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comments/comment8.xml" ContentType="application/vnd.openxmlformats-officedocument.spreadsheetml.comments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comments/comment11.xml" ContentType="application/vnd.openxmlformats-officedocument.spreadsheetml.comments+xml"/>
  <Override PartName="/xl/worksheets/sheet22.xml" ContentType="application/vnd.openxmlformats-officedocument.spreadsheetml.worksheet+xml"/>
  <Override PartName="/xl/comments/comment12.xml" ContentType="application/vnd.openxmlformats-officedocument.spreadsheetml.comments+xml"/>
  <Override PartName="/xl/worksheets/sheet23.xml" ContentType="application/vnd.openxmlformats-officedocument.spreadsheetml.worksheet+xml"/>
  <Override PartName="/xl/comments/comment13.xml" ContentType="application/vnd.openxmlformats-officedocument.spreadsheetml.comments+xml"/>
  <Override PartName="/xl/worksheets/sheet24.xml" ContentType="application/vnd.openxmlformats-officedocument.spreadsheetml.worksheet+xml"/>
  <Override PartName="/xl/comments/comment14.xml" ContentType="application/vnd.openxmlformats-officedocument.spreadsheetml.comments+xml"/>
  <Override PartName="/xl/worksheets/sheet25.xml" ContentType="application/vnd.openxmlformats-officedocument.spreadsheetml.worksheet+xml"/>
  <Override PartName="/xl/comments/comment15.xml" ContentType="application/vnd.openxmlformats-officedocument.spreadsheetml.comments+xml"/>
  <Override PartName="/xl/worksheets/sheet26.xml" ContentType="application/vnd.openxmlformats-officedocument.spreadsheetml.worksheet+xml"/>
  <Override PartName="/xl/comments/comment16.xml" ContentType="application/vnd.openxmlformats-officedocument.spreadsheetml.comments+xml"/>
  <Override PartName="/xl/worksheets/sheet27.xml" ContentType="application/vnd.openxmlformats-officedocument.spreadsheetml.worksheet+xml"/>
  <Override PartName="/xl/comments/comment17.xml" ContentType="application/vnd.openxmlformats-officedocument.spreadsheetml.comments+xml"/>
  <Override PartName="/xl/worksheets/sheet28.xml" ContentType="application/vnd.openxmlformats-officedocument.spreadsheetml.worksheet+xml"/>
  <Override PartName="/xl/comments/comment18.xml" ContentType="application/vnd.openxmlformats-officedocument.spreadsheetml.comments+xml"/>
  <Override PartName="/xl/worksheets/sheet29.xml" ContentType="application/vnd.openxmlformats-officedocument.spreadsheetml.worksheet+xml"/>
  <Override PartName="/xl/comments/comment19.xml" ContentType="application/vnd.openxmlformats-officedocument.spreadsheetml.comments+xml"/>
  <Override PartName="/xl/worksheets/sheet30.xml" ContentType="application/vnd.openxmlformats-officedocument.spreadsheetml.worksheet+xml"/>
  <Override PartName="/xl/comments/comment20.xml" ContentType="application/vnd.openxmlformats-officedocument.spreadsheetml.comments+xml"/>
  <Override PartName="/xl/worksheets/sheet31.xml" ContentType="application/vnd.openxmlformats-officedocument.spreadsheetml.worksheet+xml"/>
  <Override PartName="/xl/comments/comment21.xml" ContentType="application/vnd.openxmlformats-officedocument.spreadsheetml.comments+xml"/>
  <Override PartName="/xl/worksheets/sheet32.xml" ContentType="application/vnd.openxmlformats-officedocument.spreadsheetml.worksheet+xml"/>
  <Override PartName="/xl/comments/comment22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3.xml" ContentType="application/vnd.openxmlformats-officedocument.spreadsheetml.comments+xml"/>
  <Override PartName="/xl/worksheets/sheet35.xml" ContentType="application/vnd.openxmlformats-officedocument.spreadsheetml.worksheet+xml"/>
  <Override PartName="/xl/comments/comment24.xml" ContentType="application/vnd.openxmlformats-officedocument.spreadsheetml.comments+xml"/>
  <Override PartName="/xl/worksheets/sheet36.xml" ContentType="application/vnd.openxmlformats-officedocument.spreadsheetml.worksheet+xml"/>
  <Override PartName="/xl/comments/comment25.xml" ContentType="application/vnd.openxmlformats-officedocument.spreadsheetml.comments+xml"/>
  <Override PartName="/xl/worksheets/sheet37.xml" ContentType="application/vnd.openxmlformats-officedocument.spreadsheetml.worksheet+xml"/>
  <Override PartName="/xl/comments/comment26.xml" ContentType="application/vnd.openxmlformats-officedocument.spreadsheetml.comments+xml"/>
  <Override PartName="/xl/worksheets/sheet38.xml" ContentType="application/vnd.openxmlformats-officedocument.spreadsheetml.worksheet+xml"/>
  <Override PartName="/xl/comments/comment27.xml" ContentType="application/vnd.openxmlformats-officedocument.spreadsheetml.comments+xml"/>
  <Override PartName="/xl/worksheets/sheet39.xml" ContentType="application/vnd.openxmlformats-officedocument.spreadsheetml.worksheet+xml"/>
  <Override PartName="/xl/comments/comment28.xml" ContentType="application/vnd.openxmlformats-officedocument.spreadsheetml.comments+xml"/>
  <Override PartName="/xl/worksheets/sheet40.xml" ContentType="application/vnd.openxmlformats-officedocument.spreadsheetml.worksheet+xml"/>
  <Override PartName="/xl/comments/comment29.xml" ContentType="application/vnd.openxmlformats-officedocument.spreadsheetml.comments+xml"/>
  <Override PartName="/xl/worksheets/sheet41.xml" ContentType="application/vnd.openxmlformats-officedocument.spreadsheetml.worksheet+xml"/>
  <Override PartName="/xl/comments/comment30.xml" ContentType="application/vnd.openxmlformats-officedocument.spreadsheetml.comments+xml"/>
  <Override PartName="/xl/worksheets/sheet42.xml" ContentType="application/vnd.openxmlformats-officedocument.spreadsheetml.worksheet+xml"/>
  <Override PartName="/xl/comments/comment31.xml" ContentType="application/vnd.openxmlformats-officedocument.spreadsheetml.comments+xml"/>
  <Override PartName="/xl/worksheets/sheet43.xml" ContentType="application/vnd.openxmlformats-officedocument.spreadsheetml.worksheet+xml"/>
  <Override PartName="/xl/comments/comment32.xml" ContentType="application/vnd.openxmlformats-officedocument.spreadsheetml.comments+xml"/>
  <Override PartName="/xl/worksheets/sheet44.xml" ContentType="application/vnd.openxmlformats-officedocument.spreadsheetml.worksheet+xml"/>
  <Override PartName="/xl/comments/comment33.xml" ContentType="application/vnd.openxmlformats-officedocument.spreadsheetml.comments+xml"/>
  <Override PartName="/xl/worksheets/sheet45.xml" ContentType="application/vnd.openxmlformats-officedocument.spreadsheetml.worksheet+xml"/>
  <Override PartName="/xl/comments/comment34.xml" ContentType="application/vnd.openxmlformats-officedocument.spreadsheetml.comments+xml"/>
  <Override PartName="/xl/worksheets/sheet46.xml" ContentType="application/vnd.openxmlformats-officedocument.spreadsheetml.worksheet+xml"/>
  <Override PartName="/xl/comments/comment35.xml" ContentType="application/vnd.openxmlformats-officedocument.spreadsheetml.comments+xml"/>
  <Override PartName="/xl/worksheets/sheet47.xml" ContentType="application/vnd.openxmlformats-officedocument.spreadsheetml.worksheet+xml"/>
  <Override PartName="/xl/comments/comment36.xml" ContentType="application/vnd.openxmlformats-officedocument.spreadsheetml.comments+xml"/>
  <Override PartName="/xl/worksheets/sheet48.xml" ContentType="application/vnd.openxmlformats-officedocument.spreadsheetml.worksheet+xml"/>
  <Override PartName="/xl/comments/comment37.xml" ContentType="application/vnd.openxmlformats-officedocument.spreadsheetml.comments+xml"/>
  <Override PartName="/xl/worksheets/sheet49.xml" ContentType="application/vnd.openxmlformats-officedocument.spreadsheetml.worksheet+xml"/>
  <Override PartName="/xl/comments/comment38.xml" ContentType="application/vnd.openxmlformats-officedocument.spreadsheetml.comments+xml"/>
  <Override PartName="/xl/worksheets/sheet50.xml" ContentType="application/vnd.openxmlformats-officedocument.spreadsheetml.worksheet+xml"/>
  <Override PartName="/xl/comments/comment39.xml" ContentType="application/vnd.openxmlformats-officedocument.spreadsheetml.comments+xml"/>
  <Override PartName="/xl/worksheets/sheet51.xml" ContentType="application/vnd.openxmlformats-officedocument.spreadsheetml.worksheet+xml"/>
  <Override PartName="/xl/comments/comment40.xml" ContentType="application/vnd.openxmlformats-officedocument.spreadsheetml.comments+xml"/>
  <Override PartName="/xl/worksheets/sheet52.xml" ContentType="application/vnd.openxmlformats-officedocument.spreadsheetml.worksheet+xml"/>
  <Override PartName="/xl/comments/comment41.xml" ContentType="application/vnd.openxmlformats-officedocument.spreadsheetml.comments+xml"/>
  <Override PartName="/xl/worksheets/sheet53.xml" ContentType="application/vnd.openxmlformats-officedocument.spreadsheetml.worksheet+xml"/>
  <Override PartName="/xl/comments/comment4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000"/>
    <numFmt numFmtId="169" formatCode="0.0%"/>
    <numFmt numFmtId="170" formatCode="mmm/yy"/>
    <numFmt numFmtId="171" formatCode="0.0%;[Red]-0.0%;&quot;-&quot;"/>
    <numFmt numFmtId="172" formatCode="mm/yyyy"/>
    <numFmt numFmtId="173" formatCode="&quot;R$&quot; #,##0"/>
    <numFmt numFmtId="174" formatCode="yyyy-mm-dd h:mm:ss"/>
    <numFmt numFmtId="175" formatCode="0.0"/>
    <numFmt numFmtId="176" formatCode="0.000000"/>
    <numFmt numFmtId="177" formatCode="&quot;R$&quot; #,##0;[Red]-&quot;R$&quot; #,##0;&quot;-&quot;"/>
    <numFmt numFmtId="178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7" fontId="15" fillId="6" borderId="7" applyAlignment="1" pivotButton="0" quotePrefix="0" xfId="0">
      <alignment horizontal="left" vertical="center" indent="1"/>
    </xf>
    <xf numFmtId="169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8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8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8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9" fontId="2" fillId="7" borderId="11" pivotButton="0" quotePrefix="0" xfId="0"/>
    <xf numFmtId="0" fontId="2" fillId="8" borderId="11" applyAlignment="1" pivotButton="0" quotePrefix="0" xfId="0">
      <alignment indent="1"/>
    </xf>
    <xf numFmtId="169" fontId="2" fillId="8" borderId="11" pivotButton="0" quotePrefix="0" xfId="0"/>
    <xf numFmtId="0" fontId="7" fillId="4" borderId="0" applyAlignment="1" pivotButton="0" quotePrefix="0" xfId="0">
      <alignment indent="1"/>
    </xf>
    <xf numFmtId="169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9" fontId="5" fillId="0" borderId="1" pivotButton="0" quotePrefix="0" xfId="0"/>
    <xf numFmtId="168" fontId="4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2" fontId="12" fillId="2" borderId="1" pivotButton="0" quotePrefix="0" xfId="0"/>
    <xf numFmtId="167" fontId="13" fillId="0" borderId="0" applyAlignment="1" pivotButton="0" quotePrefix="0" xfId="0">
      <alignment horizontal="left"/>
    </xf>
    <xf numFmtId="173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9" fontId="2" fillId="7" borderId="11" applyAlignment="1" pivotButton="0" quotePrefix="0" xfId="0">
      <alignment horizontal="right" vertical="top"/>
    </xf>
    <xf numFmtId="169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9" fontId="2" fillId="8" borderId="11" applyAlignment="1" pivotButton="0" quotePrefix="0" xfId="0">
      <alignment horizontal="right" vertical="top"/>
    </xf>
    <xf numFmtId="169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9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9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9" fontId="2" fillId="0" borderId="11" applyAlignment="1" pivotButton="0" quotePrefix="0" xfId="0">
      <alignment horizontal="right"/>
    </xf>
    <xf numFmtId="170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1" fontId="2" fillId="0" borderId="1" pivotButton="0" quotePrefix="0" xfId="0"/>
    <xf numFmtId="0" fontId="21" fillId="0" borderId="0" pivotButton="0" quotePrefix="0" xfId="0"/>
    <xf numFmtId="170" fontId="5" fillId="0" borderId="1" pivotButton="0" quotePrefix="0" xfId="0"/>
    <xf numFmtId="10" fontId="4" fillId="0" borderId="1" pivotButton="0" quotePrefix="0" xfId="0"/>
    <xf numFmtId="172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2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2" fontId="5" fillId="0" borderId="1" pivotButton="0" quotePrefix="0" xfId="0"/>
    <xf numFmtId="1" fontId="22" fillId="0" borderId="0" pivotButton="0" quotePrefix="0" xfId="0"/>
    <xf numFmtId="170" fontId="7" fillId="4" borderId="1" pivotButton="0" quotePrefix="0" xfId="0"/>
    <xf numFmtId="175" fontId="2" fillId="0" borderId="1" pivotButton="0" quotePrefix="0" xfId="0"/>
    <xf numFmtId="176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70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70" fontId="2" fillId="0" borderId="1" pivotButton="0" quotePrefix="0" xfId="0"/>
    <xf numFmtId="164" fontId="4" fillId="2" borderId="1" pivotButton="0" quotePrefix="0" xfId="0"/>
    <xf numFmtId="169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1" fontId="3" fillId="5" borderId="1" pivotButton="0" quotePrefix="0" xfId="0"/>
    <xf numFmtId="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BI'!$H$67:$CA$67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BI'!$H$66:$CA$66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= INCC do orçamento (G) × fator da projeção (S).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S10" authorId="0" shapeId="0">
      <text>
        <t>Reorçamento (projeção) da PL: meta em INCC = INCC do orçamento × fator. Fator = projeção ÷ orçamento, os dois na mesma base de reajuste (planilha de medição financeira, aba ANÁLISE IEC: coluna W ÷ coluna H). Vazio = 1 (sem reorçamento).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69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'MODELO PARA BI'!E66</f>
        <v/>
      </c>
      <c r="D6" s="13">
        <f>SUMPRODUCT(('MODELO PARA BI'!$H$1:$CA$1&lt;='VALOR POR PL'!$P$5)*'MODELO PARA BI'!$H$65:$CA$65)</f>
        <v/>
      </c>
      <c r="E6" s="14">
        <f>IF(B6=0,0,D6/B6)</f>
        <v/>
      </c>
      <c r="F6" s="13">
        <f>SUMPRODUCT((YEAR('MODELO PARA BI'!$H$1:$CA$1)='RETRATO 2027'!$D$5)*'MODELO PARA BI'!$H$65:$CA$65)</f>
        <v/>
      </c>
      <c r="H6" s="13">
        <f>SUM('MODELO PARA BI'!$H$65:$CA$65)-D6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em INCC convertido (R$)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BI'!$H$65:$CA$65)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BI'!$H$65:$CA$65)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BI'!$H$65:$CA$65)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BI'!$H$65:$CA$65)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BI'!$H$65:$CA$65)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BI'!$H$65:$CA$65)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BI'!$H$65:$CA$65)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BI'!$H$65:$CA$65)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BI'!$H$65:$CA$65)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BI'!$H$65:$CA$65)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BI'!$H$65:$CA$65)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BI'!$H$65:$CA$65)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BI'!$H$65:$CA$65)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BI'!$H$65:$CA$65)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S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  <col width="12" customWidth="1" min="19" max="19"/>
  </cols>
  <sheetData>
    <row r="3">
      <c r="B3" s="45" t="inlineStr">
        <is>
          <t>ORÇAMENTO MAIO/25 - TORRE CATHARINA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>
        <v>1216.76</v>
      </c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>
        <v>143557.19</v>
      </c>
      <c r="H6" s="47" t="n">
        <v>1191.327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TORRE CATHARINA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(orçamento)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  <c r="S10" s="58" t="inlineStr">
        <is>
          <t>FATOR DA
PROJEÇÃO
(reorçamento)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3846021</v>
      </c>
      <c r="G11" s="53" t="n">
        <v>3304.105134</v>
      </c>
      <c r="H11" s="49">
        <f>G11*IF(S11="",1,S11)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  <c r="S11" s="63" t="n"/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156000</v>
      </c>
      <c r="G12" s="53" t="n">
        <v>133.555265</v>
      </c>
      <c r="H12" s="49">
        <f>G12*IF(S12="",1,S12)</f>
        <v/>
      </c>
      <c r="I12" s="59" t="inlineStr">
        <is>
          <t>INDIRETO</t>
        </is>
      </c>
      <c r="J12" s="59" t="inlineStr">
        <is>
          <t>SEGUROS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  <c r="S12" s="63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201087.95</v>
      </c>
      <c r="G13" s="53" t="n">
        <v>172.15612</v>
      </c>
      <c r="H13" s="49">
        <f>G13*IF(S13="",1,S13)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  <c r="S13" s="63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863304.96</v>
      </c>
      <c r="G14" s="53" t="n">
        <v>739.09566</v>
      </c>
      <c r="H14" s="49">
        <f>G14*IF(S14="",1,S14)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  <c r="S14" s="63" t="n"/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53" t="n">
        <v>42.806175</v>
      </c>
      <c r="H15" s="49">
        <f>G15*IF(S15="",1,S15)</f>
        <v/>
      </c>
      <c r="I15" s="59" t="inlineStr">
        <is>
          <t>INDIRETO</t>
        </is>
      </c>
      <c r="J15" s="59" t="inlineStr">
        <is>
          <t>LIGAÇÕES PROVISÓRIAS AGUA, ENERGIA,TELEFONIA, ESGOTO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  <c r="S15" s="63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544500</v>
      </c>
      <c r="G16" s="53" t="n">
        <v>466.159243</v>
      </c>
      <c r="H16" s="49">
        <f>G16*IF(S16="",1,S16)</f>
        <v/>
      </c>
      <c r="I16" s="59" t="inlineStr">
        <is>
          <t>INDIRETO</t>
        </is>
      </c>
      <c r="J16" s="59" t="inlineStr">
        <is>
          <t>CONSUMO DE ÁGUA, ENERGIA, ETC.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  <c r="S16" s="63" t="n"/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120250</v>
      </c>
      <c r="G17" s="53" t="n">
        <v>102.94885</v>
      </c>
      <c r="H17" s="49">
        <f>G17*IF(S17="",1,S17)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  <c r="S17" s="63" t="n"/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854550</v>
      </c>
      <c r="G18" s="53" t="n">
        <v>731.600332</v>
      </c>
      <c r="H18" s="49">
        <f>G18*IF(S18="",1,S18)</f>
        <v/>
      </c>
      <c r="I18" s="59" t="inlineStr">
        <is>
          <t>INDIRETO</t>
        </is>
      </c>
      <c r="J18" s="59" t="inlineStr">
        <is>
          <t>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  <c r="S18" s="63" t="n"/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1559953.91</v>
      </c>
      <c r="G19" s="53" t="n">
        <v>1335.513192</v>
      </c>
      <c r="H19" s="49">
        <f>G19*IF(S19="",1,S19)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  <c r="S19" s="63" t="n"/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18808583.52</v>
      </c>
      <c r="G20" s="53" t="n">
        <v>16102.470245</v>
      </c>
      <c r="H20" s="49">
        <f>G20*IF(S20="",1,S20)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  <c r="S20" s="63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6685927.14</v>
      </c>
      <c r="G21" s="53" t="n">
        <v>5723.979302</v>
      </c>
      <c r="H21" s="49">
        <f>G21*IF(S21="",1,S21)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  <c r="S21" s="63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25566.72</v>
      </c>
      <c r="G22" s="53" t="n">
        <v>21.888268</v>
      </c>
      <c r="H22" s="49">
        <f>G22*IF(S22="",1,S22)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  <c r="S22" s="63" t="n"/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3516929.76</v>
      </c>
      <c r="G23" s="53" t="n">
        <v>3010.926198</v>
      </c>
      <c r="H23" s="49">
        <f>G23*IF(S23="",1,S23)</f>
        <v/>
      </c>
      <c r="I23" s="59" t="inlineStr">
        <is>
          <t>DIRETO</t>
        </is>
      </c>
      <c r="J23" s="59" t="inlineStr">
        <is>
          <t>CONTENÇÃO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  <c r="S23" s="63" t="n"/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1921505.73</v>
      </c>
      <c r="G24" s="53" t="n">
        <v>1645.046196</v>
      </c>
      <c r="H24" s="49">
        <f>G24*IF(S24="",1,S24)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  <c r="S24" s="63" t="n"/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6569078.52</v>
      </c>
      <c r="G25" s="53" t="n">
        <v>5623.942458</v>
      </c>
      <c r="H25" s="49">
        <f>G25*IF(S25="",1,S25)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  <c r="S25" s="63" t="n"/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3887368.06</v>
      </c>
      <c r="G26" s="53" t="n">
        <v>3328.067126</v>
      </c>
      <c r="H26" s="49">
        <f>G26*IF(S26="",1,S26)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  <c r="S26" s="63" t="n"/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27534260.67</v>
      </c>
      <c r="G27" s="53" t="n">
        <v>23572.727452</v>
      </c>
      <c r="H27" s="49">
        <f>G27*IF(S27="",1,S27)</f>
        <v/>
      </c>
      <c r="I27" s="59" t="inlineStr">
        <is>
          <t>DIRETO</t>
        </is>
      </c>
      <c r="J27" s="59" t="inlineStr">
        <is>
          <t>ESTRUTURA EM CONCRETO ARMADO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  <c r="S27" s="63" t="n"/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4902992.67</v>
      </c>
      <c r="G28" s="53" t="n">
        <v>4197.567219</v>
      </c>
      <c r="H28" s="49">
        <f>G28*IF(S28="",1,S28)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18</t>
        </is>
      </c>
      <c r="R28" s="59" t="n"/>
      <c r="S28" s="63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3466051.2</v>
      </c>
      <c r="G29" s="53" t="n">
        <v>2967.367867</v>
      </c>
      <c r="H29" s="49">
        <f>G29*IF(S29="",1,S29)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19</t>
        </is>
      </c>
      <c r="R29" s="59" t="n"/>
      <c r="S29" s="63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11082113.91</v>
      </c>
      <c r="G30" s="53" t="n">
        <v>9487.658083</v>
      </c>
      <c r="H30" s="49">
        <f>G30*IF(S30="",1,S30)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20</t>
        </is>
      </c>
      <c r="R30" s="59" t="n"/>
      <c r="S30" s="63" t="n"/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6821837.46</v>
      </c>
      <c r="G31" s="53" t="n">
        <v>5840.335322</v>
      </c>
      <c r="H31" s="49">
        <f>G31*IF(S31="",1,S31)</f>
        <v/>
      </c>
      <c r="I31" s="59" t="inlineStr">
        <is>
          <t>DIRETO</t>
        </is>
      </c>
      <c r="J31" s="59" t="inlineStr">
        <is>
          <t>INSTALAÇÕES HIDROSANITÁRIAS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21</t>
        </is>
      </c>
      <c r="R31" s="59" t="n"/>
      <c r="S31" s="63" t="n"/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1203853.67</v>
      </c>
      <c r="G32" s="53" t="n">
        <v>1030.64741</v>
      </c>
      <c r="H32" s="49">
        <f>G32*IF(S32="",1,S32)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22</t>
        </is>
      </c>
      <c r="R32" s="59" t="n"/>
      <c r="S32" s="63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3502731.95</v>
      </c>
      <c r="G33" s="53" t="n">
        <v>2998.771118</v>
      </c>
      <c r="H33" s="49">
        <f>G33*IF(S33="",1,S33)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23</t>
        </is>
      </c>
      <c r="R33" s="59" t="n"/>
      <c r="S33" s="63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5284594.96</v>
      </c>
      <c r="G34" s="53" t="n">
        <v>4524.265905</v>
      </c>
      <c r="H34" s="49">
        <f>G34*IF(S34="",1,S34)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24</t>
        </is>
      </c>
      <c r="R34" s="59" t="n"/>
      <c r="S34" s="63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10673815.75</v>
      </c>
      <c r="G35" s="53" t="n">
        <v>9138.104437</v>
      </c>
      <c r="H35" s="49">
        <f>G35*IF(S35="",1,S35)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25</t>
        </is>
      </c>
      <c r="R35" s="59" t="n"/>
      <c r="S35" s="63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580262.7</v>
      </c>
      <c r="G36" s="53" t="n">
        <v>496.776532</v>
      </c>
      <c r="H36" s="49">
        <f>G36*IF(S36="",1,S36)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26</t>
        </is>
      </c>
      <c r="R36" s="59" t="n"/>
      <c r="S36" s="63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1791174.76</v>
      </c>
      <c r="G37" s="53" t="n">
        <v>1533.46679</v>
      </c>
      <c r="H37" s="49">
        <f>G37*IF(S37="",1,S37)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27</t>
        </is>
      </c>
      <c r="R37" s="59" t="n"/>
      <c r="S37" s="63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938445.7</v>
      </c>
      <c r="G38" s="53" t="n">
        <v>803.4254089999999</v>
      </c>
      <c r="H38" s="49">
        <f>G38*IF(S38="",1,S38)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28</t>
        </is>
      </c>
      <c r="R38" s="59" t="n"/>
      <c r="S38" s="63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1877224.77</v>
      </c>
      <c r="G39" s="53" t="n">
        <v>1607.136226</v>
      </c>
      <c r="H39" s="49">
        <f>G39*IF(S39="",1,S39)</f>
        <v/>
      </c>
      <c r="I39" s="59" t="inlineStr">
        <is>
          <t>DIRETO</t>
        </is>
      </c>
      <c r="J39" s="59" t="inlineStr">
        <is>
          <t>REVESTIMENTOS DIVERSOS-PAREDE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29</t>
        </is>
      </c>
      <c r="R39" s="59" t="n"/>
      <c r="S39" s="63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8066947.67</v>
      </c>
      <c r="G40" s="53" t="n">
        <v>6906.303424</v>
      </c>
      <c r="H40" s="49">
        <f>G40*IF(S40="",1,S40)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30</t>
        </is>
      </c>
      <c r="R40" s="59" t="n"/>
      <c r="S40" s="63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PAVIMENTAÇÃO</t>
        </is>
      </c>
      <c r="E41" s="48">
        <f>IF($F$50=0,0,F41/$F$50)</f>
        <v/>
      </c>
      <c r="F41" s="53" t="n">
        <v>304271.57</v>
      </c>
      <c r="G41" s="53" t="n">
        <v>260.494039</v>
      </c>
      <c r="H41" s="49">
        <f>G41*IF(S41="",1,S41)</f>
        <v/>
      </c>
      <c r="I41" s="59" t="inlineStr">
        <is>
          <t>DIRETO</t>
        </is>
      </c>
      <c r="J41" s="59" t="inlineStr">
        <is>
          <t>PAVIMENTAÇÃO</t>
        </is>
      </c>
      <c r="K41" s="49">
        <f>IF(ISNUMBER($P$7),G41*$P$7,0)</f>
        <v/>
      </c>
      <c r="L41" s="60">
        <f>'PAVIMENTAÇÃO'!$J$7</f>
        <v/>
      </c>
      <c r="M41" s="49">
        <f>L41-K41</f>
        <v/>
      </c>
      <c r="N41" s="51">
        <f>IF(D41="","",IF('PAVIMENTAÇÃO'!$K$8&gt;'PAVIMENTAÇÃO'!$K$6+0.01,"⚠ Incorrido acima da meta em INCC",IF(AND('PAVIMENTAÇÃO'!$K$18&gt;1,'PAVIMENTAÇÃO'!$K$17=0),"⚠ Saldo sem curva (preencha a coluna H da aba)",IF(ABS('PAVIMENTAÇÃO'!$D$80)&gt;0.01,"⚠ Verificar","OK"))))</f>
        <v/>
      </c>
      <c r="O41" s="61">
        <f>'PAVIMENTAÇÃO'!$K$16</f>
        <v/>
      </c>
      <c r="P41" s="62">
        <f>'PAVIMENTAÇÃO'!$K$14</f>
        <v/>
      </c>
      <c r="Q41" s="59" t="inlineStr">
        <is>
          <t>31</t>
        </is>
      </c>
      <c r="R41" s="59" t="n"/>
      <c r="S41" s="63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- FACHADA</t>
        </is>
      </c>
      <c r="E42" s="48">
        <f>IF($F$50=0,0,F42/$F$50)</f>
        <v/>
      </c>
      <c r="F42" s="53" t="n">
        <v>6036456.85</v>
      </c>
      <c r="G42" s="53" t="n">
        <v>5167.952534</v>
      </c>
      <c r="H42" s="49">
        <f>G42*IF(S42="",1,S42)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  <c r="S42" s="63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1576702.41</v>
      </c>
      <c r="G43" s="53" t="n">
        <v>1349.851976</v>
      </c>
      <c r="H43" s="49">
        <f>G43*IF(S43="",1,S43)</f>
        <v/>
      </c>
      <c r="I43" s="59" t="inlineStr">
        <is>
          <t>DIRETO</t>
        </is>
      </c>
      <c r="J43" s="59" t="inlineStr">
        <is>
          <t>FORRO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  <c r="S43" s="63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1983891.69</v>
      </c>
      <c r="G44" s="53" t="n">
        <v>1698.456282</v>
      </c>
      <c r="H44" s="49">
        <f>G44*IF(S44="",1,S44)</f>
        <v/>
      </c>
      <c r="I44" s="59" t="inlineStr">
        <is>
          <t>DIRETO</t>
        </is>
      </c>
      <c r="J44" s="59" t="inlineStr">
        <is>
          <t>LOUÇAS SANITÁRIAS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  <c r="S44" s="63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3615775.99</v>
      </c>
      <c r="G45" s="53" t="n">
        <v>3095.550779</v>
      </c>
      <c r="H45" s="49">
        <f>G45*IF(S45="",1,S45)</f>
        <v/>
      </c>
      <c r="I45" s="59" t="inlineStr">
        <is>
          <t>DIRETO</t>
        </is>
      </c>
      <c r="J45" s="59" t="inlineStr">
        <is>
          <t>PINTURA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  <c r="S45" s="63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PAISAGISMO</t>
        </is>
      </c>
      <c r="E46" s="48">
        <f>IF($F$50=0,0,F46/$F$50)</f>
        <v/>
      </c>
      <c r="F46" s="53" t="n">
        <v>865987.9300000001</v>
      </c>
      <c r="G46" s="53" t="n">
        <v>741.392613</v>
      </c>
      <c r="H46" s="49">
        <f>G46*IF(S46="",1,S46)</f>
        <v/>
      </c>
      <c r="I46" s="59" t="inlineStr">
        <is>
          <t>DIRETO</t>
        </is>
      </c>
      <c r="J46" s="59" t="inlineStr">
        <is>
          <t>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  <c r="S46" s="63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856387.9</v>
      </c>
      <c r="G47" s="53" t="n">
        <v>733.173799</v>
      </c>
      <c r="H47" s="49">
        <f>G47*IF(S47="",1,S47)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  <c r="S47" s="63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15093038.84</v>
      </c>
      <c r="G48" s="53" t="n">
        <v>12921.505153</v>
      </c>
      <c r="H48" s="49">
        <f>G48*IF(S48="",1,S48)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  <c r="S48" s="63" t="n"/>
    </row>
    <row r="49">
      <c r="D49" s="46" t="inlineStr">
        <is>
          <t>TOTAIS (sem taxa de adm.)</t>
        </is>
      </c>
      <c r="E49" s="64">
        <f>SUM(E11:E47)</f>
        <v/>
      </c>
      <c r="F49" s="65">
        <f>SUM(F11:F47)</f>
        <v/>
      </c>
      <c r="G49" s="65">
        <f>SUM(G11:G47)</f>
        <v/>
      </c>
      <c r="H49" s="65">
        <f>SUM(H11:H47)</f>
        <v/>
      </c>
      <c r="K49" s="65">
        <f>SUM(K11:K47)</f>
        <v/>
      </c>
      <c r="L49" s="65">
        <f>SUM(L11:L47)</f>
        <v/>
      </c>
      <c r="M49" s="65">
        <f>SUM(M11:M47)</f>
        <v/>
      </c>
    </row>
    <row r="50">
      <c r="D50" s="46" t="inlineStr">
        <is>
          <t>TOTAL COM TAXA DE ADMINISTRAÇÃO</t>
        </is>
      </c>
      <c r="E50" s="64">
        <f>SUM(E11:E48)</f>
        <v/>
      </c>
      <c r="F50" s="65">
        <f>SUM(F11:F48)</f>
        <v/>
      </c>
      <c r="G50" s="65">
        <f>SUM(G11:G48)</f>
        <v/>
      </c>
      <c r="H50" s="65">
        <f>SUM(H11:H48)</f>
        <v/>
      </c>
      <c r="K50" s="65">
        <f>SUM(K11:K48)</f>
        <v/>
      </c>
      <c r="L50" s="65">
        <f>SUM(L11:L48)</f>
        <v/>
      </c>
      <c r="M50" s="65">
        <f>SUM(M11:M48)</f>
        <v/>
      </c>
    </row>
    <row r="53">
      <c r="D53" s="66" t="inlineStr">
        <is>
          <t>CONFERÊNCIA GERAL</t>
        </is>
      </c>
      <c r="E53" s="66" t="inlineStr">
        <is>
          <t>RESULTADO</t>
        </is>
      </c>
      <c r="F53" s="66" t="inlineStr">
        <is>
          <t>STATUS</t>
        </is>
      </c>
      <c r="G53" s="67" t="n"/>
      <c r="H53" s="68" t="n"/>
    </row>
    <row r="54">
      <c r="D54" s="51" t="inlineStr">
        <is>
          <t>Disciplinas com pendência (coluna N)</t>
        </is>
      </c>
      <c r="E54" s="69">
        <f>COUNTIF(N11:N48,"⚠*")</f>
        <v/>
      </c>
      <c r="F54" s="51">
        <f>IF(E54=0,"OK","⚠ Veja a coluna N")</f>
        <v/>
      </c>
      <c r="G54" s="67" t="n"/>
      <c r="H54" s="68" t="n"/>
    </row>
    <row r="55">
      <c r="D55" s="51" t="inlineStr">
        <is>
          <t>Grupos do ERP sem correspondência</t>
        </is>
      </c>
      <c r="E55" s="70">
        <f>'DADOS HISTORICOS'!C2</f>
        <v/>
      </c>
      <c r="F55" s="51">
        <f>IF(E55=0,"OK","⚠ Veja nomes em vermelho em DADOS BRUTOS")</f>
        <v/>
      </c>
      <c r="G55" s="67" t="n"/>
      <c r="H55" s="68" t="n"/>
    </row>
    <row r="56">
      <c r="D56" s="51" t="inlineStr">
        <is>
          <t>Valores do ERP fora do horizonte (R$)</t>
        </is>
      </c>
      <c r="E56" s="71">
        <f>'DADOS HISTORICOS'!BX44</f>
        <v/>
      </c>
      <c r="F56" s="51">
        <f>IF(ABS(E56)&lt;1,"OK","⚠ Aumente o horizonte ou revise datas")</f>
        <v/>
      </c>
      <c r="G56" s="67" t="n"/>
      <c r="H56" s="68" t="n"/>
    </row>
    <row r="57">
      <c r="D57" s="51" t="inlineStr">
        <is>
          <t>INCC do mês de corte</t>
        </is>
      </c>
      <c r="E57" s="72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7" t="n"/>
      <c r="H57" s="68" t="n"/>
    </row>
    <row r="58">
      <c r="D58" s="51" t="inlineStr">
        <is>
          <t>Meses realizados sem INCC</t>
        </is>
      </c>
      <c r="E58" s="70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7" t="n"/>
      <c r="H58" s="68" t="n"/>
    </row>
    <row r="59">
      <c r="D59" s="51" t="inlineStr">
        <is>
          <t>Fluxo total − meta total (INCC)</t>
        </is>
      </c>
      <c r="E59" s="56">
        <f>'MODELO PARA BI'!E63-H50</f>
        <v/>
      </c>
      <c r="F59" s="51">
        <f>IF(H50=0,"⚠ Preencha o orçamento (coluna F)",IF(ABS(E59)&lt;0.01,"OK","⚠ Distribuição em INCC diferente da meta"))</f>
        <v/>
      </c>
      <c r="G59" s="67" t="n"/>
      <c r="H59" s="68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3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4" t="inlineStr">
        <is>
          <t>ANO DO RETRATO →</t>
        </is>
      </c>
      <c r="D5" s="75" t="n">
        <v>2027</v>
      </c>
      <c r="E5" s="74" t="inlineStr">
        <is>
          <t>INCC →</t>
        </is>
      </c>
      <c r="F5" s="76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4" t="inlineStr">
        <is>
          <t>SITUAÇÃO EM →</t>
        </is>
      </c>
      <c r="K5" s="77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8">
        <f>F53</f>
        <v/>
      </c>
      <c r="D8" s="79">
        <f>G53</f>
        <v/>
      </c>
      <c r="F8" s="78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80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1" t="inlineStr">
        <is>
          <t>Cód.</t>
        </is>
      </c>
      <c r="C11" s="81" t="inlineStr">
        <is>
          <t>PL / serviço</t>
        </is>
      </c>
      <c r="D11" s="82" t="inlineStr">
        <is>
          <t>Execução física
fim do ano
(Prevision)</t>
        </is>
      </c>
      <c r="E11" s="82" t="inlineStr">
        <is>
          <t>Execução física
no corte
(Prevision)</t>
        </is>
      </c>
      <c r="F11" s="82" t="inlineStr">
        <is>
          <t>Desembolso
no ano
R$ nominal</t>
        </is>
      </c>
      <c r="G11" s="82" t="inlineStr">
        <is>
          <t>Desembolso
no ano
INCC</t>
        </is>
      </c>
      <c r="H11" s="82" t="inlineStr">
        <is>
          <t>Desembolso no ano
R$ do INCC
selecionado</t>
        </is>
      </c>
      <c r="I11" s="82" t="inlineStr">
        <is>
          <t>% do
ano</t>
        </is>
      </c>
      <c r="J11" s="82" t="inlineStr">
        <is>
          <t>Avanço
financeiro
fim do ano</t>
        </is>
      </c>
      <c r="K11" s="81">
        <f>"Situação em 31/12/"&amp;D5&amp;" (cronograma de atividades do Prevision)"</f>
        <v/>
      </c>
      <c r="L11" s="81" t="inlineStr">
        <is>
          <t>Anotação do modelo anterior / justificativa</t>
        </is>
      </c>
    </row>
    <row r="12" ht="16.2" customHeight="1">
      <c r="B12" s="83">
        <f>'VALOR POR PL'!C11</f>
        <v/>
      </c>
      <c r="C12" s="84">
        <f>'VALOR POR PL'!D11</f>
        <v/>
      </c>
      <c r="D12" s="85">
        <f>IF(OR('VALOR POR PL'!I11&lt;&gt;"DIRETO",'CP RESUMO'!$C$5=""),"",IFERROR(INDEX('CP RESUMO'!$D$5:$BW$5,MATCH(DATE($D$5,12,1),'CP RESUMO'!$D$4:$BW$4,0))/100,""))</f>
        <v/>
      </c>
      <c r="E12" s="86">
        <f>IF('VALOR POR PL'!I11&lt;&gt;"DIRETO","",'PROJETO'!$K$14)</f>
        <v/>
      </c>
      <c r="F12" s="87">
        <f>SUMPRODUCT((YEAR('PROJETO'!$B$5:$B$76)=$D$5)*('PROJETO'!$C$5:$C$76+'PROJETO'!$D$5:$D$76))</f>
        <v/>
      </c>
      <c r="G12" s="87">
        <f>SUMPRODUCT((YEAR('MODELO PARA BI'!$H$1:$CA$1)=$D$5)*'MODELO PARA BI'!$H$30:$CA$30)</f>
        <v/>
      </c>
      <c r="H12" s="87">
        <f>IF(ISNUMBER($G$5),G12*$G$5,0)</f>
        <v/>
      </c>
      <c r="I12" s="85">
        <f>IF($F$53=0,0,F12/$F$53)</f>
        <v/>
      </c>
      <c r="J12" s="85">
        <f>IF('VALOR POR PL'!L11=0,0,SUMPRODUCT(('PROJETO'!$B$5:$B$76&lt;=DATE($D$5,12,1))*('PROJETO'!$C$5:$C$76+'PROJETO'!$D$5:$D$76))/'VALOR POR PL'!L11)</f>
        <v/>
      </c>
      <c r="K12" s="88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89" t="n"/>
      <c r="M12" s="90">
        <f>'VALOR POR PL'!L11</f>
        <v/>
      </c>
      <c r="N12" s="90">
        <f>IF('VALOR POR PL'!I11="DIRETO",'VALOR POR PL'!L11,0)</f>
        <v/>
      </c>
    </row>
    <row r="13" ht="16.2" customHeight="1">
      <c r="B13" s="91">
        <f>'VALOR POR PL'!C12</f>
        <v/>
      </c>
      <c r="C13" s="92">
        <f>'VALOR POR PL'!D12</f>
        <v/>
      </c>
      <c r="D13" s="93">
        <f>IF(OR('VALOR POR PL'!I12&lt;&gt;"DIRETO",'CP RESUMO'!$C$6=""),"",IFERROR(INDEX('CP RESUMO'!$D$6:$BW$6,MATCH(DATE($D$5,12,1),'CP RESUMO'!$D$4:$BW$4,0))/100,""))</f>
        <v/>
      </c>
      <c r="E13" s="94">
        <f>IF('VALOR POR PL'!I12&lt;&gt;"DIRETO","",'SEGUROS'!$K$14)</f>
        <v/>
      </c>
      <c r="F13" s="95">
        <f>SUMPRODUCT((YEAR('SEGUROS'!$B$5:$B$76)=$D$5)*('SEGUROS'!$C$5:$C$76+'SEGUROS'!$D$5:$D$76))</f>
        <v/>
      </c>
      <c r="G13" s="95">
        <f>SUMPRODUCT((YEAR('MODELO PARA BI'!$H$1:$CA$1)=$D$5)*'MODELO PARA BI'!$H$41:$CA$41)</f>
        <v/>
      </c>
      <c r="H13" s="95">
        <f>IF(ISNUMBER($G$5),G13*$G$5,0)</f>
        <v/>
      </c>
      <c r="I13" s="93">
        <f>IF($F$53=0,0,F13/$F$53)</f>
        <v/>
      </c>
      <c r="J13" s="93">
        <f>IF('VALOR POR PL'!L12=0,0,SUMPRODUCT(('SEGUROS'!$B$5:$B$76&lt;=DATE($D$5,12,1))*('SEGUROS'!$C$5:$C$76+'SEGUROS'!$D$5:$D$76))/'VALOR POR PL'!L12)</f>
        <v/>
      </c>
      <c r="K13" s="96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97" t="n"/>
      <c r="M13" s="90">
        <f>'VALOR POR PL'!L12</f>
        <v/>
      </c>
      <c r="N13" s="90">
        <f>IF('VALOR POR PL'!I12="DIRETO",'VALOR POR PL'!L12,0)</f>
        <v/>
      </c>
    </row>
    <row r="14" ht="16.2" customHeight="1">
      <c r="B14" s="83">
        <f>'VALOR POR PL'!C13</f>
        <v/>
      </c>
      <c r="C14" s="84">
        <f>'VALOR POR PL'!D13</f>
        <v/>
      </c>
      <c r="D14" s="85">
        <f>IF(OR('VALOR POR PL'!I13&lt;&gt;"DIRETO",'CP RESUMO'!$C$7=""),"",IFERROR(INDEX('CP RESUMO'!$D$7:$BW$7,MATCH(DATE($D$5,12,1),'CP RESUMO'!$D$4:$BW$4,0))/100,""))</f>
        <v/>
      </c>
      <c r="E14" s="86">
        <f>IF('VALOR POR PL'!I13&lt;&gt;"DIRETO","",'TAX. DIVERSAS'!$K$14)</f>
        <v/>
      </c>
      <c r="F14" s="87">
        <f>SUMPRODUCT((YEAR('TAX. DIVERSAS'!$B$5:$B$76)=$D$5)*('TAX. DIVERSAS'!$C$5:$C$76+'TAX. DIVERSAS'!$D$5:$D$76))</f>
        <v/>
      </c>
      <c r="G14" s="87">
        <f>SUMPRODUCT((YEAR('MODELO PARA BI'!$H$1:$CA$1)=$D$5)*'MODELO PARA BI'!$H$51:$CA$51)</f>
        <v/>
      </c>
      <c r="H14" s="87">
        <f>IF(ISNUMBER($G$5),G14*$G$5,0)</f>
        <v/>
      </c>
      <c r="I14" s="85">
        <f>IF($F$53=0,0,F14/$F$53)</f>
        <v/>
      </c>
      <c r="J14" s="85">
        <f>IF('VALOR POR PL'!L13=0,0,SUMPRODUCT(('TAX. DIVERSAS'!$B$5:$B$76&lt;=DATE($D$5,12,1))*('TAX. DIVERSAS'!$C$5:$C$76+'TAX. DIVERSAS'!$D$5:$D$76))/'VALOR POR PL'!L13)</f>
        <v/>
      </c>
      <c r="K14" s="88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89" t="n"/>
      <c r="M14" s="90">
        <f>'VALOR POR PL'!L13</f>
        <v/>
      </c>
      <c r="N14" s="90">
        <f>IF('VALOR POR PL'!I13="DIRETO",'VALOR POR PL'!L13,0)</f>
        <v/>
      </c>
    </row>
    <row r="15" ht="16.2" customHeight="1">
      <c r="B15" s="91">
        <f>'VALOR POR PL'!C14</f>
        <v/>
      </c>
      <c r="C15" s="92">
        <f>'VALOR POR PL'!D14</f>
        <v/>
      </c>
      <c r="D15" s="93">
        <f>IF(OR('VALOR POR PL'!I14&lt;&gt;"DIRETO",'CP RESUMO'!$C$8=""),"",IFERROR(INDEX('CP RESUMO'!$D$8:$BW$8,MATCH(DATE($D$5,12,1),'CP RESUMO'!$D$4:$BW$4,0))/100,""))</f>
        <v/>
      </c>
      <c r="E15" s="94">
        <f>IF('VALOR POR PL'!I14&lt;&gt;"DIRETO","",'BARRACÃO DE OBRA'!$K$14)</f>
        <v/>
      </c>
      <c r="F15" s="95">
        <f>SUMPRODUCT((YEAR('BARRACÃO DE OBRA'!$B$5:$B$76)=$D$5)*('BARRACÃO DE OBRA'!$C$5:$C$76+'BARRACÃO DE OBRA'!$D$5:$D$76))</f>
        <v/>
      </c>
      <c r="G15" s="95">
        <f>SUMPRODUCT((YEAR('MODELO PARA BI'!$H$1:$CA$1)=$D$5)*'MODELO PARA BI'!$H$3:$CA$3)</f>
        <v/>
      </c>
      <c r="H15" s="95">
        <f>IF(ISNUMBER($G$5),G15*$G$5,0)</f>
        <v/>
      </c>
      <c r="I15" s="93">
        <f>IF($F$53=0,0,F15/$F$53)</f>
        <v/>
      </c>
      <c r="J15" s="93">
        <f>IF('VALOR POR PL'!L14=0,0,SUMPRODUCT(('BARRACÃO DE OBRA'!$B$5:$B$76&lt;=DATE($D$5,12,1))*('BARRACÃO DE OBRA'!$C$5:$C$76+'BARRACÃO DE OBRA'!$D$5:$D$76))/'VALOR POR PL'!L14)</f>
        <v/>
      </c>
      <c r="K15" s="96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97" t="n"/>
      <c r="M15" s="90">
        <f>'VALOR POR PL'!L14</f>
        <v/>
      </c>
      <c r="N15" s="90">
        <f>IF('VALOR POR PL'!I14="DIRETO",'VALOR POR PL'!L14,0)</f>
        <v/>
      </c>
    </row>
    <row r="16" ht="29.4" customHeight="1">
      <c r="B16" s="83">
        <f>'VALOR POR PL'!C15</f>
        <v/>
      </c>
      <c r="C16" s="84">
        <f>'VALOR POR PL'!D15</f>
        <v/>
      </c>
      <c r="D16" s="85">
        <f>IF(OR('VALOR POR PL'!I15&lt;&gt;"DIRETO",'CP RESUMO'!$C$9=""),"",IFERROR(INDEX('CP RESUMO'!$D$9:$BW$9,MATCH(DATE($D$5,12,1),'CP RESUMO'!$D$4:$BW$4,0))/100,""))</f>
        <v/>
      </c>
      <c r="E16" s="86">
        <f>IF('VALOR POR PL'!I15&lt;&gt;"DIRETO","",'LIG. PROVISÓRIAS'!$K$14)</f>
        <v/>
      </c>
      <c r="F16" s="87">
        <f>SUMPRODUCT((YEAR('LIG. PROVISÓRIAS'!$B$5:$B$76)=$D$5)*('LIG. PROVISÓRIAS'!$C$5:$C$76+'LIG. PROVISÓRIAS'!$D$5:$D$76))</f>
        <v/>
      </c>
      <c r="G16" s="87">
        <f>SUMPRODUCT((YEAR('MODELO PARA BI'!$H$1:$CA$1)=$D$5)*'MODELO PARA BI'!$H$43:$CA$43)</f>
        <v/>
      </c>
      <c r="H16" s="87">
        <f>IF(ISNUMBER($G$5),G16*$G$5,0)</f>
        <v/>
      </c>
      <c r="I16" s="85">
        <f>IF($F$53=0,0,F16/$F$53)</f>
        <v/>
      </c>
      <c r="J16" s="85">
        <f>IF('VALOR POR PL'!L15=0,0,SUMPRODUCT(('LIG. PROVISÓRIAS'!$B$5:$B$76&lt;=DATE($D$5,12,1))*('LIG. PROVISÓRIAS'!$C$5:$C$76+'LIG. PROVISÓRIAS'!$D$5:$D$76))/'VALOR POR PL'!L15)</f>
        <v/>
      </c>
      <c r="K16" s="88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89" t="n"/>
      <c r="M16" s="90">
        <f>'VALOR POR PL'!L15</f>
        <v/>
      </c>
      <c r="N16" s="90">
        <f>IF('VALOR POR PL'!I15="DIRETO",'VALOR POR PL'!L15,0)</f>
        <v/>
      </c>
    </row>
    <row r="17" ht="16.2" customHeight="1">
      <c r="B17" s="91">
        <f>'VALOR POR PL'!C16</f>
        <v/>
      </c>
      <c r="C17" s="92">
        <f>'VALOR POR PL'!D16</f>
        <v/>
      </c>
      <c r="D17" s="93">
        <f>IF(OR('VALOR POR PL'!I16&lt;&gt;"DIRETO",'CP RESUMO'!$C$10=""),"",IFERROR(INDEX('CP RESUMO'!$D$10:$BW$10,MATCH(DATE($D$5,12,1),'CP RESUMO'!$D$4:$BW$4,0))/100,""))</f>
        <v/>
      </c>
      <c r="E17" s="94">
        <f>IF('VALOR POR PL'!I16&lt;&gt;"DIRETO","",'CONSUMOS'!$K$14)</f>
        <v/>
      </c>
      <c r="F17" s="95">
        <f>SUMPRODUCT((YEAR('CONSUMOS'!$B$5:$B$76)=$D$5)*('CONSUMOS'!$C$5:$C$76+'CONSUMOS'!$D$5:$D$76))</f>
        <v/>
      </c>
      <c r="G17" s="95">
        <f>SUMPRODUCT((YEAR('MODELO PARA BI'!$H$1:$CA$1)=$D$5)*'MODELO PARA BI'!$H$5:$CA$5)</f>
        <v/>
      </c>
      <c r="H17" s="95">
        <f>IF(ISNUMBER($G$5),G17*$G$5,0)</f>
        <v/>
      </c>
      <c r="I17" s="93">
        <f>IF($F$53=0,0,F17/$F$53)</f>
        <v/>
      </c>
      <c r="J17" s="93">
        <f>IF('VALOR POR PL'!L16=0,0,SUMPRODUCT(('CONSUMOS'!$B$5:$B$76&lt;=DATE($D$5,12,1))*('CONSUMOS'!$C$5:$C$76+'CONSUMOS'!$D$5:$D$76))/'VALOR POR PL'!L16)</f>
        <v/>
      </c>
      <c r="K17" s="96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97" t="n"/>
      <c r="M17" s="90">
        <f>'VALOR POR PL'!L16</f>
        <v/>
      </c>
      <c r="N17" s="90">
        <f>IF('VALOR POR PL'!I16="DIRETO",'VALOR POR PL'!L16,0)</f>
        <v/>
      </c>
    </row>
    <row r="18" ht="16.2" customHeight="1">
      <c r="B18" s="83">
        <f>'VALOR POR PL'!C17</f>
        <v/>
      </c>
      <c r="C18" s="84">
        <f>'VALOR POR PL'!D17</f>
        <v/>
      </c>
      <c r="D18" s="85">
        <f>IF(OR('VALOR POR PL'!I17&lt;&gt;"DIRETO",'CP RESUMO'!$C$11=""),"",IFERROR(INDEX('CP RESUMO'!$D$11:$BW$11,MATCH(DATE($D$5,12,1),'CP RESUMO'!$D$4:$BW$4,0))/100,""))</f>
        <v/>
      </c>
      <c r="E18" s="86">
        <f>IF('VALOR POR PL'!I17&lt;&gt;"DIRETO","",'DIVERSOS'!$K$14)</f>
        <v/>
      </c>
      <c r="F18" s="87">
        <f>SUMPRODUCT((YEAR('DIVERSOS'!$B$5:$B$76)=$D$5)*('DIVERSOS'!$C$5:$C$76+'DIVERSOS'!$D$5:$D$76))</f>
        <v/>
      </c>
      <c r="G18" s="87">
        <f>SUMPRODUCT((YEAR('MODELO PARA BI'!$H$1:$CA$1)=$D$5)*'MODELO PARA BI'!$H$9:$CA$9)</f>
        <v/>
      </c>
      <c r="H18" s="87">
        <f>IF(ISNUMBER($G$5),G18*$G$5,0)</f>
        <v/>
      </c>
      <c r="I18" s="85">
        <f>IF($F$53=0,0,F18/$F$53)</f>
        <v/>
      </c>
      <c r="J18" s="85">
        <f>IF('VALOR POR PL'!L17=0,0,SUMPRODUCT(('DIVERSOS'!$B$5:$B$76&lt;=DATE($D$5,12,1))*('DIVERSOS'!$C$5:$C$76+'DIVERSOS'!$D$5:$D$76))/'VALOR POR PL'!L17)</f>
        <v/>
      </c>
      <c r="K18" s="88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89" t="n"/>
      <c r="M18" s="90">
        <f>'VALOR POR PL'!L17</f>
        <v/>
      </c>
      <c r="N18" s="90">
        <f>IF('VALOR POR PL'!I17="DIRETO",'VALOR POR PL'!L17,0)</f>
        <v/>
      </c>
    </row>
    <row r="19" ht="16.2" customHeight="1">
      <c r="B19" s="91">
        <f>'VALOR POR PL'!C18</f>
        <v/>
      </c>
      <c r="C19" s="92">
        <f>'VALOR POR PL'!D18</f>
        <v/>
      </c>
      <c r="D19" s="93">
        <f>IF(OR('VALOR POR PL'!I18&lt;&gt;"DIRETO",'CP RESUMO'!$C$12=""),"",IFERROR(INDEX('CP RESUMO'!$D$12:$BW$12,MATCH(DATE($D$5,12,1),'CP RESUMO'!$D$4:$BW$4,0))/100,""))</f>
        <v/>
      </c>
      <c r="E19" s="94">
        <f>IF('VALOR POR PL'!I18&lt;&gt;"DIRETO","",'TRANSPORTES'!$K$14)</f>
        <v/>
      </c>
      <c r="F19" s="95">
        <f>SUMPRODUCT((YEAR('TRANSPORTES'!$B$5:$B$76)=$D$5)*('TRANSPORTES'!$C$5:$C$76+'TRANSPORTES'!$D$5:$D$76))</f>
        <v/>
      </c>
      <c r="G19" s="95">
        <f>SUMPRODUCT((YEAR('MODELO PARA BI'!$H$1:$CA$1)=$D$5)*'MODELO PARA BI'!$H$47:$CA$47)</f>
        <v/>
      </c>
      <c r="H19" s="95">
        <f>IF(ISNUMBER($G$5),G19*$G$5,0)</f>
        <v/>
      </c>
      <c r="I19" s="93">
        <f>IF($F$53=0,0,F19/$F$53)</f>
        <v/>
      </c>
      <c r="J19" s="93">
        <f>IF('VALOR POR PL'!L18=0,0,SUMPRODUCT(('TRANSPORTES'!$B$5:$B$76&lt;=DATE($D$5,12,1))*('TRANSPORTES'!$C$5:$C$76+'TRANSPORTES'!$D$5:$D$76))/'VALOR POR PL'!L18)</f>
        <v/>
      </c>
      <c r="K19" s="96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97" t="n"/>
      <c r="M19" s="90">
        <f>'VALOR POR PL'!L18</f>
        <v/>
      </c>
      <c r="N19" s="90">
        <f>IF('VALOR POR PL'!I18="DIRETO",'VALOR POR PL'!L18,0)</f>
        <v/>
      </c>
    </row>
    <row r="20" ht="16.2" customHeight="1">
      <c r="B20" s="83">
        <f>'VALOR POR PL'!C19</f>
        <v/>
      </c>
      <c r="C20" s="84">
        <f>'VALOR POR PL'!D19</f>
        <v/>
      </c>
      <c r="D20" s="85">
        <f>IF(OR('VALOR POR PL'!I19&lt;&gt;"DIRETO",'CP RESUMO'!$C$13=""),"",IFERROR(INDEX('CP RESUMO'!$D$13:$BW$13,MATCH(DATE($D$5,12,1),'CP RESUMO'!$D$4:$BW$4,0))/100,""))</f>
        <v/>
      </c>
      <c r="E20" s="86">
        <f>IF('VALOR POR PL'!I19&lt;&gt;"DIRETO","",'CONSULTORIAS'!$K$14)</f>
        <v/>
      </c>
      <c r="F20" s="87">
        <f>SUMPRODUCT((YEAR('CONSULTORIAS'!$B$5:$B$76)=$D$5)*('CONSULTORIAS'!$C$5:$C$76+'CONSULTORIAS'!$D$5:$D$76))</f>
        <v/>
      </c>
      <c r="G20" s="87">
        <f>SUMPRODUCT((YEAR('MODELO PARA BI'!$H$1:$CA$1)=$D$5)*'MODELO PARA BI'!$H$4:$CA$4)</f>
        <v/>
      </c>
      <c r="H20" s="87">
        <f>IF(ISNUMBER($G$5),G20*$G$5,0)</f>
        <v/>
      </c>
      <c r="I20" s="85">
        <f>IF($F$53=0,0,F20/$F$53)</f>
        <v/>
      </c>
      <c r="J20" s="85">
        <f>IF('VALOR POR PL'!L19=0,0,SUMPRODUCT(('CONSULTORIAS'!$B$5:$B$76&lt;=DATE($D$5,12,1))*('CONSULTORIAS'!$C$5:$C$76+'CONSULTORIAS'!$D$5:$D$76))/'VALOR POR PL'!L19)</f>
        <v/>
      </c>
      <c r="K20" s="88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89" t="n"/>
      <c r="M20" s="90">
        <f>'VALOR POR PL'!L19</f>
        <v/>
      </c>
      <c r="N20" s="90">
        <f>IF('VALOR POR PL'!I19="DIRETO",'VALOR POR PL'!L19,0)</f>
        <v/>
      </c>
    </row>
    <row r="21" ht="16.2" customHeight="1">
      <c r="B21" s="91">
        <f>'VALOR POR PL'!C20</f>
        <v/>
      </c>
      <c r="C21" s="92">
        <f>'VALOR POR PL'!D20</f>
        <v/>
      </c>
      <c r="D21" s="93">
        <f>IF(OR('VALOR POR PL'!I20&lt;&gt;"DIRETO",'CP RESUMO'!$C$14=""),"",IFERROR(INDEX('CP RESUMO'!$D$14:$BW$14,MATCH(DATE($D$5,12,1),'CP RESUMO'!$D$4:$BW$4,0))/100,""))</f>
        <v/>
      </c>
      <c r="E21" s="94">
        <f>IF('VALOR POR PL'!I20&lt;&gt;"DIRETO","",'MDO'!$K$14)</f>
        <v/>
      </c>
      <c r="F21" s="95">
        <f>SUMPRODUCT((YEAR('MDO'!$B$5:$B$76)=$D$5)*('MDO'!$C$5:$C$76+'MDO'!$D$5:$D$76))</f>
        <v/>
      </c>
      <c r="G21" s="95">
        <f>SUMPRODUCT((YEAR('MODELO PARA BI'!$H$1:$CA$1)=$D$5)*'MODELO PARA BI'!$H$50:$CA$50)</f>
        <v/>
      </c>
      <c r="H21" s="95">
        <f>IF(ISNUMBER($G$5),G21*$G$5,0)</f>
        <v/>
      </c>
      <c r="I21" s="93">
        <f>IF($F$53=0,0,F21/$F$53)</f>
        <v/>
      </c>
      <c r="J21" s="93">
        <f>IF('VALOR POR PL'!L20=0,0,SUMPRODUCT(('MDO'!$B$5:$B$76&lt;=DATE($D$5,12,1))*('MDO'!$C$5:$C$76+'MDO'!$D$5:$D$76))/'VALOR POR PL'!L20)</f>
        <v/>
      </c>
      <c r="K21" s="96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97" t="n"/>
      <c r="M21" s="90">
        <f>'VALOR POR PL'!L20</f>
        <v/>
      </c>
      <c r="N21" s="90">
        <f>IF('VALOR POR PL'!I20="DIRETO",'VALOR POR PL'!L20,0)</f>
        <v/>
      </c>
    </row>
    <row r="22" ht="16.2" customHeight="1">
      <c r="B22" s="83">
        <f>'VALOR POR PL'!C21</f>
        <v/>
      </c>
      <c r="C22" s="84">
        <f>'VALOR POR PL'!D21</f>
        <v/>
      </c>
      <c r="D22" s="85">
        <f>IF(OR('VALOR POR PL'!I21&lt;&gt;"DIRETO",'CP RESUMO'!$C$15=""),"",IFERROR(INDEX('CP RESUMO'!$D$15:$BW$15,MATCH(DATE($D$5,12,1),'CP RESUMO'!$D$4:$BW$4,0))/100,""))</f>
        <v/>
      </c>
      <c r="E22" s="86">
        <f>IF('VALOR POR PL'!I21&lt;&gt;"DIRETO","",'EQUIP E FER'!$K$14)</f>
        <v/>
      </c>
      <c r="F22" s="87">
        <f>SUMPRODUCT((YEAR('EQUIP E FER'!$B$5:$B$76)=$D$5)*('EQUIP E FER'!$C$5:$C$76+'EQUIP E FER'!$D$5:$D$76))</f>
        <v/>
      </c>
      <c r="G22" s="87">
        <f>SUMPRODUCT((YEAR('MODELO PARA BI'!$H$1:$CA$1)=$D$5)*'MODELO PARA BI'!$H$12:$CA$12)</f>
        <v/>
      </c>
      <c r="H22" s="87">
        <f>IF(ISNUMBER($G$5),G22*$G$5,0)</f>
        <v/>
      </c>
      <c r="I22" s="85">
        <f>IF($F$53=0,0,F22/$F$53)</f>
        <v/>
      </c>
      <c r="J22" s="85">
        <f>IF('VALOR POR PL'!L21=0,0,SUMPRODUCT(('EQUIP E FER'!$B$5:$B$76&lt;=DATE($D$5,12,1))*('EQUIP E FER'!$C$5:$C$76+'EQUIP E FER'!$D$5:$D$76))/'VALOR POR PL'!L21)</f>
        <v/>
      </c>
      <c r="K22" s="88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89" t="n"/>
      <c r="M22" s="90">
        <f>'VALOR POR PL'!L21</f>
        <v/>
      </c>
      <c r="N22" s="90">
        <f>IF('VALOR POR PL'!I21="DIRETO",'VALOR POR PL'!L21,0)</f>
        <v/>
      </c>
    </row>
    <row r="23" ht="16.2" customHeight="1">
      <c r="B23" s="98" t="inlineStr">
        <is>
          <t>01 a 11</t>
        </is>
      </c>
      <c r="C23" s="99" t="inlineStr">
        <is>
          <t>INDIRETOS</t>
        </is>
      </c>
      <c r="D23" s="100">
        <f>IFERROR(SUMPRODUCT(D12:D22,N12:N22)/SUMPRODUCT(ISNUMBER(D12:D22)*N12:N22),"")</f>
        <v/>
      </c>
      <c r="E23" s="100">
        <f>IFERROR(SUMPRODUCT(E12:E22,N12:N22)/SUMPRODUCT(ISNUMBER(E12:E22)*N12:N22),"")</f>
        <v/>
      </c>
      <c r="F23" s="101">
        <f>SUM(F12:F22)</f>
        <v/>
      </c>
      <c r="G23" s="101">
        <f>SUM(G12:G22)</f>
        <v/>
      </c>
      <c r="H23" s="101">
        <f>SUM(H12:H22)</f>
        <v/>
      </c>
      <c r="I23" s="100">
        <f>IF($F$53=0,0,F23/$F$53)</f>
        <v/>
      </c>
      <c r="J23" s="100">
        <f>IFERROR(SUMPRODUCT(J12:J22,M12:M22)/SUM(M12:M22),0)</f>
        <v/>
      </c>
      <c r="K23" s="102" t="n"/>
      <c r="L23" s="102" t="n"/>
      <c r="M23">
        <f>SUM(M12:M22)</f>
        <v/>
      </c>
      <c r="N23">
        <f>SUM(N12:N22)</f>
        <v/>
      </c>
    </row>
    <row r="24" ht="16.2" customHeight="1">
      <c r="B24" s="83">
        <f>'VALOR POR PL'!C22</f>
        <v/>
      </c>
      <c r="C24" s="84">
        <f>'VALOR POR PL'!D22</f>
        <v/>
      </c>
      <c r="D24" s="85">
        <f>IF(OR('VALOR POR PL'!I22&lt;&gt;"DIRETO",'CP RESUMO'!$C$16=""),"",IFERROR(INDEX('CP RESUMO'!$D$16:$BW$16,MATCH(DATE($D$5,12,1),'CP RESUMO'!$D$4:$BW$4,0))/100,""))</f>
        <v/>
      </c>
      <c r="E24" s="86">
        <f>IF('VALOR POR PL'!I22&lt;&gt;"DIRETO","",'SERV. INICIAIS'!$K$14)</f>
        <v/>
      </c>
      <c r="F24" s="87">
        <f>SUMPRODUCT((YEAR('SERV. INICIAIS'!$B$5:$B$76)=$D$5)*('SERV. INICIAIS'!$C$5:$C$76+'SERV. INICIAIS'!$D$5:$D$76))</f>
        <v/>
      </c>
      <c r="G24" s="87">
        <f>SUMPRODUCT((YEAR('MODELO PARA BI'!$H$1:$CA$1)=$D$5)*'MODELO PARA BI'!$H$53:$CA$53)</f>
        <v/>
      </c>
      <c r="H24" s="87">
        <f>IF(ISNUMBER($G$5),G24*$G$5,0)</f>
        <v/>
      </c>
      <c r="I24" s="85">
        <f>IF($F$53=0,0,F24/$F$53)</f>
        <v/>
      </c>
      <c r="J24" s="85">
        <f>IF('VALOR POR PL'!L22=0,0,SUMPRODUCT(('SERV. INICIAIS'!$B$5:$B$76&lt;=DATE($D$5,12,1))*('SERV. INICIAIS'!$C$5:$C$76+'SERV. INICIAIS'!$D$5:$D$76))/'VALOR POR PL'!L22)</f>
        <v/>
      </c>
      <c r="K24" s="88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89" t="n"/>
      <c r="M24" s="90">
        <f>'VALOR POR PL'!L22</f>
        <v/>
      </c>
      <c r="N24" s="90">
        <f>IF('VALOR POR PL'!I22="DIRETO",'VALOR POR PL'!L22,0)</f>
        <v/>
      </c>
    </row>
    <row r="25" ht="16.2" customHeight="1">
      <c r="B25" s="91">
        <f>'VALOR POR PL'!C23</f>
        <v/>
      </c>
      <c r="C25" s="92">
        <f>'VALOR POR PL'!D23</f>
        <v/>
      </c>
      <c r="D25" s="93">
        <f>IF(OR('VALOR POR PL'!I23&lt;&gt;"DIRETO",'CP RESUMO'!$C$17=""),"",IFERROR(INDEX('CP RESUMO'!$D$17:$BW$17,MATCH(DATE($D$5,12,1),'CP RESUMO'!$D$4:$BW$4,0))/100,""))</f>
        <v/>
      </c>
      <c r="E25" s="94">
        <f>IF('VALOR POR PL'!I23&lt;&gt;"DIRETO","",'CONTENÇÃO'!$K$14)</f>
        <v/>
      </c>
      <c r="F25" s="95">
        <f>SUMPRODUCT((YEAR('CONTENÇÃO'!$B$5:$B$76)=$D$5)*('CONTENÇÃO'!$C$5:$C$76+'CONTENÇÃO'!$D$5:$D$76))</f>
        <v/>
      </c>
      <c r="G25" s="95">
        <f>SUMPRODUCT((YEAR('MODELO PARA BI'!$H$1:$CA$1)=$D$5)*'MODELO PARA BI'!$H$6:$CA$6)</f>
        <v/>
      </c>
      <c r="H25" s="95">
        <f>IF(ISNUMBER($G$5),G25*$G$5,0)</f>
        <v/>
      </c>
      <c r="I25" s="93">
        <f>IF($F$53=0,0,F25/$F$53)</f>
        <v/>
      </c>
      <c r="J25" s="93">
        <f>IF('VALOR POR PL'!L23=0,0,SUMPRODUCT(('CONTENÇÃO'!$B$5:$B$76&lt;=DATE($D$5,12,1))*('CONTENÇÃO'!$C$5:$C$76+'CONTENÇÃO'!$D$5:$D$76))/'VALOR POR PL'!L23)</f>
        <v/>
      </c>
      <c r="K25" s="96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97" t="n"/>
      <c r="M25" s="90">
        <f>'VALOR POR PL'!L23</f>
        <v/>
      </c>
      <c r="N25" s="90">
        <f>IF('VALOR POR PL'!I23="DIRETO",'VALOR POR PL'!L23,0)</f>
        <v/>
      </c>
    </row>
    <row r="26" ht="16.2" customHeight="1">
      <c r="B26" s="83">
        <f>'VALOR POR PL'!C24</f>
        <v/>
      </c>
      <c r="C26" s="84">
        <f>'VALOR POR PL'!D24</f>
        <v/>
      </c>
      <c r="D26" s="85">
        <f>IF(OR('VALOR POR PL'!I24&lt;&gt;"DIRETO",'CP RESUMO'!$C$18=""),"",IFERROR(INDEX('CP RESUMO'!$D$18:$BW$18,MATCH(DATE($D$5,12,1),'CP RESUMO'!$D$4:$BW$4,0))/100,""))</f>
        <v/>
      </c>
      <c r="E26" s="86">
        <f>IF('VALOR POR PL'!I24&lt;&gt;"DIRETO","",'TERRAPLENAGEM'!$K$14)</f>
        <v/>
      </c>
      <c r="F26" s="87">
        <f>SUMPRODUCT((YEAR('TERRAPLENAGEM'!$B$5:$B$76)=$D$5)*('TERRAPLENAGEM'!$C$5:$C$76+'TERRAPLENAGEM'!$D$5:$D$76))</f>
        <v/>
      </c>
      <c r="G26" s="87">
        <f>SUMPRODUCT((YEAR('MODELO PARA BI'!$H$1:$CA$1)=$D$5)*'MODELO PARA BI'!$H$45:$CA$45)</f>
        <v/>
      </c>
      <c r="H26" s="87">
        <f>IF(ISNUMBER($G$5),G26*$G$5,0)</f>
        <v/>
      </c>
      <c r="I26" s="85">
        <f>IF($F$53=0,0,F26/$F$53)</f>
        <v/>
      </c>
      <c r="J26" s="85">
        <f>IF('VALOR POR PL'!L24=0,0,SUMPRODUCT(('TERRAPLENAGEM'!$B$5:$B$76&lt;=DATE($D$5,12,1))*('TERRAPLENAGEM'!$C$5:$C$76+'TERRAPLENAGEM'!$D$5:$D$76))/'VALOR POR PL'!L24)</f>
        <v/>
      </c>
      <c r="K26" s="88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89" t="n"/>
      <c r="M26" s="90">
        <f>'VALOR POR PL'!L24</f>
        <v/>
      </c>
      <c r="N26" s="90">
        <f>IF('VALOR POR PL'!I24="DIRETO",'VALOR POR PL'!L24,0)</f>
        <v/>
      </c>
    </row>
    <row r="27" ht="16.2" customHeight="1">
      <c r="B27" s="91">
        <f>'VALOR POR PL'!C25</f>
        <v/>
      </c>
      <c r="C27" s="92">
        <f>'VALOR POR PL'!D25</f>
        <v/>
      </c>
      <c r="D27" s="93">
        <f>IF(OR('VALOR POR PL'!I25&lt;&gt;"DIRETO",'CP RESUMO'!$C$19=""),"",IFERROR(INDEX('CP RESUMO'!$D$19:$BW$19,MATCH(DATE($D$5,12,1),'CP RESUMO'!$D$4:$BW$4,0))/100,""))</f>
        <v/>
      </c>
      <c r="E27" s="94">
        <f>IF('VALOR POR PL'!I25&lt;&gt;"DIRETO","",'FUND. PROF'!$K$14)</f>
        <v/>
      </c>
      <c r="F27" s="95">
        <f>SUMPRODUCT((YEAR('FUND. PROF'!$B$5:$B$76)=$D$5)*('FUND. PROF'!$C$5:$C$76+'FUND. PROF'!$D$5:$D$76))</f>
        <v/>
      </c>
      <c r="G27" s="95">
        <f>SUMPRODUCT((YEAR('MODELO PARA BI'!$H$1:$CA$1)=$D$5)*'MODELO PARA BI'!$H$16:$CA$16)</f>
        <v/>
      </c>
      <c r="H27" s="95">
        <f>IF(ISNUMBER($G$5),G27*$G$5,0)</f>
        <v/>
      </c>
      <c r="I27" s="93">
        <f>IF($F$53=0,0,F27/$F$53)</f>
        <v/>
      </c>
      <c r="J27" s="93">
        <f>IF('VALOR POR PL'!L25=0,0,SUMPRODUCT(('FUND. PROF'!$B$5:$B$76&lt;=DATE($D$5,12,1))*('FUND. PROF'!$C$5:$C$76+'FUND. PROF'!$D$5:$D$76))/'VALOR POR PL'!L25)</f>
        <v/>
      </c>
      <c r="K27" s="96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97" t="n"/>
      <c r="M27" s="90">
        <f>'VALOR POR PL'!L25</f>
        <v/>
      </c>
      <c r="N27" s="90">
        <f>IF('VALOR POR PL'!I25="DIRETO",'VALOR POR PL'!L25,0)</f>
        <v/>
      </c>
    </row>
    <row r="28" ht="16.2" customHeight="1">
      <c r="B28" s="83">
        <f>'VALOR POR PL'!C26</f>
        <v/>
      </c>
      <c r="C28" s="84">
        <f>'VALOR POR PL'!D26</f>
        <v/>
      </c>
      <c r="D28" s="85">
        <f>IF(OR('VALOR POR PL'!I26&lt;&gt;"DIRETO",'CP RESUMO'!$C$20=""),"",IFERROR(INDEX('CP RESUMO'!$D$20:$BW$20,MATCH(DATE($D$5,12,1),'CP RESUMO'!$D$4:$BW$4,0))/100,""))</f>
        <v/>
      </c>
      <c r="E28" s="86">
        <f>IF('VALOR POR PL'!I26&lt;&gt;"DIRETO","",'FUND. SUP'!$K$14)</f>
        <v/>
      </c>
      <c r="F28" s="87">
        <f>SUMPRODUCT((YEAR('FUND. SUP'!$B$5:$B$76)=$D$5)*('FUND. SUP'!$C$5:$C$76+'FUND. SUP'!$D$5:$D$76))</f>
        <v/>
      </c>
      <c r="G28" s="87">
        <f>SUMPRODUCT((YEAR('MODELO PARA BI'!$H$1:$CA$1)=$D$5)*'MODELO PARA BI'!$H$17:$CA$17)</f>
        <v/>
      </c>
      <c r="H28" s="87">
        <f>IF(ISNUMBER($G$5),G28*$G$5,0)</f>
        <v/>
      </c>
      <c r="I28" s="85">
        <f>IF($F$53=0,0,F28/$F$53)</f>
        <v/>
      </c>
      <c r="J28" s="85">
        <f>IF('VALOR POR PL'!L26=0,0,SUMPRODUCT(('FUND. SUP'!$B$5:$B$76&lt;=DATE($D$5,12,1))*('FUND. SUP'!$C$5:$C$76+'FUND. SUP'!$D$5:$D$76))/'VALOR POR PL'!L26)</f>
        <v/>
      </c>
      <c r="K28" s="88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89" t="n"/>
      <c r="M28" s="90">
        <f>'VALOR POR PL'!L26</f>
        <v/>
      </c>
      <c r="N28" s="90">
        <f>IF('VALOR POR PL'!I26="DIRETO",'VALOR POR PL'!L26,0)</f>
        <v/>
      </c>
    </row>
    <row r="29" ht="29.4" customHeight="1">
      <c r="B29" s="98" t="inlineStr">
        <is>
          <t>12 a 16</t>
        </is>
      </c>
      <c r="C29" s="99" t="inlineStr">
        <is>
          <t>SERVIÇOS INICIAIS, CONTENÇÃO, TERRAPLENAGEM E FUNDAÇÕES</t>
        </is>
      </c>
      <c r="D29" s="100">
        <f>IFERROR(SUMPRODUCT(D24:D28,N24:N28)/SUMPRODUCT(ISNUMBER(D24:D28)*N24:N28),"")</f>
        <v/>
      </c>
      <c r="E29" s="100">
        <f>IFERROR(SUMPRODUCT(E24:E28,N24:N28)/SUMPRODUCT(ISNUMBER(E24:E28)*N24:N28),"")</f>
        <v/>
      </c>
      <c r="F29" s="101">
        <f>SUM(F24:F28)</f>
        <v/>
      </c>
      <c r="G29" s="101">
        <f>SUM(G24:G28)</f>
        <v/>
      </c>
      <c r="H29" s="101">
        <f>SUM(H24:H28)</f>
        <v/>
      </c>
      <c r="I29" s="100">
        <f>IF($F$53=0,0,F29/$F$53)</f>
        <v/>
      </c>
      <c r="J29" s="100">
        <f>IFERROR(SUMPRODUCT(J24:J28,M24:M28)/SUM(M24:M28),0)</f>
        <v/>
      </c>
      <c r="K29" s="102" t="n"/>
      <c r="L29" s="102" t="n"/>
      <c r="M29">
        <f>SUM(M24:M28)</f>
        <v/>
      </c>
      <c r="N29">
        <f>SUM(N24:N28)</f>
        <v/>
      </c>
    </row>
    <row r="30" ht="16.2" customHeight="1">
      <c r="B30" s="83">
        <f>'VALOR POR PL'!C27</f>
        <v/>
      </c>
      <c r="C30" s="84">
        <f>'VALOR POR PL'!D27</f>
        <v/>
      </c>
      <c r="D30" s="85">
        <f>IF(OR('VALOR POR PL'!I27&lt;&gt;"DIRETO",'CP RESUMO'!$C$21=""),"",IFERROR(INDEX('CP RESUMO'!$D$21:$BW$21,MATCH(DATE($D$5,12,1),'CP RESUMO'!$D$4:$BW$4,0))/100,""))</f>
        <v/>
      </c>
      <c r="E30" s="86">
        <f>IF('VALOR POR PL'!I27&lt;&gt;"DIRETO","",'ESTRUTURA'!$K$14)</f>
        <v/>
      </c>
      <c r="F30" s="87">
        <f>SUMPRODUCT((YEAR('ESTRUTURA'!$B$5:$B$76)=$D$5)*('ESTRUTURA'!$C$5:$C$76+'ESTRUTURA'!$D$5:$D$76))</f>
        <v/>
      </c>
      <c r="G30" s="87">
        <f>SUMPRODUCT((YEAR('MODELO PARA BI'!$H$1:$CA$1)=$D$5)*'MODELO PARA BI'!$H$14:$CA$14)</f>
        <v/>
      </c>
      <c r="H30" s="87">
        <f>IF(ISNUMBER($G$5),G30*$G$5,0)</f>
        <v/>
      </c>
      <c r="I30" s="85">
        <f>IF($F$53=0,0,F30/$F$53)</f>
        <v/>
      </c>
      <c r="J30" s="85">
        <f>IF('VALOR POR PL'!L27=0,0,SUMPRODUCT(('ESTRUTURA'!$B$5:$B$76&lt;=DATE($D$5,12,1))*('ESTRUTURA'!$C$5:$C$76+'ESTRUTURA'!$D$5:$D$76))/'VALOR POR PL'!L27)</f>
        <v/>
      </c>
      <c r="K30" s="88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89" t="n"/>
      <c r="M30" s="90">
        <f>'VALOR POR PL'!L27</f>
        <v/>
      </c>
      <c r="N30" s="90">
        <f>IF('VALOR POR PL'!I27="DIRETO",'VALOR POR PL'!L27,0)</f>
        <v/>
      </c>
    </row>
    <row r="31" ht="42.59999999999999" customHeight="1">
      <c r="B31" s="91">
        <f>'VALOR POR PL'!C28</f>
        <v/>
      </c>
      <c r="C31" s="92">
        <f>'VALOR POR PL'!D28</f>
        <v/>
      </c>
      <c r="D31" s="93">
        <f>IF(OR('VALOR POR PL'!I28&lt;&gt;"DIRETO",'CP RESUMO'!$C$22=""),"",IFERROR(INDEX('CP RESUMO'!$D$22:$BW$22,MATCH(DATE($D$5,12,1),'CP RESUMO'!$D$4:$BW$4,0))/100,""))</f>
        <v/>
      </c>
      <c r="E31" s="94">
        <f>IF('VALOR POR PL'!I28&lt;&gt;"DIRETO","",'ALVENARIA'!$K$14)</f>
        <v/>
      </c>
      <c r="F31" s="95">
        <f>SUMPRODUCT((YEAR('ALVENARIA'!$B$5:$B$76)=$D$5)*('ALVENARIA'!$C$5:$C$76+'ALVENARIA'!$D$5:$D$76))</f>
        <v/>
      </c>
      <c r="G31" s="95">
        <f>SUMPRODUCT((YEAR('MODELO PARA BI'!$H$1:$CA$1)=$D$5)*'MODELO PARA BI'!$H$2:$CA$2)</f>
        <v/>
      </c>
      <c r="H31" s="95">
        <f>IF(ISNUMBER($G$5),G31*$G$5,0)</f>
        <v/>
      </c>
      <c r="I31" s="93">
        <f>IF($F$53=0,0,F31/$F$53)</f>
        <v/>
      </c>
      <c r="J31" s="93">
        <f>IF('VALOR POR PL'!L28=0,0,SUMPRODUCT(('ALVENARIA'!$B$5:$B$76&lt;=DATE($D$5,12,1))*('ALVENARIA'!$C$5:$C$76+'ALVENARIA'!$D$5:$D$76))/'VALOR POR PL'!L28)</f>
        <v/>
      </c>
      <c r="K31" s="96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97" t="n"/>
      <c r="M31" s="90">
        <f>'VALOR POR PL'!L28</f>
        <v/>
      </c>
      <c r="N31" s="90">
        <f>IF('VALOR POR PL'!I28="DIRETO",'VALOR POR PL'!L28,0)</f>
        <v/>
      </c>
    </row>
    <row r="32" ht="16.2" customHeight="1">
      <c r="B32" s="83">
        <f>'VALOR POR PL'!C29</f>
        <v/>
      </c>
      <c r="C32" s="84">
        <f>'VALOR POR PL'!D29</f>
        <v/>
      </c>
      <c r="D32" s="85">
        <f>IF(OR('VALOR POR PL'!I29&lt;&gt;"DIRETO",'CP RESUMO'!$C$23=""),"",IFERROR(INDEX('CP RESUMO'!$D$23:$BW$23,MATCH(DATE($D$5,12,1),'CP RESUMO'!$D$4:$BW$4,0))/100,""))</f>
        <v/>
      </c>
      <c r="E32" s="86">
        <f>IF('VALOR POR PL'!I29&lt;&gt;"DIRETO","",'IMPERMEABILIZAÇÃO'!$K$14)</f>
        <v/>
      </c>
      <c r="F32" s="87">
        <f>SUMPRODUCT((YEAR('IMPERMEABILIZAÇÃO'!$B$5:$B$76)=$D$5)*('IMPERMEABILIZAÇÃO'!$C$5:$C$76+'IMPERMEABILIZAÇÃO'!$D$5:$D$76))</f>
        <v/>
      </c>
      <c r="G32" s="87">
        <f>SUMPRODUCT((YEAR('MODELO PARA BI'!$H$1:$CA$1)=$D$5)*'MODELO PARA BI'!$H$18:$CA$18)</f>
        <v/>
      </c>
      <c r="H32" s="87">
        <f>IF(ISNUMBER($G$5),G32*$G$5,0)</f>
        <v/>
      </c>
      <c r="I32" s="85">
        <f>IF($F$53=0,0,F32/$F$53)</f>
        <v/>
      </c>
      <c r="J32" s="85">
        <f>IF('VALOR POR PL'!L29=0,0,SUMPRODUCT(('IMPERMEABILIZAÇÃO'!$B$5:$B$76&lt;=DATE($D$5,12,1))*('IMPERMEABILIZAÇÃO'!$C$5:$C$76+'IMPERMEABILIZAÇÃO'!$D$5:$D$76))/'VALOR POR PL'!L29)</f>
        <v/>
      </c>
      <c r="K32" s="88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89" t="n"/>
      <c r="M32" s="90">
        <f>'VALOR POR PL'!L29</f>
        <v/>
      </c>
      <c r="N32" s="90">
        <f>IF('VALOR POR PL'!I29="DIRETO",'VALOR POR PL'!L29,0)</f>
        <v/>
      </c>
    </row>
    <row r="33" ht="69" customHeight="1">
      <c r="B33" s="91">
        <f>'VALOR POR PL'!C30</f>
        <v/>
      </c>
      <c r="C33" s="92">
        <f>'VALOR POR PL'!D30</f>
        <v/>
      </c>
      <c r="D33" s="93">
        <f>IF(OR('VALOR POR PL'!I30&lt;&gt;"DIRETO",'CP RESUMO'!$C$24=""),"",IFERROR(INDEX('CP RESUMO'!$D$24:$BW$24,MATCH(DATE($D$5,12,1),'CP RESUMO'!$D$4:$BW$4,0))/100,""))</f>
        <v/>
      </c>
      <c r="E33" s="94">
        <f>IF('VALOR POR PL'!I30&lt;&gt;"DIRETO","",'INST. ELÉTRICA'!$K$14)</f>
        <v/>
      </c>
      <c r="F33" s="95">
        <f>SUMPRODUCT((YEAR('INST. ELÉTRICA'!$B$5:$B$76)=$D$5)*('INST. ELÉTRICA'!$C$5:$C$76+'INST. ELÉTRICA'!$D$5:$D$76))</f>
        <v/>
      </c>
      <c r="G33" s="95">
        <f>SUMPRODUCT((YEAR('MODELO PARA BI'!$H$1:$CA$1)=$D$5)*'MODELO PARA BI'!$H$20:$CA$20)</f>
        <v/>
      </c>
      <c r="H33" s="95">
        <f>IF(ISNUMBER($G$5),G33*$G$5,0)</f>
        <v/>
      </c>
      <c r="I33" s="93">
        <f>IF($F$53=0,0,F33/$F$53)</f>
        <v/>
      </c>
      <c r="J33" s="93">
        <f>IF('VALOR POR PL'!L30=0,0,SUMPRODUCT(('INST. ELÉTRICA'!$B$5:$B$76&lt;=DATE($D$5,12,1))*('INST. ELÉTRICA'!$C$5:$C$76+'INST. ELÉTRICA'!$D$5:$D$76))/'VALOR POR PL'!L30)</f>
        <v/>
      </c>
      <c r="K33" s="96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97" t="n"/>
      <c r="M33" s="90">
        <f>'VALOR POR PL'!L30</f>
        <v/>
      </c>
      <c r="N33" s="90">
        <f>IF('VALOR POR PL'!I30="DIRETO",'VALOR POR PL'!L30,0)</f>
        <v/>
      </c>
    </row>
    <row r="34" ht="42.59999999999999" customHeight="1">
      <c r="B34" s="83">
        <f>'VALOR POR PL'!C31</f>
        <v/>
      </c>
      <c r="C34" s="84">
        <f>'VALOR POR PL'!D31</f>
        <v/>
      </c>
      <c r="D34" s="85">
        <f>IF(OR('VALOR POR PL'!I31&lt;&gt;"DIRETO",'CP RESUMO'!$C$25=""),"",IFERROR(INDEX('CP RESUMO'!$D$25:$BW$25,MATCH(DATE($D$5,12,1),'CP RESUMO'!$D$4:$BW$4,0))/100,""))</f>
        <v/>
      </c>
      <c r="E34" s="86">
        <f>IF('VALOR POR PL'!I31&lt;&gt;"DIRETO","",'INST. HIDRO'!$K$14)</f>
        <v/>
      </c>
      <c r="F34" s="87">
        <f>SUMPRODUCT((YEAR('INST. HIDRO'!$B$5:$B$76)=$D$5)*('INST. HIDRO'!$C$5:$C$76+'INST. HIDRO'!$D$5:$D$76))</f>
        <v/>
      </c>
      <c r="G34" s="87">
        <f>SUMPRODUCT((YEAR('MODELO PARA BI'!$H$1:$CA$1)=$D$5)*'MODELO PARA BI'!$H$22:$CA$22)</f>
        <v/>
      </c>
      <c r="H34" s="87">
        <f>IF(ISNUMBER($G$5),G34*$G$5,0)</f>
        <v/>
      </c>
      <c r="I34" s="85">
        <f>IF($F$53=0,0,F34/$F$53)</f>
        <v/>
      </c>
      <c r="J34" s="85">
        <f>IF('VALOR POR PL'!L31=0,0,SUMPRODUCT(('INST. HIDRO'!$B$5:$B$76&lt;=DATE($D$5,12,1))*('INST. HIDRO'!$C$5:$C$76+'INST. HIDRO'!$D$5:$D$76))/'VALOR POR PL'!L31)</f>
        <v/>
      </c>
      <c r="K34" s="88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89" t="n"/>
      <c r="M34" s="90">
        <f>'VALOR POR PL'!L31</f>
        <v/>
      </c>
      <c r="N34" s="90">
        <f>IF('VALOR POR PL'!I31="DIRETO",'VALOR POR PL'!L31,0)</f>
        <v/>
      </c>
    </row>
    <row r="35" ht="16.2" customHeight="1">
      <c r="B35" s="91">
        <f>'VALOR POR PL'!C32</f>
        <v/>
      </c>
      <c r="C35" s="92">
        <f>'VALOR POR PL'!D32</f>
        <v/>
      </c>
      <c r="D35" s="93">
        <f>IF(OR('VALOR POR PL'!I32&lt;&gt;"DIRETO",'CP RESUMO'!$C$26=""),"",IFERROR(INDEX('CP RESUMO'!$D$26:$BW$26,MATCH(DATE($D$5,12,1),'CP RESUMO'!$D$4:$BW$4,0))/100,""))</f>
        <v/>
      </c>
      <c r="E35" s="94">
        <f>IF('VALOR POR PL'!I32&lt;&gt;"DIRETO","",'INST. INC'!$K$14)</f>
        <v/>
      </c>
      <c r="F35" s="95">
        <f>SUMPRODUCT((YEAR('INST. INC'!$B$5:$B$76)=$D$5)*('INST. INC'!$C$5:$C$76+'INST. INC'!$D$5:$D$76))</f>
        <v/>
      </c>
      <c r="G35" s="95">
        <f>SUMPRODUCT((YEAR('MODELO PARA BI'!$H$1:$CA$1)=$D$5)*'MODELO PARA BI'!$H$19:$CA$19)</f>
        <v/>
      </c>
      <c r="H35" s="95">
        <f>IF(ISNUMBER($G$5),G35*$G$5,0)</f>
        <v/>
      </c>
      <c r="I35" s="93">
        <f>IF($F$53=0,0,F35/$F$53)</f>
        <v/>
      </c>
      <c r="J35" s="93">
        <f>IF('VALOR POR PL'!L32=0,0,SUMPRODUCT(('INST. INC'!$B$5:$B$76&lt;=DATE($D$5,12,1))*('INST. INC'!$C$5:$C$76+'INST. INC'!$D$5:$D$76))/'VALOR POR PL'!L32)</f>
        <v/>
      </c>
      <c r="K35" s="96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97" t="n"/>
      <c r="M35" s="90">
        <f>'VALOR POR PL'!L32</f>
        <v/>
      </c>
      <c r="N35" s="90">
        <f>IF('VALOR POR PL'!I32="DIRETO",'VALOR POR PL'!L32,0)</f>
        <v/>
      </c>
    </row>
    <row r="36" ht="29.4" customHeight="1">
      <c r="B36" s="83">
        <f>'VALOR POR PL'!C33</f>
        <v/>
      </c>
      <c r="C36" s="84">
        <f>'VALOR POR PL'!D33</f>
        <v/>
      </c>
      <c r="D36" s="85">
        <f>IF(OR('VALOR POR PL'!I33&lt;&gt;"DIRETO",'CP RESUMO'!$C$27=""),"",IFERROR(INDEX('CP RESUMO'!$D$27:$BW$27,MATCH(DATE($D$5,12,1),'CP RESUMO'!$D$4:$BW$4,0))/100,""))</f>
        <v/>
      </c>
      <c r="E36" s="86">
        <f>IF('VALOR POR PL'!I33&lt;&gt;"DIRETO","",'INST. ESP'!$K$14)</f>
        <v/>
      </c>
      <c r="F36" s="87">
        <f>SUMPRODUCT((YEAR('INST. ESP'!$B$5:$B$76)=$D$5)*('INST. ESP'!$C$5:$C$76+'INST. ESP'!$D$5:$D$76))</f>
        <v/>
      </c>
      <c r="G36" s="87">
        <f>SUMPRODUCT((YEAR('MODELO PARA BI'!$H$1:$CA$1)=$D$5)*'MODELO PARA BI'!$H$21:$CA$21)</f>
        <v/>
      </c>
      <c r="H36" s="87">
        <f>IF(ISNUMBER($G$5),G36*$G$5,0)</f>
        <v/>
      </c>
      <c r="I36" s="85">
        <f>IF($F$53=0,0,F36/$F$53)</f>
        <v/>
      </c>
      <c r="J36" s="85">
        <f>IF('VALOR POR PL'!L33=0,0,SUMPRODUCT(('INST. ESP'!$B$5:$B$76&lt;=DATE($D$5,12,1))*('INST. ESP'!$C$5:$C$76+'INST. ESP'!$D$5:$D$76))/'VALOR POR PL'!L33)</f>
        <v/>
      </c>
      <c r="K36" s="88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89" t="n"/>
      <c r="M36" s="90">
        <f>'VALOR POR PL'!L33</f>
        <v/>
      </c>
      <c r="N36" s="90">
        <f>IF('VALOR POR PL'!I33="DIRETO",'VALOR POR PL'!L33,0)</f>
        <v/>
      </c>
    </row>
    <row r="37" ht="16.2" customHeight="1">
      <c r="B37" s="91">
        <f>'VALOR POR PL'!C34</f>
        <v/>
      </c>
      <c r="C37" s="92">
        <f>'VALOR POR PL'!D34</f>
        <v/>
      </c>
      <c r="D37" s="93">
        <f>IF(OR('VALOR POR PL'!I34&lt;&gt;"DIRETO",'CP RESUMO'!$C$28=""),"",IFERROR(INDEX('CP RESUMO'!$D$28:$BW$28,MATCH(DATE($D$5,12,1),'CP RESUMO'!$D$4:$BW$4,0))/100,""))</f>
        <v/>
      </c>
      <c r="E37" s="94">
        <f>IF('VALOR POR PL'!I34&lt;&gt;"DIRETO","",'ELEVADORES '!$K$14)</f>
        <v/>
      </c>
      <c r="F37" s="95">
        <f>SUMPRODUCT((YEAR('ELEVADORES '!$B$5:$B$76)=$D$5)*('ELEVADORES '!$C$5:$C$76+'ELEVADORES '!$D$5:$D$76))</f>
        <v/>
      </c>
      <c r="G37" s="95">
        <f>SUMPRODUCT((YEAR('MODELO PARA BI'!$H$1:$CA$1)=$D$5)*'MODELO PARA BI'!$H$11:$CA$11)</f>
        <v/>
      </c>
      <c r="H37" s="95">
        <f>IF(ISNUMBER($G$5),G37*$G$5,0)</f>
        <v/>
      </c>
      <c r="I37" s="93">
        <f>IF($F$53=0,0,F37/$F$53)</f>
        <v/>
      </c>
      <c r="J37" s="93">
        <f>IF('VALOR POR PL'!L34=0,0,SUMPRODUCT(('ELEVADORES '!$B$5:$B$76&lt;=DATE($D$5,12,1))*('ELEVADORES '!$C$5:$C$76+'ELEVADORES '!$D$5:$D$76))/'VALOR POR PL'!L34)</f>
        <v/>
      </c>
      <c r="K37" s="96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97" t="n"/>
      <c r="M37" s="90">
        <f>'VALOR POR PL'!L34</f>
        <v/>
      </c>
      <c r="N37" s="90">
        <f>IF('VALOR POR PL'!I34="DIRETO",'VALOR POR PL'!L34,0)</f>
        <v/>
      </c>
    </row>
    <row r="38" ht="29.4" customHeight="1">
      <c r="B38" s="83">
        <f>'VALOR POR PL'!C35</f>
        <v/>
      </c>
      <c r="C38" s="84">
        <f>'VALOR POR PL'!D35</f>
        <v/>
      </c>
      <c r="D38" s="85">
        <f>IF(OR('VALOR POR PL'!I35&lt;&gt;"DIRETO",'CP RESUMO'!$C$29=""),"",IFERROR(INDEX('CP RESUMO'!$D$29:$BW$29,MATCH(DATE($D$5,12,1),'CP RESUMO'!$D$4:$BW$4,0))/100,""))</f>
        <v/>
      </c>
      <c r="E38" s="86">
        <f>IF('VALOR POR PL'!I35&lt;&gt;"DIRETO","",'ESQUADRIAS'!$K$14)</f>
        <v/>
      </c>
      <c r="F38" s="87">
        <f>SUMPRODUCT((YEAR('ESQUADRIAS'!$B$5:$B$76)=$D$5)*('ESQUADRIAS'!$C$5:$C$76+'ESQUADRIAS'!$D$5:$D$76))</f>
        <v/>
      </c>
      <c r="G38" s="87">
        <f>SUMPRODUCT((YEAR('MODELO PARA BI'!$H$1:$CA$1)=$D$5)*'MODELO PARA BI'!$H$13:$CA$13)</f>
        <v/>
      </c>
      <c r="H38" s="87">
        <f>IF(ISNUMBER($G$5),G38*$G$5,0)</f>
        <v/>
      </c>
      <c r="I38" s="85">
        <f>IF($F$53=0,0,F38/$F$53)</f>
        <v/>
      </c>
      <c r="J38" s="85">
        <f>IF('VALOR POR PL'!L35=0,0,SUMPRODUCT(('ESQUADRIAS'!$B$5:$B$76&lt;=DATE($D$5,12,1))*('ESQUADRIAS'!$C$5:$C$76+'ESQUADRIAS'!$D$5:$D$76))/'VALOR POR PL'!L35)</f>
        <v/>
      </c>
      <c r="K38" s="88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89" t="n"/>
      <c r="M38" s="90">
        <f>'VALOR POR PL'!L35</f>
        <v/>
      </c>
      <c r="N38" s="90">
        <f>IF('VALOR POR PL'!I35="DIRETO",'VALOR POR PL'!L35,0)</f>
        <v/>
      </c>
    </row>
    <row r="39" ht="29.4" customHeight="1">
      <c r="B39" s="91">
        <f>'VALOR POR PL'!C36</f>
        <v/>
      </c>
      <c r="C39" s="92">
        <f>'VALOR POR PL'!D36</f>
        <v/>
      </c>
      <c r="D39" s="93">
        <f>IF(OR('VALOR POR PL'!I36&lt;&gt;"DIRETO",'CP RESUMO'!$C$30=""),"",IFERROR(INDEX('CP RESUMO'!$D$30:$BW$30,MATCH(DATE($D$5,12,1),'CP RESUMO'!$D$4:$BW$4,0))/100,""))</f>
        <v/>
      </c>
      <c r="E39" s="94">
        <f>IF('VALOR POR PL'!I36&lt;&gt;"DIRETO","",'SERRALHERIA'!$K$14)</f>
        <v/>
      </c>
      <c r="F39" s="95">
        <f>SUMPRODUCT((YEAR('SERRALHERIA'!$B$5:$B$76)=$D$5)*('SERRALHERIA'!$C$5:$C$76+'SERRALHERIA'!$D$5:$D$76))</f>
        <v/>
      </c>
      <c r="G39" s="95">
        <f>SUMPRODUCT((YEAR('MODELO PARA BI'!$H$1:$CA$1)=$D$5)*'MODELO PARA BI'!$H$42:$CA$42)</f>
        <v/>
      </c>
      <c r="H39" s="95">
        <f>IF(ISNUMBER($G$5),G39*$G$5,0)</f>
        <v/>
      </c>
      <c r="I39" s="93">
        <f>IF($F$53=0,0,F39/$F$53)</f>
        <v/>
      </c>
      <c r="J39" s="93">
        <f>IF('VALOR POR PL'!L36=0,0,SUMPRODUCT(('SERRALHERIA'!$B$5:$B$76&lt;=DATE($D$5,12,1))*('SERRALHERIA'!$C$5:$C$76+'SERRALHERIA'!$D$5:$D$76))/'VALOR POR PL'!L36)</f>
        <v/>
      </c>
      <c r="K39" s="96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97" t="n"/>
      <c r="M39" s="90">
        <f>'VALOR POR PL'!L36</f>
        <v/>
      </c>
      <c r="N39" s="90">
        <f>IF('VALOR POR PL'!I36="DIRETO",'VALOR POR PL'!L36,0)</f>
        <v/>
      </c>
    </row>
    <row r="40" ht="16.2" customHeight="1">
      <c r="B40" s="83">
        <f>'VALOR POR PL'!C37</f>
        <v/>
      </c>
      <c r="C40" s="84">
        <f>'VALOR POR PL'!D37</f>
        <v/>
      </c>
      <c r="D40" s="85">
        <f>IF(OR('VALOR POR PL'!I37&lt;&gt;"DIRETO",'CP RESUMO'!$C$31=""),"",IFERROR(INDEX('CP RESUMO'!$D$31:$BW$31,MATCH(DATE($D$5,12,1),'CP RESUMO'!$D$4:$BW$4,0))/100,""))</f>
        <v/>
      </c>
      <c r="E40" s="86">
        <f>IF('VALOR POR PL'!I37&lt;&gt;"DIRETO","",'MARCENARIA'!$K$14)</f>
        <v/>
      </c>
      <c r="F40" s="87">
        <f>SUMPRODUCT((YEAR('MARCENARIA'!$B$5:$B$76)=$D$5)*('MARCENARIA'!$C$5:$C$76+'MARCENARIA'!$D$5:$D$76))</f>
        <v/>
      </c>
      <c r="G40" s="87">
        <f>SUMPRODUCT((YEAR('MODELO PARA BI'!$H$1:$CA$1)=$D$5)*'MODELO PARA BI'!$H$26:$CA$26)</f>
        <v/>
      </c>
      <c r="H40" s="87">
        <f>IF(ISNUMBER($G$5),G40*$G$5,0)</f>
        <v/>
      </c>
      <c r="I40" s="85">
        <f>IF($F$53=0,0,F40/$F$53)</f>
        <v/>
      </c>
      <c r="J40" s="85">
        <f>IF('VALOR POR PL'!L37=0,0,SUMPRODUCT(('MARCENARIA'!$B$5:$B$76&lt;=DATE($D$5,12,1))*('MARCENARIA'!$C$5:$C$76+'MARCENARIA'!$D$5:$D$76))/'VALOR POR PL'!L37)</f>
        <v/>
      </c>
      <c r="K40" s="88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89" t="n"/>
      <c r="M40" s="90">
        <f>'VALOR POR PL'!L37</f>
        <v/>
      </c>
      <c r="N40" s="90">
        <f>IF('VALOR POR PL'!I37="DIRETO",'VALOR POR PL'!L37,0)</f>
        <v/>
      </c>
    </row>
    <row r="41" ht="16.2" customHeight="1">
      <c r="B41" s="91">
        <f>'VALOR POR PL'!C38</f>
        <v/>
      </c>
      <c r="C41" s="92">
        <f>'VALOR POR PL'!D38</f>
        <v/>
      </c>
      <c r="D41" s="93">
        <f>IF(OR('VALOR POR PL'!I38&lt;&gt;"DIRETO",'CP RESUMO'!$C$32=""),"",IFERROR(INDEX('CP RESUMO'!$D$32:$BW$32,MATCH(DATE($D$5,12,1),'CP RESUMO'!$D$4:$BW$4,0))/100,""))</f>
        <v/>
      </c>
      <c r="E41" s="94">
        <f>IF('VALOR POR PL'!I38&lt;&gt;"DIRETO","",'REV. PISOS'!$K$14)</f>
        <v/>
      </c>
      <c r="F41" s="95">
        <f>SUMPRODUCT((YEAR('REV. PISOS'!$B$5:$B$76)=$D$5)*('REV. PISOS'!$C$5:$C$76+'REV. PISOS'!$D$5:$D$76))</f>
        <v/>
      </c>
      <c r="G41" s="95">
        <f>SUMPRODUCT((YEAR('MODELO PARA BI'!$H$1:$CA$1)=$D$5)*'MODELO PARA BI'!$H$34:$CA$34)</f>
        <v/>
      </c>
      <c r="H41" s="95">
        <f>IF(ISNUMBER($G$5),G41*$G$5,0)</f>
        <v/>
      </c>
      <c r="I41" s="93">
        <f>IF($F$53=0,0,F41/$F$53)</f>
        <v/>
      </c>
      <c r="J41" s="93">
        <f>IF('VALOR POR PL'!L38=0,0,SUMPRODUCT(('REV. PISOS'!$B$5:$B$76&lt;=DATE($D$5,12,1))*('REV. PISOS'!$C$5:$C$76+'REV. PISOS'!$D$5:$D$76))/'VALOR POR PL'!L38)</f>
        <v/>
      </c>
      <c r="K41" s="96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97" t="n"/>
      <c r="M41" s="90">
        <f>'VALOR POR PL'!L38</f>
        <v/>
      </c>
      <c r="N41" s="90">
        <f>IF('VALOR POR PL'!I38="DIRETO",'VALOR POR PL'!L38,0)</f>
        <v/>
      </c>
    </row>
    <row r="42" ht="16.2" customHeight="1">
      <c r="B42" s="83">
        <f>'VALOR POR PL'!C39</f>
        <v/>
      </c>
      <c r="C42" s="84">
        <f>'VALOR POR PL'!D39</f>
        <v/>
      </c>
      <c r="D42" s="85">
        <f>IF(OR('VALOR POR PL'!I39&lt;&gt;"DIRETO",'CP RESUMO'!$C$33=""),"",IFERROR(INDEX('CP RESUMO'!$D$33:$BW$33,MATCH(DATE($D$5,12,1),'CP RESUMO'!$D$4:$BW$4,0))/100,""))</f>
        <v/>
      </c>
      <c r="E42" s="86">
        <f>IF('VALOR POR PL'!I39&lt;&gt;"DIRETO","",'REV. PAREDE'!$K$14)</f>
        <v/>
      </c>
      <c r="F42" s="87">
        <f>SUMPRODUCT((YEAR('REV. PAREDE'!$B$5:$B$76)=$D$5)*('REV. PAREDE'!$C$5:$C$76+'REV. PAREDE'!$D$5:$D$76))</f>
        <v/>
      </c>
      <c r="G42" s="87">
        <f>SUMPRODUCT((YEAR('MODELO PARA BI'!$H$1:$CA$1)=$D$5)*'MODELO PARA BI'!$H$35:$CA$35)</f>
        <v/>
      </c>
      <c r="H42" s="87">
        <f>IF(ISNUMBER($G$5),G42*$G$5,0)</f>
        <v/>
      </c>
      <c r="I42" s="85">
        <f>IF($F$53=0,0,F42/$F$53)</f>
        <v/>
      </c>
      <c r="J42" s="85">
        <f>IF('VALOR POR PL'!L39=0,0,SUMPRODUCT(('REV. PAREDE'!$B$5:$B$76&lt;=DATE($D$5,12,1))*('REV. PAREDE'!$C$5:$C$76+'REV. PAREDE'!$D$5:$D$76))/'VALOR POR PL'!L39)</f>
        <v/>
      </c>
      <c r="K42" s="88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89" t="n"/>
      <c r="M42" s="90">
        <f>'VALOR POR PL'!L39</f>
        <v/>
      </c>
      <c r="N42" s="90">
        <f>IF('VALOR POR PL'!I39="DIRETO",'VALOR POR PL'!L39,0)</f>
        <v/>
      </c>
    </row>
    <row r="43" ht="42.59999999999999" customHeight="1">
      <c r="B43" s="91">
        <f>'VALOR POR PL'!C40</f>
        <v/>
      </c>
      <c r="C43" s="92">
        <f>'VALOR POR PL'!D40</f>
        <v/>
      </c>
      <c r="D43" s="93">
        <f>IF(OR('VALOR POR PL'!I40&lt;&gt;"DIRETO",'CP RESUMO'!$C$34=""),"",IFERROR(INDEX('CP RESUMO'!$D$34:$BW$34,MATCH(DATE($D$5,12,1),'CP RESUMO'!$D$4:$BW$4,0))/100,""))</f>
        <v/>
      </c>
      <c r="E43" s="94">
        <f>IF('VALOR POR PL'!I40&lt;&gt;"DIRETO","",'REV. ACAB'!$K$14)</f>
        <v/>
      </c>
      <c r="F43" s="95">
        <f>SUMPRODUCT((YEAR('REV. ACAB'!$B$5:$B$76)=$D$5)*('REV. ACAB'!$C$5:$C$76+'REV. ACAB'!$D$5:$D$76))</f>
        <v/>
      </c>
      <c r="G43" s="95">
        <f>SUMPRODUCT((YEAR('MODELO PARA BI'!$H$1:$CA$1)=$D$5)*'MODELO PARA BI'!$H$33:$CA$33)</f>
        <v/>
      </c>
      <c r="H43" s="95">
        <f>IF(ISNUMBER($G$5),G43*$G$5,0)</f>
        <v/>
      </c>
      <c r="I43" s="93">
        <f>IF($F$53=0,0,F43/$F$53)</f>
        <v/>
      </c>
      <c r="J43" s="93">
        <f>IF('VALOR POR PL'!L40=0,0,SUMPRODUCT(('REV. ACAB'!$B$5:$B$76&lt;=DATE($D$5,12,1))*('REV. ACAB'!$C$5:$C$76+'REV. ACAB'!$D$5:$D$76))/'VALOR POR PL'!L40)</f>
        <v/>
      </c>
      <c r="K43" s="96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97" t="n"/>
      <c r="M43" s="90">
        <f>'VALOR POR PL'!L40</f>
        <v/>
      </c>
      <c r="N43" s="90">
        <f>IF('VALOR POR PL'!I40="DIRETO",'VALOR POR PL'!L40,0)</f>
        <v/>
      </c>
    </row>
    <row r="44" ht="29.4" customHeight="1">
      <c r="B44" s="83">
        <f>'VALOR POR PL'!C41</f>
        <v/>
      </c>
      <c r="C44" s="84">
        <f>'VALOR POR PL'!D41</f>
        <v/>
      </c>
      <c r="D44" s="85">
        <f>IF(OR('VALOR POR PL'!I41&lt;&gt;"DIRETO",'CP RESUMO'!$C$35=""),"",IFERROR(INDEX('CP RESUMO'!$D$35:$BW$35,MATCH(DATE($D$5,12,1),'CP RESUMO'!$D$4:$BW$4,0))/100,""))</f>
        <v/>
      </c>
      <c r="E44" s="86">
        <f>IF('VALOR POR PL'!I41&lt;&gt;"DIRETO","",'PAVIMENTAÇÃO'!$K$14)</f>
        <v/>
      </c>
      <c r="F44" s="87">
        <f>SUMPRODUCT((YEAR('PAVIMENTAÇÃO'!$B$5:$B$76)=$D$5)*('PAVIMENTAÇÃO'!$C$5:$C$76+'PAVIMENTAÇÃO'!$D$5:$D$76))</f>
        <v/>
      </c>
      <c r="G44" s="87">
        <f>SUMPRODUCT((YEAR('MODELO PARA BI'!$H$1:$CA$1)=$D$5)*'MODELO PARA BI'!$H$28:$CA$28)</f>
        <v/>
      </c>
      <c r="H44" s="87">
        <f>IF(ISNUMBER($G$5),G44*$G$5,0)</f>
        <v/>
      </c>
      <c r="I44" s="85">
        <f>IF($F$53=0,0,F44/$F$53)</f>
        <v/>
      </c>
      <c r="J44" s="85">
        <f>IF('VALOR POR PL'!L41=0,0,SUMPRODUCT(('PAVIMENTAÇÃO'!$B$5:$B$76&lt;=DATE($D$5,12,1))*('PAVIMENTAÇÃO'!$C$5:$C$76+'PAVIMENTAÇÃO'!$D$5:$D$76))/'VALOR POR PL'!L41)</f>
        <v/>
      </c>
      <c r="K44" s="88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89" t="n"/>
      <c r="M44" s="90">
        <f>'VALOR POR PL'!L41</f>
        <v/>
      </c>
      <c r="N44" s="90">
        <f>IF('VALOR POR PL'!I41="DIRETO",'VALOR POR PL'!L41,0)</f>
        <v/>
      </c>
    </row>
    <row r="45" ht="95.39999999999999" customHeight="1">
      <c r="B45" s="91">
        <f>'VALOR POR PL'!C42</f>
        <v/>
      </c>
      <c r="C45" s="92">
        <f>'VALOR POR PL'!D42</f>
        <v/>
      </c>
      <c r="D45" s="93">
        <f>IF(OR('VALOR POR PL'!I42&lt;&gt;"DIRETO",'CP RESUMO'!$C$36=""),"",IFERROR(INDEX('CP RESUMO'!$D$36:$BW$36,MATCH(DATE($D$5,12,1),'CP RESUMO'!$D$4:$BW$4,0))/100,""))</f>
        <v/>
      </c>
      <c r="E45" s="94">
        <f>IF('VALOR POR PL'!I42&lt;&gt;"DIRETO","",'REV. FACHADA'!$K$14)</f>
        <v/>
      </c>
      <c r="F45" s="95">
        <f>SUMPRODUCT((YEAR('REV. FACHADA'!$B$5:$B$76)=$D$5)*('REV. FACHADA'!$C$5:$C$76+'REV. FACHADA'!$D$5:$D$76))</f>
        <v/>
      </c>
      <c r="G45" s="95">
        <f>SUMPRODUCT((YEAR('MODELO PARA BI'!$H$1:$CA$1)=$D$5)*'MODELO PARA BI'!$H$32:$CA$32)</f>
        <v/>
      </c>
      <c r="H45" s="95">
        <f>IF(ISNUMBER($G$5),G45*$G$5,0)</f>
        <v/>
      </c>
      <c r="I45" s="93">
        <f>IF($F$53=0,0,F45/$F$53)</f>
        <v/>
      </c>
      <c r="J45" s="93">
        <f>IF('VALOR POR PL'!L42=0,0,SUMPRODUCT(('REV. FACHADA'!$B$5:$B$76&lt;=DATE($D$5,12,1))*('REV. FACHADA'!$C$5:$C$76+'REV. FACHADA'!$D$5:$D$76))/'VALOR POR PL'!L42)</f>
        <v/>
      </c>
      <c r="K45" s="96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97" t="n"/>
      <c r="M45" s="90">
        <f>'VALOR POR PL'!L42</f>
        <v/>
      </c>
      <c r="N45" s="90">
        <f>IF('VALOR POR PL'!I42="DIRETO",'VALOR POR PL'!L42,0)</f>
        <v/>
      </c>
    </row>
    <row r="46" ht="16.2" customHeight="1">
      <c r="B46" s="83">
        <f>'VALOR POR PL'!C43</f>
        <v/>
      </c>
      <c r="C46" s="84">
        <f>'VALOR POR PL'!D43</f>
        <v/>
      </c>
      <c r="D46" s="85">
        <f>IF(OR('VALOR POR PL'!I43&lt;&gt;"DIRETO",'CP RESUMO'!$C$37=""),"",IFERROR(INDEX('CP RESUMO'!$D$37:$BW$37,MATCH(DATE($D$5,12,1),'CP RESUMO'!$D$4:$BW$4,0))/100,""))</f>
        <v/>
      </c>
      <c r="E46" s="86">
        <f>IF('VALOR POR PL'!I43&lt;&gt;"DIRETO","",'FORRO'!$K$14)</f>
        <v/>
      </c>
      <c r="F46" s="87">
        <f>SUMPRODUCT((YEAR('FORRO'!$B$5:$B$76)=$D$5)*('FORRO'!$C$5:$C$76+'FORRO'!$D$5:$D$76))</f>
        <v/>
      </c>
      <c r="G46" s="87">
        <f>SUMPRODUCT((YEAR('MODELO PARA BI'!$H$1:$CA$1)=$D$5)*'MODELO PARA BI'!$H$15:$CA$15)</f>
        <v/>
      </c>
      <c r="H46" s="87">
        <f>IF(ISNUMBER($G$5),G46*$G$5,0)</f>
        <v/>
      </c>
      <c r="I46" s="85">
        <f>IF($F$53=0,0,F46/$F$53)</f>
        <v/>
      </c>
      <c r="J46" s="85">
        <f>IF('VALOR POR PL'!L43=0,0,SUMPRODUCT(('FORRO'!$B$5:$B$76&lt;=DATE($D$5,12,1))*('FORRO'!$C$5:$C$76+'FORRO'!$D$5:$D$76))/'VALOR POR PL'!L43)</f>
        <v/>
      </c>
      <c r="K46" s="88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89" t="n"/>
      <c r="M46" s="90">
        <f>'VALOR POR PL'!L43</f>
        <v/>
      </c>
      <c r="N46" s="90">
        <f>IF('VALOR POR PL'!I43="DIRETO",'VALOR POR PL'!L43,0)</f>
        <v/>
      </c>
    </row>
    <row r="47" ht="16.2" customHeight="1">
      <c r="B47" s="91">
        <f>'VALOR POR PL'!C44</f>
        <v/>
      </c>
      <c r="C47" s="92">
        <f>'VALOR POR PL'!D44</f>
        <v/>
      </c>
      <c r="D47" s="93">
        <f>IF(OR('VALOR POR PL'!I44&lt;&gt;"DIRETO",'CP RESUMO'!$C$38=""),"",IFERROR(INDEX('CP RESUMO'!$D$38:$BW$38,MATCH(DATE($D$5,12,1),'CP RESUMO'!$D$4:$BW$4,0))/100,""))</f>
        <v/>
      </c>
      <c r="E47" s="94">
        <f>IF('VALOR POR PL'!I44&lt;&gt;"DIRETO","",'LOUÇAS'!$K$14)</f>
        <v/>
      </c>
      <c r="F47" s="95">
        <f>SUMPRODUCT((YEAR('LOUÇAS'!$B$5:$B$76)=$D$5)*('LOUÇAS'!$C$5:$C$76+'LOUÇAS'!$D$5:$D$76))</f>
        <v/>
      </c>
      <c r="G47" s="95">
        <f>SUMPRODUCT((YEAR('MODELO PARA BI'!$H$1:$CA$1)=$D$5)*'MODELO PARA BI'!$H$24:$CA$24)</f>
        <v/>
      </c>
      <c r="H47" s="95">
        <f>IF(ISNUMBER($G$5),G47*$G$5,0)</f>
        <v/>
      </c>
      <c r="I47" s="93">
        <f>IF($F$53=0,0,F47/$F$53)</f>
        <v/>
      </c>
      <c r="J47" s="93">
        <f>IF('VALOR POR PL'!L44=0,0,SUMPRODUCT(('LOUÇAS'!$B$5:$B$76&lt;=DATE($D$5,12,1))*('LOUÇAS'!$C$5:$C$76+'LOUÇAS'!$D$5:$D$76))/'VALOR POR PL'!L44)</f>
        <v/>
      </c>
      <c r="K47" s="96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97" t="n"/>
      <c r="M47" s="90">
        <f>'VALOR POR PL'!L44</f>
        <v/>
      </c>
      <c r="N47" s="90">
        <f>IF('VALOR POR PL'!I44="DIRETO",'VALOR POR PL'!L44,0)</f>
        <v/>
      </c>
    </row>
    <row r="48" ht="42.59999999999999" customHeight="1">
      <c r="B48" s="83">
        <f>'VALOR POR PL'!C45</f>
        <v/>
      </c>
      <c r="C48" s="84">
        <f>'VALOR POR PL'!D45</f>
        <v/>
      </c>
      <c r="D48" s="85">
        <f>IF(OR('VALOR POR PL'!I45&lt;&gt;"DIRETO",'CP RESUMO'!$C$39=""),"",IFERROR(INDEX('CP RESUMO'!$D$39:$BW$39,MATCH(DATE($D$5,12,1),'CP RESUMO'!$D$4:$BW$4,0))/100,""))</f>
        <v/>
      </c>
      <c r="E48" s="86">
        <f>IF('VALOR POR PL'!I45&lt;&gt;"DIRETO","",'PINTURA'!$K$14)</f>
        <v/>
      </c>
      <c r="F48" s="87">
        <f>SUMPRODUCT((YEAR('PINTURA'!$B$5:$B$76)=$D$5)*('PINTURA'!$C$5:$C$76+'PINTURA'!$D$5:$D$76))</f>
        <v/>
      </c>
      <c r="G48" s="87">
        <f>SUMPRODUCT((YEAR('MODELO PARA BI'!$H$1:$CA$1)=$D$5)*'MODELO PARA BI'!$H$29:$CA$29)</f>
        <v/>
      </c>
      <c r="H48" s="87">
        <f>IF(ISNUMBER($G$5),G48*$G$5,0)</f>
        <v/>
      </c>
      <c r="I48" s="85">
        <f>IF($F$53=0,0,F48/$F$53)</f>
        <v/>
      </c>
      <c r="J48" s="85">
        <f>IF('VALOR POR PL'!L45=0,0,SUMPRODUCT(('PINTURA'!$B$5:$B$76&lt;=DATE($D$5,12,1))*('PINTURA'!$C$5:$C$76+'PINTURA'!$D$5:$D$76))/'VALOR POR PL'!L45)</f>
        <v/>
      </c>
      <c r="K48" s="88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89" t="n"/>
      <c r="M48" s="90">
        <f>'VALOR POR PL'!L45</f>
        <v/>
      </c>
      <c r="N48" s="90">
        <f>IF('VALOR POR PL'!I45="DIRETO",'VALOR POR PL'!L45,0)</f>
        <v/>
      </c>
    </row>
    <row r="49" ht="16.2" customHeight="1">
      <c r="B49" s="91">
        <f>'VALOR POR PL'!C46</f>
        <v/>
      </c>
      <c r="C49" s="92">
        <f>'VALOR POR PL'!D46</f>
        <v/>
      </c>
      <c r="D49" s="93">
        <f>IF(OR('VALOR POR PL'!I46&lt;&gt;"DIRETO",'CP RESUMO'!$C$40=""),"",IFERROR(INDEX('CP RESUMO'!$D$40:$BW$40,MATCH(DATE($D$5,12,1),'CP RESUMO'!$D$4:$BW$4,0))/100,""))</f>
        <v/>
      </c>
      <c r="E49" s="94">
        <f>IF('VALOR POR PL'!I46&lt;&gt;"DIRETO","",'PAISAGISMO'!$K$14)</f>
        <v/>
      </c>
      <c r="F49" s="95">
        <f>SUMPRODUCT((YEAR('PAISAGISMO'!$B$5:$B$76)=$D$5)*('PAISAGISMO'!$C$5:$C$76+'PAISAGISMO'!$D$5:$D$76))</f>
        <v/>
      </c>
      <c r="G49" s="95">
        <f>SUMPRODUCT((YEAR('MODELO PARA BI'!$H$1:$CA$1)=$D$5)*'MODELO PARA BI'!$H$27:$CA$27)</f>
        <v/>
      </c>
      <c r="H49" s="95">
        <f>IF(ISNUMBER($G$5),G49*$G$5,0)</f>
        <v/>
      </c>
      <c r="I49" s="93">
        <f>IF($F$53=0,0,F49/$F$53)</f>
        <v/>
      </c>
      <c r="J49" s="93">
        <f>IF('VALOR POR PL'!L46=0,0,SUMPRODUCT(('PAISAGISMO'!$B$5:$B$76&lt;=DATE($D$5,12,1))*('PAISAGISMO'!$C$5:$C$76+'PAISAGISMO'!$D$5:$D$76))/'VALOR POR PL'!L46)</f>
        <v/>
      </c>
      <c r="K49" s="96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97" t="n"/>
      <c r="M49" s="90">
        <f>'VALOR POR PL'!L46</f>
        <v/>
      </c>
      <c r="N49" s="90">
        <f>IF('VALOR POR PL'!I46="DIRETO",'VALOR POR PL'!L46,0)</f>
        <v/>
      </c>
    </row>
    <row r="50" ht="16.2" customHeight="1">
      <c r="B50" s="83">
        <f>'VALOR POR PL'!C47</f>
        <v/>
      </c>
      <c r="C50" s="84">
        <f>'VALOR POR PL'!D47</f>
        <v/>
      </c>
      <c r="D50" s="85">
        <f>IF(OR('VALOR POR PL'!I47&lt;&gt;"DIRETO",'CP RESUMO'!$C$41=""),"",IFERROR(INDEX('CP RESUMO'!$D$41:$BW$41,MATCH(DATE($D$5,12,1),'CP RESUMO'!$D$4:$BW$4,0))/100,""))</f>
        <v/>
      </c>
      <c r="E50" s="86">
        <f>IF('VALOR POR PL'!I47&lt;&gt;"DIRETO","",'LIMPEZA'!$K$14)</f>
        <v/>
      </c>
      <c r="F50" s="87">
        <f>SUMPRODUCT((YEAR('LIMPEZA'!$B$5:$B$76)=$D$5)*('LIMPEZA'!$C$5:$C$76+'LIMPEZA'!$D$5:$D$76))</f>
        <v/>
      </c>
      <c r="G50" s="87">
        <f>SUMPRODUCT((YEAR('MODELO PARA BI'!$H$1:$CA$1)=$D$5)*'MODELO PARA BI'!$H$25:$CA$25)</f>
        <v/>
      </c>
      <c r="H50" s="87">
        <f>IF(ISNUMBER($G$5),G50*$G$5,0)</f>
        <v/>
      </c>
      <c r="I50" s="85">
        <f>IF($F$53=0,0,F50/$F$53)</f>
        <v/>
      </c>
      <c r="J50" s="85">
        <f>IF('VALOR POR PL'!L47=0,0,SUMPRODUCT(('LIMPEZA'!$B$5:$B$76&lt;=DATE($D$5,12,1))*('LIMPEZA'!$C$5:$C$76+'LIMPEZA'!$D$5:$D$76))/'VALOR POR PL'!L47)</f>
        <v/>
      </c>
      <c r="K50" s="88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89" t="n"/>
      <c r="M50" s="90">
        <f>'VALOR POR PL'!L47</f>
        <v/>
      </c>
      <c r="N50" s="90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3">
        <f>F23+F29+SUM(F30:F50)</f>
        <v/>
      </c>
      <c r="G51" s="103">
        <f>G23+G29+SUM(G30:G50)</f>
        <v/>
      </c>
      <c r="H51" s="103">
        <f>H23+H29+SUM(H30:H50)</f>
        <v/>
      </c>
      <c r="I51" s="104">
        <f>IF($F$53=0,0,F51/$F$53)</f>
        <v/>
      </c>
      <c r="J51" s="33" t="n"/>
      <c r="K51" s="33" t="n"/>
      <c r="L51" s="33" t="n"/>
    </row>
    <row r="52" ht="20" customHeight="1">
      <c r="B52" s="105">
        <f>'VALOR POR PL'!C48</f>
        <v/>
      </c>
      <c r="C52" s="105">
        <f>'VALOR POR PL'!D48</f>
        <v/>
      </c>
      <c r="D52" s="105" t="n"/>
      <c r="E52" s="105" t="n"/>
      <c r="F52" s="106">
        <f>SUMPRODUCT((YEAR('TAX. ADM'!$B$5:$B$76)=$D$5)*('TAX. ADM'!$C$5:$C$76+'TAX. ADM'!$D$5:$D$76))</f>
        <v/>
      </c>
      <c r="G52" s="106">
        <f>SUMPRODUCT((YEAR('MODELO PARA BI'!$H$1:$CA$1)=$D$5)*'MODELO PARA BI'!$H$44:$CA$44)</f>
        <v/>
      </c>
      <c r="H52" s="106">
        <f>IF(ISNUMBER($G$5),G52*$G$5,0)</f>
        <v/>
      </c>
      <c r="I52" s="107">
        <f>IF($F$53=0,0,F52/$F$53)</f>
        <v/>
      </c>
      <c r="J52" s="105" t="n"/>
      <c r="K52" s="105" t="n"/>
      <c r="L52" s="105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3">
        <f>F51+F52</f>
        <v/>
      </c>
      <c r="G53" s="103">
        <f>G51+G52</f>
        <v/>
      </c>
      <c r="H53" s="103">
        <f>H51+H52</f>
        <v/>
      </c>
      <c r="I53" s="104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7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8">
        <f>'VALOR POR PL'!$P$6</f>
        <v/>
      </c>
      <c r="I1" s="108">
        <f>DATE(YEAR(H1),MONTH(H1)+1,1)</f>
        <v/>
      </c>
      <c r="J1" s="108">
        <f>DATE(YEAR(I1),MONTH(I1)+1,1)</f>
        <v/>
      </c>
      <c r="K1" s="108">
        <f>DATE(YEAR(J1),MONTH(J1)+1,1)</f>
        <v/>
      </c>
      <c r="L1" s="108">
        <f>DATE(YEAR(K1),MONTH(K1)+1,1)</f>
        <v/>
      </c>
      <c r="M1" s="108">
        <f>DATE(YEAR(L1),MONTH(L1)+1,1)</f>
        <v/>
      </c>
      <c r="N1" s="108">
        <f>DATE(YEAR(M1),MONTH(M1)+1,1)</f>
        <v/>
      </c>
      <c r="O1" s="108">
        <f>DATE(YEAR(N1),MONTH(N1)+1,1)</f>
        <v/>
      </c>
      <c r="P1" s="108">
        <f>DATE(YEAR(O1),MONTH(O1)+1,1)</f>
        <v/>
      </c>
      <c r="Q1" s="108">
        <f>DATE(YEAR(P1),MONTH(P1)+1,1)</f>
        <v/>
      </c>
      <c r="R1" s="108">
        <f>DATE(YEAR(Q1),MONTH(Q1)+1,1)</f>
        <v/>
      </c>
      <c r="S1" s="108">
        <f>DATE(YEAR(R1),MONTH(R1)+1,1)</f>
        <v/>
      </c>
      <c r="T1" s="108">
        <f>DATE(YEAR(S1),MONTH(S1)+1,1)</f>
        <v/>
      </c>
      <c r="U1" s="108">
        <f>DATE(YEAR(T1),MONTH(T1)+1,1)</f>
        <v/>
      </c>
      <c r="V1" s="108">
        <f>DATE(YEAR(U1),MONTH(U1)+1,1)</f>
        <v/>
      </c>
      <c r="W1" s="108">
        <f>DATE(YEAR(V1),MONTH(V1)+1,1)</f>
        <v/>
      </c>
      <c r="X1" s="108">
        <f>DATE(YEAR(W1),MONTH(W1)+1,1)</f>
        <v/>
      </c>
      <c r="Y1" s="108">
        <f>DATE(YEAR(X1),MONTH(X1)+1,1)</f>
        <v/>
      </c>
      <c r="Z1" s="108">
        <f>DATE(YEAR(Y1),MONTH(Y1)+1,1)</f>
        <v/>
      </c>
      <c r="AA1" s="108">
        <f>DATE(YEAR(Z1),MONTH(Z1)+1,1)</f>
        <v/>
      </c>
      <c r="AB1" s="108">
        <f>DATE(YEAR(AA1),MONTH(AA1)+1,1)</f>
        <v/>
      </c>
      <c r="AC1" s="108">
        <f>DATE(YEAR(AB1),MONTH(AB1)+1,1)</f>
        <v/>
      </c>
      <c r="AD1" s="108">
        <f>DATE(YEAR(AC1),MONTH(AC1)+1,1)</f>
        <v/>
      </c>
      <c r="AE1" s="108">
        <f>DATE(YEAR(AD1),MONTH(AD1)+1,1)</f>
        <v/>
      </c>
      <c r="AF1" s="108">
        <f>DATE(YEAR(AE1),MONTH(AE1)+1,1)</f>
        <v/>
      </c>
      <c r="AG1" s="108">
        <f>DATE(YEAR(AF1),MONTH(AF1)+1,1)</f>
        <v/>
      </c>
      <c r="AH1" s="108">
        <f>DATE(YEAR(AG1),MONTH(AG1)+1,1)</f>
        <v/>
      </c>
      <c r="AI1" s="108">
        <f>DATE(YEAR(AH1),MONTH(AH1)+1,1)</f>
        <v/>
      </c>
      <c r="AJ1" s="108">
        <f>DATE(YEAR(AI1),MONTH(AI1)+1,1)</f>
        <v/>
      </c>
      <c r="AK1" s="108">
        <f>DATE(YEAR(AJ1),MONTH(AJ1)+1,1)</f>
        <v/>
      </c>
      <c r="AL1" s="108">
        <f>DATE(YEAR(AK1),MONTH(AK1)+1,1)</f>
        <v/>
      </c>
      <c r="AM1" s="108">
        <f>DATE(YEAR(AL1),MONTH(AL1)+1,1)</f>
        <v/>
      </c>
      <c r="AN1" s="108">
        <f>DATE(YEAR(AM1),MONTH(AM1)+1,1)</f>
        <v/>
      </c>
      <c r="AO1" s="108">
        <f>DATE(YEAR(AN1),MONTH(AN1)+1,1)</f>
        <v/>
      </c>
      <c r="AP1" s="108">
        <f>DATE(YEAR(AO1),MONTH(AO1)+1,1)</f>
        <v/>
      </c>
      <c r="AQ1" s="108">
        <f>DATE(YEAR(AP1),MONTH(AP1)+1,1)</f>
        <v/>
      </c>
      <c r="AR1" s="108">
        <f>DATE(YEAR(AQ1),MONTH(AQ1)+1,1)</f>
        <v/>
      </c>
      <c r="AS1" s="108">
        <f>DATE(YEAR(AR1),MONTH(AR1)+1,1)</f>
        <v/>
      </c>
      <c r="AT1" s="108">
        <f>DATE(YEAR(AS1),MONTH(AS1)+1,1)</f>
        <v/>
      </c>
      <c r="AU1" s="108">
        <f>DATE(YEAR(AT1),MONTH(AT1)+1,1)</f>
        <v/>
      </c>
      <c r="AV1" s="108">
        <f>DATE(YEAR(AU1),MONTH(AU1)+1,1)</f>
        <v/>
      </c>
      <c r="AW1" s="108">
        <f>DATE(YEAR(AV1),MONTH(AV1)+1,1)</f>
        <v/>
      </c>
      <c r="AX1" s="108">
        <f>DATE(YEAR(AW1),MONTH(AW1)+1,1)</f>
        <v/>
      </c>
      <c r="AY1" s="108">
        <f>DATE(YEAR(AX1),MONTH(AX1)+1,1)</f>
        <v/>
      </c>
      <c r="AZ1" s="108">
        <f>DATE(YEAR(AY1),MONTH(AY1)+1,1)</f>
        <v/>
      </c>
      <c r="BA1" s="108">
        <f>DATE(YEAR(AZ1),MONTH(AZ1)+1,1)</f>
        <v/>
      </c>
      <c r="BB1" s="108">
        <f>DATE(YEAR(BA1),MONTH(BA1)+1,1)</f>
        <v/>
      </c>
      <c r="BC1" s="108">
        <f>DATE(YEAR(BB1),MONTH(BB1)+1,1)</f>
        <v/>
      </c>
      <c r="BD1" s="108">
        <f>DATE(YEAR(BC1),MONTH(BC1)+1,1)</f>
        <v/>
      </c>
      <c r="BE1" s="108">
        <f>DATE(YEAR(BD1),MONTH(BD1)+1,1)</f>
        <v/>
      </c>
      <c r="BF1" s="108">
        <f>DATE(YEAR(BE1),MONTH(BE1)+1,1)</f>
        <v/>
      </c>
      <c r="BG1" s="108">
        <f>DATE(YEAR(BF1),MONTH(BF1)+1,1)</f>
        <v/>
      </c>
      <c r="BH1" s="108">
        <f>DATE(YEAR(BG1),MONTH(BG1)+1,1)</f>
        <v/>
      </c>
      <c r="BI1" s="108">
        <f>DATE(YEAR(BH1),MONTH(BH1)+1,1)</f>
        <v/>
      </c>
      <c r="BJ1" s="108">
        <f>DATE(YEAR(BI1),MONTH(BI1)+1,1)</f>
        <v/>
      </c>
      <c r="BK1" s="108">
        <f>DATE(YEAR(BJ1),MONTH(BJ1)+1,1)</f>
        <v/>
      </c>
      <c r="BL1" s="108">
        <f>DATE(YEAR(BK1),MONTH(BK1)+1,1)</f>
        <v/>
      </c>
      <c r="BM1" s="108">
        <f>DATE(YEAR(BL1),MONTH(BL1)+1,1)</f>
        <v/>
      </c>
      <c r="BN1" s="108">
        <f>DATE(YEAR(BM1),MONTH(BM1)+1,1)</f>
        <v/>
      </c>
      <c r="BO1" s="108">
        <f>DATE(YEAR(BN1),MONTH(BN1)+1,1)</f>
        <v/>
      </c>
      <c r="BP1" s="108">
        <f>DATE(YEAR(BO1),MONTH(BO1)+1,1)</f>
        <v/>
      </c>
      <c r="BQ1" s="108">
        <f>DATE(YEAR(BP1),MONTH(BP1)+1,1)</f>
        <v/>
      </c>
      <c r="BR1" s="108">
        <f>DATE(YEAR(BQ1),MONTH(BQ1)+1,1)</f>
        <v/>
      </c>
      <c r="BS1" s="108">
        <f>DATE(YEAR(BR1),MONTH(BR1)+1,1)</f>
        <v/>
      </c>
      <c r="BT1" s="108">
        <f>DATE(YEAR(BS1),MONTH(BS1)+1,1)</f>
        <v/>
      </c>
      <c r="BU1" s="108">
        <f>DATE(YEAR(BT1),MONTH(BT1)+1,1)</f>
        <v/>
      </c>
      <c r="BV1" s="108">
        <f>DATE(YEAR(BU1),MONTH(BU1)+1,1)</f>
        <v/>
      </c>
      <c r="BW1" s="108">
        <f>DATE(YEAR(BV1),MONTH(BV1)+1,1)</f>
        <v/>
      </c>
      <c r="BX1" s="108">
        <f>DATE(YEAR(BW1),MONTH(BW1)+1,1)</f>
        <v/>
      </c>
      <c r="BY1" s="108">
        <f>DATE(YEAR(BX1),MONTH(BX1)+1,1)</f>
        <v/>
      </c>
      <c r="BZ1" s="108">
        <f>DATE(YEAR(BY1),MONTH(BY1)+1,1)</f>
        <v/>
      </c>
      <c r="CA1" s="108">
        <f>DATE(YEAR(BZ1),MONTH(BZ1)+1,1)</f>
        <v/>
      </c>
    </row>
    <row r="2">
      <c r="A2" s="59" t="inlineStr">
        <is>
          <t>G041.002</t>
        </is>
      </c>
      <c r="B2" s="59" t="inlineStr">
        <is>
          <t>1030-1070-280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90">
        <f>'ALVENARIA'!E5</f>
        <v/>
      </c>
      <c r="I2" s="90">
        <f>'ALVENARIA'!E6</f>
        <v/>
      </c>
      <c r="J2" s="90">
        <f>'ALVENARIA'!E7</f>
        <v/>
      </c>
      <c r="K2" s="90">
        <f>'ALVENARIA'!E8</f>
        <v/>
      </c>
      <c r="L2" s="90">
        <f>'ALVENARIA'!E9</f>
        <v/>
      </c>
      <c r="M2" s="90">
        <f>'ALVENARIA'!E10</f>
        <v/>
      </c>
      <c r="N2" s="90">
        <f>'ALVENARIA'!E11</f>
        <v/>
      </c>
      <c r="O2" s="90">
        <f>'ALVENARIA'!E12</f>
        <v/>
      </c>
      <c r="P2" s="90">
        <f>'ALVENARIA'!E13</f>
        <v/>
      </c>
      <c r="Q2" s="90">
        <f>'ALVENARIA'!E14</f>
        <v/>
      </c>
      <c r="R2" s="90">
        <f>'ALVENARIA'!E15</f>
        <v/>
      </c>
      <c r="S2" s="90">
        <f>'ALVENARIA'!E16</f>
        <v/>
      </c>
      <c r="T2" s="90">
        <f>'ALVENARIA'!E17</f>
        <v/>
      </c>
      <c r="U2" s="90">
        <f>'ALVENARIA'!E18</f>
        <v/>
      </c>
      <c r="V2" s="90">
        <f>'ALVENARIA'!E19</f>
        <v/>
      </c>
      <c r="W2" s="90">
        <f>'ALVENARIA'!E20</f>
        <v/>
      </c>
      <c r="X2" s="90">
        <f>'ALVENARIA'!E21</f>
        <v/>
      </c>
      <c r="Y2" s="90">
        <f>'ALVENARIA'!E22</f>
        <v/>
      </c>
      <c r="Z2" s="90">
        <f>'ALVENARIA'!E23</f>
        <v/>
      </c>
      <c r="AA2" s="90">
        <f>'ALVENARIA'!E24</f>
        <v/>
      </c>
      <c r="AB2" s="90">
        <f>'ALVENARIA'!E25</f>
        <v/>
      </c>
      <c r="AC2" s="90">
        <f>'ALVENARIA'!E26</f>
        <v/>
      </c>
      <c r="AD2" s="90">
        <f>'ALVENARIA'!E27</f>
        <v/>
      </c>
      <c r="AE2" s="90">
        <f>'ALVENARIA'!E28</f>
        <v/>
      </c>
      <c r="AF2" s="90">
        <f>'ALVENARIA'!E29</f>
        <v/>
      </c>
      <c r="AG2" s="90">
        <f>'ALVENARIA'!E30</f>
        <v/>
      </c>
      <c r="AH2" s="90">
        <f>'ALVENARIA'!E31</f>
        <v/>
      </c>
      <c r="AI2" s="90">
        <f>'ALVENARIA'!E32</f>
        <v/>
      </c>
      <c r="AJ2" s="90">
        <f>'ALVENARIA'!E33</f>
        <v/>
      </c>
      <c r="AK2" s="90">
        <f>'ALVENARIA'!E34</f>
        <v/>
      </c>
      <c r="AL2" s="90">
        <f>'ALVENARIA'!E35</f>
        <v/>
      </c>
      <c r="AM2" s="90">
        <f>'ALVENARIA'!E36</f>
        <v/>
      </c>
      <c r="AN2" s="90">
        <f>'ALVENARIA'!E37</f>
        <v/>
      </c>
      <c r="AO2" s="90">
        <f>'ALVENARIA'!E38</f>
        <v/>
      </c>
      <c r="AP2" s="90">
        <f>'ALVENARIA'!E39</f>
        <v/>
      </c>
      <c r="AQ2" s="90">
        <f>'ALVENARIA'!E40</f>
        <v/>
      </c>
      <c r="AR2" s="90">
        <f>'ALVENARIA'!E41</f>
        <v/>
      </c>
      <c r="AS2" s="90">
        <f>'ALVENARIA'!E42</f>
        <v/>
      </c>
      <c r="AT2" s="90">
        <f>'ALVENARIA'!E43</f>
        <v/>
      </c>
      <c r="AU2" s="90">
        <f>'ALVENARIA'!E44</f>
        <v/>
      </c>
      <c r="AV2" s="90">
        <f>'ALVENARIA'!E45</f>
        <v/>
      </c>
      <c r="AW2" s="90">
        <f>'ALVENARIA'!E46</f>
        <v/>
      </c>
      <c r="AX2" s="90">
        <f>'ALVENARIA'!E47</f>
        <v/>
      </c>
      <c r="AY2" s="90">
        <f>'ALVENARIA'!E48</f>
        <v/>
      </c>
      <c r="AZ2" s="90">
        <f>'ALVENARIA'!E49</f>
        <v/>
      </c>
      <c r="BA2" s="90">
        <f>'ALVENARIA'!E50</f>
        <v/>
      </c>
      <c r="BB2" s="90">
        <f>'ALVENARIA'!E51</f>
        <v/>
      </c>
      <c r="BC2" s="90">
        <f>'ALVENARIA'!E52</f>
        <v/>
      </c>
      <c r="BD2" s="90">
        <f>'ALVENARIA'!E53</f>
        <v/>
      </c>
      <c r="BE2" s="90">
        <f>'ALVENARIA'!E54</f>
        <v/>
      </c>
      <c r="BF2" s="90">
        <f>'ALVENARIA'!E55</f>
        <v/>
      </c>
      <c r="BG2" s="90">
        <f>'ALVENARIA'!E56</f>
        <v/>
      </c>
      <c r="BH2" s="90">
        <f>'ALVENARIA'!E57</f>
        <v/>
      </c>
      <c r="BI2" s="90">
        <f>'ALVENARIA'!E58</f>
        <v/>
      </c>
      <c r="BJ2" s="90">
        <f>'ALVENARIA'!E59</f>
        <v/>
      </c>
      <c r="BK2" s="90">
        <f>'ALVENARIA'!E60</f>
        <v/>
      </c>
      <c r="BL2" s="90">
        <f>'ALVENARIA'!E61</f>
        <v/>
      </c>
      <c r="BM2" s="90">
        <f>'ALVENARIA'!E62</f>
        <v/>
      </c>
      <c r="BN2" s="90">
        <f>'ALVENARIA'!E63</f>
        <v/>
      </c>
      <c r="BO2" s="90">
        <f>'ALVENARIA'!E64</f>
        <v/>
      </c>
      <c r="BP2" s="90">
        <f>'ALVENARIA'!E65</f>
        <v/>
      </c>
      <c r="BQ2" s="90">
        <f>'ALVENARIA'!E66</f>
        <v/>
      </c>
      <c r="BR2" s="90">
        <f>'ALVENARIA'!E67</f>
        <v/>
      </c>
      <c r="BS2" s="90">
        <f>'ALVENARIA'!E68</f>
        <v/>
      </c>
      <c r="BT2" s="90">
        <f>'ALVENARIA'!E69</f>
        <v/>
      </c>
      <c r="BU2" s="90">
        <f>'ALVENARIA'!E70</f>
        <v/>
      </c>
      <c r="BV2" s="90">
        <f>'ALVENARIA'!E71</f>
        <v/>
      </c>
      <c r="BW2" s="90">
        <f>'ALVENARIA'!E72</f>
        <v/>
      </c>
      <c r="BX2" s="90">
        <f>'ALVENARIA'!E73</f>
        <v/>
      </c>
      <c r="BY2" s="90">
        <f>'ALVENARIA'!E74</f>
        <v/>
      </c>
      <c r="BZ2" s="90">
        <f>'ALVENARIA'!E75</f>
        <v/>
      </c>
      <c r="CA2" s="90">
        <f>'ALVENARIA'!E76</f>
        <v/>
      </c>
    </row>
    <row r="3">
      <c r="A3" s="59" t="inlineStr">
        <is>
          <t>G041.002</t>
        </is>
      </c>
      <c r="B3" s="59" t="inlineStr">
        <is>
          <t>1030-1070-140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90">
        <f>'BARRACÃO DE OBRA'!E5</f>
        <v/>
      </c>
      <c r="I3" s="90">
        <f>'BARRACÃO DE OBRA'!E6</f>
        <v/>
      </c>
      <c r="J3" s="90">
        <f>'BARRACÃO DE OBRA'!E7</f>
        <v/>
      </c>
      <c r="K3" s="90">
        <f>'BARRACÃO DE OBRA'!E8</f>
        <v/>
      </c>
      <c r="L3" s="90">
        <f>'BARRACÃO DE OBRA'!E9</f>
        <v/>
      </c>
      <c r="M3" s="90">
        <f>'BARRACÃO DE OBRA'!E10</f>
        <v/>
      </c>
      <c r="N3" s="90">
        <f>'BARRACÃO DE OBRA'!E11</f>
        <v/>
      </c>
      <c r="O3" s="90">
        <f>'BARRACÃO DE OBRA'!E12</f>
        <v/>
      </c>
      <c r="P3" s="90">
        <f>'BARRACÃO DE OBRA'!E13</f>
        <v/>
      </c>
      <c r="Q3" s="90">
        <f>'BARRACÃO DE OBRA'!E14</f>
        <v/>
      </c>
      <c r="R3" s="90">
        <f>'BARRACÃO DE OBRA'!E15</f>
        <v/>
      </c>
      <c r="S3" s="90">
        <f>'BARRACÃO DE OBRA'!E16</f>
        <v/>
      </c>
      <c r="T3" s="90">
        <f>'BARRACÃO DE OBRA'!E17</f>
        <v/>
      </c>
      <c r="U3" s="90">
        <f>'BARRACÃO DE OBRA'!E18</f>
        <v/>
      </c>
      <c r="V3" s="90">
        <f>'BARRACÃO DE OBRA'!E19</f>
        <v/>
      </c>
      <c r="W3" s="90">
        <f>'BARRACÃO DE OBRA'!E20</f>
        <v/>
      </c>
      <c r="X3" s="90">
        <f>'BARRACÃO DE OBRA'!E21</f>
        <v/>
      </c>
      <c r="Y3" s="90">
        <f>'BARRACÃO DE OBRA'!E22</f>
        <v/>
      </c>
      <c r="Z3" s="90">
        <f>'BARRACÃO DE OBRA'!E23</f>
        <v/>
      </c>
      <c r="AA3" s="90">
        <f>'BARRACÃO DE OBRA'!E24</f>
        <v/>
      </c>
      <c r="AB3" s="90">
        <f>'BARRACÃO DE OBRA'!E25</f>
        <v/>
      </c>
      <c r="AC3" s="90">
        <f>'BARRACÃO DE OBRA'!E26</f>
        <v/>
      </c>
      <c r="AD3" s="90">
        <f>'BARRACÃO DE OBRA'!E27</f>
        <v/>
      </c>
      <c r="AE3" s="90">
        <f>'BARRACÃO DE OBRA'!E28</f>
        <v/>
      </c>
      <c r="AF3" s="90">
        <f>'BARRACÃO DE OBRA'!E29</f>
        <v/>
      </c>
      <c r="AG3" s="90">
        <f>'BARRACÃO DE OBRA'!E30</f>
        <v/>
      </c>
      <c r="AH3" s="90">
        <f>'BARRACÃO DE OBRA'!E31</f>
        <v/>
      </c>
      <c r="AI3" s="90">
        <f>'BARRACÃO DE OBRA'!E32</f>
        <v/>
      </c>
      <c r="AJ3" s="90">
        <f>'BARRACÃO DE OBRA'!E33</f>
        <v/>
      </c>
      <c r="AK3" s="90">
        <f>'BARRACÃO DE OBRA'!E34</f>
        <v/>
      </c>
      <c r="AL3" s="90">
        <f>'BARRACÃO DE OBRA'!E35</f>
        <v/>
      </c>
      <c r="AM3" s="90">
        <f>'BARRACÃO DE OBRA'!E36</f>
        <v/>
      </c>
      <c r="AN3" s="90">
        <f>'BARRACÃO DE OBRA'!E37</f>
        <v/>
      </c>
      <c r="AO3" s="90">
        <f>'BARRACÃO DE OBRA'!E38</f>
        <v/>
      </c>
      <c r="AP3" s="90">
        <f>'BARRACÃO DE OBRA'!E39</f>
        <v/>
      </c>
      <c r="AQ3" s="90">
        <f>'BARRACÃO DE OBRA'!E40</f>
        <v/>
      </c>
      <c r="AR3" s="90">
        <f>'BARRACÃO DE OBRA'!E41</f>
        <v/>
      </c>
      <c r="AS3" s="90">
        <f>'BARRACÃO DE OBRA'!E42</f>
        <v/>
      </c>
      <c r="AT3" s="90">
        <f>'BARRACÃO DE OBRA'!E43</f>
        <v/>
      </c>
      <c r="AU3" s="90">
        <f>'BARRACÃO DE OBRA'!E44</f>
        <v/>
      </c>
      <c r="AV3" s="90">
        <f>'BARRACÃO DE OBRA'!E45</f>
        <v/>
      </c>
      <c r="AW3" s="90">
        <f>'BARRACÃO DE OBRA'!E46</f>
        <v/>
      </c>
      <c r="AX3" s="90">
        <f>'BARRACÃO DE OBRA'!E47</f>
        <v/>
      </c>
      <c r="AY3" s="90">
        <f>'BARRACÃO DE OBRA'!E48</f>
        <v/>
      </c>
      <c r="AZ3" s="90">
        <f>'BARRACÃO DE OBRA'!E49</f>
        <v/>
      </c>
      <c r="BA3" s="90">
        <f>'BARRACÃO DE OBRA'!E50</f>
        <v/>
      </c>
      <c r="BB3" s="90">
        <f>'BARRACÃO DE OBRA'!E51</f>
        <v/>
      </c>
      <c r="BC3" s="90">
        <f>'BARRACÃO DE OBRA'!E52</f>
        <v/>
      </c>
      <c r="BD3" s="90">
        <f>'BARRACÃO DE OBRA'!E53</f>
        <v/>
      </c>
      <c r="BE3" s="90">
        <f>'BARRACÃO DE OBRA'!E54</f>
        <v/>
      </c>
      <c r="BF3" s="90">
        <f>'BARRACÃO DE OBRA'!E55</f>
        <v/>
      </c>
      <c r="BG3" s="90">
        <f>'BARRACÃO DE OBRA'!E56</f>
        <v/>
      </c>
      <c r="BH3" s="90">
        <f>'BARRACÃO DE OBRA'!E57</f>
        <v/>
      </c>
      <c r="BI3" s="90">
        <f>'BARRACÃO DE OBRA'!E58</f>
        <v/>
      </c>
      <c r="BJ3" s="90">
        <f>'BARRACÃO DE OBRA'!E59</f>
        <v/>
      </c>
      <c r="BK3" s="90">
        <f>'BARRACÃO DE OBRA'!E60</f>
        <v/>
      </c>
      <c r="BL3" s="90">
        <f>'BARRACÃO DE OBRA'!E61</f>
        <v/>
      </c>
      <c r="BM3" s="90">
        <f>'BARRACÃO DE OBRA'!E62</f>
        <v/>
      </c>
      <c r="BN3" s="90">
        <f>'BARRACÃO DE OBRA'!E63</f>
        <v/>
      </c>
      <c r="BO3" s="90">
        <f>'BARRACÃO DE OBRA'!E64</f>
        <v/>
      </c>
      <c r="BP3" s="90">
        <f>'BARRACÃO DE OBRA'!E65</f>
        <v/>
      </c>
      <c r="BQ3" s="90">
        <f>'BARRACÃO DE OBRA'!E66</f>
        <v/>
      </c>
      <c r="BR3" s="90">
        <f>'BARRACÃO DE OBRA'!E67</f>
        <v/>
      </c>
      <c r="BS3" s="90">
        <f>'BARRACÃO DE OBRA'!E68</f>
        <v/>
      </c>
      <c r="BT3" s="90">
        <f>'BARRACÃO DE OBRA'!E69</f>
        <v/>
      </c>
      <c r="BU3" s="90">
        <f>'BARRACÃO DE OBRA'!E70</f>
        <v/>
      </c>
      <c r="BV3" s="90">
        <f>'BARRACÃO DE OBRA'!E71</f>
        <v/>
      </c>
      <c r="BW3" s="90">
        <f>'BARRACÃO DE OBRA'!E72</f>
        <v/>
      </c>
      <c r="BX3" s="90">
        <f>'BARRACÃO DE OBRA'!E73</f>
        <v/>
      </c>
      <c r="BY3" s="90">
        <f>'BARRACÃO DE OBRA'!E74</f>
        <v/>
      </c>
      <c r="BZ3" s="90">
        <f>'BARRACÃO DE OBRA'!E75</f>
        <v/>
      </c>
      <c r="CA3" s="90">
        <f>'BARRACÃO DE OBRA'!E76</f>
        <v/>
      </c>
    </row>
    <row r="4">
      <c r="A4" s="59" t="inlineStr">
        <is>
          <t>G041.002</t>
        </is>
      </c>
      <c r="B4" s="59" t="inlineStr">
        <is>
          <t>1030-1070-160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90">
        <f>'CONSULTORIAS'!E5</f>
        <v/>
      </c>
      <c r="I4" s="90">
        <f>'CONSULTORIAS'!E6</f>
        <v/>
      </c>
      <c r="J4" s="90">
        <f>'CONSULTORIAS'!E7</f>
        <v/>
      </c>
      <c r="K4" s="90">
        <f>'CONSULTORIAS'!E8</f>
        <v/>
      </c>
      <c r="L4" s="90">
        <f>'CONSULTORIAS'!E9</f>
        <v/>
      </c>
      <c r="M4" s="90">
        <f>'CONSULTORIAS'!E10</f>
        <v/>
      </c>
      <c r="N4" s="90">
        <f>'CONSULTORIAS'!E11</f>
        <v/>
      </c>
      <c r="O4" s="90">
        <f>'CONSULTORIAS'!E12</f>
        <v/>
      </c>
      <c r="P4" s="90">
        <f>'CONSULTORIAS'!E13</f>
        <v/>
      </c>
      <c r="Q4" s="90">
        <f>'CONSULTORIAS'!E14</f>
        <v/>
      </c>
      <c r="R4" s="90">
        <f>'CONSULTORIAS'!E15</f>
        <v/>
      </c>
      <c r="S4" s="90">
        <f>'CONSULTORIAS'!E16</f>
        <v/>
      </c>
      <c r="T4" s="90">
        <f>'CONSULTORIAS'!E17</f>
        <v/>
      </c>
      <c r="U4" s="90">
        <f>'CONSULTORIAS'!E18</f>
        <v/>
      </c>
      <c r="V4" s="90">
        <f>'CONSULTORIAS'!E19</f>
        <v/>
      </c>
      <c r="W4" s="90">
        <f>'CONSULTORIAS'!E20</f>
        <v/>
      </c>
      <c r="X4" s="90">
        <f>'CONSULTORIAS'!E21</f>
        <v/>
      </c>
      <c r="Y4" s="90">
        <f>'CONSULTORIAS'!E22</f>
        <v/>
      </c>
      <c r="Z4" s="90">
        <f>'CONSULTORIAS'!E23</f>
        <v/>
      </c>
      <c r="AA4" s="90">
        <f>'CONSULTORIAS'!E24</f>
        <v/>
      </c>
      <c r="AB4" s="90">
        <f>'CONSULTORIAS'!E25</f>
        <v/>
      </c>
      <c r="AC4" s="90">
        <f>'CONSULTORIAS'!E26</f>
        <v/>
      </c>
      <c r="AD4" s="90">
        <f>'CONSULTORIAS'!E27</f>
        <v/>
      </c>
      <c r="AE4" s="90">
        <f>'CONSULTORIAS'!E28</f>
        <v/>
      </c>
      <c r="AF4" s="90">
        <f>'CONSULTORIAS'!E29</f>
        <v/>
      </c>
      <c r="AG4" s="90">
        <f>'CONSULTORIAS'!E30</f>
        <v/>
      </c>
      <c r="AH4" s="90">
        <f>'CONSULTORIAS'!E31</f>
        <v/>
      </c>
      <c r="AI4" s="90">
        <f>'CONSULTORIAS'!E32</f>
        <v/>
      </c>
      <c r="AJ4" s="90">
        <f>'CONSULTORIAS'!E33</f>
        <v/>
      </c>
      <c r="AK4" s="90">
        <f>'CONSULTORIAS'!E34</f>
        <v/>
      </c>
      <c r="AL4" s="90">
        <f>'CONSULTORIAS'!E35</f>
        <v/>
      </c>
      <c r="AM4" s="90">
        <f>'CONSULTORIAS'!E36</f>
        <v/>
      </c>
      <c r="AN4" s="90">
        <f>'CONSULTORIAS'!E37</f>
        <v/>
      </c>
      <c r="AO4" s="90">
        <f>'CONSULTORIAS'!E38</f>
        <v/>
      </c>
      <c r="AP4" s="90">
        <f>'CONSULTORIAS'!E39</f>
        <v/>
      </c>
      <c r="AQ4" s="90">
        <f>'CONSULTORIAS'!E40</f>
        <v/>
      </c>
      <c r="AR4" s="90">
        <f>'CONSULTORIAS'!E41</f>
        <v/>
      </c>
      <c r="AS4" s="90">
        <f>'CONSULTORIAS'!E42</f>
        <v/>
      </c>
      <c r="AT4" s="90">
        <f>'CONSULTORIAS'!E43</f>
        <v/>
      </c>
      <c r="AU4" s="90">
        <f>'CONSULTORIAS'!E44</f>
        <v/>
      </c>
      <c r="AV4" s="90">
        <f>'CONSULTORIAS'!E45</f>
        <v/>
      </c>
      <c r="AW4" s="90">
        <f>'CONSULTORIAS'!E46</f>
        <v/>
      </c>
      <c r="AX4" s="90">
        <f>'CONSULTORIAS'!E47</f>
        <v/>
      </c>
      <c r="AY4" s="90">
        <f>'CONSULTORIAS'!E48</f>
        <v/>
      </c>
      <c r="AZ4" s="90">
        <f>'CONSULTORIAS'!E49</f>
        <v/>
      </c>
      <c r="BA4" s="90">
        <f>'CONSULTORIAS'!E50</f>
        <v/>
      </c>
      <c r="BB4" s="90">
        <f>'CONSULTORIAS'!E51</f>
        <v/>
      </c>
      <c r="BC4" s="90">
        <f>'CONSULTORIAS'!E52</f>
        <v/>
      </c>
      <c r="BD4" s="90">
        <f>'CONSULTORIAS'!E53</f>
        <v/>
      </c>
      <c r="BE4" s="90">
        <f>'CONSULTORIAS'!E54</f>
        <v/>
      </c>
      <c r="BF4" s="90">
        <f>'CONSULTORIAS'!E55</f>
        <v/>
      </c>
      <c r="BG4" s="90">
        <f>'CONSULTORIAS'!E56</f>
        <v/>
      </c>
      <c r="BH4" s="90">
        <f>'CONSULTORIAS'!E57</f>
        <v/>
      </c>
      <c r="BI4" s="90">
        <f>'CONSULTORIAS'!E58</f>
        <v/>
      </c>
      <c r="BJ4" s="90">
        <f>'CONSULTORIAS'!E59</f>
        <v/>
      </c>
      <c r="BK4" s="90">
        <f>'CONSULTORIAS'!E60</f>
        <v/>
      </c>
      <c r="BL4" s="90">
        <f>'CONSULTORIAS'!E61</f>
        <v/>
      </c>
      <c r="BM4" s="90">
        <f>'CONSULTORIAS'!E62</f>
        <v/>
      </c>
      <c r="BN4" s="90">
        <f>'CONSULTORIAS'!E63</f>
        <v/>
      </c>
      <c r="BO4" s="90">
        <f>'CONSULTORIAS'!E64</f>
        <v/>
      </c>
      <c r="BP4" s="90">
        <f>'CONSULTORIAS'!E65</f>
        <v/>
      </c>
      <c r="BQ4" s="90">
        <f>'CONSULTORIAS'!E66</f>
        <v/>
      </c>
      <c r="BR4" s="90">
        <f>'CONSULTORIAS'!E67</f>
        <v/>
      </c>
      <c r="BS4" s="90">
        <f>'CONSULTORIAS'!E68</f>
        <v/>
      </c>
      <c r="BT4" s="90">
        <f>'CONSULTORIAS'!E69</f>
        <v/>
      </c>
      <c r="BU4" s="90">
        <f>'CONSULTORIAS'!E70</f>
        <v/>
      </c>
      <c r="BV4" s="90">
        <f>'CONSULTORIAS'!E71</f>
        <v/>
      </c>
      <c r="BW4" s="90">
        <f>'CONSULTORIAS'!E72</f>
        <v/>
      </c>
      <c r="BX4" s="90">
        <f>'CONSULTORIAS'!E73</f>
        <v/>
      </c>
      <c r="BY4" s="90">
        <f>'CONSULTORIAS'!E74</f>
        <v/>
      </c>
      <c r="BZ4" s="90">
        <f>'CONSULTORIAS'!E75</f>
        <v/>
      </c>
      <c r="CA4" s="90">
        <f>'CONSULTORIAS'!E76</f>
        <v/>
      </c>
    </row>
    <row r="5">
      <c r="A5" s="59" t="inlineStr">
        <is>
          <t>G041.002</t>
        </is>
      </c>
      <c r="B5" s="59" t="inlineStr">
        <is>
          <t>1030-1070-170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90">
        <f>'CONSUMOS'!E5</f>
        <v/>
      </c>
      <c r="I5" s="90">
        <f>'CONSUMOS'!E6</f>
        <v/>
      </c>
      <c r="J5" s="90">
        <f>'CONSUMOS'!E7</f>
        <v/>
      </c>
      <c r="K5" s="90">
        <f>'CONSUMOS'!E8</f>
        <v/>
      </c>
      <c r="L5" s="90">
        <f>'CONSUMOS'!E9</f>
        <v/>
      </c>
      <c r="M5" s="90">
        <f>'CONSUMOS'!E10</f>
        <v/>
      </c>
      <c r="N5" s="90">
        <f>'CONSUMOS'!E11</f>
        <v/>
      </c>
      <c r="O5" s="90">
        <f>'CONSUMOS'!E12</f>
        <v/>
      </c>
      <c r="P5" s="90">
        <f>'CONSUMOS'!E13</f>
        <v/>
      </c>
      <c r="Q5" s="90">
        <f>'CONSUMOS'!E14</f>
        <v/>
      </c>
      <c r="R5" s="90">
        <f>'CONSUMOS'!E15</f>
        <v/>
      </c>
      <c r="S5" s="90">
        <f>'CONSUMOS'!E16</f>
        <v/>
      </c>
      <c r="T5" s="90">
        <f>'CONSUMOS'!E17</f>
        <v/>
      </c>
      <c r="U5" s="90">
        <f>'CONSUMOS'!E18</f>
        <v/>
      </c>
      <c r="V5" s="90">
        <f>'CONSUMOS'!E19</f>
        <v/>
      </c>
      <c r="W5" s="90">
        <f>'CONSUMOS'!E20</f>
        <v/>
      </c>
      <c r="X5" s="90">
        <f>'CONSUMOS'!E21</f>
        <v/>
      </c>
      <c r="Y5" s="90">
        <f>'CONSUMOS'!E22</f>
        <v/>
      </c>
      <c r="Z5" s="90">
        <f>'CONSUMOS'!E23</f>
        <v/>
      </c>
      <c r="AA5" s="90">
        <f>'CONSUMOS'!E24</f>
        <v/>
      </c>
      <c r="AB5" s="90">
        <f>'CONSUMOS'!E25</f>
        <v/>
      </c>
      <c r="AC5" s="90">
        <f>'CONSUMOS'!E26</f>
        <v/>
      </c>
      <c r="AD5" s="90">
        <f>'CONSUMOS'!E27</f>
        <v/>
      </c>
      <c r="AE5" s="90">
        <f>'CONSUMOS'!E28</f>
        <v/>
      </c>
      <c r="AF5" s="90">
        <f>'CONSUMOS'!E29</f>
        <v/>
      </c>
      <c r="AG5" s="90">
        <f>'CONSUMOS'!E30</f>
        <v/>
      </c>
      <c r="AH5" s="90">
        <f>'CONSUMOS'!E31</f>
        <v/>
      </c>
      <c r="AI5" s="90">
        <f>'CONSUMOS'!E32</f>
        <v/>
      </c>
      <c r="AJ5" s="90">
        <f>'CONSUMOS'!E33</f>
        <v/>
      </c>
      <c r="AK5" s="90">
        <f>'CONSUMOS'!E34</f>
        <v/>
      </c>
      <c r="AL5" s="90">
        <f>'CONSUMOS'!E35</f>
        <v/>
      </c>
      <c r="AM5" s="90">
        <f>'CONSUMOS'!E36</f>
        <v/>
      </c>
      <c r="AN5" s="90">
        <f>'CONSUMOS'!E37</f>
        <v/>
      </c>
      <c r="AO5" s="90">
        <f>'CONSUMOS'!E38</f>
        <v/>
      </c>
      <c r="AP5" s="90">
        <f>'CONSUMOS'!E39</f>
        <v/>
      </c>
      <c r="AQ5" s="90">
        <f>'CONSUMOS'!E40</f>
        <v/>
      </c>
      <c r="AR5" s="90">
        <f>'CONSUMOS'!E41</f>
        <v/>
      </c>
      <c r="AS5" s="90">
        <f>'CONSUMOS'!E42</f>
        <v/>
      </c>
      <c r="AT5" s="90">
        <f>'CONSUMOS'!E43</f>
        <v/>
      </c>
      <c r="AU5" s="90">
        <f>'CONSUMOS'!E44</f>
        <v/>
      </c>
      <c r="AV5" s="90">
        <f>'CONSUMOS'!E45</f>
        <v/>
      </c>
      <c r="AW5" s="90">
        <f>'CONSUMOS'!E46</f>
        <v/>
      </c>
      <c r="AX5" s="90">
        <f>'CONSUMOS'!E47</f>
        <v/>
      </c>
      <c r="AY5" s="90">
        <f>'CONSUMOS'!E48</f>
        <v/>
      </c>
      <c r="AZ5" s="90">
        <f>'CONSUMOS'!E49</f>
        <v/>
      </c>
      <c r="BA5" s="90">
        <f>'CONSUMOS'!E50</f>
        <v/>
      </c>
      <c r="BB5" s="90">
        <f>'CONSUMOS'!E51</f>
        <v/>
      </c>
      <c r="BC5" s="90">
        <f>'CONSUMOS'!E52</f>
        <v/>
      </c>
      <c r="BD5" s="90">
        <f>'CONSUMOS'!E53</f>
        <v/>
      </c>
      <c r="BE5" s="90">
        <f>'CONSUMOS'!E54</f>
        <v/>
      </c>
      <c r="BF5" s="90">
        <f>'CONSUMOS'!E55</f>
        <v/>
      </c>
      <c r="BG5" s="90">
        <f>'CONSUMOS'!E56</f>
        <v/>
      </c>
      <c r="BH5" s="90">
        <f>'CONSUMOS'!E57</f>
        <v/>
      </c>
      <c r="BI5" s="90">
        <f>'CONSUMOS'!E58</f>
        <v/>
      </c>
      <c r="BJ5" s="90">
        <f>'CONSUMOS'!E59</f>
        <v/>
      </c>
      <c r="BK5" s="90">
        <f>'CONSUMOS'!E60</f>
        <v/>
      </c>
      <c r="BL5" s="90">
        <f>'CONSUMOS'!E61</f>
        <v/>
      </c>
      <c r="BM5" s="90">
        <f>'CONSUMOS'!E62</f>
        <v/>
      </c>
      <c r="BN5" s="90">
        <f>'CONSUMOS'!E63</f>
        <v/>
      </c>
      <c r="BO5" s="90">
        <f>'CONSUMOS'!E64</f>
        <v/>
      </c>
      <c r="BP5" s="90">
        <f>'CONSUMOS'!E65</f>
        <v/>
      </c>
      <c r="BQ5" s="90">
        <f>'CONSUMOS'!E66</f>
        <v/>
      </c>
      <c r="BR5" s="90">
        <f>'CONSUMOS'!E67</f>
        <v/>
      </c>
      <c r="BS5" s="90">
        <f>'CONSUMOS'!E68</f>
        <v/>
      </c>
      <c r="BT5" s="90">
        <f>'CONSUMOS'!E69</f>
        <v/>
      </c>
      <c r="BU5" s="90">
        <f>'CONSUMOS'!E70</f>
        <v/>
      </c>
      <c r="BV5" s="90">
        <f>'CONSUMOS'!E71</f>
        <v/>
      </c>
      <c r="BW5" s="90">
        <f>'CONSUMOS'!E72</f>
        <v/>
      </c>
      <c r="BX5" s="90">
        <f>'CONSUMOS'!E73</f>
        <v/>
      </c>
      <c r="BY5" s="90">
        <f>'CONSUMOS'!E74</f>
        <v/>
      </c>
      <c r="BZ5" s="90">
        <f>'CONSUMOS'!E75</f>
        <v/>
      </c>
      <c r="CA5" s="90">
        <f>'CONSUMOS'!E76</f>
        <v/>
      </c>
    </row>
    <row r="6">
      <c r="A6" s="59" t="inlineStr">
        <is>
          <t>G041.002</t>
        </is>
      </c>
      <c r="B6" s="59" t="inlineStr">
        <is>
          <t>1030-1070-190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90">
        <f>'CONTENÇÃO'!E5</f>
        <v/>
      </c>
      <c r="I6" s="90">
        <f>'CONTENÇÃO'!E6</f>
        <v/>
      </c>
      <c r="J6" s="90">
        <f>'CONTENÇÃO'!E7</f>
        <v/>
      </c>
      <c r="K6" s="90">
        <f>'CONTENÇÃO'!E8</f>
        <v/>
      </c>
      <c r="L6" s="90">
        <f>'CONTENÇÃO'!E9</f>
        <v/>
      </c>
      <c r="M6" s="90">
        <f>'CONTENÇÃO'!E10</f>
        <v/>
      </c>
      <c r="N6" s="90">
        <f>'CONTENÇÃO'!E11</f>
        <v/>
      </c>
      <c r="O6" s="90">
        <f>'CONTENÇÃO'!E12</f>
        <v/>
      </c>
      <c r="P6" s="90">
        <f>'CONTENÇÃO'!E13</f>
        <v/>
      </c>
      <c r="Q6" s="90">
        <f>'CONTENÇÃO'!E14</f>
        <v/>
      </c>
      <c r="R6" s="90">
        <f>'CONTENÇÃO'!E15</f>
        <v/>
      </c>
      <c r="S6" s="90">
        <f>'CONTENÇÃO'!E16</f>
        <v/>
      </c>
      <c r="T6" s="90">
        <f>'CONTENÇÃO'!E17</f>
        <v/>
      </c>
      <c r="U6" s="90">
        <f>'CONTENÇÃO'!E18</f>
        <v/>
      </c>
      <c r="V6" s="90">
        <f>'CONTENÇÃO'!E19</f>
        <v/>
      </c>
      <c r="W6" s="90">
        <f>'CONTENÇÃO'!E20</f>
        <v/>
      </c>
      <c r="X6" s="90">
        <f>'CONTENÇÃO'!E21</f>
        <v/>
      </c>
      <c r="Y6" s="90">
        <f>'CONTENÇÃO'!E22</f>
        <v/>
      </c>
      <c r="Z6" s="90">
        <f>'CONTENÇÃO'!E23</f>
        <v/>
      </c>
      <c r="AA6" s="90">
        <f>'CONTENÇÃO'!E24</f>
        <v/>
      </c>
      <c r="AB6" s="90">
        <f>'CONTENÇÃO'!E25</f>
        <v/>
      </c>
      <c r="AC6" s="90">
        <f>'CONTENÇÃO'!E26</f>
        <v/>
      </c>
      <c r="AD6" s="90">
        <f>'CONTENÇÃO'!E27</f>
        <v/>
      </c>
      <c r="AE6" s="90">
        <f>'CONTENÇÃO'!E28</f>
        <v/>
      </c>
      <c r="AF6" s="90">
        <f>'CONTENÇÃO'!E29</f>
        <v/>
      </c>
      <c r="AG6" s="90">
        <f>'CONTENÇÃO'!E30</f>
        <v/>
      </c>
      <c r="AH6" s="90">
        <f>'CONTENÇÃO'!E31</f>
        <v/>
      </c>
      <c r="AI6" s="90">
        <f>'CONTENÇÃO'!E32</f>
        <v/>
      </c>
      <c r="AJ6" s="90">
        <f>'CONTENÇÃO'!E33</f>
        <v/>
      </c>
      <c r="AK6" s="90">
        <f>'CONTENÇÃO'!E34</f>
        <v/>
      </c>
      <c r="AL6" s="90">
        <f>'CONTENÇÃO'!E35</f>
        <v/>
      </c>
      <c r="AM6" s="90">
        <f>'CONTENÇÃO'!E36</f>
        <v/>
      </c>
      <c r="AN6" s="90">
        <f>'CONTENÇÃO'!E37</f>
        <v/>
      </c>
      <c r="AO6" s="90">
        <f>'CONTENÇÃO'!E38</f>
        <v/>
      </c>
      <c r="AP6" s="90">
        <f>'CONTENÇÃO'!E39</f>
        <v/>
      </c>
      <c r="AQ6" s="90">
        <f>'CONTENÇÃO'!E40</f>
        <v/>
      </c>
      <c r="AR6" s="90">
        <f>'CONTENÇÃO'!E41</f>
        <v/>
      </c>
      <c r="AS6" s="90">
        <f>'CONTENÇÃO'!E42</f>
        <v/>
      </c>
      <c r="AT6" s="90">
        <f>'CONTENÇÃO'!E43</f>
        <v/>
      </c>
      <c r="AU6" s="90">
        <f>'CONTENÇÃO'!E44</f>
        <v/>
      </c>
      <c r="AV6" s="90">
        <f>'CONTENÇÃO'!E45</f>
        <v/>
      </c>
      <c r="AW6" s="90">
        <f>'CONTENÇÃO'!E46</f>
        <v/>
      </c>
      <c r="AX6" s="90">
        <f>'CONTENÇÃO'!E47</f>
        <v/>
      </c>
      <c r="AY6" s="90">
        <f>'CONTENÇÃO'!E48</f>
        <v/>
      </c>
      <c r="AZ6" s="90">
        <f>'CONTENÇÃO'!E49</f>
        <v/>
      </c>
      <c r="BA6" s="90">
        <f>'CONTENÇÃO'!E50</f>
        <v/>
      </c>
      <c r="BB6" s="90">
        <f>'CONTENÇÃO'!E51</f>
        <v/>
      </c>
      <c r="BC6" s="90">
        <f>'CONTENÇÃO'!E52</f>
        <v/>
      </c>
      <c r="BD6" s="90">
        <f>'CONTENÇÃO'!E53</f>
        <v/>
      </c>
      <c r="BE6" s="90">
        <f>'CONTENÇÃO'!E54</f>
        <v/>
      </c>
      <c r="BF6" s="90">
        <f>'CONTENÇÃO'!E55</f>
        <v/>
      </c>
      <c r="BG6" s="90">
        <f>'CONTENÇÃO'!E56</f>
        <v/>
      </c>
      <c r="BH6" s="90">
        <f>'CONTENÇÃO'!E57</f>
        <v/>
      </c>
      <c r="BI6" s="90">
        <f>'CONTENÇÃO'!E58</f>
        <v/>
      </c>
      <c r="BJ6" s="90">
        <f>'CONTENÇÃO'!E59</f>
        <v/>
      </c>
      <c r="BK6" s="90">
        <f>'CONTENÇÃO'!E60</f>
        <v/>
      </c>
      <c r="BL6" s="90">
        <f>'CONTENÇÃO'!E61</f>
        <v/>
      </c>
      <c r="BM6" s="90">
        <f>'CONTENÇÃO'!E62</f>
        <v/>
      </c>
      <c r="BN6" s="90">
        <f>'CONTENÇÃO'!E63</f>
        <v/>
      </c>
      <c r="BO6" s="90">
        <f>'CONTENÇÃO'!E64</f>
        <v/>
      </c>
      <c r="BP6" s="90">
        <f>'CONTENÇÃO'!E65</f>
        <v/>
      </c>
      <c r="BQ6" s="90">
        <f>'CONTENÇÃO'!E66</f>
        <v/>
      </c>
      <c r="BR6" s="90">
        <f>'CONTENÇÃO'!E67</f>
        <v/>
      </c>
      <c r="BS6" s="90">
        <f>'CONTENÇÃO'!E68</f>
        <v/>
      </c>
      <c r="BT6" s="90">
        <f>'CONTENÇÃO'!E69</f>
        <v/>
      </c>
      <c r="BU6" s="90">
        <f>'CONTENÇÃO'!E70</f>
        <v/>
      </c>
      <c r="BV6" s="90">
        <f>'CONTENÇÃO'!E71</f>
        <v/>
      </c>
      <c r="BW6" s="90">
        <f>'CONTENÇÃO'!E72</f>
        <v/>
      </c>
      <c r="BX6" s="90">
        <f>'CONTENÇÃO'!E73</f>
        <v/>
      </c>
      <c r="BY6" s="90">
        <f>'CONTENÇÃO'!E74</f>
        <v/>
      </c>
      <c r="BZ6" s="90">
        <f>'CONTENÇÃO'!E75</f>
        <v/>
      </c>
      <c r="CA6" s="90">
        <f>'CONTENÇÃO'!E76</f>
        <v/>
      </c>
    </row>
    <row r="7">
      <c r="A7" s="59" t="inlineStr">
        <is>
          <t>G041.002</t>
        </is>
      </c>
      <c r="B7" s="59" t="inlineStr">
        <is>
          <t>1030-1070-510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1030-1070-550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1030-1070-560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90">
        <f>'DIVERSOS'!E5</f>
        <v/>
      </c>
      <c r="I9" s="90">
        <f>'DIVERSOS'!E6</f>
        <v/>
      </c>
      <c r="J9" s="90">
        <f>'DIVERSOS'!E7</f>
        <v/>
      </c>
      <c r="K9" s="90">
        <f>'DIVERSOS'!E8</f>
        <v/>
      </c>
      <c r="L9" s="90">
        <f>'DIVERSOS'!E9</f>
        <v/>
      </c>
      <c r="M9" s="90">
        <f>'DIVERSOS'!E10</f>
        <v/>
      </c>
      <c r="N9" s="90">
        <f>'DIVERSOS'!E11</f>
        <v/>
      </c>
      <c r="O9" s="90">
        <f>'DIVERSOS'!E12</f>
        <v/>
      </c>
      <c r="P9" s="90">
        <f>'DIVERSOS'!E13</f>
        <v/>
      </c>
      <c r="Q9" s="90">
        <f>'DIVERSOS'!E14</f>
        <v/>
      </c>
      <c r="R9" s="90">
        <f>'DIVERSOS'!E15</f>
        <v/>
      </c>
      <c r="S9" s="90">
        <f>'DIVERSOS'!E16</f>
        <v/>
      </c>
      <c r="T9" s="90">
        <f>'DIVERSOS'!E17</f>
        <v/>
      </c>
      <c r="U9" s="90">
        <f>'DIVERSOS'!E18</f>
        <v/>
      </c>
      <c r="V9" s="90">
        <f>'DIVERSOS'!E19</f>
        <v/>
      </c>
      <c r="W9" s="90">
        <f>'DIVERSOS'!E20</f>
        <v/>
      </c>
      <c r="X9" s="90">
        <f>'DIVERSOS'!E21</f>
        <v/>
      </c>
      <c r="Y9" s="90">
        <f>'DIVERSOS'!E22</f>
        <v/>
      </c>
      <c r="Z9" s="90">
        <f>'DIVERSOS'!E23</f>
        <v/>
      </c>
      <c r="AA9" s="90">
        <f>'DIVERSOS'!E24</f>
        <v/>
      </c>
      <c r="AB9" s="90">
        <f>'DIVERSOS'!E25</f>
        <v/>
      </c>
      <c r="AC9" s="90">
        <f>'DIVERSOS'!E26</f>
        <v/>
      </c>
      <c r="AD9" s="90">
        <f>'DIVERSOS'!E27</f>
        <v/>
      </c>
      <c r="AE9" s="90">
        <f>'DIVERSOS'!E28</f>
        <v/>
      </c>
      <c r="AF9" s="90">
        <f>'DIVERSOS'!E29</f>
        <v/>
      </c>
      <c r="AG9" s="90">
        <f>'DIVERSOS'!E30</f>
        <v/>
      </c>
      <c r="AH9" s="90">
        <f>'DIVERSOS'!E31</f>
        <v/>
      </c>
      <c r="AI9" s="90">
        <f>'DIVERSOS'!E32</f>
        <v/>
      </c>
      <c r="AJ9" s="90">
        <f>'DIVERSOS'!E33</f>
        <v/>
      </c>
      <c r="AK9" s="90">
        <f>'DIVERSOS'!E34</f>
        <v/>
      </c>
      <c r="AL9" s="90">
        <f>'DIVERSOS'!E35</f>
        <v/>
      </c>
      <c r="AM9" s="90">
        <f>'DIVERSOS'!E36</f>
        <v/>
      </c>
      <c r="AN9" s="90">
        <f>'DIVERSOS'!E37</f>
        <v/>
      </c>
      <c r="AO9" s="90">
        <f>'DIVERSOS'!E38</f>
        <v/>
      </c>
      <c r="AP9" s="90">
        <f>'DIVERSOS'!E39</f>
        <v/>
      </c>
      <c r="AQ9" s="90">
        <f>'DIVERSOS'!E40</f>
        <v/>
      </c>
      <c r="AR9" s="90">
        <f>'DIVERSOS'!E41</f>
        <v/>
      </c>
      <c r="AS9" s="90">
        <f>'DIVERSOS'!E42</f>
        <v/>
      </c>
      <c r="AT9" s="90">
        <f>'DIVERSOS'!E43</f>
        <v/>
      </c>
      <c r="AU9" s="90">
        <f>'DIVERSOS'!E44</f>
        <v/>
      </c>
      <c r="AV9" s="90">
        <f>'DIVERSOS'!E45</f>
        <v/>
      </c>
      <c r="AW9" s="90">
        <f>'DIVERSOS'!E46</f>
        <v/>
      </c>
      <c r="AX9" s="90">
        <f>'DIVERSOS'!E47</f>
        <v/>
      </c>
      <c r="AY9" s="90">
        <f>'DIVERSOS'!E48</f>
        <v/>
      </c>
      <c r="AZ9" s="90">
        <f>'DIVERSOS'!E49</f>
        <v/>
      </c>
      <c r="BA9" s="90">
        <f>'DIVERSOS'!E50</f>
        <v/>
      </c>
      <c r="BB9" s="90">
        <f>'DIVERSOS'!E51</f>
        <v/>
      </c>
      <c r="BC9" s="90">
        <f>'DIVERSOS'!E52</f>
        <v/>
      </c>
      <c r="BD9" s="90">
        <f>'DIVERSOS'!E53</f>
        <v/>
      </c>
      <c r="BE9" s="90">
        <f>'DIVERSOS'!E54</f>
        <v/>
      </c>
      <c r="BF9" s="90">
        <f>'DIVERSOS'!E55</f>
        <v/>
      </c>
      <c r="BG9" s="90">
        <f>'DIVERSOS'!E56</f>
        <v/>
      </c>
      <c r="BH9" s="90">
        <f>'DIVERSOS'!E57</f>
        <v/>
      </c>
      <c r="BI9" s="90">
        <f>'DIVERSOS'!E58</f>
        <v/>
      </c>
      <c r="BJ9" s="90">
        <f>'DIVERSOS'!E59</f>
        <v/>
      </c>
      <c r="BK9" s="90">
        <f>'DIVERSOS'!E60</f>
        <v/>
      </c>
      <c r="BL9" s="90">
        <f>'DIVERSOS'!E61</f>
        <v/>
      </c>
      <c r="BM9" s="90">
        <f>'DIVERSOS'!E62</f>
        <v/>
      </c>
      <c r="BN9" s="90">
        <f>'DIVERSOS'!E63</f>
        <v/>
      </c>
      <c r="BO9" s="90">
        <f>'DIVERSOS'!E64</f>
        <v/>
      </c>
      <c r="BP9" s="90">
        <f>'DIVERSOS'!E65</f>
        <v/>
      </c>
      <c r="BQ9" s="90">
        <f>'DIVERSOS'!E66</f>
        <v/>
      </c>
      <c r="BR9" s="90">
        <f>'DIVERSOS'!E67</f>
        <v/>
      </c>
      <c r="BS9" s="90">
        <f>'DIVERSOS'!E68</f>
        <v/>
      </c>
      <c r="BT9" s="90">
        <f>'DIVERSOS'!E69</f>
        <v/>
      </c>
      <c r="BU9" s="90">
        <f>'DIVERSOS'!E70</f>
        <v/>
      </c>
      <c r="BV9" s="90">
        <f>'DIVERSOS'!E71</f>
        <v/>
      </c>
      <c r="BW9" s="90">
        <f>'DIVERSOS'!E72</f>
        <v/>
      </c>
      <c r="BX9" s="90">
        <f>'DIVERSOS'!E73</f>
        <v/>
      </c>
      <c r="BY9" s="90">
        <f>'DIVERSOS'!E74</f>
        <v/>
      </c>
      <c r="BZ9" s="90">
        <f>'DIVERSOS'!E75</f>
        <v/>
      </c>
      <c r="CA9" s="90">
        <f>'DIVERSOS'!E76</f>
        <v/>
      </c>
    </row>
    <row r="10">
      <c r="A10" s="59" t="inlineStr">
        <is>
          <t>G041.002</t>
        </is>
      </c>
      <c r="B10" s="59" t="inlineStr">
        <is>
          <t>1030-1070-560</t>
        </is>
      </c>
      <c r="C10" s="59" t="inlineStr">
        <is>
          <t>DIVERSOS (Ajuste feito por Eduardo Camargos)</t>
        </is>
      </c>
      <c r="E10" s="49">
        <f>SUM(H10:CA10)</f>
        <v/>
      </c>
      <c r="F10" s="49">
        <f>IF(D10="","",D10-E10)</f>
        <v/>
      </c>
    </row>
    <row r="11">
      <c r="A11" s="59" t="inlineStr">
        <is>
          <t>G041.002</t>
        </is>
      </c>
      <c r="B11" s="59" t="inlineStr">
        <is>
          <t>1030-1070-400</t>
        </is>
      </c>
      <c r="C11" s="59" t="inlineStr">
        <is>
          <t xml:space="preserve">ELEVADORES </t>
        </is>
      </c>
      <c r="D11" s="60">
        <f>'ELEVADORES '!$K$5</f>
        <v/>
      </c>
      <c r="E11" s="49">
        <f>SUM(H11:CA11)</f>
        <v/>
      </c>
      <c r="F11" s="49">
        <f>IF(D11="","",D11-E11)</f>
        <v/>
      </c>
      <c r="H11" s="90">
        <f>'ELEVADORES '!E5</f>
        <v/>
      </c>
      <c r="I11" s="90">
        <f>'ELEVADORES '!E6</f>
        <v/>
      </c>
      <c r="J11" s="90">
        <f>'ELEVADORES '!E7</f>
        <v/>
      </c>
      <c r="K11" s="90">
        <f>'ELEVADORES '!E8</f>
        <v/>
      </c>
      <c r="L11" s="90">
        <f>'ELEVADORES '!E9</f>
        <v/>
      </c>
      <c r="M11" s="90">
        <f>'ELEVADORES '!E10</f>
        <v/>
      </c>
      <c r="N11" s="90">
        <f>'ELEVADORES '!E11</f>
        <v/>
      </c>
      <c r="O11" s="90">
        <f>'ELEVADORES '!E12</f>
        <v/>
      </c>
      <c r="P11" s="90">
        <f>'ELEVADORES '!E13</f>
        <v/>
      </c>
      <c r="Q11" s="90">
        <f>'ELEVADORES '!E14</f>
        <v/>
      </c>
      <c r="R11" s="90">
        <f>'ELEVADORES '!E15</f>
        <v/>
      </c>
      <c r="S11" s="90">
        <f>'ELEVADORES '!E16</f>
        <v/>
      </c>
      <c r="T11" s="90">
        <f>'ELEVADORES '!E17</f>
        <v/>
      </c>
      <c r="U11" s="90">
        <f>'ELEVADORES '!E18</f>
        <v/>
      </c>
      <c r="V11" s="90">
        <f>'ELEVADORES '!E19</f>
        <v/>
      </c>
      <c r="W11" s="90">
        <f>'ELEVADORES '!E20</f>
        <v/>
      </c>
      <c r="X11" s="90">
        <f>'ELEVADORES '!E21</f>
        <v/>
      </c>
      <c r="Y11" s="90">
        <f>'ELEVADORES '!E22</f>
        <v/>
      </c>
      <c r="Z11" s="90">
        <f>'ELEVADORES '!E23</f>
        <v/>
      </c>
      <c r="AA11" s="90">
        <f>'ELEVADORES '!E24</f>
        <v/>
      </c>
      <c r="AB11" s="90">
        <f>'ELEVADORES '!E25</f>
        <v/>
      </c>
      <c r="AC11" s="90">
        <f>'ELEVADORES '!E26</f>
        <v/>
      </c>
      <c r="AD11" s="90">
        <f>'ELEVADORES '!E27</f>
        <v/>
      </c>
      <c r="AE11" s="90">
        <f>'ELEVADORES '!E28</f>
        <v/>
      </c>
      <c r="AF11" s="90">
        <f>'ELEVADORES '!E29</f>
        <v/>
      </c>
      <c r="AG11" s="90">
        <f>'ELEVADORES '!E30</f>
        <v/>
      </c>
      <c r="AH11" s="90">
        <f>'ELEVADORES '!E31</f>
        <v/>
      </c>
      <c r="AI11" s="90">
        <f>'ELEVADORES '!E32</f>
        <v/>
      </c>
      <c r="AJ11" s="90">
        <f>'ELEVADORES '!E33</f>
        <v/>
      </c>
      <c r="AK11" s="90">
        <f>'ELEVADORES '!E34</f>
        <v/>
      </c>
      <c r="AL11" s="90">
        <f>'ELEVADORES '!E35</f>
        <v/>
      </c>
      <c r="AM11" s="90">
        <f>'ELEVADORES '!E36</f>
        <v/>
      </c>
      <c r="AN11" s="90">
        <f>'ELEVADORES '!E37</f>
        <v/>
      </c>
      <c r="AO11" s="90">
        <f>'ELEVADORES '!E38</f>
        <v/>
      </c>
      <c r="AP11" s="90">
        <f>'ELEVADORES '!E39</f>
        <v/>
      </c>
      <c r="AQ11" s="90">
        <f>'ELEVADORES '!E40</f>
        <v/>
      </c>
      <c r="AR11" s="90">
        <f>'ELEVADORES '!E41</f>
        <v/>
      </c>
      <c r="AS11" s="90">
        <f>'ELEVADORES '!E42</f>
        <v/>
      </c>
      <c r="AT11" s="90">
        <f>'ELEVADORES '!E43</f>
        <v/>
      </c>
      <c r="AU11" s="90">
        <f>'ELEVADORES '!E44</f>
        <v/>
      </c>
      <c r="AV11" s="90">
        <f>'ELEVADORES '!E45</f>
        <v/>
      </c>
      <c r="AW11" s="90">
        <f>'ELEVADORES '!E46</f>
        <v/>
      </c>
      <c r="AX11" s="90">
        <f>'ELEVADORES '!E47</f>
        <v/>
      </c>
      <c r="AY11" s="90">
        <f>'ELEVADORES '!E48</f>
        <v/>
      </c>
      <c r="AZ11" s="90">
        <f>'ELEVADORES '!E49</f>
        <v/>
      </c>
      <c r="BA11" s="90">
        <f>'ELEVADORES '!E50</f>
        <v/>
      </c>
      <c r="BB11" s="90">
        <f>'ELEVADORES '!E51</f>
        <v/>
      </c>
      <c r="BC11" s="90">
        <f>'ELEVADORES '!E52</f>
        <v/>
      </c>
      <c r="BD11" s="90">
        <f>'ELEVADORES '!E53</f>
        <v/>
      </c>
      <c r="BE11" s="90">
        <f>'ELEVADORES '!E54</f>
        <v/>
      </c>
      <c r="BF11" s="90">
        <f>'ELEVADORES '!E55</f>
        <v/>
      </c>
      <c r="BG11" s="90">
        <f>'ELEVADORES '!E56</f>
        <v/>
      </c>
      <c r="BH11" s="90">
        <f>'ELEVADORES '!E57</f>
        <v/>
      </c>
      <c r="BI11" s="90">
        <f>'ELEVADORES '!E58</f>
        <v/>
      </c>
      <c r="BJ11" s="90">
        <f>'ELEVADORES '!E59</f>
        <v/>
      </c>
      <c r="BK11" s="90">
        <f>'ELEVADORES '!E60</f>
        <v/>
      </c>
      <c r="BL11" s="90">
        <f>'ELEVADORES '!E61</f>
        <v/>
      </c>
      <c r="BM11" s="90">
        <f>'ELEVADORES '!E62</f>
        <v/>
      </c>
      <c r="BN11" s="90">
        <f>'ELEVADORES '!E63</f>
        <v/>
      </c>
      <c r="BO11" s="90">
        <f>'ELEVADORES '!E64</f>
        <v/>
      </c>
      <c r="BP11" s="90">
        <f>'ELEVADORES '!E65</f>
        <v/>
      </c>
      <c r="BQ11" s="90">
        <f>'ELEVADORES '!E66</f>
        <v/>
      </c>
      <c r="BR11" s="90">
        <f>'ELEVADORES '!E67</f>
        <v/>
      </c>
      <c r="BS11" s="90">
        <f>'ELEVADORES '!E68</f>
        <v/>
      </c>
      <c r="BT11" s="90">
        <f>'ELEVADORES '!E69</f>
        <v/>
      </c>
      <c r="BU11" s="90">
        <f>'ELEVADORES '!E70</f>
        <v/>
      </c>
      <c r="BV11" s="90">
        <f>'ELEVADORES '!E71</f>
        <v/>
      </c>
      <c r="BW11" s="90">
        <f>'ELEVADORES '!E72</f>
        <v/>
      </c>
      <c r="BX11" s="90">
        <f>'ELEVADORES '!E73</f>
        <v/>
      </c>
      <c r="BY11" s="90">
        <f>'ELEVADORES '!E74</f>
        <v/>
      </c>
      <c r="BZ11" s="90">
        <f>'ELEVADORES '!E75</f>
        <v/>
      </c>
      <c r="CA11" s="90">
        <f>'ELEVADORES '!E76</f>
        <v/>
      </c>
    </row>
    <row r="12">
      <c r="A12" s="59" t="inlineStr">
        <is>
          <t>G041.002</t>
        </is>
      </c>
      <c r="B12" s="59" t="inlineStr">
        <is>
          <t>1030-1070-450</t>
        </is>
      </c>
      <c r="C12" s="59" t="inlineStr">
        <is>
          <t>EQUIPAMENTOS E FERRAMENTAS</t>
        </is>
      </c>
      <c r="D12" s="60">
        <f>'EQUIP E FER'!$K$5</f>
        <v/>
      </c>
      <c r="E12" s="49">
        <f>SUM(H12:CA12)</f>
        <v/>
      </c>
      <c r="F12" s="49">
        <f>IF(D12="","",D12-E12)</f>
        <v/>
      </c>
      <c r="H12" s="90">
        <f>'EQUIP E FER'!E5</f>
        <v/>
      </c>
      <c r="I12" s="90">
        <f>'EQUIP E FER'!E6</f>
        <v/>
      </c>
      <c r="J12" s="90">
        <f>'EQUIP E FER'!E7</f>
        <v/>
      </c>
      <c r="K12" s="90">
        <f>'EQUIP E FER'!E8</f>
        <v/>
      </c>
      <c r="L12" s="90">
        <f>'EQUIP E FER'!E9</f>
        <v/>
      </c>
      <c r="M12" s="90">
        <f>'EQUIP E FER'!E10</f>
        <v/>
      </c>
      <c r="N12" s="90">
        <f>'EQUIP E FER'!E11</f>
        <v/>
      </c>
      <c r="O12" s="90">
        <f>'EQUIP E FER'!E12</f>
        <v/>
      </c>
      <c r="P12" s="90">
        <f>'EQUIP E FER'!E13</f>
        <v/>
      </c>
      <c r="Q12" s="90">
        <f>'EQUIP E FER'!E14</f>
        <v/>
      </c>
      <c r="R12" s="90">
        <f>'EQUIP E FER'!E15</f>
        <v/>
      </c>
      <c r="S12" s="90">
        <f>'EQUIP E FER'!E16</f>
        <v/>
      </c>
      <c r="T12" s="90">
        <f>'EQUIP E FER'!E17</f>
        <v/>
      </c>
      <c r="U12" s="90">
        <f>'EQUIP E FER'!E18</f>
        <v/>
      </c>
      <c r="V12" s="90">
        <f>'EQUIP E FER'!E19</f>
        <v/>
      </c>
      <c r="W12" s="90">
        <f>'EQUIP E FER'!E20</f>
        <v/>
      </c>
      <c r="X12" s="90">
        <f>'EQUIP E FER'!E21</f>
        <v/>
      </c>
      <c r="Y12" s="90">
        <f>'EQUIP E FER'!E22</f>
        <v/>
      </c>
      <c r="Z12" s="90">
        <f>'EQUIP E FER'!E23</f>
        <v/>
      </c>
      <c r="AA12" s="90">
        <f>'EQUIP E FER'!E24</f>
        <v/>
      </c>
      <c r="AB12" s="90">
        <f>'EQUIP E FER'!E25</f>
        <v/>
      </c>
      <c r="AC12" s="90">
        <f>'EQUIP E FER'!E26</f>
        <v/>
      </c>
      <c r="AD12" s="90">
        <f>'EQUIP E FER'!E27</f>
        <v/>
      </c>
      <c r="AE12" s="90">
        <f>'EQUIP E FER'!E28</f>
        <v/>
      </c>
      <c r="AF12" s="90">
        <f>'EQUIP E FER'!E29</f>
        <v/>
      </c>
      <c r="AG12" s="90">
        <f>'EQUIP E FER'!E30</f>
        <v/>
      </c>
      <c r="AH12" s="90">
        <f>'EQUIP E FER'!E31</f>
        <v/>
      </c>
      <c r="AI12" s="90">
        <f>'EQUIP E FER'!E32</f>
        <v/>
      </c>
      <c r="AJ12" s="90">
        <f>'EQUIP E FER'!E33</f>
        <v/>
      </c>
      <c r="AK12" s="90">
        <f>'EQUIP E FER'!E34</f>
        <v/>
      </c>
      <c r="AL12" s="90">
        <f>'EQUIP E FER'!E35</f>
        <v/>
      </c>
      <c r="AM12" s="90">
        <f>'EQUIP E FER'!E36</f>
        <v/>
      </c>
      <c r="AN12" s="90">
        <f>'EQUIP E FER'!E37</f>
        <v/>
      </c>
      <c r="AO12" s="90">
        <f>'EQUIP E FER'!E38</f>
        <v/>
      </c>
      <c r="AP12" s="90">
        <f>'EQUIP E FER'!E39</f>
        <v/>
      </c>
      <c r="AQ12" s="90">
        <f>'EQUIP E FER'!E40</f>
        <v/>
      </c>
      <c r="AR12" s="90">
        <f>'EQUIP E FER'!E41</f>
        <v/>
      </c>
      <c r="AS12" s="90">
        <f>'EQUIP E FER'!E42</f>
        <v/>
      </c>
      <c r="AT12" s="90">
        <f>'EQUIP E FER'!E43</f>
        <v/>
      </c>
      <c r="AU12" s="90">
        <f>'EQUIP E FER'!E44</f>
        <v/>
      </c>
      <c r="AV12" s="90">
        <f>'EQUIP E FER'!E45</f>
        <v/>
      </c>
      <c r="AW12" s="90">
        <f>'EQUIP E FER'!E46</f>
        <v/>
      </c>
      <c r="AX12" s="90">
        <f>'EQUIP E FER'!E47</f>
        <v/>
      </c>
      <c r="AY12" s="90">
        <f>'EQUIP E FER'!E48</f>
        <v/>
      </c>
      <c r="AZ12" s="90">
        <f>'EQUIP E FER'!E49</f>
        <v/>
      </c>
      <c r="BA12" s="90">
        <f>'EQUIP E FER'!E50</f>
        <v/>
      </c>
      <c r="BB12" s="90">
        <f>'EQUIP E FER'!E51</f>
        <v/>
      </c>
      <c r="BC12" s="90">
        <f>'EQUIP E FER'!E52</f>
        <v/>
      </c>
      <c r="BD12" s="90">
        <f>'EQUIP E FER'!E53</f>
        <v/>
      </c>
      <c r="BE12" s="90">
        <f>'EQUIP E FER'!E54</f>
        <v/>
      </c>
      <c r="BF12" s="90">
        <f>'EQUIP E FER'!E55</f>
        <v/>
      </c>
      <c r="BG12" s="90">
        <f>'EQUIP E FER'!E56</f>
        <v/>
      </c>
      <c r="BH12" s="90">
        <f>'EQUIP E FER'!E57</f>
        <v/>
      </c>
      <c r="BI12" s="90">
        <f>'EQUIP E FER'!E58</f>
        <v/>
      </c>
      <c r="BJ12" s="90">
        <f>'EQUIP E FER'!E59</f>
        <v/>
      </c>
      <c r="BK12" s="90">
        <f>'EQUIP E FER'!E60</f>
        <v/>
      </c>
      <c r="BL12" s="90">
        <f>'EQUIP E FER'!E61</f>
        <v/>
      </c>
      <c r="BM12" s="90">
        <f>'EQUIP E FER'!E62</f>
        <v/>
      </c>
      <c r="BN12" s="90">
        <f>'EQUIP E FER'!E63</f>
        <v/>
      </c>
      <c r="BO12" s="90">
        <f>'EQUIP E FER'!E64</f>
        <v/>
      </c>
      <c r="BP12" s="90">
        <f>'EQUIP E FER'!E65</f>
        <v/>
      </c>
      <c r="BQ12" s="90">
        <f>'EQUIP E FER'!E66</f>
        <v/>
      </c>
      <c r="BR12" s="90">
        <f>'EQUIP E FER'!E67</f>
        <v/>
      </c>
      <c r="BS12" s="90">
        <f>'EQUIP E FER'!E68</f>
        <v/>
      </c>
      <c r="BT12" s="90">
        <f>'EQUIP E FER'!E69</f>
        <v/>
      </c>
      <c r="BU12" s="90">
        <f>'EQUIP E FER'!E70</f>
        <v/>
      </c>
      <c r="BV12" s="90">
        <f>'EQUIP E FER'!E71</f>
        <v/>
      </c>
      <c r="BW12" s="90">
        <f>'EQUIP E FER'!E72</f>
        <v/>
      </c>
      <c r="BX12" s="90">
        <f>'EQUIP E FER'!E73</f>
        <v/>
      </c>
      <c r="BY12" s="90">
        <f>'EQUIP E FER'!E74</f>
        <v/>
      </c>
      <c r="BZ12" s="90">
        <f>'EQUIP E FER'!E75</f>
        <v/>
      </c>
      <c r="CA12" s="90">
        <f>'EQUIP E FER'!E76</f>
        <v/>
      </c>
    </row>
    <row r="13">
      <c r="A13" s="59" t="inlineStr">
        <is>
          <t>G041.002</t>
        </is>
      </c>
      <c r="B13" s="59" t="inlineStr">
        <is>
          <t>1030-1070-370</t>
        </is>
      </c>
      <c r="C13" s="59" t="inlineStr">
        <is>
          <t>ESQUADRIAS</t>
        </is>
      </c>
      <c r="D13" s="60">
        <f>'ESQUADRIAS'!$K$5</f>
        <v/>
      </c>
      <c r="E13" s="49">
        <f>SUM(H13:CA13)</f>
        <v/>
      </c>
      <c r="F13" s="49">
        <f>IF(D13="","",D13-E13)</f>
        <v/>
      </c>
      <c r="H13" s="90">
        <f>'ESQUADRIAS'!E5</f>
        <v/>
      </c>
      <c r="I13" s="90">
        <f>'ESQUADRIAS'!E6</f>
        <v/>
      </c>
      <c r="J13" s="90">
        <f>'ESQUADRIAS'!E7</f>
        <v/>
      </c>
      <c r="K13" s="90">
        <f>'ESQUADRIAS'!E8</f>
        <v/>
      </c>
      <c r="L13" s="90">
        <f>'ESQUADRIAS'!E9</f>
        <v/>
      </c>
      <c r="M13" s="90">
        <f>'ESQUADRIAS'!E10</f>
        <v/>
      </c>
      <c r="N13" s="90">
        <f>'ESQUADRIAS'!E11</f>
        <v/>
      </c>
      <c r="O13" s="90">
        <f>'ESQUADRIAS'!E12</f>
        <v/>
      </c>
      <c r="P13" s="90">
        <f>'ESQUADRIAS'!E13</f>
        <v/>
      </c>
      <c r="Q13" s="90">
        <f>'ESQUADRIAS'!E14</f>
        <v/>
      </c>
      <c r="R13" s="90">
        <f>'ESQUADRIAS'!E15</f>
        <v/>
      </c>
      <c r="S13" s="90">
        <f>'ESQUADRIAS'!E16</f>
        <v/>
      </c>
      <c r="T13" s="90">
        <f>'ESQUADRIAS'!E17</f>
        <v/>
      </c>
      <c r="U13" s="90">
        <f>'ESQUADRIAS'!E18</f>
        <v/>
      </c>
      <c r="V13" s="90">
        <f>'ESQUADRIAS'!E19</f>
        <v/>
      </c>
      <c r="W13" s="90">
        <f>'ESQUADRIAS'!E20</f>
        <v/>
      </c>
      <c r="X13" s="90">
        <f>'ESQUADRIAS'!E21</f>
        <v/>
      </c>
      <c r="Y13" s="90">
        <f>'ESQUADRIAS'!E22</f>
        <v/>
      </c>
      <c r="Z13" s="90">
        <f>'ESQUADRIAS'!E23</f>
        <v/>
      </c>
      <c r="AA13" s="90">
        <f>'ESQUADRIAS'!E24</f>
        <v/>
      </c>
      <c r="AB13" s="90">
        <f>'ESQUADRIAS'!E25</f>
        <v/>
      </c>
      <c r="AC13" s="90">
        <f>'ESQUADRIAS'!E26</f>
        <v/>
      </c>
      <c r="AD13" s="90">
        <f>'ESQUADRIAS'!E27</f>
        <v/>
      </c>
      <c r="AE13" s="90">
        <f>'ESQUADRIAS'!E28</f>
        <v/>
      </c>
      <c r="AF13" s="90">
        <f>'ESQUADRIAS'!E29</f>
        <v/>
      </c>
      <c r="AG13" s="90">
        <f>'ESQUADRIAS'!E30</f>
        <v/>
      </c>
      <c r="AH13" s="90">
        <f>'ESQUADRIAS'!E31</f>
        <v/>
      </c>
      <c r="AI13" s="90">
        <f>'ESQUADRIAS'!E32</f>
        <v/>
      </c>
      <c r="AJ13" s="90">
        <f>'ESQUADRIAS'!E33</f>
        <v/>
      </c>
      <c r="AK13" s="90">
        <f>'ESQUADRIAS'!E34</f>
        <v/>
      </c>
      <c r="AL13" s="90">
        <f>'ESQUADRIAS'!E35</f>
        <v/>
      </c>
      <c r="AM13" s="90">
        <f>'ESQUADRIAS'!E36</f>
        <v/>
      </c>
      <c r="AN13" s="90">
        <f>'ESQUADRIAS'!E37</f>
        <v/>
      </c>
      <c r="AO13" s="90">
        <f>'ESQUADRIAS'!E38</f>
        <v/>
      </c>
      <c r="AP13" s="90">
        <f>'ESQUADRIAS'!E39</f>
        <v/>
      </c>
      <c r="AQ13" s="90">
        <f>'ESQUADRIAS'!E40</f>
        <v/>
      </c>
      <c r="AR13" s="90">
        <f>'ESQUADRIAS'!E41</f>
        <v/>
      </c>
      <c r="AS13" s="90">
        <f>'ESQUADRIAS'!E42</f>
        <v/>
      </c>
      <c r="AT13" s="90">
        <f>'ESQUADRIAS'!E43</f>
        <v/>
      </c>
      <c r="AU13" s="90">
        <f>'ESQUADRIAS'!E44</f>
        <v/>
      </c>
      <c r="AV13" s="90">
        <f>'ESQUADRIAS'!E45</f>
        <v/>
      </c>
      <c r="AW13" s="90">
        <f>'ESQUADRIAS'!E46</f>
        <v/>
      </c>
      <c r="AX13" s="90">
        <f>'ESQUADRIAS'!E47</f>
        <v/>
      </c>
      <c r="AY13" s="90">
        <f>'ESQUADRIAS'!E48</f>
        <v/>
      </c>
      <c r="AZ13" s="90">
        <f>'ESQUADRIAS'!E49</f>
        <v/>
      </c>
      <c r="BA13" s="90">
        <f>'ESQUADRIAS'!E50</f>
        <v/>
      </c>
      <c r="BB13" s="90">
        <f>'ESQUADRIAS'!E51</f>
        <v/>
      </c>
      <c r="BC13" s="90">
        <f>'ESQUADRIAS'!E52</f>
        <v/>
      </c>
      <c r="BD13" s="90">
        <f>'ESQUADRIAS'!E53</f>
        <v/>
      </c>
      <c r="BE13" s="90">
        <f>'ESQUADRIAS'!E54</f>
        <v/>
      </c>
      <c r="BF13" s="90">
        <f>'ESQUADRIAS'!E55</f>
        <v/>
      </c>
      <c r="BG13" s="90">
        <f>'ESQUADRIAS'!E56</f>
        <v/>
      </c>
      <c r="BH13" s="90">
        <f>'ESQUADRIAS'!E57</f>
        <v/>
      </c>
      <c r="BI13" s="90">
        <f>'ESQUADRIAS'!E58</f>
        <v/>
      </c>
      <c r="BJ13" s="90">
        <f>'ESQUADRIAS'!E59</f>
        <v/>
      </c>
      <c r="BK13" s="90">
        <f>'ESQUADRIAS'!E60</f>
        <v/>
      </c>
      <c r="BL13" s="90">
        <f>'ESQUADRIAS'!E61</f>
        <v/>
      </c>
      <c r="BM13" s="90">
        <f>'ESQUADRIAS'!E62</f>
        <v/>
      </c>
      <c r="BN13" s="90">
        <f>'ESQUADRIAS'!E63</f>
        <v/>
      </c>
      <c r="BO13" s="90">
        <f>'ESQUADRIAS'!E64</f>
        <v/>
      </c>
      <c r="BP13" s="90">
        <f>'ESQUADRIAS'!E65</f>
        <v/>
      </c>
      <c r="BQ13" s="90">
        <f>'ESQUADRIAS'!E66</f>
        <v/>
      </c>
      <c r="BR13" s="90">
        <f>'ESQUADRIAS'!E67</f>
        <v/>
      </c>
      <c r="BS13" s="90">
        <f>'ESQUADRIAS'!E68</f>
        <v/>
      </c>
      <c r="BT13" s="90">
        <f>'ESQUADRIAS'!E69</f>
        <v/>
      </c>
      <c r="BU13" s="90">
        <f>'ESQUADRIAS'!E70</f>
        <v/>
      </c>
      <c r="BV13" s="90">
        <f>'ESQUADRIAS'!E71</f>
        <v/>
      </c>
      <c r="BW13" s="90">
        <f>'ESQUADRIAS'!E72</f>
        <v/>
      </c>
      <c r="BX13" s="90">
        <f>'ESQUADRIAS'!E73</f>
        <v/>
      </c>
      <c r="BY13" s="90">
        <f>'ESQUADRIAS'!E74</f>
        <v/>
      </c>
      <c r="BZ13" s="90">
        <f>'ESQUADRIAS'!E75</f>
        <v/>
      </c>
      <c r="CA13" s="90">
        <f>'ESQUADRIAS'!E76</f>
        <v/>
      </c>
    </row>
    <row r="14">
      <c r="A14" s="59" t="inlineStr">
        <is>
          <t>G041.002</t>
        </is>
      </c>
      <c r="B14" s="59" t="inlineStr">
        <is>
          <t>1030-1070-230</t>
        </is>
      </c>
      <c r="C14" s="59" t="inlineStr">
        <is>
          <t>ESTRUTURA EM CONCRETO ARMADO</t>
        </is>
      </c>
      <c r="D14" s="60">
        <f>'ESTRUTURA'!$K$5</f>
        <v/>
      </c>
      <c r="E14" s="49">
        <f>SUM(H14:CA14)</f>
        <v/>
      </c>
      <c r="F14" s="49">
        <f>IF(D14="","",D14-E14)</f>
        <v/>
      </c>
      <c r="H14" s="90">
        <f>'ESTRUTURA'!E5</f>
        <v/>
      </c>
      <c r="I14" s="90">
        <f>'ESTRUTURA'!E6</f>
        <v/>
      </c>
      <c r="J14" s="90">
        <f>'ESTRUTURA'!E7</f>
        <v/>
      </c>
      <c r="K14" s="90">
        <f>'ESTRUTURA'!E8</f>
        <v/>
      </c>
      <c r="L14" s="90">
        <f>'ESTRUTURA'!E9</f>
        <v/>
      </c>
      <c r="M14" s="90">
        <f>'ESTRUTURA'!E10</f>
        <v/>
      </c>
      <c r="N14" s="90">
        <f>'ESTRUTURA'!E11</f>
        <v/>
      </c>
      <c r="O14" s="90">
        <f>'ESTRUTURA'!E12</f>
        <v/>
      </c>
      <c r="P14" s="90">
        <f>'ESTRUTURA'!E13</f>
        <v/>
      </c>
      <c r="Q14" s="90">
        <f>'ESTRUTURA'!E14</f>
        <v/>
      </c>
      <c r="R14" s="90">
        <f>'ESTRUTURA'!E15</f>
        <v/>
      </c>
      <c r="S14" s="90">
        <f>'ESTRUTURA'!E16</f>
        <v/>
      </c>
      <c r="T14" s="90">
        <f>'ESTRUTURA'!E17</f>
        <v/>
      </c>
      <c r="U14" s="90">
        <f>'ESTRUTURA'!E18</f>
        <v/>
      </c>
      <c r="V14" s="90">
        <f>'ESTRUTURA'!E19</f>
        <v/>
      </c>
      <c r="W14" s="90">
        <f>'ESTRUTURA'!E20</f>
        <v/>
      </c>
      <c r="X14" s="90">
        <f>'ESTRUTURA'!E21</f>
        <v/>
      </c>
      <c r="Y14" s="90">
        <f>'ESTRUTURA'!E22</f>
        <v/>
      </c>
      <c r="Z14" s="90">
        <f>'ESTRUTURA'!E23</f>
        <v/>
      </c>
      <c r="AA14" s="90">
        <f>'ESTRUTURA'!E24</f>
        <v/>
      </c>
      <c r="AB14" s="90">
        <f>'ESTRUTURA'!E25</f>
        <v/>
      </c>
      <c r="AC14" s="90">
        <f>'ESTRUTURA'!E26</f>
        <v/>
      </c>
      <c r="AD14" s="90">
        <f>'ESTRUTURA'!E27</f>
        <v/>
      </c>
      <c r="AE14" s="90">
        <f>'ESTRUTURA'!E28</f>
        <v/>
      </c>
      <c r="AF14" s="90">
        <f>'ESTRUTURA'!E29</f>
        <v/>
      </c>
      <c r="AG14" s="90">
        <f>'ESTRUTURA'!E30</f>
        <v/>
      </c>
      <c r="AH14" s="90">
        <f>'ESTRUTURA'!E31</f>
        <v/>
      </c>
      <c r="AI14" s="90">
        <f>'ESTRUTURA'!E32</f>
        <v/>
      </c>
      <c r="AJ14" s="90">
        <f>'ESTRUTURA'!E33</f>
        <v/>
      </c>
      <c r="AK14" s="90">
        <f>'ESTRUTURA'!E34</f>
        <v/>
      </c>
      <c r="AL14" s="90">
        <f>'ESTRUTURA'!E35</f>
        <v/>
      </c>
      <c r="AM14" s="90">
        <f>'ESTRUTURA'!E36</f>
        <v/>
      </c>
      <c r="AN14" s="90">
        <f>'ESTRUTURA'!E37</f>
        <v/>
      </c>
      <c r="AO14" s="90">
        <f>'ESTRUTURA'!E38</f>
        <v/>
      </c>
      <c r="AP14" s="90">
        <f>'ESTRUTURA'!E39</f>
        <v/>
      </c>
      <c r="AQ14" s="90">
        <f>'ESTRUTURA'!E40</f>
        <v/>
      </c>
      <c r="AR14" s="90">
        <f>'ESTRUTURA'!E41</f>
        <v/>
      </c>
      <c r="AS14" s="90">
        <f>'ESTRUTURA'!E42</f>
        <v/>
      </c>
      <c r="AT14" s="90">
        <f>'ESTRUTURA'!E43</f>
        <v/>
      </c>
      <c r="AU14" s="90">
        <f>'ESTRUTURA'!E44</f>
        <v/>
      </c>
      <c r="AV14" s="90">
        <f>'ESTRUTURA'!E45</f>
        <v/>
      </c>
      <c r="AW14" s="90">
        <f>'ESTRUTURA'!E46</f>
        <v/>
      </c>
      <c r="AX14" s="90">
        <f>'ESTRUTURA'!E47</f>
        <v/>
      </c>
      <c r="AY14" s="90">
        <f>'ESTRUTURA'!E48</f>
        <v/>
      </c>
      <c r="AZ14" s="90">
        <f>'ESTRUTURA'!E49</f>
        <v/>
      </c>
      <c r="BA14" s="90">
        <f>'ESTRUTURA'!E50</f>
        <v/>
      </c>
      <c r="BB14" s="90">
        <f>'ESTRUTURA'!E51</f>
        <v/>
      </c>
      <c r="BC14" s="90">
        <f>'ESTRUTURA'!E52</f>
        <v/>
      </c>
      <c r="BD14" s="90">
        <f>'ESTRUTURA'!E53</f>
        <v/>
      </c>
      <c r="BE14" s="90">
        <f>'ESTRUTURA'!E54</f>
        <v/>
      </c>
      <c r="BF14" s="90">
        <f>'ESTRUTURA'!E55</f>
        <v/>
      </c>
      <c r="BG14" s="90">
        <f>'ESTRUTURA'!E56</f>
        <v/>
      </c>
      <c r="BH14" s="90">
        <f>'ESTRUTURA'!E57</f>
        <v/>
      </c>
      <c r="BI14" s="90">
        <f>'ESTRUTURA'!E58</f>
        <v/>
      </c>
      <c r="BJ14" s="90">
        <f>'ESTRUTURA'!E59</f>
        <v/>
      </c>
      <c r="BK14" s="90">
        <f>'ESTRUTURA'!E60</f>
        <v/>
      </c>
      <c r="BL14" s="90">
        <f>'ESTRUTURA'!E61</f>
        <v/>
      </c>
      <c r="BM14" s="90">
        <f>'ESTRUTURA'!E62</f>
        <v/>
      </c>
      <c r="BN14" s="90">
        <f>'ESTRUTURA'!E63</f>
        <v/>
      </c>
      <c r="BO14" s="90">
        <f>'ESTRUTURA'!E64</f>
        <v/>
      </c>
      <c r="BP14" s="90">
        <f>'ESTRUTURA'!E65</f>
        <v/>
      </c>
      <c r="BQ14" s="90">
        <f>'ESTRUTURA'!E66</f>
        <v/>
      </c>
      <c r="BR14" s="90">
        <f>'ESTRUTURA'!E67</f>
        <v/>
      </c>
      <c r="BS14" s="90">
        <f>'ESTRUTURA'!E68</f>
        <v/>
      </c>
      <c r="BT14" s="90">
        <f>'ESTRUTURA'!E69</f>
        <v/>
      </c>
      <c r="BU14" s="90">
        <f>'ESTRUTURA'!E70</f>
        <v/>
      </c>
      <c r="BV14" s="90">
        <f>'ESTRUTURA'!E71</f>
        <v/>
      </c>
      <c r="BW14" s="90">
        <f>'ESTRUTURA'!E72</f>
        <v/>
      </c>
      <c r="BX14" s="90">
        <f>'ESTRUTURA'!E73</f>
        <v/>
      </c>
      <c r="BY14" s="90">
        <f>'ESTRUTURA'!E74</f>
        <v/>
      </c>
      <c r="BZ14" s="90">
        <f>'ESTRUTURA'!E75</f>
        <v/>
      </c>
      <c r="CA14" s="90">
        <f>'ESTRUTURA'!E76</f>
        <v/>
      </c>
    </row>
    <row r="15">
      <c r="A15" s="59" t="inlineStr">
        <is>
          <t>G041.002</t>
        </is>
      </c>
      <c r="B15" s="59" t="inlineStr">
        <is>
          <t>1030-1070-350</t>
        </is>
      </c>
      <c r="C15" s="59" t="inlineStr">
        <is>
          <t>FORRO</t>
        </is>
      </c>
      <c r="D15" s="60">
        <f>'FORRO'!$K$5</f>
        <v/>
      </c>
      <c r="E15" s="49">
        <f>SUM(H15:CA15)</f>
        <v/>
      </c>
      <c r="F15" s="49">
        <f>IF(D15="","",D15-E15)</f>
        <v/>
      </c>
      <c r="H15" s="90">
        <f>'FORRO'!E5</f>
        <v/>
      </c>
      <c r="I15" s="90">
        <f>'FORRO'!E6</f>
        <v/>
      </c>
      <c r="J15" s="90">
        <f>'FORRO'!E7</f>
        <v/>
      </c>
      <c r="K15" s="90">
        <f>'FORRO'!E8</f>
        <v/>
      </c>
      <c r="L15" s="90">
        <f>'FORRO'!E9</f>
        <v/>
      </c>
      <c r="M15" s="90">
        <f>'FORRO'!E10</f>
        <v/>
      </c>
      <c r="N15" s="90">
        <f>'FORRO'!E11</f>
        <v/>
      </c>
      <c r="O15" s="90">
        <f>'FORRO'!E12</f>
        <v/>
      </c>
      <c r="P15" s="90">
        <f>'FORRO'!E13</f>
        <v/>
      </c>
      <c r="Q15" s="90">
        <f>'FORRO'!E14</f>
        <v/>
      </c>
      <c r="R15" s="90">
        <f>'FORRO'!E15</f>
        <v/>
      </c>
      <c r="S15" s="90">
        <f>'FORRO'!E16</f>
        <v/>
      </c>
      <c r="T15" s="90">
        <f>'FORRO'!E17</f>
        <v/>
      </c>
      <c r="U15" s="90">
        <f>'FORRO'!E18</f>
        <v/>
      </c>
      <c r="V15" s="90">
        <f>'FORRO'!E19</f>
        <v/>
      </c>
      <c r="W15" s="90">
        <f>'FORRO'!E20</f>
        <v/>
      </c>
      <c r="X15" s="90">
        <f>'FORRO'!E21</f>
        <v/>
      </c>
      <c r="Y15" s="90">
        <f>'FORRO'!E22</f>
        <v/>
      </c>
      <c r="Z15" s="90">
        <f>'FORRO'!E23</f>
        <v/>
      </c>
      <c r="AA15" s="90">
        <f>'FORRO'!E24</f>
        <v/>
      </c>
      <c r="AB15" s="90">
        <f>'FORRO'!E25</f>
        <v/>
      </c>
      <c r="AC15" s="90">
        <f>'FORRO'!E26</f>
        <v/>
      </c>
      <c r="AD15" s="90">
        <f>'FORRO'!E27</f>
        <v/>
      </c>
      <c r="AE15" s="90">
        <f>'FORRO'!E28</f>
        <v/>
      </c>
      <c r="AF15" s="90">
        <f>'FORRO'!E29</f>
        <v/>
      </c>
      <c r="AG15" s="90">
        <f>'FORRO'!E30</f>
        <v/>
      </c>
      <c r="AH15" s="90">
        <f>'FORRO'!E31</f>
        <v/>
      </c>
      <c r="AI15" s="90">
        <f>'FORRO'!E32</f>
        <v/>
      </c>
      <c r="AJ15" s="90">
        <f>'FORRO'!E33</f>
        <v/>
      </c>
      <c r="AK15" s="90">
        <f>'FORRO'!E34</f>
        <v/>
      </c>
      <c r="AL15" s="90">
        <f>'FORRO'!E35</f>
        <v/>
      </c>
      <c r="AM15" s="90">
        <f>'FORRO'!E36</f>
        <v/>
      </c>
      <c r="AN15" s="90">
        <f>'FORRO'!E37</f>
        <v/>
      </c>
      <c r="AO15" s="90">
        <f>'FORRO'!E38</f>
        <v/>
      </c>
      <c r="AP15" s="90">
        <f>'FORRO'!E39</f>
        <v/>
      </c>
      <c r="AQ15" s="90">
        <f>'FORRO'!E40</f>
        <v/>
      </c>
      <c r="AR15" s="90">
        <f>'FORRO'!E41</f>
        <v/>
      </c>
      <c r="AS15" s="90">
        <f>'FORRO'!E42</f>
        <v/>
      </c>
      <c r="AT15" s="90">
        <f>'FORRO'!E43</f>
        <v/>
      </c>
      <c r="AU15" s="90">
        <f>'FORRO'!E44</f>
        <v/>
      </c>
      <c r="AV15" s="90">
        <f>'FORRO'!E45</f>
        <v/>
      </c>
      <c r="AW15" s="90">
        <f>'FORRO'!E46</f>
        <v/>
      </c>
      <c r="AX15" s="90">
        <f>'FORRO'!E47</f>
        <v/>
      </c>
      <c r="AY15" s="90">
        <f>'FORRO'!E48</f>
        <v/>
      </c>
      <c r="AZ15" s="90">
        <f>'FORRO'!E49</f>
        <v/>
      </c>
      <c r="BA15" s="90">
        <f>'FORRO'!E50</f>
        <v/>
      </c>
      <c r="BB15" s="90">
        <f>'FORRO'!E51</f>
        <v/>
      </c>
      <c r="BC15" s="90">
        <f>'FORRO'!E52</f>
        <v/>
      </c>
      <c r="BD15" s="90">
        <f>'FORRO'!E53</f>
        <v/>
      </c>
      <c r="BE15" s="90">
        <f>'FORRO'!E54</f>
        <v/>
      </c>
      <c r="BF15" s="90">
        <f>'FORRO'!E55</f>
        <v/>
      </c>
      <c r="BG15" s="90">
        <f>'FORRO'!E56</f>
        <v/>
      </c>
      <c r="BH15" s="90">
        <f>'FORRO'!E57</f>
        <v/>
      </c>
      <c r="BI15" s="90">
        <f>'FORRO'!E58</f>
        <v/>
      </c>
      <c r="BJ15" s="90">
        <f>'FORRO'!E59</f>
        <v/>
      </c>
      <c r="BK15" s="90">
        <f>'FORRO'!E60</f>
        <v/>
      </c>
      <c r="BL15" s="90">
        <f>'FORRO'!E61</f>
        <v/>
      </c>
      <c r="BM15" s="90">
        <f>'FORRO'!E62</f>
        <v/>
      </c>
      <c r="BN15" s="90">
        <f>'FORRO'!E63</f>
        <v/>
      </c>
      <c r="BO15" s="90">
        <f>'FORRO'!E64</f>
        <v/>
      </c>
      <c r="BP15" s="90">
        <f>'FORRO'!E65</f>
        <v/>
      </c>
      <c r="BQ15" s="90">
        <f>'FORRO'!E66</f>
        <v/>
      </c>
      <c r="BR15" s="90">
        <f>'FORRO'!E67</f>
        <v/>
      </c>
      <c r="BS15" s="90">
        <f>'FORRO'!E68</f>
        <v/>
      </c>
      <c r="BT15" s="90">
        <f>'FORRO'!E69</f>
        <v/>
      </c>
      <c r="BU15" s="90">
        <f>'FORRO'!E70</f>
        <v/>
      </c>
      <c r="BV15" s="90">
        <f>'FORRO'!E71</f>
        <v/>
      </c>
      <c r="BW15" s="90">
        <f>'FORRO'!E72</f>
        <v/>
      </c>
      <c r="BX15" s="90">
        <f>'FORRO'!E73</f>
        <v/>
      </c>
      <c r="BY15" s="90">
        <f>'FORRO'!E74</f>
        <v/>
      </c>
      <c r="BZ15" s="90">
        <f>'FORRO'!E75</f>
        <v/>
      </c>
      <c r="CA15" s="90">
        <f>'FORRO'!E76</f>
        <v/>
      </c>
    </row>
    <row r="16">
      <c r="A16" s="59" t="inlineStr">
        <is>
          <t>G041.002</t>
        </is>
      </c>
      <c r="B16" s="59" t="inlineStr">
        <is>
          <t>1030-1070-200</t>
        </is>
      </c>
      <c r="C16" s="59" t="inlineStr">
        <is>
          <t>FUNDAÇÃO PROFUNDA</t>
        </is>
      </c>
      <c r="D16" s="60">
        <f>'FUND. PROF'!$K$5</f>
        <v/>
      </c>
      <c r="E16" s="49">
        <f>SUM(H16:CA16)</f>
        <v/>
      </c>
      <c r="F16" s="49">
        <f>IF(D16="","",D16-E16)</f>
        <v/>
      </c>
      <c r="H16" s="90">
        <f>'FUND. PROF'!E5</f>
        <v/>
      </c>
      <c r="I16" s="90">
        <f>'FUND. PROF'!E6</f>
        <v/>
      </c>
      <c r="J16" s="90">
        <f>'FUND. PROF'!E7</f>
        <v/>
      </c>
      <c r="K16" s="90">
        <f>'FUND. PROF'!E8</f>
        <v/>
      </c>
      <c r="L16" s="90">
        <f>'FUND. PROF'!E9</f>
        <v/>
      </c>
      <c r="M16" s="90">
        <f>'FUND. PROF'!E10</f>
        <v/>
      </c>
      <c r="N16" s="90">
        <f>'FUND. PROF'!E11</f>
        <v/>
      </c>
      <c r="O16" s="90">
        <f>'FUND. PROF'!E12</f>
        <v/>
      </c>
      <c r="P16" s="90">
        <f>'FUND. PROF'!E13</f>
        <v/>
      </c>
      <c r="Q16" s="90">
        <f>'FUND. PROF'!E14</f>
        <v/>
      </c>
      <c r="R16" s="90">
        <f>'FUND. PROF'!E15</f>
        <v/>
      </c>
      <c r="S16" s="90">
        <f>'FUND. PROF'!E16</f>
        <v/>
      </c>
      <c r="T16" s="90">
        <f>'FUND. PROF'!E17</f>
        <v/>
      </c>
      <c r="U16" s="90">
        <f>'FUND. PROF'!E18</f>
        <v/>
      </c>
      <c r="V16" s="90">
        <f>'FUND. PROF'!E19</f>
        <v/>
      </c>
      <c r="W16" s="90">
        <f>'FUND. PROF'!E20</f>
        <v/>
      </c>
      <c r="X16" s="90">
        <f>'FUND. PROF'!E21</f>
        <v/>
      </c>
      <c r="Y16" s="90">
        <f>'FUND. PROF'!E22</f>
        <v/>
      </c>
      <c r="Z16" s="90">
        <f>'FUND. PROF'!E23</f>
        <v/>
      </c>
      <c r="AA16" s="90">
        <f>'FUND. PROF'!E24</f>
        <v/>
      </c>
      <c r="AB16" s="90">
        <f>'FUND. PROF'!E25</f>
        <v/>
      </c>
      <c r="AC16" s="90">
        <f>'FUND. PROF'!E26</f>
        <v/>
      </c>
      <c r="AD16" s="90">
        <f>'FUND. PROF'!E27</f>
        <v/>
      </c>
      <c r="AE16" s="90">
        <f>'FUND. PROF'!E28</f>
        <v/>
      </c>
      <c r="AF16" s="90">
        <f>'FUND. PROF'!E29</f>
        <v/>
      </c>
      <c r="AG16" s="90">
        <f>'FUND. PROF'!E30</f>
        <v/>
      </c>
      <c r="AH16" s="90">
        <f>'FUND. PROF'!E31</f>
        <v/>
      </c>
      <c r="AI16" s="90">
        <f>'FUND. PROF'!E32</f>
        <v/>
      </c>
      <c r="AJ16" s="90">
        <f>'FUND. PROF'!E33</f>
        <v/>
      </c>
      <c r="AK16" s="90">
        <f>'FUND. PROF'!E34</f>
        <v/>
      </c>
      <c r="AL16" s="90">
        <f>'FUND. PROF'!E35</f>
        <v/>
      </c>
      <c r="AM16" s="90">
        <f>'FUND. PROF'!E36</f>
        <v/>
      </c>
      <c r="AN16" s="90">
        <f>'FUND. PROF'!E37</f>
        <v/>
      </c>
      <c r="AO16" s="90">
        <f>'FUND. PROF'!E38</f>
        <v/>
      </c>
      <c r="AP16" s="90">
        <f>'FUND. PROF'!E39</f>
        <v/>
      </c>
      <c r="AQ16" s="90">
        <f>'FUND. PROF'!E40</f>
        <v/>
      </c>
      <c r="AR16" s="90">
        <f>'FUND. PROF'!E41</f>
        <v/>
      </c>
      <c r="AS16" s="90">
        <f>'FUND. PROF'!E42</f>
        <v/>
      </c>
      <c r="AT16" s="90">
        <f>'FUND. PROF'!E43</f>
        <v/>
      </c>
      <c r="AU16" s="90">
        <f>'FUND. PROF'!E44</f>
        <v/>
      </c>
      <c r="AV16" s="90">
        <f>'FUND. PROF'!E45</f>
        <v/>
      </c>
      <c r="AW16" s="90">
        <f>'FUND. PROF'!E46</f>
        <v/>
      </c>
      <c r="AX16" s="90">
        <f>'FUND. PROF'!E47</f>
        <v/>
      </c>
      <c r="AY16" s="90">
        <f>'FUND. PROF'!E48</f>
        <v/>
      </c>
      <c r="AZ16" s="90">
        <f>'FUND. PROF'!E49</f>
        <v/>
      </c>
      <c r="BA16" s="90">
        <f>'FUND. PROF'!E50</f>
        <v/>
      </c>
      <c r="BB16" s="90">
        <f>'FUND. PROF'!E51</f>
        <v/>
      </c>
      <c r="BC16" s="90">
        <f>'FUND. PROF'!E52</f>
        <v/>
      </c>
      <c r="BD16" s="90">
        <f>'FUND. PROF'!E53</f>
        <v/>
      </c>
      <c r="BE16" s="90">
        <f>'FUND. PROF'!E54</f>
        <v/>
      </c>
      <c r="BF16" s="90">
        <f>'FUND. PROF'!E55</f>
        <v/>
      </c>
      <c r="BG16" s="90">
        <f>'FUND. PROF'!E56</f>
        <v/>
      </c>
      <c r="BH16" s="90">
        <f>'FUND. PROF'!E57</f>
        <v/>
      </c>
      <c r="BI16" s="90">
        <f>'FUND. PROF'!E58</f>
        <v/>
      </c>
      <c r="BJ16" s="90">
        <f>'FUND. PROF'!E59</f>
        <v/>
      </c>
      <c r="BK16" s="90">
        <f>'FUND. PROF'!E60</f>
        <v/>
      </c>
      <c r="BL16" s="90">
        <f>'FUND. PROF'!E61</f>
        <v/>
      </c>
      <c r="BM16" s="90">
        <f>'FUND. PROF'!E62</f>
        <v/>
      </c>
      <c r="BN16" s="90">
        <f>'FUND. PROF'!E63</f>
        <v/>
      </c>
      <c r="BO16" s="90">
        <f>'FUND. PROF'!E64</f>
        <v/>
      </c>
      <c r="BP16" s="90">
        <f>'FUND. PROF'!E65</f>
        <v/>
      </c>
      <c r="BQ16" s="90">
        <f>'FUND. PROF'!E66</f>
        <v/>
      </c>
      <c r="BR16" s="90">
        <f>'FUND. PROF'!E67</f>
        <v/>
      </c>
      <c r="BS16" s="90">
        <f>'FUND. PROF'!E68</f>
        <v/>
      </c>
      <c r="BT16" s="90">
        <f>'FUND. PROF'!E69</f>
        <v/>
      </c>
      <c r="BU16" s="90">
        <f>'FUND. PROF'!E70</f>
        <v/>
      </c>
      <c r="BV16" s="90">
        <f>'FUND. PROF'!E71</f>
        <v/>
      </c>
      <c r="BW16" s="90">
        <f>'FUND. PROF'!E72</f>
        <v/>
      </c>
      <c r="BX16" s="90">
        <f>'FUND. PROF'!E73</f>
        <v/>
      </c>
      <c r="BY16" s="90">
        <f>'FUND. PROF'!E74</f>
        <v/>
      </c>
      <c r="BZ16" s="90">
        <f>'FUND. PROF'!E75</f>
        <v/>
      </c>
      <c r="CA16" s="90">
        <f>'FUND. PROF'!E76</f>
        <v/>
      </c>
    </row>
    <row r="17">
      <c r="A17" s="59" t="inlineStr">
        <is>
          <t>G041.002</t>
        </is>
      </c>
      <c r="B17" s="59" t="inlineStr">
        <is>
          <t>1030-1070-210</t>
        </is>
      </c>
      <c r="C17" s="59" t="inlineStr">
        <is>
          <t>FUNDAÇÃO SUPERFICIAL</t>
        </is>
      </c>
      <c r="D17" s="60">
        <f>'FUND. SUP'!$K$5</f>
        <v/>
      </c>
      <c r="E17" s="49">
        <f>SUM(H17:CA17)</f>
        <v/>
      </c>
      <c r="F17" s="49">
        <f>IF(D17="","",D17-E17)</f>
        <v/>
      </c>
      <c r="H17" s="90">
        <f>'FUND. SUP'!E5</f>
        <v/>
      </c>
      <c r="I17" s="90">
        <f>'FUND. SUP'!E6</f>
        <v/>
      </c>
      <c r="J17" s="90">
        <f>'FUND. SUP'!E7</f>
        <v/>
      </c>
      <c r="K17" s="90">
        <f>'FUND. SUP'!E8</f>
        <v/>
      </c>
      <c r="L17" s="90">
        <f>'FUND. SUP'!E9</f>
        <v/>
      </c>
      <c r="M17" s="90">
        <f>'FUND. SUP'!E10</f>
        <v/>
      </c>
      <c r="N17" s="90">
        <f>'FUND. SUP'!E11</f>
        <v/>
      </c>
      <c r="O17" s="90">
        <f>'FUND. SUP'!E12</f>
        <v/>
      </c>
      <c r="P17" s="90">
        <f>'FUND. SUP'!E13</f>
        <v/>
      </c>
      <c r="Q17" s="90">
        <f>'FUND. SUP'!E14</f>
        <v/>
      </c>
      <c r="R17" s="90">
        <f>'FUND. SUP'!E15</f>
        <v/>
      </c>
      <c r="S17" s="90">
        <f>'FUND. SUP'!E16</f>
        <v/>
      </c>
      <c r="T17" s="90">
        <f>'FUND. SUP'!E17</f>
        <v/>
      </c>
      <c r="U17" s="90">
        <f>'FUND. SUP'!E18</f>
        <v/>
      </c>
      <c r="V17" s="90">
        <f>'FUND. SUP'!E19</f>
        <v/>
      </c>
      <c r="W17" s="90">
        <f>'FUND. SUP'!E20</f>
        <v/>
      </c>
      <c r="X17" s="90">
        <f>'FUND. SUP'!E21</f>
        <v/>
      </c>
      <c r="Y17" s="90">
        <f>'FUND. SUP'!E22</f>
        <v/>
      </c>
      <c r="Z17" s="90">
        <f>'FUND. SUP'!E23</f>
        <v/>
      </c>
      <c r="AA17" s="90">
        <f>'FUND. SUP'!E24</f>
        <v/>
      </c>
      <c r="AB17" s="90">
        <f>'FUND. SUP'!E25</f>
        <v/>
      </c>
      <c r="AC17" s="90">
        <f>'FUND. SUP'!E26</f>
        <v/>
      </c>
      <c r="AD17" s="90">
        <f>'FUND. SUP'!E27</f>
        <v/>
      </c>
      <c r="AE17" s="90">
        <f>'FUND. SUP'!E28</f>
        <v/>
      </c>
      <c r="AF17" s="90">
        <f>'FUND. SUP'!E29</f>
        <v/>
      </c>
      <c r="AG17" s="90">
        <f>'FUND. SUP'!E30</f>
        <v/>
      </c>
      <c r="AH17" s="90">
        <f>'FUND. SUP'!E31</f>
        <v/>
      </c>
      <c r="AI17" s="90">
        <f>'FUND. SUP'!E32</f>
        <v/>
      </c>
      <c r="AJ17" s="90">
        <f>'FUND. SUP'!E33</f>
        <v/>
      </c>
      <c r="AK17" s="90">
        <f>'FUND. SUP'!E34</f>
        <v/>
      </c>
      <c r="AL17" s="90">
        <f>'FUND. SUP'!E35</f>
        <v/>
      </c>
      <c r="AM17" s="90">
        <f>'FUND. SUP'!E36</f>
        <v/>
      </c>
      <c r="AN17" s="90">
        <f>'FUND. SUP'!E37</f>
        <v/>
      </c>
      <c r="AO17" s="90">
        <f>'FUND. SUP'!E38</f>
        <v/>
      </c>
      <c r="AP17" s="90">
        <f>'FUND. SUP'!E39</f>
        <v/>
      </c>
      <c r="AQ17" s="90">
        <f>'FUND. SUP'!E40</f>
        <v/>
      </c>
      <c r="AR17" s="90">
        <f>'FUND. SUP'!E41</f>
        <v/>
      </c>
      <c r="AS17" s="90">
        <f>'FUND. SUP'!E42</f>
        <v/>
      </c>
      <c r="AT17" s="90">
        <f>'FUND. SUP'!E43</f>
        <v/>
      </c>
      <c r="AU17" s="90">
        <f>'FUND. SUP'!E44</f>
        <v/>
      </c>
      <c r="AV17" s="90">
        <f>'FUND. SUP'!E45</f>
        <v/>
      </c>
      <c r="AW17" s="90">
        <f>'FUND. SUP'!E46</f>
        <v/>
      </c>
      <c r="AX17" s="90">
        <f>'FUND. SUP'!E47</f>
        <v/>
      </c>
      <c r="AY17" s="90">
        <f>'FUND. SUP'!E48</f>
        <v/>
      </c>
      <c r="AZ17" s="90">
        <f>'FUND. SUP'!E49</f>
        <v/>
      </c>
      <c r="BA17" s="90">
        <f>'FUND. SUP'!E50</f>
        <v/>
      </c>
      <c r="BB17" s="90">
        <f>'FUND. SUP'!E51</f>
        <v/>
      </c>
      <c r="BC17" s="90">
        <f>'FUND. SUP'!E52</f>
        <v/>
      </c>
      <c r="BD17" s="90">
        <f>'FUND. SUP'!E53</f>
        <v/>
      </c>
      <c r="BE17" s="90">
        <f>'FUND. SUP'!E54</f>
        <v/>
      </c>
      <c r="BF17" s="90">
        <f>'FUND. SUP'!E55</f>
        <v/>
      </c>
      <c r="BG17" s="90">
        <f>'FUND. SUP'!E56</f>
        <v/>
      </c>
      <c r="BH17" s="90">
        <f>'FUND. SUP'!E57</f>
        <v/>
      </c>
      <c r="BI17" s="90">
        <f>'FUND. SUP'!E58</f>
        <v/>
      </c>
      <c r="BJ17" s="90">
        <f>'FUND. SUP'!E59</f>
        <v/>
      </c>
      <c r="BK17" s="90">
        <f>'FUND. SUP'!E60</f>
        <v/>
      </c>
      <c r="BL17" s="90">
        <f>'FUND. SUP'!E61</f>
        <v/>
      </c>
      <c r="BM17" s="90">
        <f>'FUND. SUP'!E62</f>
        <v/>
      </c>
      <c r="BN17" s="90">
        <f>'FUND. SUP'!E63</f>
        <v/>
      </c>
      <c r="BO17" s="90">
        <f>'FUND. SUP'!E64</f>
        <v/>
      </c>
      <c r="BP17" s="90">
        <f>'FUND. SUP'!E65</f>
        <v/>
      </c>
      <c r="BQ17" s="90">
        <f>'FUND. SUP'!E66</f>
        <v/>
      </c>
      <c r="BR17" s="90">
        <f>'FUND. SUP'!E67</f>
        <v/>
      </c>
      <c r="BS17" s="90">
        <f>'FUND. SUP'!E68</f>
        <v/>
      </c>
      <c r="BT17" s="90">
        <f>'FUND. SUP'!E69</f>
        <v/>
      </c>
      <c r="BU17" s="90">
        <f>'FUND. SUP'!E70</f>
        <v/>
      </c>
      <c r="BV17" s="90">
        <f>'FUND. SUP'!E71</f>
        <v/>
      </c>
      <c r="BW17" s="90">
        <f>'FUND. SUP'!E72</f>
        <v/>
      </c>
      <c r="BX17" s="90">
        <f>'FUND. SUP'!E73</f>
        <v/>
      </c>
      <c r="BY17" s="90">
        <f>'FUND. SUP'!E74</f>
        <v/>
      </c>
      <c r="BZ17" s="90">
        <f>'FUND. SUP'!E75</f>
        <v/>
      </c>
      <c r="CA17" s="90">
        <f>'FUND. SUP'!E76</f>
        <v/>
      </c>
    </row>
    <row r="18">
      <c r="A18" s="59" t="inlineStr">
        <is>
          <t>G041.002</t>
        </is>
      </c>
      <c r="B18" s="59" t="inlineStr">
        <is>
          <t>1030-1070-290</t>
        </is>
      </c>
      <c r="C18" s="59" t="inlineStr">
        <is>
          <t>IMPERMEABILIZAÇÃO</t>
        </is>
      </c>
      <c r="D18" s="60">
        <f>'IMPERMEABILIZAÇÃO'!$K$5</f>
        <v/>
      </c>
      <c r="E18" s="49">
        <f>SUM(H18:CA18)</f>
        <v/>
      </c>
      <c r="F18" s="49">
        <f>IF(D18="","",D18-E18)</f>
        <v/>
      </c>
      <c r="H18" s="90">
        <f>'IMPERMEABILIZAÇÃO'!E5</f>
        <v/>
      </c>
      <c r="I18" s="90">
        <f>'IMPERMEABILIZAÇÃO'!E6</f>
        <v/>
      </c>
      <c r="J18" s="90">
        <f>'IMPERMEABILIZAÇÃO'!E7</f>
        <v/>
      </c>
      <c r="K18" s="90">
        <f>'IMPERMEABILIZAÇÃO'!E8</f>
        <v/>
      </c>
      <c r="L18" s="90">
        <f>'IMPERMEABILIZAÇÃO'!E9</f>
        <v/>
      </c>
      <c r="M18" s="90">
        <f>'IMPERMEABILIZAÇÃO'!E10</f>
        <v/>
      </c>
      <c r="N18" s="90">
        <f>'IMPERMEABILIZAÇÃO'!E11</f>
        <v/>
      </c>
      <c r="O18" s="90">
        <f>'IMPERMEABILIZAÇÃO'!E12</f>
        <v/>
      </c>
      <c r="P18" s="90">
        <f>'IMPERMEABILIZAÇÃO'!E13</f>
        <v/>
      </c>
      <c r="Q18" s="90">
        <f>'IMPERMEABILIZAÇÃO'!E14</f>
        <v/>
      </c>
      <c r="R18" s="90">
        <f>'IMPERMEABILIZAÇÃO'!E15</f>
        <v/>
      </c>
      <c r="S18" s="90">
        <f>'IMPERMEABILIZAÇÃO'!E16</f>
        <v/>
      </c>
      <c r="T18" s="90">
        <f>'IMPERMEABILIZAÇÃO'!E17</f>
        <v/>
      </c>
      <c r="U18" s="90">
        <f>'IMPERMEABILIZAÇÃO'!E18</f>
        <v/>
      </c>
      <c r="V18" s="90">
        <f>'IMPERMEABILIZAÇÃO'!E19</f>
        <v/>
      </c>
      <c r="W18" s="90">
        <f>'IMPERMEABILIZAÇÃO'!E20</f>
        <v/>
      </c>
      <c r="X18" s="90">
        <f>'IMPERMEABILIZAÇÃO'!E21</f>
        <v/>
      </c>
      <c r="Y18" s="90">
        <f>'IMPERMEABILIZAÇÃO'!E22</f>
        <v/>
      </c>
      <c r="Z18" s="90">
        <f>'IMPERMEABILIZAÇÃO'!E23</f>
        <v/>
      </c>
      <c r="AA18" s="90">
        <f>'IMPERMEABILIZAÇÃO'!E24</f>
        <v/>
      </c>
      <c r="AB18" s="90">
        <f>'IMPERMEABILIZAÇÃO'!E25</f>
        <v/>
      </c>
      <c r="AC18" s="90">
        <f>'IMPERMEABILIZAÇÃO'!E26</f>
        <v/>
      </c>
      <c r="AD18" s="90">
        <f>'IMPERMEABILIZAÇÃO'!E27</f>
        <v/>
      </c>
      <c r="AE18" s="90">
        <f>'IMPERMEABILIZAÇÃO'!E28</f>
        <v/>
      </c>
      <c r="AF18" s="90">
        <f>'IMPERMEABILIZAÇÃO'!E29</f>
        <v/>
      </c>
      <c r="AG18" s="90">
        <f>'IMPERMEABILIZAÇÃO'!E30</f>
        <v/>
      </c>
      <c r="AH18" s="90">
        <f>'IMPERMEABILIZAÇÃO'!E31</f>
        <v/>
      </c>
      <c r="AI18" s="90">
        <f>'IMPERMEABILIZAÇÃO'!E32</f>
        <v/>
      </c>
      <c r="AJ18" s="90">
        <f>'IMPERMEABILIZAÇÃO'!E33</f>
        <v/>
      </c>
      <c r="AK18" s="90">
        <f>'IMPERMEABILIZAÇÃO'!E34</f>
        <v/>
      </c>
      <c r="AL18" s="90">
        <f>'IMPERMEABILIZAÇÃO'!E35</f>
        <v/>
      </c>
      <c r="AM18" s="90">
        <f>'IMPERMEABILIZAÇÃO'!E36</f>
        <v/>
      </c>
      <c r="AN18" s="90">
        <f>'IMPERMEABILIZAÇÃO'!E37</f>
        <v/>
      </c>
      <c r="AO18" s="90">
        <f>'IMPERMEABILIZAÇÃO'!E38</f>
        <v/>
      </c>
      <c r="AP18" s="90">
        <f>'IMPERMEABILIZAÇÃO'!E39</f>
        <v/>
      </c>
      <c r="AQ18" s="90">
        <f>'IMPERMEABILIZAÇÃO'!E40</f>
        <v/>
      </c>
      <c r="AR18" s="90">
        <f>'IMPERMEABILIZAÇÃO'!E41</f>
        <v/>
      </c>
      <c r="AS18" s="90">
        <f>'IMPERMEABILIZAÇÃO'!E42</f>
        <v/>
      </c>
      <c r="AT18" s="90">
        <f>'IMPERMEABILIZAÇÃO'!E43</f>
        <v/>
      </c>
      <c r="AU18" s="90">
        <f>'IMPERMEABILIZAÇÃO'!E44</f>
        <v/>
      </c>
      <c r="AV18" s="90">
        <f>'IMPERMEABILIZAÇÃO'!E45</f>
        <v/>
      </c>
      <c r="AW18" s="90">
        <f>'IMPERMEABILIZAÇÃO'!E46</f>
        <v/>
      </c>
      <c r="AX18" s="90">
        <f>'IMPERMEABILIZAÇÃO'!E47</f>
        <v/>
      </c>
      <c r="AY18" s="90">
        <f>'IMPERMEABILIZAÇÃO'!E48</f>
        <v/>
      </c>
      <c r="AZ18" s="90">
        <f>'IMPERMEABILIZAÇÃO'!E49</f>
        <v/>
      </c>
      <c r="BA18" s="90">
        <f>'IMPERMEABILIZAÇÃO'!E50</f>
        <v/>
      </c>
      <c r="BB18" s="90">
        <f>'IMPERMEABILIZAÇÃO'!E51</f>
        <v/>
      </c>
      <c r="BC18" s="90">
        <f>'IMPERMEABILIZAÇÃO'!E52</f>
        <v/>
      </c>
      <c r="BD18" s="90">
        <f>'IMPERMEABILIZAÇÃO'!E53</f>
        <v/>
      </c>
      <c r="BE18" s="90">
        <f>'IMPERMEABILIZAÇÃO'!E54</f>
        <v/>
      </c>
      <c r="BF18" s="90">
        <f>'IMPERMEABILIZAÇÃO'!E55</f>
        <v/>
      </c>
      <c r="BG18" s="90">
        <f>'IMPERMEABILIZAÇÃO'!E56</f>
        <v/>
      </c>
      <c r="BH18" s="90">
        <f>'IMPERMEABILIZAÇÃO'!E57</f>
        <v/>
      </c>
      <c r="BI18" s="90">
        <f>'IMPERMEABILIZAÇÃO'!E58</f>
        <v/>
      </c>
      <c r="BJ18" s="90">
        <f>'IMPERMEABILIZAÇÃO'!E59</f>
        <v/>
      </c>
      <c r="BK18" s="90">
        <f>'IMPERMEABILIZAÇÃO'!E60</f>
        <v/>
      </c>
      <c r="BL18" s="90">
        <f>'IMPERMEABILIZAÇÃO'!E61</f>
        <v/>
      </c>
      <c r="BM18" s="90">
        <f>'IMPERMEABILIZAÇÃO'!E62</f>
        <v/>
      </c>
      <c r="BN18" s="90">
        <f>'IMPERMEABILIZAÇÃO'!E63</f>
        <v/>
      </c>
      <c r="BO18" s="90">
        <f>'IMPERMEABILIZAÇÃO'!E64</f>
        <v/>
      </c>
      <c r="BP18" s="90">
        <f>'IMPERMEABILIZAÇÃO'!E65</f>
        <v/>
      </c>
      <c r="BQ18" s="90">
        <f>'IMPERMEABILIZAÇÃO'!E66</f>
        <v/>
      </c>
      <c r="BR18" s="90">
        <f>'IMPERMEABILIZAÇÃO'!E67</f>
        <v/>
      </c>
      <c r="BS18" s="90">
        <f>'IMPERMEABILIZAÇÃO'!E68</f>
        <v/>
      </c>
      <c r="BT18" s="90">
        <f>'IMPERMEABILIZAÇÃO'!E69</f>
        <v/>
      </c>
      <c r="BU18" s="90">
        <f>'IMPERMEABILIZAÇÃO'!E70</f>
        <v/>
      </c>
      <c r="BV18" s="90">
        <f>'IMPERMEABILIZAÇÃO'!E71</f>
        <v/>
      </c>
      <c r="BW18" s="90">
        <f>'IMPERMEABILIZAÇÃO'!E72</f>
        <v/>
      </c>
      <c r="BX18" s="90">
        <f>'IMPERMEABILIZAÇÃO'!E73</f>
        <v/>
      </c>
      <c r="BY18" s="90">
        <f>'IMPERMEABILIZAÇÃO'!E74</f>
        <v/>
      </c>
      <c r="BZ18" s="90">
        <f>'IMPERMEABILIZAÇÃO'!E75</f>
        <v/>
      </c>
      <c r="CA18" s="90">
        <f>'IMPERMEABILIZAÇÃO'!E76</f>
        <v/>
      </c>
    </row>
    <row r="19">
      <c r="A19" s="59" t="inlineStr">
        <is>
          <t>G041.002</t>
        </is>
      </c>
      <c r="B19" s="59" t="inlineStr">
        <is>
          <t>1030-1070-260</t>
        </is>
      </c>
      <c r="C19" s="59" t="inlineStr">
        <is>
          <t>INSTALAÇÕES COMBATE INCÊNDIO</t>
        </is>
      </c>
      <c r="D19" s="60">
        <f>'INST. INC'!$K$5</f>
        <v/>
      </c>
      <c r="E19" s="49">
        <f>SUM(H19:CA19)</f>
        <v/>
      </c>
      <c r="F19" s="49">
        <f>IF(D19="","",D19-E19)</f>
        <v/>
      </c>
      <c r="H19" s="90">
        <f>'INST. INC'!E5</f>
        <v/>
      </c>
      <c r="I19" s="90">
        <f>'INST. INC'!E6</f>
        <v/>
      </c>
      <c r="J19" s="90">
        <f>'INST. INC'!E7</f>
        <v/>
      </c>
      <c r="K19" s="90">
        <f>'INST. INC'!E8</f>
        <v/>
      </c>
      <c r="L19" s="90">
        <f>'INST. INC'!E9</f>
        <v/>
      </c>
      <c r="M19" s="90">
        <f>'INST. INC'!E10</f>
        <v/>
      </c>
      <c r="N19" s="90">
        <f>'INST. INC'!E11</f>
        <v/>
      </c>
      <c r="O19" s="90">
        <f>'INST. INC'!E12</f>
        <v/>
      </c>
      <c r="P19" s="90">
        <f>'INST. INC'!E13</f>
        <v/>
      </c>
      <c r="Q19" s="90">
        <f>'INST. INC'!E14</f>
        <v/>
      </c>
      <c r="R19" s="90">
        <f>'INST. INC'!E15</f>
        <v/>
      </c>
      <c r="S19" s="90">
        <f>'INST. INC'!E16</f>
        <v/>
      </c>
      <c r="T19" s="90">
        <f>'INST. INC'!E17</f>
        <v/>
      </c>
      <c r="U19" s="90">
        <f>'INST. INC'!E18</f>
        <v/>
      </c>
      <c r="V19" s="90">
        <f>'INST. INC'!E19</f>
        <v/>
      </c>
      <c r="W19" s="90">
        <f>'INST. INC'!E20</f>
        <v/>
      </c>
      <c r="X19" s="90">
        <f>'INST. INC'!E21</f>
        <v/>
      </c>
      <c r="Y19" s="90">
        <f>'INST. INC'!E22</f>
        <v/>
      </c>
      <c r="Z19" s="90">
        <f>'INST. INC'!E23</f>
        <v/>
      </c>
      <c r="AA19" s="90">
        <f>'INST. INC'!E24</f>
        <v/>
      </c>
      <c r="AB19" s="90">
        <f>'INST. INC'!E25</f>
        <v/>
      </c>
      <c r="AC19" s="90">
        <f>'INST. INC'!E26</f>
        <v/>
      </c>
      <c r="AD19" s="90">
        <f>'INST. INC'!E27</f>
        <v/>
      </c>
      <c r="AE19" s="90">
        <f>'INST. INC'!E28</f>
        <v/>
      </c>
      <c r="AF19" s="90">
        <f>'INST. INC'!E29</f>
        <v/>
      </c>
      <c r="AG19" s="90">
        <f>'INST. INC'!E30</f>
        <v/>
      </c>
      <c r="AH19" s="90">
        <f>'INST. INC'!E31</f>
        <v/>
      </c>
      <c r="AI19" s="90">
        <f>'INST. INC'!E32</f>
        <v/>
      </c>
      <c r="AJ19" s="90">
        <f>'INST. INC'!E33</f>
        <v/>
      </c>
      <c r="AK19" s="90">
        <f>'INST. INC'!E34</f>
        <v/>
      </c>
      <c r="AL19" s="90">
        <f>'INST. INC'!E35</f>
        <v/>
      </c>
      <c r="AM19" s="90">
        <f>'INST. INC'!E36</f>
        <v/>
      </c>
      <c r="AN19" s="90">
        <f>'INST. INC'!E37</f>
        <v/>
      </c>
      <c r="AO19" s="90">
        <f>'INST. INC'!E38</f>
        <v/>
      </c>
      <c r="AP19" s="90">
        <f>'INST. INC'!E39</f>
        <v/>
      </c>
      <c r="AQ19" s="90">
        <f>'INST. INC'!E40</f>
        <v/>
      </c>
      <c r="AR19" s="90">
        <f>'INST. INC'!E41</f>
        <v/>
      </c>
      <c r="AS19" s="90">
        <f>'INST. INC'!E42</f>
        <v/>
      </c>
      <c r="AT19" s="90">
        <f>'INST. INC'!E43</f>
        <v/>
      </c>
      <c r="AU19" s="90">
        <f>'INST. INC'!E44</f>
        <v/>
      </c>
      <c r="AV19" s="90">
        <f>'INST. INC'!E45</f>
        <v/>
      </c>
      <c r="AW19" s="90">
        <f>'INST. INC'!E46</f>
        <v/>
      </c>
      <c r="AX19" s="90">
        <f>'INST. INC'!E47</f>
        <v/>
      </c>
      <c r="AY19" s="90">
        <f>'INST. INC'!E48</f>
        <v/>
      </c>
      <c r="AZ19" s="90">
        <f>'INST. INC'!E49</f>
        <v/>
      </c>
      <c r="BA19" s="90">
        <f>'INST. INC'!E50</f>
        <v/>
      </c>
      <c r="BB19" s="90">
        <f>'INST. INC'!E51</f>
        <v/>
      </c>
      <c r="BC19" s="90">
        <f>'INST. INC'!E52</f>
        <v/>
      </c>
      <c r="BD19" s="90">
        <f>'INST. INC'!E53</f>
        <v/>
      </c>
      <c r="BE19" s="90">
        <f>'INST. INC'!E54</f>
        <v/>
      </c>
      <c r="BF19" s="90">
        <f>'INST. INC'!E55</f>
        <v/>
      </c>
      <c r="BG19" s="90">
        <f>'INST. INC'!E56</f>
        <v/>
      </c>
      <c r="BH19" s="90">
        <f>'INST. INC'!E57</f>
        <v/>
      </c>
      <c r="BI19" s="90">
        <f>'INST. INC'!E58</f>
        <v/>
      </c>
      <c r="BJ19" s="90">
        <f>'INST. INC'!E59</f>
        <v/>
      </c>
      <c r="BK19" s="90">
        <f>'INST. INC'!E60</f>
        <v/>
      </c>
      <c r="BL19" s="90">
        <f>'INST. INC'!E61</f>
        <v/>
      </c>
      <c r="BM19" s="90">
        <f>'INST. INC'!E62</f>
        <v/>
      </c>
      <c r="BN19" s="90">
        <f>'INST. INC'!E63</f>
        <v/>
      </c>
      <c r="BO19" s="90">
        <f>'INST. INC'!E64</f>
        <v/>
      </c>
      <c r="BP19" s="90">
        <f>'INST. INC'!E65</f>
        <v/>
      </c>
      <c r="BQ19" s="90">
        <f>'INST. INC'!E66</f>
        <v/>
      </c>
      <c r="BR19" s="90">
        <f>'INST. INC'!E67</f>
        <v/>
      </c>
      <c r="BS19" s="90">
        <f>'INST. INC'!E68</f>
        <v/>
      </c>
      <c r="BT19" s="90">
        <f>'INST. INC'!E69</f>
        <v/>
      </c>
      <c r="BU19" s="90">
        <f>'INST. INC'!E70</f>
        <v/>
      </c>
      <c r="BV19" s="90">
        <f>'INST. INC'!E71</f>
        <v/>
      </c>
      <c r="BW19" s="90">
        <f>'INST. INC'!E72</f>
        <v/>
      </c>
      <c r="BX19" s="90">
        <f>'INST. INC'!E73</f>
        <v/>
      </c>
      <c r="BY19" s="90">
        <f>'INST. INC'!E74</f>
        <v/>
      </c>
      <c r="BZ19" s="90">
        <f>'INST. INC'!E75</f>
        <v/>
      </c>
      <c r="CA19" s="90">
        <f>'INST. INC'!E76</f>
        <v/>
      </c>
    </row>
    <row r="20">
      <c r="A20" s="59" t="inlineStr">
        <is>
          <t>G041.002</t>
        </is>
      </c>
      <c r="B20" s="59" t="inlineStr">
        <is>
          <t>1030-1070-240</t>
        </is>
      </c>
      <c r="C20" s="59" t="inlineStr">
        <is>
          <t>INSTALAÇÕES ELÉTRICAS</t>
        </is>
      </c>
      <c r="D20" s="60">
        <f>'INST. ELÉTRICA'!$K$5</f>
        <v/>
      </c>
      <c r="E20" s="49">
        <f>SUM(H20:CA20)</f>
        <v/>
      </c>
      <c r="F20" s="49">
        <f>IF(D20="","",D20-E20)</f>
        <v/>
      </c>
      <c r="H20" s="90">
        <f>'INST. ELÉTRICA'!E5</f>
        <v/>
      </c>
      <c r="I20" s="90">
        <f>'INST. ELÉTRICA'!E6</f>
        <v/>
      </c>
      <c r="J20" s="90">
        <f>'INST. ELÉTRICA'!E7</f>
        <v/>
      </c>
      <c r="K20" s="90">
        <f>'INST. ELÉTRICA'!E8</f>
        <v/>
      </c>
      <c r="L20" s="90">
        <f>'INST. ELÉTRICA'!E9</f>
        <v/>
      </c>
      <c r="M20" s="90">
        <f>'INST. ELÉTRICA'!E10</f>
        <v/>
      </c>
      <c r="N20" s="90">
        <f>'INST. ELÉTRICA'!E11</f>
        <v/>
      </c>
      <c r="O20" s="90">
        <f>'INST. ELÉTRICA'!E12</f>
        <v/>
      </c>
      <c r="P20" s="90">
        <f>'INST. ELÉTRICA'!E13</f>
        <v/>
      </c>
      <c r="Q20" s="90">
        <f>'INST. ELÉTRICA'!E14</f>
        <v/>
      </c>
      <c r="R20" s="90">
        <f>'INST. ELÉTRICA'!E15</f>
        <v/>
      </c>
      <c r="S20" s="90">
        <f>'INST. ELÉTRICA'!E16</f>
        <v/>
      </c>
      <c r="T20" s="90">
        <f>'INST. ELÉTRICA'!E17</f>
        <v/>
      </c>
      <c r="U20" s="90">
        <f>'INST. ELÉTRICA'!E18</f>
        <v/>
      </c>
      <c r="V20" s="90">
        <f>'INST. ELÉTRICA'!E19</f>
        <v/>
      </c>
      <c r="W20" s="90">
        <f>'INST. ELÉTRICA'!E20</f>
        <v/>
      </c>
      <c r="X20" s="90">
        <f>'INST. ELÉTRICA'!E21</f>
        <v/>
      </c>
      <c r="Y20" s="90">
        <f>'INST. ELÉTRICA'!E22</f>
        <v/>
      </c>
      <c r="Z20" s="90">
        <f>'INST. ELÉTRICA'!E23</f>
        <v/>
      </c>
      <c r="AA20" s="90">
        <f>'INST. ELÉTRICA'!E24</f>
        <v/>
      </c>
      <c r="AB20" s="90">
        <f>'INST. ELÉTRICA'!E25</f>
        <v/>
      </c>
      <c r="AC20" s="90">
        <f>'INST. ELÉTRICA'!E26</f>
        <v/>
      </c>
      <c r="AD20" s="90">
        <f>'INST. ELÉTRICA'!E27</f>
        <v/>
      </c>
      <c r="AE20" s="90">
        <f>'INST. ELÉTRICA'!E28</f>
        <v/>
      </c>
      <c r="AF20" s="90">
        <f>'INST. ELÉTRICA'!E29</f>
        <v/>
      </c>
      <c r="AG20" s="90">
        <f>'INST. ELÉTRICA'!E30</f>
        <v/>
      </c>
      <c r="AH20" s="90">
        <f>'INST. ELÉTRICA'!E31</f>
        <v/>
      </c>
      <c r="AI20" s="90">
        <f>'INST. ELÉTRICA'!E32</f>
        <v/>
      </c>
      <c r="AJ20" s="90">
        <f>'INST. ELÉTRICA'!E33</f>
        <v/>
      </c>
      <c r="AK20" s="90">
        <f>'INST. ELÉTRICA'!E34</f>
        <v/>
      </c>
      <c r="AL20" s="90">
        <f>'INST. ELÉTRICA'!E35</f>
        <v/>
      </c>
      <c r="AM20" s="90">
        <f>'INST. ELÉTRICA'!E36</f>
        <v/>
      </c>
      <c r="AN20" s="90">
        <f>'INST. ELÉTRICA'!E37</f>
        <v/>
      </c>
      <c r="AO20" s="90">
        <f>'INST. ELÉTRICA'!E38</f>
        <v/>
      </c>
      <c r="AP20" s="90">
        <f>'INST. ELÉTRICA'!E39</f>
        <v/>
      </c>
      <c r="AQ20" s="90">
        <f>'INST. ELÉTRICA'!E40</f>
        <v/>
      </c>
      <c r="AR20" s="90">
        <f>'INST. ELÉTRICA'!E41</f>
        <v/>
      </c>
      <c r="AS20" s="90">
        <f>'INST. ELÉTRICA'!E42</f>
        <v/>
      </c>
      <c r="AT20" s="90">
        <f>'INST. ELÉTRICA'!E43</f>
        <v/>
      </c>
      <c r="AU20" s="90">
        <f>'INST. ELÉTRICA'!E44</f>
        <v/>
      </c>
      <c r="AV20" s="90">
        <f>'INST. ELÉTRICA'!E45</f>
        <v/>
      </c>
      <c r="AW20" s="90">
        <f>'INST. ELÉTRICA'!E46</f>
        <v/>
      </c>
      <c r="AX20" s="90">
        <f>'INST. ELÉTRICA'!E47</f>
        <v/>
      </c>
      <c r="AY20" s="90">
        <f>'INST. ELÉTRICA'!E48</f>
        <v/>
      </c>
      <c r="AZ20" s="90">
        <f>'INST. ELÉTRICA'!E49</f>
        <v/>
      </c>
      <c r="BA20" s="90">
        <f>'INST. ELÉTRICA'!E50</f>
        <v/>
      </c>
      <c r="BB20" s="90">
        <f>'INST. ELÉTRICA'!E51</f>
        <v/>
      </c>
      <c r="BC20" s="90">
        <f>'INST. ELÉTRICA'!E52</f>
        <v/>
      </c>
      <c r="BD20" s="90">
        <f>'INST. ELÉTRICA'!E53</f>
        <v/>
      </c>
      <c r="BE20" s="90">
        <f>'INST. ELÉTRICA'!E54</f>
        <v/>
      </c>
      <c r="BF20" s="90">
        <f>'INST. ELÉTRICA'!E55</f>
        <v/>
      </c>
      <c r="BG20" s="90">
        <f>'INST. ELÉTRICA'!E56</f>
        <v/>
      </c>
      <c r="BH20" s="90">
        <f>'INST. ELÉTRICA'!E57</f>
        <v/>
      </c>
      <c r="BI20" s="90">
        <f>'INST. ELÉTRICA'!E58</f>
        <v/>
      </c>
      <c r="BJ20" s="90">
        <f>'INST. ELÉTRICA'!E59</f>
        <v/>
      </c>
      <c r="BK20" s="90">
        <f>'INST. ELÉTRICA'!E60</f>
        <v/>
      </c>
      <c r="BL20" s="90">
        <f>'INST. ELÉTRICA'!E61</f>
        <v/>
      </c>
      <c r="BM20" s="90">
        <f>'INST. ELÉTRICA'!E62</f>
        <v/>
      </c>
      <c r="BN20" s="90">
        <f>'INST. ELÉTRICA'!E63</f>
        <v/>
      </c>
      <c r="BO20" s="90">
        <f>'INST. ELÉTRICA'!E64</f>
        <v/>
      </c>
      <c r="BP20" s="90">
        <f>'INST. ELÉTRICA'!E65</f>
        <v/>
      </c>
      <c r="BQ20" s="90">
        <f>'INST. ELÉTRICA'!E66</f>
        <v/>
      </c>
      <c r="BR20" s="90">
        <f>'INST. ELÉTRICA'!E67</f>
        <v/>
      </c>
      <c r="BS20" s="90">
        <f>'INST. ELÉTRICA'!E68</f>
        <v/>
      </c>
      <c r="BT20" s="90">
        <f>'INST. ELÉTRICA'!E69</f>
        <v/>
      </c>
      <c r="BU20" s="90">
        <f>'INST. ELÉTRICA'!E70</f>
        <v/>
      </c>
      <c r="BV20" s="90">
        <f>'INST. ELÉTRICA'!E71</f>
        <v/>
      </c>
      <c r="BW20" s="90">
        <f>'INST. ELÉTRICA'!E72</f>
        <v/>
      </c>
      <c r="BX20" s="90">
        <f>'INST. ELÉTRICA'!E73</f>
        <v/>
      </c>
      <c r="BY20" s="90">
        <f>'INST. ELÉTRICA'!E74</f>
        <v/>
      </c>
      <c r="BZ20" s="90">
        <f>'INST. ELÉTRICA'!E75</f>
        <v/>
      </c>
      <c r="CA20" s="90">
        <f>'INST. ELÉTRICA'!E76</f>
        <v/>
      </c>
    </row>
    <row r="21">
      <c r="A21" s="59" t="inlineStr">
        <is>
          <t>G041.002</t>
        </is>
      </c>
      <c r="B21" s="59" t="inlineStr">
        <is>
          <t>1030-1070-270</t>
        </is>
      </c>
      <c r="C21" s="59" t="inlineStr">
        <is>
          <t>INSTALAÇÕES ESPECIAIS</t>
        </is>
      </c>
      <c r="D21" s="60">
        <f>'INST. ESP'!$K$5</f>
        <v/>
      </c>
      <c r="E21" s="49">
        <f>SUM(H21:CA21)</f>
        <v/>
      </c>
      <c r="F21" s="49">
        <f>IF(D21="","",D21-E21)</f>
        <v/>
      </c>
      <c r="H21" s="90">
        <f>'INST. ESP'!E5</f>
        <v/>
      </c>
      <c r="I21" s="90">
        <f>'INST. ESP'!E6</f>
        <v/>
      </c>
      <c r="J21" s="90">
        <f>'INST. ESP'!E7</f>
        <v/>
      </c>
      <c r="K21" s="90">
        <f>'INST. ESP'!E8</f>
        <v/>
      </c>
      <c r="L21" s="90">
        <f>'INST. ESP'!E9</f>
        <v/>
      </c>
      <c r="M21" s="90">
        <f>'INST. ESP'!E10</f>
        <v/>
      </c>
      <c r="N21" s="90">
        <f>'INST. ESP'!E11</f>
        <v/>
      </c>
      <c r="O21" s="90">
        <f>'INST. ESP'!E12</f>
        <v/>
      </c>
      <c r="P21" s="90">
        <f>'INST. ESP'!E13</f>
        <v/>
      </c>
      <c r="Q21" s="90">
        <f>'INST. ESP'!E14</f>
        <v/>
      </c>
      <c r="R21" s="90">
        <f>'INST. ESP'!E15</f>
        <v/>
      </c>
      <c r="S21" s="90">
        <f>'INST. ESP'!E16</f>
        <v/>
      </c>
      <c r="T21" s="90">
        <f>'INST. ESP'!E17</f>
        <v/>
      </c>
      <c r="U21" s="90">
        <f>'INST. ESP'!E18</f>
        <v/>
      </c>
      <c r="V21" s="90">
        <f>'INST. ESP'!E19</f>
        <v/>
      </c>
      <c r="W21" s="90">
        <f>'INST. ESP'!E20</f>
        <v/>
      </c>
      <c r="X21" s="90">
        <f>'INST. ESP'!E21</f>
        <v/>
      </c>
      <c r="Y21" s="90">
        <f>'INST. ESP'!E22</f>
        <v/>
      </c>
      <c r="Z21" s="90">
        <f>'INST. ESP'!E23</f>
        <v/>
      </c>
      <c r="AA21" s="90">
        <f>'INST. ESP'!E24</f>
        <v/>
      </c>
      <c r="AB21" s="90">
        <f>'INST. ESP'!E25</f>
        <v/>
      </c>
      <c r="AC21" s="90">
        <f>'INST. ESP'!E26</f>
        <v/>
      </c>
      <c r="AD21" s="90">
        <f>'INST. ESP'!E27</f>
        <v/>
      </c>
      <c r="AE21" s="90">
        <f>'INST. ESP'!E28</f>
        <v/>
      </c>
      <c r="AF21" s="90">
        <f>'INST. ESP'!E29</f>
        <v/>
      </c>
      <c r="AG21" s="90">
        <f>'INST. ESP'!E30</f>
        <v/>
      </c>
      <c r="AH21" s="90">
        <f>'INST. ESP'!E31</f>
        <v/>
      </c>
      <c r="AI21" s="90">
        <f>'INST. ESP'!E32</f>
        <v/>
      </c>
      <c r="AJ21" s="90">
        <f>'INST. ESP'!E33</f>
        <v/>
      </c>
      <c r="AK21" s="90">
        <f>'INST. ESP'!E34</f>
        <v/>
      </c>
      <c r="AL21" s="90">
        <f>'INST. ESP'!E35</f>
        <v/>
      </c>
      <c r="AM21" s="90">
        <f>'INST. ESP'!E36</f>
        <v/>
      </c>
      <c r="AN21" s="90">
        <f>'INST. ESP'!E37</f>
        <v/>
      </c>
      <c r="AO21" s="90">
        <f>'INST. ESP'!E38</f>
        <v/>
      </c>
      <c r="AP21" s="90">
        <f>'INST. ESP'!E39</f>
        <v/>
      </c>
      <c r="AQ21" s="90">
        <f>'INST. ESP'!E40</f>
        <v/>
      </c>
      <c r="AR21" s="90">
        <f>'INST. ESP'!E41</f>
        <v/>
      </c>
      <c r="AS21" s="90">
        <f>'INST. ESP'!E42</f>
        <v/>
      </c>
      <c r="AT21" s="90">
        <f>'INST. ESP'!E43</f>
        <v/>
      </c>
      <c r="AU21" s="90">
        <f>'INST. ESP'!E44</f>
        <v/>
      </c>
      <c r="AV21" s="90">
        <f>'INST. ESP'!E45</f>
        <v/>
      </c>
      <c r="AW21" s="90">
        <f>'INST. ESP'!E46</f>
        <v/>
      </c>
      <c r="AX21" s="90">
        <f>'INST. ESP'!E47</f>
        <v/>
      </c>
      <c r="AY21" s="90">
        <f>'INST. ESP'!E48</f>
        <v/>
      </c>
      <c r="AZ21" s="90">
        <f>'INST. ESP'!E49</f>
        <v/>
      </c>
      <c r="BA21" s="90">
        <f>'INST. ESP'!E50</f>
        <v/>
      </c>
      <c r="BB21" s="90">
        <f>'INST. ESP'!E51</f>
        <v/>
      </c>
      <c r="BC21" s="90">
        <f>'INST. ESP'!E52</f>
        <v/>
      </c>
      <c r="BD21" s="90">
        <f>'INST. ESP'!E53</f>
        <v/>
      </c>
      <c r="BE21" s="90">
        <f>'INST. ESP'!E54</f>
        <v/>
      </c>
      <c r="BF21" s="90">
        <f>'INST. ESP'!E55</f>
        <v/>
      </c>
      <c r="BG21" s="90">
        <f>'INST. ESP'!E56</f>
        <v/>
      </c>
      <c r="BH21" s="90">
        <f>'INST. ESP'!E57</f>
        <v/>
      </c>
      <c r="BI21" s="90">
        <f>'INST. ESP'!E58</f>
        <v/>
      </c>
      <c r="BJ21" s="90">
        <f>'INST. ESP'!E59</f>
        <v/>
      </c>
      <c r="BK21" s="90">
        <f>'INST. ESP'!E60</f>
        <v/>
      </c>
      <c r="BL21" s="90">
        <f>'INST. ESP'!E61</f>
        <v/>
      </c>
      <c r="BM21" s="90">
        <f>'INST. ESP'!E62</f>
        <v/>
      </c>
      <c r="BN21" s="90">
        <f>'INST. ESP'!E63</f>
        <v/>
      </c>
      <c r="BO21" s="90">
        <f>'INST. ESP'!E64</f>
        <v/>
      </c>
      <c r="BP21" s="90">
        <f>'INST. ESP'!E65</f>
        <v/>
      </c>
      <c r="BQ21" s="90">
        <f>'INST. ESP'!E66</f>
        <v/>
      </c>
      <c r="BR21" s="90">
        <f>'INST. ESP'!E67</f>
        <v/>
      </c>
      <c r="BS21" s="90">
        <f>'INST. ESP'!E68</f>
        <v/>
      </c>
      <c r="BT21" s="90">
        <f>'INST. ESP'!E69</f>
        <v/>
      </c>
      <c r="BU21" s="90">
        <f>'INST. ESP'!E70</f>
        <v/>
      </c>
      <c r="BV21" s="90">
        <f>'INST. ESP'!E71</f>
        <v/>
      </c>
      <c r="BW21" s="90">
        <f>'INST. ESP'!E72</f>
        <v/>
      </c>
      <c r="BX21" s="90">
        <f>'INST. ESP'!E73</f>
        <v/>
      </c>
      <c r="BY21" s="90">
        <f>'INST. ESP'!E74</f>
        <v/>
      </c>
      <c r="BZ21" s="90">
        <f>'INST. ESP'!E75</f>
        <v/>
      </c>
      <c r="CA21" s="90">
        <f>'INST. ESP'!E76</f>
        <v/>
      </c>
    </row>
    <row r="22">
      <c r="A22" s="59" t="inlineStr">
        <is>
          <t>G041.002</t>
        </is>
      </c>
      <c r="B22" s="59" t="inlineStr">
        <is>
          <t>1030-1070-250</t>
        </is>
      </c>
      <c r="C22" s="59" t="inlineStr">
        <is>
          <t>INSTALAÇÕES HIDROSANITÁRIAS</t>
        </is>
      </c>
      <c r="D22" s="60">
        <f>'INST. HIDRO'!$K$5</f>
        <v/>
      </c>
      <c r="E22" s="49">
        <f>SUM(H22:CA22)</f>
        <v/>
      </c>
      <c r="F22" s="49">
        <f>IF(D22="","",D22-E22)</f>
        <v/>
      </c>
      <c r="H22" s="90">
        <f>'INST. HIDRO'!E5</f>
        <v/>
      </c>
      <c r="I22" s="90">
        <f>'INST. HIDRO'!E6</f>
        <v/>
      </c>
      <c r="J22" s="90">
        <f>'INST. HIDRO'!E7</f>
        <v/>
      </c>
      <c r="K22" s="90">
        <f>'INST. HIDRO'!E8</f>
        <v/>
      </c>
      <c r="L22" s="90">
        <f>'INST. HIDRO'!E9</f>
        <v/>
      </c>
      <c r="M22" s="90">
        <f>'INST. HIDRO'!E10</f>
        <v/>
      </c>
      <c r="N22" s="90">
        <f>'INST. HIDRO'!E11</f>
        <v/>
      </c>
      <c r="O22" s="90">
        <f>'INST. HIDRO'!E12</f>
        <v/>
      </c>
      <c r="P22" s="90">
        <f>'INST. HIDRO'!E13</f>
        <v/>
      </c>
      <c r="Q22" s="90">
        <f>'INST. HIDRO'!E14</f>
        <v/>
      </c>
      <c r="R22" s="90">
        <f>'INST. HIDRO'!E15</f>
        <v/>
      </c>
      <c r="S22" s="90">
        <f>'INST. HIDRO'!E16</f>
        <v/>
      </c>
      <c r="T22" s="90">
        <f>'INST. HIDRO'!E17</f>
        <v/>
      </c>
      <c r="U22" s="90">
        <f>'INST. HIDRO'!E18</f>
        <v/>
      </c>
      <c r="V22" s="90">
        <f>'INST. HIDRO'!E19</f>
        <v/>
      </c>
      <c r="W22" s="90">
        <f>'INST. HIDRO'!E20</f>
        <v/>
      </c>
      <c r="X22" s="90">
        <f>'INST. HIDRO'!E21</f>
        <v/>
      </c>
      <c r="Y22" s="90">
        <f>'INST. HIDRO'!E22</f>
        <v/>
      </c>
      <c r="Z22" s="90">
        <f>'INST. HIDRO'!E23</f>
        <v/>
      </c>
      <c r="AA22" s="90">
        <f>'INST. HIDRO'!E24</f>
        <v/>
      </c>
      <c r="AB22" s="90">
        <f>'INST. HIDRO'!E25</f>
        <v/>
      </c>
      <c r="AC22" s="90">
        <f>'INST. HIDRO'!E26</f>
        <v/>
      </c>
      <c r="AD22" s="90">
        <f>'INST. HIDRO'!E27</f>
        <v/>
      </c>
      <c r="AE22" s="90">
        <f>'INST. HIDRO'!E28</f>
        <v/>
      </c>
      <c r="AF22" s="90">
        <f>'INST. HIDRO'!E29</f>
        <v/>
      </c>
      <c r="AG22" s="90">
        <f>'INST. HIDRO'!E30</f>
        <v/>
      </c>
      <c r="AH22" s="90">
        <f>'INST. HIDRO'!E31</f>
        <v/>
      </c>
      <c r="AI22" s="90">
        <f>'INST. HIDRO'!E32</f>
        <v/>
      </c>
      <c r="AJ22" s="90">
        <f>'INST. HIDRO'!E33</f>
        <v/>
      </c>
      <c r="AK22" s="90">
        <f>'INST. HIDRO'!E34</f>
        <v/>
      </c>
      <c r="AL22" s="90">
        <f>'INST. HIDRO'!E35</f>
        <v/>
      </c>
      <c r="AM22" s="90">
        <f>'INST. HIDRO'!E36</f>
        <v/>
      </c>
      <c r="AN22" s="90">
        <f>'INST. HIDRO'!E37</f>
        <v/>
      </c>
      <c r="AO22" s="90">
        <f>'INST. HIDRO'!E38</f>
        <v/>
      </c>
      <c r="AP22" s="90">
        <f>'INST. HIDRO'!E39</f>
        <v/>
      </c>
      <c r="AQ22" s="90">
        <f>'INST. HIDRO'!E40</f>
        <v/>
      </c>
      <c r="AR22" s="90">
        <f>'INST. HIDRO'!E41</f>
        <v/>
      </c>
      <c r="AS22" s="90">
        <f>'INST. HIDRO'!E42</f>
        <v/>
      </c>
      <c r="AT22" s="90">
        <f>'INST. HIDRO'!E43</f>
        <v/>
      </c>
      <c r="AU22" s="90">
        <f>'INST. HIDRO'!E44</f>
        <v/>
      </c>
      <c r="AV22" s="90">
        <f>'INST. HIDRO'!E45</f>
        <v/>
      </c>
      <c r="AW22" s="90">
        <f>'INST. HIDRO'!E46</f>
        <v/>
      </c>
      <c r="AX22" s="90">
        <f>'INST. HIDRO'!E47</f>
        <v/>
      </c>
      <c r="AY22" s="90">
        <f>'INST. HIDRO'!E48</f>
        <v/>
      </c>
      <c r="AZ22" s="90">
        <f>'INST. HIDRO'!E49</f>
        <v/>
      </c>
      <c r="BA22" s="90">
        <f>'INST. HIDRO'!E50</f>
        <v/>
      </c>
      <c r="BB22" s="90">
        <f>'INST. HIDRO'!E51</f>
        <v/>
      </c>
      <c r="BC22" s="90">
        <f>'INST. HIDRO'!E52</f>
        <v/>
      </c>
      <c r="BD22" s="90">
        <f>'INST. HIDRO'!E53</f>
        <v/>
      </c>
      <c r="BE22" s="90">
        <f>'INST. HIDRO'!E54</f>
        <v/>
      </c>
      <c r="BF22" s="90">
        <f>'INST. HIDRO'!E55</f>
        <v/>
      </c>
      <c r="BG22" s="90">
        <f>'INST. HIDRO'!E56</f>
        <v/>
      </c>
      <c r="BH22" s="90">
        <f>'INST. HIDRO'!E57</f>
        <v/>
      </c>
      <c r="BI22" s="90">
        <f>'INST. HIDRO'!E58</f>
        <v/>
      </c>
      <c r="BJ22" s="90">
        <f>'INST. HIDRO'!E59</f>
        <v/>
      </c>
      <c r="BK22" s="90">
        <f>'INST. HIDRO'!E60</f>
        <v/>
      </c>
      <c r="BL22" s="90">
        <f>'INST. HIDRO'!E61</f>
        <v/>
      </c>
      <c r="BM22" s="90">
        <f>'INST. HIDRO'!E62</f>
        <v/>
      </c>
      <c r="BN22" s="90">
        <f>'INST. HIDRO'!E63</f>
        <v/>
      </c>
      <c r="BO22" s="90">
        <f>'INST. HIDRO'!E64</f>
        <v/>
      </c>
      <c r="BP22" s="90">
        <f>'INST. HIDRO'!E65</f>
        <v/>
      </c>
      <c r="BQ22" s="90">
        <f>'INST. HIDRO'!E66</f>
        <v/>
      </c>
      <c r="BR22" s="90">
        <f>'INST. HIDRO'!E67</f>
        <v/>
      </c>
      <c r="BS22" s="90">
        <f>'INST. HIDRO'!E68</f>
        <v/>
      </c>
      <c r="BT22" s="90">
        <f>'INST. HIDRO'!E69</f>
        <v/>
      </c>
      <c r="BU22" s="90">
        <f>'INST. HIDRO'!E70</f>
        <v/>
      </c>
      <c r="BV22" s="90">
        <f>'INST. HIDRO'!E71</f>
        <v/>
      </c>
      <c r="BW22" s="90">
        <f>'INST. HIDRO'!E72</f>
        <v/>
      </c>
      <c r="BX22" s="90">
        <f>'INST. HIDRO'!E73</f>
        <v/>
      </c>
      <c r="BY22" s="90">
        <f>'INST. HIDRO'!E74</f>
        <v/>
      </c>
      <c r="BZ22" s="90">
        <f>'INST. HIDRO'!E75</f>
        <v/>
      </c>
      <c r="CA22" s="90">
        <f>'INST. HIDRO'!E76</f>
        <v/>
      </c>
    </row>
    <row r="23">
      <c r="A23" s="59" t="inlineStr">
        <is>
          <t>G041.002</t>
        </is>
      </c>
      <c r="B23" s="59" t="inlineStr">
        <is>
          <t>1030-1070-130</t>
        </is>
      </c>
      <c r="C23" s="59" t="inlineStr">
        <is>
          <t>LEVANTAMENTO TOPOGRÁFICO</t>
        </is>
      </c>
      <c r="E23" s="49">
        <f>SUM(H23:CA23)</f>
        <v/>
      </c>
      <c r="F23" s="49">
        <f>IF(D23="","",D23-E23)</f>
        <v/>
      </c>
    </row>
    <row r="24">
      <c r="A24" s="59" t="inlineStr">
        <is>
          <t>G041.002</t>
        </is>
      </c>
      <c r="B24" s="59" t="inlineStr">
        <is>
          <t>1030-1070-410</t>
        </is>
      </c>
      <c r="C24" s="59" t="inlineStr">
        <is>
          <t>LOUÇAS SANITÁRIAS</t>
        </is>
      </c>
      <c r="D24" s="60">
        <f>'LOUÇAS'!$K$5</f>
        <v/>
      </c>
      <c r="E24" s="49">
        <f>SUM(H24:CA24)</f>
        <v/>
      </c>
      <c r="F24" s="49">
        <f>IF(D24="","",D24-E24)</f>
        <v/>
      </c>
      <c r="H24" s="90">
        <f>'LOUÇAS'!E5</f>
        <v/>
      </c>
      <c r="I24" s="90">
        <f>'LOUÇAS'!E6</f>
        <v/>
      </c>
      <c r="J24" s="90">
        <f>'LOUÇAS'!E7</f>
        <v/>
      </c>
      <c r="K24" s="90">
        <f>'LOUÇAS'!E8</f>
        <v/>
      </c>
      <c r="L24" s="90">
        <f>'LOUÇAS'!E9</f>
        <v/>
      </c>
      <c r="M24" s="90">
        <f>'LOUÇAS'!E10</f>
        <v/>
      </c>
      <c r="N24" s="90">
        <f>'LOUÇAS'!E11</f>
        <v/>
      </c>
      <c r="O24" s="90">
        <f>'LOUÇAS'!E12</f>
        <v/>
      </c>
      <c r="P24" s="90">
        <f>'LOUÇAS'!E13</f>
        <v/>
      </c>
      <c r="Q24" s="90">
        <f>'LOUÇAS'!E14</f>
        <v/>
      </c>
      <c r="R24" s="90">
        <f>'LOUÇAS'!E15</f>
        <v/>
      </c>
      <c r="S24" s="90">
        <f>'LOUÇAS'!E16</f>
        <v/>
      </c>
      <c r="T24" s="90">
        <f>'LOUÇAS'!E17</f>
        <v/>
      </c>
      <c r="U24" s="90">
        <f>'LOUÇAS'!E18</f>
        <v/>
      </c>
      <c r="V24" s="90">
        <f>'LOUÇAS'!E19</f>
        <v/>
      </c>
      <c r="W24" s="90">
        <f>'LOUÇAS'!E20</f>
        <v/>
      </c>
      <c r="X24" s="90">
        <f>'LOUÇAS'!E21</f>
        <v/>
      </c>
      <c r="Y24" s="90">
        <f>'LOUÇAS'!E22</f>
        <v/>
      </c>
      <c r="Z24" s="90">
        <f>'LOUÇAS'!E23</f>
        <v/>
      </c>
      <c r="AA24" s="90">
        <f>'LOUÇAS'!E24</f>
        <v/>
      </c>
      <c r="AB24" s="90">
        <f>'LOUÇAS'!E25</f>
        <v/>
      </c>
      <c r="AC24" s="90">
        <f>'LOUÇAS'!E26</f>
        <v/>
      </c>
      <c r="AD24" s="90">
        <f>'LOUÇAS'!E27</f>
        <v/>
      </c>
      <c r="AE24" s="90">
        <f>'LOUÇAS'!E28</f>
        <v/>
      </c>
      <c r="AF24" s="90">
        <f>'LOUÇAS'!E29</f>
        <v/>
      </c>
      <c r="AG24" s="90">
        <f>'LOUÇAS'!E30</f>
        <v/>
      </c>
      <c r="AH24" s="90">
        <f>'LOUÇAS'!E31</f>
        <v/>
      </c>
      <c r="AI24" s="90">
        <f>'LOUÇAS'!E32</f>
        <v/>
      </c>
      <c r="AJ24" s="90">
        <f>'LOUÇAS'!E33</f>
        <v/>
      </c>
      <c r="AK24" s="90">
        <f>'LOUÇAS'!E34</f>
        <v/>
      </c>
      <c r="AL24" s="90">
        <f>'LOUÇAS'!E35</f>
        <v/>
      </c>
      <c r="AM24" s="90">
        <f>'LOUÇAS'!E36</f>
        <v/>
      </c>
      <c r="AN24" s="90">
        <f>'LOUÇAS'!E37</f>
        <v/>
      </c>
      <c r="AO24" s="90">
        <f>'LOUÇAS'!E38</f>
        <v/>
      </c>
      <c r="AP24" s="90">
        <f>'LOUÇAS'!E39</f>
        <v/>
      </c>
      <c r="AQ24" s="90">
        <f>'LOUÇAS'!E40</f>
        <v/>
      </c>
      <c r="AR24" s="90">
        <f>'LOUÇAS'!E41</f>
        <v/>
      </c>
      <c r="AS24" s="90">
        <f>'LOUÇAS'!E42</f>
        <v/>
      </c>
      <c r="AT24" s="90">
        <f>'LOUÇAS'!E43</f>
        <v/>
      </c>
      <c r="AU24" s="90">
        <f>'LOUÇAS'!E44</f>
        <v/>
      </c>
      <c r="AV24" s="90">
        <f>'LOUÇAS'!E45</f>
        <v/>
      </c>
      <c r="AW24" s="90">
        <f>'LOUÇAS'!E46</f>
        <v/>
      </c>
      <c r="AX24" s="90">
        <f>'LOUÇAS'!E47</f>
        <v/>
      </c>
      <c r="AY24" s="90">
        <f>'LOUÇAS'!E48</f>
        <v/>
      </c>
      <c r="AZ24" s="90">
        <f>'LOUÇAS'!E49</f>
        <v/>
      </c>
      <c r="BA24" s="90">
        <f>'LOUÇAS'!E50</f>
        <v/>
      </c>
      <c r="BB24" s="90">
        <f>'LOUÇAS'!E51</f>
        <v/>
      </c>
      <c r="BC24" s="90">
        <f>'LOUÇAS'!E52</f>
        <v/>
      </c>
      <c r="BD24" s="90">
        <f>'LOUÇAS'!E53</f>
        <v/>
      </c>
      <c r="BE24" s="90">
        <f>'LOUÇAS'!E54</f>
        <v/>
      </c>
      <c r="BF24" s="90">
        <f>'LOUÇAS'!E55</f>
        <v/>
      </c>
      <c r="BG24" s="90">
        <f>'LOUÇAS'!E56</f>
        <v/>
      </c>
      <c r="BH24" s="90">
        <f>'LOUÇAS'!E57</f>
        <v/>
      </c>
      <c r="BI24" s="90">
        <f>'LOUÇAS'!E58</f>
        <v/>
      </c>
      <c r="BJ24" s="90">
        <f>'LOUÇAS'!E59</f>
        <v/>
      </c>
      <c r="BK24" s="90">
        <f>'LOUÇAS'!E60</f>
        <v/>
      </c>
      <c r="BL24" s="90">
        <f>'LOUÇAS'!E61</f>
        <v/>
      </c>
      <c r="BM24" s="90">
        <f>'LOUÇAS'!E62</f>
        <v/>
      </c>
      <c r="BN24" s="90">
        <f>'LOUÇAS'!E63</f>
        <v/>
      </c>
      <c r="BO24" s="90">
        <f>'LOUÇAS'!E64</f>
        <v/>
      </c>
      <c r="BP24" s="90">
        <f>'LOUÇAS'!E65</f>
        <v/>
      </c>
      <c r="BQ24" s="90">
        <f>'LOUÇAS'!E66</f>
        <v/>
      </c>
      <c r="BR24" s="90">
        <f>'LOUÇAS'!E67</f>
        <v/>
      </c>
      <c r="BS24" s="90">
        <f>'LOUÇAS'!E68</f>
        <v/>
      </c>
      <c r="BT24" s="90">
        <f>'LOUÇAS'!E69</f>
        <v/>
      </c>
      <c r="BU24" s="90">
        <f>'LOUÇAS'!E70</f>
        <v/>
      </c>
      <c r="BV24" s="90">
        <f>'LOUÇAS'!E71</f>
        <v/>
      </c>
      <c r="BW24" s="90">
        <f>'LOUÇAS'!E72</f>
        <v/>
      </c>
      <c r="BX24" s="90">
        <f>'LOUÇAS'!E73</f>
        <v/>
      </c>
      <c r="BY24" s="90">
        <f>'LOUÇAS'!E74</f>
        <v/>
      </c>
      <c r="BZ24" s="90">
        <f>'LOUÇAS'!E75</f>
        <v/>
      </c>
      <c r="CA24" s="90">
        <f>'LOUÇAS'!E76</f>
        <v/>
      </c>
    </row>
    <row r="25">
      <c r="A25" s="59" t="inlineStr">
        <is>
          <t>G041.002</t>
        </is>
      </c>
      <c r="B25" s="59" t="inlineStr">
        <is>
          <t>1030-1070-440</t>
        </is>
      </c>
      <c r="C25" s="59" t="inlineStr">
        <is>
          <t>LIMPEZA FINAL DE OBRA</t>
        </is>
      </c>
      <c r="D25" s="60">
        <f>'LIMPEZA'!$K$5</f>
        <v/>
      </c>
      <c r="E25" s="49">
        <f>SUM(H25:CA25)</f>
        <v/>
      </c>
      <c r="F25" s="49">
        <f>IF(D25="","",D25-E25)</f>
        <v/>
      </c>
      <c r="H25" s="90">
        <f>'LIMPEZA'!E5</f>
        <v/>
      </c>
      <c r="I25" s="90">
        <f>'LIMPEZA'!E6</f>
        <v/>
      </c>
      <c r="J25" s="90">
        <f>'LIMPEZA'!E7</f>
        <v/>
      </c>
      <c r="K25" s="90">
        <f>'LIMPEZA'!E8</f>
        <v/>
      </c>
      <c r="L25" s="90">
        <f>'LIMPEZA'!E9</f>
        <v/>
      </c>
      <c r="M25" s="90">
        <f>'LIMPEZA'!E10</f>
        <v/>
      </c>
      <c r="N25" s="90">
        <f>'LIMPEZA'!E11</f>
        <v/>
      </c>
      <c r="O25" s="90">
        <f>'LIMPEZA'!E12</f>
        <v/>
      </c>
      <c r="P25" s="90">
        <f>'LIMPEZA'!E13</f>
        <v/>
      </c>
      <c r="Q25" s="90">
        <f>'LIMPEZA'!E14</f>
        <v/>
      </c>
      <c r="R25" s="90">
        <f>'LIMPEZA'!E15</f>
        <v/>
      </c>
      <c r="S25" s="90">
        <f>'LIMPEZA'!E16</f>
        <v/>
      </c>
      <c r="T25" s="90">
        <f>'LIMPEZA'!E17</f>
        <v/>
      </c>
      <c r="U25" s="90">
        <f>'LIMPEZA'!E18</f>
        <v/>
      </c>
      <c r="V25" s="90">
        <f>'LIMPEZA'!E19</f>
        <v/>
      </c>
      <c r="W25" s="90">
        <f>'LIMPEZA'!E20</f>
        <v/>
      </c>
      <c r="X25" s="90">
        <f>'LIMPEZA'!E21</f>
        <v/>
      </c>
      <c r="Y25" s="90">
        <f>'LIMPEZA'!E22</f>
        <v/>
      </c>
      <c r="Z25" s="90">
        <f>'LIMPEZA'!E23</f>
        <v/>
      </c>
      <c r="AA25" s="90">
        <f>'LIMPEZA'!E24</f>
        <v/>
      </c>
      <c r="AB25" s="90">
        <f>'LIMPEZA'!E25</f>
        <v/>
      </c>
      <c r="AC25" s="90">
        <f>'LIMPEZA'!E26</f>
        <v/>
      </c>
      <c r="AD25" s="90">
        <f>'LIMPEZA'!E27</f>
        <v/>
      </c>
      <c r="AE25" s="90">
        <f>'LIMPEZA'!E28</f>
        <v/>
      </c>
      <c r="AF25" s="90">
        <f>'LIMPEZA'!E29</f>
        <v/>
      </c>
      <c r="AG25" s="90">
        <f>'LIMPEZA'!E30</f>
        <v/>
      </c>
      <c r="AH25" s="90">
        <f>'LIMPEZA'!E31</f>
        <v/>
      </c>
      <c r="AI25" s="90">
        <f>'LIMPEZA'!E32</f>
        <v/>
      </c>
      <c r="AJ25" s="90">
        <f>'LIMPEZA'!E33</f>
        <v/>
      </c>
      <c r="AK25" s="90">
        <f>'LIMPEZA'!E34</f>
        <v/>
      </c>
      <c r="AL25" s="90">
        <f>'LIMPEZA'!E35</f>
        <v/>
      </c>
      <c r="AM25" s="90">
        <f>'LIMPEZA'!E36</f>
        <v/>
      </c>
      <c r="AN25" s="90">
        <f>'LIMPEZA'!E37</f>
        <v/>
      </c>
      <c r="AO25" s="90">
        <f>'LIMPEZA'!E38</f>
        <v/>
      </c>
      <c r="AP25" s="90">
        <f>'LIMPEZA'!E39</f>
        <v/>
      </c>
      <c r="AQ25" s="90">
        <f>'LIMPEZA'!E40</f>
        <v/>
      </c>
      <c r="AR25" s="90">
        <f>'LIMPEZA'!E41</f>
        <v/>
      </c>
      <c r="AS25" s="90">
        <f>'LIMPEZA'!E42</f>
        <v/>
      </c>
      <c r="AT25" s="90">
        <f>'LIMPEZA'!E43</f>
        <v/>
      </c>
      <c r="AU25" s="90">
        <f>'LIMPEZA'!E44</f>
        <v/>
      </c>
      <c r="AV25" s="90">
        <f>'LIMPEZA'!E45</f>
        <v/>
      </c>
      <c r="AW25" s="90">
        <f>'LIMPEZA'!E46</f>
        <v/>
      </c>
      <c r="AX25" s="90">
        <f>'LIMPEZA'!E47</f>
        <v/>
      </c>
      <c r="AY25" s="90">
        <f>'LIMPEZA'!E48</f>
        <v/>
      </c>
      <c r="AZ25" s="90">
        <f>'LIMPEZA'!E49</f>
        <v/>
      </c>
      <c r="BA25" s="90">
        <f>'LIMPEZA'!E50</f>
        <v/>
      </c>
      <c r="BB25" s="90">
        <f>'LIMPEZA'!E51</f>
        <v/>
      </c>
      <c r="BC25" s="90">
        <f>'LIMPEZA'!E52</f>
        <v/>
      </c>
      <c r="BD25" s="90">
        <f>'LIMPEZA'!E53</f>
        <v/>
      </c>
      <c r="BE25" s="90">
        <f>'LIMPEZA'!E54</f>
        <v/>
      </c>
      <c r="BF25" s="90">
        <f>'LIMPEZA'!E55</f>
        <v/>
      </c>
      <c r="BG25" s="90">
        <f>'LIMPEZA'!E56</f>
        <v/>
      </c>
      <c r="BH25" s="90">
        <f>'LIMPEZA'!E57</f>
        <v/>
      </c>
      <c r="BI25" s="90">
        <f>'LIMPEZA'!E58</f>
        <v/>
      </c>
      <c r="BJ25" s="90">
        <f>'LIMPEZA'!E59</f>
        <v/>
      </c>
      <c r="BK25" s="90">
        <f>'LIMPEZA'!E60</f>
        <v/>
      </c>
      <c r="BL25" s="90">
        <f>'LIMPEZA'!E61</f>
        <v/>
      </c>
      <c r="BM25" s="90">
        <f>'LIMPEZA'!E62</f>
        <v/>
      </c>
      <c r="BN25" s="90">
        <f>'LIMPEZA'!E63</f>
        <v/>
      </c>
      <c r="BO25" s="90">
        <f>'LIMPEZA'!E64</f>
        <v/>
      </c>
      <c r="BP25" s="90">
        <f>'LIMPEZA'!E65</f>
        <v/>
      </c>
      <c r="BQ25" s="90">
        <f>'LIMPEZA'!E66</f>
        <v/>
      </c>
      <c r="BR25" s="90">
        <f>'LIMPEZA'!E67</f>
        <v/>
      </c>
      <c r="BS25" s="90">
        <f>'LIMPEZA'!E68</f>
        <v/>
      </c>
      <c r="BT25" s="90">
        <f>'LIMPEZA'!E69</f>
        <v/>
      </c>
      <c r="BU25" s="90">
        <f>'LIMPEZA'!E70</f>
        <v/>
      </c>
      <c r="BV25" s="90">
        <f>'LIMPEZA'!E71</f>
        <v/>
      </c>
      <c r="BW25" s="90">
        <f>'LIMPEZA'!E72</f>
        <v/>
      </c>
      <c r="BX25" s="90">
        <f>'LIMPEZA'!E73</f>
        <v/>
      </c>
      <c r="BY25" s="90">
        <f>'LIMPEZA'!E74</f>
        <v/>
      </c>
      <c r="BZ25" s="90">
        <f>'LIMPEZA'!E75</f>
        <v/>
      </c>
      <c r="CA25" s="90">
        <f>'LIMPEZA'!E76</f>
        <v/>
      </c>
    </row>
    <row r="26">
      <c r="A26" s="59" t="inlineStr">
        <is>
          <t>G041.002</t>
        </is>
      </c>
      <c r="B26" s="59" t="inlineStr">
        <is>
          <t>1030-1070-540</t>
        </is>
      </c>
      <c r="C26" s="59" t="inlineStr">
        <is>
          <t>MARCENARIA</t>
        </is>
      </c>
      <c r="D26" s="60">
        <f>'MARCENARIA'!$K$5</f>
        <v/>
      </c>
      <c r="E26" s="49">
        <f>SUM(H26:CA26)</f>
        <v/>
      </c>
      <c r="F26" s="49">
        <f>IF(D26="","",D26-E26)</f>
        <v/>
      </c>
      <c r="H26" s="90">
        <f>'MARCENARIA'!E5</f>
        <v/>
      </c>
      <c r="I26" s="90">
        <f>'MARCENARIA'!E6</f>
        <v/>
      </c>
      <c r="J26" s="90">
        <f>'MARCENARIA'!E7</f>
        <v/>
      </c>
      <c r="K26" s="90">
        <f>'MARCENARIA'!E8</f>
        <v/>
      </c>
      <c r="L26" s="90">
        <f>'MARCENARIA'!E9</f>
        <v/>
      </c>
      <c r="M26" s="90">
        <f>'MARCENARIA'!E10</f>
        <v/>
      </c>
      <c r="N26" s="90">
        <f>'MARCENARIA'!E11</f>
        <v/>
      </c>
      <c r="O26" s="90">
        <f>'MARCENARIA'!E12</f>
        <v/>
      </c>
      <c r="P26" s="90">
        <f>'MARCENARIA'!E13</f>
        <v/>
      </c>
      <c r="Q26" s="90">
        <f>'MARCENARIA'!E14</f>
        <v/>
      </c>
      <c r="R26" s="90">
        <f>'MARCENARIA'!E15</f>
        <v/>
      </c>
      <c r="S26" s="90">
        <f>'MARCENARIA'!E16</f>
        <v/>
      </c>
      <c r="T26" s="90">
        <f>'MARCENARIA'!E17</f>
        <v/>
      </c>
      <c r="U26" s="90">
        <f>'MARCENARIA'!E18</f>
        <v/>
      </c>
      <c r="V26" s="90">
        <f>'MARCENARIA'!E19</f>
        <v/>
      </c>
      <c r="W26" s="90">
        <f>'MARCENARIA'!E20</f>
        <v/>
      </c>
      <c r="X26" s="90">
        <f>'MARCENARIA'!E21</f>
        <v/>
      </c>
      <c r="Y26" s="90">
        <f>'MARCENARIA'!E22</f>
        <v/>
      </c>
      <c r="Z26" s="90">
        <f>'MARCENARIA'!E23</f>
        <v/>
      </c>
      <c r="AA26" s="90">
        <f>'MARCENARIA'!E24</f>
        <v/>
      </c>
      <c r="AB26" s="90">
        <f>'MARCENARIA'!E25</f>
        <v/>
      </c>
      <c r="AC26" s="90">
        <f>'MARCENARIA'!E26</f>
        <v/>
      </c>
      <c r="AD26" s="90">
        <f>'MARCENARIA'!E27</f>
        <v/>
      </c>
      <c r="AE26" s="90">
        <f>'MARCENARIA'!E28</f>
        <v/>
      </c>
      <c r="AF26" s="90">
        <f>'MARCENARIA'!E29</f>
        <v/>
      </c>
      <c r="AG26" s="90">
        <f>'MARCENARIA'!E30</f>
        <v/>
      </c>
      <c r="AH26" s="90">
        <f>'MARCENARIA'!E31</f>
        <v/>
      </c>
      <c r="AI26" s="90">
        <f>'MARCENARIA'!E32</f>
        <v/>
      </c>
      <c r="AJ26" s="90">
        <f>'MARCENARIA'!E33</f>
        <v/>
      </c>
      <c r="AK26" s="90">
        <f>'MARCENARIA'!E34</f>
        <v/>
      </c>
      <c r="AL26" s="90">
        <f>'MARCENARIA'!E35</f>
        <v/>
      </c>
      <c r="AM26" s="90">
        <f>'MARCENARIA'!E36</f>
        <v/>
      </c>
      <c r="AN26" s="90">
        <f>'MARCENARIA'!E37</f>
        <v/>
      </c>
      <c r="AO26" s="90">
        <f>'MARCENARIA'!E38</f>
        <v/>
      </c>
      <c r="AP26" s="90">
        <f>'MARCENARIA'!E39</f>
        <v/>
      </c>
      <c r="AQ26" s="90">
        <f>'MARCENARIA'!E40</f>
        <v/>
      </c>
      <c r="AR26" s="90">
        <f>'MARCENARIA'!E41</f>
        <v/>
      </c>
      <c r="AS26" s="90">
        <f>'MARCENARIA'!E42</f>
        <v/>
      </c>
      <c r="AT26" s="90">
        <f>'MARCENARIA'!E43</f>
        <v/>
      </c>
      <c r="AU26" s="90">
        <f>'MARCENARIA'!E44</f>
        <v/>
      </c>
      <c r="AV26" s="90">
        <f>'MARCENARIA'!E45</f>
        <v/>
      </c>
      <c r="AW26" s="90">
        <f>'MARCENARIA'!E46</f>
        <v/>
      </c>
      <c r="AX26" s="90">
        <f>'MARCENARIA'!E47</f>
        <v/>
      </c>
      <c r="AY26" s="90">
        <f>'MARCENARIA'!E48</f>
        <v/>
      </c>
      <c r="AZ26" s="90">
        <f>'MARCENARIA'!E49</f>
        <v/>
      </c>
      <c r="BA26" s="90">
        <f>'MARCENARIA'!E50</f>
        <v/>
      </c>
      <c r="BB26" s="90">
        <f>'MARCENARIA'!E51</f>
        <v/>
      </c>
      <c r="BC26" s="90">
        <f>'MARCENARIA'!E52</f>
        <v/>
      </c>
      <c r="BD26" s="90">
        <f>'MARCENARIA'!E53</f>
        <v/>
      </c>
      <c r="BE26" s="90">
        <f>'MARCENARIA'!E54</f>
        <v/>
      </c>
      <c r="BF26" s="90">
        <f>'MARCENARIA'!E55</f>
        <v/>
      </c>
      <c r="BG26" s="90">
        <f>'MARCENARIA'!E56</f>
        <v/>
      </c>
      <c r="BH26" s="90">
        <f>'MARCENARIA'!E57</f>
        <v/>
      </c>
      <c r="BI26" s="90">
        <f>'MARCENARIA'!E58</f>
        <v/>
      </c>
      <c r="BJ26" s="90">
        <f>'MARCENARIA'!E59</f>
        <v/>
      </c>
      <c r="BK26" s="90">
        <f>'MARCENARIA'!E60</f>
        <v/>
      </c>
      <c r="BL26" s="90">
        <f>'MARCENARIA'!E61</f>
        <v/>
      </c>
      <c r="BM26" s="90">
        <f>'MARCENARIA'!E62</f>
        <v/>
      </c>
      <c r="BN26" s="90">
        <f>'MARCENARIA'!E63</f>
        <v/>
      </c>
      <c r="BO26" s="90">
        <f>'MARCENARIA'!E64</f>
        <v/>
      </c>
      <c r="BP26" s="90">
        <f>'MARCENARIA'!E65</f>
        <v/>
      </c>
      <c r="BQ26" s="90">
        <f>'MARCENARIA'!E66</f>
        <v/>
      </c>
      <c r="BR26" s="90">
        <f>'MARCENARIA'!E67</f>
        <v/>
      </c>
      <c r="BS26" s="90">
        <f>'MARCENARIA'!E68</f>
        <v/>
      </c>
      <c r="BT26" s="90">
        <f>'MARCENARIA'!E69</f>
        <v/>
      </c>
      <c r="BU26" s="90">
        <f>'MARCENARIA'!E70</f>
        <v/>
      </c>
      <c r="BV26" s="90">
        <f>'MARCENARIA'!E71</f>
        <v/>
      </c>
      <c r="BW26" s="90">
        <f>'MARCENARIA'!E72</f>
        <v/>
      </c>
      <c r="BX26" s="90">
        <f>'MARCENARIA'!E73</f>
        <v/>
      </c>
      <c r="BY26" s="90">
        <f>'MARCENARIA'!E74</f>
        <v/>
      </c>
      <c r="BZ26" s="90">
        <f>'MARCENARIA'!E75</f>
        <v/>
      </c>
      <c r="CA26" s="90">
        <f>'MARCENARIA'!E76</f>
        <v/>
      </c>
    </row>
    <row r="27">
      <c r="A27" s="59" t="inlineStr">
        <is>
          <t>G041.002</t>
        </is>
      </c>
      <c r="B27" s="59" t="inlineStr">
        <is>
          <t>1030-1070-430</t>
        </is>
      </c>
      <c r="C27" s="59" t="inlineStr">
        <is>
          <t>PAISAGISMO</t>
        </is>
      </c>
      <c r="D27" s="60">
        <f>'PAISAGISMO'!$K$5</f>
        <v/>
      </c>
      <c r="E27" s="49">
        <f>SUM(H27:CA27)</f>
        <v/>
      </c>
      <c r="F27" s="49">
        <f>IF(D27="","",D27-E27)</f>
        <v/>
      </c>
      <c r="H27" s="90">
        <f>'PAISAGISMO'!E5</f>
        <v/>
      </c>
      <c r="I27" s="90">
        <f>'PAISAGISMO'!E6</f>
        <v/>
      </c>
      <c r="J27" s="90">
        <f>'PAISAGISMO'!E7</f>
        <v/>
      </c>
      <c r="K27" s="90">
        <f>'PAISAGISMO'!E8</f>
        <v/>
      </c>
      <c r="L27" s="90">
        <f>'PAISAGISMO'!E9</f>
        <v/>
      </c>
      <c r="M27" s="90">
        <f>'PAISAGISMO'!E10</f>
        <v/>
      </c>
      <c r="N27" s="90">
        <f>'PAISAGISMO'!E11</f>
        <v/>
      </c>
      <c r="O27" s="90">
        <f>'PAISAGISMO'!E12</f>
        <v/>
      </c>
      <c r="P27" s="90">
        <f>'PAISAGISMO'!E13</f>
        <v/>
      </c>
      <c r="Q27" s="90">
        <f>'PAISAGISMO'!E14</f>
        <v/>
      </c>
      <c r="R27" s="90">
        <f>'PAISAGISMO'!E15</f>
        <v/>
      </c>
      <c r="S27" s="90">
        <f>'PAISAGISMO'!E16</f>
        <v/>
      </c>
      <c r="T27" s="90">
        <f>'PAISAGISMO'!E17</f>
        <v/>
      </c>
      <c r="U27" s="90">
        <f>'PAISAGISMO'!E18</f>
        <v/>
      </c>
      <c r="V27" s="90">
        <f>'PAISAGISMO'!E19</f>
        <v/>
      </c>
      <c r="W27" s="90">
        <f>'PAISAGISMO'!E20</f>
        <v/>
      </c>
      <c r="X27" s="90">
        <f>'PAISAGISMO'!E21</f>
        <v/>
      </c>
      <c r="Y27" s="90">
        <f>'PAISAGISMO'!E22</f>
        <v/>
      </c>
      <c r="Z27" s="90">
        <f>'PAISAGISMO'!E23</f>
        <v/>
      </c>
      <c r="AA27" s="90">
        <f>'PAISAGISMO'!E24</f>
        <v/>
      </c>
      <c r="AB27" s="90">
        <f>'PAISAGISMO'!E25</f>
        <v/>
      </c>
      <c r="AC27" s="90">
        <f>'PAISAGISMO'!E26</f>
        <v/>
      </c>
      <c r="AD27" s="90">
        <f>'PAISAGISMO'!E27</f>
        <v/>
      </c>
      <c r="AE27" s="90">
        <f>'PAISAGISMO'!E28</f>
        <v/>
      </c>
      <c r="AF27" s="90">
        <f>'PAISAGISMO'!E29</f>
        <v/>
      </c>
      <c r="AG27" s="90">
        <f>'PAISAGISMO'!E30</f>
        <v/>
      </c>
      <c r="AH27" s="90">
        <f>'PAISAGISMO'!E31</f>
        <v/>
      </c>
      <c r="AI27" s="90">
        <f>'PAISAGISMO'!E32</f>
        <v/>
      </c>
      <c r="AJ27" s="90">
        <f>'PAISAGISMO'!E33</f>
        <v/>
      </c>
      <c r="AK27" s="90">
        <f>'PAISAGISMO'!E34</f>
        <v/>
      </c>
      <c r="AL27" s="90">
        <f>'PAISAGISMO'!E35</f>
        <v/>
      </c>
      <c r="AM27" s="90">
        <f>'PAISAGISMO'!E36</f>
        <v/>
      </c>
      <c r="AN27" s="90">
        <f>'PAISAGISMO'!E37</f>
        <v/>
      </c>
      <c r="AO27" s="90">
        <f>'PAISAGISMO'!E38</f>
        <v/>
      </c>
      <c r="AP27" s="90">
        <f>'PAISAGISMO'!E39</f>
        <v/>
      </c>
      <c r="AQ27" s="90">
        <f>'PAISAGISMO'!E40</f>
        <v/>
      </c>
      <c r="AR27" s="90">
        <f>'PAISAGISMO'!E41</f>
        <v/>
      </c>
      <c r="AS27" s="90">
        <f>'PAISAGISMO'!E42</f>
        <v/>
      </c>
      <c r="AT27" s="90">
        <f>'PAISAGISMO'!E43</f>
        <v/>
      </c>
      <c r="AU27" s="90">
        <f>'PAISAGISMO'!E44</f>
        <v/>
      </c>
      <c r="AV27" s="90">
        <f>'PAISAGISMO'!E45</f>
        <v/>
      </c>
      <c r="AW27" s="90">
        <f>'PAISAGISMO'!E46</f>
        <v/>
      </c>
      <c r="AX27" s="90">
        <f>'PAISAGISMO'!E47</f>
        <v/>
      </c>
      <c r="AY27" s="90">
        <f>'PAISAGISMO'!E48</f>
        <v/>
      </c>
      <c r="AZ27" s="90">
        <f>'PAISAGISMO'!E49</f>
        <v/>
      </c>
      <c r="BA27" s="90">
        <f>'PAISAGISMO'!E50</f>
        <v/>
      </c>
      <c r="BB27" s="90">
        <f>'PAISAGISMO'!E51</f>
        <v/>
      </c>
      <c r="BC27" s="90">
        <f>'PAISAGISMO'!E52</f>
        <v/>
      </c>
      <c r="BD27" s="90">
        <f>'PAISAGISMO'!E53</f>
        <v/>
      </c>
      <c r="BE27" s="90">
        <f>'PAISAGISMO'!E54</f>
        <v/>
      </c>
      <c r="BF27" s="90">
        <f>'PAISAGISMO'!E55</f>
        <v/>
      </c>
      <c r="BG27" s="90">
        <f>'PAISAGISMO'!E56</f>
        <v/>
      </c>
      <c r="BH27" s="90">
        <f>'PAISAGISMO'!E57</f>
        <v/>
      </c>
      <c r="BI27" s="90">
        <f>'PAISAGISMO'!E58</f>
        <v/>
      </c>
      <c r="BJ27" s="90">
        <f>'PAISAGISMO'!E59</f>
        <v/>
      </c>
      <c r="BK27" s="90">
        <f>'PAISAGISMO'!E60</f>
        <v/>
      </c>
      <c r="BL27" s="90">
        <f>'PAISAGISMO'!E61</f>
        <v/>
      </c>
      <c r="BM27" s="90">
        <f>'PAISAGISMO'!E62</f>
        <v/>
      </c>
      <c r="BN27" s="90">
        <f>'PAISAGISMO'!E63</f>
        <v/>
      </c>
      <c r="BO27" s="90">
        <f>'PAISAGISMO'!E64</f>
        <v/>
      </c>
      <c r="BP27" s="90">
        <f>'PAISAGISMO'!E65</f>
        <v/>
      </c>
      <c r="BQ27" s="90">
        <f>'PAISAGISMO'!E66</f>
        <v/>
      </c>
      <c r="BR27" s="90">
        <f>'PAISAGISMO'!E67</f>
        <v/>
      </c>
      <c r="BS27" s="90">
        <f>'PAISAGISMO'!E68</f>
        <v/>
      </c>
      <c r="BT27" s="90">
        <f>'PAISAGISMO'!E69</f>
        <v/>
      </c>
      <c r="BU27" s="90">
        <f>'PAISAGISMO'!E70</f>
        <v/>
      </c>
      <c r="BV27" s="90">
        <f>'PAISAGISMO'!E71</f>
        <v/>
      </c>
      <c r="BW27" s="90">
        <f>'PAISAGISMO'!E72</f>
        <v/>
      </c>
      <c r="BX27" s="90">
        <f>'PAISAGISMO'!E73</f>
        <v/>
      </c>
      <c r="BY27" s="90">
        <f>'PAISAGISMO'!E74</f>
        <v/>
      </c>
      <c r="BZ27" s="90">
        <f>'PAISAGISMO'!E75</f>
        <v/>
      </c>
      <c r="CA27" s="90">
        <f>'PAISAGISMO'!E76</f>
        <v/>
      </c>
    </row>
    <row r="28">
      <c r="A28" s="59" t="inlineStr">
        <is>
          <t>G041.002</t>
        </is>
      </c>
      <c r="B28" s="59" t="inlineStr">
        <is>
          <t>1030-1070-420</t>
        </is>
      </c>
      <c r="C28" s="59" t="inlineStr">
        <is>
          <t>PAVIMENTAÇÃO</t>
        </is>
      </c>
      <c r="D28" s="60">
        <f>'PAVIMENTAÇÃO'!$K$5</f>
        <v/>
      </c>
      <c r="E28" s="49">
        <f>SUM(H28:CA28)</f>
        <v/>
      </c>
      <c r="F28" s="49">
        <f>IF(D28="","",D28-E28)</f>
        <v/>
      </c>
      <c r="H28" s="90">
        <f>'PAVIMENTAÇÃO'!E5</f>
        <v/>
      </c>
      <c r="I28" s="90">
        <f>'PAVIMENTAÇÃO'!E6</f>
        <v/>
      </c>
      <c r="J28" s="90">
        <f>'PAVIMENTAÇÃO'!E7</f>
        <v/>
      </c>
      <c r="K28" s="90">
        <f>'PAVIMENTAÇÃO'!E8</f>
        <v/>
      </c>
      <c r="L28" s="90">
        <f>'PAVIMENTAÇÃO'!E9</f>
        <v/>
      </c>
      <c r="M28" s="90">
        <f>'PAVIMENTAÇÃO'!E10</f>
        <v/>
      </c>
      <c r="N28" s="90">
        <f>'PAVIMENTAÇÃO'!E11</f>
        <v/>
      </c>
      <c r="O28" s="90">
        <f>'PAVIMENTAÇÃO'!E12</f>
        <v/>
      </c>
      <c r="P28" s="90">
        <f>'PAVIMENTAÇÃO'!E13</f>
        <v/>
      </c>
      <c r="Q28" s="90">
        <f>'PAVIMENTAÇÃO'!E14</f>
        <v/>
      </c>
      <c r="R28" s="90">
        <f>'PAVIMENTAÇÃO'!E15</f>
        <v/>
      </c>
      <c r="S28" s="90">
        <f>'PAVIMENTAÇÃO'!E16</f>
        <v/>
      </c>
      <c r="T28" s="90">
        <f>'PAVIMENTAÇÃO'!E17</f>
        <v/>
      </c>
      <c r="U28" s="90">
        <f>'PAVIMENTAÇÃO'!E18</f>
        <v/>
      </c>
      <c r="V28" s="90">
        <f>'PAVIMENTAÇÃO'!E19</f>
        <v/>
      </c>
      <c r="W28" s="90">
        <f>'PAVIMENTAÇÃO'!E20</f>
        <v/>
      </c>
      <c r="X28" s="90">
        <f>'PAVIMENTAÇÃO'!E21</f>
        <v/>
      </c>
      <c r="Y28" s="90">
        <f>'PAVIMENTAÇÃO'!E22</f>
        <v/>
      </c>
      <c r="Z28" s="90">
        <f>'PAVIMENTAÇÃO'!E23</f>
        <v/>
      </c>
      <c r="AA28" s="90">
        <f>'PAVIMENTAÇÃO'!E24</f>
        <v/>
      </c>
      <c r="AB28" s="90">
        <f>'PAVIMENTAÇÃO'!E25</f>
        <v/>
      </c>
      <c r="AC28" s="90">
        <f>'PAVIMENTAÇÃO'!E26</f>
        <v/>
      </c>
      <c r="AD28" s="90">
        <f>'PAVIMENTAÇÃO'!E27</f>
        <v/>
      </c>
      <c r="AE28" s="90">
        <f>'PAVIMENTAÇÃO'!E28</f>
        <v/>
      </c>
      <c r="AF28" s="90">
        <f>'PAVIMENTAÇÃO'!E29</f>
        <v/>
      </c>
      <c r="AG28" s="90">
        <f>'PAVIMENTAÇÃO'!E30</f>
        <v/>
      </c>
      <c r="AH28" s="90">
        <f>'PAVIMENTAÇÃO'!E31</f>
        <v/>
      </c>
      <c r="AI28" s="90">
        <f>'PAVIMENTAÇÃO'!E32</f>
        <v/>
      </c>
      <c r="AJ28" s="90">
        <f>'PAVIMENTAÇÃO'!E33</f>
        <v/>
      </c>
      <c r="AK28" s="90">
        <f>'PAVIMENTAÇÃO'!E34</f>
        <v/>
      </c>
      <c r="AL28" s="90">
        <f>'PAVIMENTAÇÃO'!E35</f>
        <v/>
      </c>
      <c r="AM28" s="90">
        <f>'PAVIMENTAÇÃO'!E36</f>
        <v/>
      </c>
      <c r="AN28" s="90">
        <f>'PAVIMENTAÇÃO'!E37</f>
        <v/>
      </c>
      <c r="AO28" s="90">
        <f>'PAVIMENTAÇÃO'!E38</f>
        <v/>
      </c>
      <c r="AP28" s="90">
        <f>'PAVIMENTAÇÃO'!E39</f>
        <v/>
      </c>
      <c r="AQ28" s="90">
        <f>'PAVIMENTAÇÃO'!E40</f>
        <v/>
      </c>
      <c r="AR28" s="90">
        <f>'PAVIMENTAÇÃO'!E41</f>
        <v/>
      </c>
      <c r="AS28" s="90">
        <f>'PAVIMENTAÇÃO'!E42</f>
        <v/>
      </c>
      <c r="AT28" s="90">
        <f>'PAVIMENTAÇÃO'!E43</f>
        <v/>
      </c>
      <c r="AU28" s="90">
        <f>'PAVIMENTAÇÃO'!E44</f>
        <v/>
      </c>
      <c r="AV28" s="90">
        <f>'PAVIMENTAÇÃO'!E45</f>
        <v/>
      </c>
      <c r="AW28" s="90">
        <f>'PAVIMENTAÇÃO'!E46</f>
        <v/>
      </c>
      <c r="AX28" s="90">
        <f>'PAVIMENTAÇÃO'!E47</f>
        <v/>
      </c>
      <c r="AY28" s="90">
        <f>'PAVIMENTAÇÃO'!E48</f>
        <v/>
      </c>
      <c r="AZ28" s="90">
        <f>'PAVIMENTAÇÃO'!E49</f>
        <v/>
      </c>
      <c r="BA28" s="90">
        <f>'PAVIMENTAÇÃO'!E50</f>
        <v/>
      </c>
      <c r="BB28" s="90">
        <f>'PAVIMENTAÇÃO'!E51</f>
        <v/>
      </c>
      <c r="BC28" s="90">
        <f>'PAVIMENTAÇÃO'!E52</f>
        <v/>
      </c>
      <c r="BD28" s="90">
        <f>'PAVIMENTAÇÃO'!E53</f>
        <v/>
      </c>
      <c r="BE28" s="90">
        <f>'PAVIMENTAÇÃO'!E54</f>
        <v/>
      </c>
      <c r="BF28" s="90">
        <f>'PAVIMENTAÇÃO'!E55</f>
        <v/>
      </c>
      <c r="BG28" s="90">
        <f>'PAVIMENTAÇÃO'!E56</f>
        <v/>
      </c>
      <c r="BH28" s="90">
        <f>'PAVIMENTAÇÃO'!E57</f>
        <v/>
      </c>
      <c r="BI28" s="90">
        <f>'PAVIMENTAÇÃO'!E58</f>
        <v/>
      </c>
      <c r="BJ28" s="90">
        <f>'PAVIMENTAÇÃO'!E59</f>
        <v/>
      </c>
      <c r="BK28" s="90">
        <f>'PAVIMENTAÇÃO'!E60</f>
        <v/>
      </c>
      <c r="BL28" s="90">
        <f>'PAVIMENTAÇÃO'!E61</f>
        <v/>
      </c>
      <c r="BM28" s="90">
        <f>'PAVIMENTAÇÃO'!E62</f>
        <v/>
      </c>
      <c r="BN28" s="90">
        <f>'PAVIMENTAÇÃO'!E63</f>
        <v/>
      </c>
      <c r="BO28" s="90">
        <f>'PAVIMENTAÇÃO'!E64</f>
        <v/>
      </c>
      <c r="BP28" s="90">
        <f>'PAVIMENTAÇÃO'!E65</f>
        <v/>
      </c>
      <c r="BQ28" s="90">
        <f>'PAVIMENTAÇÃO'!E66</f>
        <v/>
      </c>
      <c r="BR28" s="90">
        <f>'PAVIMENTAÇÃO'!E67</f>
        <v/>
      </c>
      <c r="BS28" s="90">
        <f>'PAVIMENTAÇÃO'!E68</f>
        <v/>
      </c>
      <c r="BT28" s="90">
        <f>'PAVIMENTAÇÃO'!E69</f>
        <v/>
      </c>
      <c r="BU28" s="90">
        <f>'PAVIMENTAÇÃO'!E70</f>
        <v/>
      </c>
      <c r="BV28" s="90">
        <f>'PAVIMENTAÇÃO'!E71</f>
        <v/>
      </c>
      <c r="BW28" s="90">
        <f>'PAVIMENTAÇÃO'!E72</f>
        <v/>
      </c>
      <c r="BX28" s="90">
        <f>'PAVIMENTAÇÃO'!E73</f>
        <v/>
      </c>
      <c r="BY28" s="90">
        <f>'PAVIMENTAÇÃO'!E74</f>
        <v/>
      </c>
      <c r="BZ28" s="90">
        <f>'PAVIMENTAÇÃO'!E75</f>
        <v/>
      </c>
      <c r="CA28" s="90">
        <f>'PAVIMENTAÇÃO'!E76</f>
        <v/>
      </c>
    </row>
    <row r="29">
      <c r="A29" s="59" t="inlineStr">
        <is>
          <t>G041.002</t>
        </is>
      </c>
      <c r="B29" s="59" t="inlineStr">
        <is>
          <t>1030-1070-390</t>
        </is>
      </c>
      <c r="C29" s="59" t="inlineStr">
        <is>
          <t>PINTURA</t>
        </is>
      </c>
      <c r="D29" s="60">
        <f>'PINTURA'!$K$5</f>
        <v/>
      </c>
      <c r="E29" s="49">
        <f>SUM(H29:CA29)</f>
        <v/>
      </c>
      <c r="F29" s="49">
        <f>IF(D29="","",D29-E29)</f>
        <v/>
      </c>
      <c r="H29" s="90">
        <f>'PINTURA'!E5</f>
        <v/>
      </c>
      <c r="I29" s="90">
        <f>'PINTURA'!E6</f>
        <v/>
      </c>
      <c r="J29" s="90">
        <f>'PINTURA'!E7</f>
        <v/>
      </c>
      <c r="K29" s="90">
        <f>'PINTURA'!E8</f>
        <v/>
      </c>
      <c r="L29" s="90">
        <f>'PINTURA'!E9</f>
        <v/>
      </c>
      <c r="M29" s="90">
        <f>'PINTURA'!E10</f>
        <v/>
      </c>
      <c r="N29" s="90">
        <f>'PINTURA'!E11</f>
        <v/>
      </c>
      <c r="O29" s="90">
        <f>'PINTURA'!E12</f>
        <v/>
      </c>
      <c r="P29" s="90">
        <f>'PINTURA'!E13</f>
        <v/>
      </c>
      <c r="Q29" s="90">
        <f>'PINTURA'!E14</f>
        <v/>
      </c>
      <c r="R29" s="90">
        <f>'PINTURA'!E15</f>
        <v/>
      </c>
      <c r="S29" s="90">
        <f>'PINTURA'!E16</f>
        <v/>
      </c>
      <c r="T29" s="90">
        <f>'PINTURA'!E17</f>
        <v/>
      </c>
      <c r="U29" s="90">
        <f>'PINTURA'!E18</f>
        <v/>
      </c>
      <c r="V29" s="90">
        <f>'PINTURA'!E19</f>
        <v/>
      </c>
      <c r="W29" s="90">
        <f>'PINTURA'!E20</f>
        <v/>
      </c>
      <c r="X29" s="90">
        <f>'PINTURA'!E21</f>
        <v/>
      </c>
      <c r="Y29" s="90">
        <f>'PINTURA'!E22</f>
        <v/>
      </c>
      <c r="Z29" s="90">
        <f>'PINTURA'!E23</f>
        <v/>
      </c>
      <c r="AA29" s="90">
        <f>'PINTURA'!E24</f>
        <v/>
      </c>
      <c r="AB29" s="90">
        <f>'PINTURA'!E25</f>
        <v/>
      </c>
      <c r="AC29" s="90">
        <f>'PINTURA'!E26</f>
        <v/>
      </c>
      <c r="AD29" s="90">
        <f>'PINTURA'!E27</f>
        <v/>
      </c>
      <c r="AE29" s="90">
        <f>'PINTURA'!E28</f>
        <v/>
      </c>
      <c r="AF29" s="90">
        <f>'PINTURA'!E29</f>
        <v/>
      </c>
      <c r="AG29" s="90">
        <f>'PINTURA'!E30</f>
        <v/>
      </c>
      <c r="AH29" s="90">
        <f>'PINTURA'!E31</f>
        <v/>
      </c>
      <c r="AI29" s="90">
        <f>'PINTURA'!E32</f>
        <v/>
      </c>
      <c r="AJ29" s="90">
        <f>'PINTURA'!E33</f>
        <v/>
      </c>
      <c r="AK29" s="90">
        <f>'PINTURA'!E34</f>
        <v/>
      </c>
      <c r="AL29" s="90">
        <f>'PINTURA'!E35</f>
        <v/>
      </c>
      <c r="AM29" s="90">
        <f>'PINTURA'!E36</f>
        <v/>
      </c>
      <c r="AN29" s="90">
        <f>'PINTURA'!E37</f>
        <v/>
      </c>
      <c r="AO29" s="90">
        <f>'PINTURA'!E38</f>
        <v/>
      </c>
      <c r="AP29" s="90">
        <f>'PINTURA'!E39</f>
        <v/>
      </c>
      <c r="AQ29" s="90">
        <f>'PINTURA'!E40</f>
        <v/>
      </c>
      <c r="AR29" s="90">
        <f>'PINTURA'!E41</f>
        <v/>
      </c>
      <c r="AS29" s="90">
        <f>'PINTURA'!E42</f>
        <v/>
      </c>
      <c r="AT29" s="90">
        <f>'PINTURA'!E43</f>
        <v/>
      </c>
      <c r="AU29" s="90">
        <f>'PINTURA'!E44</f>
        <v/>
      </c>
      <c r="AV29" s="90">
        <f>'PINTURA'!E45</f>
        <v/>
      </c>
      <c r="AW29" s="90">
        <f>'PINTURA'!E46</f>
        <v/>
      </c>
      <c r="AX29" s="90">
        <f>'PINTURA'!E47</f>
        <v/>
      </c>
      <c r="AY29" s="90">
        <f>'PINTURA'!E48</f>
        <v/>
      </c>
      <c r="AZ29" s="90">
        <f>'PINTURA'!E49</f>
        <v/>
      </c>
      <c r="BA29" s="90">
        <f>'PINTURA'!E50</f>
        <v/>
      </c>
      <c r="BB29" s="90">
        <f>'PINTURA'!E51</f>
        <v/>
      </c>
      <c r="BC29" s="90">
        <f>'PINTURA'!E52</f>
        <v/>
      </c>
      <c r="BD29" s="90">
        <f>'PINTURA'!E53</f>
        <v/>
      </c>
      <c r="BE29" s="90">
        <f>'PINTURA'!E54</f>
        <v/>
      </c>
      <c r="BF29" s="90">
        <f>'PINTURA'!E55</f>
        <v/>
      </c>
      <c r="BG29" s="90">
        <f>'PINTURA'!E56</f>
        <v/>
      </c>
      <c r="BH29" s="90">
        <f>'PINTURA'!E57</f>
        <v/>
      </c>
      <c r="BI29" s="90">
        <f>'PINTURA'!E58</f>
        <v/>
      </c>
      <c r="BJ29" s="90">
        <f>'PINTURA'!E59</f>
        <v/>
      </c>
      <c r="BK29" s="90">
        <f>'PINTURA'!E60</f>
        <v/>
      </c>
      <c r="BL29" s="90">
        <f>'PINTURA'!E61</f>
        <v/>
      </c>
      <c r="BM29" s="90">
        <f>'PINTURA'!E62</f>
        <v/>
      </c>
      <c r="BN29" s="90">
        <f>'PINTURA'!E63</f>
        <v/>
      </c>
      <c r="BO29" s="90">
        <f>'PINTURA'!E64</f>
        <v/>
      </c>
      <c r="BP29" s="90">
        <f>'PINTURA'!E65</f>
        <v/>
      </c>
      <c r="BQ29" s="90">
        <f>'PINTURA'!E66</f>
        <v/>
      </c>
      <c r="BR29" s="90">
        <f>'PINTURA'!E67</f>
        <v/>
      </c>
      <c r="BS29" s="90">
        <f>'PINTURA'!E68</f>
        <v/>
      </c>
      <c r="BT29" s="90">
        <f>'PINTURA'!E69</f>
        <v/>
      </c>
      <c r="BU29" s="90">
        <f>'PINTURA'!E70</f>
        <v/>
      </c>
      <c r="BV29" s="90">
        <f>'PINTURA'!E71</f>
        <v/>
      </c>
      <c r="BW29" s="90">
        <f>'PINTURA'!E72</f>
        <v/>
      </c>
      <c r="BX29" s="90">
        <f>'PINTURA'!E73</f>
        <v/>
      </c>
      <c r="BY29" s="90">
        <f>'PINTURA'!E74</f>
        <v/>
      </c>
      <c r="BZ29" s="90">
        <f>'PINTURA'!E75</f>
        <v/>
      </c>
      <c r="CA29" s="90">
        <f>'PINTURA'!E76</f>
        <v/>
      </c>
    </row>
    <row r="30">
      <c r="A30" s="59" t="inlineStr">
        <is>
          <t>G041.002</t>
        </is>
      </c>
      <c r="B30" s="59" t="inlineStr">
        <is>
          <t>1030-1070-100</t>
        </is>
      </c>
      <c r="C30" s="59" t="inlineStr">
        <is>
          <t>PROJETOS</t>
        </is>
      </c>
      <c r="D30" s="60">
        <f>'PROJETO'!$K$5</f>
        <v/>
      </c>
      <c r="E30" s="49">
        <f>SUM(H30:CA30)</f>
        <v/>
      </c>
      <c r="F30" s="49">
        <f>IF(D30="","",D30-E30)</f>
        <v/>
      </c>
      <c r="H30" s="90">
        <f>'PROJETO'!E5</f>
        <v/>
      </c>
      <c r="I30" s="90">
        <f>'PROJETO'!E6</f>
        <v/>
      </c>
      <c r="J30" s="90">
        <f>'PROJETO'!E7</f>
        <v/>
      </c>
      <c r="K30" s="90">
        <f>'PROJETO'!E8</f>
        <v/>
      </c>
      <c r="L30" s="90">
        <f>'PROJETO'!E9</f>
        <v/>
      </c>
      <c r="M30" s="90">
        <f>'PROJETO'!E10</f>
        <v/>
      </c>
      <c r="N30" s="90">
        <f>'PROJETO'!E11</f>
        <v/>
      </c>
      <c r="O30" s="90">
        <f>'PROJETO'!E12</f>
        <v/>
      </c>
      <c r="P30" s="90">
        <f>'PROJETO'!E13</f>
        <v/>
      </c>
      <c r="Q30" s="90">
        <f>'PROJETO'!E14</f>
        <v/>
      </c>
      <c r="R30" s="90">
        <f>'PROJETO'!E15</f>
        <v/>
      </c>
      <c r="S30" s="90">
        <f>'PROJETO'!E16</f>
        <v/>
      </c>
      <c r="T30" s="90">
        <f>'PROJETO'!E17</f>
        <v/>
      </c>
      <c r="U30" s="90">
        <f>'PROJETO'!E18</f>
        <v/>
      </c>
      <c r="V30" s="90">
        <f>'PROJETO'!E19</f>
        <v/>
      </c>
      <c r="W30" s="90">
        <f>'PROJETO'!E20</f>
        <v/>
      </c>
      <c r="X30" s="90">
        <f>'PROJETO'!E21</f>
        <v/>
      </c>
      <c r="Y30" s="90">
        <f>'PROJETO'!E22</f>
        <v/>
      </c>
      <c r="Z30" s="90">
        <f>'PROJETO'!E23</f>
        <v/>
      </c>
      <c r="AA30" s="90">
        <f>'PROJETO'!E24</f>
        <v/>
      </c>
      <c r="AB30" s="90">
        <f>'PROJETO'!E25</f>
        <v/>
      </c>
      <c r="AC30" s="90">
        <f>'PROJETO'!E26</f>
        <v/>
      </c>
      <c r="AD30" s="90">
        <f>'PROJETO'!E27</f>
        <v/>
      </c>
      <c r="AE30" s="90">
        <f>'PROJETO'!E28</f>
        <v/>
      </c>
      <c r="AF30" s="90">
        <f>'PROJETO'!E29</f>
        <v/>
      </c>
      <c r="AG30" s="90">
        <f>'PROJETO'!E30</f>
        <v/>
      </c>
      <c r="AH30" s="90">
        <f>'PROJETO'!E31</f>
        <v/>
      </c>
      <c r="AI30" s="90">
        <f>'PROJETO'!E32</f>
        <v/>
      </c>
      <c r="AJ30" s="90">
        <f>'PROJETO'!E33</f>
        <v/>
      </c>
      <c r="AK30" s="90">
        <f>'PROJETO'!E34</f>
        <v/>
      </c>
      <c r="AL30" s="90">
        <f>'PROJETO'!E35</f>
        <v/>
      </c>
      <c r="AM30" s="90">
        <f>'PROJETO'!E36</f>
        <v/>
      </c>
      <c r="AN30" s="90">
        <f>'PROJETO'!E37</f>
        <v/>
      </c>
      <c r="AO30" s="90">
        <f>'PROJETO'!E38</f>
        <v/>
      </c>
      <c r="AP30" s="90">
        <f>'PROJETO'!E39</f>
        <v/>
      </c>
      <c r="AQ30" s="90">
        <f>'PROJETO'!E40</f>
        <v/>
      </c>
      <c r="AR30" s="90">
        <f>'PROJETO'!E41</f>
        <v/>
      </c>
      <c r="AS30" s="90">
        <f>'PROJETO'!E42</f>
        <v/>
      </c>
      <c r="AT30" s="90">
        <f>'PROJETO'!E43</f>
        <v/>
      </c>
      <c r="AU30" s="90">
        <f>'PROJETO'!E44</f>
        <v/>
      </c>
      <c r="AV30" s="90">
        <f>'PROJETO'!E45</f>
        <v/>
      </c>
      <c r="AW30" s="90">
        <f>'PROJETO'!E46</f>
        <v/>
      </c>
      <c r="AX30" s="90">
        <f>'PROJETO'!E47</f>
        <v/>
      </c>
      <c r="AY30" s="90">
        <f>'PROJETO'!E48</f>
        <v/>
      </c>
      <c r="AZ30" s="90">
        <f>'PROJETO'!E49</f>
        <v/>
      </c>
      <c r="BA30" s="90">
        <f>'PROJETO'!E50</f>
        <v/>
      </c>
      <c r="BB30" s="90">
        <f>'PROJETO'!E51</f>
        <v/>
      </c>
      <c r="BC30" s="90">
        <f>'PROJETO'!E52</f>
        <v/>
      </c>
      <c r="BD30" s="90">
        <f>'PROJETO'!E53</f>
        <v/>
      </c>
      <c r="BE30" s="90">
        <f>'PROJETO'!E54</f>
        <v/>
      </c>
      <c r="BF30" s="90">
        <f>'PROJETO'!E55</f>
        <v/>
      </c>
      <c r="BG30" s="90">
        <f>'PROJETO'!E56</f>
        <v/>
      </c>
      <c r="BH30" s="90">
        <f>'PROJETO'!E57</f>
        <v/>
      </c>
      <c r="BI30" s="90">
        <f>'PROJETO'!E58</f>
        <v/>
      </c>
      <c r="BJ30" s="90">
        <f>'PROJETO'!E59</f>
        <v/>
      </c>
      <c r="BK30" s="90">
        <f>'PROJETO'!E60</f>
        <v/>
      </c>
      <c r="BL30" s="90">
        <f>'PROJETO'!E61</f>
        <v/>
      </c>
      <c r="BM30" s="90">
        <f>'PROJETO'!E62</f>
        <v/>
      </c>
      <c r="BN30" s="90">
        <f>'PROJETO'!E63</f>
        <v/>
      </c>
      <c r="BO30" s="90">
        <f>'PROJETO'!E64</f>
        <v/>
      </c>
      <c r="BP30" s="90">
        <f>'PROJETO'!E65</f>
        <v/>
      </c>
      <c r="BQ30" s="90">
        <f>'PROJETO'!E66</f>
        <v/>
      </c>
      <c r="BR30" s="90">
        <f>'PROJETO'!E67</f>
        <v/>
      </c>
      <c r="BS30" s="90">
        <f>'PROJETO'!E68</f>
        <v/>
      </c>
      <c r="BT30" s="90">
        <f>'PROJETO'!E69</f>
        <v/>
      </c>
      <c r="BU30" s="90">
        <f>'PROJETO'!E70</f>
        <v/>
      </c>
      <c r="BV30" s="90">
        <f>'PROJETO'!E71</f>
        <v/>
      </c>
      <c r="BW30" s="90">
        <f>'PROJETO'!E72</f>
        <v/>
      </c>
      <c r="BX30" s="90">
        <f>'PROJETO'!E73</f>
        <v/>
      </c>
      <c r="BY30" s="90">
        <f>'PROJETO'!E74</f>
        <v/>
      </c>
      <c r="BZ30" s="90">
        <f>'PROJETO'!E75</f>
        <v/>
      </c>
      <c r="CA30" s="90">
        <f>'PROJETO'!E76</f>
        <v/>
      </c>
    </row>
    <row r="31">
      <c r="A31" s="59" t="inlineStr">
        <is>
          <t>G041.002</t>
        </is>
      </c>
      <c r="B31" s="59" t="inlineStr">
        <is>
          <t>1030-1070-570</t>
        </is>
      </c>
      <c r="C31" s="59" t="inlineStr">
        <is>
          <t>REEMBOLSO MATERIAIS E SERVIÇOS</t>
        </is>
      </c>
      <c r="E31" s="49">
        <f>SUM(H31:CA31)</f>
        <v/>
      </c>
      <c r="F31" s="49">
        <f>IF(D31="","",D31-E31)</f>
        <v/>
      </c>
    </row>
    <row r="32">
      <c r="A32" s="59" t="inlineStr">
        <is>
          <t>G041.002</t>
        </is>
      </c>
      <c r="B32" s="59" t="inlineStr">
        <is>
          <t>1030-1070-360</t>
        </is>
      </c>
      <c r="C32" s="59" t="inlineStr">
        <is>
          <t>REVESTIMENTO DIVERSOS - FACHADA</t>
        </is>
      </c>
      <c r="D32" s="60">
        <f>'REV. FACHADA'!$K$5</f>
        <v/>
      </c>
      <c r="E32" s="49">
        <f>SUM(H32:CA32)</f>
        <v/>
      </c>
      <c r="F32" s="49">
        <f>IF(D32="","",D32-E32)</f>
        <v/>
      </c>
      <c r="H32" s="90">
        <f>'REV. FACHADA'!E5</f>
        <v/>
      </c>
      <c r="I32" s="90">
        <f>'REV. FACHADA'!E6</f>
        <v/>
      </c>
      <c r="J32" s="90">
        <f>'REV. FACHADA'!E7</f>
        <v/>
      </c>
      <c r="K32" s="90">
        <f>'REV. FACHADA'!E8</f>
        <v/>
      </c>
      <c r="L32" s="90">
        <f>'REV. FACHADA'!E9</f>
        <v/>
      </c>
      <c r="M32" s="90">
        <f>'REV. FACHADA'!E10</f>
        <v/>
      </c>
      <c r="N32" s="90">
        <f>'REV. FACHADA'!E11</f>
        <v/>
      </c>
      <c r="O32" s="90">
        <f>'REV. FACHADA'!E12</f>
        <v/>
      </c>
      <c r="P32" s="90">
        <f>'REV. FACHADA'!E13</f>
        <v/>
      </c>
      <c r="Q32" s="90">
        <f>'REV. FACHADA'!E14</f>
        <v/>
      </c>
      <c r="R32" s="90">
        <f>'REV. FACHADA'!E15</f>
        <v/>
      </c>
      <c r="S32" s="90">
        <f>'REV. FACHADA'!E16</f>
        <v/>
      </c>
      <c r="T32" s="90">
        <f>'REV. FACHADA'!E17</f>
        <v/>
      </c>
      <c r="U32" s="90">
        <f>'REV. FACHADA'!E18</f>
        <v/>
      </c>
      <c r="V32" s="90">
        <f>'REV. FACHADA'!E19</f>
        <v/>
      </c>
      <c r="W32" s="90">
        <f>'REV. FACHADA'!E20</f>
        <v/>
      </c>
      <c r="X32" s="90">
        <f>'REV. FACHADA'!E21</f>
        <v/>
      </c>
      <c r="Y32" s="90">
        <f>'REV. FACHADA'!E22</f>
        <v/>
      </c>
      <c r="Z32" s="90">
        <f>'REV. FACHADA'!E23</f>
        <v/>
      </c>
      <c r="AA32" s="90">
        <f>'REV. FACHADA'!E24</f>
        <v/>
      </c>
      <c r="AB32" s="90">
        <f>'REV. FACHADA'!E25</f>
        <v/>
      </c>
      <c r="AC32" s="90">
        <f>'REV. FACHADA'!E26</f>
        <v/>
      </c>
      <c r="AD32" s="90">
        <f>'REV. FACHADA'!E27</f>
        <v/>
      </c>
      <c r="AE32" s="90">
        <f>'REV. FACHADA'!E28</f>
        <v/>
      </c>
      <c r="AF32" s="90">
        <f>'REV. FACHADA'!E29</f>
        <v/>
      </c>
      <c r="AG32" s="90">
        <f>'REV. FACHADA'!E30</f>
        <v/>
      </c>
      <c r="AH32" s="90">
        <f>'REV. FACHADA'!E31</f>
        <v/>
      </c>
      <c r="AI32" s="90">
        <f>'REV. FACHADA'!E32</f>
        <v/>
      </c>
      <c r="AJ32" s="90">
        <f>'REV. FACHADA'!E33</f>
        <v/>
      </c>
      <c r="AK32" s="90">
        <f>'REV. FACHADA'!E34</f>
        <v/>
      </c>
      <c r="AL32" s="90">
        <f>'REV. FACHADA'!E35</f>
        <v/>
      </c>
      <c r="AM32" s="90">
        <f>'REV. FACHADA'!E36</f>
        <v/>
      </c>
      <c r="AN32" s="90">
        <f>'REV. FACHADA'!E37</f>
        <v/>
      </c>
      <c r="AO32" s="90">
        <f>'REV. FACHADA'!E38</f>
        <v/>
      </c>
      <c r="AP32" s="90">
        <f>'REV. FACHADA'!E39</f>
        <v/>
      </c>
      <c r="AQ32" s="90">
        <f>'REV. FACHADA'!E40</f>
        <v/>
      </c>
      <c r="AR32" s="90">
        <f>'REV. FACHADA'!E41</f>
        <v/>
      </c>
      <c r="AS32" s="90">
        <f>'REV. FACHADA'!E42</f>
        <v/>
      </c>
      <c r="AT32" s="90">
        <f>'REV. FACHADA'!E43</f>
        <v/>
      </c>
      <c r="AU32" s="90">
        <f>'REV. FACHADA'!E44</f>
        <v/>
      </c>
      <c r="AV32" s="90">
        <f>'REV. FACHADA'!E45</f>
        <v/>
      </c>
      <c r="AW32" s="90">
        <f>'REV. FACHADA'!E46</f>
        <v/>
      </c>
      <c r="AX32" s="90">
        <f>'REV. FACHADA'!E47</f>
        <v/>
      </c>
      <c r="AY32" s="90">
        <f>'REV. FACHADA'!E48</f>
        <v/>
      </c>
      <c r="AZ32" s="90">
        <f>'REV. FACHADA'!E49</f>
        <v/>
      </c>
      <c r="BA32" s="90">
        <f>'REV. FACHADA'!E50</f>
        <v/>
      </c>
      <c r="BB32" s="90">
        <f>'REV. FACHADA'!E51</f>
        <v/>
      </c>
      <c r="BC32" s="90">
        <f>'REV. FACHADA'!E52</f>
        <v/>
      </c>
      <c r="BD32" s="90">
        <f>'REV. FACHADA'!E53</f>
        <v/>
      </c>
      <c r="BE32" s="90">
        <f>'REV. FACHADA'!E54</f>
        <v/>
      </c>
      <c r="BF32" s="90">
        <f>'REV. FACHADA'!E55</f>
        <v/>
      </c>
      <c r="BG32" s="90">
        <f>'REV. FACHADA'!E56</f>
        <v/>
      </c>
      <c r="BH32" s="90">
        <f>'REV. FACHADA'!E57</f>
        <v/>
      </c>
      <c r="BI32" s="90">
        <f>'REV. FACHADA'!E58</f>
        <v/>
      </c>
      <c r="BJ32" s="90">
        <f>'REV. FACHADA'!E59</f>
        <v/>
      </c>
      <c r="BK32" s="90">
        <f>'REV. FACHADA'!E60</f>
        <v/>
      </c>
      <c r="BL32" s="90">
        <f>'REV. FACHADA'!E61</f>
        <v/>
      </c>
      <c r="BM32" s="90">
        <f>'REV. FACHADA'!E62</f>
        <v/>
      </c>
      <c r="BN32" s="90">
        <f>'REV. FACHADA'!E63</f>
        <v/>
      </c>
      <c r="BO32" s="90">
        <f>'REV. FACHADA'!E64</f>
        <v/>
      </c>
      <c r="BP32" s="90">
        <f>'REV. FACHADA'!E65</f>
        <v/>
      </c>
      <c r="BQ32" s="90">
        <f>'REV. FACHADA'!E66</f>
        <v/>
      </c>
      <c r="BR32" s="90">
        <f>'REV. FACHADA'!E67</f>
        <v/>
      </c>
      <c r="BS32" s="90">
        <f>'REV. FACHADA'!E68</f>
        <v/>
      </c>
      <c r="BT32" s="90">
        <f>'REV. FACHADA'!E69</f>
        <v/>
      </c>
      <c r="BU32" s="90">
        <f>'REV. FACHADA'!E70</f>
        <v/>
      </c>
      <c r="BV32" s="90">
        <f>'REV. FACHADA'!E71</f>
        <v/>
      </c>
      <c r="BW32" s="90">
        <f>'REV. FACHADA'!E72</f>
        <v/>
      </c>
      <c r="BX32" s="90">
        <f>'REV. FACHADA'!E73</f>
        <v/>
      </c>
      <c r="BY32" s="90">
        <f>'REV. FACHADA'!E74</f>
        <v/>
      </c>
      <c r="BZ32" s="90">
        <f>'REV. FACHADA'!E75</f>
        <v/>
      </c>
      <c r="CA32" s="90">
        <f>'REV. FACHADA'!E76</f>
        <v/>
      </c>
    </row>
    <row r="33">
      <c r="A33" s="59" t="inlineStr">
        <is>
          <t>G041.002</t>
        </is>
      </c>
      <c r="B33" s="59" t="inlineStr">
        <is>
          <t>1030-1070-490</t>
        </is>
      </c>
      <c r="C33" s="59" t="inlineStr">
        <is>
          <t>REVESTIMENTOS DE ACABAMENTO</t>
        </is>
      </c>
      <c r="D33" s="60">
        <f>'REV. ACAB'!$K$5</f>
        <v/>
      </c>
      <c r="E33" s="49">
        <f>SUM(H33:CA33)</f>
        <v/>
      </c>
      <c r="F33" s="49">
        <f>IF(D33="","",D33-E33)</f>
        <v/>
      </c>
      <c r="H33" s="90">
        <f>'REV. ACAB'!E5</f>
        <v/>
      </c>
      <c r="I33" s="90">
        <f>'REV. ACAB'!E6</f>
        <v/>
      </c>
      <c r="J33" s="90">
        <f>'REV. ACAB'!E7</f>
        <v/>
      </c>
      <c r="K33" s="90">
        <f>'REV. ACAB'!E8</f>
        <v/>
      </c>
      <c r="L33" s="90">
        <f>'REV. ACAB'!E9</f>
        <v/>
      </c>
      <c r="M33" s="90">
        <f>'REV. ACAB'!E10</f>
        <v/>
      </c>
      <c r="N33" s="90">
        <f>'REV. ACAB'!E11</f>
        <v/>
      </c>
      <c r="O33" s="90">
        <f>'REV. ACAB'!E12</f>
        <v/>
      </c>
      <c r="P33" s="90">
        <f>'REV. ACAB'!E13</f>
        <v/>
      </c>
      <c r="Q33" s="90">
        <f>'REV. ACAB'!E14</f>
        <v/>
      </c>
      <c r="R33" s="90">
        <f>'REV. ACAB'!E15</f>
        <v/>
      </c>
      <c r="S33" s="90">
        <f>'REV. ACAB'!E16</f>
        <v/>
      </c>
      <c r="T33" s="90">
        <f>'REV. ACAB'!E17</f>
        <v/>
      </c>
      <c r="U33" s="90">
        <f>'REV. ACAB'!E18</f>
        <v/>
      </c>
      <c r="V33" s="90">
        <f>'REV. ACAB'!E19</f>
        <v/>
      </c>
      <c r="W33" s="90">
        <f>'REV. ACAB'!E20</f>
        <v/>
      </c>
      <c r="X33" s="90">
        <f>'REV. ACAB'!E21</f>
        <v/>
      </c>
      <c r="Y33" s="90">
        <f>'REV. ACAB'!E22</f>
        <v/>
      </c>
      <c r="Z33" s="90">
        <f>'REV. ACAB'!E23</f>
        <v/>
      </c>
      <c r="AA33" s="90">
        <f>'REV. ACAB'!E24</f>
        <v/>
      </c>
      <c r="AB33" s="90">
        <f>'REV. ACAB'!E25</f>
        <v/>
      </c>
      <c r="AC33" s="90">
        <f>'REV. ACAB'!E26</f>
        <v/>
      </c>
      <c r="AD33" s="90">
        <f>'REV. ACAB'!E27</f>
        <v/>
      </c>
      <c r="AE33" s="90">
        <f>'REV. ACAB'!E28</f>
        <v/>
      </c>
      <c r="AF33" s="90">
        <f>'REV. ACAB'!E29</f>
        <v/>
      </c>
      <c r="AG33" s="90">
        <f>'REV. ACAB'!E30</f>
        <v/>
      </c>
      <c r="AH33" s="90">
        <f>'REV. ACAB'!E31</f>
        <v/>
      </c>
      <c r="AI33" s="90">
        <f>'REV. ACAB'!E32</f>
        <v/>
      </c>
      <c r="AJ33" s="90">
        <f>'REV. ACAB'!E33</f>
        <v/>
      </c>
      <c r="AK33" s="90">
        <f>'REV. ACAB'!E34</f>
        <v/>
      </c>
      <c r="AL33" s="90">
        <f>'REV. ACAB'!E35</f>
        <v/>
      </c>
      <c r="AM33" s="90">
        <f>'REV. ACAB'!E36</f>
        <v/>
      </c>
      <c r="AN33" s="90">
        <f>'REV. ACAB'!E37</f>
        <v/>
      </c>
      <c r="AO33" s="90">
        <f>'REV. ACAB'!E38</f>
        <v/>
      </c>
      <c r="AP33" s="90">
        <f>'REV. ACAB'!E39</f>
        <v/>
      </c>
      <c r="AQ33" s="90">
        <f>'REV. ACAB'!E40</f>
        <v/>
      </c>
      <c r="AR33" s="90">
        <f>'REV. ACAB'!E41</f>
        <v/>
      </c>
      <c r="AS33" s="90">
        <f>'REV. ACAB'!E42</f>
        <v/>
      </c>
      <c r="AT33" s="90">
        <f>'REV. ACAB'!E43</f>
        <v/>
      </c>
      <c r="AU33" s="90">
        <f>'REV. ACAB'!E44</f>
        <v/>
      </c>
      <c r="AV33" s="90">
        <f>'REV. ACAB'!E45</f>
        <v/>
      </c>
      <c r="AW33" s="90">
        <f>'REV. ACAB'!E46</f>
        <v/>
      </c>
      <c r="AX33" s="90">
        <f>'REV. ACAB'!E47</f>
        <v/>
      </c>
      <c r="AY33" s="90">
        <f>'REV. ACAB'!E48</f>
        <v/>
      </c>
      <c r="AZ33" s="90">
        <f>'REV. ACAB'!E49</f>
        <v/>
      </c>
      <c r="BA33" s="90">
        <f>'REV. ACAB'!E50</f>
        <v/>
      </c>
      <c r="BB33" s="90">
        <f>'REV. ACAB'!E51</f>
        <v/>
      </c>
      <c r="BC33" s="90">
        <f>'REV. ACAB'!E52</f>
        <v/>
      </c>
      <c r="BD33" s="90">
        <f>'REV. ACAB'!E53</f>
        <v/>
      </c>
      <c r="BE33" s="90">
        <f>'REV. ACAB'!E54</f>
        <v/>
      </c>
      <c r="BF33" s="90">
        <f>'REV. ACAB'!E55</f>
        <v/>
      </c>
      <c r="BG33" s="90">
        <f>'REV. ACAB'!E56</f>
        <v/>
      </c>
      <c r="BH33" s="90">
        <f>'REV. ACAB'!E57</f>
        <v/>
      </c>
      <c r="BI33" s="90">
        <f>'REV. ACAB'!E58</f>
        <v/>
      </c>
      <c r="BJ33" s="90">
        <f>'REV. ACAB'!E59</f>
        <v/>
      </c>
      <c r="BK33" s="90">
        <f>'REV. ACAB'!E60</f>
        <v/>
      </c>
      <c r="BL33" s="90">
        <f>'REV. ACAB'!E61</f>
        <v/>
      </c>
      <c r="BM33" s="90">
        <f>'REV. ACAB'!E62</f>
        <v/>
      </c>
      <c r="BN33" s="90">
        <f>'REV. ACAB'!E63</f>
        <v/>
      </c>
      <c r="BO33" s="90">
        <f>'REV. ACAB'!E64</f>
        <v/>
      </c>
      <c r="BP33" s="90">
        <f>'REV. ACAB'!E65</f>
        <v/>
      </c>
      <c r="BQ33" s="90">
        <f>'REV. ACAB'!E66</f>
        <v/>
      </c>
      <c r="BR33" s="90">
        <f>'REV. ACAB'!E67</f>
        <v/>
      </c>
      <c r="BS33" s="90">
        <f>'REV. ACAB'!E68</f>
        <v/>
      </c>
      <c r="BT33" s="90">
        <f>'REV. ACAB'!E69</f>
        <v/>
      </c>
      <c r="BU33" s="90">
        <f>'REV. ACAB'!E70</f>
        <v/>
      </c>
      <c r="BV33" s="90">
        <f>'REV. ACAB'!E71</f>
        <v/>
      </c>
      <c r="BW33" s="90">
        <f>'REV. ACAB'!E72</f>
        <v/>
      </c>
      <c r="BX33" s="90">
        <f>'REV. ACAB'!E73</f>
        <v/>
      </c>
      <c r="BY33" s="90">
        <f>'REV. ACAB'!E74</f>
        <v/>
      </c>
      <c r="BZ33" s="90">
        <f>'REV. ACAB'!E75</f>
        <v/>
      </c>
      <c r="CA33" s="90">
        <f>'REV. ACAB'!E76</f>
        <v/>
      </c>
    </row>
    <row r="34">
      <c r="A34" s="59" t="inlineStr">
        <is>
          <t>G041.002</t>
        </is>
      </c>
      <c r="B34" s="59" t="inlineStr">
        <is>
          <t>1030-1070-320</t>
        </is>
      </c>
      <c r="C34" s="59" t="inlineStr">
        <is>
          <t>REVESTIMENTOS DE MASSA EM PISOS</t>
        </is>
      </c>
      <c r="D34" s="60">
        <f>'REV. PISOS'!$K$5</f>
        <v/>
      </c>
      <c r="E34" s="49">
        <f>SUM(H34:CA34)</f>
        <v/>
      </c>
      <c r="F34" s="49">
        <f>IF(D34="","",D34-E34)</f>
        <v/>
      </c>
      <c r="H34" s="90">
        <f>'REV. PISOS'!E5</f>
        <v/>
      </c>
      <c r="I34" s="90">
        <f>'REV. PISOS'!E6</f>
        <v/>
      </c>
      <c r="J34" s="90">
        <f>'REV. PISOS'!E7</f>
        <v/>
      </c>
      <c r="K34" s="90">
        <f>'REV. PISOS'!E8</f>
        <v/>
      </c>
      <c r="L34" s="90">
        <f>'REV. PISOS'!E9</f>
        <v/>
      </c>
      <c r="M34" s="90">
        <f>'REV. PISOS'!E10</f>
        <v/>
      </c>
      <c r="N34" s="90">
        <f>'REV. PISOS'!E11</f>
        <v/>
      </c>
      <c r="O34" s="90">
        <f>'REV. PISOS'!E12</f>
        <v/>
      </c>
      <c r="P34" s="90">
        <f>'REV. PISOS'!E13</f>
        <v/>
      </c>
      <c r="Q34" s="90">
        <f>'REV. PISOS'!E14</f>
        <v/>
      </c>
      <c r="R34" s="90">
        <f>'REV. PISOS'!E15</f>
        <v/>
      </c>
      <c r="S34" s="90">
        <f>'REV. PISOS'!E16</f>
        <v/>
      </c>
      <c r="T34" s="90">
        <f>'REV. PISOS'!E17</f>
        <v/>
      </c>
      <c r="U34" s="90">
        <f>'REV. PISOS'!E18</f>
        <v/>
      </c>
      <c r="V34" s="90">
        <f>'REV. PISOS'!E19</f>
        <v/>
      </c>
      <c r="W34" s="90">
        <f>'REV. PISOS'!E20</f>
        <v/>
      </c>
      <c r="X34" s="90">
        <f>'REV. PISOS'!E21</f>
        <v/>
      </c>
      <c r="Y34" s="90">
        <f>'REV. PISOS'!E22</f>
        <v/>
      </c>
      <c r="Z34" s="90">
        <f>'REV. PISOS'!E23</f>
        <v/>
      </c>
      <c r="AA34" s="90">
        <f>'REV. PISOS'!E24</f>
        <v/>
      </c>
      <c r="AB34" s="90">
        <f>'REV. PISOS'!E25</f>
        <v/>
      </c>
      <c r="AC34" s="90">
        <f>'REV. PISOS'!E26</f>
        <v/>
      </c>
      <c r="AD34" s="90">
        <f>'REV. PISOS'!E27</f>
        <v/>
      </c>
      <c r="AE34" s="90">
        <f>'REV. PISOS'!E28</f>
        <v/>
      </c>
      <c r="AF34" s="90">
        <f>'REV. PISOS'!E29</f>
        <v/>
      </c>
      <c r="AG34" s="90">
        <f>'REV. PISOS'!E30</f>
        <v/>
      </c>
      <c r="AH34" s="90">
        <f>'REV. PISOS'!E31</f>
        <v/>
      </c>
      <c r="AI34" s="90">
        <f>'REV. PISOS'!E32</f>
        <v/>
      </c>
      <c r="AJ34" s="90">
        <f>'REV. PISOS'!E33</f>
        <v/>
      </c>
      <c r="AK34" s="90">
        <f>'REV. PISOS'!E34</f>
        <v/>
      </c>
      <c r="AL34" s="90">
        <f>'REV. PISOS'!E35</f>
        <v/>
      </c>
      <c r="AM34" s="90">
        <f>'REV. PISOS'!E36</f>
        <v/>
      </c>
      <c r="AN34" s="90">
        <f>'REV. PISOS'!E37</f>
        <v/>
      </c>
      <c r="AO34" s="90">
        <f>'REV. PISOS'!E38</f>
        <v/>
      </c>
      <c r="AP34" s="90">
        <f>'REV. PISOS'!E39</f>
        <v/>
      </c>
      <c r="AQ34" s="90">
        <f>'REV. PISOS'!E40</f>
        <v/>
      </c>
      <c r="AR34" s="90">
        <f>'REV. PISOS'!E41</f>
        <v/>
      </c>
      <c r="AS34" s="90">
        <f>'REV. PISOS'!E42</f>
        <v/>
      </c>
      <c r="AT34" s="90">
        <f>'REV. PISOS'!E43</f>
        <v/>
      </c>
      <c r="AU34" s="90">
        <f>'REV. PISOS'!E44</f>
        <v/>
      </c>
      <c r="AV34" s="90">
        <f>'REV. PISOS'!E45</f>
        <v/>
      </c>
      <c r="AW34" s="90">
        <f>'REV. PISOS'!E46</f>
        <v/>
      </c>
      <c r="AX34" s="90">
        <f>'REV. PISOS'!E47</f>
        <v/>
      </c>
      <c r="AY34" s="90">
        <f>'REV. PISOS'!E48</f>
        <v/>
      </c>
      <c r="AZ34" s="90">
        <f>'REV. PISOS'!E49</f>
        <v/>
      </c>
      <c r="BA34" s="90">
        <f>'REV. PISOS'!E50</f>
        <v/>
      </c>
      <c r="BB34" s="90">
        <f>'REV. PISOS'!E51</f>
        <v/>
      </c>
      <c r="BC34" s="90">
        <f>'REV. PISOS'!E52</f>
        <v/>
      </c>
      <c r="BD34" s="90">
        <f>'REV. PISOS'!E53</f>
        <v/>
      </c>
      <c r="BE34" s="90">
        <f>'REV. PISOS'!E54</f>
        <v/>
      </c>
      <c r="BF34" s="90">
        <f>'REV. PISOS'!E55</f>
        <v/>
      </c>
      <c r="BG34" s="90">
        <f>'REV. PISOS'!E56</f>
        <v/>
      </c>
      <c r="BH34" s="90">
        <f>'REV. PISOS'!E57</f>
        <v/>
      </c>
      <c r="BI34" s="90">
        <f>'REV. PISOS'!E58</f>
        <v/>
      </c>
      <c r="BJ34" s="90">
        <f>'REV. PISOS'!E59</f>
        <v/>
      </c>
      <c r="BK34" s="90">
        <f>'REV. PISOS'!E60</f>
        <v/>
      </c>
      <c r="BL34" s="90">
        <f>'REV. PISOS'!E61</f>
        <v/>
      </c>
      <c r="BM34" s="90">
        <f>'REV. PISOS'!E62</f>
        <v/>
      </c>
      <c r="BN34" s="90">
        <f>'REV. PISOS'!E63</f>
        <v/>
      </c>
      <c r="BO34" s="90">
        <f>'REV. PISOS'!E64</f>
        <v/>
      </c>
      <c r="BP34" s="90">
        <f>'REV. PISOS'!E65</f>
        <v/>
      </c>
      <c r="BQ34" s="90">
        <f>'REV. PISOS'!E66</f>
        <v/>
      </c>
      <c r="BR34" s="90">
        <f>'REV. PISOS'!E67</f>
        <v/>
      </c>
      <c r="BS34" s="90">
        <f>'REV. PISOS'!E68</f>
        <v/>
      </c>
      <c r="BT34" s="90">
        <f>'REV. PISOS'!E69</f>
        <v/>
      </c>
      <c r="BU34" s="90">
        <f>'REV. PISOS'!E70</f>
        <v/>
      </c>
      <c r="BV34" s="90">
        <f>'REV. PISOS'!E71</f>
        <v/>
      </c>
      <c r="BW34" s="90">
        <f>'REV. PISOS'!E72</f>
        <v/>
      </c>
      <c r="BX34" s="90">
        <f>'REV. PISOS'!E73</f>
        <v/>
      </c>
      <c r="BY34" s="90">
        <f>'REV. PISOS'!E74</f>
        <v/>
      </c>
      <c r="BZ34" s="90">
        <f>'REV. PISOS'!E75</f>
        <v/>
      </c>
      <c r="CA34" s="90">
        <f>'REV. PISOS'!E76</f>
        <v/>
      </c>
    </row>
    <row r="35">
      <c r="A35" s="59" t="inlineStr">
        <is>
          <t>G041.002</t>
        </is>
      </c>
      <c r="B35" s="59" t="inlineStr">
        <is>
          <t>1030-1070-300</t>
        </is>
      </c>
      <c r="C35" s="59" t="inlineStr">
        <is>
          <t>REVESTIMENTOS DE MASSA EM PAREDES</t>
        </is>
      </c>
      <c r="D35" s="60">
        <f>'REV. PAREDE'!$K$5</f>
        <v/>
      </c>
      <c r="E35" s="49">
        <f>SUM(H35:CA35)</f>
        <v/>
      </c>
      <c r="F35" s="49">
        <f>IF(D35="","",D35-E35)</f>
        <v/>
      </c>
      <c r="H35" s="90">
        <f>'REV. PAREDE'!E5</f>
        <v/>
      </c>
      <c r="I35" s="90">
        <f>'REV. PAREDE'!E6</f>
        <v/>
      </c>
      <c r="J35" s="90">
        <f>'REV. PAREDE'!E7</f>
        <v/>
      </c>
      <c r="K35" s="90">
        <f>'REV. PAREDE'!E8</f>
        <v/>
      </c>
      <c r="L35" s="90">
        <f>'REV. PAREDE'!E9</f>
        <v/>
      </c>
      <c r="M35" s="90">
        <f>'REV. PAREDE'!E10</f>
        <v/>
      </c>
      <c r="N35" s="90">
        <f>'REV. PAREDE'!E11</f>
        <v/>
      </c>
      <c r="O35" s="90">
        <f>'REV. PAREDE'!E12</f>
        <v/>
      </c>
      <c r="P35" s="90">
        <f>'REV. PAREDE'!E13</f>
        <v/>
      </c>
      <c r="Q35" s="90">
        <f>'REV. PAREDE'!E14</f>
        <v/>
      </c>
      <c r="R35" s="90">
        <f>'REV. PAREDE'!E15</f>
        <v/>
      </c>
      <c r="S35" s="90">
        <f>'REV. PAREDE'!E16</f>
        <v/>
      </c>
      <c r="T35" s="90">
        <f>'REV. PAREDE'!E17</f>
        <v/>
      </c>
      <c r="U35" s="90">
        <f>'REV. PAREDE'!E18</f>
        <v/>
      </c>
      <c r="V35" s="90">
        <f>'REV. PAREDE'!E19</f>
        <v/>
      </c>
      <c r="W35" s="90">
        <f>'REV. PAREDE'!E20</f>
        <v/>
      </c>
      <c r="X35" s="90">
        <f>'REV. PAREDE'!E21</f>
        <v/>
      </c>
      <c r="Y35" s="90">
        <f>'REV. PAREDE'!E22</f>
        <v/>
      </c>
      <c r="Z35" s="90">
        <f>'REV. PAREDE'!E23</f>
        <v/>
      </c>
      <c r="AA35" s="90">
        <f>'REV. PAREDE'!E24</f>
        <v/>
      </c>
      <c r="AB35" s="90">
        <f>'REV. PAREDE'!E25</f>
        <v/>
      </c>
      <c r="AC35" s="90">
        <f>'REV. PAREDE'!E26</f>
        <v/>
      </c>
      <c r="AD35" s="90">
        <f>'REV. PAREDE'!E27</f>
        <v/>
      </c>
      <c r="AE35" s="90">
        <f>'REV. PAREDE'!E28</f>
        <v/>
      </c>
      <c r="AF35" s="90">
        <f>'REV. PAREDE'!E29</f>
        <v/>
      </c>
      <c r="AG35" s="90">
        <f>'REV. PAREDE'!E30</f>
        <v/>
      </c>
      <c r="AH35" s="90">
        <f>'REV. PAREDE'!E31</f>
        <v/>
      </c>
      <c r="AI35" s="90">
        <f>'REV. PAREDE'!E32</f>
        <v/>
      </c>
      <c r="AJ35" s="90">
        <f>'REV. PAREDE'!E33</f>
        <v/>
      </c>
      <c r="AK35" s="90">
        <f>'REV. PAREDE'!E34</f>
        <v/>
      </c>
      <c r="AL35" s="90">
        <f>'REV. PAREDE'!E35</f>
        <v/>
      </c>
      <c r="AM35" s="90">
        <f>'REV. PAREDE'!E36</f>
        <v/>
      </c>
      <c r="AN35" s="90">
        <f>'REV. PAREDE'!E37</f>
        <v/>
      </c>
      <c r="AO35" s="90">
        <f>'REV. PAREDE'!E38</f>
        <v/>
      </c>
      <c r="AP35" s="90">
        <f>'REV. PAREDE'!E39</f>
        <v/>
      </c>
      <c r="AQ35" s="90">
        <f>'REV. PAREDE'!E40</f>
        <v/>
      </c>
      <c r="AR35" s="90">
        <f>'REV. PAREDE'!E41</f>
        <v/>
      </c>
      <c r="AS35" s="90">
        <f>'REV. PAREDE'!E42</f>
        <v/>
      </c>
      <c r="AT35" s="90">
        <f>'REV. PAREDE'!E43</f>
        <v/>
      </c>
      <c r="AU35" s="90">
        <f>'REV. PAREDE'!E44</f>
        <v/>
      </c>
      <c r="AV35" s="90">
        <f>'REV. PAREDE'!E45</f>
        <v/>
      </c>
      <c r="AW35" s="90">
        <f>'REV. PAREDE'!E46</f>
        <v/>
      </c>
      <c r="AX35" s="90">
        <f>'REV. PAREDE'!E47</f>
        <v/>
      </c>
      <c r="AY35" s="90">
        <f>'REV. PAREDE'!E48</f>
        <v/>
      </c>
      <c r="AZ35" s="90">
        <f>'REV. PAREDE'!E49</f>
        <v/>
      </c>
      <c r="BA35" s="90">
        <f>'REV. PAREDE'!E50</f>
        <v/>
      </c>
      <c r="BB35" s="90">
        <f>'REV. PAREDE'!E51</f>
        <v/>
      </c>
      <c r="BC35" s="90">
        <f>'REV. PAREDE'!E52</f>
        <v/>
      </c>
      <c r="BD35" s="90">
        <f>'REV. PAREDE'!E53</f>
        <v/>
      </c>
      <c r="BE35" s="90">
        <f>'REV. PAREDE'!E54</f>
        <v/>
      </c>
      <c r="BF35" s="90">
        <f>'REV. PAREDE'!E55</f>
        <v/>
      </c>
      <c r="BG35" s="90">
        <f>'REV. PAREDE'!E56</f>
        <v/>
      </c>
      <c r="BH35" s="90">
        <f>'REV. PAREDE'!E57</f>
        <v/>
      </c>
      <c r="BI35" s="90">
        <f>'REV. PAREDE'!E58</f>
        <v/>
      </c>
      <c r="BJ35" s="90">
        <f>'REV. PAREDE'!E59</f>
        <v/>
      </c>
      <c r="BK35" s="90">
        <f>'REV. PAREDE'!E60</f>
        <v/>
      </c>
      <c r="BL35" s="90">
        <f>'REV. PAREDE'!E61</f>
        <v/>
      </c>
      <c r="BM35" s="90">
        <f>'REV. PAREDE'!E62</f>
        <v/>
      </c>
      <c r="BN35" s="90">
        <f>'REV. PAREDE'!E63</f>
        <v/>
      </c>
      <c r="BO35" s="90">
        <f>'REV. PAREDE'!E64</f>
        <v/>
      </c>
      <c r="BP35" s="90">
        <f>'REV. PAREDE'!E65</f>
        <v/>
      </c>
      <c r="BQ35" s="90">
        <f>'REV. PAREDE'!E66</f>
        <v/>
      </c>
      <c r="BR35" s="90">
        <f>'REV. PAREDE'!E67</f>
        <v/>
      </c>
      <c r="BS35" s="90">
        <f>'REV. PAREDE'!E68</f>
        <v/>
      </c>
      <c r="BT35" s="90">
        <f>'REV. PAREDE'!E69</f>
        <v/>
      </c>
      <c r="BU35" s="90">
        <f>'REV. PAREDE'!E70</f>
        <v/>
      </c>
      <c r="BV35" s="90">
        <f>'REV. PAREDE'!E71</f>
        <v/>
      </c>
      <c r="BW35" s="90">
        <f>'REV. PAREDE'!E72</f>
        <v/>
      </c>
      <c r="BX35" s="90">
        <f>'REV. PAREDE'!E73</f>
        <v/>
      </c>
      <c r="BY35" s="90">
        <f>'REV. PAREDE'!E74</f>
        <v/>
      </c>
      <c r="BZ35" s="90">
        <f>'REV. PAREDE'!E75</f>
        <v/>
      </c>
      <c r="CA35" s="90">
        <f>'REV. PAREDE'!E76</f>
        <v/>
      </c>
    </row>
    <row r="36">
      <c r="A36" s="59" t="inlineStr">
        <is>
          <t>G041.002</t>
        </is>
      </c>
      <c r="B36" s="59" t="inlineStr">
        <is>
          <t>1030-1070-580</t>
        </is>
      </c>
      <c r="C36" s="59" t="inlineStr">
        <is>
          <t>REVESTIMENTOS DIVERSOS-FACHADA</t>
        </is>
      </c>
      <c r="E36" s="49">
        <f>SUM(H36:CA36)</f>
        <v/>
      </c>
      <c r="F36" s="49">
        <f>IF(D36="","",D36-E36)</f>
        <v/>
      </c>
    </row>
    <row r="37">
      <c r="A37" s="59" t="inlineStr">
        <is>
          <t>G041.002</t>
        </is>
      </c>
      <c r="B37" s="59" t="inlineStr">
        <is>
          <t>1030-1070-310</t>
        </is>
      </c>
      <c r="C37" s="59" t="inlineStr">
        <is>
          <t>REVESTIMENTOS DIVERSOS-PAREDE</t>
        </is>
      </c>
      <c r="E37" s="49">
        <f>SUM(H37:CA37)</f>
        <v/>
      </c>
      <c r="F37" s="49">
        <f>IF(D37="","",D37-E37)</f>
        <v/>
      </c>
    </row>
    <row r="38">
      <c r="A38" s="59" t="inlineStr">
        <is>
          <t>G041.002</t>
        </is>
      </c>
      <c r="B38" s="59" t="inlineStr">
        <is>
          <t>1030-1070-330</t>
        </is>
      </c>
      <c r="C38" s="59" t="inlineStr">
        <is>
          <t>REVESTIMENTOS DIVERSOS-PISOS</t>
        </is>
      </c>
      <c r="E38" s="49">
        <f>SUM(H38:CA38)</f>
        <v/>
      </c>
      <c r="F38" s="49">
        <f>IF(D38="","",D38-E38)</f>
        <v/>
      </c>
    </row>
    <row r="39">
      <c r="A39" s="59" t="inlineStr">
        <is>
          <t>G041.002</t>
        </is>
      </c>
      <c r="B39" s="59" t="inlineStr">
        <is>
          <t>1030-1070-340</t>
        </is>
      </c>
      <c r="C39" s="59" t="inlineStr">
        <is>
          <t>RODAPÉS/SOLEIRAS/PEITORIL/ADUELAS</t>
        </is>
      </c>
      <c r="E39" s="49">
        <f>SUM(H39:CA39)</f>
        <v/>
      </c>
      <c r="F39" s="49">
        <f>IF(D39="","",D39-E39)</f>
        <v/>
      </c>
    </row>
    <row r="40">
      <c r="A40" s="59" t="inlineStr">
        <is>
          <t>G041.002</t>
        </is>
      </c>
      <c r="B40" s="59" t="inlineStr">
        <is>
          <t>1030-1070-220</t>
        </is>
      </c>
      <c r="C40" s="59" t="inlineStr">
        <is>
          <t>EQUIPAMENTOS DE PROTEÇÃO COLETIVA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1030-1070-110</t>
        </is>
      </c>
      <c r="C41" s="59" t="inlineStr">
        <is>
          <t>SEGUROS</t>
        </is>
      </c>
      <c r="D41" s="60">
        <f>'SEGUROS'!$K$5</f>
        <v/>
      </c>
      <c r="E41" s="49">
        <f>SUM(H41:CA41)</f>
        <v/>
      </c>
      <c r="F41" s="49">
        <f>IF(D41="","",D41-E41)</f>
        <v/>
      </c>
      <c r="H41" s="90">
        <f>'SEGUROS'!E5</f>
        <v/>
      </c>
      <c r="I41" s="90">
        <f>'SEGUROS'!E6</f>
        <v/>
      </c>
      <c r="J41" s="90">
        <f>'SEGUROS'!E7</f>
        <v/>
      </c>
      <c r="K41" s="90">
        <f>'SEGUROS'!E8</f>
        <v/>
      </c>
      <c r="L41" s="90">
        <f>'SEGUROS'!E9</f>
        <v/>
      </c>
      <c r="M41" s="90">
        <f>'SEGUROS'!E10</f>
        <v/>
      </c>
      <c r="N41" s="90">
        <f>'SEGUROS'!E11</f>
        <v/>
      </c>
      <c r="O41" s="90">
        <f>'SEGUROS'!E12</f>
        <v/>
      </c>
      <c r="P41" s="90">
        <f>'SEGUROS'!E13</f>
        <v/>
      </c>
      <c r="Q41" s="90">
        <f>'SEGUROS'!E14</f>
        <v/>
      </c>
      <c r="R41" s="90">
        <f>'SEGUROS'!E15</f>
        <v/>
      </c>
      <c r="S41" s="90">
        <f>'SEGUROS'!E16</f>
        <v/>
      </c>
      <c r="T41" s="90">
        <f>'SEGUROS'!E17</f>
        <v/>
      </c>
      <c r="U41" s="90">
        <f>'SEGUROS'!E18</f>
        <v/>
      </c>
      <c r="V41" s="90">
        <f>'SEGUROS'!E19</f>
        <v/>
      </c>
      <c r="W41" s="90">
        <f>'SEGUROS'!E20</f>
        <v/>
      </c>
      <c r="X41" s="90">
        <f>'SEGUROS'!E21</f>
        <v/>
      </c>
      <c r="Y41" s="90">
        <f>'SEGUROS'!E22</f>
        <v/>
      </c>
      <c r="Z41" s="90">
        <f>'SEGUROS'!E23</f>
        <v/>
      </c>
      <c r="AA41" s="90">
        <f>'SEGUROS'!E24</f>
        <v/>
      </c>
      <c r="AB41" s="90">
        <f>'SEGUROS'!E25</f>
        <v/>
      </c>
      <c r="AC41" s="90">
        <f>'SEGUROS'!E26</f>
        <v/>
      </c>
      <c r="AD41" s="90">
        <f>'SEGUROS'!E27</f>
        <v/>
      </c>
      <c r="AE41" s="90">
        <f>'SEGUROS'!E28</f>
        <v/>
      </c>
      <c r="AF41" s="90">
        <f>'SEGUROS'!E29</f>
        <v/>
      </c>
      <c r="AG41" s="90">
        <f>'SEGUROS'!E30</f>
        <v/>
      </c>
      <c r="AH41" s="90">
        <f>'SEGUROS'!E31</f>
        <v/>
      </c>
      <c r="AI41" s="90">
        <f>'SEGUROS'!E32</f>
        <v/>
      </c>
      <c r="AJ41" s="90">
        <f>'SEGUROS'!E33</f>
        <v/>
      </c>
      <c r="AK41" s="90">
        <f>'SEGUROS'!E34</f>
        <v/>
      </c>
      <c r="AL41" s="90">
        <f>'SEGUROS'!E35</f>
        <v/>
      </c>
      <c r="AM41" s="90">
        <f>'SEGUROS'!E36</f>
        <v/>
      </c>
      <c r="AN41" s="90">
        <f>'SEGUROS'!E37</f>
        <v/>
      </c>
      <c r="AO41" s="90">
        <f>'SEGUROS'!E38</f>
        <v/>
      </c>
      <c r="AP41" s="90">
        <f>'SEGUROS'!E39</f>
        <v/>
      </c>
      <c r="AQ41" s="90">
        <f>'SEGUROS'!E40</f>
        <v/>
      </c>
      <c r="AR41" s="90">
        <f>'SEGUROS'!E41</f>
        <v/>
      </c>
      <c r="AS41" s="90">
        <f>'SEGUROS'!E42</f>
        <v/>
      </c>
      <c r="AT41" s="90">
        <f>'SEGUROS'!E43</f>
        <v/>
      </c>
      <c r="AU41" s="90">
        <f>'SEGUROS'!E44</f>
        <v/>
      </c>
      <c r="AV41" s="90">
        <f>'SEGUROS'!E45</f>
        <v/>
      </c>
      <c r="AW41" s="90">
        <f>'SEGUROS'!E46</f>
        <v/>
      </c>
      <c r="AX41" s="90">
        <f>'SEGUROS'!E47</f>
        <v/>
      </c>
      <c r="AY41" s="90">
        <f>'SEGUROS'!E48</f>
        <v/>
      </c>
      <c r="AZ41" s="90">
        <f>'SEGUROS'!E49</f>
        <v/>
      </c>
      <c r="BA41" s="90">
        <f>'SEGUROS'!E50</f>
        <v/>
      </c>
      <c r="BB41" s="90">
        <f>'SEGUROS'!E51</f>
        <v/>
      </c>
      <c r="BC41" s="90">
        <f>'SEGUROS'!E52</f>
        <v/>
      </c>
      <c r="BD41" s="90">
        <f>'SEGUROS'!E53</f>
        <v/>
      </c>
      <c r="BE41" s="90">
        <f>'SEGUROS'!E54</f>
        <v/>
      </c>
      <c r="BF41" s="90">
        <f>'SEGUROS'!E55</f>
        <v/>
      </c>
      <c r="BG41" s="90">
        <f>'SEGUROS'!E56</f>
        <v/>
      </c>
      <c r="BH41" s="90">
        <f>'SEGUROS'!E57</f>
        <v/>
      </c>
      <c r="BI41" s="90">
        <f>'SEGUROS'!E58</f>
        <v/>
      </c>
      <c r="BJ41" s="90">
        <f>'SEGUROS'!E59</f>
        <v/>
      </c>
      <c r="BK41" s="90">
        <f>'SEGUROS'!E60</f>
        <v/>
      </c>
      <c r="BL41" s="90">
        <f>'SEGUROS'!E61</f>
        <v/>
      </c>
      <c r="BM41" s="90">
        <f>'SEGUROS'!E62</f>
        <v/>
      </c>
      <c r="BN41" s="90">
        <f>'SEGUROS'!E63</f>
        <v/>
      </c>
      <c r="BO41" s="90">
        <f>'SEGUROS'!E64</f>
        <v/>
      </c>
      <c r="BP41" s="90">
        <f>'SEGUROS'!E65</f>
        <v/>
      </c>
      <c r="BQ41" s="90">
        <f>'SEGUROS'!E66</f>
        <v/>
      </c>
      <c r="BR41" s="90">
        <f>'SEGUROS'!E67</f>
        <v/>
      </c>
      <c r="BS41" s="90">
        <f>'SEGUROS'!E68</f>
        <v/>
      </c>
      <c r="BT41" s="90">
        <f>'SEGUROS'!E69</f>
        <v/>
      </c>
      <c r="BU41" s="90">
        <f>'SEGUROS'!E70</f>
        <v/>
      </c>
      <c r="BV41" s="90">
        <f>'SEGUROS'!E71</f>
        <v/>
      </c>
      <c r="BW41" s="90">
        <f>'SEGUROS'!E72</f>
        <v/>
      </c>
      <c r="BX41" s="90">
        <f>'SEGUROS'!E73</f>
        <v/>
      </c>
      <c r="BY41" s="90">
        <f>'SEGUROS'!E74</f>
        <v/>
      </c>
      <c r="BZ41" s="90">
        <f>'SEGUROS'!E75</f>
        <v/>
      </c>
      <c r="CA41" s="90">
        <f>'SEGUROS'!E76</f>
        <v/>
      </c>
    </row>
    <row r="42">
      <c r="A42" s="59" t="inlineStr">
        <is>
          <t>G041.002</t>
        </is>
      </c>
      <c r="B42" s="59" t="inlineStr">
        <is>
          <t>1030-1070-380</t>
        </is>
      </c>
      <c r="C42" s="59" t="inlineStr">
        <is>
          <t>SERRALHERIA</t>
        </is>
      </c>
      <c r="D42" s="60">
        <f>'SERRALHERIA'!$K$5</f>
        <v/>
      </c>
      <c r="E42" s="49">
        <f>SUM(H42:CA42)</f>
        <v/>
      </c>
      <c r="F42" s="49">
        <f>IF(D42="","",D42-E42)</f>
        <v/>
      </c>
      <c r="H42" s="90">
        <f>'SERRALHERIA'!E5</f>
        <v/>
      </c>
      <c r="I42" s="90">
        <f>'SERRALHERIA'!E6</f>
        <v/>
      </c>
      <c r="J42" s="90">
        <f>'SERRALHERIA'!E7</f>
        <v/>
      </c>
      <c r="K42" s="90">
        <f>'SERRALHERIA'!E8</f>
        <v/>
      </c>
      <c r="L42" s="90">
        <f>'SERRALHERIA'!E9</f>
        <v/>
      </c>
      <c r="M42" s="90">
        <f>'SERRALHERIA'!E10</f>
        <v/>
      </c>
      <c r="N42" s="90">
        <f>'SERRALHERIA'!E11</f>
        <v/>
      </c>
      <c r="O42" s="90">
        <f>'SERRALHERIA'!E12</f>
        <v/>
      </c>
      <c r="P42" s="90">
        <f>'SERRALHERIA'!E13</f>
        <v/>
      </c>
      <c r="Q42" s="90">
        <f>'SERRALHERIA'!E14</f>
        <v/>
      </c>
      <c r="R42" s="90">
        <f>'SERRALHERIA'!E15</f>
        <v/>
      </c>
      <c r="S42" s="90">
        <f>'SERRALHERIA'!E16</f>
        <v/>
      </c>
      <c r="T42" s="90">
        <f>'SERRALHERIA'!E17</f>
        <v/>
      </c>
      <c r="U42" s="90">
        <f>'SERRALHERIA'!E18</f>
        <v/>
      </c>
      <c r="V42" s="90">
        <f>'SERRALHERIA'!E19</f>
        <v/>
      </c>
      <c r="W42" s="90">
        <f>'SERRALHERIA'!E20</f>
        <v/>
      </c>
      <c r="X42" s="90">
        <f>'SERRALHERIA'!E21</f>
        <v/>
      </c>
      <c r="Y42" s="90">
        <f>'SERRALHERIA'!E22</f>
        <v/>
      </c>
      <c r="Z42" s="90">
        <f>'SERRALHERIA'!E23</f>
        <v/>
      </c>
      <c r="AA42" s="90">
        <f>'SERRALHERIA'!E24</f>
        <v/>
      </c>
      <c r="AB42" s="90">
        <f>'SERRALHERIA'!E25</f>
        <v/>
      </c>
      <c r="AC42" s="90">
        <f>'SERRALHERIA'!E26</f>
        <v/>
      </c>
      <c r="AD42" s="90">
        <f>'SERRALHERIA'!E27</f>
        <v/>
      </c>
      <c r="AE42" s="90">
        <f>'SERRALHERIA'!E28</f>
        <v/>
      </c>
      <c r="AF42" s="90">
        <f>'SERRALHERIA'!E29</f>
        <v/>
      </c>
      <c r="AG42" s="90">
        <f>'SERRALHERIA'!E30</f>
        <v/>
      </c>
      <c r="AH42" s="90">
        <f>'SERRALHERIA'!E31</f>
        <v/>
      </c>
      <c r="AI42" s="90">
        <f>'SERRALHERIA'!E32</f>
        <v/>
      </c>
      <c r="AJ42" s="90">
        <f>'SERRALHERIA'!E33</f>
        <v/>
      </c>
      <c r="AK42" s="90">
        <f>'SERRALHERIA'!E34</f>
        <v/>
      </c>
      <c r="AL42" s="90">
        <f>'SERRALHERIA'!E35</f>
        <v/>
      </c>
      <c r="AM42" s="90">
        <f>'SERRALHERIA'!E36</f>
        <v/>
      </c>
      <c r="AN42" s="90">
        <f>'SERRALHERIA'!E37</f>
        <v/>
      </c>
      <c r="AO42" s="90">
        <f>'SERRALHERIA'!E38</f>
        <v/>
      </c>
      <c r="AP42" s="90">
        <f>'SERRALHERIA'!E39</f>
        <v/>
      </c>
      <c r="AQ42" s="90">
        <f>'SERRALHERIA'!E40</f>
        <v/>
      </c>
      <c r="AR42" s="90">
        <f>'SERRALHERIA'!E41</f>
        <v/>
      </c>
      <c r="AS42" s="90">
        <f>'SERRALHERIA'!E42</f>
        <v/>
      </c>
      <c r="AT42" s="90">
        <f>'SERRALHERIA'!E43</f>
        <v/>
      </c>
      <c r="AU42" s="90">
        <f>'SERRALHERIA'!E44</f>
        <v/>
      </c>
      <c r="AV42" s="90">
        <f>'SERRALHERIA'!E45</f>
        <v/>
      </c>
      <c r="AW42" s="90">
        <f>'SERRALHERIA'!E46</f>
        <v/>
      </c>
      <c r="AX42" s="90">
        <f>'SERRALHERIA'!E47</f>
        <v/>
      </c>
      <c r="AY42" s="90">
        <f>'SERRALHERIA'!E48</f>
        <v/>
      </c>
      <c r="AZ42" s="90">
        <f>'SERRALHERIA'!E49</f>
        <v/>
      </c>
      <c r="BA42" s="90">
        <f>'SERRALHERIA'!E50</f>
        <v/>
      </c>
      <c r="BB42" s="90">
        <f>'SERRALHERIA'!E51</f>
        <v/>
      </c>
      <c r="BC42" s="90">
        <f>'SERRALHERIA'!E52</f>
        <v/>
      </c>
      <c r="BD42" s="90">
        <f>'SERRALHERIA'!E53</f>
        <v/>
      </c>
      <c r="BE42" s="90">
        <f>'SERRALHERIA'!E54</f>
        <v/>
      </c>
      <c r="BF42" s="90">
        <f>'SERRALHERIA'!E55</f>
        <v/>
      </c>
      <c r="BG42" s="90">
        <f>'SERRALHERIA'!E56</f>
        <v/>
      </c>
      <c r="BH42" s="90">
        <f>'SERRALHERIA'!E57</f>
        <v/>
      </c>
      <c r="BI42" s="90">
        <f>'SERRALHERIA'!E58</f>
        <v/>
      </c>
      <c r="BJ42" s="90">
        <f>'SERRALHERIA'!E59</f>
        <v/>
      </c>
      <c r="BK42" s="90">
        <f>'SERRALHERIA'!E60</f>
        <v/>
      </c>
      <c r="BL42" s="90">
        <f>'SERRALHERIA'!E61</f>
        <v/>
      </c>
      <c r="BM42" s="90">
        <f>'SERRALHERIA'!E62</f>
        <v/>
      </c>
      <c r="BN42" s="90">
        <f>'SERRALHERIA'!E63</f>
        <v/>
      </c>
      <c r="BO42" s="90">
        <f>'SERRALHERIA'!E64</f>
        <v/>
      </c>
      <c r="BP42" s="90">
        <f>'SERRALHERIA'!E65</f>
        <v/>
      </c>
      <c r="BQ42" s="90">
        <f>'SERRALHERIA'!E66</f>
        <v/>
      </c>
      <c r="BR42" s="90">
        <f>'SERRALHERIA'!E67</f>
        <v/>
      </c>
      <c r="BS42" s="90">
        <f>'SERRALHERIA'!E68</f>
        <v/>
      </c>
      <c r="BT42" s="90">
        <f>'SERRALHERIA'!E69</f>
        <v/>
      </c>
      <c r="BU42" s="90">
        <f>'SERRALHERIA'!E70</f>
        <v/>
      </c>
      <c r="BV42" s="90">
        <f>'SERRALHERIA'!E71</f>
        <v/>
      </c>
      <c r="BW42" s="90">
        <f>'SERRALHERIA'!E72</f>
        <v/>
      </c>
      <c r="BX42" s="90">
        <f>'SERRALHERIA'!E73</f>
        <v/>
      </c>
      <c r="BY42" s="90">
        <f>'SERRALHERIA'!E74</f>
        <v/>
      </c>
      <c r="BZ42" s="90">
        <f>'SERRALHERIA'!E75</f>
        <v/>
      </c>
      <c r="CA42" s="90">
        <f>'SERRALHERIA'!E76</f>
        <v/>
      </c>
    </row>
    <row r="43">
      <c r="A43" s="59" t="inlineStr">
        <is>
          <t>G041.002</t>
        </is>
      </c>
      <c r="B43" s="59" t="inlineStr">
        <is>
          <t>1030-1070-150</t>
        </is>
      </c>
      <c r="C43" s="59" t="inlineStr">
        <is>
          <t>LIGAÇÕES PROVISÓRIAS AGUA, ENERGIA,TELEFONIA, ESGOTO</t>
        </is>
      </c>
      <c r="D43" s="60">
        <f>'LIG. PROVISÓRIAS'!$K$5</f>
        <v/>
      </c>
      <c r="E43" s="49">
        <f>SUM(H43:CA43)</f>
        <v/>
      </c>
      <c r="F43" s="49">
        <f>IF(D43="","",D43-E43)</f>
        <v/>
      </c>
      <c r="H43" s="90">
        <f>'LIG. PROVISÓRIAS'!E5</f>
        <v/>
      </c>
      <c r="I43" s="90">
        <f>'LIG. PROVISÓRIAS'!E6</f>
        <v/>
      </c>
      <c r="J43" s="90">
        <f>'LIG. PROVISÓRIAS'!E7</f>
        <v/>
      </c>
      <c r="K43" s="90">
        <f>'LIG. PROVISÓRIAS'!E8</f>
        <v/>
      </c>
      <c r="L43" s="90">
        <f>'LIG. PROVISÓRIAS'!E9</f>
        <v/>
      </c>
      <c r="M43" s="90">
        <f>'LIG. PROVISÓRIAS'!E10</f>
        <v/>
      </c>
      <c r="N43" s="90">
        <f>'LIG. PROVISÓRIAS'!E11</f>
        <v/>
      </c>
      <c r="O43" s="90">
        <f>'LIG. PROVISÓRIAS'!E12</f>
        <v/>
      </c>
      <c r="P43" s="90">
        <f>'LIG. PROVISÓRIAS'!E13</f>
        <v/>
      </c>
      <c r="Q43" s="90">
        <f>'LIG. PROVISÓRIAS'!E14</f>
        <v/>
      </c>
      <c r="R43" s="90">
        <f>'LIG. PROVISÓRIAS'!E15</f>
        <v/>
      </c>
      <c r="S43" s="90">
        <f>'LIG. PROVISÓRIAS'!E16</f>
        <v/>
      </c>
      <c r="T43" s="90">
        <f>'LIG. PROVISÓRIAS'!E17</f>
        <v/>
      </c>
      <c r="U43" s="90">
        <f>'LIG. PROVISÓRIAS'!E18</f>
        <v/>
      </c>
      <c r="V43" s="90">
        <f>'LIG. PROVISÓRIAS'!E19</f>
        <v/>
      </c>
      <c r="W43" s="90">
        <f>'LIG. PROVISÓRIAS'!E20</f>
        <v/>
      </c>
      <c r="X43" s="90">
        <f>'LIG. PROVISÓRIAS'!E21</f>
        <v/>
      </c>
      <c r="Y43" s="90">
        <f>'LIG. PROVISÓRIAS'!E22</f>
        <v/>
      </c>
      <c r="Z43" s="90">
        <f>'LIG. PROVISÓRIAS'!E23</f>
        <v/>
      </c>
      <c r="AA43" s="90">
        <f>'LIG. PROVISÓRIAS'!E24</f>
        <v/>
      </c>
      <c r="AB43" s="90">
        <f>'LIG. PROVISÓRIAS'!E25</f>
        <v/>
      </c>
      <c r="AC43" s="90">
        <f>'LIG. PROVISÓRIAS'!E26</f>
        <v/>
      </c>
      <c r="AD43" s="90">
        <f>'LIG. PROVISÓRIAS'!E27</f>
        <v/>
      </c>
      <c r="AE43" s="90">
        <f>'LIG. PROVISÓRIAS'!E28</f>
        <v/>
      </c>
      <c r="AF43" s="90">
        <f>'LIG. PROVISÓRIAS'!E29</f>
        <v/>
      </c>
      <c r="AG43" s="90">
        <f>'LIG. PROVISÓRIAS'!E30</f>
        <v/>
      </c>
      <c r="AH43" s="90">
        <f>'LIG. PROVISÓRIAS'!E31</f>
        <v/>
      </c>
      <c r="AI43" s="90">
        <f>'LIG. PROVISÓRIAS'!E32</f>
        <v/>
      </c>
      <c r="AJ43" s="90">
        <f>'LIG. PROVISÓRIAS'!E33</f>
        <v/>
      </c>
      <c r="AK43" s="90">
        <f>'LIG. PROVISÓRIAS'!E34</f>
        <v/>
      </c>
      <c r="AL43" s="90">
        <f>'LIG. PROVISÓRIAS'!E35</f>
        <v/>
      </c>
      <c r="AM43" s="90">
        <f>'LIG. PROVISÓRIAS'!E36</f>
        <v/>
      </c>
      <c r="AN43" s="90">
        <f>'LIG. PROVISÓRIAS'!E37</f>
        <v/>
      </c>
      <c r="AO43" s="90">
        <f>'LIG. PROVISÓRIAS'!E38</f>
        <v/>
      </c>
      <c r="AP43" s="90">
        <f>'LIG. PROVISÓRIAS'!E39</f>
        <v/>
      </c>
      <c r="AQ43" s="90">
        <f>'LIG. PROVISÓRIAS'!E40</f>
        <v/>
      </c>
      <c r="AR43" s="90">
        <f>'LIG. PROVISÓRIAS'!E41</f>
        <v/>
      </c>
      <c r="AS43" s="90">
        <f>'LIG. PROVISÓRIAS'!E42</f>
        <v/>
      </c>
      <c r="AT43" s="90">
        <f>'LIG. PROVISÓRIAS'!E43</f>
        <v/>
      </c>
      <c r="AU43" s="90">
        <f>'LIG. PROVISÓRIAS'!E44</f>
        <v/>
      </c>
      <c r="AV43" s="90">
        <f>'LIG. PROVISÓRIAS'!E45</f>
        <v/>
      </c>
      <c r="AW43" s="90">
        <f>'LIG. PROVISÓRIAS'!E46</f>
        <v/>
      </c>
      <c r="AX43" s="90">
        <f>'LIG. PROVISÓRIAS'!E47</f>
        <v/>
      </c>
      <c r="AY43" s="90">
        <f>'LIG. PROVISÓRIAS'!E48</f>
        <v/>
      </c>
      <c r="AZ43" s="90">
        <f>'LIG. PROVISÓRIAS'!E49</f>
        <v/>
      </c>
      <c r="BA43" s="90">
        <f>'LIG. PROVISÓRIAS'!E50</f>
        <v/>
      </c>
      <c r="BB43" s="90">
        <f>'LIG. PROVISÓRIAS'!E51</f>
        <v/>
      </c>
      <c r="BC43" s="90">
        <f>'LIG. PROVISÓRIAS'!E52</f>
        <v/>
      </c>
      <c r="BD43" s="90">
        <f>'LIG. PROVISÓRIAS'!E53</f>
        <v/>
      </c>
      <c r="BE43" s="90">
        <f>'LIG. PROVISÓRIAS'!E54</f>
        <v/>
      </c>
      <c r="BF43" s="90">
        <f>'LIG. PROVISÓRIAS'!E55</f>
        <v/>
      </c>
      <c r="BG43" s="90">
        <f>'LIG. PROVISÓRIAS'!E56</f>
        <v/>
      </c>
      <c r="BH43" s="90">
        <f>'LIG. PROVISÓRIAS'!E57</f>
        <v/>
      </c>
      <c r="BI43" s="90">
        <f>'LIG. PROVISÓRIAS'!E58</f>
        <v/>
      </c>
      <c r="BJ43" s="90">
        <f>'LIG. PROVISÓRIAS'!E59</f>
        <v/>
      </c>
      <c r="BK43" s="90">
        <f>'LIG. PROVISÓRIAS'!E60</f>
        <v/>
      </c>
      <c r="BL43" s="90">
        <f>'LIG. PROVISÓRIAS'!E61</f>
        <v/>
      </c>
      <c r="BM43" s="90">
        <f>'LIG. PROVISÓRIAS'!E62</f>
        <v/>
      </c>
      <c r="BN43" s="90">
        <f>'LIG. PROVISÓRIAS'!E63</f>
        <v/>
      </c>
      <c r="BO43" s="90">
        <f>'LIG. PROVISÓRIAS'!E64</f>
        <v/>
      </c>
      <c r="BP43" s="90">
        <f>'LIG. PROVISÓRIAS'!E65</f>
        <v/>
      </c>
      <c r="BQ43" s="90">
        <f>'LIG. PROVISÓRIAS'!E66</f>
        <v/>
      </c>
      <c r="BR43" s="90">
        <f>'LIG. PROVISÓRIAS'!E67</f>
        <v/>
      </c>
      <c r="BS43" s="90">
        <f>'LIG. PROVISÓRIAS'!E68</f>
        <v/>
      </c>
      <c r="BT43" s="90">
        <f>'LIG. PROVISÓRIAS'!E69</f>
        <v/>
      </c>
      <c r="BU43" s="90">
        <f>'LIG. PROVISÓRIAS'!E70</f>
        <v/>
      </c>
      <c r="BV43" s="90">
        <f>'LIG. PROVISÓRIAS'!E71</f>
        <v/>
      </c>
      <c r="BW43" s="90">
        <f>'LIG. PROVISÓRIAS'!E72</f>
        <v/>
      </c>
      <c r="BX43" s="90">
        <f>'LIG. PROVISÓRIAS'!E73</f>
        <v/>
      </c>
      <c r="BY43" s="90">
        <f>'LIG. PROVISÓRIAS'!E74</f>
        <v/>
      </c>
      <c r="BZ43" s="90">
        <f>'LIG. PROVISÓRIAS'!E75</f>
        <v/>
      </c>
      <c r="CA43" s="90">
        <f>'LIG. PROVISÓRIAS'!E76</f>
        <v/>
      </c>
    </row>
    <row r="44">
      <c r="A44" s="59" t="inlineStr">
        <is>
          <t>G041.002</t>
        </is>
      </c>
      <c r="B44" s="59" t="inlineStr">
        <is>
          <t>1030-1070-470</t>
        </is>
      </c>
      <c r="C44" s="59" t="inlineStr">
        <is>
          <t>TAXA DE ADMINISTRAÇÃO</t>
        </is>
      </c>
      <c r="D44" s="60">
        <f>'TAX. ADM'!$K$5</f>
        <v/>
      </c>
      <c r="E44" s="49">
        <f>SUM(H44:CA44)</f>
        <v/>
      </c>
      <c r="F44" s="49">
        <f>IF(D44="","",D44-E44)</f>
        <v/>
      </c>
      <c r="H44" s="90">
        <f>'TAX. ADM'!E5</f>
        <v/>
      </c>
      <c r="I44" s="90">
        <f>'TAX. ADM'!E6</f>
        <v/>
      </c>
      <c r="J44" s="90">
        <f>'TAX. ADM'!E7</f>
        <v/>
      </c>
      <c r="K44" s="90">
        <f>'TAX. ADM'!E8</f>
        <v/>
      </c>
      <c r="L44" s="90">
        <f>'TAX. ADM'!E9</f>
        <v/>
      </c>
      <c r="M44" s="90">
        <f>'TAX. ADM'!E10</f>
        <v/>
      </c>
      <c r="N44" s="90">
        <f>'TAX. ADM'!E11</f>
        <v/>
      </c>
      <c r="O44" s="90">
        <f>'TAX. ADM'!E12</f>
        <v/>
      </c>
      <c r="P44" s="90">
        <f>'TAX. ADM'!E13</f>
        <v/>
      </c>
      <c r="Q44" s="90">
        <f>'TAX. ADM'!E14</f>
        <v/>
      </c>
      <c r="R44" s="90">
        <f>'TAX. ADM'!E15</f>
        <v/>
      </c>
      <c r="S44" s="90">
        <f>'TAX. ADM'!E16</f>
        <v/>
      </c>
      <c r="T44" s="90">
        <f>'TAX. ADM'!E17</f>
        <v/>
      </c>
      <c r="U44" s="90">
        <f>'TAX. ADM'!E18</f>
        <v/>
      </c>
      <c r="V44" s="90">
        <f>'TAX. ADM'!E19</f>
        <v/>
      </c>
      <c r="W44" s="90">
        <f>'TAX. ADM'!E20</f>
        <v/>
      </c>
      <c r="X44" s="90">
        <f>'TAX. ADM'!E21</f>
        <v/>
      </c>
      <c r="Y44" s="90">
        <f>'TAX. ADM'!E22</f>
        <v/>
      </c>
      <c r="Z44" s="90">
        <f>'TAX. ADM'!E23</f>
        <v/>
      </c>
      <c r="AA44" s="90">
        <f>'TAX. ADM'!E24</f>
        <v/>
      </c>
      <c r="AB44" s="90">
        <f>'TAX. ADM'!E25</f>
        <v/>
      </c>
      <c r="AC44" s="90">
        <f>'TAX. ADM'!E26</f>
        <v/>
      </c>
      <c r="AD44" s="90">
        <f>'TAX. ADM'!E27</f>
        <v/>
      </c>
      <c r="AE44" s="90">
        <f>'TAX. ADM'!E28</f>
        <v/>
      </c>
      <c r="AF44" s="90">
        <f>'TAX. ADM'!E29</f>
        <v/>
      </c>
      <c r="AG44" s="90">
        <f>'TAX. ADM'!E30</f>
        <v/>
      </c>
      <c r="AH44" s="90">
        <f>'TAX. ADM'!E31</f>
        <v/>
      </c>
      <c r="AI44" s="90">
        <f>'TAX. ADM'!E32</f>
        <v/>
      </c>
      <c r="AJ44" s="90">
        <f>'TAX. ADM'!E33</f>
        <v/>
      </c>
      <c r="AK44" s="90">
        <f>'TAX. ADM'!E34</f>
        <v/>
      </c>
      <c r="AL44" s="90">
        <f>'TAX. ADM'!E35</f>
        <v/>
      </c>
      <c r="AM44" s="90">
        <f>'TAX. ADM'!E36</f>
        <v/>
      </c>
      <c r="AN44" s="90">
        <f>'TAX. ADM'!E37</f>
        <v/>
      </c>
      <c r="AO44" s="90">
        <f>'TAX. ADM'!E38</f>
        <v/>
      </c>
      <c r="AP44" s="90">
        <f>'TAX. ADM'!E39</f>
        <v/>
      </c>
      <c r="AQ44" s="90">
        <f>'TAX. ADM'!E40</f>
        <v/>
      </c>
      <c r="AR44" s="90">
        <f>'TAX. ADM'!E41</f>
        <v/>
      </c>
      <c r="AS44" s="90">
        <f>'TAX. ADM'!E42</f>
        <v/>
      </c>
      <c r="AT44" s="90">
        <f>'TAX. ADM'!E43</f>
        <v/>
      </c>
      <c r="AU44" s="90">
        <f>'TAX. ADM'!E44</f>
        <v/>
      </c>
      <c r="AV44" s="90">
        <f>'TAX. ADM'!E45</f>
        <v/>
      </c>
      <c r="AW44" s="90">
        <f>'TAX. ADM'!E46</f>
        <v/>
      </c>
      <c r="AX44" s="90">
        <f>'TAX. ADM'!E47</f>
        <v/>
      </c>
      <c r="AY44" s="90">
        <f>'TAX. ADM'!E48</f>
        <v/>
      </c>
      <c r="AZ44" s="90">
        <f>'TAX. ADM'!E49</f>
        <v/>
      </c>
      <c r="BA44" s="90">
        <f>'TAX. ADM'!E50</f>
        <v/>
      </c>
      <c r="BB44" s="90">
        <f>'TAX. ADM'!E51</f>
        <v/>
      </c>
      <c r="BC44" s="90">
        <f>'TAX. ADM'!E52</f>
        <v/>
      </c>
      <c r="BD44" s="90">
        <f>'TAX. ADM'!E53</f>
        <v/>
      </c>
      <c r="BE44" s="90">
        <f>'TAX. ADM'!E54</f>
        <v/>
      </c>
      <c r="BF44" s="90">
        <f>'TAX. ADM'!E55</f>
        <v/>
      </c>
      <c r="BG44" s="90">
        <f>'TAX. ADM'!E56</f>
        <v/>
      </c>
      <c r="BH44" s="90">
        <f>'TAX. ADM'!E57</f>
        <v/>
      </c>
      <c r="BI44" s="90">
        <f>'TAX. ADM'!E58</f>
        <v/>
      </c>
      <c r="BJ44" s="90">
        <f>'TAX. ADM'!E59</f>
        <v/>
      </c>
      <c r="BK44" s="90">
        <f>'TAX. ADM'!E60</f>
        <v/>
      </c>
      <c r="BL44" s="90">
        <f>'TAX. ADM'!E61</f>
        <v/>
      </c>
      <c r="BM44" s="90">
        <f>'TAX. ADM'!E62</f>
        <v/>
      </c>
      <c r="BN44" s="90">
        <f>'TAX. ADM'!E63</f>
        <v/>
      </c>
      <c r="BO44" s="90">
        <f>'TAX. ADM'!E64</f>
        <v/>
      </c>
      <c r="BP44" s="90">
        <f>'TAX. ADM'!E65</f>
        <v/>
      </c>
      <c r="BQ44" s="90">
        <f>'TAX. ADM'!E66</f>
        <v/>
      </c>
      <c r="BR44" s="90">
        <f>'TAX. ADM'!E67</f>
        <v/>
      </c>
      <c r="BS44" s="90">
        <f>'TAX. ADM'!E68</f>
        <v/>
      </c>
      <c r="BT44" s="90">
        <f>'TAX. ADM'!E69</f>
        <v/>
      </c>
      <c r="BU44" s="90">
        <f>'TAX. ADM'!E70</f>
        <v/>
      </c>
      <c r="BV44" s="90">
        <f>'TAX. ADM'!E71</f>
        <v/>
      </c>
      <c r="BW44" s="90">
        <f>'TAX. ADM'!E72</f>
        <v/>
      </c>
      <c r="BX44" s="90">
        <f>'TAX. ADM'!E73</f>
        <v/>
      </c>
      <c r="BY44" s="90">
        <f>'TAX. ADM'!E74</f>
        <v/>
      </c>
      <c r="BZ44" s="90">
        <f>'TAX. ADM'!E75</f>
        <v/>
      </c>
      <c r="CA44" s="90">
        <f>'TAX. ADM'!E76</f>
        <v/>
      </c>
    </row>
    <row r="45">
      <c r="A45" s="59" t="inlineStr">
        <is>
          <t>G041.002</t>
        </is>
      </c>
      <c r="B45" s="59" t="inlineStr">
        <is>
          <t>1030-1070-180</t>
        </is>
      </c>
      <c r="C45" s="59" t="inlineStr">
        <is>
          <t>TERRAPLENAGEM</t>
        </is>
      </c>
      <c r="D45" s="60">
        <f>'TERRAPLENAGEM'!$K$5</f>
        <v/>
      </c>
      <c r="E45" s="49">
        <f>SUM(H45:CA45)</f>
        <v/>
      </c>
      <c r="F45" s="49">
        <f>IF(D45="","",D45-E45)</f>
        <v/>
      </c>
      <c r="H45" s="90">
        <f>'TERRAPLENAGEM'!E5</f>
        <v/>
      </c>
      <c r="I45" s="90">
        <f>'TERRAPLENAGEM'!E6</f>
        <v/>
      </c>
      <c r="J45" s="90">
        <f>'TERRAPLENAGEM'!E7</f>
        <v/>
      </c>
      <c r="K45" s="90">
        <f>'TERRAPLENAGEM'!E8</f>
        <v/>
      </c>
      <c r="L45" s="90">
        <f>'TERRAPLENAGEM'!E9</f>
        <v/>
      </c>
      <c r="M45" s="90">
        <f>'TERRAPLENAGEM'!E10</f>
        <v/>
      </c>
      <c r="N45" s="90">
        <f>'TERRAPLENAGEM'!E11</f>
        <v/>
      </c>
      <c r="O45" s="90">
        <f>'TERRAPLENAGEM'!E12</f>
        <v/>
      </c>
      <c r="P45" s="90">
        <f>'TERRAPLENAGEM'!E13</f>
        <v/>
      </c>
      <c r="Q45" s="90">
        <f>'TERRAPLENAGEM'!E14</f>
        <v/>
      </c>
      <c r="R45" s="90">
        <f>'TERRAPLENAGEM'!E15</f>
        <v/>
      </c>
      <c r="S45" s="90">
        <f>'TERRAPLENAGEM'!E16</f>
        <v/>
      </c>
      <c r="T45" s="90">
        <f>'TERRAPLENAGEM'!E17</f>
        <v/>
      </c>
      <c r="U45" s="90">
        <f>'TERRAPLENAGEM'!E18</f>
        <v/>
      </c>
      <c r="V45" s="90">
        <f>'TERRAPLENAGEM'!E19</f>
        <v/>
      </c>
      <c r="W45" s="90">
        <f>'TERRAPLENAGEM'!E20</f>
        <v/>
      </c>
      <c r="X45" s="90">
        <f>'TERRAPLENAGEM'!E21</f>
        <v/>
      </c>
      <c r="Y45" s="90">
        <f>'TERRAPLENAGEM'!E22</f>
        <v/>
      </c>
      <c r="Z45" s="90">
        <f>'TERRAPLENAGEM'!E23</f>
        <v/>
      </c>
      <c r="AA45" s="90">
        <f>'TERRAPLENAGEM'!E24</f>
        <v/>
      </c>
      <c r="AB45" s="90">
        <f>'TERRAPLENAGEM'!E25</f>
        <v/>
      </c>
      <c r="AC45" s="90">
        <f>'TERRAPLENAGEM'!E26</f>
        <v/>
      </c>
      <c r="AD45" s="90">
        <f>'TERRAPLENAGEM'!E27</f>
        <v/>
      </c>
      <c r="AE45" s="90">
        <f>'TERRAPLENAGEM'!E28</f>
        <v/>
      </c>
      <c r="AF45" s="90">
        <f>'TERRAPLENAGEM'!E29</f>
        <v/>
      </c>
      <c r="AG45" s="90">
        <f>'TERRAPLENAGEM'!E30</f>
        <v/>
      </c>
      <c r="AH45" s="90">
        <f>'TERRAPLENAGEM'!E31</f>
        <v/>
      </c>
      <c r="AI45" s="90">
        <f>'TERRAPLENAGEM'!E32</f>
        <v/>
      </c>
      <c r="AJ45" s="90">
        <f>'TERRAPLENAGEM'!E33</f>
        <v/>
      </c>
      <c r="AK45" s="90">
        <f>'TERRAPLENAGEM'!E34</f>
        <v/>
      </c>
      <c r="AL45" s="90">
        <f>'TERRAPLENAGEM'!E35</f>
        <v/>
      </c>
      <c r="AM45" s="90">
        <f>'TERRAPLENAGEM'!E36</f>
        <v/>
      </c>
      <c r="AN45" s="90">
        <f>'TERRAPLENAGEM'!E37</f>
        <v/>
      </c>
      <c r="AO45" s="90">
        <f>'TERRAPLENAGEM'!E38</f>
        <v/>
      </c>
      <c r="AP45" s="90">
        <f>'TERRAPLENAGEM'!E39</f>
        <v/>
      </c>
      <c r="AQ45" s="90">
        <f>'TERRAPLENAGEM'!E40</f>
        <v/>
      </c>
      <c r="AR45" s="90">
        <f>'TERRAPLENAGEM'!E41</f>
        <v/>
      </c>
      <c r="AS45" s="90">
        <f>'TERRAPLENAGEM'!E42</f>
        <v/>
      </c>
      <c r="AT45" s="90">
        <f>'TERRAPLENAGEM'!E43</f>
        <v/>
      </c>
      <c r="AU45" s="90">
        <f>'TERRAPLENAGEM'!E44</f>
        <v/>
      </c>
      <c r="AV45" s="90">
        <f>'TERRAPLENAGEM'!E45</f>
        <v/>
      </c>
      <c r="AW45" s="90">
        <f>'TERRAPLENAGEM'!E46</f>
        <v/>
      </c>
      <c r="AX45" s="90">
        <f>'TERRAPLENAGEM'!E47</f>
        <v/>
      </c>
      <c r="AY45" s="90">
        <f>'TERRAPLENAGEM'!E48</f>
        <v/>
      </c>
      <c r="AZ45" s="90">
        <f>'TERRAPLENAGEM'!E49</f>
        <v/>
      </c>
      <c r="BA45" s="90">
        <f>'TERRAPLENAGEM'!E50</f>
        <v/>
      </c>
      <c r="BB45" s="90">
        <f>'TERRAPLENAGEM'!E51</f>
        <v/>
      </c>
      <c r="BC45" s="90">
        <f>'TERRAPLENAGEM'!E52</f>
        <v/>
      </c>
      <c r="BD45" s="90">
        <f>'TERRAPLENAGEM'!E53</f>
        <v/>
      </c>
      <c r="BE45" s="90">
        <f>'TERRAPLENAGEM'!E54</f>
        <v/>
      </c>
      <c r="BF45" s="90">
        <f>'TERRAPLENAGEM'!E55</f>
        <v/>
      </c>
      <c r="BG45" s="90">
        <f>'TERRAPLENAGEM'!E56</f>
        <v/>
      </c>
      <c r="BH45" s="90">
        <f>'TERRAPLENAGEM'!E57</f>
        <v/>
      </c>
      <c r="BI45" s="90">
        <f>'TERRAPLENAGEM'!E58</f>
        <v/>
      </c>
      <c r="BJ45" s="90">
        <f>'TERRAPLENAGEM'!E59</f>
        <v/>
      </c>
      <c r="BK45" s="90">
        <f>'TERRAPLENAGEM'!E60</f>
        <v/>
      </c>
      <c r="BL45" s="90">
        <f>'TERRAPLENAGEM'!E61</f>
        <v/>
      </c>
      <c r="BM45" s="90">
        <f>'TERRAPLENAGEM'!E62</f>
        <v/>
      </c>
      <c r="BN45" s="90">
        <f>'TERRAPLENAGEM'!E63</f>
        <v/>
      </c>
      <c r="BO45" s="90">
        <f>'TERRAPLENAGEM'!E64</f>
        <v/>
      </c>
      <c r="BP45" s="90">
        <f>'TERRAPLENAGEM'!E65</f>
        <v/>
      </c>
      <c r="BQ45" s="90">
        <f>'TERRAPLENAGEM'!E66</f>
        <v/>
      </c>
      <c r="BR45" s="90">
        <f>'TERRAPLENAGEM'!E67</f>
        <v/>
      </c>
      <c r="BS45" s="90">
        <f>'TERRAPLENAGEM'!E68</f>
        <v/>
      </c>
      <c r="BT45" s="90">
        <f>'TERRAPLENAGEM'!E69</f>
        <v/>
      </c>
      <c r="BU45" s="90">
        <f>'TERRAPLENAGEM'!E70</f>
        <v/>
      </c>
      <c r="BV45" s="90">
        <f>'TERRAPLENAGEM'!E71</f>
        <v/>
      </c>
      <c r="BW45" s="90">
        <f>'TERRAPLENAGEM'!E72</f>
        <v/>
      </c>
      <c r="BX45" s="90">
        <f>'TERRAPLENAGEM'!E73</f>
        <v/>
      </c>
      <c r="BY45" s="90">
        <f>'TERRAPLENAGEM'!E74</f>
        <v/>
      </c>
      <c r="BZ45" s="90">
        <f>'TERRAPLENAGEM'!E75</f>
        <v/>
      </c>
      <c r="CA45" s="90">
        <f>'TERRAPLENAGEM'!E76</f>
        <v/>
      </c>
    </row>
    <row r="46">
      <c r="A46" s="59" t="inlineStr">
        <is>
          <t>G041.002</t>
        </is>
      </c>
      <c r="B46" s="59" t="inlineStr">
        <is>
          <t>1030-1070-600</t>
        </is>
      </c>
      <c r="C46" s="59" t="inlineStr">
        <is>
          <t>TOPOGRAFIA</t>
        </is>
      </c>
      <c r="E46" s="49">
        <f>SUM(H46:CA46)</f>
        <v/>
      </c>
      <c r="F46" s="49">
        <f>IF(D46="","",D46-E46)</f>
        <v/>
      </c>
    </row>
    <row r="47">
      <c r="A47" s="59" t="inlineStr">
        <is>
          <t>G041.002</t>
        </is>
      </c>
      <c r="B47" s="59" t="inlineStr">
        <is>
          <t>1030-1070-460</t>
        </is>
      </c>
      <c r="C47" s="59" t="inlineStr">
        <is>
          <t>TRANSPORTES</t>
        </is>
      </c>
      <c r="D47" s="60">
        <f>'TRANSPORTES'!$K$5</f>
        <v/>
      </c>
      <c r="E47" s="49">
        <f>SUM(H47:CA47)</f>
        <v/>
      </c>
      <c r="F47" s="49">
        <f>IF(D47="","",D47-E47)</f>
        <v/>
      </c>
      <c r="H47" s="90">
        <f>'TRANSPORTES'!E5</f>
        <v/>
      </c>
      <c r="I47" s="90">
        <f>'TRANSPORTES'!E6</f>
        <v/>
      </c>
      <c r="J47" s="90">
        <f>'TRANSPORTES'!E7</f>
        <v/>
      </c>
      <c r="K47" s="90">
        <f>'TRANSPORTES'!E8</f>
        <v/>
      </c>
      <c r="L47" s="90">
        <f>'TRANSPORTES'!E9</f>
        <v/>
      </c>
      <c r="M47" s="90">
        <f>'TRANSPORTES'!E10</f>
        <v/>
      </c>
      <c r="N47" s="90">
        <f>'TRANSPORTES'!E11</f>
        <v/>
      </c>
      <c r="O47" s="90">
        <f>'TRANSPORTES'!E12</f>
        <v/>
      </c>
      <c r="P47" s="90">
        <f>'TRANSPORTES'!E13</f>
        <v/>
      </c>
      <c r="Q47" s="90">
        <f>'TRANSPORTES'!E14</f>
        <v/>
      </c>
      <c r="R47" s="90">
        <f>'TRANSPORTES'!E15</f>
        <v/>
      </c>
      <c r="S47" s="90">
        <f>'TRANSPORTES'!E16</f>
        <v/>
      </c>
      <c r="T47" s="90">
        <f>'TRANSPORTES'!E17</f>
        <v/>
      </c>
      <c r="U47" s="90">
        <f>'TRANSPORTES'!E18</f>
        <v/>
      </c>
      <c r="V47" s="90">
        <f>'TRANSPORTES'!E19</f>
        <v/>
      </c>
      <c r="W47" s="90">
        <f>'TRANSPORTES'!E20</f>
        <v/>
      </c>
      <c r="X47" s="90">
        <f>'TRANSPORTES'!E21</f>
        <v/>
      </c>
      <c r="Y47" s="90">
        <f>'TRANSPORTES'!E22</f>
        <v/>
      </c>
      <c r="Z47" s="90">
        <f>'TRANSPORTES'!E23</f>
        <v/>
      </c>
      <c r="AA47" s="90">
        <f>'TRANSPORTES'!E24</f>
        <v/>
      </c>
      <c r="AB47" s="90">
        <f>'TRANSPORTES'!E25</f>
        <v/>
      </c>
      <c r="AC47" s="90">
        <f>'TRANSPORTES'!E26</f>
        <v/>
      </c>
      <c r="AD47" s="90">
        <f>'TRANSPORTES'!E27</f>
        <v/>
      </c>
      <c r="AE47" s="90">
        <f>'TRANSPORTES'!E28</f>
        <v/>
      </c>
      <c r="AF47" s="90">
        <f>'TRANSPORTES'!E29</f>
        <v/>
      </c>
      <c r="AG47" s="90">
        <f>'TRANSPORTES'!E30</f>
        <v/>
      </c>
      <c r="AH47" s="90">
        <f>'TRANSPORTES'!E31</f>
        <v/>
      </c>
      <c r="AI47" s="90">
        <f>'TRANSPORTES'!E32</f>
        <v/>
      </c>
      <c r="AJ47" s="90">
        <f>'TRANSPORTES'!E33</f>
        <v/>
      </c>
      <c r="AK47" s="90">
        <f>'TRANSPORTES'!E34</f>
        <v/>
      </c>
      <c r="AL47" s="90">
        <f>'TRANSPORTES'!E35</f>
        <v/>
      </c>
      <c r="AM47" s="90">
        <f>'TRANSPORTES'!E36</f>
        <v/>
      </c>
      <c r="AN47" s="90">
        <f>'TRANSPORTES'!E37</f>
        <v/>
      </c>
      <c r="AO47" s="90">
        <f>'TRANSPORTES'!E38</f>
        <v/>
      </c>
      <c r="AP47" s="90">
        <f>'TRANSPORTES'!E39</f>
        <v/>
      </c>
      <c r="AQ47" s="90">
        <f>'TRANSPORTES'!E40</f>
        <v/>
      </c>
      <c r="AR47" s="90">
        <f>'TRANSPORTES'!E41</f>
        <v/>
      </c>
      <c r="AS47" s="90">
        <f>'TRANSPORTES'!E42</f>
        <v/>
      </c>
      <c r="AT47" s="90">
        <f>'TRANSPORTES'!E43</f>
        <v/>
      </c>
      <c r="AU47" s="90">
        <f>'TRANSPORTES'!E44</f>
        <v/>
      </c>
      <c r="AV47" s="90">
        <f>'TRANSPORTES'!E45</f>
        <v/>
      </c>
      <c r="AW47" s="90">
        <f>'TRANSPORTES'!E46</f>
        <v/>
      </c>
      <c r="AX47" s="90">
        <f>'TRANSPORTES'!E47</f>
        <v/>
      </c>
      <c r="AY47" s="90">
        <f>'TRANSPORTES'!E48</f>
        <v/>
      </c>
      <c r="AZ47" s="90">
        <f>'TRANSPORTES'!E49</f>
        <v/>
      </c>
      <c r="BA47" s="90">
        <f>'TRANSPORTES'!E50</f>
        <v/>
      </c>
      <c r="BB47" s="90">
        <f>'TRANSPORTES'!E51</f>
        <v/>
      </c>
      <c r="BC47" s="90">
        <f>'TRANSPORTES'!E52</f>
        <v/>
      </c>
      <c r="BD47" s="90">
        <f>'TRANSPORTES'!E53</f>
        <v/>
      </c>
      <c r="BE47" s="90">
        <f>'TRANSPORTES'!E54</f>
        <v/>
      </c>
      <c r="BF47" s="90">
        <f>'TRANSPORTES'!E55</f>
        <v/>
      </c>
      <c r="BG47" s="90">
        <f>'TRANSPORTES'!E56</f>
        <v/>
      </c>
      <c r="BH47" s="90">
        <f>'TRANSPORTES'!E57</f>
        <v/>
      </c>
      <c r="BI47" s="90">
        <f>'TRANSPORTES'!E58</f>
        <v/>
      </c>
      <c r="BJ47" s="90">
        <f>'TRANSPORTES'!E59</f>
        <v/>
      </c>
      <c r="BK47" s="90">
        <f>'TRANSPORTES'!E60</f>
        <v/>
      </c>
      <c r="BL47" s="90">
        <f>'TRANSPORTES'!E61</f>
        <v/>
      </c>
      <c r="BM47" s="90">
        <f>'TRANSPORTES'!E62</f>
        <v/>
      </c>
      <c r="BN47" s="90">
        <f>'TRANSPORTES'!E63</f>
        <v/>
      </c>
      <c r="BO47" s="90">
        <f>'TRANSPORTES'!E64</f>
        <v/>
      </c>
      <c r="BP47" s="90">
        <f>'TRANSPORTES'!E65</f>
        <v/>
      </c>
      <c r="BQ47" s="90">
        <f>'TRANSPORTES'!E66</f>
        <v/>
      </c>
      <c r="BR47" s="90">
        <f>'TRANSPORTES'!E67</f>
        <v/>
      </c>
      <c r="BS47" s="90">
        <f>'TRANSPORTES'!E68</f>
        <v/>
      </c>
      <c r="BT47" s="90">
        <f>'TRANSPORTES'!E69</f>
        <v/>
      </c>
      <c r="BU47" s="90">
        <f>'TRANSPORTES'!E70</f>
        <v/>
      </c>
      <c r="BV47" s="90">
        <f>'TRANSPORTES'!E71</f>
        <v/>
      </c>
      <c r="BW47" s="90">
        <f>'TRANSPORTES'!E72</f>
        <v/>
      </c>
      <c r="BX47" s="90">
        <f>'TRANSPORTES'!E73</f>
        <v/>
      </c>
      <c r="BY47" s="90">
        <f>'TRANSPORTES'!E74</f>
        <v/>
      </c>
      <c r="BZ47" s="90">
        <f>'TRANSPORTES'!E75</f>
        <v/>
      </c>
      <c r="CA47" s="90">
        <f>'TRANSPORTES'!E76</f>
        <v/>
      </c>
    </row>
    <row r="48">
      <c r="A48" s="59" t="inlineStr">
        <is>
          <t>G041.002</t>
        </is>
      </c>
      <c r="B48" s="59" t="inlineStr">
        <is>
          <t>1030-1070-480</t>
        </is>
      </c>
      <c r="C48" s="59" t="inlineStr">
        <is>
          <t>ESTRUTURA EM COBERTURA METÁLICA</t>
        </is>
      </c>
      <c r="E48" s="49">
        <f>SUM(H48:CA48)</f>
        <v/>
      </c>
      <c r="F48" s="49">
        <f>IF(D48="","",D48-E48)</f>
        <v/>
      </c>
    </row>
    <row r="49">
      <c r="A49" s="59" t="inlineStr">
        <is>
          <t>G041.002</t>
        </is>
      </c>
      <c r="B49" s="59" t="inlineStr">
        <is>
          <t>1030-1070-500</t>
        </is>
      </c>
      <c r="C49" s="59" t="inlineStr">
        <is>
          <t>REFORÇO ESTRUTURAL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1030-1070-530</t>
        </is>
      </c>
      <c r="C50" s="59" t="inlineStr">
        <is>
          <t>MÃO DE OBRA PRÓPRIA</t>
        </is>
      </c>
      <c r="D50" s="60">
        <f>'MDO'!$K$5</f>
        <v/>
      </c>
      <c r="E50" s="49">
        <f>SUM(H50:CA50)</f>
        <v/>
      </c>
      <c r="F50" s="49">
        <f>IF(D50="","",D50-E50)</f>
        <v/>
      </c>
      <c r="H50" s="90">
        <f>'MDO'!E5</f>
        <v/>
      </c>
      <c r="I50" s="90">
        <f>'MDO'!E6</f>
        <v/>
      </c>
      <c r="J50" s="90">
        <f>'MDO'!E7</f>
        <v/>
      </c>
      <c r="K50" s="90">
        <f>'MDO'!E8</f>
        <v/>
      </c>
      <c r="L50" s="90">
        <f>'MDO'!E9</f>
        <v/>
      </c>
      <c r="M50" s="90">
        <f>'MDO'!E10</f>
        <v/>
      </c>
      <c r="N50" s="90">
        <f>'MDO'!E11</f>
        <v/>
      </c>
      <c r="O50" s="90">
        <f>'MDO'!E12</f>
        <v/>
      </c>
      <c r="P50" s="90">
        <f>'MDO'!E13</f>
        <v/>
      </c>
      <c r="Q50" s="90">
        <f>'MDO'!E14</f>
        <v/>
      </c>
      <c r="R50" s="90">
        <f>'MDO'!E15</f>
        <v/>
      </c>
      <c r="S50" s="90">
        <f>'MDO'!E16</f>
        <v/>
      </c>
      <c r="T50" s="90">
        <f>'MDO'!E17</f>
        <v/>
      </c>
      <c r="U50" s="90">
        <f>'MDO'!E18</f>
        <v/>
      </c>
      <c r="V50" s="90">
        <f>'MDO'!E19</f>
        <v/>
      </c>
      <c r="W50" s="90">
        <f>'MDO'!E20</f>
        <v/>
      </c>
      <c r="X50" s="90">
        <f>'MDO'!E21</f>
        <v/>
      </c>
      <c r="Y50" s="90">
        <f>'MDO'!E22</f>
        <v/>
      </c>
      <c r="Z50" s="90">
        <f>'MDO'!E23</f>
        <v/>
      </c>
      <c r="AA50" s="90">
        <f>'MDO'!E24</f>
        <v/>
      </c>
      <c r="AB50" s="90">
        <f>'MDO'!E25</f>
        <v/>
      </c>
      <c r="AC50" s="90">
        <f>'MDO'!E26</f>
        <v/>
      </c>
      <c r="AD50" s="90">
        <f>'MDO'!E27</f>
        <v/>
      </c>
      <c r="AE50" s="90">
        <f>'MDO'!E28</f>
        <v/>
      </c>
      <c r="AF50" s="90">
        <f>'MDO'!E29</f>
        <v/>
      </c>
      <c r="AG50" s="90">
        <f>'MDO'!E30</f>
        <v/>
      </c>
      <c r="AH50" s="90">
        <f>'MDO'!E31</f>
        <v/>
      </c>
      <c r="AI50" s="90">
        <f>'MDO'!E32</f>
        <v/>
      </c>
      <c r="AJ50" s="90">
        <f>'MDO'!E33</f>
        <v/>
      </c>
      <c r="AK50" s="90">
        <f>'MDO'!E34</f>
        <v/>
      </c>
      <c r="AL50" s="90">
        <f>'MDO'!E35</f>
        <v/>
      </c>
      <c r="AM50" s="90">
        <f>'MDO'!E36</f>
        <v/>
      </c>
      <c r="AN50" s="90">
        <f>'MDO'!E37</f>
        <v/>
      </c>
      <c r="AO50" s="90">
        <f>'MDO'!E38</f>
        <v/>
      </c>
      <c r="AP50" s="90">
        <f>'MDO'!E39</f>
        <v/>
      </c>
      <c r="AQ50" s="90">
        <f>'MDO'!E40</f>
        <v/>
      </c>
      <c r="AR50" s="90">
        <f>'MDO'!E41</f>
        <v/>
      </c>
      <c r="AS50" s="90">
        <f>'MDO'!E42</f>
        <v/>
      </c>
      <c r="AT50" s="90">
        <f>'MDO'!E43</f>
        <v/>
      </c>
      <c r="AU50" s="90">
        <f>'MDO'!E44</f>
        <v/>
      </c>
      <c r="AV50" s="90">
        <f>'MDO'!E45</f>
        <v/>
      </c>
      <c r="AW50" s="90">
        <f>'MDO'!E46</f>
        <v/>
      </c>
      <c r="AX50" s="90">
        <f>'MDO'!E47</f>
        <v/>
      </c>
      <c r="AY50" s="90">
        <f>'MDO'!E48</f>
        <v/>
      </c>
      <c r="AZ50" s="90">
        <f>'MDO'!E49</f>
        <v/>
      </c>
      <c r="BA50" s="90">
        <f>'MDO'!E50</f>
        <v/>
      </c>
      <c r="BB50" s="90">
        <f>'MDO'!E51</f>
        <v/>
      </c>
      <c r="BC50" s="90">
        <f>'MDO'!E52</f>
        <v/>
      </c>
      <c r="BD50" s="90">
        <f>'MDO'!E53</f>
        <v/>
      </c>
      <c r="BE50" s="90">
        <f>'MDO'!E54</f>
        <v/>
      </c>
      <c r="BF50" s="90">
        <f>'MDO'!E55</f>
        <v/>
      </c>
      <c r="BG50" s="90">
        <f>'MDO'!E56</f>
        <v/>
      </c>
      <c r="BH50" s="90">
        <f>'MDO'!E57</f>
        <v/>
      </c>
      <c r="BI50" s="90">
        <f>'MDO'!E58</f>
        <v/>
      </c>
      <c r="BJ50" s="90">
        <f>'MDO'!E59</f>
        <v/>
      </c>
      <c r="BK50" s="90">
        <f>'MDO'!E60</f>
        <v/>
      </c>
      <c r="BL50" s="90">
        <f>'MDO'!E61</f>
        <v/>
      </c>
      <c r="BM50" s="90">
        <f>'MDO'!E62</f>
        <v/>
      </c>
      <c r="BN50" s="90">
        <f>'MDO'!E63</f>
        <v/>
      </c>
      <c r="BO50" s="90">
        <f>'MDO'!E64</f>
        <v/>
      </c>
      <c r="BP50" s="90">
        <f>'MDO'!E65</f>
        <v/>
      </c>
      <c r="BQ50" s="90">
        <f>'MDO'!E66</f>
        <v/>
      </c>
      <c r="BR50" s="90">
        <f>'MDO'!E67</f>
        <v/>
      </c>
      <c r="BS50" s="90">
        <f>'MDO'!E68</f>
        <v/>
      </c>
      <c r="BT50" s="90">
        <f>'MDO'!E69</f>
        <v/>
      </c>
      <c r="BU50" s="90">
        <f>'MDO'!E70</f>
        <v/>
      </c>
      <c r="BV50" s="90">
        <f>'MDO'!E71</f>
        <v/>
      </c>
      <c r="BW50" s="90">
        <f>'MDO'!E72</f>
        <v/>
      </c>
      <c r="BX50" s="90">
        <f>'MDO'!E73</f>
        <v/>
      </c>
      <c r="BY50" s="90">
        <f>'MDO'!E74</f>
        <v/>
      </c>
      <c r="BZ50" s="90">
        <f>'MDO'!E75</f>
        <v/>
      </c>
      <c r="CA50" s="90">
        <f>'MDO'!E76</f>
        <v/>
      </c>
    </row>
    <row r="51">
      <c r="A51" s="59" t="inlineStr">
        <is>
          <t>G041.002</t>
        </is>
      </c>
      <c r="B51" s="59" t="inlineStr">
        <is>
          <t>1030-1070-120</t>
        </is>
      </c>
      <c r="C51" s="59" t="inlineStr">
        <is>
          <t>TAXAS DIVERSAS</t>
        </is>
      </c>
      <c r="D51" s="60">
        <f>'TAX. DIVERSAS'!$K$5</f>
        <v/>
      </c>
      <c r="E51" s="49">
        <f>SUM(H51:CA51)</f>
        <v/>
      </c>
      <c r="F51" s="49">
        <f>IF(D51="","",D51-E51)</f>
        <v/>
      </c>
      <c r="H51" s="90">
        <f>'TAX. DIVERSAS'!E5</f>
        <v/>
      </c>
      <c r="I51" s="90">
        <f>'TAX. DIVERSAS'!E6</f>
        <v/>
      </c>
      <c r="J51" s="90">
        <f>'TAX. DIVERSAS'!E7</f>
        <v/>
      </c>
      <c r="K51" s="90">
        <f>'TAX. DIVERSAS'!E8</f>
        <v/>
      </c>
      <c r="L51" s="90">
        <f>'TAX. DIVERSAS'!E9</f>
        <v/>
      </c>
      <c r="M51" s="90">
        <f>'TAX. DIVERSAS'!E10</f>
        <v/>
      </c>
      <c r="N51" s="90">
        <f>'TAX. DIVERSAS'!E11</f>
        <v/>
      </c>
      <c r="O51" s="90">
        <f>'TAX. DIVERSAS'!E12</f>
        <v/>
      </c>
      <c r="P51" s="90">
        <f>'TAX. DIVERSAS'!E13</f>
        <v/>
      </c>
      <c r="Q51" s="90">
        <f>'TAX. DIVERSAS'!E14</f>
        <v/>
      </c>
      <c r="R51" s="90">
        <f>'TAX. DIVERSAS'!E15</f>
        <v/>
      </c>
      <c r="S51" s="90">
        <f>'TAX. DIVERSAS'!E16</f>
        <v/>
      </c>
      <c r="T51" s="90">
        <f>'TAX. DIVERSAS'!E17</f>
        <v/>
      </c>
      <c r="U51" s="90">
        <f>'TAX. DIVERSAS'!E18</f>
        <v/>
      </c>
      <c r="V51" s="90">
        <f>'TAX. DIVERSAS'!E19</f>
        <v/>
      </c>
      <c r="W51" s="90">
        <f>'TAX. DIVERSAS'!E20</f>
        <v/>
      </c>
      <c r="X51" s="90">
        <f>'TAX. DIVERSAS'!E21</f>
        <v/>
      </c>
      <c r="Y51" s="90">
        <f>'TAX. DIVERSAS'!E22</f>
        <v/>
      </c>
      <c r="Z51" s="90">
        <f>'TAX. DIVERSAS'!E23</f>
        <v/>
      </c>
      <c r="AA51" s="90">
        <f>'TAX. DIVERSAS'!E24</f>
        <v/>
      </c>
      <c r="AB51" s="90">
        <f>'TAX. DIVERSAS'!E25</f>
        <v/>
      </c>
      <c r="AC51" s="90">
        <f>'TAX. DIVERSAS'!E26</f>
        <v/>
      </c>
      <c r="AD51" s="90">
        <f>'TAX. DIVERSAS'!E27</f>
        <v/>
      </c>
      <c r="AE51" s="90">
        <f>'TAX. DIVERSAS'!E28</f>
        <v/>
      </c>
      <c r="AF51" s="90">
        <f>'TAX. DIVERSAS'!E29</f>
        <v/>
      </c>
      <c r="AG51" s="90">
        <f>'TAX. DIVERSAS'!E30</f>
        <v/>
      </c>
      <c r="AH51" s="90">
        <f>'TAX. DIVERSAS'!E31</f>
        <v/>
      </c>
      <c r="AI51" s="90">
        <f>'TAX. DIVERSAS'!E32</f>
        <v/>
      </c>
      <c r="AJ51" s="90">
        <f>'TAX. DIVERSAS'!E33</f>
        <v/>
      </c>
      <c r="AK51" s="90">
        <f>'TAX. DIVERSAS'!E34</f>
        <v/>
      </c>
      <c r="AL51" s="90">
        <f>'TAX. DIVERSAS'!E35</f>
        <v/>
      </c>
      <c r="AM51" s="90">
        <f>'TAX. DIVERSAS'!E36</f>
        <v/>
      </c>
      <c r="AN51" s="90">
        <f>'TAX. DIVERSAS'!E37</f>
        <v/>
      </c>
      <c r="AO51" s="90">
        <f>'TAX. DIVERSAS'!E38</f>
        <v/>
      </c>
      <c r="AP51" s="90">
        <f>'TAX. DIVERSAS'!E39</f>
        <v/>
      </c>
      <c r="AQ51" s="90">
        <f>'TAX. DIVERSAS'!E40</f>
        <v/>
      </c>
      <c r="AR51" s="90">
        <f>'TAX. DIVERSAS'!E41</f>
        <v/>
      </c>
      <c r="AS51" s="90">
        <f>'TAX. DIVERSAS'!E42</f>
        <v/>
      </c>
      <c r="AT51" s="90">
        <f>'TAX. DIVERSAS'!E43</f>
        <v/>
      </c>
      <c r="AU51" s="90">
        <f>'TAX. DIVERSAS'!E44</f>
        <v/>
      </c>
      <c r="AV51" s="90">
        <f>'TAX. DIVERSAS'!E45</f>
        <v/>
      </c>
      <c r="AW51" s="90">
        <f>'TAX. DIVERSAS'!E46</f>
        <v/>
      </c>
      <c r="AX51" s="90">
        <f>'TAX. DIVERSAS'!E47</f>
        <v/>
      </c>
      <c r="AY51" s="90">
        <f>'TAX. DIVERSAS'!E48</f>
        <v/>
      </c>
      <c r="AZ51" s="90">
        <f>'TAX. DIVERSAS'!E49</f>
        <v/>
      </c>
      <c r="BA51" s="90">
        <f>'TAX. DIVERSAS'!E50</f>
        <v/>
      </c>
      <c r="BB51" s="90">
        <f>'TAX. DIVERSAS'!E51</f>
        <v/>
      </c>
      <c r="BC51" s="90">
        <f>'TAX. DIVERSAS'!E52</f>
        <v/>
      </c>
      <c r="BD51" s="90">
        <f>'TAX. DIVERSAS'!E53</f>
        <v/>
      </c>
      <c r="BE51" s="90">
        <f>'TAX. DIVERSAS'!E54</f>
        <v/>
      </c>
      <c r="BF51" s="90">
        <f>'TAX. DIVERSAS'!E55</f>
        <v/>
      </c>
      <c r="BG51" s="90">
        <f>'TAX. DIVERSAS'!E56</f>
        <v/>
      </c>
      <c r="BH51" s="90">
        <f>'TAX. DIVERSAS'!E57</f>
        <v/>
      </c>
      <c r="BI51" s="90">
        <f>'TAX. DIVERSAS'!E58</f>
        <v/>
      </c>
      <c r="BJ51" s="90">
        <f>'TAX. DIVERSAS'!E59</f>
        <v/>
      </c>
      <c r="BK51" s="90">
        <f>'TAX. DIVERSAS'!E60</f>
        <v/>
      </c>
      <c r="BL51" s="90">
        <f>'TAX. DIVERSAS'!E61</f>
        <v/>
      </c>
      <c r="BM51" s="90">
        <f>'TAX. DIVERSAS'!E62</f>
        <v/>
      </c>
      <c r="BN51" s="90">
        <f>'TAX. DIVERSAS'!E63</f>
        <v/>
      </c>
      <c r="BO51" s="90">
        <f>'TAX. DIVERSAS'!E64</f>
        <v/>
      </c>
      <c r="BP51" s="90">
        <f>'TAX. DIVERSAS'!E65</f>
        <v/>
      </c>
      <c r="BQ51" s="90">
        <f>'TAX. DIVERSAS'!E66</f>
        <v/>
      </c>
      <c r="BR51" s="90">
        <f>'TAX. DIVERSAS'!E67</f>
        <v/>
      </c>
      <c r="BS51" s="90">
        <f>'TAX. DIVERSAS'!E68</f>
        <v/>
      </c>
      <c r="BT51" s="90">
        <f>'TAX. DIVERSAS'!E69</f>
        <v/>
      </c>
      <c r="BU51" s="90">
        <f>'TAX. DIVERSAS'!E70</f>
        <v/>
      </c>
      <c r="BV51" s="90">
        <f>'TAX. DIVERSAS'!E71</f>
        <v/>
      </c>
      <c r="BW51" s="90">
        <f>'TAX. DIVERSAS'!E72</f>
        <v/>
      </c>
      <c r="BX51" s="90">
        <f>'TAX. DIVERSAS'!E73</f>
        <v/>
      </c>
      <c r="BY51" s="90">
        <f>'TAX. DIVERSAS'!E74</f>
        <v/>
      </c>
      <c r="BZ51" s="90">
        <f>'TAX. DIVERSAS'!E75</f>
        <v/>
      </c>
      <c r="CA51" s="90">
        <f>'TAX. DIVERSAS'!E76</f>
        <v/>
      </c>
    </row>
    <row r="52">
      <c r="A52" s="59" t="inlineStr">
        <is>
          <t>G041.002</t>
        </is>
      </c>
      <c r="B52" s="59" t="inlineStr">
        <is>
          <t>1030-1070-590</t>
        </is>
      </c>
      <c r="C52" s="59" t="inlineStr">
        <is>
          <t>SEGURANÇA DO TRABALHO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1030-1070-520</t>
        </is>
      </c>
      <c r="C53" s="59" t="inlineStr">
        <is>
          <t>SERVIÇOS INICIAIS</t>
        </is>
      </c>
      <c r="D53" s="60">
        <f>'SERV. INICIAIS'!$K$5</f>
        <v/>
      </c>
      <c r="E53" s="49">
        <f>SUM(H53:CA53)</f>
        <v/>
      </c>
      <c r="F53" s="49">
        <f>IF(D53="","",D53-E53)</f>
        <v/>
      </c>
      <c r="H53" s="90">
        <f>'SERV. INICIAIS'!E5</f>
        <v/>
      </c>
      <c r="I53" s="90">
        <f>'SERV. INICIAIS'!E6</f>
        <v/>
      </c>
      <c r="J53" s="90">
        <f>'SERV. INICIAIS'!E7</f>
        <v/>
      </c>
      <c r="K53" s="90">
        <f>'SERV. INICIAIS'!E8</f>
        <v/>
      </c>
      <c r="L53" s="90">
        <f>'SERV. INICIAIS'!E9</f>
        <v/>
      </c>
      <c r="M53" s="90">
        <f>'SERV. INICIAIS'!E10</f>
        <v/>
      </c>
      <c r="N53" s="90">
        <f>'SERV. INICIAIS'!E11</f>
        <v/>
      </c>
      <c r="O53" s="90">
        <f>'SERV. INICIAIS'!E12</f>
        <v/>
      </c>
      <c r="P53" s="90">
        <f>'SERV. INICIAIS'!E13</f>
        <v/>
      </c>
      <c r="Q53" s="90">
        <f>'SERV. INICIAIS'!E14</f>
        <v/>
      </c>
      <c r="R53" s="90">
        <f>'SERV. INICIAIS'!E15</f>
        <v/>
      </c>
      <c r="S53" s="90">
        <f>'SERV. INICIAIS'!E16</f>
        <v/>
      </c>
      <c r="T53" s="90">
        <f>'SERV. INICIAIS'!E17</f>
        <v/>
      </c>
      <c r="U53" s="90">
        <f>'SERV. INICIAIS'!E18</f>
        <v/>
      </c>
      <c r="V53" s="90">
        <f>'SERV. INICIAIS'!E19</f>
        <v/>
      </c>
      <c r="W53" s="90">
        <f>'SERV. INICIAIS'!E20</f>
        <v/>
      </c>
      <c r="X53" s="90">
        <f>'SERV. INICIAIS'!E21</f>
        <v/>
      </c>
      <c r="Y53" s="90">
        <f>'SERV. INICIAIS'!E22</f>
        <v/>
      </c>
      <c r="Z53" s="90">
        <f>'SERV. INICIAIS'!E23</f>
        <v/>
      </c>
      <c r="AA53" s="90">
        <f>'SERV. INICIAIS'!E24</f>
        <v/>
      </c>
      <c r="AB53" s="90">
        <f>'SERV. INICIAIS'!E25</f>
        <v/>
      </c>
      <c r="AC53" s="90">
        <f>'SERV. INICIAIS'!E26</f>
        <v/>
      </c>
      <c r="AD53" s="90">
        <f>'SERV. INICIAIS'!E27</f>
        <v/>
      </c>
      <c r="AE53" s="90">
        <f>'SERV. INICIAIS'!E28</f>
        <v/>
      </c>
      <c r="AF53" s="90">
        <f>'SERV. INICIAIS'!E29</f>
        <v/>
      </c>
      <c r="AG53" s="90">
        <f>'SERV. INICIAIS'!E30</f>
        <v/>
      </c>
      <c r="AH53" s="90">
        <f>'SERV. INICIAIS'!E31</f>
        <v/>
      </c>
      <c r="AI53" s="90">
        <f>'SERV. INICIAIS'!E32</f>
        <v/>
      </c>
      <c r="AJ53" s="90">
        <f>'SERV. INICIAIS'!E33</f>
        <v/>
      </c>
      <c r="AK53" s="90">
        <f>'SERV. INICIAIS'!E34</f>
        <v/>
      </c>
      <c r="AL53" s="90">
        <f>'SERV. INICIAIS'!E35</f>
        <v/>
      </c>
      <c r="AM53" s="90">
        <f>'SERV. INICIAIS'!E36</f>
        <v/>
      </c>
      <c r="AN53" s="90">
        <f>'SERV. INICIAIS'!E37</f>
        <v/>
      </c>
      <c r="AO53" s="90">
        <f>'SERV. INICIAIS'!E38</f>
        <v/>
      </c>
      <c r="AP53" s="90">
        <f>'SERV. INICIAIS'!E39</f>
        <v/>
      </c>
      <c r="AQ53" s="90">
        <f>'SERV. INICIAIS'!E40</f>
        <v/>
      </c>
      <c r="AR53" s="90">
        <f>'SERV. INICIAIS'!E41</f>
        <v/>
      </c>
      <c r="AS53" s="90">
        <f>'SERV. INICIAIS'!E42</f>
        <v/>
      </c>
      <c r="AT53" s="90">
        <f>'SERV. INICIAIS'!E43</f>
        <v/>
      </c>
      <c r="AU53" s="90">
        <f>'SERV. INICIAIS'!E44</f>
        <v/>
      </c>
      <c r="AV53" s="90">
        <f>'SERV. INICIAIS'!E45</f>
        <v/>
      </c>
      <c r="AW53" s="90">
        <f>'SERV. INICIAIS'!E46</f>
        <v/>
      </c>
      <c r="AX53" s="90">
        <f>'SERV. INICIAIS'!E47</f>
        <v/>
      </c>
      <c r="AY53" s="90">
        <f>'SERV. INICIAIS'!E48</f>
        <v/>
      </c>
      <c r="AZ53" s="90">
        <f>'SERV. INICIAIS'!E49</f>
        <v/>
      </c>
      <c r="BA53" s="90">
        <f>'SERV. INICIAIS'!E50</f>
        <v/>
      </c>
      <c r="BB53" s="90">
        <f>'SERV. INICIAIS'!E51</f>
        <v/>
      </c>
      <c r="BC53" s="90">
        <f>'SERV. INICIAIS'!E52</f>
        <v/>
      </c>
      <c r="BD53" s="90">
        <f>'SERV. INICIAIS'!E53</f>
        <v/>
      </c>
      <c r="BE53" s="90">
        <f>'SERV. INICIAIS'!E54</f>
        <v/>
      </c>
      <c r="BF53" s="90">
        <f>'SERV. INICIAIS'!E55</f>
        <v/>
      </c>
      <c r="BG53" s="90">
        <f>'SERV. INICIAIS'!E56</f>
        <v/>
      </c>
      <c r="BH53" s="90">
        <f>'SERV. INICIAIS'!E57</f>
        <v/>
      </c>
      <c r="BI53" s="90">
        <f>'SERV. INICIAIS'!E58</f>
        <v/>
      </c>
      <c r="BJ53" s="90">
        <f>'SERV. INICIAIS'!E59</f>
        <v/>
      </c>
      <c r="BK53" s="90">
        <f>'SERV. INICIAIS'!E60</f>
        <v/>
      </c>
      <c r="BL53" s="90">
        <f>'SERV. INICIAIS'!E61</f>
        <v/>
      </c>
      <c r="BM53" s="90">
        <f>'SERV. INICIAIS'!E62</f>
        <v/>
      </c>
      <c r="BN53" s="90">
        <f>'SERV. INICIAIS'!E63</f>
        <v/>
      </c>
      <c r="BO53" s="90">
        <f>'SERV. INICIAIS'!E64</f>
        <v/>
      </c>
      <c r="BP53" s="90">
        <f>'SERV. INICIAIS'!E65</f>
        <v/>
      </c>
      <c r="BQ53" s="90">
        <f>'SERV. INICIAIS'!E66</f>
        <v/>
      </c>
      <c r="BR53" s="90">
        <f>'SERV. INICIAIS'!E67</f>
        <v/>
      </c>
      <c r="BS53" s="90">
        <f>'SERV. INICIAIS'!E68</f>
        <v/>
      </c>
      <c r="BT53" s="90">
        <f>'SERV. INICIAIS'!E69</f>
        <v/>
      </c>
      <c r="BU53" s="90">
        <f>'SERV. INICIAIS'!E70</f>
        <v/>
      </c>
      <c r="BV53" s="90">
        <f>'SERV. INICIAIS'!E71</f>
        <v/>
      </c>
      <c r="BW53" s="90">
        <f>'SERV. INICIAIS'!E72</f>
        <v/>
      </c>
      <c r="BX53" s="90">
        <f>'SERV. INICIAIS'!E73</f>
        <v/>
      </c>
      <c r="BY53" s="90">
        <f>'SERV. INICIAIS'!E74</f>
        <v/>
      </c>
      <c r="BZ53" s="90">
        <f>'SERV. INICIAIS'!E75</f>
        <v/>
      </c>
      <c r="CA53" s="90">
        <f>'SERV. INICIAIS'!E76</f>
        <v/>
      </c>
    </row>
    <row r="54">
      <c r="A54" s="59" t="inlineStr">
        <is>
          <t>G041.002</t>
        </is>
      </c>
      <c r="B54" s="59" t="inlineStr">
        <is>
          <t>1040-1110-115</t>
        </is>
      </c>
      <c r="C54" s="59" t="inlineStr">
        <is>
          <t>COMERCIAIS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1040-1130-110</t>
        </is>
      </c>
      <c r="C55" s="59" t="inlineStr">
        <is>
          <t>INCORPORAÇÃO / LEGALIZAÇÃO</t>
        </is>
      </c>
      <c r="E55" s="49">
        <f>SUM(H55:CA55)</f>
        <v/>
      </c>
      <c r="F55" s="49">
        <f>IF(D55="","",D55-E55)</f>
        <v/>
      </c>
    </row>
    <row r="56">
      <c r="A56" s="59" t="inlineStr">
        <is>
          <t>G041.002</t>
        </is>
      </c>
      <c r="B56" s="59" t="inlineStr">
        <is>
          <t>1040-1130-110</t>
        </is>
      </c>
      <c r="C56" s="59" t="inlineStr">
        <is>
          <t>INCORPORAÇÃO / LEGALIZAÇÃO</t>
        </is>
      </c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inlineStr">
        <is>
          <t>1030-1090-100</t>
        </is>
      </c>
      <c r="C57" s="59" t="inlineStr">
        <is>
          <t>MEDIDAS COMPENSATÓRIAS</t>
        </is>
      </c>
      <c r="E57" s="49">
        <f>SUM(H57:CA57)</f>
        <v/>
      </c>
      <c r="F57" s="49">
        <f>IF(D57="","",D57-E57)</f>
        <v/>
      </c>
    </row>
    <row r="58">
      <c r="A58" s="59" t="n"/>
      <c r="B58" s="59" t="n"/>
      <c r="C58" s="59" t="n"/>
      <c r="E58" s="49">
        <f>SUM(H58:CA58)</f>
        <v/>
      </c>
      <c r="F58" s="49">
        <f>IF(D58="","",D58-E58)</f>
        <v/>
      </c>
    </row>
    <row r="59">
      <c r="A59" s="59" t="n"/>
      <c r="B59" s="59" t="n"/>
      <c r="C59" s="59" t="n"/>
      <c r="E59" s="49">
        <f>SUM(H59:CA59)</f>
        <v/>
      </c>
      <c r="F59" s="49">
        <f>IF(D59="","",D59-E59)</f>
        <v/>
      </c>
    </row>
    <row r="61">
      <c r="C61" s="46" t="inlineStr">
        <is>
          <t>SOMA SEM TAXA DE ADM. (INCC)</t>
        </is>
      </c>
      <c r="D61" s="65">
        <f>SUM(D2:D59)-D44</f>
        <v/>
      </c>
      <c r="E61" s="65">
        <f>SUM(E2:E59)-E44</f>
        <v/>
      </c>
      <c r="H61" s="65">
        <f>SUM(H2:H59)-H44</f>
        <v/>
      </c>
      <c r="I61" s="65">
        <f>SUM(I2:I59)-I44</f>
        <v/>
      </c>
      <c r="J61" s="65">
        <f>SUM(J2:J59)-J44</f>
        <v/>
      </c>
      <c r="K61" s="65">
        <f>SUM(K2:K59)-K44</f>
        <v/>
      </c>
      <c r="L61" s="65">
        <f>SUM(L2:L59)-L44</f>
        <v/>
      </c>
      <c r="M61" s="65">
        <f>SUM(M2:M59)-M44</f>
        <v/>
      </c>
      <c r="N61" s="65">
        <f>SUM(N2:N59)-N44</f>
        <v/>
      </c>
      <c r="O61" s="65">
        <f>SUM(O2:O59)-O44</f>
        <v/>
      </c>
      <c r="P61" s="65">
        <f>SUM(P2:P59)-P44</f>
        <v/>
      </c>
      <c r="Q61" s="65">
        <f>SUM(Q2:Q59)-Q44</f>
        <v/>
      </c>
      <c r="R61" s="65">
        <f>SUM(R2:R59)-R44</f>
        <v/>
      </c>
      <c r="S61" s="65">
        <f>SUM(S2:S59)-S44</f>
        <v/>
      </c>
      <c r="T61" s="65">
        <f>SUM(T2:T59)-T44</f>
        <v/>
      </c>
      <c r="U61" s="65">
        <f>SUM(U2:U59)-U44</f>
        <v/>
      </c>
      <c r="V61" s="65">
        <f>SUM(V2:V59)-V44</f>
        <v/>
      </c>
      <c r="W61" s="65">
        <f>SUM(W2:W59)-W44</f>
        <v/>
      </c>
      <c r="X61" s="65">
        <f>SUM(X2:X59)-X44</f>
        <v/>
      </c>
      <c r="Y61" s="65">
        <f>SUM(Y2:Y59)-Y44</f>
        <v/>
      </c>
      <c r="Z61" s="65">
        <f>SUM(Z2:Z59)-Z44</f>
        <v/>
      </c>
      <c r="AA61" s="65">
        <f>SUM(AA2:AA59)-AA44</f>
        <v/>
      </c>
      <c r="AB61" s="65">
        <f>SUM(AB2:AB59)-AB44</f>
        <v/>
      </c>
      <c r="AC61" s="65">
        <f>SUM(AC2:AC59)-AC44</f>
        <v/>
      </c>
      <c r="AD61" s="65">
        <f>SUM(AD2:AD59)-AD44</f>
        <v/>
      </c>
      <c r="AE61" s="65">
        <f>SUM(AE2:AE59)-AE44</f>
        <v/>
      </c>
      <c r="AF61" s="65">
        <f>SUM(AF2:AF59)-AF44</f>
        <v/>
      </c>
      <c r="AG61" s="65">
        <f>SUM(AG2:AG59)-AG44</f>
        <v/>
      </c>
      <c r="AH61" s="65">
        <f>SUM(AH2:AH59)-AH44</f>
        <v/>
      </c>
      <c r="AI61" s="65">
        <f>SUM(AI2:AI59)-AI44</f>
        <v/>
      </c>
      <c r="AJ61" s="65">
        <f>SUM(AJ2:AJ59)-AJ44</f>
        <v/>
      </c>
      <c r="AK61" s="65">
        <f>SUM(AK2:AK59)-AK44</f>
        <v/>
      </c>
      <c r="AL61" s="65">
        <f>SUM(AL2:AL59)-AL44</f>
        <v/>
      </c>
      <c r="AM61" s="65">
        <f>SUM(AM2:AM59)-AM44</f>
        <v/>
      </c>
      <c r="AN61" s="65">
        <f>SUM(AN2:AN59)-AN44</f>
        <v/>
      </c>
      <c r="AO61" s="65">
        <f>SUM(AO2:AO59)-AO44</f>
        <v/>
      </c>
      <c r="AP61" s="65">
        <f>SUM(AP2:AP59)-AP44</f>
        <v/>
      </c>
      <c r="AQ61" s="65">
        <f>SUM(AQ2:AQ59)-AQ44</f>
        <v/>
      </c>
      <c r="AR61" s="65">
        <f>SUM(AR2:AR59)-AR44</f>
        <v/>
      </c>
      <c r="AS61" s="65">
        <f>SUM(AS2:AS59)-AS44</f>
        <v/>
      </c>
      <c r="AT61" s="65">
        <f>SUM(AT2:AT59)-AT44</f>
        <v/>
      </c>
      <c r="AU61" s="65">
        <f>SUM(AU2:AU59)-AU44</f>
        <v/>
      </c>
      <c r="AV61" s="65">
        <f>SUM(AV2:AV59)-AV44</f>
        <v/>
      </c>
      <c r="AW61" s="65">
        <f>SUM(AW2:AW59)-AW44</f>
        <v/>
      </c>
      <c r="AX61" s="65">
        <f>SUM(AX2:AX59)-AX44</f>
        <v/>
      </c>
      <c r="AY61" s="65">
        <f>SUM(AY2:AY59)-AY44</f>
        <v/>
      </c>
      <c r="AZ61" s="65">
        <f>SUM(AZ2:AZ59)-AZ44</f>
        <v/>
      </c>
      <c r="BA61" s="65">
        <f>SUM(BA2:BA59)-BA44</f>
        <v/>
      </c>
      <c r="BB61" s="65">
        <f>SUM(BB2:BB59)-BB44</f>
        <v/>
      </c>
      <c r="BC61" s="65">
        <f>SUM(BC2:BC59)-BC44</f>
        <v/>
      </c>
      <c r="BD61" s="65">
        <f>SUM(BD2:BD59)-BD44</f>
        <v/>
      </c>
      <c r="BE61" s="65">
        <f>SUM(BE2:BE59)-BE44</f>
        <v/>
      </c>
      <c r="BF61" s="65">
        <f>SUM(BF2:BF59)-BF44</f>
        <v/>
      </c>
      <c r="BG61" s="65">
        <f>SUM(BG2:BG59)-BG44</f>
        <v/>
      </c>
      <c r="BH61" s="65">
        <f>SUM(BH2:BH59)-BH44</f>
        <v/>
      </c>
      <c r="BI61" s="65">
        <f>SUM(BI2:BI59)-BI44</f>
        <v/>
      </c>
      <c r="BJ61" s="65">
        <f>SUM(BJ2:BJ59)-BJ44</f>
        <v/>
      </c>
      <c r="BK61" s="65">
        <f>SUM(BK2:BK59)-BK44</f>
        <v/>
      </c>
      <c r="BL61" s="65">
        <f>SUM(BL2:BL59)-BL44</f>
        <v/>
      </c>
      <c r="BM61" s="65">
        <f>SUM(BM2:BM59)-BM44</f>
        <v/>
      </c>
      <c r="BN61" s="65">
        <f>SUM(BN2:BN59)-BN44</f>
        <v/>
      </c>
      <c r="BO61" s="65">
        <f>SUM(BO2:BO59)-BO44</f>
        <v/>
      </c>
      <c r="BP61" s="65">
        <f>SUM(BP2:BP59)-BP44</f>
        <v/>
      </c>
      <c r="BQ61" s="65">
        <f>SUM(BQ2:BQ59)-BQ44</f>
        <v/>
      </c>
      <c r="BR61" s="65">
        <f>SUM(BR2:BR59)-BR44</f>
        <v/>
      </c>
      <c r="BS61" s="65">
        <f>SUM(BS2:BS59)-BS44</f>
        <v/>
      </c>
      <c r="BT61" s="65">
        <f>SUM(BT2:BT59)-BT44</f>
        <v/>
      </c>
      <c r="BU61" s="65">
        <f>SUM(BU2:BU59)-BU44</f>
        <v/>
      </c>
      <c r="BV61" s="65">
        <f>SUM(BV2:BV59)-BV44</f>
        <v/>
      </c>
      <c r="BW61" s="65">
        <f>SUM(BW2:BW59)-BW44</f>
        <v/>
      </c>
      <c r="BX61" s="65">
        <f>SUM(BX2:BX59)-BX44</f>
        <v/>
      </c>
      <c r="BY61" s="65">
        <f>SUM(BY2:BY59)-BY44</f>
        <v/>
      </c>
      <c r="BZ61" s="65">
        <f>SUM(BZ2:BZ59)-BZ44</f>
        <v/>
      </c>
      <c r="CA61" s="65">
        <f>SUM(CA2:CA59)-CA44</f>
        <v/>
      </c>
    </row>
    <row r="62">
      <c r="C62" s="46" t="inlineStr">
        <is>
          <t>TAXA DE ADMINISTRAÇÃO (INCC)</t>
        </is>
      </c>
      <c r="D62" s="65">
        <f>D44</f>
        <v/>
      </c>
      <c r="E62" s="65">
        <f>E44</f>
        <v/>
      </c>
      <c r="H62" s="65">
        <f>H44</f>
        <v/>
      </c>
      <c r="I62" s="65">
        <f>I44</f>
        <v/>
      </c>
      <c r="J62" s="65">
        <f>J44</f>
        <v/>
      </c>
      <c r="K62" s="65">
        <f>K44</f>
        <v/>
      </c>
      <c r="L62" s="65">
        <f>L44</f>
        <v/>
      </c>
      <c r="M62" s="65">
        <f>M44</f>
        <v/>
      </c>
      <c r="N62" s="65">
        <f>N44</f>
        <v/>
      </c>
      <c r="O62" s="65">
        <f>O44</f>
        <v/>
      </c>
      <c r="P62" s="65">
        <f>P44</f>
        <v/>
      </c>
      <c r="Q62" s="65">
        <f>Q44</f>
        <v/>
      </c>
      <c r="R62" s="65">
        <f>R44</f>
        <v/>
      </c>
      <c r="S62" s="65">
        <f>S44</f>
        <v/>
      </c>
      <c r="T62" s="65">
        <f>T44</f>
        <v/>
      </c>
      <c r="U62" s="65">
        <f>U44</f>
        <v/>
      </c>
      <c r="V62" s="65">
        <f>V44</f>
        <v/>
      </c>
      <c r="W62" s="65">
        <f>W44</f>
        <v/>
      </c>
      <c r="X62" s="65">
        <f>X44</f>
        <v/>
      </c>
      <c r="Y62" s="65">
        <f>Y44</f>
        <v/>
      </c>
      <c r="Z62" s="65">
        <f>Z44</f>
        <v/>
      </c>
      <c r="AA62" s="65">
        <f>AA44</f>
        <v/>
      </c>
      <c r="AB62" s="65">
        <f>AB44</f>
        <v/>
      </c>
      <c r="AC62" s="65">
        <f>AC44</f>
        <v/>
      </c>
      <c r="AD62" s="65">
        <f>AD44</f>
        <v/>
      </c>
      <c r="AE62" s="65">
        <f>AE44</f>
        <v/>
      </c>
      <c r="AF62" s="65">
        <f>AF44</f>
        <v/>
      </c>
      <c r="AG62" s="65">
        <f>AG44</f>
        <v/>
      </c>
      <c r="AH62" s="65">
        <f>AH44</f>
        <v/>
      </c>
      <c r="AI62" s="65">
        <f>AI44</f>
        <v/>
      </c>
      <c r="AJ62" s="65">
        <f>AJ44</f>
        <v/>
      </c>
      <c r="AK62" s="65">
        <f>AK44</f>
        <v/>
      </c>
      <c r="AL62" s="65">
        <f>AL44</f>
        <v/>
      </c>
      <c r="AM62" s="65">
        <f>AM44</f>
        <v/>
      </c>
      <c r="AN62" s="65">
        <f>AN44</f>
        <v/>
      </c>
      <c r="AO62" s="65">
        <f>AO44</f>
        <v/>
      </c>
      <c r="AP62" s="65">
        <f>AP44</f>
        <v/>
      </c>
      <c r="AQ62" s="65">
        <f>AQ44</f>
        <v/>
      </c>
      <c r="AR62" s="65">
        <f>AR44</f>
        <v/>
      </c>
      <c r="AS62" s="65">
        <f>AS44</f>
        <v/>
      </c>
      <c r="AT62" s="65">
        <f>AT44</f>
        <v/>
      </c>
      <c r="AU62" s="65">
        <f>AU44</f>
        <v/>
      </c>
      <c r="AV62" s="65">
        <f>AV44</f>
        <v/>
      </c>
      <c r="AW62" s="65">
        <f>AW44</f>
        <v/>
      </c>
      <c r="AX62" s="65">
        <f>AX44</f>
        <v/>
      </c>
      <c r="AY62" s="65">
        <f>AY44</f>
        <v/>
      </c>
      <c r="AZ62" s="65">
        <f>AZ44</f>
        <v/>
      </c>
      <c r="BA62" s="65">
        <f>BA44</f>
        <v/>
      </c>
      <c r="BB62" s="65">
        <f>BB44</f>
        <v/>
      </c>
      <c r="BC62" s="65">
        <f>BC44</f>
        <v/>
      </c>
      <c r="BD62" s="65">
        <f>BD44</f>
        <v/>
      </c>
      <c r="BE62" s="65">
        <f>BE44</f>
        <v/>
      </c>
      <c r="BF62" s="65">
        <f>BF44</f>
        <v/>
      </c>
      <c r="BG62" s="65">
        <f>BG44</f>
        <v/>
      </c>
      <c r="BH62" s="65">
        <f>BH44</f>
        <v/>
      </c>
      <c r="BI62" s="65">
        <f>BI44</f>
        <v/>
      </c>
      <c r="BJ62" s="65">
        <f>BJ44</f>
        <v/>
      </c>
      <c r="BK62" s="65">
        <f>BK44</f>
        <v/>
      </c>
      <c r="BL62" s="65">
        <f>BL44</f>
        <v/>
      </c>
      <c r="BM62" s="65">
        <f>BM44</f>
        <v/>
      </c>
      <c r="BN62" s="65">
        <f>BN44</f>
        <v/>
      </c>
      <c r="BO62" s="65">
        <f>BO44</f>
        <v/>
      </c>
      <c r="BP62" s="65">
        <f>BP44</f>
        <v/>
      </c>
      <c r="BQ62" s="65">
        <f>BQ44</f>
        <v/>
      </c>
      <c r="BR62" s="65">
        <f>BR44</f>
        <v/>
      </c>
      <c r="BS62" s="65">
        <f>BS44</f>
        <v/>
      </c>
      <c r="BT62" s="65">
        <f>BT44</f>
        <v/>
      </c>
      <c r="BU62" s="65">
        <f>BU44</f>
        <v/>
      </c>
      <c r="BV62" s="65">
        <f>BV44</f>
        <v/>
      </c>
      <c r="BW62" s="65">
        <f>BW44</f>
        <v/>
      </c>
      <c r="BX62" s="65">
        <f>BX44</f>
        <v/>
      </c>
      <c r="BY62" s="65">
        <f>BY44</f>
        <v/>
      </c>
      <c r="BZ62" s="65">
        <f>BZ44</f>
        <v/>
      </c>
      <c r="CA62" s="65">
        <f>CA44</f>
        <v/>
      </c>
    </row>
    <row r="63">
      <c r="C63" s="46" t="inlineStr">
        <is>
          <t>TOTAL (INCC)</t>
        </is>
      </c>
      <c r="D63" s="65">
        <f>D61+D62</f>
        <v/>
      </c>
      <c r="E63" s="65">
        <f>E61+E62</f>
        <v/>
      </c>
      <c r="H63" s="65">
        <f>H61+H62</f>
        <v/>
      </c>
      <c r="I63" s="65">
        <f>I61+I62</f>
        <v/>
      </c>
      <c r="J63" s="65">
        <f>J61+J62</f>
        <v/>
      </c>
      <c r="K63" s="65">
        <f>K61+K62</f>
        <v/>
      </c>
      <c r="L63" s="65">
        <f>L61+L62</f>
        <v/>
      </c>
      <c r="M63" s="65">
        <f>M61+M62</f>
        <v/>
      </c>
      <c r="N63" s="65">
        <f>N61+N62</f>
        <v/>
      </c>
      <c r="O63" s="65">
        <f>O61+O62</f>
        <v/>
      </c>
      <c r="P63" s="65">
        <f>P61+P62</f>
        <v/>
      </c>
      <c r="Q63" s="65">
        <f>Q61+Q62</f>
        <v/>
      </c>
      <c r="R63" s="65">
        <f>R61+R62</f>
        <v/>
      </c>
      <c r="S63" s="65">
        <f>S61+S62</f>
        <v/>
      </c>
      <c r="T63" s="65">
        <f>T61+T62</f>
        <v/>
      </c>
      <c r="U63" s="65">
        <f>U61+U62</f>
        <v/>
      </c>
      <c r="V63" s="65">
        <f>V61+V62</f>
        <v/>
      </c>
      <c r="W63" s="65">
        <f>W61+W62</f>
        <v/>
      </c>
      <c r="X63" s="65">
        <f>X61+X62</f>
        <v/>
      </c>
      <c r="Y63" s="65">
        <f>Y61+Y62</f>
        <v/>
      </c>
      <c r="Z63" s="65">
        <f>Z61+Z62</f>
        <v/>
      </c>
      <c r="AA63" s="65">
        <f>AA61+AA62</f>
        <v/>
      </c>
      <c r="AB63" s="65">
        <f>AB61+AB62</f>
        <v/>
      </c>
      <c r="AC63" s="65">
        <f>AC61+AC62</f>
        <v/>
      </c>
      <c r="AD63" s="65">
        <f>AD61+AD62</f>
        <v/>
      </c>
      <c r="AE63" s="65">
        <f>AE61+AE62</f>
        <v/>
      </c>
      <c r="AF63" s="65">
        <f>AF61+AF62</f>
        <v/>
      </c>
      <c r="AG63" s="65">
        <f>AG61+AG62</f>
        <v/>
      </c>
      <c r="AH63" s="65">
        <f>AH61+AH62</f>
        <v/>
      </c>
      <c r="AI63" s="65">
        <f>AI61+AI62</f>
        <v/>
      </c>
      <c r="AJ63" s="65">
        <f>AJ61+AJ62</f>
        <v/>
      </c>
      <c r="AK63" s="65">
        <f>AK61+AK62</f>
        <v/>
      </c>
      <c r="AL63" s="65">
        <f>AL61+AL62</f>
        <v/>
      </c>
      <c r="AM63" s="65">
        <f>AM61+AM62</f>
        <v/>
      </c>
      <c r="AN63" s="65">
        <f>AN61+AN62</f>
        <v/>
      </c>
      <c r="AO63" s="65">
        <f>AO61+AO62</f>
        <v/>
      </c>
      <c r="AP63" s="65">
        <f>AP61+AP62</f>
        <v/>
      </c>
      <c r="AQ63" s="65">
        <f>AQ61+AQ62</f>
        <v/>
      </c>
      <c r="AR63" s="65">
        <f>AR61+AR62</f>
        <v/>
      </c>
      <c r="AS63" s="65">
        <f>AS61+AS62</f>
        <v/>
      </c>
      <c r="AT63" s="65">
        <f>AT61+AT62</f>
        <v/>
      </c>
      <c r="AU63" s="65">
        <f>AU61+AU62</f>
        <v/>
      </c>
      <c r="AV63" s="65">
        <f>AV61+AV62</f>
        <v/>
      </c>
      <c r="AW63" s="65">
        <f>AW61+AW62</f>
        <v/>
      </c>
      <c r="AX63" s="65">
        <f>AX61+AX62</f>
        <v/>
      </c>
      <c r="AY63" s="65">
        <f>AY61+AY62</f>
        <v/>
      </c>
      <c r="AZ63" s="65">
        <f>AZ61+AZ62</f>
        <v/>
      </c>
      <c r="BA63" s="65">
        <f>BA61+BA62</f>
        <v/>
      </c>
      <c r="BB63" s="65">
        <f>BB61+BB62</f>
        <v/>
      </c>
      <c r="BC63" s="65">
        <f>BC61+BC62</f>
        <v/>
      </c>
      <c r="BD63" s="65">
        <f>BD61+BD62</f>
        <v/>
      </c>
      <c r="BE63" s="65">
        <f>BE61+BE62</f>
        <v/>
      </c>
      <c r="BF63" s="65">
        <f>BF61+BF62</f>
        <v/>
      </c>
      <c r="BG63" s="65">
        <f>BG61+BG62</f>
        <v/>
      </c>
      <c r="BH63" s="65">
        <f>BH61+BH62</f>
        <v/>
      </c>
      <c r="BI63" s="65">
        <f>BI61+BI62</f>
        <v/>
      </c>
      <c r="BJ63" s="65">
        <f>BJ61+BJ62</f>
        <v/>
      </c>
      <c r="BK63" s="65">
        <f>BK61+BK62</f>
        <v/>
      </c>
      <c r="BL63" s="65">
        <f>BL61+BL62</f>
        <v/>
      </c>
      <c r="BM63" s="65">
        <f>BM61+BM62</f>
        <v/>
      </c>
      <c r="BN63" s="65">
        <f>BN61+BN62</f>
        <v/>
      </c>
      <c r="BO63" s="65">
        <f>BO61+BO62</f>
        <v/>
      </c>
      <c r="BP63" s="65">
        <f>BP61+BP62</f>
        <v/>
      </c>
      <c r="BQ63" s="65">
        <f>BQ61+BQ62</f>
        <v/>
      </c>
      <c r="BR63" s="65">
        <f>BR61+BR62</f>
        <v/>
      </c>
      <c r="BS63" s="65">
        <f>BS61+BS62</f>
        <v/>
      </c>
      <c r="BT63" s="65">
        <f>BT61+BT62</f>
        <v/>
      </c>
      <c r="BU63" s="65">
        <f>BU61+BU62</f>
        <v/>
      </c>
      <c r="BV63" s="65">
        <f>BV61+BV62</f>
        <v/>
      </c>
      <c r="BW63" s="65">
        <f>BW61+BW62</f>
        <v/>
      </c>
      <c r="BX63" s="65">
        <f>BX61+BX62</f>
        <v/>
      </c>
      <c r="BY63" s="65">
        <f>BY61+BY62</f>
        <v/>
      </c>
      <c r="BZ63" s="65">
        <f>BZ61+BZ62</f>
        <v/>
      </c>
      <c r="CA63" s="65">
        <f>CA61+CA62</f>
        <v/>
      </c>
    </row>
    <row r="64">
      <c r="C64" s="61">
        <f>"INCORRIDO ATÉ -&gt; "&amp;TEXT('VALOR POR PL'!$P$5,"mm/aaaa")</f>
        <v/>
      </c>
    </row>
    <row r="65">
      <c r="C65" s="46" t="inlineStr">
        <is>
          <t>CURVA MENSAL (R$ nominal)</t>
        </is>
      </c>
      <c r="E65" s="109">
        <f>SUM(H65:CA65)</f>
        <v/>
      </c>
      <c r="H65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5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5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5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5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5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5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5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5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5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5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5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5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5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5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5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5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5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5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5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5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5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5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5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5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5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5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5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5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5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5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5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5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5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5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5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5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5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5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5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5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5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5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5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5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5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5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5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5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5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5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5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5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5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5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5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5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5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5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5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5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5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5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5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5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5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5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5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5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5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5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5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6">
      <c r="C66" s="46" t="inlineStr">
        <is>
          <t>CURVA ACUMULADA (R$ nominal)</t>
        </is>
      </c>
      <c r="E66" s="109">
        <f>CA66</f>
        <v/>
      </c>
      <c r="H66" s="54">
        <f>H65</f>
        <v/>
      </c>
      <c r="I66" s="54">
        <f>H66+I65</f>
        <v/>
      </c>
      <c r="J66" s="54">
        <f>I66+J65</f>
        <v/>
      </c>
      <c r="K66" s="54">
        <f>J66+K65</f>
        <v/>
      </c>
      <c r="L66" s="54">
        <f>K66+L65</f>
        <v/>
      </c>
      <c r="M66" s="54">
        <f>L66+M65</f>
        <v/>
      </c>
      <c r="N66" s="54">
        <f>M66+N65</f>
        <v/>
      </c>
      <c r="O66" s="54">
        <f>N66+O65</f>
        <v/>
      </c>
      <c r="P66" s="54">
        <f>O66+P65</f>
        <v/>
      </c>
      <c r="Q66" s="54">
        <f>P66+Q65</f>
        <v/>
      </c>
      <c r="R66" s="54">
        <f>Q66+R65</f>
        <v/>
      </c>
      <c r="S66" s="54">
        <f>R66+S65</f>
        <v/>
      </c>
      <c r="T66" s="54">
        <f>S66+T65</f>
        <v/>
      </c>
      <c r="U66" s="54">
        <f>T66+U65</f>
        <v/>
      </c>
      <c r="V66" s="54">
        <f>U66+V65</f>
        <v/>
      </c>
      <c r="W66" s="54">
        <f>V66+W65</f>
        <v/>
      </c>
      <c r="X66" s="54">
        <f>W66+X65</f>
        <v/>
      </c>
      <c r="Y66" s="54">
        <f>X66+Y65</f>
        <v/>
      </c>
      <c r="Z66" s="54">
        <f>Y66+Z65</f>
        <v/>
      </c>
      <c r="AA66" s="54">
        <f>Z66+AA65</f>
        <v/>
      </c>
      <c r="AB66" s="54">
        <f>AA66+AB65</f>
        <v/>
      </c>
      <c r="AC66" s="54">
        <f>AB66+AC65</f>
        <v/>
      </c>
      <c r="AD66" s="54">
        <f>AC66+AD65</f>
        <v/>
      </c>
      <c r="AE66" s="54">
        <f>AD66+AE65</f>
        <v/>
      </c>
      <c r="AF66" s="54">
        <f>AE66+AF65</f>
        <v/>
      </c>
      <c r="AG66" s="54">
        <f>AF66+AG65</f>
        <v/>
      </c>
      <c r="AH66" s="54">
        <f>AG66+AH65</f>
        <v/>
      </c>
      <c r="AI66" s="54">
        <f>AH66+AI65</f>
        <v/>
      </c>
      <c r="AJ66" s="54">
        <f>AI66+AJ65</f>
        <v/>
      </c>
      <c r="AK66" s="54">
        <f>AJ66+AK65</f>
        <v/>
      </c>
      <c r="AL66" s="54">
        <f>AK66+AL65</f>
        <v/>
      </c>
      <c r="AM66" s="54">
        <f>AL66+AM65</f>
        <v/>
      </c>
      <c r="AN66" s="54">
        <f>AM66+AN65</f>
        <v/>
      </c>
      <c r="AO66" s="54">
        <f>AN66+AO65</f>
        <v/>
      </c>
      <c r="AP66" s="54">
        <f>AO66+AP65</f>
        <v/>
      </c>
      <c r="AQ66" s="54">
        <f>AP66+AQ65</f>
        <v/>
      </c>
      <c r="AR66" s="54">
        <f>AQ66+AR65</f>
        <v/>
      </c>
      <c r="AS66" s="54">
        <f>AR66+AS65</f>
        <v/>
      </c>
      <c r="AT66" s="54">
        <f>AS66+AT65</f>
        <v/>
      </c>
      <c r="AU66" s="54">
        <f>AT66+AU65</f>
        <v/>
      </c>
      <c r="AV66" s="54">
        <f>AU66+AV65</f>
        <v/>
      </c>
      <c r="AW66" s="54">
        <f>AV66+AW65</f>
        <v/>
      </c>
      <c r="AX66" s="54">
        <f>AW66+AX65</f>
        <v/>
      </c>
      <c r="AY66" s="54">
        <f>AX66+AY65</f>
        <v/>
      </c>
      <c r="AZ66" s="54">
        <f>AY66+AZ65</f>
        <v/>
      </c>
      <c r="BA66" s="54">
        <f>AZ66+BA65</f>
        <v/>
      </c>
      <c r="BB66" s="54">
        <f>BA66+BB65</f>
        <v/>
      </c>
      <c r="BC66" s="54">
        <f>BB66+BC65</f>
        <v/>
      </c>
      <c r="BD66" s="54">
        <f>BC66+BD65</f>
        <v/>
      </c>
      <c r="BE66" s="54">
        <f>BD66+BE65</f>
        <v/>
      </c>
      <c r="BF66" s="54">
        <f>BE66+BF65</f>
        <v/>
      </c>
      <c r="BG66" s="54">
        <f>BF66+BG65</f>
        <v/>
      </c>
      <c r="BH66" s="54">
        <f>BG66+BH65</f>
        <v/>
      </c>
      <c r="BI66" s="54">
        <f>BH66+BI65</f>
        <v/>
      </c>
      <c r="BJ66" s="54">
        <f>BI66+BJ65</f>
        <v/>
      </c>
      <c r="BK66" s="54">
        <f>BJ66+BK65</f>
        <v/>
      </c>
      <c r="BL66" s="54">
        <f>BK66+BL65</f>
        <v/>
      </c>
      <c r="BM66" s="54">
        <f>BL66+BM65</f>
        <v/>
      </c>
      <c r="BN66" s="54">
        <f>BM66+BN65</f>
        <v/>
      </c>
      <c r="BO66" s="54">
        <f>BN66+BO65</f>
        <v/>
      </c>
      <c r="BP66" s="54">
        <f>BO66+BP65</f>
        <v/>
      </c>
      <c r="BQ66" s="54">
        <f>BP66+BQ65</f>
        <v/>
      </c>
      <c r="BR66" s="54">
        <f>BQ66+BR65</f>
        <v/>
      </c>
      <c r="BS66" s="54">
        <f>BR66+BS65</f>
        <v/>
      </c>
      <c r="BT66" s="54">
        <f>BS66+BT65</f>
        <v/>
      </c>
      <c r="BU66" s="54">
        <f>BT66+BU65</f>
        <v/>
      </c>
      <c r="BV66" s="54">
        <f>BU66+BV65</f>
        <v/>
      </c>
      <c r="BW66" s="54">
        <f>BV66+BW65</f>
        <v/>
      </c>
      <c r="BX66" s="54">
        <f>BW66+BX65</f>
        <v/>
      </c>
      <c r="BY66" s="54">
        <f>BX66+BY65</f>
        <v/>
      </c>
      <c r="BZ66" s="54">
        <f>BY66+BZ65</f>
        <v/>
      </c>
      <c r="CA66" s="54">
        <f>BZ66+CA65</f>
        <v/>
      </c>
    </row>
    <row r="67">
      <c r="C67" s="46" t="inlineStr">
        <is>
          <t>% ACUMULADO DA PROJEÇÃO</t>
        </is>
      </c>
      <c r="H67" s="110">
        <f>IF($E$66=0,0,H66/$E$66)</f>
        <v/>
      </c>
      <c r="I67" s="110">
        <f>IF($E$66=0,0,I66/$E$66)</f>
        <v/>
      </c>
      <c r="J67" s="110">
        <f>IF($E$66=0,0,J66/$E$66)</f>
        <v/>
      </c>
      <c r="K67" s="110">
        <f>IF($E$66=0,0,K66/$E$66)</f>
        <v/>
      </c>
      <c r="L67" s="110">
        <f>IF($E$66=0,0,L66/$E$66)</f>
        <v/>
      </c>
      <c r="M67" s="110">
        <f>IF($E$66=0,0,M66/$E$66)</f>
        <v/>
      </c>
      <c r="N67" s="110">
        <f>IF($E$66=0,0,N66/$E$66)</f>
        <v/>
      </c>
      <c r="O67" s="110">
        <f>IF($E$66=0,0,O66/$E$66)</f>
        <v/>
      </c>
      <c r="P67" s="110">
        <f>IF($E$66=0,0,P66/$E$66)</f>
        <v/>
      </c>
      <c r="Q67" s="110">
        <f>IF($E$66=0,0,Q66/$E$66)</f>
        <v/>
      </c>
      <c r="R67" s="110">
        <f>IF($E$66=0,0,R66/$E$66)</f>
        <v/>
      </c>
      <c r="S67" s="110">
        <f>IF($E$66=0,0,S66/$E$66)</f>
        <v/>
      </c>
      <c r="T67" s="110">
        <f>IF($E$66=0,0,T66/$E$66)</f>
        <v/>
      </c>
      <c r="U67" s="110">
        <f>IF($E$66=0,0,U66/$E$66)</f>
        <v/>
      </c>
      <c r="V67" s="110">
        <f>IF($E$66=0,0,V66/$E$66)</f>
        <v/>
      </c>
      <c r="W67" s="110">
        <f>IF($E$66=0,0,W66/$E$66)</f>
        <v/>
      </c>
      <c r="X67" s="110">
        <f>IF($E$66=0,0,X66/$E$66)</f>
        <v/>
      </c>
      <c r="Y67" s="110">
        <f>IF($E$66=0,0,Y66/$E$66)</f>
        <v/>
      </c>
      <c r="Z67" s="110">
        <f>IF($E$66=0,0,Z66/$E$66)</f>
        <v/>
      </c>
      <c r="AA67" s="110">
        <f>IF($E$66=0,0,AA66/$E$66)</f>
        <v/>
      </c>
      <c r="AB67" s="110">
        <f>IF($E$66=0,0,AB66/$E$66)</f>
        <v/>
      </c>
      <c r="AC67" s="110">
        <f>IF($E$66=0,0,AC66/$E$66)</f>
        <v/>
      </c>
      <c r="AD67" s="110">
        <f>IF($E$66=0,0,AD66/$E$66)</f>
        <v/>
      </c>
      <c r="AE67" s="110">
        <f>IF($E$66=0,0,AE66/$E$66)</f>
        <v/>
      </c>
      <c r="AF67" s="110">
        <f>IF($E$66=0,0,AF66/$E$66)</f>
        <v/>
      </c>
      <c r="AG67" s="110">
        <f>IF($E$66=0,0,AG66/$E$66)</f>
        <v/>
      </c>
      <c r="AH67" s="110">
        <f>IF($E$66=0,0,AH66/$E$66)</f>
        <v/>
      </c>
      <c r="AI67" s="110">
        <f>IF($E$66=0,0,AI66/$E$66)</f>
        <v/>
      </c>
      <c r="AJ67" s="110">
        <f>IF($E$66=0,0,AJ66/$E$66)</f>
        <v/>
      </c>
      <c r="AK67" s="110">
        <f>IF($E$66=0,0,AK66/$E$66)</f>
        <v/>
      </c>
      <c r="AL67" s="110">
        <f>IF($E$66=0,0,AL66/$E$66)</f>
        <v/>
      </c>
      <c r="AM67" s="110">
        <f>IF($E$66=0,0,AM66/$E$66)</f>
        <v/>
      </c>
      <c r="AN67" s="110">
        <f>IF($E$66=0,0,AN66/$E$66)</f>
        <v/>
      </c>
      <c r="AO67" s="110">
        <f>IF($E$66=0,0,AO66/$E$66)</f>
        <v/>
      </c>
      <c r="AP67" s="110">
        <f>IF($E$66=0,0,AP66/$E$66)</f>
        <v/>
      </c>
      <c r="AQ67" s="110">
        <f>IF($E$66=0,0,AQ66/$E$66)</f>
        <v/>
      </c>
      <c r="AR67" s="110">
        <f>IF($E$66=0,0,AR66/$E$66)</f>
        <v/>
      </c>
      <c r="AS67" s="110">
        <f>IF($E$66=0,0,AS66/$E$66)</f>
        <v/>
      </c>
      <c r="AT67" s="110">
        <f>IF($E$66=0,0,AT66/$E$66)</f>
        <v/>
      </c>
      <c r="AU67" s="110">
        <f>IF($E$66=0,0,AU66/$E$66)</f>
        <v/>
      </c>
      <c r="AV67" s="110">
        <f>IF($E$66=0,0,AV66/$E$66)</f>
        <v/>
      </c>
      <c r="AW67" s="110">
        <f>IF($E$66=0,0,AW66/$E$66)</f>
        <v/>
      </c>
      <c r="AX67" s="110">
        <f>IF($E$66=0,0,AX66/$E$66)</f>
        <v/>
      </c>
      <c r="AY67" s="110">
        <f>IF($E$66=0,0,AY66/$E$66)</f>
        <v/>
      </c>
      <c r="AZ67" s="110">
        <f>IF($E$66=0,0,AZ66/$E$66)</f>
        <v/>
      </c>
      <c r="BA67" s="110">
        <f>IF($E$66=0,0,BA66/$E$66)</f>
        <v/>
      </c>
      <c r="BB67" s="110">
        <f>IF($E$66=0,0,BB66/$E$66)</f>
        <v/>
      </c>
      <c r="BC67" s="110">
        <f>IF($E$66=0,0,BC66/$E$66)</f>
        <v/>
      </c>
      <c r="BD67" s="110">
        <f>IF($E$66=0,0,BD66/$E$66)</f>
        <v/>
      </c>
      <c r="BE67" s="110">
        <f>IF($E$66=0,0,BE66/$E$66)</f>
        <v/>
      </c>
      <c r="BF67" s="110">
        <f>IF($E$66=0,0,BF66/$E$66)</f>
        <v/>
      </c>
      <c r="BG67" s="110">
        <f>IF($E$66=0,0,BG66/$E$66)</f>
        <v/>
      </c>
      <c r="BH67" s="110">
        <f>IF($E$66=0,0,BH66/$E$66)</f>
        <v/>
      </c>
      <c r="BI67" s="110">
        <f>IF($E$66=0,0,BI66/$E$66)</f>
        <v/>
      </c>
      <c r="BJ67" s="110">
        <f>IF($E$66=0,0,BJ66/$E$66)</f>
        <v/>
      </c>
      <c r="BK67" s="110">
        <f>IF($E$66=0,0,BK66/$E$66)</f>
        <v/>
      </c>
      <c r="BL67" s="110">
        <f>IF($E$66=0,0,BL66/$E$66)</f>
        <v/>
      </c>
      <c r="BM67" s="110">
        <f>IF($E$66=0,0,BM66/$E$66)</f>
        <v/>
      </c>
      <c r="BN67" s="110">
        <f>IF($E$66=0,0,BN66/$E$66)</f>
        <v/>
      </c>
      <c r="BO67" s="110">
        <f>IF($E$66=0,0,BO66/$E$66)</f>
        <v/>
      </c>
      <c r="BP67" s="110">
        <f>IF($E$66=0,0,BP66/$E$66)</f>
        <v/>
      </c>
      <c r="BQ67" s="110">
        <f>IF($E$66=0,0,BQ66/$E$66)</f>
        <v/>
      </c>
      <c r="BR67" s="110">
        <f>IF($E$66=0,0,BR66/$E$66)</f>
        <v/>
      </c>
      <c r="BS67" s="110">
        <f>IF($E$66=0,0,BS66/$E$66)</f>
        <v/>
      </c>
      <c r="BT67" s="110">
        <f>IF($E$66=0,0,BT66/$E$66)</f>
        <v/>
      </c>
      <c r="BU67" s="110">
        <f>IF($E$66=0,0,BU66/$E$66)</f>
        <v/>
      </c>
      <c r="BV67" s="110">
        <f>IF($E$66=0,0,BV66/$E$66)</f>
        <v/>
      </c>
      <c r="BW67" s="110">
        <f>IF($E$66=0,0,BW66/$E$66)</f>
        <v/>
      </c>
      <c r="BX67" s="110">
        <f>IF($E$66=0,0,BX66/$E$66)</f>
        <v/>
      </c>
      <c r="BY67" s="110">
        <f>IF($E$66=0,0,BY66/$E$66)</f>
        <v/>
      </c>
      <c r="BZ67" s="110">
        <f>IF($E$66=0,0,BZ66/$E$66)</f>
        <v/>
      </c>
      <c r="CA67" s="110">
        <f>IF($E$66=0,0,CA66/$E$66)</f>
        <v/>
      </c>
    </row>
  </sheetData>
  <conditionalFormatting sqref="H2:CA63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1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6" t="inlineStr">
        <is>
          <t>Anotações (do arquivo original)</t>
        </is>
      </c>
    </row>
    <row r="4">
      <c r="A4" s="112">
        <f>'MODELO PARA BI'!H1</f>
        <v/>
      </c>
      <c r="B4" s="113" t="n"/>
      <c r="C4" s="110">
        <f>B4</f>
        <v/>
      </c>
      <c r="D4" s="60">
        <f>IF(A4&lt;='VALOR POR PL'!$P$5,'MODELO PARA BI'!H63,0)</f>
        <v/>
      </c>
      <c r="E4" s="60">
        <f>IF(A4&gt;'VALOR POR PL'!$P$5,'MODELO PARA BI'!H63,0)</f>
        <v/>
      </c>
      <c r="F4" s="110">
        <f>IF('MODELO PARA BI'!$E$63=0,0,(D4+E4)/'MODELO PARA BI'!$E$63)</f>
        <v/>
      </c>
      <c r="G4" s="110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1">
        <f>'MODELO PARA BI'!H65</f>
        <v/>
      </c>
      <c r="L4" s="71">
        <f>'MODELO PARA BI'!H66</f>
        <v/>
      </c>
      <c r="M4" s="54">
        <f>J4</f>
        <v/>
      </c>
      <c r="O4" s="4" t="inlineStr">
        <is>
          <t>Anual
%</t>
        </is>
      </c>
    </row>
    <row r="5">
      <c r="A5" s="112">
        <f>'MODELO PARA BI'!I1</f>
        <v/>
      </c>
      <c r="B5" s="113" t="n"/>
      <c r="C5" s="110">
        <f>C4+B5</f>
        <v/>
      </c>
      <c r="D5" s="60">
        <f>IF(A5&lt;='VALOR POR PL'!$P$5,'MODELO PARA BI'!I63,0)</f>
        <v/>
      </c>
      <c r="E5" s="60">
        <f>IF(A5&gt;'VALOR POR PL'!$P$5,'MODELO PARA BI'!I63,0)</f>
        <v/>
      </c>
      <c r="F5" s="110">
        <f>IF('MODELO PARA BI'!$E$63=0,0,(D5+E5)/'MODELO PARA BI'!$E$63)</f>
        <v/>
      </c>
      <c r="G5" s="110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1">
        <f>'MODELO PARA BI'!I65</f>
        <v/>
      </c>
      <c r="L5" s="71">
        <f>'MODELO PARA BI'!I66</f>
        <v/>
      </c>
      <c r="M5" s="54">
        <f>M4+J5</f>
        <v/>
      </c>
      <c r="O5" s="4" t="n">
        <v>0.05920832319294678</v>
      </c>
    </row>
    <row r="6">
      <c r="A6" s="112">
        <f>'MODELO PARA BI'!J1</f>
        <v/>
      </c>
      <c r="B6" s="113" t="n"/>
      <c r="C6" s="110">
        <f>C5+B6</f>
        <v/>
      </c>
      <c r="D6" s="60">
        <f>IF(A6&lt;='VALOR POR PL'!$P$5,'MODELO PARA BI'!J63,0)</f>
        <v/>
      </c>
      <c r="E6" s="60">
        <f>IF(A6&gt;'VALOR POR PL'!$P$5,'MODELO PARA BI'!J63,0)</f>
        <v/>
      </c>
      <c r="F6" s="110">
        <f>IF('MODELO PARA BI'!$E$63=0,0,(D6+E6)/'MODELO PARA BI'!$E$63)</f>
        <v/>
      </c>
      <c r="G6" s="110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1">
        <f>'MODELO PARA BI'!J65</f>
        <v/>
      </c>
      <c r="L6" s="71">
        <f>'MODELO PARA BI'!J66</f>
        <v/>
      </c>
      <c r="M6" s="54">
        <f>M5+J6</f>
        <v/>
      </c>
      <c r="O6" s="4" t="n">
        <v>0.08222673836190263</v>
      </c>
    </row>
    <row r="7">
      <c r="A7" s="112">
        <f>'MODELO PARA BI'!K1</f>
        <v/>
      </c>
      <c r="B7" s="113" t="n"/>
      <c r="C7" s="110">
        <f>C6+B7</f>
        <v/>
      </c>
      <c r="D7" s="60">
        <f>IF(A7&lt;='VALOR POR PL'!$P$5,'MODELO PARA BI'!K63,0)</f>
        <v/>
      </c>
      <c r="E7" s="60">
        <f>IF(A7&gt;'VALOR POR PL'!$P$5,'MODELO PARA BI'!K63,0)</f>
        <v/>
      </c>
      <c r="F7" s="110">
        <f>IF('MODELO PARA BI'!$E$63=0,0,(D7+E7)/'MODELO PARA BI'!$E$63)</f>
        <v/>
      </c>
      <c r="G7" s="110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1">
        <f>'MODELO PARA BI'!K65</f>
        <v/>
      </c>
      <c r="L7" s="71">
        <f>'MODELO PARA BI'!K66</f>
        <v/>
      </c>
      <c r="M7" s="54">
        <f>M6+J7</f>
        <v/>
      </c>
      <c r="O7" s="4" t="n">
        <v>0.197756749338267</v>
      </c>
    </row>
    <row r="8">
      <c r="A8" s="112">
        <f>'MODELO PARA BI'!L1</f>
        <v/>
      </c>
      <c r="B8" s="113" t="n"/>
      <c r="C8" s="110">
        <f>C7+B8</f>
        <v/>
      </c>
      <c r="D8" s="60">
        <f>IF(A8&lt;='VALOR POR PL'!$P$5,'MODELO PARA BI'!L63,0)</f>
        <v/>
      </c>
      <c r="E8" s="60">
        <f>IF(A8&gt;'VALOR POR PL'!$P$5,'MODELO PARA BI'!L63,0)</f>
        <v/>
      </c>
      <c r="F8" s="110">
        <f>IF('MODELO PARA BI'!$E$63=0,0,(D8+E8)/'MODELO PARA BI'!$E$63)</f>
        <v/>
      </c>
      <c r="G8" s="110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1">
        <f>'MODELO PARA BI'!L65</f>
        <v/>
      </c>
      <c r="L8" s="71">
        <f>'MODELO PARA BI'!L66</f>
        <v/>
      </c>
      <c r="M8" s="54">
        <f>M7+J8</f>
        <v/>
      </c>
      <c r="O8" s="4" t="n">
        <v>0.1607152630510935</v>
      </c>
    </row>
    <row r="9">
      <c r="A9" s="112">
        <f>'MODELO PARA BI'!M1</f>
        <v/>
      </c>
      <c r="B9" s="113" t="n"/>
      <c r="C9" s="110">
        <f>C8+B9</f>
        <v/>
      </c>
      <c r="D9" s="60">
        <f>IF(A9&lt;='VALOR POR PL'!$P$5,'MODELO PARA BI'!M63,0)</f>
        <v/>
      </c>
      <c r="E9" s="60">
        <f>IF(A9&gt;'VALOR POR PL'!$P$5,'MODELO PARA BI'!M63,0)</f>
        <v/>
      </c>
      <c r="F9" s="110">
        <f>IF('MODELO PARA BI'!$E$63=0,0,(D9+E9)/'MODELO PARA BI'!$E$63)</f>
        <v/>
      </c>
      <c r="G9" s="110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1">
        <f>'MODELO PARA BI'!M65</f>
        <v/>
      </c>
      <c r="L9" s="71">
        <f>'MODELO PARA BI'!M66</f>
        <v/>
      </c>
      <c r="M9" s="54">
        <f>M8+J9</f>
        <v/>
      </c>
      <c r="O9" s="4" t="n">
        <v>0.50009292605579</v>
      </c>
    </row>
    <row r="10">
      <c r="A10" s="112">
        <f>'MODELO PARA BI'!N1</f>
        <v/>
      </c>
      <c r="B10" s="113" t="n"/>
      <c r="C10" s="110">
        <f>C9+B10</f>
        <v/>
      </c>
      <c r="D10" s="60">
        <f>IF(A10&lt;='VALOR POR PL'!$P$5,'MODELO PARA BI'!N63,0)</f>
        <v/>
      </c>
      <c r="E10" s="60">
        <f>IF(A10&gt;'VALOR POR PL'!$P$5,'MODELO PARA BI'!N63,0)</f>
        <v/>
      </c>
      <c r="F10" s="110">
        <f>IF('MODELO PARA BI'!$E$63=0,0,(D10+E10)/'MODELO PARA BI'!$E$63)</f>
        <v/>
      </c>
      <c r="G10" s="110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1">
        <f>'MODELO PARA BI'!N65</f>
        <v/>
      </c>
      <c r="L10" s="71">
        <f>'MODELO PARA BI'!N66</f>
        <v/>
      </c>
      <c r="M10" s="54">
        <f>M9+J10</f>
        <v/>
      </c>
    </row>
    <row r="11">
      <c r="A11" s="112">
        <f>'MODELO PARA BI'!O1</f>
        <v/>
      </c>
      <c r="B11" s="113" t="n"/>
      <c r="C11" s="110">
        <f>C10+B11</f>
        <v/>
      </c>
      <c r="D11" s="60">
        <f>IF(A11&lt;='VALOR POR PL'!$P$5,'MODELO PARA BI'!O63,0)</f>
        <v/>
      </c>
      <c r="E11" s="60">
        <f>IF(A11&gt;'VALOR POR PL'!$P$5,'MODELO PARA BI'!O63,0)</f>
        <v/>
      </c>
      <c r="F11" s="110">
        <f>IF('MODELO PARA BI'!$E$63=0,0,(D11+E11)/'MODELO PARA BI'!$E$63)</f>
        <v/>
      </c>
      <c r="G11" s="110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1">
        <f>'MODELO PARA BI'!O65</f>
        <v/>
      </c>
      <c r="L11" s="71">
        <f>'MODELO PARA BI'!O66</f>
        <v/>
      </c>
      <c r="M11" s="54">
        <f>M10+J11</f>
        <v/>
      </c>
    </row>
    <row r="12">
      <c r="A12" s="112">
        <f>'MODELO PARA BI'!P1</f>
        <v/>
      </c>
      <c r="B12" s="113" t="n"/>
      <c r="C12" s="110">
        <f>C11+B12</f>
        <v/>
      </c>
      <c r="D12" s="60">
        <f>IF(A12&lt;='VALOR POR PL'!$P$5,'MODELO PARA BI'!P63,0)</f>
        <v/>
      </c>
      <c r="E12" s="60">
        <f>IF(A12&gt;'VALOR POR PL'!$P$5,'MODELO PARA BI'!P63,0)</f>
        <v/>
      </c>
      <c r="F12" s="110">
        <f>IF('MODELO PARA BI'!$E$63=0,0,(D12+E12)/'MODELO PARA BI'!$E$63)</f>
        <v/>
      </c>
      <c r="G12" s="110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1">
        <f>'MODELO PARA BI'!P65</f>
        <v/>
      </c>
      <c r="L12" s="71">
        <f>'MODELO PARA BI'!P66</f>
        <v/>
      </c>
      <c r="M12" s="54">
        <f>M11+J12</f>
        <v/>
      </c>
    </row>
    <row r="13">
      <c r="A13" s="112">
        <f>'MODELO PARA BI'!Q1</f>
        <v/>
      </c>
      <c r="B13" s="113" t="n"/>
      <c r="C13" s="110">
        <f>C12+B13</f>
        <v/>
      </c>
      <c r="D13" s="60">
        <f>IF(A13&lt;='VALOR POR PL'!$P$5,'MODELO PARA BI'!Q63,0)</f>
        <v/>
      </c>
      <c r="E13" s="60">
        <f>IF(A13&gt;'VALOR POR PL'!$P$5,'MODELO PARA BI'!Q63,0)</f>
        <v/>
      </c>
      <c r="F13" s="110">
        <f>IF('MODELO PARA BI'!$E$63=0,0,(D13+E13)/'MODELO PARA BI'!$E$63)</f>
        <v/>
      </c>
      <c r="G13" s="110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1">
        <f>'MODELO PARA BI'!Q65</f>
        <v/>
      </c>
      <c r="L13" s="71">
        <f>'MODELO PARA BI'!Q66</f>
        <v/>
      </c>
      <c r="M13" s="54">
        <f>M12+J13</f>
        <v/>
      </c>
    </row>
    <row r="14">
      <c r="A14" s="112">
        <f>'MODELO PARA BI'!R1</f>
        <v/>
      </c>
      <c r="B14" s="113" t="n"/>
      <c r="C14" s="110">
        <f>C13+B14</f>
        <v/>
      </c>
      <c r="D14" s="60">
        <f>IF(A14&lt;='VALOR POR PL'!$P$5,'MODELO PARA BI'!R63,0)</f>
        <v/>
      </c>
      <c r="E14" s="60">
        <f>IF(A14&gt;'VALOR POR PL'!$P$5,'MODELO PARA BI'!R63,0)</f>
        <v/>
      </c>
      <c r="F14" s="110">
        <f>IF('MODELO PARA BI'!$E$63=0,0,(D14+E14)/'MODELO PARA BI'!$E$63)</f>
        <v/>
      </c>
      <c r="G14" s="110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1">
        <f>'MODELO PARA BI'!R65</f>
        <v/>
      </c>
      <c r="L14" s="71">
        <f>'MODELO PARA BI'!R66</f>
        <v/>
      </c>
      <c r="M14" s="54">
        <f>M13+J14</f>
        <v/>
      </c>
    </row>
    <row r="15">
      <c r="A15" s="112">
        <f>'MODELO PARA BI'!S1</f>
        <v/>
      </c>
      <c r="B15" s="113" t="n"/>
      <c r="C15" s="110">
        <f>C14+B15</f>
        <v/>
      </c>
      <c r="D15" s="60">
        <f>IF(A15&lt;='VALOR POR PL'!$P$5,'MODELO PARA BI'!S63,0)</f>
        <v/>
      </c>
      <c r="E15" s="60">
        <f>IF(A15&gt;'VALOR POR PL'!$P$5,'MODELO PARA BI'!S63,0)</f>
        <v/>
      </c>
      <c r="F15" s="110">
        <f>IF('MODELO PARA BI'!$E$63=0,0,(D15+E15)/'MODELO PARA BI'!$E$63)</f>
        <v/>
      </c>
      <c r="G15" s="110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1">
        <f>'MODELO PARA BI'!S65</f>
        <v/>
      </c>
      <c r="L15" s="71">
        <f>'MODELO PARA BI'!S66</f>
        <v/>
      </c>
      <c r="M15" s="54">
        <f>M14+J15</f>
        <v/>
      </c>
    </row>
    <row r="16">
      <c r="A16" s="112">
        <f>'MODELO PARA BI'!T1</f>
        <v/>
      </c>
      <c r="B16" s="113" t="n"/>
      <c r="C16" s="110">
        <f>C15+B16</f>
        <v/>
      </c>
      <c r="D16" s="60">
        <f>IF(A16&lt;='VALOR POR PL'!$P$5,'MODELO PARA BI'!T63,0)</f>
        <v/>
      </c>
      <c r="E16" s="60">
        <f>IF(A16&gt;'VALOR POR PL'!$P$5,'MODELO PARA BI'!T63,0)</f>
        <v/>
      </c>
      <c r="F16" s="110">
        <f>IF('MODELO PARA BI'!$E$63=0,0,(D16+E16)/'MODELO PARA BI'!$E$63)</f>
        <v/>
      </c>
      <c r="G16" s="110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1">
        <f>'MODELO PARA BI'!T65</f>
        <v/>
      </c>
      <c r="L16" s="71">
        <f>'MODELO PARA BI'!T66</f>
        <v/>
      </c>
      <c r="M16" s="54">
        <f>M15+J16</f>
        <v/>
      </c>
    </row>
    <row r="17">
      <c r="A17" s="112">
        <f>'MODELO PARA BI'!U1</f>
        <v/>
      </c>
      <c r="B17" s="113" t="n"/>
      <c r="C17" s="110">
        <f>C16+B17</f>
        <v/>
      </c>
      <c r="D17" s="60">
        <f>IF(A17&lt;='VALOR POR PL'!$P$5,'MODELO PARA BI'!U63,0)</f>
        <v/>
      </c>
      <c r="E17" s="60">
        <f>IF(A17&gt;'VALOR POR PL'!$P$5,'MODELO PARA BI'!U63,0)</f>
        <v/>
      </c>
      <c r="F17" s="110">
        <f>IF('MODELO PARA BI'!$E$63=0,0,(D17+E17)/'MODELO PARA BI'!$E$63)</f>
        <v/>
      </c>
      <c r="G17" s="110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1">
        <f>'MODELO PARA BI'!U65</f>
        <v/>
      </c>
      <c r="L17" s="71">
        <f>'MODELO PARA BI'!U66</f>
        <v/>
      </c>
      <c r="M17" s="54">
        <f>M16+J17</f>
        <v/>
      </c>
    </row>
    <row r="18">
      <c r="A18" s="112">
        <f>'MODELO PARA BI'!V1</f>
        <v/>
      </c>
      <c r="B18" s="113" t="n"/>
      <c r="C18" s="110">
        <f>C17+B18</f>
        <v/>
      </c>
      <c r="D18" s="60">
        <f>IF(A18&lt;='VALOR POR PL'!$P$5,'MODELO PARA BI'!V63,0)</f>
        <v/>
      </c>
      <c r="E18" s="60">
        <f>IF(A18&gt;'VALOR POR PL'!$P$5,'MODELO PARA BI'!V63,0)</f>
        <v/>
      </c>
      <c r="F18" s="110">
        <f>IF('MODELO PARA BI'!$E$63=0,0,(D18+E18)/'MODELO PARA BI'!$E$63)</f>
        <v/>
      </c>
      <c r="G18" s="110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1">
        <f>'MODELO PARA BI'!V65</f>
        <v/>
      </c>
      <c r="L18" s="71">
        <f>'MODELO PARA BI'!V66</f>
        <v/>
      </c>
      <c r="M18" s="54">
        <f>M17+J18</f>
        <v/>
      </c>
    </row>
    <row r="19">
      <c r="A19" s="112">
        <f>'MODELO PARA BI'!W1</f>
        <v/>
      </c>
      <c r="B19" s="113" t="n"/>
      <c r="C19" s="110">
        <f>C18+B19</f>
        <v/>
      </c>
      <c r="D19" s="60">
        <f>IF(A19&lt;='VALOR POR PL'!$P$5,'MODELO PARA BI'!W63,0)</f>
        <v/>
      </c>
      <c r="E19" s="60">
        <f>IF(A19&gt;'VALOR POR PL'!$P$5,'MODELO PARA BI'!W63,0)</f>
        <v/>
      </c>
      <c r="F19" s="110">
        <f>IF('MODELO PARA BI'!$E$63=0,0,(D19+E19)/'MODELO PARA BI'!$E$63)</f>
        <v/>
      </c>
      <c r="G19" s="110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1">
        <f>'MODELO PARA BI'!W65</f>
        <v/>
      </c>
      <c r="L19" s="71">
        <f>'MODELO PARA BI'!W66</f>
        <v/>
      </c>
      <c r="M19" s="54">
        <f>M18+J19</f>
        <v/>
      </c>
    </row>
    <row r="20">
      <c r="A20" s="112">
        <f>'MODELO PARA BI'!X1</f>
        <v/>
      </c>
      <c r="B20" s="113" t="n"/>
      <c r="C20" s="110">
        <f>C19+B20</f>
        <v/>
      </c>
      <c r="D20" s="60">
        <f>IF(A20&lt;='VALOR POR PL'!$P$5,'MODELO PARA BI'!X63,0)</f>
        <v/>
      </c>
      <c r="E20" s="60">
        <f>IF(A20&gt;'VALOR POR PL'!$P$5,'MODELO PARA BI'!X63,0)</f>
        <v/>
      </c>
      <c r="F20" s="110">
        <f>IF('MODELO PARA BI'!$E$63=0,0,(D20+E20)/'MODELO PARA BI'!$E$63)</f>
        <v/>
      </c>
      <c r="G20" s="110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1">
        <f>'MODELO PARA BI'!X65</f>
        <v/>
      </c>
      <c r="L20" s="71">
        <f>'MODELO PARA BI'!X66</f>
        <v/>
      </c>
      <c r="M20" s="54">
        <f>M19+J20</f>
        <v/>
      </c>
    </row>
    <row r="21">
      <c r="A21" s="112">
        <f>'MODELO PARA BI'!Y1</f>
        <v/>
      </c>
      <c r="B21" s="113" t="n"/>
      <c r="C21" s="110">
        <f>C20+B21</f>
        <v/>
      </c>
      <c r="D21" s="60">
        <f>IF(A21&lt;='VALOR POR PL'!$P$5,'MODELO PARA BI'!Y63,0)</f>
        <v/>
      </c>
      <c r="E21" s="60">
        <f>IF(A21&gt;'VALOR POR PL'!$P$5,'MODELO PARA BI'!Y63,0)</f>
        <v/>
      </c>
      <c r="F21" s="110">
        <f>IF('MODELO PARA BI'!$E$63=0,0,(D21+E21)/'MODELO PARA BI'!$E$63)</f>
        <v/>
      </c>
      <c r="G21" s="110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1">
        <f>'MODELO PARA BI'!Y65</f>
        <v/>
      </c>
      <c r="L21" s="71">
        <f>'MODELO PARA BI'!Y66</f>
        <v/>
      </c>
      <c r="M21" s="54">
        <f>M20+J21</f>
        <v/>
      </c>
    </row>
    <row r="22">
      <c r="A22" s="112">
        <f>'MODELO PARA BI'!Z1</f>
        <v/>
      </c>
      <c r="B22" s="113" t="n"/>
      <c r="C22" s="110">
        <f>C21+B22</f>
        <v/>
      </c>
      <c r="D22" s="60">
        <f>IF(A22&lt;='VALOR POR PL'!$P$5,'MODELO PARA BI'!Z63,0)</f>
        <v/>
      </c>
      <c r="E22" s="60">
        <f>IF(A22&gt;'VALOR POR PL'!$P$5,'MODELO PARA BI'!Z63,0)</f>
        <v/>
      </c>
      <c r="F22" s="110">
        <f>IF('MODELO PARA BI'!$E$63=0,0,(D22+E22)/'MODELO PARA BI'!$E$63)</f>
        <v/>
      </c>
      <c r="G22" s="110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1">
        <f>'MODELO PARA BI'!Z65</f>
        <v/>
      </c>
      <c r="L22" s="71">
        <f>'MODELO PARA BI'!Z66</f>
        <v/>
      </c>
      <c r="M22" s="54">
        <f>M21+J22</f>
        <v/>
      </c>
    </row>
    <row r="23">
      <c r="A23" s="112">
        <f>'MODELO PARA BI'!AA1</f>
        <v/>
      </c>
      <c r="B23" s="113" t="n"/>
      <c r="C23" s="110">
        <f>C22+B23</f>
        <v/>
      </c>
      <c r="D23" s="60">
        <f>IF(A23&lt;='VALOR POR PL'!$P$5,'MODELO PARA BI'!AA63,0)</f>
        <v/>
      </c>
      <c r="E23" s="60">
        <f>IF(A23&gt;'VALOR POR PL'!$P$5,'MODELO PARA BI'!AA63,0)</f>
        <v/>
      </c>
      <c r="F23" s="110">
        <f>IF('MODELO PARA BI'!$E$63=0,0,(D23+E23)/'MODELO PARA BI'!$E$63)</f>
        <v/>
      </c>
      <c r="G23" s="110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1">
        <f>'MODELO PARA BI'!AA65</f>
        <v/>
      </c>
      <c r="L23" s="71">
        <f>'MODELO PARA BI'!AA66</f>
        <v/>
      </c>
      <c r="M23" s="54">
        <f>M22+J23</f>
        <v/>
      </c>
    </row>
    <row r="24">
      <c r="A24" s="112">
        <f>'MODELO PARA BI'!AB1</f>
        <v/>
      </c>
      <c r="B24" s="113" t="n"/>
      <c r="C24" s="110">
        <f>C23+B24</f>
        <v/>
      </c>
      <c r="D24" s="60">
        <f>IF(A24&lt;='VALOR POR PL'!$P$5,'MODELO PARA BI'!AB63,0)</f>
        <v/>
      </c>
      <c r="E24" s="60">
        <f>IF(A24&gt;'VALOR POR PL'!$P$5,'MODELO PARA BI'!AB63,0)</f>
        <v/>
      </c>
      <c r="F24" s="110">
        <f>IF('MODELO PARA BI'!$E$63=0,0,(D24+E24)/'MODELO PARA BI'!$E$63)</f>
        <v/>
      </c>
      <c r="G24" s="110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1">
        <f>'MODELO PARA BI'!AB65</f>
        <v/>
      </c>
      <c r="L24" s="71">
        <f>'MODELO PARA BI'!AB66</f>
        <v/>
      </c>
      <c r="M24" s="54">
        <f>M23+J24</f>
        <v/>
      </c>
    </row>
    <row r="25">
      <c r="A25" s="112">
        <f>'MODELO PARA BI'!AC1</f>
        <v/>
      </c>
      <c r="B25" s="113" t="n"/>
      <c r="C25" s="110">
        <f>C24+B25</f>
        <v/>
      </c>
      <c r="D25" s="60">
        <f>IF(A25&lt;='VALOR POR PL'!$P$5,'MODELO PARA BI'!AC63,0)</f>
        <v/>
      </c>
      <c r="E25" s="60">
        <f>IF(A25&gt;'VALOR POR PL'!$P$5,'MODELO PARA BI'!AC63,0)</f>
        <v/>
      </c>
      <c r="F25" s="110">
        <f>IF('MODELO PARA BI'!$E$63=0,0,(D25+E25)/'MODELO PARA BI'!$E$63)</f>
        <v/>
      </c>
      <c r="G25" s="110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1">
        <f>'MODELO PARA BI'!AC65</f>
        <v/>
      </c>
      <c r="L25" s="71">
        <f>'MODELO PARA BI'!AC66</f>
        <v/>
      </c>
      <c r="M25" s="54">
        <f>M24+J25</f>
        <v/>
      </c>
    </row>
    <row r="26">
      <c r="A26" s="112">
        <f>'MODELO PARA BI'!AD1</f>
        <v/>
      </c>
      <c r="B26" s="113" t="n"/>
      <c r="C26" s="110">
        <f>C25+B26</f>
        <v/>
      </c>
      <c r="D26" s="60">
        <f>IF(A26&lt;='VALOR POR PL'!$P$5,'MODELO PARA BI'!AD63,0)</f>
        <v/>
      </c>
      <c r="E26" s="60">
        <f>IF(A26&gt;'VALOR POR PL'!$P$5,'MODELO PARA BI'!AD63,0)</f>
        <v/>
      </c>
      <c r="F26" s="110">
        <f>IF('MODELO PARA BI'!$E$63=0,0,(D26+E26)/'MODELO PARA BI'!$E$63)</f>
        <v/>
      </c>
      <c r="G26" s="110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1">
        <f>'MODELO PARA BI'!AD65</f>
        <v/>
      </c>
      <c r="L26" s="71">
        <f>'MODELO PARA BI'!AD66</f>
        <v/>
      </c>
      <c r="M26" s="54">
        <f>M25+J26</f>
        <v/>
      </c>
    </row>
    <row r="27">
      <c r="A27" s="112">
        <f>'MODELO PARA BI'!AE1</f>
        <v/>
      </c>
      <c r="B27" s="113" t="n"/>
      <c r="C27" s="110">
        <f>C26+B27</f>
        <v/>
      </c>
      <c r="D27" s="60">
        <f>IF(A27&lt;='VALOR POR PL'!$P$5,'MODELO PARA BI'!AE63,0)</f>
        <v/>
      </c>
      <c r="E27" s="60">
        <f>IF(A27&gt;'VALOR POR PL'!$P$5,'MODELO PARA BI'!AE63,0)</f>
        <v/>
      </c>
      <c r="F27" s="110">
        <f>IF('MODELO PARA BI'!$E$63=0,0,(D27+E27)/'MODELO PARA BI'!$E$63)</f>
        <v/>
      </c>
      <c r="G27" s="110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1">
        <f>'MODELO PARA BI'!AE65</f>
        <v/>
      </c>
      <c r="L27" s="71">
        <f>'MODELO PARA BI'!AE66</f>
        <v/>
      </c>
      <c r="M27" s="54">
        <f>M26+J27</f>
        <v/>
      </c>
    </row>
    <row r="28">
      <c r="A28" s="112">
        <f>'MODELO PARA BI'!AF1</f>
        <v/>
      </c>
      <c r="B28" s="113" t="n"/>
      <c r="C28" s="110">
        <f>C27+B28</f>
        <v/>
      </c>
      <c r="D28" s="60">
        <f>IF(A28&lt;='VALOR POR PL'!$P$5,'MODELO PARA BI'!AF63,0)</f>
        <v/>
      </c>
      <c r="E28" s="60">
        <f>IF(A28&gt;'VALOR POR PL'!$P$5,'MODELO PARA BI'!AF63,0)</f>
        <v/>
      </c>
      <c r="F28" s="110">
        <f>IF('MODELO PARA BI'!$E$63=0,0,(D28+E28)/'MODELO PARA BI'!$E$63)</f>
        <v/>
      </c>
      <c r="G28" s="110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1">
        <f>'MODELO PARA BI'!AF65</f>
        <v/>
      </c>
      <c r="L28" s="71">
        <f>'MODELO PARA BI'!AF66</f>
        <v/>
      </c>
      <c r="M28" s="54">
        <f>M27+J28</f>
        <v/>
      </c>
    </row>
    <row r="29">
      <c r="A29" s="112">
        <f>'MODELO PARA BI'!AG1</f>
        <v/>
      </c>
      <c r="B29" s="113" t="n"/>
      <c r="C29" s="110">
        <f>C28+B29</f>
        <v/>
      </c>
      <c r="D29" s="60">
        <f>IF(A29&lt;='VALOR POR PL'!$P$5,'MODELO PARA BI'!AG63,0)</f>
        <v/>
      </c>
      <c r="E29" s="60">
        <f>IF(A29&gt;'VALOR POR PL'!$P$5,'MODELO PARA BI'!AG63,0)</f>
        <v/>
      </c>
      <c r="F29" s="110">
        <f>IF('MODELO PARA BI'!$E$63=0,0,(D29+E29)/'MODELO PARA BI'!$E$63)</f>
        <v/>
      </c>
      <c r="G29" s="110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1">
        <f>'MODELO PARA BI'!AG65</f>
        <v/>
      </c>
      <c r="L29" s="71">
        <f>'MODELO PARA BI'!AG66</f>
        <v/>
      </c>
      <c r="M29" s="54">
        <f>M28+J29</f>
        <v/>
      </c>
    </row>
    <row r="30">
      <c r="A30" s="112">
        <f>'MODELO PARA BI'!AH1</f>
        <v/>
      </c>
      <c r="B30" s="113" t="n"/>
      <c r="C30" s="110">
        <f>C29+B30</f>
        <v/>
      </c>
      <c r="D30" s="60">
        <f>IF(A30&lt;='VALOR POR PL'!$P$5,'MODELO PARA BI'!AH63,0)</f>
        <v/>
      </c>
      <c r="E30" s="60">
        <f>IF(A30&gt;'VALOR POR PL'!$P$5,'MODELO PARA BI'!AH63,0)</f>
        <v/>
      </c>
      <c r="F30" s="110">
        <f>IF('MODELO PARA BI'!$E$63=0,0,(D30+E30)/'MODELO PARA BI'!$E$63)</f>
        <v/>
      </c>
      <c r="G30" s="110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1">
        <f>'MODELO PARA BI'!AH65</f>
        <v/>
      </c>
      <c r="L30" s="71">
        <f>'MODELO PARA BI'!AH66</f>
        <v/>
      </c>
      <c r="M30" s="54">
        <f>M29+J30</f>
        <v/>
      </c>
    </row>
    <row r="31">
      <c r="A31" s="112">
        <f>'MODELO PARA BI'!AI1</f>
        <v/>
      </c>
      <c r="B31" s="113" t="n"/>
      <c r="C31" s="110">
        <f>C30+B31</f>
        <v/>
      </c>
      <c r="D31" s="60">
        <f>IF(A31&lt;='VALOR POR PL'!$P$5,'MODELO PARA BI'!AI63,0)</f>
        <v/>
      </c>
      <c r="E31" s="60">
        <f>IF(A31&gt;'VALOR POR PL'!$P$5,'MODELO PARA BI'!AI63,0)</f>
        <v/>
      </c>
      <c r="F31" s="110">
        <f>IF('MODELO PARA BI'!$E$63=0,0,(D31+E31)/'MODELO PARA BI'!$E$63)</f>
        <v/>
      </c>
      <c r="G31" s="110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1">
        <f>'MODELO PARA BI'!AI65</f>
        <v/>
      </c>
      <c r="L31" s="71">
        <f>'MODELO PARA BI'!AI66</f>
        <v/>
      </c>
      <c r="M31" s="54">
        <f>M30+J31</f>
        <v/>
      </c>
    </row>
    <row r="32">
      <c r="A32" s="112">
        <f>'MODELO PARA BI'!AJ1</f>
        <v/>
      </c>
      <c r="B32" s="113" t="n"/>
      <c r="C32" s="110">
        <f>C31+B32</f>
        <v/>
      </c>
      <c r="D32" s="60">
        <f>IF(A32&lt;='VALOR POR PL'!$P$5,'MODELO PARA BI'!AJ63,0)</f>
        <v/>
      </c>
      <c r="E32" s="60">
        <f>IF(A32&gt;'VALOR POR PL'!$P$5,'MODELO PARA BI'!AJ63,0)</f>
        <v/>
      </c>
      <c r="F32" s="110">
        <f>IF('MODELO PARA BI'!$E$63=0,0,(D32+E32)/'MODELO PARA BI'!$E$63)</f>
        <v/>
      </c>
      <c r="G32" s="110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1">
        <f>'MODELO PARA BI'!AJ65</f>
        <v/>
      </c>
      <c r="L32" s="71">
        <f>'MODELO PARA BI'!AJ66</f>
        <v/>
      </c>
      <c r="M32" s="54">
        <f>M31+J32</f>
        <v/>
      </c>
    </row>
    <row r="33">
      <c r="A33" s="112">
        <f>'MODELO PARA BI'!AK1</f>
        <v/>
      </c>
      <c r="B33" s="113" t="n"/>
      <c r="C33" s="110">
        <f>C32+B33</f>
        <v/>
      </c>
      <c r="D33" s="60">
        <f>IF(A33&lt;='VALOR POR PL'!$P$5,'MODELO PARA BI'!AK63,0)</f>
        <v/>
      </c>
      <c r="E33" s="60">
        <f>IF(A33&gt;'VALOR POR PL'!$P$5,'MODELO PARA BI'!AK63,0)</f>
        <v/>
      </c>
      <c r="F33" s="110">
        <f>IF('MODELO PARA BI'!$E$63=0,0,(D33+E33)/'MODELO PARA BI'!$E$63)</f>
        <v/>
      </c>
      <c r="G33" s="110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1">
        <f>'MODELO PARA BI'!AK65</f>
        <v/>
      </c>
      <c r="L33" s="71">
        <f>'MODELO PARA BI'!AK66</f>
        <v/>
      </c>
      <c r="M33" s="54">
        <f>M32+J33</f>
        <v/>
      </c>
    </row>
    <row r="34">
      <c r="A34" s="112">
        <f>'MODELO PARA BI'!AL1</f>
        <v/>
      </c>
      <c r="B34" s="113" t="n"/>
      <c r="C34" s="110">
        <f>C33+B34</f>
        <v/>
      </c>
      <c r="D34" s="60">
        <f>IF(A34&lt;='VALOR POR PL'!$P$5,'MODELO PARA BI'!AL63,0)</f>
        <v/>
      </c>
      <c r="E34" s="60">
        <f>IF(A34&gt;'VALOR POR PL'!$P$5,'MODELO PARA BI'!AL63,0)</f>
        <v/>
      </c>
      <c r="F34" s="110">
        <f>IF('MODELO PARA BI'!$E$63=0,0,(D34+E34)/'MODELO PARA BI'!$E$63)</f>
        <v/>
      </c>
      <c r="G34" s="110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1">
        <f>'MODELO PARA BI'!AL65</f>
        <v/>
      </c>
      <c r="L34" s="71">
        <f>'MODELO PARA BI'!AL66</f>
        <v/>
      </c>
      <c r="M34" s="54">
        <f>M33+J34</f>
        <v/>
      </c>
    </row>
    <row r="35">
      <c r="A35" s="112">
        <f>'MODELO PARA BI'!AM1</f>
        <v/>
      </c>
      <c r="B35" s="113" t="n"/>
      <c r="C35" s="110">
        <f>C34+B35</f>
        <v/>
      </c>
      <c r="D35" s="60">
        <f>IF(A35&lt;='VALOR POR PL'!$P$5,'MODELO PARA BI'!AM63,0)</f>
        <v/>
      </c>
      <c r="E35" s="60">
        <f>IF(A35&gt;'VALOR POR PL'!$P$5,'MODELO PARA BI'!AM63,0)</f>
        <v/>
      </c>
      <c r="F35" s="110">
        <f>IF('MODELO PARA BI'!$E$63=0,0,(D35+E35)/'MODELO PARA BI'!$E$63)</f>
        <v/>
      </c>
      <c r="G35" s="110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1">
        <f>'MODELO PARA BI'!AM65</f>
        <v/>
      </c>
      <c r="L35" s="71">
        <f>'MODELO PARA BI'!AM66</f>
        <v/>
      </c>
      <c r="M35" s="54">
        <f>M34+J35</f>
        <v/>
      </c>
    </row>
    <row r="36">
      <c r="A36" s="112">
        <f>'MODELO PARA BI'!AN1</f>
        <v/>
      </c>
      <c r="B36" s="113" t="n"/>
      <c r="C36" s="110">
        <f>C35+B36</f>
        <v/>
      </c>
      <c r="D36" s="60">
        <f>IF(A36&lt;='VALOR POR PL'!$P$5,'MODELO PARA BI'!AN63,0)</f>
        <v/>
      </c>
      <c r="E36" s="60">
        <f>IF(A36&gt;'VALOR POR PL'!$P$5,'MODELO PARA BI'!AN63,0)</f>
        <v/>
      </c>
      <c r="F36" s="110">
        <f>IF('MODELO PARA BI'!$E$63=0,0,(D36+E36)/'MODELO PARA BI'!$E$63)</f>
        <v/>
      </c>
      <c r="G36" s="110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1">
        <f>'MODELO PARA BI'!AN65</f>
        <v/>
      </c>
      <c r="L36" s="71">
        <f>'MODELO PARA BI'!AN66</f>
        <v/>
      </c>
      <c r="M36" s="54">
        <f>M35+J36</f>
        <v/>
      </c>
    </row>
    <row r="37">
      <c r="A37" s="112">
        <f>'MODELO PARA BI'!AO1</f>
        <v/>
      </c>
      <c r="B37" s="113" t="n"/>
      <c r="C37" s="110">
        <f>C36+B37</f>
        <v/>
      </c>
      <c r="D37" s="60">
        <f>IF(A37&lt;='VALOR POR PL'!$P$5,'MODELO PARA BI'!AO63,0)</f>
        <v/>
      </c>
      <c r="E37" s="60">
        <f>IF(A37&gt;'VALOR POR PL'!$P$5,'MODELO PARA BI'!AO63,0)</f>
        <v/>
      </c>
      <c r="F37" s="110">
        <f>IF('MODELO PARA BI'!$E$63=0,0,(D37+E37)/'MODELO PARA BI'!$E$63)</f>
        <v/>
      </c>
      <c r="G37" s="110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1">
        <f>'MODELO PARA BI'!AO65</f>
        <v/>
      </c>
      <c r="L37" s="71">
        <f>'MODELO PARA BI'!AO66</f>
        <v/>
      </c>
      <c r="M37" s="54">
        <f>M36+J37</f>
        <v/>
      </c>
    </row>
    <row r="38">
      <c r="A38" s="112">
        <f>'MODELO PARA BI'!AP1</f>
        <v/>
      </c>
      <c r="B38" s="113" t="n"/>
      <c r="C38" s="110">
        <f>C37+B38</f>
        <v/>
      </c>
      <c r="D38" s="60">
        <f>IF(A38&lt;='VALOR POR PL'!$P$5,'MODELO PARA BI'!AP63,0)</f>
        <v/>
      </c>
      <c r="E38" s="60">
        <f>IF(A38&gt;'VALOR POR PL'!$P$5,'MODELO PARA BI'!AP63,0)</f>
        <v/>
      </c>
      <c r="F38" s="110">
        <f>IF('MODELO PARA BI'!$E$63=0,0,(D38+E38)/'MODELO PARA BI'!$E$63)</f>
        <v/>
      </c>
      <c r="G38" s="110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1">
        <f>'MODELO PARA BI'!AP65</f>
        <v/>
      </c>
      <c r="L38" s="71">
        <f>'MODELO PARA BI'!AP66</f>
        <v/>
      </c>
      <c r="M38" s="54">
        <f>M37+J38</f>
        <v/>
      </c>
    </row>
    <row r="39">
      <c r="A39" s="112">
        <f>'MODELO PARA BI'!AQ1</f>
        <v/>
      </c>
      <c r="B39" s="113" t="n"/>
      <c r="C39" s="110">
        <f>C38+B39</f>
        <v/>
      </c>
      <c r="D39" s="60">
        <f>IF(A39&lt;='VALOR POR PL'!$P$5,'MODELO PARA BI'!AQ63,0)</f>
        <v/>
      </c>
      <c r="E39" s="60">
        <f>IF(A39&gt;'VALOR POR PL'!$P$5,'MODELO PARA BI'!AQ63,0)</f>
        <v/>
      </c>
      <c r="F39" s="110">
        <f>IF('MODELO PARA BI'!$E$63=0,0,(D39+E39)/'MODELO PARA BI'!$E$63)</f>
        <v/>
      </c>
      <c r="G39" s="110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1">
        <f>'MODELO PARA BI'!AQ65</f>
        <v/>
      </c>
      <c r="L39" s="71">
        <f>'MODELO PARA BI'!AQ66</f>
        <v/>
      </c>
      <c r="M39" s="54">
        <f>M38+J39</f>
        <v/>
      </c>
    </row>
    <row r="40">
      <c r="A40" s="112">
        <f>'MODELO PARA BI'!AR1</f>
        <v/>
      </c>
      <c r="B40" s="113" t="n"/>
      <c r="C40" s="110">
        <f>C39+B40</f>
        <v/>
      </c>
      <c r="D40" s="60">
        <f>IF(A40&lt;='VALOR POR PL'!$P$5,'MODELO PARA BI'!AR63,0)</f>
        <v/>
      </c>
      <c r="E40" s="60">
        <f>IF(A40&gt;'VALOR POR PL'!$P$5,'MODELO PARA BI'!AR63,0)</f>
        <v/>
      </c>
      <c r="F40" s="110">
        <f>IF('MODELO PARA BI'!$E$63=0,0,(D40+E40)/'MODELO PARA BI'!$E$63)</f>
        <v/>
      </c>
      <c r="G40" s="110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1">
        <f>'MODELO PARA BI'!AR65</f>
        <v/>
      </c>
      <c r="L40" s="71">
        <f>'MODELO PARA BI'!AR66</f>
        <v/>
      </c>
      <c r="M40" s="54">
        <f>M39+J40</f>
        <v/>
      </c>
    </row>
    <row r="41">
      <c r="A41" s="112">
        <f>'MODELO PARA BI'!AS1</f>
        <v/>
      </c>
      <c r="B41" s="113" t="n"/>
      <c r="C41" s="110">
        <f>C40+B41</f>
        <v/>
      </c>
      <c r="D41" s="60">
        <f>IF(A41&lt;='VALOR POR PL'!$P$5,'MODELO PARA BI'!AS63,0)</f>
        <v/>
      </c>
      <c r="E41" s="60">
        <f>IF(A41&gt;'VALOR POR PL'!$P$5,'MODELO PARA BI'!AS63,0)</f>
        <v/>
      </c>
      <c r="F41" s="110">
        <f>IF('MODELO PARA BI'!$E$63=0,0,(D41+E41)/'MODELO PARA BI'!$E$63)</f>
        <v/>
      </c>
      <c r="G41" s="110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1">
        <f>'MODELO PARA BI'!AS65</f>
        <v/>
      </c>
      <c r="L41" s="71">
        <f>'MODELO PARA BI'!AS66</f>
        <v/>
      </c>
      <c r="M41" s="54">
        <f>M40+J41</f>
        <v/>
      </c>
    </row>
    <row r="42">
      <c r="A42" s="112">
        <f>'MODELO PARA BI'!AT1</f>
        <v/>
      </c>
      <c r="B42" s="113" t="n"/>
      <c r="C42" s="110">
        <f>C41+B42</f>
        <v/>
      </c>
      <c r="D42" s="60">
        <f>IF(A42&lt;='VALOR POR PL'!$P$5,'MODELO PARA BI'!AT63,0)</f>
        <v/>
      </c>
      <c r="E42" s="60">
        <f>IF(A42&gt;'VALOR POR PL'!$P$5,'MODELO PARA BI'!AT63,0)</f>
        <v/>
      </c>
      <c r="F42" s="110">
        <f>IF('MODELO PARA BI'!$E$63=0,0,(D42+E42)/'MODELO PARA BI'!$E$63)</f>
        <v/>
      </c>
      <c r="G42" s="110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1">
        <f>'MODELO PARA BI'!AT65</f>
        <v/>
      </c>
      <c r="L42" s="71">
        <f>'MODELO PARA BI'!AT66</f>
        <v/>
      </c>
      <c r="M42" s="54">
        <f>M41+J42</f>
        <v/>
      </c>
    </row>
    <row r="43">
      <c r="A43" s="112">
        <f>'MODELO PARA BI'!AU1</f>
        <v/>
      </c>
      <c r="B43" s="113" t="n"/>
      <c r="C43" s="110">
        <f>C42+B43</f>
        <v/>
      </c>
      <c r="D43" s="60">
        <f>IF(A43&lt;='VALOR POR PL'!$P$5,'MODELO PARA BI'!AU63,0)</f>
        <v/>
      </c>
      <c r="E43" s="60">
        <f>IF(A43&gt;'VALOR POR PL'!$P$5,'MODELO PARA BI'!AU63,0)</f>
        <v/>
      </c>
      <c r="F43" s="110">
        <f>IF('MODELO PARA BI'!$E$63=0,0,(D43+E43)/'MODELO PARA BI'!$E$63)</f>
        <v/>
      </c>
      <c r="G43" s="110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1">
        <f>'MODELO PARA BI'!AU65</f>
        <v/>
      </c>
      <c r="L43" s="71">
        <f>'MODELO PARA BI'!AU66</f>
        <v/>
      </c>
      <c r="M43" s="54">
        <f>M42+J43</f>
        <v/>
      </c>
    </row>
    <row r="44">
      <c r="A44" s="112">
        <f>'MODELO PARA BI'!AV1</f>
        <v/>
      </c>
      <c r="B44" s="113" t="n"/>
      <c r="C44" s="110">
        <f>C43+B44</f>
        <v/>
      </c>
      <c r="D44" s="60">
        <f>IF(A44&lt;='VALOR POR PL'!$P$5,'MODELO PARA BI'!AV63,0)</f>
        <v/>
      </c>
      <c r="E44" s="60">
        <f>IF(A44&gt;'VALOR POR PL'!$P$5,'MODELO PARA BI'!AV63,0)</f>
        <v/>
      </c>
      <c r="F44" s="110">
        <f>IF('MODELO PARA BI'!$E$63=0,0,(D44+E44)/'MODELO PARA BI'!$E$63)</f>
        <v/>
      </c>
      <c r="G44" s="110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1">
        <f>'MODELO PARA BI'!AV65</f>
        <v/>
      </c>
      <c r="L44" s="71">
        <f>'MODELO PARA BI'!AV66</f>
        <v/>
      </c>
      <c r="M44" s="54">
        <f>M43+J44</f>
        <v/>
      </c>
    </row>
    <row r="45">
      <c r="A45" s="112">
        <f>'MODELO PARA BI'!AW1</f>
        <v/>
      </c>
      <c r="B45" s="113" t="n"/>
      <c r="C45" s="110">
        <f>C44+B45</f>
        <v/>
      </c>
      <c r="D45" s="60">
        <f>IF(A45&lt;='VALOR POR PL'!$P$5,'MODELO PARA BI'!AW63,0)</f>
        <v/>
      </c>
      <c r="E45" s="60">
        <f>IF(A45&gt;'VALOR POR PL'!$P$5,'MODELO PARA BI'!AW63,0)</f>
        <v/>
      </c>
      <c r="F45" s="110">
        <f>IF('MODELO PARA BI'!$E$63=0,0,(D45+E45)/'MODELO PARA BI'!$E$63)</f>
        <v/>
      </c>
      <c r="G45" s="110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1">
        <f>'MODELO PARA BI'!AW65</f>
        <v/>
      </c>
      <c r="L45" s="71">
        <f>'MODELO PARA BI'!AW66</f>
        <v/>
      </c>
      <c r="M45" s="54">
        <f>M44+J45</f>
        <v/>
      </c>
    </row>
    <row r="46">
      <c r="A46" s="112">
        <f>'MODELO PARA BI'!AX1</f>
        <v/>
      </c>
      <c r="B46" s="113" t="n"/>
      <c r="C46" s="110">
        <f>C45+B46</f>
        <v/>
      </c>
      <c r="D46" s="60">
        <f>IF(A46&lt;='VALOR POR PL'!$P$5,'MODELO PARA BI'!AX63,0)</f>
        <v/>
      </c>
      <c r="E46" s="60">
        <f>IF(A46&gt;'VALOR POR PL'!$P$5,'MODELO PARA BI'!AX63,0)</f>
        <v/>
      </c>
      <c r="F46" s="110">
        <f>IF('MODELO PARA BI'!$E$63=0,0,(D46+E46)/'MODELO PARA BI'!$E$63)</f>
        <v/>
      </c>
      <c r="G46" s="110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1">
        <f>'MODELO PARA BI'!AX65</f>
        <v/>
      </c>
      <c r="L46" s="71">
        <f>'MODELO PARA BI'!AX66</f>
        <v/>
      </c>
      <c r="M46" s="54">
        <f>M45+J46</f>
        <v/>
      </c>
    </row>
    <row r="47">
      <c r="A47" s="112">
        <f>'MODELO PARA BI'!AY1</f>
        <v/>
      </c>
      <c r="B47" s="113" t="n"/>
      <c r="C47" s="110">
        <f>C46+B47</f>
        <v/>
      </c>
      <c r="D47" s="60">
        <f>IF(A47&lt;='VALOR POR PL'!$P$5,'MODELO PARA BI'!AY63,0)</f>
        <v/>
      </c>
      <c r="E47" s="60">
        <f>IF(A47&gt;'VALOR POR PL'!$P$5,'MODELO PARA BI'!AY63,0)</f>
        <v/>
      </c>
      <c r="F47" s="110">
        <f>IF('MODELO PARA BI'!$E$63=0,0,(D47+E47)/'MODELO PARA BI'!$E$63)</f>
        <v/>
      </c>
      <c r="G47" s="110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1">
        <f>'MODELO PARA BI'!AY65</f>
        <v/>
      </c>
      <c r="L47" s="71">
        <f>'MODELO PARA BI'!AY66</f>
        <v/>
      </c>
      <c r="M47" s="54">
        <f>M46+J47</f>
        <v/>
      </c>
    </row>
    <row r="48">
      <c r="A48" s="112">
        <f>'MODELO PARA BI'!AZ1</f>
        <v/>
      </c>
      <c r="B48" s="113" t="n"/>
      <c r="C48" s="110">
        <f>C47+B48</f>
        <v/>
      </c>
      <c r="D48" s="60">
        <f>IF(A48&lt;='VALOR POR PL'!$P$5,'MODELO PARA BI'!AZ63,0)</f>
        <v/>
      </c>
      <c r="E48" s="60">
        <f>IF(A48&gt;'VALOR POR PL'!$P$5,'MODELO PARA BI'!AZ63,0)</f>
        <v/>
      </c>
      <c r="F48" s="110">
        <f>IF('MODELO PARA BI'!$E$63=0,0,(D48+E48)/'MODELO PARA BI'!$E$63)</f>
        <v/>
      </c>
      <c r="G48" s="110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1">
        <f>'MODELO PARA BI'!AZ65</f>
        <v/>
      </c>
      <c r="L48" s="71">
        <f>'MODELO PARA BI'!AZ66</f>
        <v/>
      </c>
      <c r="M48" s="54">
        <f>M47+J48</f>
        <v/>
      </c>
    </row>
    <row r="49">
      <c r="A49" s="112">
        <f>'MODELO PARA BI'!BA1</f>
        <v/>
      </c>
      <c r="B49" s="113" t="n"/>
      <c r="C49" s="110">
        <f>C48+B49</f>
        <v/>
      </c>
      <c r="D49" s="60">
        <f>IF(A49&lt;='VALOR POR PL'!$P$5,'MODELO PARA BI'!BA63,0)</f>
        <v/>
      </c>
      <c r="E49" s="60">
        <f>IF(A49&gt;'VALOR POR PL'!$P$5,'MODELO PARA BI'!BA63,0)</f>
        <v/>
      </c>
      <c r="F49" s="110">
        <f>IF('MODELO PARA BI'!$E$63=0,0,(D49+E49)/'MODELO PARA BI'!$E$63)</f>
        <v/>
      </c>
      <c r="G49" s="110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1">
        <f>'MODELO PARA BI'!BA65</f>
        <v/>
      </c>
      <c r="L49" s="71">
        <f>'MODELO PARA BI'!BA66</f>
        <v/>
      </c>
      <c r="M49" s="54">
        <f>M48+J49</f>
        <v/>
      </c>
    </row>
    <row r="50">
      <c r="A50" s="112">
        <f>'MODELO PARA BI'!BB1</f>
        <v/>
      </c>
      <c r="B50" s="113" t="n"/>
      <c r="C50" s="110">
        <f>C49+B50</f>
        <v/>
      </c>
      <c r="D50" s="60">
        <f>IF(A50&lt;='VALOR POR PL'!$P$5,'MODELO PARA BI'!BB63,0)</f>
        <v/>
      </c>
      <c r="E50" s="60">
        <f>IF(A50&gt;'VALOR POR PL'!$P$5,'MODELO PARA BI'!BB63,0)</f>
        <v/>
      </c>
      <c r="F50" s="110">
        <f>IF('MODELO PARA BI'!$E$63=0,0,(D50+E50)/'MODELO PARA BI'!$E$63)</f>
        <v/>
      </c>
      <c r="G50" s="110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1">
        <f>'MODELO PARA BI'!BB65</f>
        <v/>
      </c>
      <c r="L50" s="71">
        <f>'MODELO PARA BI'!BB66</f>
        <v/>
      </c>
      <c r="M50" s="54">
        <f>M49+J50</f>
        <v/>
      </c>
    </row>
    <row r="51">
      <c r="A51" s="112">
        <f>'MODELO PARA BI'!BC1</f>
        <v/>
      </c>
      <c r="B51" s="113" t="n"/>
      <c r="C51" s="110">
        <f>C50+B51</f>
        <v/>
      </c>
      <c r="D51" s="60">
        <f>IF(A51&lt;='VALOR POR PL'!$P$5,'MODELO PARA BI'!BC63,0)</f>
        <v/>
      </c>
      <c r="E51" s="60">
        <f>IF(A51&gt;'VALOR POR PL'!$P$5,'MODELO PARA BI'!BC63,0)</f>
        <v/>
      </c>
      <c r="F51" s="110">
        <f>IF('MODELO PARA BI'!$E$63=0,0,(D51+E51)/'MODELO PARA BI'!$E$63)</f>
        <v/>
      </c>
      <c r="G51" s="110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1">
        <f>'MODELO PARA BI'!BC65</f>
        <v/>
      </c>
      <c r="L51" s="71">
        <f>'MODELO PARA BI'!BC66</f>
        <v/>
      </c>
      <c r="M51" s="54">
        <f>M50+J51</f>
        <v/>
      </c>
    </row>
    <row r="52">
      <c r="A52" s="112">
        <f>'MODELO PARA BI'!BD1</f>
        <v/>
      </c>
      <c r="B52" s="113" t="n"/>
      <c r="C52" s="110">
        <f>C51+B52</f>
        <v/>
      </c>
      <c r="D52" s="60">
        <f>IF(A52&lt;='VALOR POR PL'!$P$5,'MODELO PARA BI'!BD63,0)</f>
        <v/>
      </c>
      <c r="E52" s="60">
        <f>IF(A52&gt;'VALOR POR PL'!$P$5,'MODELO PARA BI'!BD63,0)</f>
        <v/>
      </c>
      <c r="F52" s="110">
        <f>IF('MODELO PARA BI'!$E$63=0,0,(D52+E52)/'MODELO PARA BI'!$E$63)</f>
        <v/>
      </c>
      <c r="G52" s="110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1">
        <f>'MODELO PARA BI'!BD65</f>
        <v/>
      </c>
      <c r="L52" s="71">
        <f>'MODELO PARA BI'!BD66</f>
        <v/>
      </c>
      <c r="M52" s="54">
        <f>M51+J52</f>
        <v/>
      </c>
    </row>
    <row r="53">
      <c r="A53" s="112">
        <f>'MODELO PARA BI'!BE1</f>
        <v/>
      </c>
      <c r="B53" s="113" t="n"/>
      <c r="C53" s="110">
        <f>C52+B53</f>
        <v/>
      </c>
      <c r="D53" s="60">
        <f>IF(A53&lt;='VALOR POR PL'!$P$5,'MODELO PARA BI'!BE63,0)</f>
        <v/>
      </c>
      <c r="E53" s="60">
        <f>IF(A53&gt;'VALOR POR PL'!$P$5,'MODELO PARA BI'!BE63,0)</f>
        <v/>
      </c>
      <c r="F53" s="110">
        <f>IF('MODELO PARA BI'!$E$63=0,0,(D53+E53)/'MODELO PARA BI'!$E$63)</f>
        <v/>
      </c>
      <c r="G53" s="110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1">
        <f>'MODELO PARA BI'!BE65</f>
        <v/>
      </c>
      <c r="L53" s="71">
        <f>'MODELO PARA BI'!BE66</f>
        <v/>
      </c>
      <c r="M53" s="54">
        <f>M52+J53</f>
        <v/>
      </c>
    </row>
    <row r="54">
      <c r="A54" s="112">
        <f>'MODELO PARA BI'!BF1</f>
        <v/>
      </c>
      <c r="B54" s="113" t="n"/>
      <c r="C54" s="110">
        <f>C53+B54</f>
        <v/>
      </c>
      <c r="D54" s="60">
        <f>IF(A54&lt;='VALOR POR PL'!$P$5,'MODELO PARA BI'!BF63,0)</f>
        <v/>
      </c>
      <c r="E54" s="60">
        <f>IF(A54&gt;'VALOR POR PL'!$P$5,'MODELO PARA BI'!BF63,0)</f>
        <v/>
      </c>
      <c r="F54" s="110">
        <f>IF('MODELO PARA BI'!$E$63=0,0,(D54+E54)/'MODELO PARA BI'!$E$63)</f>
        <v/>
      </c>
      <c r="G54" s="110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1">
        <f>'MODELO PARA BI'!BF65</f>
        <v/>
      </c>
      <c r="L54" s="71">
        <f>'MODELO PARA BI'!BF66</f>
        <v/>
      </c>
      <c r="M54" s="54">
        <f>M53+J54</f>
        <v/>
      </c>
    </row>
    <row r="55">
      <c r="A55" s="112">
        <f>'MODELO PARA BI'!BG1</f>
        <v/>
      </c>
      <c r="B55" s="113" t="n"/>
      <c r="C55" s="110">
        <f>C54+B55</f>
        <v/>
      </c>
      <c r="D55" s="60">
        <f>IF(A55&lt;='VALOR POR PL'!$P$5,'MODELO PARA BI'!BG63,0)</f>
        <v/>
      </c>
      <c r="E55" s="60">
        <f>IF(A55&gt;'VALOR POR PL'!$P$5,'MODELO PARA BI'!BG63,0)</f>
        <v/>
      </c>
      <c r="F55" s="110">
        <f>IF('MODELO PARA BI'!$E$63=0,0,(D55+E55)/'MODELO PARA BI'!$E$63)</f>
        <v/>
      </c>
      <c r="G55" s="110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1">
        <f>'MODELO PARA BI'!BG65</f>
        <v/>
      </c>
      <c r="L55" s="71">
        <f>'MODELO PARA BI'!BG66</f>
        <v/>
      </c>
      <c r="M55" s="54">
        <f>M54+J55</f>
        <v/>
      </c>
    </row>
    <row r="56">
      <c r="A56" s="112">
        <f>'MODELO PARA BI'!BH1</f>
        <v/>
      </c>
      <c r="B56" s="113" t="n"/>
      <c r="C56" s="110">
        <f>C55+B56</f>
        <v/>
      </c>
      <c r="D56" s="60">
        <f>IF(A56&lt;='VALOR POR PL'!$P$5,'MODELO PARA BI'!BH63,0)</f>
        <v/>
      </c>
      <c r="E56" s="60">
        <f>IF(A56&gt;'VALOR POR PL'!$P$5,'MODELO PARA BI'!BH63,0)</f>
        <v/>
      </c>
      <c r="F56" s="110">
        <f>IF('MODELO PARA BI'!$E$63=0,0,(D56+E56)/'MODELO PARA BI'!$E$63)</f>
        <v/>
      </c>
      <c r="G56" s="110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1">
        <f>'MODELO PARA BI'!BH65</f>
        <v/>
      </c>
      <c r="L56" s="71">
        <f>'MODELO PARA BI'!BH66</f>
        <v/>
      </c>
      <c r="M56" s="54">
        <f>M55+J56</f>
        <v/>
      </c>
    </row>
    <row r="57">
      <c r="A57" s="112">
        <f>'MODELO PARA BI'!BI1</f>
        <v/>
      </c>
      <c r="B57" s="113" t="n"/>
      <c r="C57" s="110">
        <f>C56+B57</f>
        <v/>
      </c>
      <c r="D57" s="60">
        <f>IF(A57&lt;='VALOR POR PL'!$P$5,'MODELO PARA BI'!BI63,0)</f>
        <v/>
      </c>
      <c r="E57" s="60">
        <f>IF(A57&gt;'VALOR POR PL'!$P$5,'MODELO PARA BI'!BI63,0)</f>
        <v/>
      </c>
      <c r="F57" s="110">
        <f>IF('MODELO PARA BI'!$E$63=0,0,(D57+E57)/'MODELO PARA BI'!$E$63)</f>
        <v/>
      </c>
      <c r="G57" s="110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1">
        <f>'MODELO PARA BI'!BI65</f>
        <v/>
      </c>
      <c r="L57" s="71">
        <f>'MODELO PARA BI'!BI66</f>
        <v/>
      </c>
      <c r="M57" s="54">
        <f>M56+J57</f>
        <v/>
      </c>
    </row>
    <row r="58">
      <c r="A58" s="112">
        <f>'MODELO PARA BI'!BJ1</f>
        <v/>
      </c>
      <c r="B58" s="113" t="n"/>
      <c r="C58" s="110">
        <f>C57+B58</f>
        <v/>
      </c>
      <c r="D58" s="60">
        <f>IF(A58&lt;='VALOR POR PL'!$P$5,'MODELO PARA BI'!BJ63,0)</f>
        <v/>
      </c>
      <c r="E58" s="60">
        <f>IF(A58&gt;'VALOR POR PL'!$P$5,'MODELO PARA BI'!BJ63,0)</f>
        <v/>
      </c>
      <c r="F58" s="110">
        <f>IF('MODELO PARA BI'!$E$63=0,0,(D58+E58)/'MODELO PARA BI'!$E$63)</f>
        <v/>
      </c>
      <c r="G58" s="110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1">
        <f>'MODELO PARA BI'!BJ65</f>
        <v/>
      </c>
      <c r="L58" s="71">
        <f>'MODELO PARA BI'!BJ66</f>
        <v/>
      </c>
      <c r="M58" s="54">
        <f>M57+J58</f>
        <v/>
      </c>
    </row>
    <row r="59">
      <c r="A59" s="112">
        <f>'MODELO PARA BI'!BK1</f>
        <v/>
      </c>
      <c r="B59" s="113" t="n"/>
      <c r="C59" s="110">
        <f>C58+B59</f>
        <v/>
      </c>
      <c r="D59" s="60">
        <f>IF(A59&lt;='VALOR POR PL'!$P$5,'MODELO PARA BI'!BK63,0)</f>
        <v/>
      </c>
      <c r="E59" s="60">
        <f>IF(A59&gt;'VALOR POR PL'!$P$5,'MODELO PARA BI'!BK63,0)</f>
        <v/>
      </c>
      <c r="F59" s="110">
        <f>IF('MODELO PARA BI'!$E$63=0,0,(D59+E59)/'MODELO PARA BI'!$E$63)</f>
        <v/>
      </c>
      <c r="G59" s="110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1">
        <f>'MODELO PARA BI'!BK65</f>
        <v/>
      </c>
      <c r="L59" s="71">
        <f>'MODELO PARA BI'!BK66</f>
        <v/>
      </c>
      <c r="M59" s="54">
        <f>M58+J59</f>
        <v/>
      </c>
    </row>
    <row r="60">
      <c r="A60" s="112">
        <f>'MODELO PARA BI'!BL1</f>
        <v/>
      </c>
      <c r="B60" s="113" t="n"/>
      <c r="C60" s="110">
        <f>C59+B60</f>
        <v/>
      </c>
      <c r="D60" s="60">
        <f>IF(A60&lt;='VALOR POR PL'!$P$5,'MODELO PARA BI'!BL63,0)</f>
        <v/>
      </c>
      <c r="E60" s="60">
        <f>IF(A60&gt;'VALOR POR PL'!$P$5,'MODELO PARA BI'!BL63,0)</f>
        <v/>
      </c>
      <c r="F60" s="110">
        <f>IF('MODELO PARA BI'!$E$63=0,0,(D60+E60)/'MODELO PARA BI'!$E$63)</f>
        <v/>
      </c>
      <c r="G60" s="110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1">
        <f>'MODELO PARA BI'!BL65</f>
        <v/>
      </c>
      <c r="L60" s="71">
        <f>'MODELO PARA BI'!BL66</f>
        <v/>
      </c>
      <c r="M60" s="54">
        <f>M59+J60</f>
        <v/>
      </c>
    </row>
    <row r="61">
      <c r="A61" s="112">
        <f>'MODELO PARA BI'!BM1</f>
        <v/>
      </c>
      <c r="B61" s="113" t="n"/>
      <c r="C61" s="110">
        <f>C60+B61</f>
        <v/>
      </c>
      <c r="D61" s="60">
        <f>IF(A61&lt;='VALOR POR PL'!$P$5,'MODELO PARA BI'!BM63,0)</f>
        <v/>
      </c>
      <c r="E61" s="60">
        <f>IF(A61&gt;'VALOR POR PL'!$P$5,'MODELO PARA BI'!BM63,0)</f>
        <v/>
      </c>
      <c r="F61" s="110">
        <f>IF('MODELO PARA BI'!$E$63=0,0,(D61+E61)/'MODELO PARA BI'!$E$63)</f>
        <v/>
      </c>
      <c r="G61" s="110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1">
        <f>'MODELO PARA BI'!BM65</f>
        <v/>
      </c>
      <c r="L61" s="71">
        <f>'MODELO PARA BI'!BM66</f>
        <v/>
      </c>
      <c r="M61" s="54">
        <f>M60+J61</f>
        <v/>
      </c>
    </row>
    <row r="62">
      <c r="A62" s="112">
        <f>'MODELO PARA BI'!BN1</f>
        <v/>
      </c>
      <c r="B62" s="113" t="n"/>
      <c r="C62" s="110">
        <f>C61+B62</f>
        <v/>
      </c>
      <c r="D62" s="60">
        <f>IF(A62&lt;='VALOR POR PL'!$P$5,'MODELO PARA BI'!BN63,0)</f>
        <v/>
      </c>
      <c r="E62" s="60">
        <f>IF(A62&gt;'VALOR POR PL'!$P$5,'MODELO PARA BI'!BN63,0)</f>
        <v/>
      </c>
      <c r="F62" s="110">
        <f>IF('MODELO PARA BI'!$E$63=0,0,(D62+E62)/'MODELO PARA BI'!$E$63)</f>
        <v/>
      </c>
      <c r="G62" s="110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1">
        <f>'MODELO PARA BI'!BN65</f>
        <v/>
      </c>
      <c r="L62" s="71">
        <f>'MODELO PARA BI'!BN66</f>
        <v/>
      </c>
      <c r="M62" s="54">
        <f>M61+J62</f>
        <v/>
      </c>
    </row>
    <row r="63">
      <c r="A63" s="112">
        <f>'MODELO PARA BI'!BO1</f>
        <v/>
      </c>
      <c r="B63" s="113" t="n"/>
      <c r="C63" s="110">
        <f>C62+B63</f>
        <v/>
      </c>
      <c r="D63" s="60">
        <f>IF(A63&lt;='VALOR POR PL'!$P$5,'MODELO PARA BI'!BO63,0)</f>
        <v/>
      </c>
      <c r="E63" s="60">
        <f>IF(A63&gt;'VALOR POR PL'!$P$5,'MODELO PARA BI'!BO63,0)</f>
        <v/>
      </c>
      <c r="F63" s="110">
        <f>IF('MODELO PARA BI'!$E$63=0,0,(D63+E63)/'MODELO PARA BI'!$E$63)</f>
        <v/>
      </c>
      <c r="G63" s="110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1">
        <f>'MODELO PARA BI'!BO65</f>
        <v/>
      </c>
      <c r="L63" s="71">
        <f>'MODELO PARA BI'!BO66</f>
        <v/>
      </c>
      <c r="M63" s="54">
        <f>M62+J63</f>
        <v/>
      </c>
    </row>
    <row r="64">
      <c r="A64" s="112">
        <f>'MODELO PARA BI'!BP1</f>
        <v/>
      </c>
      <c r="B64" s="113" t="n"/>
      <c r="C64" s="110">
        <f>C63+B64</f>
        <v/>
      </c>
      <c r="D64" s="60">
        <f>IF(A64&lt;='VALOR POR PL'!$P$5,'MODELO PARA BI'!BP63,0)</f>
        <v/>
      </c>
      <c r="E64" s="60">
        <f>IF(A64&gt;'VALOR POR PL'!$P$5,'MODELO PARA BI'!BP63,0)</f>
        <v/>
      </c>
      <c r="F64" s="110">
        <f>IF('MODELO PARA BI'!$E$63=0,0,(D64+E64)/'MODELO PARA BI'!$E$63)</f>
        <v/>
      </c>
      <c r="G64" s="110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1">
        <f>'MODELO PARA BI'!BP65</f>
        <v/>
      </c>
      <c r="L64" s="71">
        <f>'MODELO PARA BI'!BP66</f>
        <v/>
      </c>
      <c r="M64" s="54">
        <f>M63+J64</f>
        <v/>
      </c>
    </row>
    <row r="65">
      <c r="A65" s="112">
        <f>'MODELO PARA BI'!BQ1</f>
        <v/>
      </c>
      <c r="B65" s="113" t="n"/>
      <c r="C65" s="110">
        <f>C64+B65</f>
        <v/>
      </c>
      <c r="D65" s="60">
        <f>IF(A65&lt;='VALOR POR PL'!$P$5,'MODELO PARA BI'!BQ63,0)</f>
        <v/>
      </c>
      <c r="E65" s="60">
        <f>IF(A65&gt;'VALOR POR PL'!$P$5,'MODELO PARA BI'!BQ63,0)</f>
        <v/>
      </c>
      <c r="F65" s="110">
        <f>IF('MODELO PARA BI'!$E$63=0,0,(D65+E65)/'MODELO PARA BI'!$E$63)</f>
        <v/>
      </c>
      <c r="G65" s="110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1">
        <f>'MODELO PARA BI'!BQ65</f>
        <v/>
      </c>
      <c r="L65" s="71">
        <f>'MODELO PARA BI'!BQ66</f>
        <v/>
      </c>
      <c r="M65" s="54">
        <f>M64+J65</f>
        <v/>
      </c>
    </row>
    <row r="66">
      <c r="A66" s="112">
        <f>'MODELO PARA BI'!BR1</f>
        <v/>
      </c>
      <c r="B66" s="113" t="n"/>
      <c r="C66" s="110">
        <f>C65+B66</f>
        <v/>
      </c>
      <c r="D66" s="60">
        <f>IF(A66&lt;='VALOR POR PL'!$P$5,'MODELO PARA BI'!BR63,0)</f>
        <v/>
      </c>
      <c r="E66" s="60">
        <f>IF(A66&gt;'VALOR POR PL'!$P$5,'MODELO PARA BI'!BR63,0)</f>
        <v/>
      </c>
      <c r="F66" s="110">
        <f>IF('MODELO PARA BI'!$E$63=0,0,(D66+E66)/'MODELO PARA BI'!$E$63)</f>
        <v/>
      </c>
      <c r="G66" s="110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1">
        <f>'MODELO PARA BI'!BR65</f>
        <v/>
      </c>
      <c r="L66" s="71">
        <f>'MODELO PARA BI'!BR66</f>
        <v/>
      </c>
      <c r="M66" s="54">
        <f>M65+J66</f>
        <v/>
      </c>
    </row>
    <row r="67">
      <c r="A67" s="112">
        <f>'MODELO PARA BI'!BS1</f>
        <v/>
      </c>
      <c r="B67" s="113" t="n"/>
      <c r="C67" s="110">
        <f>C66+B67</f>
        <v/>
      </c>
      <c r="D67" s="60">
        <f>IF(A67&lt;='VALOR POR PL'!$P$5,'MODELO PARA BI'!BS63,0)</f>
        <v/>
      </c>
      <c r="E67" s="60">
        <f>IF(A67&gt;'VALOR POR PL'!$P$5,'MODELO PARA BI'!BS63,0)</f>
        <v/>
      </c>
      <c r="F67" s="110">
        <f>IF('MODELO PARA BI'!$E$63=0,0,(D67+E67)/'MODELO PARA BI'!$E$63)</f>
        <v/>
      </c>
      <c r="G67" s="110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1">
        <f>'MODELO PARA BI'!BS65</f>
        <v/>
      </c>
      <c r="L67" s="71">
        <f>'MODELO PARA BI'!BS66</f>
        <v/>
      </c>
      <c r="M67" s="54">
        <f>M66+J67</f>
        <v/>
      </c>
    </row>
    <row r="68">
      <c r="A68" s="112">
        <f>'MODELO PARA BI'!BT1</f>
        <v/>
      </c>
      <c r="B68" s="113" t="n"/>
      <c r="C68" s="110">
        <f>C67+B68</f>
        <v/>
      </c>
      <c r="D68" s="60">
        <f>IF(A68&lt;='VALOR POR PL'!$P$5,'MODELO PARA BI'!BT63,0)</f>
        <v/>
      </c>
      <c r="E68" s="60">
        <f>IF(A68&gt;'VALOR POR PL'!$P$5,'MODELO PARA BI'!BT63,0)</f>
        <v/>
      </c>
      <c r="F68" s="110">
        <f>IF('MODELO PARA BI'!$E$63=0,0,(D68+E68)/'MODELO PARA BI'!$E$63)</f>
        <v/>
      </c>
      <c r="G68" s="110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1">
        <f>'MODELO PARA BI'!BT65</f>
        <v/>
      </c>
      <c r="L68" s="71">
        <f>'MODELO PARA BI'!BT66</f>
        <v/>
      </c>
      <c r="M68" s="54">
        <f>M67+J68</f>
        <v/>
      </c>
    </row>
    <row r="69">
      <c r="A69" s="112">
        <f>'MODELO PARA BI'!BU1</f>
        <v/>
      </c>
      <c r="B69" s="113" t="n"/>
      <c r="C69" s="110">
        <f>C68+B69</f>
        <v/>
      </c>
      <c r="D69" s="60">
        <f>IF(A69&lt;='VALOR POR PL'!$P$5,'MODELO PARA BI'!BU63,0)</f>
        <v/>
      </c>
      <c r="E69" s="60">
        <f>IF(A69&gt;'VALOR POR PL'!$P$5,'MODELO PARA BI'!BU63,0)</f>
        <v/>
      </c>
      <c r="F69" s="110">
        <f>IF('MODELO PARA BI'!$E$63=0,0,(D69+E69)/'MODELO PARA BI'!$E$63)</f>
        <v/>
      </c>
      <c r="G69" s="110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1">
        <f>'MODELO PARA BI'!BU65</f>
        <v/>
      </c>
      <c r="L69" s="71">
        <f>'MODELO PARA BI'!BU66</f>
        <v/>
      </c>
      <c r="M69" s="54">
        <f>M68+J69</f>
        <v/>
      </c>
    </row>
    <row r="70">
      <c r="A70" s="112">
        <f>'MODELO PARA BI'!BV1</f>
        <v/>
      </c>
      <c r="B70" s="113" t="n"/>
      <c r="C70" s="110">
        <f>C69+B70</f>
        <v/>
      </c>
      <c r="D70" s="60">
        <f>IF(A70&lt;='VALOR POR PL'!$P$5,'MODELO PARA BI'!BV63,0)</f>
        <v/>
      </c>
      <c r="E70" s="60">
        <f>IF(A70&gt;'VALOR POR PL'!$P$5,'MODELO PARA BI'!BV63,0)</f>
        <v/>
      </c>
      <c r="F70" s="110">
        <f>IF('MODELO PARA BI'!$E$63=0,0,(D70+E70)/'MODELO PARA BI'!$E$63)</f>
        <v/>
      </c>
      <c r="G70" s="110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1">
        <f>'MODELO PARA BI'!BV65</f>
        <v/>
      </c>
      <c r="L70" s="71">
        <f>'MODELO PARA BI'!BV66</f>
        <v/>
      </c>
      <c r="M70" s="54">
        <f>M69+J70</f>
        <v/>
      </c>
    </row>
    <row r="71">
      <c r="A71" s="112">
        <f>'MODELO PARA BI'!BW1</f>
        <v/>
      </c>
      <c r="B71" s="113" t="n"/>
      <c r="C71" s="110">
        <f>C70+B71</f>
        <v/>
      </c>
      <c r="D71" s="60">
        <f>IF(A71&lt;='VALOR POR PL'!$P$5,'MODELO PARA BI'!BW63,0)</f>
        <v/>
      </c>
      <c r="E71" s="60">
        <f>IF(A71&gt;'VALOR POR PL'!$P$5,'MODELO PARA BI'!BW63,0)</f>
        <v/>
      </c>
      <c r="F71" s="110">
        <f>IF('MODELO PARA BI'!$E$63=0,0,(D71+E71)/'MODELO PARA BI'!$E$63)</f>
        <v/>
      </c>
      <c r="G71" s="110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1">
        <f>'MODELO PARA BI'!BW65</f>
        <v/>
      </c>
      <c r="L71" s="71">
        <f>'MODELO PARA BI'!BW66</f>
        <v/>
      </c>
      <c r="M71" s="54">
        <f>M70+J71</f>
        <v/>
      </c>
    </row>
    <row r="72">
      <c r="A72" s="112">
        <f>'MODELO PARA BI'!BX1</f>
        <v/>
      </c>
      <c r="B72" s="113" t="n"/>
      <c r="C72" s="110">
        <f>C71+B72</f>
        <v/>
      </c>
      <c r="D72" s="60">
        <f>IF(A72&lt;='VALOR POR PL'!$P$5,'MODELO PARA BI'!BX63,0)</f>
        <v/>
      </c>
      <c r="E72" s="60">
        <f>IF(A72&gt;'VALOR POR PL'!$P$5,'MODELO PARA BI'!BX63,0)</f>
        <v/>
      </c>
      <c r="F72" s="110">
        <f>IF('MODELO PARA BI'!$E$63=0,0,(D72+E72)/'MODELO PARA BI'!$E$63)</f>
        <v/>
      </c>
      <c r="G72" s="110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1">
        <f>'MODELO PARA BI'!BX65</f>
        <v/>
      </c>
      <c r="L72" s="71">
        <f>'MODELO PARA BI'!BX66</f>
        <v/>
      </c>
      <c r="M72" s="54">
        <f>M71+J72</f>
        <v/>
      </c>
    </row>
    <row r="73">
      <c r="A73" s="112">
        <f>'MODELO PARA BI'!BY1</f>
        <v/>
      </c>
      <c r="B73" s="113" t="n"/>
      <c r="C73" s="110">
        <f>C72+B73</f>
        <v/>
      </c>
      <c r="D73" s="60">
        <f>IF(A73&lt;='VALOR POR PL'!$P$5,'MODELO PARA BI'!BY63,0)</f>
        <v/>
      </c>
      <c r="E73" s="60">
        <f>IF(A73&gt;'VALOR POR PL'!$P$5,'MODELO PARA BI'!BY63,0)</f>
        <v/>
      </c>
      <c r="F73" s="110">
        <f>IF('MODELO PARA BI'!$E$63=0,0,(D73+E73)/'MODELO PARA BI'!$E$63)</f>
        <v/>
      </c>
      <c r="G73" s="110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1">
        <f>'MODELO PARA BI'!BY65</f>
        <v/>
      </c>
      <c r="L73" s="71">
        <f>'MODELO PARA BI'!BY66</f>
        <v/>
      </c>
      <c r="M73" s="54">
        <f>M72+J73</f>
        <v/>
      </c>
    </row>
    <row r="74">
      <c r="A74" s="112">
        <f>'MODELO PARA BI'!BZ1</f>
        <v/>
      </c>
      <c r="B74" s="113" t="n"/>
      <c r="C74" s="110">
        <f>C73+B74</f>
        <v/>
      </c>
      <c r="D74" s="60">
        <f>IF(A74&lt;='VALOR POR PL'!$P$5,'MODELO PARA BI'!BZ63,0)</f>
        <v/>
      </c>
      <c r="E74" s="60">
        <f>IF(A74&gt;'VALOR POR PL'!$P$5,'MODELO PARA BI'!BZ63,0)</f>
        <v/>
      </c>
      <c r="F74" s="110">
        <f>IF('MODELO PARA BI'!$E$63=0,0,(D74+E74)/'MODELO PARA BI'!$E$63)</f>
        <v/>
      </c>
      <c r="G74" s="110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1">
        <f>'MODELO PARA BI'!BZ65</f>
        <v/>
      </c>
      <c r="L74" s="71">
        <f>'MODELO PARA BI'!BZ66</f>
        <v/>
      </c>
      <c r="M74" s="54">
        <f>M73+J74</f>
        <v/>
      </c>
    </row>
    <row r="75">
      <c r="A75" s="112">
        <f>'MODELO PARA BI'!CA1</f>
        <v/>
      </c>
      <c r="B75" s="113" t="n"/>
      <c r="C75" s="110">
        <f>C74+B75</f>
        <v/>
      </c>
      <c r="D75" s="60">
        <f>IF(A75&lt;='VALOR POR PL'!$P$5,'MODELO PARA BI'!CA63,0)</f>
        <v/>
      </c>
      <c r="E75" s="60">
        <f>IF(A75&gt;'VALOR POR PL'!$P$5,'MODELO PARA BI'!CA63,0)</f>
        <v/>
      </c>
      <c r="F75" s="110">
        <f>IF('MODELO PARA BI'!$E$63=0,0,(D75+E75)/'MODELO PARA BI'!$E$63)</f>
        <v/>
      </c>
      <c r="G75" s="110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1">
        <f>'MODELO PARA BI'!CA65</f>
        <v/>
      </c>
      <c r="L75" s="71">
        <f>'MODELO PARA BI'!CA66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4" t="n">
        <v>34547</v>
      </c>
      <c r="B2" s="47" t="n">
        <v>100</v>
      </c>
      <c r="D2" s="115">
        <f>IF(B2="","",IFERROR(B2/INDEX($B$2:$B$800,MATCH(DATE(YEAR(A2)-1,12,1),$A$2:$A$800,0))-1,""))</f>
        <v/>
      </c>
      <c r="E2" s="115">
        <f>IF(B2="","",IFERROR(B2/INDEX($B$2:$B$800,MATCH(DATE(YEAR(A2)-1,MONTH(A2),1),$A$2:$A$800,0))-1,""))</f>
        <v/>
      </c>
      <c r="G2" s="116" t="inlineStr">
        <is>
          <t>Fonte: FGV (INCC-DI). Acrescente uma linha por mês.</t>
        </is>
      </c>
    </row>
    <row r="3">
      <c r="A3" s="114" t="n">
        <v>34578</v>
      </c>
      <c r="B3" s="47" t="n">
        <v>100.381</v>
      </c>
      <c r="C3" s="115">
        <f>IF(OR(B3="",B2=""),"",B3/B2-1)</f>
        <v/>
      </c>
      <c r="D3" s="115">
        <f>IF(B3="","",IFERROR(B3/INDEX($B$2:$B$800,MATCH(DATE(YEAR(A3)-1,12,1),$A$2:$A$800,0))-1,""))</f>
        <v/>
      </c>
      <c r="E3" s="115">
        <f>IF(B3="","",IFERROR(B3/INDEX($B$2:$B$800,MATCH(DATE(YEAR(A3)-1,MONTH(A3),1),$A$2:$A$800,0))-1,""))</f>
        <v/>
      </c>
    </row>
    <row r="4">
      <c r="A4" s="114" t="n">
        <v>34608</v>
      </c>
      <c r="B4" s="47" t="n">
        <v>101.71</v>
      </c>
      <c r="C4" s="115">
        <f>IF(OR(B4="",B3=""),"",B4/B3-1)</f>
        <v/>
      </c>
      <c r="D4" s="115">
        <f>IF(B4="","",IFERROR(B4/INDEX($B$2:$B$800,MATCH(DATE(YEAR(A4)-1,12,1),$A$2:$A$800,0))-1,""))</f>
        <v/>
      </c>
      <c r="E4" s="115">
        <f>IF(B4="","",IFERROR(B4/INDEX($B$2:$B$800,MATCH(DATE(YEAR(A4)-1,MONTH(A4),1),$A$2:$A$800,0))-1,""))</f>
        <v/>
      </c>
    </row>
    <row r="5">
      <c r="A5" s="114" t="n">
        <v>34639</v>
      </c>
      <c r="B5" s="47" t="n">
        <v>104.11</v>
      </c>
      <c r="C5" s="115">
        <f>IF(OR(B5="",B4=""),"",B5/B4-1)</f>
        <v/>
      </c>
      <c r="D5" s="115">
        <f>IF(B5="","",IFERROR(B5/INDEX($B$2:$B$800,MATCH(DATE(YEAR(A5)-1,12,1),$A$2:$A$800,0))-1,""))</f>
        <v/>
      </c>
      <c r="E5" s="115">
        <f>IF(B5="","",IFERROR(B5/INDEX($B$2:$B$800,MATCH(DATE(YEAR(A5)-1,MONTH(A5),1),$A$2:$A$800,0))-1,""))</f>
        <v/>
      </c>
    </row>
    <row r="6">
      <c r="A6" s="114" t="n">
        <v>34669</v>
      </c>
      <c r="B6" s="47" t="n">
        <v>105.487</v>
      </c>
      <c r="C6" s="115">
        <f>IF(OR(B6="",B5=""),"",B6/B5-1)</f>
        <v/>
      </c>
      <c r="D6" s="115">
        <f>IF(B6="","",IFERROR(B6/INDEX($B$2:$B$800,MATCH(DATE(YEAR(A6)-1,12,1),$A$2:$A$800,0))-1,""))</f>
        <v/>
      </c>
      <c r="E6" s="115">
        <f>IF(B6="","",IFERROR(B6/INDEX($B$2:$B$800,MATCH(DATE(YEAR(A6)-1,MONTH(A6),1),$A$2:$A$800,0))-1,""))</f>
        <v/>
      </c>
    </row>
    <row r="7">
      <c r="A7" s="114" t="n">
        <v>34700</v>
      </c>
      <c r="B7" s="47" t="n">
        <v>109.176</v>
      </c>
      <c r="C7" s="115">
        <f>IF(OR(B7="",B6=""),"",B7/B6-1)</f>
        <v/>
      </c>
      <c r="D7" s="115">
        <f>IF(B7="","",IFERROR(B7/INDEX($B$2:$B$800,MATCH(DATE(YEAR(A7)-1,12,1),$A$2:$A$800,0))-1,""))</f>
        <v/>
      </c>
      <c r="E7" s="115">
        <f>IF(B7="","",IFERROR(B7/INDEX($B$2:$B$800,MATCH(DATE(YEAR(A7)-1,MONTH(A7),1),$A$2:$A$800,0))-1,""))</f>
        <v/>
      </c>
    </row>
    <row r="8">
      <c r="A8" s="114" t="n">
        <v>34731</v>
      </c>
      <c r="B8" s="47" t="n">
        <v>111.453</v>
      </c>
      <c r="C8" s="115">
        <f>IF(OR(B8="",B7=""),"",B8/B7-1)</f>
        <v/>
      </c>
      <c r="D8" s="115">
        <f>IF(B8="","",IFERROR(B8/INDEX($B$2:$B$800,MATCH(DATE(YEAR(A8)-1,12,1),$A$2:$A$800,0))-1,""))</f>
        <v/>
      </c>
      <c r="E8" s="115">
        <f>IF(B8="","",IFERROR(B8/INDEX($B$2:$B$800,MATCH(DATE(YEAR(A8)-1,MONTH(A8),1),$A$2:$A$800,0))-1,""))</f>
        <v/>
      </c>
    </row>
    <row r="9">
      <c r="A9" s="114" t="n">
        <v>34759</v>
      </c>
      <c r="B9" s="47" t="n">
        <v>115.129</v>
      </c>
      <c r="C9" s="115">
        <f>IF(OR(B9="",B8=""),"",B9/B8-1)</f>
        <v/>
      </c>
      <c r="D9" s="115">
        <f>IF(B9="","",IFERROR(B9/INDEX($B$2:$B$800,MATCH(DATE(YEAR(A9)-1,12,1),$A$2:$A$800,0))-1,""))</f>
        <v/>
      </c>
      <c r="E9" s="115">
        <f>IF(B9="","",IFERROR(B9/INDEX($B$2:$B$800,MATCH(DATE(YEAR(A9)-1,MONTH(A9),1),$A$2:$A$800,0))-1,""))</f>
        <v/>
      </c>
    </row>
    <row r="10">
      <c r="A10" s="114" t="n">
        <v>34790</v>
      </c>
      <c r="B10" s="47" t="n">
        <v>117.774</v>
      </c>
      <c r="C10" s="115">
        <f>IF(OR(B10="",B9=""),"",B10/B9-1)</f>
        <v/>
      </c>
      <c r="D10" s="115">
        <f>IF(B10="","",IFERROR(B10/INDEX($B$2:$B$800,MATCH(DATE(YEAR(A10)-1,12,1),$A$2:$A$800,0))-1,""))</f>
        <v/>
      </c>
      <c r="E10" s="115">
        <f>IF(B10="","",IFERROR(B10/INDEX($B$2:$B$800,MATCH(DATE(YEAR(A10)-1,MONTH(A10),1),$A$2:$A$800,0))-1,""))</f>
        <v/>
      </c>
    </row>
    <row r="11">
      <c r="A11" s="114" t="n">
        <v>34820</v>
      </c>
      <c r="B11" s="47" t="n">
        <v>128.098</v>
      </c>
      <c r="C11" s="115">
        <f>IF(OR(B11="",B10=""),"",B11/B10-1)</f>
        <v/>
      </c>
      <c r="D11" s="115">
        <f>IF(B11="","",IFERROR(B11/INDEX($B$2:$B$800,MATCH(DATE(YEAR(A11)-1,12,1),$A$2:$A$800,0))-1,""))</f>
        <v/>
      </c>
      <c r="E11" s="115">
        <f>IF(B11="","",IFERROR(B11/INDEX($B$2:$B$800,MATCH(DATE(YEAR(A11)-1,MONTH(A11),1),$A$2:$A$800,0))-1,""))</f>
        <v/>
      </c>
    </row>
    <row r="12">
      <c r="A12" s="114" t="n">
        <v>34851</v>
      </c>
      <c r="B12" s="47" t="n">
        <v>132.09</v>
      </c>
      <c r="C12" s="115">
        <f>IF(OR(B12="",B11=""),"",B12/B11-1)</f>
        <v/>
      </c>
      <c r="D12" s="115">
        <f>IF(B12="","",IFERROR(B12/INDEX($B$2:$B$800,MATCH(DATE(YEAR(A12)-1,12,1),$A$2:$A$800,0))-1,""))</f>
        <v/>
      </c>
      <c r="E12" s="115">
        <f>IF(B12="","",IFERROR(B12/INDEX($B$2:$B$800,MATCH(DATE(YEAR(A12)-1,MONTH(A12),1),$A$2:$A$800,0))-1,""))</f>
        <v/>
      </c>
    </row>
    <row r="13">
      <c r="A13" s="114" t="n">
        <v>34881</v>
      </c>
      <c r="B13" s="47" t="n">
        <v>133.524</v>
      </c>
      <c r="C13" s="115">
        <f>IF(OR(B13="",B12=""),"",B13/B12-1)</f>
        <v/>
      </c>
      <c r="D13" s="115">
        <f>IF(B13="","",IFERROR(B13/INDEX($B$2:$B$800,MATCH(DATE(YEAR(A13)-1,12,1),$A$2:$A$800,0))-1,""))</f>
        <v/>
      </c>
      <c r="E13" s="115">
        <f>IF(B13="","",IFERROR(B13/INDEX($B$2:$B$800,MATCH(DATE(YEAR(A13)-1,MONTH(A13),1),$A$2:$A$800,0))-1,""))</f>
        <v/>
      </c>
    </row>
    <row r="14">
      <c r="A14" s="114" t="n">
        <v>34912</v>
      </c>
      <c r="B14" s="47" t="n">
        <v>134.353</v>
      </c>
      <c r="C14" s="115">
        <f>IF(OR(B14="",B13=""),"",B14/B13-1)</f>
        <v/>
      </c>
      <c r="D14" s="115">
        <f>IF(B14="","",IFERROR(B14/INDEX($B$2:$B$800,MATCH(DATE(YEAR(A14)-1,12,1),$A$2:$A$800,0))-1,""))</f>
        <v/>
      </c>
      <c r="E14" s="115">
        <f>IF(B14="","",IFERROR(B14/INDEX($B$2:$B$800,MATCH(DATE(YEAR(A14)-1,MONTH(A14),1),$A$2:$A$800,0))-1,""))</f>
        <v/>
      </c>
    </row>
    <row r="15">
      <c r="A15" s="114" t="n">
        <v>34943</v>
      </c>
      <c r="B15" s="47" t="n">
        <v>135.318</v>
      </c>
      <c r="C15" s="115">
        <f>IF(OR(B15="",B14=""),"",B15/B14-1)</f>
        <v/>
      </c>
      <c r="D15" s="115">
        <f>IF(B15="","",IFERROR(B15/INDEX($B$2:$B$800,MATCH(DATE(YEAR(A15)-1,12,1),$A$2:$A$800,0))-1,""))</f>
        <v/>
      </c>
      <c r="E15" s="115">
        <f>IF(B15="","",IFERROR(B15/INDEX($B$2:$B$800,MATCH(DATE(YEAR(A15)-1,MONTH(A15),1),$A$2:$A$800,0))-1,""))</f>
        <v/>
      </c>
    </row>
    <row r="16">
      <c r="A16" s="114" t="n">
        <v>34973</v>
      </c>
      <c r="B16" s="47" t="n">
        <v>136.484</v>
      </c>
      <c r="C16" s="115">
        <f>IF(OR(B16="",B15=""),"",B16/B15-1)</f>
        <v/>
      </c>
      <c r="D16" s="115">
        <f>IF(B16="","",IFERROR(B16/INDEX($B$2:$B$800,MATCH(DATE(YEAR(A16)-1,12,1),$A$2:$A$800,0))-1,""))</f>
        <v/>
      </c>
      <c r="E16" s="115">
        <f>IF(B16="","",IFERROR(B16/INDEX($B$2:$B$800,MATCH(DATE(YEAR(A16)-1,MONTH(A16),1),$A$2:$A$800,0))-1,""))</f>
        <v/>
      </c>
    </row>
    <row r="17">
      <c r="A17" s="114" t="n">
        <v>35004</v>
      </c>
      <c r="B17" s="47" t="n">
        <v>137.478</v>
      </c>
      <c r="C17" s="115">
        <f>IF(OR(B17="",B16=""),"",B17/B16-1)</f>
        <v/>
      </c>
      <c r="D17" s="115">
        <f>IF(B17="","",IFERROR(B17/INDEX($B$2:$B$800,MATCH(DATE(YEAR(A17)-1,12,1),$A$2:$A$800,0))-1,""))</f>
        <v/>
      </c>
      <c r="E17" s="115">
        <f>IF(B17="","",IFERROR(B17/INDEX($B$2:$B$800,MATCH(DATE(YEAR(A17)-1,MONTH(A17),1),$A$2:$A$800,0))-1,""))</f>
        <v/>
      </c>
    </row>
    <row r="18">
      <c r="A18" s="114" t="n">
        <v>35034</v>
      </c>
      <c r="B18" s="47" t="n">
        <v>138.664</v>
      </c>
      <c r="C18" s="115">
        <f>IF(OR(B18="",B17=""),"",B18/B17-1)</f>
        <v/>
      </c>
      <c r="D18" s="115">
        <f>IF(B18="","",IFERROR(B18/INDEX($B$2:$B$800,MATCH(DATE(YEAR(A18)-1,12,1),$A$2:$A$800,0))-1,""))</f>
        <v/>
      </c>
      <c r="E18" s="115">
        <f>IF(B18="","",IFERROR(B18/INDEX($B$2:$B$800,MATCH(DATE(YEAR(A18)-1,MONTH(A18),1),$A$2:$A$800,0))-1,""))</f>
        <v/>
      </c>
    </row>
    <row r="19">
      <c r="A19" s="114" t="n">
        <v>35065</v>
      </c>
      <c r="B19" s="47" t="n">
        <v>140.766</v>
      </c>
      <c r="C19" s="115">
        <f>IF(OR(B19="",B18=""),"",B19/B18-1)</f>
        <v/>
      </c>
      <c r="D19" s="115">
        <f>IF(B19="","",IFERROR(B19/INDEX($B$2:$B$800,MATCH(DATE(YEAR(A19)-1,12,1),$A$2:$A$800,0))-1,""))</f>
        <v/>
      </c>
      <c r="E19" s="115">
        <f>IF(B19="","",IFERROR(B19/INDEX($B$2:$B$800,MATCH(DATE(YEAR(A19)-1,MONTH(A19),1),$A$2:$A$800,0))-1,""))</f>
        <v/>
      </c>
    </row>
    <row r="20">
      <c r="A20" s="114" t="n">
        <v>35096</v>
      </c>
      <c r="B20" s="47" t="n">
        <v>140.929</v>
      </c>
      <c r="C20" s="115">
        <f>IF(OR(B20="",B19=""),"",B20/B19-1)</f>
        <v/>
      </c>
      <c r="D20" s="115">
        <f>IF(B20="","",IFERROR(B20/INDEX($B$2:$B$800,MATCH(DATE(YEAR(A20)-1,12,1),$A$2:$A$800,0))-1,""))</f>
        <v/>
      </c>
      <c r="E20" s="115">
        <f>IF(B20="","",IFERROR(B20/INDEX($B$2:$B$800,MATCH(DATE(YEAR(A20)-1,MONTH(A20),1),$A$2:$A$800,0))-1,""))</f>
        <v/>
      </c>
    </row>
    <row r="21">
      <c r="A21" s="114" t="n">
        <v>35125</v>
      </c>
      <c r="B21" s="47" t="n">
        <v>142.313</v>
      </c>
      <c r="C21" s="115">
        <f>IF(OR(B21="",B20=""),"",B21/B20-1)</f>
        <v/>
      </c>
      <c r="D21" s="115">
        <f>IF(B21="","",IFERROR(B21/INDEX($B$2:$B$800,MATCH(DATE(YEAR(A21)-1,12,1),$A$2:$A$800,0))-1,""))</f>
        <v/>
      </c>
      <c r="E21" s="115">
        <f>IF(B21="","",IFERROR(B21/INDEX($B$2:$B$800,MATCH(DATE(YEAR(A21)-1,MONTH(A21),1),$A$2:$A$800,0))-1,""))</f>
        <v/>
      </c>
    </row>
    <row r="22">
      <c r="A22" s="114" t="n">
        <v>35156</v>
      </c>
      <c r="B22" s="47" t="n">
        <v>142.663</v>
      </c>
      <c r="C22" s="115">
        <f>IF(OR(B22="",B21=""),"",B22/B21-1)</f>
        <v/>
      </c>
      <c r="D22" s="115">
        <f>IF(B22="","",IFERROR(B22/INDEX($B$2:$B$800,MATCH(DATE(YEAR(A22)-1,12,1),$A$2:$A$800,0))-1,""))</f>
        <v/>
      </c>
      <c r="E22" s="115">
        <f>IF(B22="","",IFERROR(B22/INDEX($B$2:$B$800,MATCH(DATE(YEAR(A22)-1,MONTH(A22),1),$A$2:$A$800,0))-1,""))</f>
        <v/>
      </c>
    </row>
    <row r="23">
      <c r="A23" s="114" t="n">
        <v>35186</v>
      </c>
      <c r="B23" s="47" t="n">
        <v>145.742</v>
      </c>
      <c r="C23" s="115">
        <f>IF(OR(B23="",B22=""),"",B23/B22-1)</f>
        <v/>
      </c>
      <c r="D23" s="115">
        <f>IF(B23="","",IFERROR(B23/INDEX($B$2:$B$800,MATCH(DATE(YEAR(A23)-1,12,1),$A$2:$A$800,0))-1,""))</f>
        <v/>
      </c>
      <c r="E23" s="115">
        <f>IF(B23="","",IFERROR(B23/INDEX($B$2:$B$800,MATCH(DATE(YEAR(A23)-1,MONTH(A23),1),$A$2:$A$800,0))-1,""))</f>
        <v/>
      </c>
    </row>
    <row r="24">
      <c r="A24" s="114" t="n">
        <v>35217</v>
      </c>
      <c r="B24" s="47" t="n">
        <v>147.984</v>
      </c>
      <c r="C24" s="115">
        <f>IF(OR(B24="",B23=""),"",B24/B23-1)</f>
        <v/>
      </c>
      <c r="D24" s="115">
        <f>IF(B24="","",IFERROR(B24/INDEX($B$2:$B$800,MATCH(DATE(YEAR(A24)-1,12,1),$A$2:$A$800,0))-1,""))</f>
        <v/>
      </c>
      <c r="E24" s="115">
        <f>IF(B24="","",IFERROR(B24/INDEX($B$2:$B$800,MATCH(DATE(YEAR(A24)-1,MONTH(A24),1),$A$2:$A$800,0))-1,""))</f>
        <v/>
      </c>
    </row>
    <row r="25">
      <c r="A25" s="114" t="n">
        <v>35247</v>
      </c>
      <c r="B25" s="47" t="n">
        <v>149.095</v>
      </c>
      <c r="C25" s="115">
        <f>IF(OR(B25="",B24=""),"",B25/B24-1)</f>
        <v/>
      </c>
      <c r="D25" s="115">
        <f>IF(B25="","",IFERROR(B25/INDEX($B$2:$B$800,MATCH(DATE(YEAR(A25)-1,12,1),$A$2:$A$800,0))-1,""))</f>
        <v/>
      </c>
      <c r="E25" s="115">
        <f>IF(B25="","",IFERROR(B25/INDEX($B$2:$B$800,MATCH(DATE(YEAR(A25)-1,MONTH(A25),1),$A$2:$A$800,0))-1,""))</f>
        <v/>
      </c>
    </row>
    <row r="26">
      <c r="A26" s="114" t="n">
        <v>35278</v>
      </c>
      <c r="B26" s="47" t="n">
        <v>149.445</v>
      </c>
      <c r="C26" s="115">
        <f>IF(OR(B26="",B25=""),"",B26/B25-1)</f>
        <v/>
      </c>
      <c r="D26" s="115">
        <f>IF(B26="","",IFERROR(B26/INDEX($B$2:$B$800,MATCH(DATE(YEAR(A26)-1,12,1),$A$2:$A$800,0))-1,""))</f>
        <v/>
      </c>
      <c r="E26" s="115">
        <f>IF(B26="","",IFERROR(B26/INDEX($B$2:$B$800,MATCH(DATE(YEAR(A26)-1,MONTH(A26),1),$A$2:$A$800,0))-1,""))</f>
        <v/>
      </c>
    </row>
    <row r="27">
      <c r="A27" s="114" t="n">
        <v>35309</v>
      </c>
      <c r="B27" s="47" t="n">
        <v>149.772</v>
      </c>
      <c r="C27" s="115">
        <f>IF(OR(B27="",B26=""),"",B27/B26-1)</f>
        <v/>
      </c>
      <c r="D27" s="115">
        <f>IF(B27="","",IFERROR(B27/INDEX($B$2:$B$800,MATCH(DATE(YEAR(A27)-1,12,1),$A$2:$A$800,0))-1,""))</f>
        <v/>
      </c>
      <c r="E27" s="115">
        <f>IF(B27="","",IFERROR(B27/INDEX($B$2:$B$800,MATCH(DATE(YEAR(A27)-1,MONTH(A27),1),$A$2:$A$800,0))-1,""))</f>
        <v/>
      </c>
    </row>
    <row r="28">
      <c r="A28" s="114" t="n">
        <v>35339</v>
      </c>
      <c r="B28" s="47" t="n">
        <v>150.157</v>
      </c>
      <c r="C28" s="115">
        <f>IF(OR(B28="",B27=""),"",B28/B27-1)</f>
        <v/>
      </c>
      <c r="D28" s="115">
        <f>IF(B28="","",IFERROR(B28/INDEX($B$2:$B$800,MATCH(DATE(YEAR(A28)-1,12,1),$A$2:$A$800,0))-1,""))</f>
        <v/>
      </c>
      <c r="E28" s="115">
        <f>IF(B28="","",IFERROR(B28/INDEX($B$2:$B$800,MATCH(DATE(YEAR(A28)-1,MONTH(A28),1),$A$2:$A$800,0))-1,""))</f>
        <v/>
      </c>
    </row>
    <row r="29">
      <c r="A29" s="114" t="n">
        <v>35370</v>
      </c>
      <c r="B29" s="47" t="n">
        <v>151.035</v>
      </c>
      <c r="C29" s="115">
        <f>IF(OR(B29="",B28=""),"",B29/B28-1)</f>
        <v/>
      </c>
      <c r="D29" s="115">
        <f>IF(B29="","",IFERROR(B29/INDEX($B$2:$B$800,MATCH(DATE(YEAR(A29)-1,12,1),$A$2:$A$800,0))-1,""))</f>
        <v/>
      </c>
      <c r="E29" s="115">
        <f>IF(B29="","",IFERROR(B29/INDEX($B$2:$B$800,MATCH(DATE(YEAR(A29)-1,MONTH(A29),1),$A$2:$A$800,0))-1,""))</f>
        <v/>
      </c>
    </row>
    <row r="30">
      <c r="A30" s="114" t="n">
        <v>35400</v>
      </c>
      <c r="B30" s="47" t="n">
        <v>151.922</v>
      </c>
      <c r="C30" s="115">
        <f>IF(OR(B30="",B29=""),"",B30/B29-1)</f>
        <v/>
      </c>
      <c r="D30" s="115">
        <f>IF(B30="","",IFERROR(B30/INDEX($B$2:$B$800,MATCH(DATE(YEAR(A30)-1,12,1),$A$2:$A$800,0))-1,""))</f>
        <v/>
      </c>
      <c r="E30" s="115">
        <f>IF(B30="","",IFERROR(B30/INDEX($B$2:$B$800,MATCH(DATE(YEAR(A30)-1,MONTH(A30),1),$A$2:$A$800,0))-1,""))</f>
        <v/>
      </c>
    </row>
    <row r="31">
      <c r="A31" s="114" t="n">
        <v>35431</v>
      </c>
      <c r="B31" s="47" t="n">
        <v>152.408</v>
      </c>
      <c r="C31" s="115">
        <f>IF(OR(B31="",B30=""),"",B31/B30-1)</f>
        <v/>
      </c>
      <c r="D31" s="115">
        <f>IF(B31="","",IFERROR(B31/INDEX($B$2:$B$800,MATCH(DATE(YEAR(A31)-1,12,1),$A$2:$A$800,0))-1,""))</f>
        <v/>
      </c>
      <c r="E31" s="115">
        <f>IF(B31="","",IFERROR(B31/INDEX($B$2:$B$800,MATCH(DATE(YEAR(A31)-1,MONTH(A31),1),$A$2:$A$800,0))-1,""))</f>
        <v/>
      </c>
    </row>
    <row r="32">
      <c r="A32" s="114" t="n">
        <v>35462</v>
      </c>
      <c r="B32" s="47" t="n">
        <v>153.147</v>
      </c>
      <c r="C32" s="115">
        <f>IF(OR(B32="",B31=""),"",B32/B31-1)</f>
        <v/>
      </c>
      <c r="D32" s="115">
        <f>IF(B32="","",IFERROR(B32/INDEX($B$2:$B$800,MATCH(DATE(YEAR(A32)-1,12,1),$A$2:$A$800,0))-1,""))</f>
        <v/>
      </c>
      <c r="E32" s="115">
        <f>IF(B32="","",IFERROR(B32/INDEX($B$2:$B$800,MATCH(DATE(YEAR(A32)-1,MONTH(A32),1),$A$2:$A$800,0))-1,""))</f>
        <v/>
      </c>
    </row>
    <row r="33">
      <c r="A33" s="114" t="n">
        <v>35490</v>
      </c>
      <c r="B33" s="47" t="n">
        <v>154.26</v>
      </c>
      <c r="C33" s="115">
        <f>IF(OR(B33="",B32=""),"",B33/B32-1)</f>
        <v/>
      </c>
      <c r="D33" s="115">
        <f>IF(B33="","",IFERROR(B33/INDEX($B$2:$B$800,MATCH(DATE(YEAR(A33)-1,12,1),$A$2:$A$800,0))-1,""))</f>
        <v/>
      </c>
      <c r="E33" s="115">
        <f>IF(B33="","",IFERROR(B33/INDEX($B$2:$B$800,MATCH(DATE(YEAR(A33)-1,MONTH(A33),1),$A$2:$A$800,0))-1,""))</f>
        <v/>
      </c>
    </row>
    <row r="34">
      <c r="A34" s="114" t="n">
        <v>35521</v>
      </c>
      <c r="B34" s="47" t="n">
        <v>154.616</v>
      </c>
      <c r="C34" s="115">
        <f>IF(OR(B34="",B33=""),"",B34/B33-1)</f>
        <v/>
      </c>
      <c r="D34" s="115">
        <f>IF(B34="","",IFERROR(B34/INDEX($B$2:$B$800,MATCH(DATE(YEAR(A34)-1,12,1),$A$2:$A$800,0))-1,""))</f>
        <v/>
      </c>
      <c r="E34" s="115">
        <f>IF(B34="","",IFERROR(B34/INDEX($B$2:$B$800,MATCH(DATE(YEAR(A34)-1,MONTH(A34),1),$A$2:$A$800,0))-1,""))</f>
        <v/>
      </c>
    </row>
    <row r="35">
      <c r="A35" s="114" t="n">
        <v>35551</v>
      </c>
      <c r="B35" s="47" t="n">
        <v>155.953</v>
      </c>
      <c r="C35" s="115">
        <f>IF(OR(B35="",B34=""),"",B35/B34-1)</f>
        <v/>
      </c>
      <c r="D35" s="115">
        <f>IF(B35="","",IFERROR(B35/INDEX($B$2:$B$800,MATCH(DATE(YEAR(A35)-1,12,1),$A$2:$A$800,0))-1,""))</f>
        <v/>
      </c>
      <c r="E35" s="115">
        <f>IF(B35="","",IFERROR(B35/INDEX($B$2:$B$800,MATCH(DATE(YEAR(A35)-1,MONTH(A35),1),$A$2:$A$800,0))-1,""))</f>
        <v/>
      </c>
    </row>
    <row r="36">
      <c r="A36" s="114" t="n">
        <v>35582</v>
      </c>
      <c r="B36" s="47" t="n">
        <v>157.687</v>
      </c>
      <c r="C36" s="115">
        <f>IF(OR(B36="",B35=""),"",B36/B35-1)</f>
        <v/>
      </c>
      <c r="D36" s="115">
        <f>IF(B36="","",IFERROR(B36/INDEX($B$2:$B$800,MATCH(DATE(YEAR(A36)-1,12,1),$A$2:$A$800,0))-1,""))</f>
        <v/>
      </c>
      <c r="E36" s="115">
        <f>IF(B36="","",IFERROR(B36/INDEX($B$2:$B$800,MATCH(DATE(YEAR(A36)-1,MONTH(A36),1),$A$2:$A$800,0))-1,""))</f>
        <v/>
      </c>
    </row>
    <row r="37">
      <c r="A37" s="114" t="n">
        <v>35612</v>
      </c>
      <c r="B37" s="47" t="n">
        <v>158.485</v>
      </c>
      <c r="C37" s="115">
        <f>IF(OR(B37="",B36=""),"",B37/B36-1)</f>
        <v/>
      </c>
      <c r="D37" s="115">
        <f>IF(B37="","",IFERROR(B37/INDEX($B$2:$B$800,MATCH(DATE(YEAR(A37)-1,12,1),$A$2:$A$800,0))-1,""))</f>
        <v/>
      </c>
      <c r="E37" s="115">
        <f>IF(B37="","",IFERROR(B37/INDEX($B$2:$B$800,MATCH(DATE(YEAR(A37)-1,MONTH(A37),1),$A$2:$A$800,0))-1,""))</f>
        <v/>
      </c>
    </row>
    <row r="38">
      <c r="A38" s="114" t="n">
        <v>35643</v>
      </c>
      <c r="B38" s="47" t="n">
        <v>160.352</v>
      </c>
      <c r="C38" s="115">
        <f>IF(OR(B38="",B37=""),"",B38/B37-1)</f>
        <v/>
      </c>
      <c r="D38" s="115">
        <f>IF(B38="","",IFERROR(B38/INDEX($B$2:$B$800,MATCH(DATE(YEAR(A38)-1,12,1),$A$2:$A$800,0))-1,""))</f>
        <v/>
      </c>
      <c r="E38" s="115">
        <f>IF(B38="","",IFERROR(B38/INDEX($B$2:$B$800,MATCH(DATE(YEAR(A38)-1,MONTH(A38),1),$A$2:$A$800,0))-1,""))</f>
        <v/>
      </c>
    </row>
    <row r="39">
      <c r="A39" s="114" t="n">
        <v>35674</v>
      </c>
      <c r="B39" s="47" t="n">
        <v>160.78</v>
      </c>
      <c r="C39" s="115">
        <f>IF(OR(B39="",B38=""),"",B39/B38-1)</f>
        <v/>
      </c>
      <c r="D39" s="115">
        <f>IF(B39="","",IFERROR(B39/INDEX($B$2:$B$800,MATCH(DATE(YEAR(A39)-1,12,1),$A$2:$A$800,0))-1,""))</f>
        <v/>
      </c>
      <c r="E39" s="115">
        <f>IF(B39="","",IFERROR(B39/INDEX($B$2:$B$800,MATCH(DATE(YEAR(A39)-1,MONTH(A39),1),$A$2:$A$800,0))-1,""))</f>
        <v/>
      </c>
    </row>
    <row r="40">
      <c r="A40" s="114" t="n">
        <v>35704</v>
      </c>
      <c r="B40" s="47" t="n">
        <v>161.024</v>
      </c>
      <c r="C40" s="115">
        <f>IF(OR(B40="",B39=""),"",B40/B39-1)</f>
        <v/>
      </c>
      <c r="D40" s="115">
        <f>IF(B40="","",IFERROR(B40/INDEX($B$2:$B$800,MATCH(DATE(YEAR(A40)-1,12,1),$A$2:$A$800,0))-1,""))</f>
        <v/>
      </c>
      <c r="E40" s="115">
        <f>IF(B40="","",IFERROR(B40/INDEX($B$2:$B$800,MATCH(DATE(YEAR(A40)-1,MONTH(A40),1),$A$2:$A$800,0))-1,""))</f>
        <v/>
      </c>
    </row>
    <row r="41">
      <c r="A41" s="114" t="n">
        <v>35735</v>
      </c>
      <c r="B41" s="47" t="n">
        <v>161.897</v>
      </c>
      <c r="C41" s="115">
        <f>IF(OR(B41="",B40=""),"",B41/B40-1)</f>
        <v/>
      </c>
      <c r="D41" s="115">
        <f>IF(B41="","",IFERROR(B41/INDEX($B$2:$B$800,MATCH(DATE(YEAR(A41)-1,12,1),$A$2:$A$800,0))-1,""))</f>
        <v/>
      </c>
      <c r="E41" s="115">
        <f>IF(B41="","",IFERROR(B41/INDEX($B$2:$B$800,MATCH(DATE(YEAR(A41)-1,MONTH(A41),1),$A$2:$A$800,0))-1,""))</f>
        <v/>
      </c>
    </row>
    <row r="42">
      <c r="A42" s="114" t="n">
        <v>35765</v>
      </c>
      <c r="B42" s="47" t="n">
        <v>162.271</v>
      </c>
      <c r="C42" s="115">
        <f>IF(OR(B42="",B41=""),"",B42/B41-1)</f>
        <v/>
      </c>
      <c r="D42" s="115">
        <f>IF(B42="","",IFERROR(B42/INDEX($B$2:$B$800,MATCH(DATE(YEAR(A42)-1,12,1),$A$2:$A$800,0))-1,""))</f>
        <v/>
      </c>
      <c r="E42" s="115">
        <f>IF(B42="","",IFERROR(B42/INDEX($B$2:$B$800,MATCH(DATE(YEAR(A42)-1,MONTH(A42),1),$A$2:$A$800,0))-1,""))</f>
        <v/>
      </c>
    </row>
    <row r="43">
      <c r="A43" s="114" t="n">
        <v>35796</v>
      </c>
      <c r="B43" s="47" t="n">
        <v>162.805</v>
      </c>
      <c r="C43" s="115">
        <f>IF(OR(B43="",B42=""),"",B43/B42-1)</f>
        <v/>
      </c>
      <c r="D43" s="115">
        <f>IF(B43="","",IFERROR(B43/INDEX($B$2:$B$800,MATCH(DATE(YEAR(A43)-1,12,1),$A$2:$A$800,0))-1,""))</f>
        <v/>
      </c>
      <c r="E43" s="115">
        <f>IF(B43="","",IFERROR(B43/INDEX($B$2:$B$800,MATCH(DATE(YEAR(A43)-1,MONTH(A43),1),$A$2:$A$800,0))-1,""))</f>
        <v/>
      </c>
    </row>
    <row r="44">
      <c r="A44" s="114" t="n">
        <v>35827</v>
      </c>
      <c r="B44" s="47" t="n">
        <v>163.593</v>
      </c>
      <c r="C44" s="115">
        <f>IF(OR(B44="",B43=""),"",B44/B43-1)</f>
        <v/>
      </c>
      <c r="D44" s="115">
        <f>IF(B44="","",IFERROR(B44/INDEX($B$2:$B$800,MATCH(DATE(YEAR(A44)-1,12,1),$A$2:$A$800,0))-1,""))</f>
        <v/>
      </c>
      <c r="E44" s="115">
        <f>IF(B44="","",IFERROR(B44/INDEX($B$2:$B$800,MATCH(DATE(YEAR(A44)-1,MONTH(A44),1),$A$2:$A$800,0))-1,""))</f>
        <v/>
      </c>
    </row>
    <row r="45">
      <c r="A45" s="114" t="n">
        <v>35855</v>
      </c>
      <c r="B45" s="47" t="n">
        <v>164.361</v>
      </c>
      <c r="C45" s="115">
        <f>IF(OR(B45="",B44=""),"",B45/B44-1)</f>
        <v/>
      </c>
      <c r="D45" s="115">
        <f>IF(B45="","",IFERROR(B45/INDEX($B$2:$B$800,MATCH(DATE(YEAR(A45)-1,12,1),$A$2:$A$800,0))-1,""))</f>
        <v/>
      </c>
      <c r="E45" s="115">
        <f>IF(B45="","",IFERROR(B45/INDEX($B$2:$B$800,MATCH(DATE(YEAR(A45)-1,MONTH(A45),1),$A$2:$A$800,0))-1,""))</f>
        <v/>
      </c>
    </row>
    <row r="46">
      <c r="A46" s="114" t="n">
        <v>35886</v>
      </c>
      <c r="B46" s="47" t="n">
        <v>163.535</v>
      </c>
      <c r="C46" s="115">
        <f>IF(OR(B46="",B45=""),"",B46/B45-1)</f>
        <v/>
      </c>
      <c r="D46" s="115">
        <f>IF(B46="","",IFERROR(B46/INDEX($B$2:$B$800,MATCH(DATE(YEAR(A46)-1,12,1),$A$2:$A$800,0))-1,""))</f>
        <v/>
      </c>
      <c r="E46" s="115">
        <f>IF(B46="","",IFERROR(B46/INDEX($B$2:$B$800,MATCH(DATE(YEAR(A46)-1,MONTH(A46),1),$A$2:$A$800,0))-1,""))</f>
        <v/>
      </c>
    </row>
    <row r="47">
      <c r="A47" s="114" t="n">
        <v>35916</v>
      </c>
      <c r="B47" s="47" t="n">
        <v>165.133</v>
      </c>
      <c r="C47" s="115">
        <f>IF(OR(B47="",B46=""),"",B47/B46-1)</f>
        <v/>
      </c>
      <c r="D47" s="115">
        <f>IF(B47="","",IFERROR(B47/INDEX($B$2:$B$800,MATCH(DATE(YEAR(A47)-1,12,1),$A$2:$A$800,0))-1,""))</f>
        <v/>
      </c>
      <c r="E47" s="115">
        <f>IF(B47="","",IFERROR(B47/INDEX($B$2:$B$800,MATCH(DATE(YEAR(A47)-1,MONTH(A47),1),$A$2:$A$800,0))-1,""))</f>
        <v/>
      </c>
    </row>
    <row r="48">
      <c r="A48" s="114" t="n">
        <v>35947</v>
      </c>
      <c r="B48" s="47" t="n">
        <v>165.781</v>
      </c>
      <c r="C48" s="115">
        <f>IF(OR(B48="",B47=""),"",B48/B47-1)</f>
        <v/>
      </c>
      <c r="D48" s="115">
        <f>IF(B48="","",IFERROR(B48/INDEX($B$2:$B$800,MATCH(DATE(YEAR(A48)-1,12,1),$A$2:$A$800,0))-1,""))</f>
        <v/>
      </c>
      <c r="E48" s="115">
        <f>IF(B48="","",IFERROR(B48/INDEX($B$2:$B$800,MATCH(DATE(YEAR(A48)-1,MONTH(A48),1),$A$2:$A$800,0))-1,""))</f>
        <v/>
      </c>
    </row>
    <row r="49">
      <c r="A49" s="114" t="n">
        <v>35977</v>
      </c>
      <c r="B49" s="47" t="n">
        <v>166.345</v>
      </c>
      <c r="C49" s="115">
        <f>IF(OR(B49="",B48=""),"",B49/B48-1)</f>
        <v/>
      </c>
      <c r="D49" s="115">
        <f>IF(B49="","",IFERROR(B49/INDEX($B$2:$B$800,MATCH(DATE(YEAR(A49)-1,12,1),$A$2:$A$800,0))-1,""))</f>
        <v/>
      </c>
      <c r="E49" s="115">
        <f>IF(B49="","",IFERROR(B49/INDEX($B$2:$B$800,MATCH(DATE(YEAR(A49)-1,MONTH(A49),1),$A$2:$A$800,0))-1,""))</f>
        <v/>
      </c>
    </row>
    <row r="50">
      <c r="A50" s="114" t="n">
        <v>36008</v>
      </c>
      <c r="B50" s="47" t="n">
        <v>166.705</v>
      </c>
      <c r="C50" s="115">
        <f>IF(OR(B50="",B49=""),"",B50/B49-1)</f>
        <v/>
      </c>
      <c r="D50" s="115">
        <f>IF(B50="","",IFERROR(B50/INDEX($B$2:$B$800,MATCH(DATE(YEAR(A50)-1,12,1),$A$2:$A$800,0))-1,""))</f>
        <v/>
      </c>
      <c r="E50" s="115">
        <f>IF(B50="","",IFERROR(B50/INDEX($B$2:$B$800,MATCH(DATE(YEAR(A50)-1,MONTH(A50),1),$A$2:$A$800,0))-1,""))</f>
        <v/>
      </c>
    </row>
    <row r="51">
      <c r="A51" s="114" t="n">
        <v>36039</v>
      </c>
      <c r="B51" s="47" t="n">
        <v>166.729</v>
      </c>
      <c r="C51" s="115">
        <f>IF(OR(B51="",B50=""),"",B51/B50-1)</f>
        <v/>
      </c>
      <c r="D51" s="115">
        <f>IF(B51="","",IFERROR(B51/INDEX($B$2:$B$800,MATCH(DATE(YEAR(A51)-1,12,1),$A$2:$A$800,0))-1,""))</f>
        <v/>
      </c>
      <c r="E51" s="115">
        <f>IF(B51="","",IFERROR(B51/INDEX($B$2:$B$800,MATCH(DATE(YEAR(A51)-1,MONTH(A51),1),$A$2:$A$800,0))-1,""))</f>
        <v/>
      </c>
    </row>
    <row r="52">
      <c r="A52" s="114" t="n">
        <v>36069</v>
      </c>
      <c r="B52" s="47" t="n">
        <v>166.738</v>
      </c>
      <c r="C52" s="115">
        <f>IF(OR(B52="",B51=""),"",B52/B51-1)</f>
        <v/>
      </c>
      <c r="D52" s="115">
        <f>IF(B52="","",IFERROR(B52/INDEX($B$2:$B$800,MATCH(DATE(YEAR(A52)-1,12,1),$A$2:$A$800,0))-1,""))</f>
        <v/>
      </c>
      <c r="E52" s="115">
        <f>IF(B52="","",IFERROR(B52/INDEX($B$2:$B$800,MATCH(DATE(YEAR(A52)-1,MONTH(A52),1),$A$2:$A$800,0))-1,""))</f>
        <v/>
      </c>
    </row>
    <row r="53">
      <c r="A53" s="114" t="n">
        <v>36100</v>
      </c>
      <c r="B53" s="47" t="n">
        <v>166.657</v>
      </c>
      <c r="C53" s="115">
        <f>IF(OR(B53="",B52=""),"",B53/B52-1)</f>
        <v/>
      </c>
      <c r="D53" s="115">
        <f>IF(B53="","",IFERROR(B53/INDEX($B$2:$B$800,MATCH(DATE(YEAR(A53)-1,12,1),$A$2:$A$800,0))-1,""))</f>
        <v/>
      </c>
      <c r="E53" s="115">
        <f>IF(B53="","",IFERROR(B53/INDEX($B$2:$B$800,MATCH(DATE(YEAR(A53)-1,MONTH(A53),1),$A$2:$A$800,0))-1,""))</f>
        <v/>
      </c>
    </row>
    <row r="54">
      <c r="A54" s="114" t="n">
        <v>36130</v>
      </c>
      <c r="B54" s="47" t="n">
        <v>166.733</v>
      </c>
      <c r="C54" s="115">
        <f>IF(OR(B54="",B53=""),"",B54/B53-1)</f>
        <v/>
      </c>
      <c r="D54" s="115">
        <f>IF(B54="","",IFERROR(B54/INDEX($B$2:$B$800,MATCH(DATE(YEAR(A54)-1,12,1),$A$2:$A$800,0))-1,""))</f>
        <v/>
      </c>
      <c r="E54" s="115">
        <f>IF(B54="","",IFERROR(B54/INDEX($B$2:$B$800,MATCH(DATE(YEAR(A54)-1,MONTH(A54),1),$A$2:$A$800,0))-1,""))</f>
        <v/>
      </c>
    </row>
    <row r="55">
      <c r="A55" s="114" t="n">
        <v>36161</v>
      </c>
      <c r="B55" s="47" t="n">
        <v>167.648</v>
      </c>
      <c r="C55" s="115">
        <f>IF(OR(B55="",B54=""),"",B55/B54-1)</f>
        <v/>
      </c>
      <c r="D55" s="115">
        <f>IF(B55="","",IFERROR(B55/INDEX($B$2:$B$800,MATCH(DATE(YEAR(A55)-1,12,1),$A$2:$A$800,0))-1,""))</f>
        <v/>
      </c>
      <c r="E55" s="115">
        <f>IF(B55="","",IFERROR(B55/INDEX($B$2:$B$800,MATCH(DATE(YEAR(A55)-1,MONTH(A55),1),$A$2:$A$800,0))-1,""))</f>
        <v/>
      </c>
    </row>
    <row r="56">
      <c r="A56" s="114" t="n">
        <v>36192</v>
      </c>
      <c r="B56" s="47" t="n">
        <v>169.288</v>
      </c>
      <c r="C56" s="115">
        <f>IF(OR(B56="",B55=""),"",B56/B55-1)</f>
        <v/>
      </c>
      <c r="D56" s="115">
        <f>IF(B56="","",IFERROR(B56/INDEX($B$2:$B$800,MATCH(DATE(YEAR(A56)-1,12,1),$A$2:$A$800,0))-1,""))</f>
        <v/>
      </c>
      <c r="E56" s="115">
        <f>IF(B56="","",IFERROR(B56/INDEX($B$2:$B$800,MATCH(DATE(YEAR(A56)-1,MONTH(A56),1),$A$2:$A$800,0))-1,""))</f>
        <v/>
      </c>
    </row>
    <row r="57">
      <c r="A57" s="114" t="n">
        <v>36220</v>
      </c>
      <c r="B57" s="47" t="n">
        <v>170.221</v>
      </c>
      <c r="C57" s="115">
        <f>IF(OR(B57="",B56=""),"",B57/B56-1)</f>
        <v/>
      </c>
      <c r="D57" s="115">
        <f>IF(B57="","",IFERROR(B57/INDEX($B$2:$B$800,MATCH(DATE(YEAR(A57)-1,12,1),$A$2:$A$800,0))-1,""))</f>
        <v/>
      </c>
      <c r="E57" s="115">
        <f>IF(B57="","",IFERROR(B57/INDEX($B$2:$B$800,MATCH(DATE(YEAR(A57)-1,MONTH(A57),1),$A$2:$A$800,0))-1,""))</f>
        <v/>
      </c>
    </row>
    <row r="58">
      <c r="A58" s="114" t="n">
        <v>36251</v>
      </c>
      <c r="B58" s="47" t="n">
        <v>171.1</v>
      </c>
      <c r="C58" s="115">
        <f>IF(OR(B58="",B57=""),"",B58/B57-1)</f>
        <v/>
      </c>
      <c r="D58" s="115">
        <f>IF(B58="","",IFERROR(B58/INDEX($B$2:$B$800,MATCH(DATE(YEAR(A58)-1,12,1),$A$2:$A$800,0))-1,""))</f>
        <v/>
      </c>
      <c r="E58" s="115">
        <f>IF(B58="","",IFERROR(B58/INDEX($B$2:$B$800,MATCH(DATE(YEAR(A58)-1,MONTH(A58),1),$A$2:$A$800,0))-1,""))</f>
        <v/>
      </c>
    </row>
    <row r="59">
      <c r="A59" s="114" t="n">
        <v>36281</v>
      </c>
      <c r="B59" s="47" t="n">
        <v>172.578</v>
      </c>
      <c r="C59" s="115">
        <f>IF(OR(B59="",B58=""),"",B59/B58-1)</f>
        <v/>
      </c>
      <c r="D59" s="115">
        <f>IF(B59="","",IFERROR(B59/INDEX($B$2:$B$800,MATCH(DATE(YEAR(A59)-1,12,1),$A$2:$A$800,0))-1,""))</f>
        <v/>
      </c>
      <c r="E59" s="115">
        <f>IF(B59="","",IFERROR(B59/INDEX($B$2:$B$800,MATCH(DATE(YEAR(A59)-1,MONTH(A59),1),$A$2:$A$800,0))-1,""))</f>
        <v/>
      </c>
    </row>
    <row r="60">
      <c r="A60" s="114" t="n">
        <v>36312</v>
      </c>
      <c r="B60" s="47" t="n">
        <v>173.279</v>
      </c>
      <c r="C60" s="115">
        <f>IF(OR(B60="",B59=""),"",B60/B59-1)</f>
        <v/>
      </c>
      <c r="D60" s="115">
        <f>IF(B60="","",IFERROR(B60/INDEX($B$2:$B$800,MATCH(DATE(YEAR(A60)-1,12,1),$A$2:$A$800,0))-1,""))</f>
        <v/>
      </c>
      <c r="E60" s="115">
        <f>IF(B60="","",IFERROR(B60/INDEX($B$2:$B$800,MATCH(DATE(YEAR(A60)-1,MONTH(A60),1),$A$2:$A$800,0))-1,""))</f>
        <v/>
      </c>
    </row>
    <row r="61">
      <c r="A61" s="114" t="n">
        <v>36342</v>
      </c>
      <c r="B61" s="47" t="n">
        <v>174.074</v>
      </c>
      <c r="C61" s="115">
        <f>IF(OR(B61="",B60=""),"",B61/B60-1)</f>
        <v/>
      </c>
      <c r="D61" s="115">
        <f>IF(B61="","",IFERROR(B61/INDEX($B$2:$B$800,MATCH(DATE(YEAR(A61)-1,12,1),$A$2:$A$800,0))-1,""))</f>
        <v/>
      </c>
      <c r="E61" s="115">
        <f>IF(B61="","",IFERROR(B61/INDEX($B$2:$B$800,MATCH(DATE(YEAR(A61)-1,MONTH(A61),1),$A$2:$A$800,0))-1,""))</f>
        <v/>
      </c>
    </row>
    <row r="62">
      <c r="A62" s="114" t="n">
        <v>36373</v>
      </c>
      <c r="B62" s="47" t="n">
        <v>175.28</v>
      </c>
      <c r="C62" s="115">
        <f>IF(OR(B62="",B61=""),"",B62/B61-1)</f>
        <v/>
      </c>
      <c r="D62" s="115">
        <f>IF(B62="","",IFERROR(B62/INDEX($B$2:$B$800,MATCH(DATE(YEAR(A62)-1,12,1),$A$2:$A$800,0))-1,""))</f>
        <v/>
      </c>
      <c r="E62" s="115">
        <f>IF(B62="","",IFERROR(B62/INDEX($B$2:$B$800,MATCH(DATE(YEAR(A62)-1,MONTH(A62),1),$A$2:$A$800,0))-1,""))</f>
        <v/>
      </c>
    </row>
    <row r="63">
      <c r="A63" s="114" t="n">
        <v>36404</v>
      </c>
      <c r="B63" s="47" t="n">
        <v>176.785</v>
      </c>
      <c r="C63" s="115">
        <f>IF(OR(B63="",B62=""),"",B63/B62-1)</f>
        <v/>
      </c>
      <c r="D63" s="115">
        <f>IF(B63="","",IFERROR(B63/INDEX($B$2:$B$800,MATCH(DATE(YEAR(A63)-1,12,1),$A$2:$A$800,0))-1,""))</f>
        <v/>
      </c>
      <c r="E63" s="115">
        <f>IF(B63="","",IFERROR(B63/INDEX($B$2:$B$800,MATCH(DATE(YEAR(A63)-1,MONTH(A63),1),$A$2:$A$800,0))-1,""))</f>
        <v/>
      </c>
    </row>
    <row r="64">
      <c r="A64" s="114" t="n">
        <v>36434</v>
      </c>
      <c r="B64" s="47" t="n">
        <v>178.574</v>
      </c>
      <c r="C64" s="115">
        <f>IF(OR(B64="",B63=""),"",B64/B63-1)</f>
        <v/>
      </c>
      <c r="D64" s="115">
        <f>IF(B64="","",IFERROR(B64/INDEX($B$2:$B$800,MATCH(DATE(YEAR(A64)-1,12,1),$A$2:$A$800,0))-1,""))</f>
        <v/>
      </c>
      <c r="E64" s="115">
        <f>IF(B64="","",IFERROR(B64/INDEX($B$2:$B$800,MATCH(DATE(YEAR(A64)-1,MONTH(A64),1),$A$2:$A$800,0))-1,""))</f>
        <v/>
      </c>
    </row>
    <row r="65">
      <c r="A65" s="114" t="n">
        <v>36465</v>
      </c>
      <c r="B65" s="47" t="n">
        <v>180.207</v>
      </c>
      <c r="C65" s="115">
        <f>IF(OR(B65="",B64=""),"",B65/B64-1)</f>
        <v/>
      </c>
      <c r="D65" s="115">
        <f>IF(B65="","",IFERROR(B65/INDEX($B$2:$B$800,MATCH(DATE(YEAR(A65)-1,12,1),$A$2:$A$800,0))-1,""))</f>
        <v/>
      </c>
      <c r="E65" s="115">
        <f>IF(B65="","",IFERROR(B65/INDEX($B$2:$B$800,MATCH(DATE(YEAR(A65)-1,MONTH(A65),1),$A$2:$A$800,0))-1,""))</f>
        <v/>
      </c>
    </row>
    <row r="66">
      <c r="A66" s="114" t="n">
        <v>36495</v>
      </c>
      <c r="B66" s="47" t="n">
        <v>182.084</v>
      </c>
      <c r="C66" s="115">
        <f>IF(OR(B66="",B65=""),"",B66/B65-1)</f>
        <v/>
      </c>
      <c r="D66" s="115">
        <f>IF(B66="","",IFERROR(B66/INDEX($B$2:$B$800,MATCH(DATE(YEAR(A66)-1,12,1),$A$2:$A$800,0))-1,""))</f>
        <v/>
      </c>
      <c r="E66" s="115">
        <f>IF(B66="","",IFERROR(B66/INDEX($B$2:$B$800,MATCH(DATE(YEAR(A66)-1,MONTH(A66),1),$A$2:$A$800,0))-1,""))</f>
        <v/>
      </c>
    </row>
    <row r="67">
      <c r="A67" s="114" t="n">
        <v>36526</v>
      </c>
      <c r="B67" s="47" t="n">
        <v>184.039</v>
      </c>
      <c r="C67" s="115">
        <f>IF(OR(B67="",B66=""),"",B67/B66-1)</f>
        <v/>
      </c>
      <c r="D67" s="115">
        <f>IF(B67="","",IFERROR(B67/INDEX($B$2:$B$800,MATCH(DATE(YEAR(A67)-1,12,1),$A$2:$A$800,0))-1,""))</f>
        <v/>
      </c>
      <c r="E67" s="115">
        <f>IF(B67="","",IFERROR(B67/INDEX($B$2:$B$800,MATCH(DATE(YEAR(A67)-1,MONTH(A67),1),$A$2:$A$800,0))-1,""))</f>
        <v/>
      </c>
    </row>
    <row r="68">
      <c r="A68" s="114" t="n">
        <v>36557</v>
      </c>
      <c r="B68" s="47" t="n">
        <v>185.461</v>
      </c>
      <c r="C68" s="115">
        <f>IF(OR(B68="",B67=""),"",B68/B67-1)</f>
        <v/>
      </c>
      <c r="D68" s="115">
        <f>IF(B68="","",IFERROR(B68/INDEX($B$2:$B$800,MATCH(DATE(YEAR(A68)-1,12,1),$A$2:$A$800,0))-1,""))</f>
        <v/>
      </c>
      <c r="E68" s="115">
        <f>IF(B68="","",IFERROR(B68/INDEX($B$2:$B$800,MATCH(DATE(YEAR(A68)-1,MONTH(A68),1),$A$2:$A$800,0))-1,""))</f>
        <v/>
      </c>
    </row>
    <row r="69">
      <c r="A69" s="114" t="n">
        <v>36586</v>
      </c>
      <c r="B69" s="47" t="n">
        <v>186.492</v>
      </c>
      <c r="C69" s="115">
        <f>IF(OR(B69="",B68=""),"",B69/B68-1)</f>
        <v/>
      </c>
      <c r="D69" s="115">
        <f>IF(B69="","",IFERROR(B69/INDEX($B$2:$B$800,MATCH(DATE(YEAR(A69)-1,12,1),$A$2:$A$800,0))-1,""))</f>
        <v/>
      </c>
      <c r="E69" s="115">
        <f>IF(B69="","",IFERROR(B69/INDEX($B$2:$B$800,MATCH(DATE(YEAR(A69)-1,MONTH(A69),1),$A$2:$A$800,0))-1,""))</f>
        <v/>
      </c>
    </row>
    <row r="70">
      <c r="A70" s="114" t="n">
        <v>36617</v>
      </c>
      <c r="B70" s="47" t="n">
        <v>187.604</v>
      </c>
      <c r="C70" s="115">
        <f>IF(OR(B70="",B69=""),"",B70/B69-1)</f>
        <v/>
      </c>
      <c r="D70" s="115">
        <f>IF(B70="","",IFERROR(B70/INDEX($B$2:$B$800,MATCH(DATE(YEAR(A70)-1,12,1),$A$2:$A$800,0))-1,""))</f>
        <v/>
      </c>
      <c r="E70" s="115">
        <f>IF(B70="","",IFERROR(B70/INDEX($B$2:$B$800,MATCH(DATE(YEAR(A70)-1,MONTH(A70),1),$A$2:$A$800,0))-1,""))</f>
        <v/>
      </c>
    </row>
    <row r="71">
      <c r="A71" s="114" t="n">
        <v>36647</v>
      </c>
      <c r="B71" s="47" t="n">
        <v>190.136</v>
      </c>
      <c r="C71" s="115">
        <f>IF(OR(B71="",B70=""),"",B71/B70-1)</f>
        <v/>
      </c>
      <c r="D71" s="115">
        <f>IF(B71="","",IFERROR(B71/INDEX($B$2:$B$800,MATCH(DATE(YEAR(A71)-1,12,1),$A$2:$A$800,0))-1,""))</f>
        <v/>
      </c>
      <c r="E71" s="115">
        <f>IF(B71="","",IFERROR(B71/INDEX($B$2:$B$800,MATCH(DATE(YEAR(A71)-1,MONTH(A71),1),$A$2:$A$800,0))-1,""))</f>
        <v/>
      </c>
    </row>
    <row r="72">
      <c r="A72" s="114" t="n">
        <v>36678</v>
      </c>
      <c r="B72" s="47" t="n">
        <v>191.527</v>
      </c>
      <c r="C72" s="115">
        <f>IF(OR(B72="",B71=""),"",B72/B71-1)</f>
        <v/>
      </c>
      <c r="D72" s="115">
        <f>IF(B72="","",IFERROR(B72/INDEX($B$2:$B$800,MATCH(DATE(YEAR(A72)-1,12,1),$A$2:$A$800,0))-1,""))</f>
        <v/>
      </c>
      <c r="E72" s="115">
        <f>IF(B72="","",IFERROR(B72/INDEX($B$2:$B$800,MATCH(DATE(YEAR(A72)-1,MONTH(A72),1),$A$2:$A$800,0))-1,""))</f>
        <v/>
      </c>
    </row>
    <row r="73">
      <c r="A73" s="114" t="n">
        <v>36708</v>
      </c>
      <c r="B73" s="47" t="n">
        <v>192.104</v>
      </c>
      <c r="C73" s="115">
        <f>IF(OR(B73="",B72=""),"",B73/B72-1)</f>
        <v/>
      </c>
      <c r="D73" s="115">
        <f>IF(B73="","",IFERROR(B73/INDEX($B$2:$B$800,MATCH(DATE(YEAR(A73)-1,12,1),$A$2:$A$800,0))-1,""))</f>
        <v/>
      </c>
      <c r="E73" s="115">
        <f>IF(B73="","",IFERROR(B73/INDEX($B$2:$B$800,MATCH(DATE(YEAR(A73)-1,MONTH(A73),1),$A$2:$A$800,0))-1,""))</f>
        <v/>
      </c>
    </row>
    <row r="74">
      <c r="A74" s="114" t="n">
        <v>36739</v>
      </c>
      <c r="B74" s="47" t="n">
        <v>192.846</v>
      </c>
      <c r="C74" s="115">
        <f>IF(OR(B74="",B73=""),"",B74/B73-1)</f>
        <v/>
      </c>
      <c r="D74" s="115">
        <f>IF(B74="","",IFERROR(B74/INDEX($B$2:$B$800,MATCH(DATE(YEAR(A74)-1,12,1),$A$2:$A$800,0))-1,""))</f>
        <v/>
      </c>
      <c r="E74" s="115">
        <f>IF(B74="","",IFERROR(B74/INDEX($B$2:$B$800,MATCH(DATE(YEAR(A74)-1,MONTH(A74),1),$A$2:$A$800,0))-1,""))</f>
        <v/>
      </c>
    </row>
    <row r="75">
      <c r="A75" s="114" t="n">
        <v>36770</v>
      </c>
      <c r="B75" s="47" t="n">
        <v>193.342</v>
      </c>
      <c r="C75" s="115">
        <f>IF(OR(B75="",B74=""),"",B75/B74-1)</f>
        <v/>
      </c>
      <c r="D75" s="115">
        <f>IF(B75="","",IFERROR(B75/INDEX($B$2:$B$800,MATCH(DATE(YEAR(A75)-1,12,1),$A$2:$A$800,0))-1,""))</f>
        <v/>
      </c>
      <c r="E75" s="115">
        <f>IF(B75="","",IFERROR(B75/INDEX($B$2:$B$800,MATCH(DATE(YEAR(A75)-1,MONTH(A75),1),$A$2:$A$800,0))-1,""))</f>
        <v/>
      </c>
    </row>
    <row r="76">
      <c r="A76" s="114" t="n">
        <v>36800</v>
      </c>
      <c r="B76" s="47" t="n">
        <v>193.984</v>
      </c>
      <c r="C76" s="115">
        <f>IF(OR(B76="",B75=""),"",B76/B75-1)</f>
        <v/>
      </c>
      <c r="D76" s="115">
        <f>IF(B76="","",IFERROR(B76/INDEX($B$2:$B$800,MATCH(DATE(YEAR(A76)-1,12,1),$A$2:$A$800,0))-1,""))</f>
        <v/>
      </c>
      <c r="E76" s="115">
        <f>IF(B76="","",IFERROR(B76/INDEX($B$2:$B$800,MATCH(DATE(YEAR(A76)-1,MONTH(A76),1),$A$2:$A$800,0))-1,""))</f>
        <v/>
      </c>
    </row>
    <row r="77">
      <c r="A77" s="114" t="n">
        <v>36831</v>
      </c>
      <c r="B77" s="47" t="n">
        <v>194.789</v>
      </c>
      <c r="C77" s="115">
        <f>IF(OR(B77="",B76=""),"",B77/B76-1)</f>
        <v/>
      </c>
      <c r="D77" s="115">
        <f>IF(B77="","",IFERROR(B77/INDEX($B$2:$B$800,MATCH(DATE(YEAR(A77)-1,12,1),$A$2:$A$800,0))-1,""))</f>
        <v/>
      </c>
      <c r="E77" s="115">
        <f>IF(B77="","",IFERROR(B77/INDEX($B$2:$B$800,MATCH(DATE(YEAR(A77)-1,MONTH(A77),1),$A$2:$A$800,0))-1,""))</f>
        <v/>
      </c>
    </row>
    <row r="78">
      <c r="A78" s="114" t="n">
        <v>36861</v>
      </c>
      <c r="B78" s="47" t="n">
        <v>196.037</v>
      </c>
      <c r="C78" s="115">
        <f>IF(OR(B78="",B77=""),"",B78/B77-1)</f>
        <v/>
      </c>
      <c r="D78" s="115">
        <f>IF(B78="","",IFERROR(B78/INDEX($B$2:$B$800,MATCH(DATE(YEAR(A78)-1,12,1),$A$2:$A$800,0))-1,""))</f>
        <v/>
      </c>
      <c r="E78" s="115">
        <f>IF(B78="","",IFERROR(B78/INDEX($B$2:$B$800,MATCH(DATE(YEAR(A78)-1,MONTH(A78),1),$A$2:$A$800,0))-1,""))</f>
        <v/>
      </c>
    </row>
    <row r="79">
      <c r="A79" s="114" t="n">
        <v>36892</v>
      </c>
      <c r="B79" s="47" t="n">
        <v>197.174</v>
      </c>
      <c r="C79" s="115">
        <f>IF(OR(B79="",B78=""),"",B79/B78-1)</f>
        <v/>
      </c>
      <c r="D79" s="115">
        <f>IF(B79="","",IFERROR(B79/INDEX($B$2:$B$800,MATCH(DATE(YEAR(A79)-1,12,1),$A$2:$A$800,0))-1,""))</f>
        <v/>
      </c>
      <c r="E79" s="115">
        <f>IF(B79="","",IFERROR(B79/INDEX($B$2:$B$800,MATCH(DATE(YEAR(A79)-1,MONTH(A79),1),$A$2:$A$800,0))-1,""))</f>
        <v/>
      </c>
    </row>
    <row r="80">
      <c r="A80" s="114" t="n">
        <v>36923</v>
      </c>
      <c r="B80" s="47" t="n">
        <v>197.849</v>
      </c>
      <c r="C80" s="115">
        <f>IF(OR(B80="",B79=""),"",B80/B79-1)</f>
        <v/>
      </c>
      <c r="D80" s="115">
        <f>IF(B80="","",IFERROR(B80/INDEX($B$2:$B$800,MATCH(DATE(YEAR(A80)-1,12,1),$A$2:$A$800,0))-1,""))</f>
        <v/>
      </c>
      <c r="E80" s="115">
        <f>IF(B80="","",IFERROR(B80/INDEX($B$2:$B$800,MATCH(DATE(YEAR(A80)-1,MONTH(A80),1),$A$2:$A$800,0))-1,""))</f>
        <v/>
      </c>
    </row>
    <row r="81">
      <c r="A81" s="114" t="n">
        <v>36951</v>
      </c>
      <c r="B81" s="47" t="n">
        <v>198.388</v>
      </c>
      <c r="C81" s="115">
        <f>IF(OR(B81="",B80=""),"",B81/B80-1)</f>
        <v/>
      </c>
      <c r="D81" s="115">
        <f>IF(B81="","",IFERROR(B81/INDEX($B$2:$B$800,MATCH(DATE(YEAR(A81)-1,12,1),$A$2:$A$800,0))-1,""))</f>
        <v/>
      </c>
      <c r="E81" s="115">
        <f>IF(B81="","",IFERROR(B81/INDEX($B$2:$B$800,MATCH(DATE(YEAR(A81)-1,MONTH(A81),1),$A$2:$A$800,0))-1,""))</f>
        <v/>
      </c>
    </row>
    <row r="82">
      <c r="A82" s="114" t="n">
        <v>36982</v>
      </c>
      <c r="B82" s="47" t="n">
        <v>199.112</v>
      </c>
      <c r="C82" s="115">
        <f>IF(OR(B82="",B81=""),"",B82/B81-1)</f>
        <v/>
      </c>
      <c r="D82" s="115">
        <f>IF(B82="","",IFERROR(B82/INDEX($B$2:$B$800,MATCH(DATE(YEAR(A82)-1,12,1),$A$2:$A$800,0))-1,""))</f>
        <v/>
      </c>
      <c r="E82" s="115">
        <f>IF(B82="","",IFERROR(B82/INDEX($B$2:$B$800,MATCH(DATE(YEAR(A82)-1,MONTH(A82),1),$A$2:$A$800,0))-1,""))</f>
        <v/>
      </c>
    </row>
    <row r="83">
      <c r="A83" s="114" t="n">
        <v>37012</v>
      </c>
      <c r="B83" s="47" t="n">
        <v>203.321</v>
      </c>
      <c r="C83" s="115">
        <f>IF(OR(B83="",B82=""),"",B83/B82-1)</f>
        <v/>
      </c>
      <c r="D83" s="115">
        <f>IF(B83="","",IFERROR(B83/INDEX($B$2:$B$800,MATCH(DATE(YEAR(A83)-1,12,1),$A$2:$A$800,0))-1,""))</f>
        <v/>
      </c>
      <c r="E83" s="115">
        <f>IF(B83="","",IFERROR(B83/INDEX($B$2:$B$800,MATCH(DATE(YEAR(A83)-1,MONTH(A83),1),$A$2:$A$800,0))-1,""))</f>
        <v/>
      </c>
    </row>
    <row r="84">
      <c r="A84" s="114" t="n">
        <v>37043</v>
      </c>
      <c r="B84" s="47" t="n">
        <v>205.682</v>
      </c>
      <c r="C84" s="115">
        <f>IF(OR(B84="",B83=""),"",B84/B83-1)</f>
        <v/>
      </c>
      <c r="D84" s="115">
        <f>IF(B84="","",IFERROR(B84/INDEX($B$2:$B$800,MATCH(DATE(YEAR(A84)-1,12,1),$A$2:$A$800,0))-1,""))</f>
        <v/>
      </c>
      <c r="E84" s="115">
        <f>IF(B84="","",IFERROR(B84/INDEX($B$2:$B$800,MATCH(DATE(YEAR(A84)-1,MONTH(A84),1),$A$2:$A$800,0))-1,""))</f>
        <v/>
      </c>
    </row>
    <row r="85">
      <c r="A85" s="114" t="n">
        <v>37073</v>
      </c>
      <c r="B85" s="47" t="n">
        <v>206.742</v>
      </c>
      <c r="C85" s="115">
        <f>IF(OR(B85="",B84=""),"",B85/B84-1)</f>
        <v/>
      </c>
      <c r="D85" s="115">
        <f>IF(B85="","",IFERROR(B85/INDEX($B$2:$B$800,MATCH(DATE(YEAR(A85)-1,12,1),$A$2:$A$800,0))-1,""))</f>
        <v/>
      </c>
      <c r="E85" s="115">
        <f>IF(B85="","",IFERROR(B85/INDEX($B$2:$B$800,MATCH(DATE(YEAR(A85)-1,MONTH(A85),1),$A$2:$A$800,0))-1,""))</f>
        <v/>
      </c>
    </row>
    <row r="86">
      <c r="A86" s="114" t="n">
        <v>37104</v>
      </c>
      <c r="B86" s="47" t="n">
        <v>208.026</v>
      </c>
      <c r="C86" s="115">
        <f>IF(OR(B86="",B85=""),"",B86/B85-1)</f>
        <v/>
      </c>
      <c r="D86" s="115">
        <f>IF(B86="","",IFERROR(B86/INDEX($B$2:$B$800,MATCH(DATE(YEAR(A86)-1,12,1),$A$2:$A$800,0))-1,""))</f>
        <v/>
      </c>
      <c r="E86" s="115">
        <f>IF(B86="","",IFERROR(B86/INDEX($B$2:$B$800,MATCH(DATE(YEAR(A86)-1,MONTH(A86),1),$A$2:$A$800,0))-1,""))</f>
        <v/>
      </c>
    </row>
    <row r="87">
      <c r="A87" s="114" t="n">
        <v>37135</v>
      </c>
      <c r="B87" s="47" t="n">
        <v>209.174</v>
      </c>
      <c r="C87" s="115">
        <f>IF(OR(B87="",B86=""),"",B87/B86-1)</f>
        <v/>
      </c>
      <c r="D87" s="115">
        <f>IF(B87="","",IFERROR(B87/INDEX($B$2:$B$800,MATCH(DATE(YEAR(A87)-1,12,1),$A$2:$A$800,0))-1,""))</f>
        <v/>
      </c>
      <c r="E87" s="115">
        <f>IF(B87="","",IFERROR(B87/INDEX($B$2:$B$800,MATCH(DATE(YEAR(A87)-1,MONTH(A87),1),$A$2:$A$800,0))-1,""))</f>
        <v/>
      </c>
    </row>
    <row r="88">
      <c r="A88" s="114" t="n">
        <v>37165</v>
      </c>
      <c r="B88" s="47" t="n">
        <v>211.122</v>
      </c>
      <c r="C88" s="115">
        <f>IF(OR(B88="",B87=""),"",B88/B87-1)</f>
        <v/>
      </c>
      <c r="D88" s="115">
        <f>IF(B88="","",IFERROR(B88/INDEX($B$2:$B$800,MATCH(DATE(YEAR(A88)-1,12,1),$A$2:$A$800,0))-1,""))</f>
        <v/>
      </c>
      <c r="E88" s="115">
        <f>IF(B88="","",IFERROR(B88/INDEX($B$2:$B$800,MATCH(DATE(YEAR(A88)-1,MONTH(A88),1),$A$2:$A$800,0))-1,""))</f>
        <v/>
      </c>
    </row>
    <row r="89">
      <c r="A89" s="114" t="n">
        <v>37196</v>
      </c>
      <c r="B89" s="47" t="n">
        <v>212.676</v>
      </c>
      <c r="C89" s="115">
        <f>IF(OR(B89="",B88=""),"",B89/B88-1)</f>
        <v/>
      </c>
      <c r="D89" s="115">
        <f>IF(B89="","",IFERROR(B89/INDEX($B$2:$B$800,MATCH(DATE(YEAR(A89)-1,12,1),$A$2:$A$800,0))-1,""))</f>
        <v/>
      </c>
      <c r="E89" s="115">
        <f>IF(B89="","",IFERROR(B89/INDEX($B$2:$B$800,MATCH(DATE(YEAR(A89)-1,MONTH(A89),1),$A$2:$A$800,0))-1,""))</f>
        <v/>
      </c>
    </row>
    <row r="90">
      <c r="A90" s="114" t="n">
        <v>37226</v>
      </c>
      <c r="B90" s="47" t="n">
        <v>213.393</v>
      </c>
      <c r="C90" s="115">
        <f>IF(OR(B90="",B89=""),"",B90/B89-1)</f>
        <v/>
      </c>
      <c r="D90" s="115">
        <f>IF(B90="","",IFERROR(B90/INDEX($B$2:$B$800,MATCH(DATE(YEAR(A90)-1,12,1),$A$2:$A$800,0))-1,""))</f>
        <v/>
      </c>
      <c r="E90" s="115">
        <f>IF(B90="","",IFERROR(B90/INDEX($B$2:$B$800,MATCH(DATE(YEAR(A90)-1,MONTH(A90),1),$A$2:$A$800,0))-1,""))</f>
        <v/>
      </c>
    </row>
    <row r="91">
      <c r="A91" s="114" t="n">
        <v>37257</v>
      </c>
      <c r="B91" s="47" t="n">
        <v>214.162</v>
      </c>
      <c r="C91" s="115">
        <f>IF(OR(B91="",B90=""),"",B91/B90-1)</f>
        <v/>
      </c>
      <c r="D91" s="115">
        <f>IF(B91="","",IFERROR(B91/INDEX($B$2:$B$800,MATCH(DATE(YEAR(A91)-1,12,1),$A$2:$A$800,0))-1,""))</f>
        <v/>
      </c>
      <c r="E91" s="115">
        <f>IF(B91="","",IFERROR(B91/INDEX($B$2:$B$800,MATCH(DATE(YEAR(A91)-1,MONTH(A91),1),$A$2:$A$800,0))-1,""))</f>
        <v/>
      </c>
    </row>
    <row r="92">
      <c r="A92" s="114" t="n">
        <v>37288</v>
      </c>
      <c r="B92" s="47" t="n">
        <v>215.399</v>
      </c>
      <c r="C92" s="115">
        <f>IF(OR(B92="",B91=""),"",B92/B91-1)</f>
        <v/>
      </c>
      <c r="D92" s="115">
        <f>IF(B92="","",IFERROR(B92/INDEX($B$2:$B$800,MATCH(DATE(YEAR(A92)-1,12,1),$A$2:$A$800,0))-1,""))</f>
        <v/>
      </c>
      <c r="E92" s="115">
        <f>IF(B92="","",IFERROR(B92/INDEX($B$2:$B$800,MATCH(DATE(YEAR(A92)-1,MONTH(A92),1),$A$2:$A$800,0))-1,""))</f>
        <v/>
      </c>
    </row>
    <row r="93">
      <c r="A93" s="114" t="n">
        <v>37316</v>
      </c>
      <c r="B93" s="47" t="n">
        <v>216.577</v>
      </c>
      <c r="C93" s="115">
        <f>IF(OR(B93="",B92=""),"",B93/B92-1)</f>
        <v/>
      </c>
      <c r="D93" s="115">
        <f>IF(B93="","",IFERROR(B93/INDEX($B$2:$B$800,MATCH(DATE(YEAR(A93)-1,12,1),$A$2:$A$800,0))-1,""))</f>
        <v/>
      </c>
      <c r="E93" s="115">
        <f>IF(B93="","",IFERROR(B93/INDEX($B$2:$B$800,MATCH(DATE(YEAR(A93)-1,MONTH(A93),1),$A$2:$A$800,0))-1,""))</f>
        <v/>
      </c>
    </row>
    <row r="94">
      <c r="A94" s="114" t="n">
        <v>37347</v>
      </c>
      <c r="B94" s="47" t="n">
        <v>217.288</v>
      </c>
      <c r="C94" s="115">
        <f>IF(OR(B94="",B93=""),"",B94/B93-1)</f>
        <v/>
      </c>
      <c r="D94" s="115">
        <f>IF(B94="","",IFERROR(B94/INDEX($B$2:$B$800,MATCH(DATE(YEAR(A94)-1,12,1),$A$2:$A$800,0))-1,""))</f>
        <v/>
      </c>
      <c r="E94" s="115">
        <f>IF(B94="","",IFERROR(B94/INDEX($B$2:$B$800,MATCH(DATE(YEAR(A94)-1,MONTH(A94),1),$A$2:$A$800,0))-1,""))</f>
        <v/>
      </c>
    </row>
    <row r="95">
      <c r="A95" s="114" t="n">
        <v>37377</v>
      </c>
      <c r="B95" s="47" t="n">
        <v>222.793</v>
      </c>
      <c r="C95" s="115">
        <f>IF(OR(B95="",B94=""),"",B95/B94-1)</f>
        <v/>
      </c>
      <c r="D95" s="115">
        <f>IF(B95="","",IFERROR(B95/INDEX($B$2:$B$800,MATCH(DATE(YEAR(A95)-1,12,1),$A$2:$A$800,0))-1,""))</f>
        <v/>
      </c>
      <c r="E95" s="115">
        <f>IF(B95="","",IFERROR(B95/INDEX($B$2:$B$800,MATCH(DATE(YEAR(A95)-1,MONTH(A95),1),$A$2:$A$800,0))-1,""))</f>
        <v/>
      </c>
    </row>
    <row r="96">
      <c r="A96" s="114" t="n">
        <v>37408</v>
      </c>
      <c r="B96" s="47" t="n">
        <v>224.054</v>
      </c>
      <c r="C96" s="115">
        <f>IF(OR(B96="",B95=""),"",B96/B95-1)</f>
        <v/>
      </c>
      <c r="D96" s="115">
        <f>IF(B96="","",IFERROR(B96/INDEX($B$2:$B$800,MATCH(DATE(YEAR(A96)-1,12,1),$A$2:$A$800,0))-1,""))</f>
        <v/>
      </c>
      <c r="E96" s="115">
        <f>IF(B96="","",IFERROR(B96/INDEX($B$2:$B$800,MATCH(DATE(YEAR(A96)-1,MONTH(A96),1),$A$2:$A$800,0))-1,""))</f>
        <v/>
      </c>
    </row>
    <row r="97">
      <c r="A97" s="114" t="n">
        <v>37438</v>
      </c>
      <c r="B97" s="47" t="n">
        <v>224.712</v>
      </c>
      <c r="C97" s="115">
        <f>IF(OR(B97="",B96=""),"",B97/B96-1)</f>
        <v/>
      </c>
      <c r="D97" s="115">
        <f>IF(B97="","",IFERROR(B97/INDEX($B$2:$B$800,MATCH(DATE(YEAR(A97)-1,12,1),$A$2:$A$800,0))-1,""))</f>
        <v/>
      </c>
      <c r="E97" s="115">
        <f>IF(B97="","",IFERROR(B97/INDEX($B$2:$B$800,MATCH(DATE(YEAR(A97)-1,MONTH(A97),1),$A$2:$A$800,0))-1,""))</f>
        <v/>
      </c>
    </row>
    <row r="98">
      <c r="A98" s="114" t="n">
        <v>37469</v>
      </c>
      <c r="B98" s="47" t="n">
        <v>226.968</v>
      </c>
      <c r="C98" s="115">
        <f>IF(OR(B98="",B97=""),"",B98/B97-1)</f>
        <v/>
      </c>
      <c r="D98" s="115">
        <f>IF(B98="","",IFERROR(B98/INDEX($B$2:$B$800,MATCH(DATE(YEAR(A98)-1,12,1),$A$2:$A$800,0))-1,""))</f>
        <v/>
      </c>
      <c r="E98" s="115">
        <f>IF(B98="","",IFERROR(B98/INDEX($B$2:$B$800,MATCH(DATE(YEAR(A98)-1,MONTH(A98),1),$A$2:$A$800,0))-1,""))</f>
        <v/>
      </c>
    </row>
    <row r="99">
      <c r="A99" s="114" t="n">
        <v>37500</v>
      </c>
      <c r="B99" s="47" t="n">
        <v>228.576</v>
      </c>
      <c r="C99" s="115">
        <f>IF(OR(B99="",B98=""),"",B99/B98-1)</f>
        <v/>
      </c>
      <c r="D99" s="115">
        <f>IF(B99="","",IFERROR(B99/INDEX($B$2:$B$800,MATCH(DATE(YEAR(A99)-1,12,1),$A$2:$A$800,0))-1,""))</f>
        <v/>
      </c>
      <c r="E99" s="115">
        <f>IF(B99="","",IFERROR(B99/INDEX($B$2:$B$800,MATCH(DATE(YEAR(A99)-1,MONTH(A99),1),$A$2:$A$800,0))-1,""))</f>
        <v/>
      </c>
    </row>
    <row r="100">
      <c r="A100" s="114" t="n">
        <v>37530</v>
      </c>
      <c r="B100" s="47" t="n">
        <v>231.167</v>
      </c>
      <c r="C100" s="115">
        <f>IF(OR(B100="",B99=""),"",B100/B99-1)</f>
        <v/>
      </c>
      <c r="D100" s="115">
        <f>IF(B100="","",IFERROR(B100/INDEX($B$2:$B$800,MATCH(DATE(YEAR(A100)-1,12,1),$A$2:$A$800,0))-1,""))</f>
        <v/>
      </c>
      <c r="E100" s="115">
        <f>IF(B100="","",IFERROR(B100/INDEX($B$2:$B$800,MATCH(DATE(YEAR(A100)-1,MONTH(A100),1),$A$2:$A$800,0))-1,""))</f>
        <v/>
      </c>
    </row>
    <row r="101">
      <c r="A101" s="114" t="n">
        <v>37561</v>
      </c>
      <c r="B101" s="47" t="n">
        <v>236.83</v>
      </c>
      <c r="C101" s="115">
        <f>IF(OR(B101="",B100=""),"",B101/B100-1)</f>
        <v/>
      </c>
      <c r="D101" s="115">
        <f>IF(B101="","",IFERROR(B101/INDEX($B$2:$B$800,MATCH(DATE(YEAR(A101)-1,12,1),$A$2:$A$800,0))-1,""))</f>
        <v/>
      </c>
      <c r="E101" s="115">
        <f>IF(B101="","",IFERROR(B101/INDEX($B$2:$B$800,MATCH(DATE(YEAR(A101)-1,MONTH(A101),1),$A$2:$A$800,0))-1,""))</f>
        <v/>
      </c>
    </row>
    <row r="102">
      <c r="A102" s="114" t="n">
        <v>37591</v>
      </c>
      <c r="B102" s="47" t="n">
        <v>240.861</v>
      </c>
      <c r="C102" s="115">
        <f>IF(OR(B102="",B101=""),"",B102/B101-1)</f>
        <v/>
      </c>
      <c r="D102" s="115">
        <f>IF(B102="","",IFERROR(B102/INDEX($B$2:$B$800,MATCH(DATE(YEAR(A102)-1,12,1),$A$2:$A$800,0))-1,""))</f>
        <v/>
      </c>
      <c r="E102" s="115">
        <f>IF(B102="","",IFERROR(B102/INDEX($B$2:$B$800,MATCH(DATE(YEAR(A102)-1,MONTH(A102),1),$A$2:$A$800,0))-1,""))</f>
        <v/>
      </c>
    </row>
    <row r="103">
      <c r="A103" s="114" t="n">
        <v>37622</v>
      </c>
      <c r="B103" s="47" t="n">
        <v>244.489</v>
      </c>
      <c r="C103" s="115">
        <f>IF(OR(B103="",B102=""),"",B103/B102-1)</f>
        <v/>
      </c>
      <c r="D103" s="115">
        <f>IF(B103="","",IFERROR(B103/INDEX($B$2:$B$800,MATCH(DATE(YEAR(A103)-1,12,1),$A$2:$A$800,0))-1,""))</f>
        <v/>
      </c>
      <c r="E103" s="115">
        <f>IF(B103="","",IFERROR(B103/INDEX($B$2:$B$800,MATCH(DATE(YEAR(A103)-1,MONTH(A103),1),$A$2:$A$800,0))-1,""))</f>
        <v/>
      </c>
    </row>
    <row r="104">
      <c r="A104" s="114" t="n">
        <v>37653</v>
      </c>
      <c r="B104" s="47" t="n">
        <v>247.898</v>
      </c>
      <c r="C104" s="115">
        <f>IF(OR(B104="",B103=""),"",B104/B103-1)</f>
        <v/>
      </c>
      <c r="D104" s="115">
        <f>IF(B104="","",IFERROR(B104/INDEX($B$2:$B$800,MATCH(DATE(YEAR(A104)-1,12,1),$A$2:$A$800,0))-1,""))</f>
        <v/>
      </c>
      <c r="E104" s="115">
        <f>IF(B104="","",IFERROR(B104/INDEX($B$2:$B$800,MATCH(DATE(YEAR(A104)-1,MONTH(A104),1),$A$2:$A$800,0))-1,""))</f>
        <v/>
      </c>
    </row>
    <row r="105">
      <c r="A105" s="114" t="n">
        <v>37681</v>
      </c>
      <c r="B105" s="47" t="n">
        <v>251.318</v>
      </c>
      <c r="C105" s="115">
        <f>IF(OR(B105="",B104=""),"",B105/B104-1)</f>
        <v/>
      </c>
      <c r="D105" s="115">
        <f>IF(B105="","",IFERROR(B105/INDEX($B$2:$B$800,MATCH(DATE(YEAR(A105)-1,12,1),$A$2:$A$800,0))-1,""))</f>
        <v/>
      </c>
      <c r="E105" s="115">
        <f>IF(B105="","",IFERROR(B105/INDEX($B$2:$B$800,MATCH(DATE(YEAR(A105)-1,MONTH(A105),1),$A$2:$A$800,0))-1,""))</f>
        <v/>
      </c>
    </row>
    <row r="106">
      <c r="A106" s="114" t="n">
        <v>37712</v>
      </c>
      <c r="B106" s="47" t="n">
        <v>253.585</v>
      </c>
      <c r="C106" s="115">
        <f>IF(OR(B106="",B105=""),"",B106/B105-1)</f>
        <v/>
      </c>
      <c r="D106" s="115">
        <f>IF(B106="","",IFERROR(B106/INDEX($B$2:$B$800,MATCH(DATE(YEAR(A106)-1,12,1),$A$2:$A$800,0))-1,""))</f>
        <v/>
      </c>
      <c r="E106" s="115">
        <f>IF(B106="","",IFERROR(B106/INDEX($B$2:$B$800,MATCH(DATE(YEAR(A106)-1,MONTH(A106),1),$A$2:$A$800,0))-1,""))</f>
        <v/>
      </c>
    </row>
    <row r="107">
      <c r="A107" s="114" t="n">
        <v>37742</v>
      </c>
      <c r="B107" s="47" t="n">
        <v>260.778</v>
      </c>
      <c r="C107" s="115">
        <f>IF(OR(B107="",B106=""),"",B107/B106-1)</f>
        <v/>
      </c>
      <c r="D107" s="115">
        <f>IF(B107="","",IFERROR(B107/INDEX($B$2:$B$800,MATCH(DATE(YEAR(A107)-1,12,1),$A$2:$A$800,0))-1,""))</f>
        <v/>
      </c>
      <c r="E107" s="115">
        <f>IF(B107="","",IFERROR(B107/INDEX($B$2:$B$800,MATCH(DATE(YEAR(A107)-1,MONTH(A107),1),$A$2:$A$800,0))-1,""))</f>
        <v/>
      </c>
    </row>
    <row r="108">
      <c r="A108" s="114" t="n">
        <v>37773</v>
      </c>
      <c r="B108" s="47" t="n">
        <v>263.516</v>
      </c>
      <c r="C108" s="115">
        <f>IF(OR(B108="",B107=""),"",B108/B107-1)</f>
        <v/>
      </c>
      <c r="D108" s="115">
        <f>IF(B108="","",IFERROR(B108/INDEX($B$2:$B$800,MATCH(DATE(YEAR(A108)-1,12,1),$A$2:$A$800,0))-1,""))</f>
        <v/>
      </c>
      <c r="E108" s="115">
        <f>IF(B108="","",IFERROR(B108/INDEX($B$2:$B$800,MATCH(DATE(YEAR(A108)-1,MONTH(A108),1),$A$2:$A$800,0))-1,""))</f>
        <v/>
      </c>
    </row>
    <row r="109">
      <c r="A109" s="114" t="n">
        <v>37803</v>
      </c>
      <c r="B109" s="47" t="n">
        <v>266.132</v>
      </c>
      <c r="C109" s="115">
        <f>IF(OR(B109="",B108=""),"",B109/B108-1)</f>
        <v/>
      </c>
      <c r="D109" s="115">
        <f>IF(B109="","",IFERROR(B109/INDEX($B$2:$B$800,MATCH(DATE(YEAR(A109)-1,12,1),$A$2:$A$800,0))-1,""))</f>
        <v/>
      </c>
      <c r="E109" s="115">
        <f>IF(B109="","",IFERROR(B109/INDEX($B$2:$B$800,MATCH(DATE(YEAR(A109)-1,MONTH(A109),1),$A$2:$A$800,0))-1,""))</f>
        <v/>
      </c>
    </row>
    <row r="110">
      <c r="A110" s="114" t="n">
        <v>37834</v>
      </c>
      <c r="B110" s="47" t="n">
        <v>269.967</v>
      </c>
      <c r="C110" s="115">
        <f>IF(OR(B110="",B109=""),"",B110/B109-1)</f>
        <v/>
      </c>
      <c r="D110" s="115">
        <f>IF(B110="","",IFERROR(B110/INDEX($B$2:$B$800,MATCH(DATE(YEAR(A110)-1,12,1),$A$2:$A$800,0))-1,""))</f>
        <v/>
      </c>
      <c r="E110" s="115">
        <f>IF(B110="","",IFERROR(B110/INDEX($B$2:$B$800,MATCH(DATE(YEAR(A110)-1,MONTH(A110),1),$A$2:$A$800,0))-1,""))</f>
        <v/>
      </c>
    </row>
    <row r="111">
      <c r="A111" s="114" t="n">
        <v>37865</v>
      </c>
      <c r="B111" s="47" t="n">
        <v>270.555</v>
      </c>
      <c r="C111" s="115">
        <f>IF(OR(B111="",B110=""),"",B111/B110-1)</f>
        <v/>
      </c>
      <c r="D111" s="115">
        <f>IF(B111="","",IFERROR(B111/INDEX($B$2:$B$800,MATCH(DATE(YEAR(A111)-1,12,1),$A$2:$A$800,0))-1,""))</f>
        <v/>
      </c>
      <c r="E111" s="115">
        <f>IF(B111="","",IFERROR(B111/INDEX($B$2:$B$800,MATCH(DATE(YEAR(A111)-1,MONTH(A111),1),$A$2:$A$800,0))-1,""))</f>
        <v/>
      </c>
    </row>
    <row r="112">
      <c r="A112" s="114" t="n">
        <v>37895</v>
      </c>
      <c r="B112" s="47" t="n">
        <v>272.325</v>
      </c>
      <c r="C112" s="115">
        <f>IF(OR(B112="",B111=""),"",B112/B111-1)</f>
        <v/>
      </c>
      <c r="D112" s="115">
        <f>IF(B112="","",IFERROR(B112/INDEX($B$2:$B$800,MATCH(DATE(YEAR(A112)-1,12,1),$A$2:$A$800,0))-1,""))</f>
        <v/>
      </c>
      <c r="E112" s="115">
        <f>IF(B112="","",IFERROR(B112/INDEX($B$2:$B$800,MATCH(DATE(YEAR(A112)-1,MONTH(A112),1),$A$2:$A$800,0))-1,""))</f>
        <v/>
      </c>
    </row>
    <row r="113">
      <c r="A113" s="114" t="n">
        <v>37926</v>
      </c>
      <c r="B113" s="47" t="n">
        <v>275.152</v>
      </c>
      <c r="C113" s="115">
        <f>IF(OR(B113="",B112=""),"",B113/B112-1)</f>
        <v/>
      </c>
      <c r="D113" s="115">
        <f>IF(B113="","",IFERROR(B113/INDEX($B$2:$B$800,MATCH(DATE(YEAR(A113)-1,12,1),$A$2:$A$800,0))-1,""))</f>
        <v/>
      </c>
      <c r="E113" s="115">
        <f>IF(B113="","",IFERROR(B113/INDEX($B$2:$B$800,MATCH(DATE(YEAR(A113)-1,MONTH(A113),1),$A$2:$A$800,0))-1,""))</f>
        <v/>
      </c>
    </row>
    <row r="114">
      <c r="A114" s="114" t="n">
        <v>37956</v>
      </c>
      <c r="B114" s="47" t="n">
        <v>275.594</v>
      </c>
      <c r="C114" s="115">
        <f>IF(OR(B114="",B113=""),"",B114/B113-1)</f>
        <v/>
      </c>
      <c r="D114" s="115">
        <f>IF(B114="","",IFERROR(B114/INDEX($B$2:$B$800,MATCH(DATE(YEAR(A114)-1,12,1),$A$2:$A$800,0))-1,""))</f>
        <v/>
      </c>
      <c r="E114" s="115">
        <f>IF(B114="","",IFERROR(B114/INDEX($B$2:$B$800,MATCH(DATE(YEAR(A114)-1,MONTH(A114),1),$A$2:$A$800,0))-1,""))</f>
        <v/>
      </c>
    </row>
    <row r="115">
      <c r="A115" s="114" t="n">
        <v>37987</v>
      </c>
      <c r="B115" s="47" t="n">
        <v>276.49</v>
      </c>
      <c r="C115" s="115">
        <f>IF(OR(B115="",B114=""),"",B115/B114-1)</f>
        <v/>
      </c>
      <c r="D115" s="115">
        <f>IF(B115="","",IFERROR(B115/INDEX($B$2:$B$800,MATCH(DATE(YEAR(A115)-1,12,1),$A$2:$A$800,0))-1,""))</f>
        <v/>
      </c>
      <c r="E115" s="115">
        <f>IF(B115="","",IFERROR(B115/INDEX($B$2:$B$800,MATCH(DATE(YEAR(A115)-1,MONTH(A115),1),$A$2:$A$800,0))-1,""))</f>
        <v/>
      </c>
    </row>
    <row r="116">
      <c r="A116" s="114" t="n">
        <v>38018</v>
      </c>
      <c r="B116" s="47" t="n">
        <v>279.243</v>
      </c>
      <c r="C116" s="115">
        <f>IF(OR(B116="",B115=""),"",B116/B115-1)</f>
        <v/>
      </c>
      <c r="D116" s="115">
        <f>IF(B116="","",IFERROR(B116/INDEX($B$2:$B$800,MATCH(DATE(YEAR(A116)-1,12,1),$A$2:$A$800,0))-1,""))</f>
        <v/>
      </c>
      <c r="E116" s="115">
        <f>IF(B116="","",IFERROR(B116/INDEX($B$2:$B$800,MATCH(DATE(YEAR(A116)-1,MONTH(A116),1),$A$2:$A$800,0))-1,""))</f>
        <v/>
      </c>
    </row>
    <row r="117">
      <c r="A117" s="114" t="n">
        <v>38047</v>
      </c>
      <c r="B117" s="47" t="n">
        <v>282.47</v>
      </c>
      <c r="C117" s="115">
        <f>IF(OR(B117="",B116=""),"",B117/B116-1)</f>
        <v/>
      </c>
      <c r="D117" s="115">
        <f>IF(B117="","",IFERROR(B117/INDEX($B$2:$B$800,MATCH(DATE(YEAR(A117)-1,12,1),$A$2:$A$800,0))-1,""))</f>
        <v/>
      </c>
      <c r="E117" s="115">
        <f>IF(B117="","",IFERROR(B117/INDEX($B$2:$B$800,MATCH(DATE(YEAR(A117)-1,MONTH(A117),1),$A$2:$A$800,0))-1,""))</f>
        <v/>
      </c>
    </row>
    <row r="118">
      <c r="A118" s="114" t="n">
        <v>38078</v>
      </c>
      <c r="B118" s="47" t="n">
        <v>284.128</v>
      </c>
      <c r="C118" s="115">
        <f>IF(OR(B118="",B117=""),"",B118/B117-1)</f>
        <v/>
      </c>
      <c r="D118" s="115">
        <f>IF(B118="","",IFERROR(B118/INDEX($B$2:$B$800,MATCH(DATE(YEAR(A118)-1,12,1),$A$2:$A$800,0))-1,""))</f>
        <v/>
      </c>
      <c r="E118" s="115">
        <f>IF(B118="","",IFERROR(B118/INDEX($B$2:$B$800,MATCH(DATE(YEAR(A118)-1,MONTH(A118),1),$A$2:$A$800,0))-1,""))</f>
        <v/>
      </c>
    </row>
    <row r="119">
      <c r="A119" s="114" t="n">
        <v>38108</v>
      </c>
      <c r="B119" s="47" t="n">
        <v>289.317</v>
      </c>
      <c r="C119" s="115">
        <f>IF(OR(B119="",B118=""),"",B119/B118-1)</f>
        <v/>
      </c>
      <c r="D119" s="115">
        <f>IF(B119="","",IFERROR(B119/INDEX($B$2:$B$800,MATCH(DATE(YEAR(A119)-1,12,1),$A$2:$A$800,0))-1,""))</f>
        <v/>
      </c>
      <c r="E119" s="115">
        <f>IF(B119="","",IFERROR(B119/INDEX($B$2:$B$800,MATCH(DATE(YEAR(A119)-1,MONTH(A119),1),$A$2:$A$800,0))-1,""))</f>
        <v/>
      </c>
    </row>
    <row r="120">
      <c r="A120" s="114" t="n">
        <v>38139</v>
      </c>
      <c r="B120" s="47" t="n">
        <v>291.348</v>
      </c>
      <c r="C120" s="115">
        <f>IF(OR(B120="",B119=""),"",B120/B119-1)</f>
        <v/>
      </c>
      <c r="D120" s="115">
        <f>IF(B120="","",IFERROR(B120/INDEX($B$2:$B$800,MATCH(DATE(YEAR(A120)-1,12,1),$A$2:$A$800,0))-1,""))</f>
        <v/>
      </c>
      <c r="E120" s="115">
        <f>IF(B120="","",IFERROR(B120/INDEX($B$2:$B$800,MATCH(DATE(YEAR(A120)-1,MONTH(A120),1),$A$2:$A$800,0))-1,""))</f>
        <v/>
      </c>
    </row>
    <row r="121">
      <c r="A121" s="114" t="n">
        <v>38169</v>
      </c>
      <c r="B121" s="47" t="n">
        <v>294.625</v>
      </c>
      <c r="C121" s="115">
        <f>IF(OR(B121="",B120=""),"",B121/B120-1)</f>
        <v/>
      </c>
      <c r="D121" s="115">
        <f>IF(B121="","",IFERROR(B121/INDEX($B$2:$B$800,MATCH(DATE(YEAR(A121)-1,12,1),$A$2:$A$800,0))-1,""))</f>
        <v/>
      </c>
      <c r="E121" s="115">
        <f>IF(B121="","",IFERROR(B121/INDEX($B$2:$B$800,MATCH(DATE(YEAR(A121)-1,MONTH(A121),1),$A$2:$A$800,0))-1,""))</f>
        <v/>
      </c>
    </row>
    <row r="122">
      <c r="A122" s="114" t="n">
        <v>38200</v>
      </c>
      <c r="B122" s="47" t="n">
        <v>297.003</v>
      </c>
      <c r="C122" s="115">
        <f>IF(OR(B122="",B121=""),"",B122/B121-1)</f>
        <v/>
      </c>
      <c r="D122" s="115">
        <f>IF(B122="","",IFERROR(B122/INDEX($B$2:$B$800,MATCH(DATE(YEAR(A122)-1,12,1),$A$2:$A$800,0))-1,""))</f>
        <v/>
      </c>
      <c r="E122" s="115">
        <f>IF(B122="","",IFERROR(B122/INDEX($B$2:$B$800,MATCH(DATE(YEAR(A122)-1,MONTH(A122),1),$A$2:$A$800,0))-1,""))</f>
        <v/>
      </c>
    </row>
    <row r="123">
      <c r="A123" s="114" t="n">
        <v>38231</v>
      </c>
      <c r="B123" s="47" t="n">
        <v>298.722</v>
      </c>
      <c r="C123" s="115">
        <f>IF(OR(B123="",B122=""),"",B123/B122-1)</f>
        <v/>
      </c>
      <c r="D123" s="115">
        <f>IF(B123="","",IFERROR(B123/INDEX($B$2:$B$800,MATCH(DATE(YEAR(A123)-1,12,1),$A$2:$A$800,0))-1,""))</f>
        <v/>
      </c>
      <c r="E123" s="115">
        <f>IF(B123="","",IFERROR(B123/INDEX($B$2:$B$800,MATCH(DATE(YEAR(A123)-1,MONTH(A123),1),$A$2:$A$800,0))-1,""))</f>
        <v/>
      </c>
    </row>
    <row r="124">
      <c r="A124" s="114" t="n">
        <v>38261</v>
      </c>
      <c r="B124" s="47" t="n">
        <v>302.275</v>
      </c>
      <c r="C124" s="115">
        <f>IF(OR(B124="",B123=""),"",B124/B123-1)</f>
        <v/>
      </c>
      <c r="D124" s="115">
        <f>IF(B124="","",IFERROR(B124/INDEX($B$2:$B$800,MATCH(DATE(YEAR(A124)-1,12,1),$A$2:$A$800,0))-1,""))</f>
        <v/>
      </c>
      <c r="E124" s="115">
        <f>IF(B124="","",IFERROR(B124/INDEX($B$2:$B$800,MATCH(DATE(YEAR(A124)-1,MONTH(A124),1),$A$2:$A$800,0))-1,""))</f>
        <v/>
      </c>
    </row>
    <row r="125">
      <c r="A125" s="114" t="n">
        <v>38292</v>
      </c>
      <c r="B125" s="47" t="n">
        <v>304.429</v>
      </c>
      <c r="C125" s="115">
        <f>IF(OR(B125="",B124=""),"",B125/B124-1)</f>
        <v/>
      </c>
      <c r="D125" s="115">
        <f>IF(B125="","",IFERROR(B125/INDEX($B$2:$B$800,MATCH(DATE(YEAR(A125)-1,12,1),$A$2:$A$800,0))-1,""))</f>
        <v/>
      </c>
      <c r="E125" s="115">
        <f>IF(B125="","",IFERROR(B125/INDEX($B$2:$B$800,MATCH(DATE(YEAR(A125)-1,MONTH(A125),1),$A$2:$A$800,0))-1,""))</f>
        <v/>
      </c>
    </row>
    <row r="126">
      <c r="A126" s="114" t="n">
        <v>38322</v>
      </c>
      <c r="B126" s="47" t="n">
        <v>305.974</v>
      </c>
      <c r="C126" s="115">
        <f>IF(OR(B126="",B125=""),"",B126/B125-1)</f>
        <v/>
      </c>
      <c r="D126" s="115">
        <f>IF(B126="","",IFERROR(B126/INDEX($B$2:$B$800,MATCH(DATE(YEAR(A126)-1,12,1),$A$2:$A$800,0))-1,""))</f>
        <v/>
      </c>
      <c r="E126" s="115">
        <f>IF(B126="","",IFERROR(B126/INDEX($B$2:$B$800,MATCH(DATE(YEAR(A126)-1,MONTH(A126),1),$A$2:$A$800,0))-1,""))</f>
        <v/>
      </c>
    </row>
    <row r="127">
      <c r="A127" s="114" t="n">
        <v>38353</v>
      </c>
      <c r="B127" s="47" t="n">
        <v>308.284</v>
      </c>
      <c r="C127" s="115">
        <f>IF(OR(B127="",B126=""),"",B127/B126-1)</f>
        <v/>
      </c>
      <c r="D127" s="115">
        <f>IF(B127="","",IFERROR(B127/INDEX($B$2:$B$800,MATCH(DATE(YEAR(A127)-1,12,1),$A$2:$A$800,0))-1,""))</f>
        <v/>
      </c>
      <c r="E127" s="115">
        <f>IF(B127="","",IFERROR(B127/INDEX($B$2:$B$800,MATCH(DATE(YEAR(A127)-1,MONTH(A127),1),$A$2:$A$800,0))-1,""))</f>
        <v/>
      </c>
    </row>
    <row r="128">
      <c r="A128" s="114" t="n">
        <v>38384</v>
      </c>
      <c r="B128" s="47" t="n">
        <v>309.646</v>
      </c>
      <c r="C128" s="115">
        <f>IF(OR(B128="",B127=""),"",B128/B127-1)</f>
        <v/>
      </c>
      <c r="D128" s="115">
        <f>IF(B128="","",IFERROR(B128/INDEX($B$2:$B$800,MATCH(DATE(YEAR(A128)-1,12,1),$A$2:$A$800,0))-1,""))</f>
        <v/>
      </c>
      <c r="E128" s="115">
        <f>IF(B128="","",IFERROR(B128/INDEX($B$2:$B$800,MATCH(DATE(YEAR(A128)-1,MONTH(A128),1),$A$2:$A$800,0))-1,""))</f>
        <v/>
      </c>
    </row>
    <row r="129">
      <c r="A129" s="114" t="n">
        <v>38412</v>
      </c>
      <c r="B129" s="47" t="n">
        <v>311.733</v>
      </c>
      <c r="C129" s="115">
        <f>IF(OR(B129="",B128=""),"",B129/B128-1)</f>
        <v/>
      </c>
      <c r="D129" s="115">
        <f>IF(B129="","",IFERROR(B129/INDEX($B$2:$B$800,MATCH(DATE(YEAR(A129)-1,12,1),$A$2:$A$800,0))-1,""))</f>
        <v/>
      </c>
      <c r="E129" s="115">
        <f>IF(B129="","",IFERROR(B129/INDEX($B$2:$B$800,MATCH(DATE(YEAR(A129)-1,MONTH(A129),1),$A$2:$A$800,0))-1,""))</f>
        <v/>
      </c>
    </row>
    <row r="130">
      <c r="A130" s="114" t="n">
        <v>38443</v>
      </c>
      <c r="B130" s="47" t="n">
        <v>313.977</v>
      </c>
      <c r="C130" s="115">
        <f>IF(OR(B130="",B129=""),"",B130/B129-1)</f>
        <v/>
      </c>
      <c r="D130" s="115">
        <f>IF(B130="","",IFERROR(B130/INDEX($B$2:$B$800,MATCH(DATE(YEAR(A130)-1,12,1),$A$2:$A$800,0))-1,""))</f>
        <v/>
      </c>
      <c r="E130" s="115">
        <f>IF(B130="","",IFERROR(B130/INDEX($B$2:$B$800,MATCH(DATE(YEAR(A130)-1,MONTH(A130),1),$A$2:$A$800,0))-1,""))</f>
        <v/>
      </c>
    </row>
    <row r="131">
      <c r="A131" s="114" t="n">
        <v>38473</v>
      </c>
      <c r="B131" s="47" t="n">
        <v>320.524</v>
      </c>
      <c r="C131" s="115">
        <f>IF(OR(B131="",B130=""),"",B131/B130-1)</f>
        <v/>
      </c>
      <c r="D131" s="115">
        <f>IF(B131="","",IFERROR(B131/INDEX($B$2:$B$800,MATCH(DATE(YEAR(A131)-1,12,1),$A$2:$A$800,0))-1,""))</f>
        <v/>
      </c>
      <c r="E131" s="115">
        <f>IF(B131="","",IFERROR(B131/INDEX($B$2:$B$800,MATCH(DATE(YEAR(A131)-1,MONTH(A131),1),$A$2:$A$800,0))-1,""))</f>
        <v/>
      </c>
    </row>
    <row r="132">
      <c r="A132" s="114" t="n">
        <v>38504</v>
      </c>
      <c r="B132" s="47" t="n">
        <v>322.974</v>
      </c>
      <c r="C132" s="115">
        <f>IF(OR(B132="",B131=""),"",B132/B131-1)</f>
        <v/>
      </c>
      <c r="D132" s="115">
        <f>IF(B132="","",IFERROR(B132/INDEX($B$2:$B$800,MATCH(DATE(YEAR(A132)-1,12,1),$A$2:$A$800,0))-1,""))</f>
        <v/>
      </c>
      <c r="E132" s="115">
        <f>IF(B132="","",IFERROR(B132/INDEX($B$2:$B$800,MATCH(DATE(YEAR(A132)-1,MONTH(A132),1),$A$2:$A$800,0))-1,""))</f>
        <v/>
      </c>
    </row>
    <row r="133">
      <c r="A133" s="114" t="n">
        <v>38534</v>
      </c>
      <c r="B133" s="47" t="n">
        <v>323.332</v>
      </c>
      <c r="C133" s="115">
        <f>IF(OR(B133="",B132=""),"",B133/B132-1)</f>
        <v/>
      </c>
      <c r="D133" s="115">
        <f>IF(B133="","",IFERROR(B133/INDEX($B$2:$B$800,MATCH(DATE(YEAR(A133)-1,12,1),$A$2:$A$800,0))-1,""))</f>
        <v/>
      </c>
      <c r="E133" s="115">
        <f>IF(B133="","",IFERROR(B133/INDEX($B$2:$B$800,MATCH(DATE(YEAR(A133)-1,MONTH(A133),1),$A$2:$A$800,0))-1,""))</f>
        <v/>
      </c>
    </row>
    <row r="134">
      <c r="A134" s="114" t="n">
        <v>38565</v>
      </c>
      <c r="B134" s="47" t="n">
        <v>323.382</v>
      </c>
      <c r="C134" s="115">
        <f>IF(OR(B134="",B133=""),"",B134/B133-1)</f>
        <v/>
      </c>
      <c r="D134" s="115">
        <f>IF(B134="","",IFERROR(B134/INDEX($B$2:$B$800,MATCH(DATE(YEAR(A134)-1,12,1),$A$2:$A$800,0))-1,""))</f>
        <v/>
      </c>
      <c r="E134" s="115">
        <f>IF(B134="","",IFERROR(B134/INDEX($B$2:$B$800,MATCH(DATE(YEAR(A134)-1,MONTH(A134),1),$A$2:$A$800,0))-1,""))</f>
        <v/>
      </c>
    </row>
    <row r="135">
      <c r="A135" s="114" t="n">
        <v>38596</v>
      </c>
      <c r="B135" s="47" t="n">
        <v>324.164</v>
      </c>
      <c r="C135" s="115">
        <f>IF(OR(B135="",B134=""),"",B135/B134-1)</f>
        <v/>
      </c>
      <c r="D135" s="115">
        <f>IF(B135="","",IFERROR(B135/INDEX($B$2:$B$800,MATCH(DATE(YEAR(A135)-1,12,1),$A$2:$A$800,0))-1,""))</f>
        <v/>
      </c>
      <c r="E135" s="115">
        <f>IF(B135="","",IFERROR(B135/INDEX($B$2:$B$800,MATCH(DATE(YEAR(A135)-1,MONTH(A135),1),$A$2:$A$800,0))-1,""))</f>
        <v/>
      </c>
    </row>
    <row r="136">
      <c r="A136" s="114" t="n">
        <v>38626</v>
      </c>
      <c r="B136" s="47" t="n">
        <v>324.782</v>
      </c>
      <c r="C136" s="115">
        <f>IF(OR(B136="",B135=""),"",B136/B135-1)</f>
        <v/>
      </c>
      <c r="D136" s="115">
        <f>IF(B136="","",IFERROR(B136/INDEX($B$2:$B$800,MATCH(DATE(YEAR(A136)-1,12,1),$A$2:$A$800,0))-1,""))</f>
        <v/>
      </c>
      <c r="E136" s="115">
        <f>IF(B136="","",IFERROR(B136/INDEX($B$2:$B$800,MATCH(DATE(YEAR(A136)-1,MONTH(A136),1),$A$2:$A$800,0))-1,""))</f>
        <v/>
      </c>
    </row>
    <row r="137">
      <c r="A137" s="114" t="n">
        <v>38657</v>
      </c>
      <c r="B137" s="47" t="n">
        <v>325.703</v>
      </c>
      <c r="C137" s="115">
        <f>IF(OR(B137="",B136=""),"",B137/B136-1)</f>
        <v/>
      </c>
      <c r="D137" s="115">
        <f>IF(B137="","",IFERROR(B137/INDEX($B$2:$B$800,MATCH(DATE(YEAR(A137)-1,12,1),$A$2:$A$800,0))-1,""))</f>
        <v/>
      </c>
      <c r="E137" s="115">
        <f>IF(B137="","",IFERROR(B137/INDEX($B$2:$B$800,MATCH(DATE(YEAR(A137)-1,MONTH(A137),1),$A$2:$A$800,0))-1,""))</f>
        <v/>
      </c>
    </row>
    <row r="138">
      <c r="A138" s="114" t="n">
        <v>38687</v>
      </c>
      <c r="B138" s="47" t="n">
        <v>326.915</v>
      </c>
      <c r="C138" s="115">
        <f>IF(OR(B138="",B137=""),"",B138/B137-1)</f>
        <v/>
      </c>
      <c r="D138" s="115">
        <f>IF(B138="","",IFERROR(B138/INDEX($B$2:$B$800,MATCH(DATE(YEAR(A138)-1,12,1),$A$2:$A$800,0))-1,""))</f>
        <v/>
      </c>
      <c r="E138" s="115">
        <f>IF(B138="","",IFERROR(B138/INDEX($B$2:$B$800,MATCH(DATE(YEAR(A138)-1,MONTH(A138),1),$A$2:$A$800,0))-1,""))</f>
        <v/>
      </c>
    </row>
    <row r="139">
      <c r="A139" s="114" t="n">
        <v>38718</v>
      </c>
      <c r="B139" s="47" t="n">
        <v>328.042</v>
      </c>
      <c r="C139" s="115">
        <f>IF(OR(B139="",B138=""),"",B139/B138-1)</f>
        <v/>
      </c>
      <c r="D139" s="115">
        <f>IF(B139="","",IFERROR(B139/INDEX($B$2:$B$800,MATCH(DATE(YEAR(A139)-1,12,1),$A$2:$A$800,0))-1,""))</f>
        <v/>
      </c>
      <c r="E139" s="115">
        <f>IF(B139="","",IFERROR(B139/INDEX($B$2:$B$800,MATCH(DATE(YEAR(A139)-1,MONTH(A139),1),$A$2:$A$800,0))-1,""))</f>
        <v/>
      </c>
    </row>
    <row r="140">
      <c r="A140" s="114" t="n">
        <v>38749</v>
      </c>
      <c r="B140" s="47" t="n">
        <v>328.651</v>
      </c>
      <c r="C140" s="115">
        <f>IF(OR(B140="",B139=""),"",B140/B139-1)</f>
        <v/>
      </c>
      <c r="D140" s="115">
        <f>IF(B140="","",IFERROR(B140/INDEX($B$2:$B$800,MATCH(DATE(YEAR(A140)-1,12,1),$A$2:$A$800,0))-1,""))</f>
        <v/>
      </c>
      <c r="E140" s="115">
        <f>IF(B140="","",IFERROR(B140/INDEX($B$2:$B$800,MATCH(DATE(YEAR(A140)-1,MONTH(A140),1),$A$2:$A$800,0))-1,""))</f>
        <v/>
      </c>
    </row>
    <row r="141">
      <c r="A141" s="114" t="n">
        <v>38777</v>
      </c>
      <c r="B141" s="47" t="n">
        <v>329.32</v>
      </c>
      <c r="C141" s="115">
        <f>IF(OR(B141="",B140=""),"",B141/B140-1)</f>
        <v/>
      </c>
      <c r="D141" s="115">
        <f>IF(B141="","",IFERROR(B141/INDEX($B$2:$B$800,MATCH(DATE(YEAR(A141)-1,12,1),$A$2:$A$800,0))-1,""))</f>
        <v/>
      </c>
      <c r="E141" s="115">
        <f>IF(B141="","",IFERROR(B141/INDEX($B$2:$B$800,MATCH(DATE(YEAR(A141)-1,MONTH(A141),1),$A$2:$A$800,0))-1,""))</f>
        <v/>
      </c>
    </row>
    <row r="142">
      <c r="A142" s="114" t="n">
        <v>38808</v>
      </c>
      <c r="B142" s="47" t="n">
        <v>330.501</v>
      </c>
      <c r="C142" s="115">
        <f>IF(OR(B142="",B141=""),"",B142/B141-1)</f>
        <v/>
      </c>
      <c r="D142" s="115">
        <f>IF(B142="","",IFERROR(B142/INDEX($B$2:$B$800,MATCH(DATE(YEAR(A142)-1,12,1),$A$2:$A$800,0))-1,""))</f>
        <v/>
      </c>
      <c r="E142" s="115">
        <f>IF(B142="","",IFERROR(B142/INDEX($B$2:$B$800,MATCH(DATE(YEAR(A142)-1,MONTH(A142),1),$A$2:$A$800,0))-1,""))</f>
        <v/>
      </c>
    </row>
    <row r="143">
      <c r="A143" s="114" t="n">
        <v>38838</v>
      </c>
      <c r="B143" s="47" t="n">
        <v>334.867</v>
      </c>
      <c r="C143" s="115">
        <f>IF(OR(B143="",B142=""),"",B143/B142-1)</f>
        <v/>
      </c>
      <c r="D143" s="115">
        <f>IF(B143="","",IFERROR(B143/INDEX($B$2:$B$800,MATCH(DATE(YEAR(A143)-1,12,1),$A$2:$A$800,0))-1,""))</f>
        <v/>
      </c>
      <c r="E143" s="115">
        <f>IF(B143="","",IFERROR(B143/INDEX($B$2:$B$800,MATCH(DATE(YEAR(A143)-1,MONTH(A143),1),$A$2:$A$800,0))-1,""))</f>
        <v/>
      </c>
    </row>
    <row r="144">
      <c r="A144" s="114" t="n">
        <v>38869</v>
      </c>
      <c r="B144" s="47" t="n">
        <v>337.892</v>
      </c>
      <c r="C144" s="115">
        <f>IF(OR(B144="",B143=""),"",B144/B143-1)</f>
        <v/>
      </c>
      <c r="D144" s="115">
        <f>IF(B144="","",IFERROR(B144/INDEX($B$2:$B$800,MATCH(DATE(YEAR(A144)-1,12,1),$A$2:$A$800,0))-1,""))</f>
        <v/>
      </c>
      <c r="E144" s="115">
        <f>IF(B144="","",IFERROR(B144/INDEX($B$2:$B$800,MATCH(DATE(YEAR(A144)-1,MONTH(A144),1),$A$2:$A$800,0))-1,""))</f>
        <v/>
      </c>
    </row>
    <row r="145">
      <c r="A145" s="114" t="n">
        <v>38899</v>
      </c>
      <c r="B145" s="47" t="n">
        <v>339.484</v>
      </c>
      <c r="C145" s="115">
        <f>IF(OR(B145="",B144=""),"",B145/B144-1)</f>
        <v/>
      </c>
      <c r="D145" s="115">
        <f>IF(B145="","",IFERROR(B145/INDEX($B$2:$B$800,MATCH(DATE(YEAR(A145)-1,12,1),$A$2:$A$800,0))-1,""))</f>
        <v/>
      </c>
      <c r="E145" s="115">
        <f>IF(B145="","",IFERROR(B145/INDEX($B$2:$B$800,MATCH(DATE(YEAR(A145)-1,MONTH(A145),1),$A$2:$A$800,0))-1,""))</f>
        <v/>
      </c>
    </row>
    <row r="146">
      <c r="A146" s="114" t="n">
        <v>38930</v>
      </c>
      <c r="B146" s="47" t="n">
        <v>340.283</v>
      </c>
      <c r="C146" s="115">
        <f>IF(OR(B146="",B145=""),"",B146/B145-1)</f>
        <v/>
      </c>
      <c r="D146" s="115">
        <f>IF(B146="","",IFERROR(B146/INDEX($B$2:$B$800,MATCH(DATE(YEAR(A146)-1,12,1),$A$2:$A$800,0))-1,""))</f>
        <v/>
      </c>
      <c r="E146" s="115">
        <f>IF(B146="","",IFERROR(B146/INDEX($B$2:$B$800,MATCH(DATE(YEAR(A146)-1,MONTH(A146),1),$A$2:$A$800,0))-1,""))</f>
        <v/>
      </c>
    </row>
    <row r="147">
      <c r="A147" s="114" t="n">
        <v>38961</v>
      </c>
      <c r="B147" s="47" t="n">
        <v>340.67</v>
      </c>
      <c r="C147" s="115">
        <f>IF(OR(B147="",B146=""),"",B147/B146-1)</f>
        <v/>
      </c>
      <c r="D147" s="115">
        <f>IF(B147="","",IFERROR(B147/INDEX($B$2:$B$800,MATCH(DATE(YEAR(A147)-1,12,1),$A$2:$A$800,0))-1,""))</f>
        <v/>
      </c>
      <c r="E147" s="115">
        <f>IF(B147="","",IFERROR(B147/INDEX($B$2:$B$800,MATCH(DATE(YEAR(A147)-1,MONTH(A147),1),$A$2:$A$800,0))-1,""))</f>
        <v/>
      </c>
    </row>
    <row r="148">
      <c r="A148" s="114" t="n">
        <v>38991</v>
      </c>
      <c r="B148" s="47" t="n">
        <v>341.369</v>
      </c>
      <c r="C148" s="115">
        <f>IF(OR(B148="",B147=""),"",B148/B147-1)</f>
        <v/>
      </c>
      <c r="D148" s="115">
        <f>IF(B148="","",IFERROR(B148/INDEX($B$2:$B$800,MATCH(DATE(YEAR(A148)-1,12,1),$A$2:$A$800,0))-1,""))</f>
        <v/>
      </c>
      <c r="E148" s="115">
        <f>IF(B148="","",IFERROR(B148/INDEX($B$2:$B$800,MATCH(DATE(YEAR(A148)-1,MONTH(A148),1),$A$2:$A$800,0))-1,""))</f>
        <v/>
      </c>
    </row>
    <row r="149">
      <c r="A149" s="114" t="n">
        <v>39022</v>
      </c>
      <c r="B149" s="47" t="n">
        <v>342.159</v>
      </c>
      <c r="C149" s="115">
        <f>IF(OR(B149="",B148=""),"",B149/B148-1)</f>
        <v/>
      </c>
      <c r="D149" s="115">
        <f>IF(B149="","",IFERROR(B149/INDEX($B$2:$B$800,MATCH(DATE(YEAR(A149)-1,12,1),$A$2:$A$800,0))-1,""))</f>
        <v/>
      </c>
      <c r="E149" s="115">
        <f>IF(B149="","",IFERROR(B149/INDEX($B$2:$B$800,MATCH(DATE(YEAR(A149)-1,MONTH(A149),1),$A$2:$A$800,0))-1,""))</f>
        <v/>
      </c>
    </row>
    <row r="150">
      <c r="A150" s="114" t="n">
        <v>39052</v>
      </c>
      <c r="B150" s="47" t="n">
        <v>343.401</v>
      </c>
      <c r="C150" s="115">
        <f>IF(OR(B150="",B149=""),"",B150/B149-1)</f>
        <v/>
      </c>
      <c r="D150" s="115">
        <f>IF(B150="","",IFERROR(B150/INDEX($B$2:$B$800,MATCH(DATE(YEAR(A150)-1,12,1),$A$2:$A$800,0))-1,""))</f>
        <v/>
      </c>
      <c r="E150" s="115">
        <f>IF(B150="","",IFERROR(B150/INDEX($B$2:$B$800,MATCH(DATE(YEAR(A150)-1,MONTH(A150),1),$A$2:$A$800,0))-1,""))</f>
        <v/>
      </c>
    </row>
    <row r="151">
      <c r="A151" s="114" t="n">
        <v>39083</v>
      </c>
      <c r="B151" s="47" t="n">
        <v>344.943</v>
      </c>
      <c r="C151" s="115">
        <f>IF(OR(B151="",B150=""),"",B151/B150-1)</f>
        <v/>
      </c>
      <c r="D151" s="115">
        <f>IF(B151="","",IFERROR(B151/INDEX($B$2:$B$800,MATCH(DATE(YEAR(A151)-1,12,1),$A$2:$A$800,0))-1,""))</f>
        <v/>
      </c>
      <c r="E151" s="115">
        <f>IF(B151="","",IFERROR(B151/INDEX($B$2:$B$800,MATCH(DATE(YEAR(A151)-1,MONTH(A151),1),$A$2:$A$800,0))-1,""))</f>
        <v/>
      </c>
    </row>
    <row r="152">
      <c r="A152" s="114" t="n">
        <v>39114</v>
      </c>
      <c r="B152" s="47" t="n">
        <v>345.682</v>
      </c>
      <c r="C152" s="115">
        <f>IF(OR(B152="",B151=""),"",B152/B151-1)</f>
        <v/>
      </c>
      <c r="D152" s="115">
        <f>IF(B152="","",IFERROR(B152/INDEX($B$2:$B$800,MATCH(DATE(YEAR(A152)-1,12,1),$A$2:$A$800,0))-1,""))</f>
        <v/>
      </c>
      <c r="E152" s="115">
        <f>IF(B152="","",IFERROR(B152/INDEX($B$2:$B$800,MATCH(DATE(YEAR(A152)-1,MONTH(A152),1),$A$2:$A$800,0))-1,""))</f>
        <v/>
      </c>
    </row>
    <row r="153">
      <c r="A153" s="114" t="n">
        <v>39142</v>
      </c>
      <c r="B153" s="47" t="n">
        <v>346.617</v>
      </c>
      <c r="C153" s="115">
        <f>IF(OR(B153="",B152=""),"",B153/B152-1)</f>
        <v/>
      </c>
      <c r="D153" s="115">
        <f>IF(B153="","",IFERROR(B153/INDEX($B$2:$B$800,MATCH(DATE(YEAR(A153)-1,12,1),$A$2:$A$800,0))-1,""))</f>
        <v/>
      </c>
      <c r="E153" s="115">
        <f>IF(B153="","",IFERROR(B153/INDEX($B$2:$B$800,MATCH(DATE(YEAR(A153)-1,MONTH(A153),1),$A$2:$A$800,0))-1,""))</f>
        <v/>
      </c>
    </row>
    <row r="154">
      <c r="A154" s="114" t="n">
        <v>39173</v>
      </c>
      <c r="B154" s="47" t="n">
        <v>348.194</v>
      </c>
      <c r="C154" s="115">
        <f>IF(OR(B154="",B153=""),"",B154/B153-1)</f>
        <v/>
      </c>
      <c r="D154" s="115">
        <f>IF(B154="","",IFERROR(B154/INDEX($B$2:$B$800,MATCH(DATE(YEAR(A154)-1,12,1),$A$2:$A$800,0))-1,""))</f>
        <v/>
      </c>
      <c r="E154" s="115">
        <f>IF(B154="","",IFERROR(B154/INDEX($B$2:$B$800,MATCH(DATE(YEAR(A154)-1,MONTH(A154),1),$A$2:$A$800,0))-1,""))</f>
        <v/>
      </c>
    </row>
    <row r="155">
      <c r="A155" s="114" t="n">
        <v>39203</v>
      </c>
      <c r="B155" s="47" t="n">
        <v>352.204</v>
      </c>
      <c r="C155" s="115">
        <f>IF(OR(B155="",B154=""),"",B155/B154-1)</f>
        <v/>
      </c>
      <c r="D155" s="115">
        <f>IF(B155="","",IFERROR(B155/INDEX($B$2:$B$800,MATCH(DATE(YEAR(A155)-1,12,1),$A$2:$A$800,0))-1,""))</f>
        <v/>
      </c>
      <c r="E155" s="115">
        <f>IF(B155="","",IFERROR(B155/INDEX($B$2:$B$800,MATCH(DATE(YEAR(A155)-1,MONTH(A155),1),$A$2:$A$800,0))-1,""))</f>
        <v/>
      </c>
    </row>
    <row r="156">
      <c r="A156" s="114" t="n">
        <v>39234</v>
      </c>
      <c r="B156" s="47" t="n">
        <v>355.456</v>
      </c>
      <c r="C156" s="115">
        <f>IF(OR(B156="",B155=""),"",B156/B155-1)</f>
        <v/>
      </c>
      <c r="D156" s="115">
        <f>IF(B156="","",IFERROR(B156/INDEX($B$2:$B$800,MATCH(DATE(YEAR(A156)-1,12,1),$A$2:$A$800,0))-1,""))</f>
        <v/>
      </c>
      <c r="E156" s="115">
        <f>IF(B156="","",IFERROR(B156/INDEX($B$2:$B$800,MATCH(DATE(YEAR(A156)-1,MONTH(A156),1),$A$2:$A$800,0))-1,""))</f>
        <v/>
      </c>
    </row>
    <row r="157">
      <c r="A157" s="114" t="n">
        <v>39264</v>
      </c>
      <c r="B157" s="47" t="n">
        <v>356.545</v>
      </c>
      <c r="C157" s="115">
        <f>IF(OR(B157="",B156=""),"",B157/B156-1)</f>
        <v/>
      </c>
      <c r="D157" s="115">
        <f>IF(B157="","",IFERROR(B157/INDEX($B$2:$B$800,MATCH(DATE(YEAR(A157)-1,12,1),$A$2:$A$800,0))-1,""))</f>
        <v/>
      </c>
      <c r="E157" s="115">
        <f>IF(B157="","",IFERROR(B157/INDEX($B$2:$B$800,MATCH(DATE(YEAR(A157)-1,MONTH(A157),1),$A$2:$A$800,0))-1,""))</f>
        <v/>
      </c>
    </row>
    <row r="158">
      <c r="A158" s="114" t="n">
        <v>39295</v>
      </c>
      <c r="B158" s="47" t="n">
        <v>357.467</v>
      </c>
      <c r="C158" s="115">
        <f>IF(OR(B158="",B157=""),"",B158/B157-1)</f>
        <v/>
      </c>
      <c r="D158" s="115">
        <f>IF(B158="","",IFERROR(B158/INDEX($B$2:$B$800,MATCH(DATE(YEAR(A158)-1,12,1),$A$2:$A$800,0))-1,""))</f>
        <v/>
      </c>
      <c r="E158" s="115">
        <f>IF(B158="","",IFERROR(B158/INDEX($B$2:$B$800,MATCH(DATE(YEAR(A158)-1,MONTH(A158),1),$A$2:$A$800,0))-1,""))</f>
        <v/>
      </c>
    </row>
    <row r="159">
      <c r="A159" s="114" t="n">
        <v>39326</v>
      </c>
      <c r="B159" s="47" t="n">
        <v>359.276</v>
      </c>
      <c r="C159" s="115">
        <f>IF(OR(B159="",B158=""),"",B159/B158-1)</f>
        <v/>
      </c>
      <c r="D159" s="115">
        <f>IF(B159="","",IFERROR(B159/INDEX($B$2:$B$800,MATCH(DATE(YEAR(A159)-1,12,1),$A$2:$A$800,0))-1,""))</f>
        <v/>
      </c>
      <c r="E159" s="115">
        <f>IF(B159="","",IFERROR(B159/INDEX($B$2:$B$800,MATCH(DATE(YEAR(A159)-1,MONTH(A159),1),$A$2:$A$800,0))-1,""))</f>
        <v/>
      </c>
    </row>
    <row r="160">
      <c r="A160" s="114" t="n">
        <v>39356</v>
      </c>
      <c r="B160" s="47" t="n">
        <v>361.102</v>
      </c>
      <c r="C160" s="115">
        <f>IF(OR(B160="",B159=""),"",B160/B159-1)</f>
        <v/>
      </c>
      <c r="D160" s="115">
        <f>IF(B160="","",IFERROR(B160/INDEX($B$2:$B$800,MATCH(DATE(YEAR(A160)-1,12,1),$A$2:$A$800,0))-1,""))</f>
        <v/>
      </c>
      <c r="E160" s="115">
        <f>IF(B160="","",IFERROR(B160/INDEX($B$2:$B$800,MATCH(DATE(YEAR(A160)-1,MONTH(A160),1),$A$2:$A$800,0))-1,""))</f>
        <v/>
      </c>
    </row>
    <row r="161">
      <c r="A161" s="114" t="n">
        <v>39387</v>
      </c>
      <c r="B161" s="47" t="n">
        <v>362.403</v>
      </c>
      <c r="C161" s="115">
        <f>IF(OR(B161="",B160=""),"",B161/B160-1)</f>
        <v/>
      </c>
      <c r="D161" s="115">
        <f>IF(B161="","",IFERROR(B161/INDEX($B$2:$B$800,MATCH(DATE(YEAR(A161)-1,12,1),$A$2:$A$800,0))-1,""))</f>
        <v/>
      </c>
      <c r="E161" s="115">
        <f>IF(B161="","",IFERROR(B161/INDEX($B$2:$B$800,MATCH(DATE(YEAR(A161)-1,MONTH(A161),1),$A$2:$A$800,0))-1,""))</f>
        <v/>
      </c>
    </row>
    <row r="162">
      <c r="A162" s="114" t="n">
        <v>39417</v>
      </c>
      <c r="B162" s="47" t="n">
        <v>364.525</v>
      </c>
      <c r="C162" s="115">
        <f>IF(OR(B162="",B161=""),"",B162/B161-1)</f>
        <v/>
      </c>
      <c r="D162" s="115">
        <f>IF(B162="","",IFERROR(B162/INDEX($B$2:$B$800,MATCH(DATE(YEAR(A162)-1,12,1),$A$2:$A$800,0))-1,""))</f>
        <v/>
      </c>
      <c r="E162" s="115">
        <f>IF(B162="","",IFERROR(B162/INDEX($B$2:$B$800,MATCH(DATE(YEAR(A162)-1,MONTH(A162),1),$A$2:$A$800,0))-1,""))</f>
        <v/>
      </c>
    </row>
    <row r="163">
      <c r="A163" s="114" t="n">
        <v>39448</v>
      </c>
      <c r="B163" s="47" t="n">
        <v>365.906</v>
      </c>
      <c r="C163" s="115">
        <f>IF(OR(B163="",B162=""),"",B163/B162-1)</f>
        <v/>
      </c>
      <c r="D163" s="115">
        <f>IF(B163="","",IFERROR(B163/INDEX($B$2:$B$800,MATCH(DATE(YEAR(A163)-1,12,1),$A$2:$A$800,0))-1,""))</f>
        <v/>
      </c>
      <c r="E163" s="115">
        <f>IF(B163="","",IFERROR(B163/INDEX($B$2:$B$800,MATCH(DATE(YEAR(A163)-1,MONTH(A163),1),$A$2:$A$800,0))-1,""))</f>
        <v/>
      </c>
    </row>
    <row r="164">
      <c r="A164" s="114" t="n">
        <v>39479</v>
      </c>
      <c r="B164" s="47" t="n">
        <v>367.382</v>
      </c>
      <c r="C164" s="115">
        <f>IF(OR(B164="",B163=""),"",B164/B163-1)</f>
        <v/>
      </c>
      <c r="D164" s="115">
        <f>IF(B164="","",IFERROR(B164/INDEX($B$2:$B$800,MATCH(DATE(YEAR(A164)-1,12,1),$A$2:$A$800,0))-1,""))</f>
        <v/>
      </c>
      <c r="E164" s="115">
        <f>IF(B164="","",IFERROR(B164/INDEX($B$2:$B$800,MATCH(DATE(YEAR(A164)-1,MONTH(A164),1),$A$2:$A$800,0))-1,""))</f>
        <v/>
      </c>
    </row>
    <row r="165">
      <c r="A165" s="114" t="n">
        <v>39508</v>
      </c>
      <c r="B165" s="47" t="n">
        <v>369.812</v>
      </c>
      <c r="C165" s="115">
        <f>IF(OR(B165="",B164=""),"",B165/B164-1)</f>
        <v/>
      </c>
      <c r="D165" s="115">
        <f>IF(B165="","",IFERROR(B165/INDEX($B$2:$B$800,MATCH(DATE(YEAR(A165)-1,12,1),$A$2:$A$800,0))-1,""))</f>
        <v/>
      </c>
      <c r="E165" s="115">
        <f>IF(B165="","",IFERROR(B165/INDEX($B$2:$B$800,MATCH(DATE(YEAR(A165)-1,MONTH(A165),1),$A$2:$A$800,0))-1,""))</f>
        <v/>
      </c>
    </row>
    <row r="166">
      <c r="A166" s="114" t="n">
        <v>39539</v>
      </c>
      <c r="B166" s="47" t="n">
        <v>373.031</v>
      </c>
      <c r="C166" s="115">
        <f>IF(OR(B166="",B165=""),"",B166/B165-1)</f>
        <v/>
      </c>
      <c r="D166" s="115">
        <f>IF(B166="","",IFERROR(B166/INDEX($B$2:$B$800,MATCH(DATE(YEAR(A166)-1,12,1),$A$2:$A$800,0))-1,""))</f>
        <v/>
      </c>
      <c r="E166" s="115">
        <f>IF(B166="","",IFERROR(B166/INDEX($B$2:$B$800,MATCH(DATE(YEAR(A166)-1,MONTH(A166),1),$A$2:$A$800,0))-1,""))</f>
        <v/>
      </c>
    </row>
    <row r="167">
      <c r="A167" s="114" t="n">
        <v>39569</v>
      </c>
      <c r="B167" s="47" t="n">
        <v>380.582</v>
      </c>
      <c r="C167" s="115">
        <f>IF(OR(B167="",B166=""),"",B167/B166-1)</f>
        <v/>
      </c>
      <c r="D167" s="115">
        <f>IF(B167="","",IFERROR(B167/INDEX($B$2:$B$800,MATCH(DATE(YEAR(A167)-1,12,1),$A$2:$A$800,0))-1,""))</f>
        <v/>
      </c>
      <c r="E167" s="115">
        <f>IF(B167="","",IFERROR(B167/INDEX($B$2:$B$800,MATCH(DATE(YEAR(A167)-1,MONTH(A167),1),$A$2:$A$800,0))-1,""))</f>
        <v/>
      </c>
    </row>
    <row r="168">
      <c r="A168" s="114" t="n">
        <v>39600</v>
      </c>
      <c r="B168" s="47" t="n">
        <v>387.906</v>
      </c>
      <c r="C168" s="115">
        <f>IF(OR(B168="",B167=""),"",B168/B167-1)</f>
        <v/>
      </c>
      <c r="D168" s="115">
        <f>IF(B168="","",IFERROR(B168/INDEX($B$2:$B$800,MATCH(DATE(YEAR(A168)-1,12,1),$A$2:$A$800,0))-1,""))</f>
        <v/>
      </c>
      <c r="E168" s="115">
        <f>IF(B168="","",IFERROR(B168/INDEX($B$2:$B$800,MATCH(DATE(YEAR(A168)-1,MONTH(A168),1),$A$2:$A$800,0))-1,""))</f>
        <v/>
      </c>
    </row>
    <row r="169">
      <c r="A169" s="114" t="n">
        <v>39630</v>
      </c>
      <c r="B169" s="47" t="n">
        <v>393.556</v>
      </c>
      <c r="C169" s="115">
        <f>IF(OR(B169="",B168=""),"",B169/B168-1)</f>
        <v/>
      </c>
      <c r="D169" s="115">
        <f>IF(B169="","",IFERROR(B169/INDEX($B$2:$B$800,MATCH(DATE(YEAR(A169)-1,12,1),$A$2:$A$800,0))-1,""))</f>
        <v/>
      </c>
      <c r="E169" s="115">
        <f>IF(B169="","",IFERROR(B169/INDEX($B$2:$B$800,MATCH(DATE(YEAR(A169)-1,MONTH(A169),1),$A$2:$A$800,0))-1,""))</f>
        <v/>
      </c>
    </row>
    <row r="170">
      <c r="A170" s="114" t="n">
        <v>39661</v>
      </c>
      <c r="B170" s="47" t="n">
        <v>398.202</v>
      </c>
      <c r="C170" s="115">
        <f>IF(OR(B170="",B169=""),"",B170/B169-1)</f>
        <v/>
      </c>
      <c r="D170" s="115">
        <f>IF(B170="","",IFERROR(B170/INDEX($B$2:$B$800,MATCH(DATE(YEAR(A170)-1,12,1),$A$2:$A$800,0))-1,""))</f>
        <v/>
      </c>
      <c r="E170" s="115">
        <f>IF(B170="","",IFERROR(B170/INDEX($B$2:$B$800,MATCH(DATE(YEAR(A170)-1,MONTH(A170),1),$A$2:$A$800,0))-1,""))</f>
        <v/>
      </c>
    </row>
    <row r="171">
      <c r="A171" s="114" t="n">
        <v>39692</v>
      </c>
      <c r="B171" s="47" t="n">
        <v>401.975</v>
      </c>
      <c r="C171" s="115">
        <f>IF(OR(B171="",B170=""),"",B171/B170-1)</f>
        <v/>
      </c>
      <c r="D171" s="115">
        <f>IF(B171="","",IFERROR(B171/INDEX($B$2:$B$800,MATCH(DATE(YEAR(A171)-1,12,1),$A$2:$A$800,0))-1,""))</f>
        <v/>
      </c>
      <c r="E171" s="115">
        <f>IF(B171="","",IFERROR(B171/INDEX($B$2:$B$800,MATCH(DATE(YEAR(A171)-1,MONTH(A171),1),$A$2:$A$800,0))-1,""))</f>
        <v/>
      </c>
    </row>
    <row r="172">
      <c r="A172" s="114" t="n">
        <v>39722</v>
      </c>
      <c r="B172" s="47" t="n">
        <v>405.09</v>
      </c>
      <c r="C172" s="115">
        <f>IF(OR(B172="",B171=""),"",B172/B171-1)</f>
        <v/>
      </c>
      <c r="D172" s="115">
        <f>IF(B172="","",IFERROR(B172/INDEX($B$2:$B$800,MATCH(DATE(YEAR(A172)-1,12,1),$A$2:$A$800,0))-1,""))</f>
        <v/>
      </c>
      <c r="E172" s="115">
        <f>IF(B172="","",IFERROR(B172/INDEX($B$2:$B$800,MATCH(DATE(YEAR(A172)-1,MONTH(A172),1),$A$2:$A$800,0))-1,""))</f>
        <v/>
      </c>
    </row>
    <row r="173">
      <c r="A173" s="114" t="n">
        <v>39753</v>
      </c>
      <c r="B173" s="47" t="n">
        <v>407.109</v>
      </c>
      <c r="C173" s="115">
        <f>IF(OR(B173="",B172=""),"",B173/B172-1)</f>
        <v/>
      </c>
      <c r="D173" s="115">
        <f>IF(B173="","",IFERROR(B173/INDEX($B$2:$B$800,MATCH(DATE(YEAR(A173)-1,12,1),$A$2:$A$800,0))-1,""))</f>
        <v/>
      </c>
      <c r="E173" s="115">
        <f>IF(B173="","",IFERROR(B173/INDEX($B$2:$B$800,MATCH(DATE(YEAR(A173)-1,MONTH(A173),1),$A$2:$A$800,0))-1,""))</f>
        <v/>
      </c>
    </row>
    <row r="174">
      <c r="A174" s="114" t="n">
        <v>39783</v>
      </c>
      <c r="B174" s="47" t="n">
        <v>407.807</v>
      </c>
      <c r="C174" s="115">
        <f>IF(OR(B174="",B173=""),"",B174/B173-1)</f>
        <v/>
      </c>
      <c r="D174" s="115">
        <f>IF(B174="","",IFERROR(B174/INDEX($B$2:$B$800,MATCH(DATE(YEAR(A174)-1,12,1),$A$2:$A$800,0))-1,""))</f>
        <v/>
      </c>
      <c r="E174" s="115">
        <f>IF(B174="","",IFERROR(B174/INDEX($B$2:$B$800,MATCH(DATE(YEAR(A174)-1,MONTH(A174),1),$A$2:$A$800,0))-1,""))</f>
        <v/>
      </c>
    </row>
    <row r="175">
      <c r="A175" s="114" t="n">
        <v>39814</v>
      </c>
      <c r="B175" s="47" t="n">
        <v>409.166</v>
      </c>
      <c r="C175" s="115">
        <f>IF(OR(B175="",B174=""),"",B175/B174-1)</f>
        <v/>
      </c>
      <c r="D175" s="115">
        <f>IF(B175="","",IFERROR(B175/INDEX($B$2:$B$800,MATCH(DATE(YEAR(A175)-1,12,1),$A$2:$A$800,0))-1,""))</f>
        <v/>
      </c>
      <c r="E175" s="115">
        <f>IF(B175="","",IFERROR(B175/INDEX($B$2:$B$800,MATCH(DATE(YEAR(A175)-1,MONTH(A175),1),$A$2:$A$800,0))-1,""))</f>
        <v/>
      </c>
    </row>
    <row r="176">
      <c r="A176" s="114" t="n">
        <v>39845</v>
      </c>
      <c r="B176" s="47" t="n">
        <v>410.262</v>
      </c>
      <c r="C176" s="115">
        <f>IF(OR(B176="",B175=""),"",B176/B175-1)</f>
        <v/>
      </c>
      <c r="D176" s="115">
        <f>IF(B176="","",IFERROR(B176/INDEX($B$2:$B$800,MATCH(DATE(YEAR(A176)-1,12,1),$A$2:$A$800,0))-1,""))</f>
        <v/>
      </c>
      <c r="E176" s="115">
        <f>IF(B176="","",IFERROR(B176/INDEX($B$2:$B$800,MATCH(DATE(YEAR(A176)-1,MONTH(A176),1),$A$2:$A$800,0))-1,""))</f>
        <v/>
      </c>
    </row>
    <row r="177">
      <c r="A177" s="114" t="n">
        <v>39873</v>
      </c>
      <c r="B177" s="47" t="n">
        <v>409.216</v>
      </c>
      <c r="C177" s="115">
        <f>IF(OR(B177="",B176=""),"",B177/B176-1)</f>
        <v/>
      </c>
      <c r="D177" s="115">
        <f>IF(B177="","",IFERROR(B177/INDEX($B$2:$B$800,MATCH(DATE(YEAR(A177)-1,12,1),$A$2:$A$800,0))-1,""))</f>
        <v/>
      </c>
      <c r="E177" s="115">
        <f>IF(B177="","",IFERROR(B177/INDEX($B$2:$B$800,MATCH(DATE(YEAR(A177)-1,MONTH(A177),1),$A$2:$A$800,0))-1,""))</f>
        <v/>
      </c>
    </row>
    <row r="178">
      <c r="A178" s="114" t="n">
        <v>39904</v>
      </c>
      <c r="B178" s="47" t="n">
        <v>409.042</v>
      </c>
      <c r="C178" s="115">
        <f>IF(OR(B178="",B177=""),"",B178/B177-1)</f>
        <v/>
      </c>
      <c r="D178" s="115">
        <f>IF(B178="","",IFERROR(B178/INDEX($B$2:$B$800,MATCH(DATE(YEAR(A178)-1,12,1),$A$2:$A$800,0))-1,""))</f>
        <v/>
      </c>
      <c r="E178" s="115">
        <f>IF(B178="","",IFERROR(B178/INDEX($B$2:$B$800,MATCH(DATE(YEAR(A178)-1,MONTH(A178),1),$A$2:$A$800,0))-1,""))</f>
        <v/>
      </c>
    </row>
    <row r="179">
      <c r="A179" s="114" t="n">
        <v>39934</v>
      </c>
      <c r="B179" s="47" t="n">
        <v>414.742</v>
      </c>
      <c r="C179" s="115">
        <f>IF(OR(B179="",B178=""),"",B179/B178-1)</f>
        <v/>
      </c>
      <c r="D179" s="115">
        <f>IF(B179="","",IFERROR(B179/INDEX($B$2:$B$800,MATCH(DATE(YEAR(A179)-1,12,1),$A$2:$A$800,0))-1,""))</f>
        <v/>
      </c>
      <c r="E179" s="115">
        <f>IF(B179="","",IFERROR(B179/INDEX($B$2:$B$800,MATCH(DATE(YEAR(A179)-1,MONTH(A179),1),$A$2:$A$800,0))-1,""))</f>
        <v/>
      </c>
    </row>
    <row r="180">
      <c r="A180" s="114" t="n">
        <v>39965</v>
      </c>
      <c r="B180" s="47" t="n">
        <v>417.657</v>
      </c>
      <c r="C180" s="115">
        <f>IF(OR(B180="",B179=""),"",B180/B179-1)</f>
        <v/>
      </c>
      <c r="D180" s="115">
        <f>IF(B180="","",IFERROR(B180/INDEX($B$2:$B$800,MATCH(DATE(YEAR(A180)-1,12,1),$A$2:$A$800,0))-1,""))</f>
        <v/>
      </c>
      <c r="E180" s="115">
        <f>IF(B180="","",IFERROR(B180/INDEX($B$2:$B$800,MATCH(DATE(YEAR(A180)-1,MONTH(A180),1),$A$2:$A$800,0))-1,""))</f>
        <v/>
      </c>
    </row>
    <row r="181">
      <c r="A181" s="114" t="n">
        <v>39995</v>
      </c>
      <c r="B181" s="47" t="n">
        <v>418.757</v>
      </c>
      <c r="C181" s="115">
        <f>IF(OR(B181="",B180=""),"",B181/B180-1)</f>
        <v/>
      </c>
      <c r="D181" s="115">
        <f>IF(B181="","",IFERROR(B181/INDEX($B$2:$B$800,MATCH(DATE(YEAR(A181)-1,12,1),$A$2:$A$800,0))-1,""))</f>
        <v/>
      </c>
      <c r="E181" s="115">
        <f>IF(B181="","",IFERROR(B181/INDEX($B$2:$B$800,MATCH(DATE(YEAR(A181)-1,MONTH(A181),1),$A$2:$A$800,0))-1,""))</f>
        <v/>
      </c>
    </row>
    <row r="182">
      <c r="A182" s="114" t="n">
        <v>40026</v>
      </c>
      <c r="B182" s="47" t="n">
        <v>418.528</v>
      </c>
      <c r="C182" s="115">
        <f>IF(OR(B182="",B181=""),"",B182/B181-1)</f>
        <v/>
      </c>
      <c r="D182" s="115">
        <f>IF(B182="","",IFERROR(B182/INDEX($B$2:$B$800,MATCH(DATE(YEAR(A182)-1,12,1),$A$2:$A$800,0))-1,""))</f>
        <v/>
      </c>
      <c r="E182" s="115">
        <f>IF(B182="","",IFERROR(B182/INDEX($B$2:$B$800,MATCH(DATE(YEAR(A182)-1,MONTH(A182),1),$A$2:$A$800,0))-1,""))</f>
        <v/>
      </c>
    </row>
    <row r="183">
      <c r="A183" s="114" t="n">
        <v>40057</v>
      </c>
      <c r="B183" s="47" t="n">
        <v>419.147</v>
      </c>
      <c r="C183" s="115">
        <f>IF(OR(B183="",B182=""),"",B183/B182-1)</f>
        <v/>
      </c>
      <c r="D183" s="115">
        <f>IF(B183="","",IFERROR(B183/INDEX($B$2:$B$800,MATCH(DATE(YEAR(A183)-1,12,1),$A$2:$A$800,0))-1,""))</f>
        <v/>
      </c>
      <c r="E183" s="115">
        <f>IF(B183="","",IFERROR(B183/INDEX($B$2:$B$800,MATCH(DATE(YEAR(A183)-1,MONTH(A183),1),$A$2:$A$800,0))-1,""))</f>
        <v/>
      </c>
    </row>
    <row r="184">
      <c r="A184" s="114" t="n">
        <v>40087</v>
      </c>
      <c r="B184" s="47" t="n">
        <v>419.405</v>
      </c>
      <c r="C184" s="115">
        <f>IF(OR(B184="",B183=""),"",B184/B183-1)</f>
        <v/>
      </c>
      <c r="D184" s="115">
        <f>IF(B184="","",IFERROR(B184/INDEX($B$2:$B$800,MATCH(DATE(YEAR(A184)-1,12,1),$A$2:$A$800,0))-1,""))</f>
        <v/>
      </c>
      <c r="E184" s="115">
        <f>IF(B184="","",IFERROR(B184/INDEX($B$2:$B$800,MATCH(DATE(YEAR(A184)-1,MONTH(A184),1),$A$2:$A$800,0))-1,""))</f>
        <v/>
      </c>
    </row>
    <row r="185">
      <c r="A185" s="114" t="n">
        <v>40118</v>
      </c>
      <c r="B185" s="47" t="n">
        <v>420.635</v>
      </c>
      <c r="C185" s="115">
        <f>IF(OR(B185="",B184=""),"",B185/B184-1)</f>
        <v/>
      </c>
      <c r="D185" s="115">
        <f>IF(B185="","",IFERROR(B185/INDEX($B$2:$B$800,MATCH(DATE(YEAR(A185)-1,12,1),$A$2:$A$800,0))-1,""))</f>
        <v/>
      </c>
      <c r="E185" s="115">
        <f>IF(B185="","",IFERROR(B185/INDEX($B$2:$B$800,MATCH(DATE(YEAR(A185)-1,MONTH(A185),1),$A$2:$A$800,0))-1,""))</f>
        <v/>
      </c>
    </row>
    <row r="186">
      <c r="A186" s="114" t="n">
        <v>40148</v>
      </c>
      <c r="B186" s="47" t="n">
        <v>421.051</v>
      </c>
      <c r="C186" s="115">
        <f>IF(OR(B186="",B185=""),"",B186/B185-1)</f>
        <v/>
      </c>
      <c r="D186" s="115">
        <f>IF(B186="","",IFERROR(B186/INDEX($B$2:$B$800,MATCH(DATE(YEAR(A186)-1,12,1),$A$2:$A$800,0))-1,""))</f>
        <v/>
      </c>
      <c r="E186" s="115">
        <f>IF(B186="","",IFERROR(B186/INDEX($B$2:$B$800,MATCH(DATE(YEAR(A186)-1,MONTH(A186),1),$A$2:$A$800,0))-1,""))</f>
        <v/>
      </c>
    </row>
    <row r="187">
      <c r="A187" s="114" t="n">
        <v>40179</v>
      </c>
      <c r="B187" s="47" t="n">
        <v>423.74</v>
      </c>
      <c r="C187" s="115">
        <f>IF(OR(B187="",B186=""),"",B187/B186-1)</f>
        <v/>
      </c>
      <c r="D187" s="115">
        <f>IF(B187="","",IFERROR(B187/INDEX($B$2:$B$800,MATCH(DATE(YEAR(A187)-1,12,1),$A$2:$A$800,0))-1,""))</f>
        <v/>
      </c>
      <c r="E187" s="115">
        <f>IF(B187="","",IFERROR(B187/INDEX($B$2:$B$800,MATCH(DATE(YEAR(A187)-1,MONTH(A187),1),$A$2:$A$800,0))-1,""))</f>
        <v/>
      </c>
    </row>
    <row r="188">
      <c r="A188" s="114" t="n">
        <v>40210</v>
      </c>
      <c r="B188" s="47" t="n">
        <v>425.268</v>
      </c>
      <c r="C188" s="115">
        <f>IF(OR(B188="",B187=""),"",B188/B187-1)</f>
        <v/>
      </c>
      <c r="D188" s="115">
        <f>IF(B188="","",IFERROR(B188/INDEX($B$2:$B$800,MATCH(DATE(YEAR(A188)-1,12,1),$A$2:$A$800,0))-1,""))</f>
        <v/>
      </c>
      <c r="E188" s="115">
        <f>IF(B188="","",IFERROR(B188/INDEX($B$2:$B$800,MATCH(DATE(YEAR(A188)-1,MONTH(A188),1),$A$2:$A$800,0))-1,""))</f>
        <v/>
      </c>
    </row>
    <row r="189">
      <c r="A189" s="114" t="n">
        <v>40238</v>
      </c>
      <c r="B189" s="47" t="n">
        <v>428.476</v>
      </c>
      <c r="C189" s="115">
        <f>IF(OR(B189="",B188=""),"",B189/B188-1)</f>
        <v/>
      </c>
      <c r="D189" s="115">
        <f>IF(B189="","",IFERROR(B189/INDEX($B$2:$B$800,MATCH(DATE(YEAR(A189)-1,12,1),$A$2:$A$800,0))-1,""))</f>
        <v/>
      </c>
      <c r="E189" s="115">
        <f>IF(B189="","",IFERROR(B189/INDEX($B$2:$B$800,MATCH(DATE(YEAR(A189)-1,MONTH(A189),1),$A$2:$A$800,0))-1,""))</f>
        <v/>
      </c>
    </row>
    <row r="190">
      <c r="A190" s="114" t="n">
        <v>40269</v>
      </c>
      <c r="B190" s="47" t="n">
        <v>432.079</v>
      </c>
      <c r="C190" s="115">
        <f>IF(OR(B190="",B189=""),"",B190/B189-1)</f>
        <v/>
      </c>
      <c r="D190" s="115">
        <f>IF(B190="","",IFERROR(B190/INDEX($B$2:$B$800,MATCH(DATE(YEAR(A190)-1,12,1),$A$2:$A$800,0))-1,""))</f>
        <v/>
      </c>
      <c r="E190" s="115">
        <f>IF(B190="","",IFERROR(B190/INDEX($B$2:$B$800,MATCH(DATE(YEAR(A190)-1,MONTH(A190),1),$A$2:$A$800,0))-1,""))</f>
        <v/>
      </c>
    </row>
    <row r="191">
      <c r="A191" s="114" t="n">
        <v>40299</v>
      </c>
      <c r="B191" s="47" t="n">
        <v>439.914</v>
      </c>
      <c r="C191" s="115">
        <f>IF(OR(B191="",B190=""),"",B191/B190-1)</f>
        <v/>
      </c>
      <c r="D191" s="115">
        <f>IF(B191="","",IFERROR(B191/INDEX($B$2:$B$800,MATCH(DATE(YEAR(A191)-1,12,1),$A$2:$A$800,0))-1,""))</f>
        <v/>
      </c>
      <c r="E191" s="115">
        <f>IF(B191="","",IFERROR(B191/INDEX($B$2:$B$800,MATCH(DATE(YEAR(A191)-1,MONTH(A191),1),$A$2:$A$800,0))-1,""))</f>
        <v/>
      </c>
    </row>
    <row r="192">
      <c r="A192" s="114" t="n">
        <v>40330</v>
      </c>
      <c r="B192" s="47" t="n">
        <v>444.718</v>
      </c>
      <c r="C192" s="115">
        <f>IF(OR(B192="",B191=""),"",B192/B191-1)</f>
        <v/>
      </c>
      <c r="D192" s="115">
        <f>IF(B192="","",IFERROR(B192/INDEX($B$2:$B$800,MATCH(DATE(YEAR(A192)-1,12,1),$A$2:$A$800,0))-1,""))</f>
        <v/>
      </c>
      <c r="E192" s="115">
        <f>IF(B192="","",IFERROR(B192/INDEX($B$2:$B$800,MATCH(DATE(YEAR(A192)-1,MONTH(A192),1),$A$2:$A$800,0))-1,""))</f>
        <v/>
      </c>
    </row>
    <row r="193">
      <c r="A193" s="114" t="n">
        <v>40360</v>
      </c>
      <c r="B193" s="47" t="n">
        <v>446.688</v>
      </c>
      <c r="C193" s="115">
        <f>IF(OR(B193="",B192=""),"",B193/B192-1)</f>
        <v/>
      </c>
      <c r="D193" s="115">
        <f>IF(B193="","",IFERROR(B193/INDEX($B$2:$B$800,MATCH(DATE(YEAR(A193)-1,12,1),$A$2:$A$800,0))-1,""))</f>
        <v/>
      </c>
      <c r="E193" s="115">
        <f>IF(B193="","",IFERROR(B193/INDEX($B$2:$B$800,MATCH(DATE(YEAR(A193)-1,MONTH(A193),1),$A$2:$A$800,0))-1,""))</f>
        <v/>
      </c>
    </row>
    <row r="194">
      <c r="A194" s="114" t="n">
        <v>40391</v>
      </c>
      <c r="B194" s="47" t="n">
        <v>447.296</v>
      </c>
      <c r="C194" s="115">
        <f>IF(OR(B194="",B193=""),"",B194/B193-1)</f>
        <v/>
      </c>
      <c r="D194" s="115">
        <f>IF(B194="","",IFERROR(B194/INDEX($B$2:$B$800,MATCH(DATE(YEAR(A194)-1,12,1),$A$2:$A$800,0))-1,""))</f>
        <v/>
      </c>
      <c r="E194" s="115">
        <f>IF(B194="","",IFERROR(B194/INDEX($B$2:$B$800,MATCH(DATE(YEAR(A194)-1,MONTH(A194),1),$A$2:$A$800,0))-1,""))</f>
        <v/>
      </c>
    </row>
    <row r="195">
      <c r="A195" s="114" t="n">
        <v>40422</v>
      </c>
      <c r="B195" s="47" t="n">
        <v>448.222</v>
      </c>
      <c r="C195" s="115">
        <f>IF(OR(B195="",B194=""),"",B195/B194-1)</f>
        <v/>
      </c>
      <c r="D195" s="115">
        <f>IF(B195="","",IFERROR(B195/INDEX($B$2:$B$800,MATCH(DATE(YEAR(A195)-1,12,1),$A$2:$A$800,0))-1,""))</f>
        <v/>
      </c>
      <c r="E195" s="115">
        <f>IF(B195="","",IFERROR(B195/INDEX($B$2:$B$800,MATCH(DATE(YEAR(A195)-1,MONTH(A195),1),$A$2:$A$800,0))-1,""))</f>
        <v/>
      </c>
    </row>
    <row r="196">
      <c r="A196" s="114" t="n">
        <v>40452</v>
      </c>
      <c r="B196" s="47" t="n">
        <v>449.103</v>
      </c>
      <c r="C196" s="115">
        <f>IF(OR(B196="",B195=""),"",B196/B195-1)</f>
        <v/>
      </c>
      <c r="D196" s="115">
        <f>IF(B196="","",IFERROR(B196/INDEX($B$2:$B$800,MATCH(DATE(YEAR(A196)-1,12,1),$A$2:$A$800,0))-1,""))</f>
        <v/>
      </c>
      <c r="E196" s="115">
        <f>IF(B196="","",IFERROR(B196/INDEX($B$2:$B$800,MATCH(DATE(YEAR(A196)-1,MONTH(A196),1),$A$2:$A$800,0))-1,""))</f>
        <v/>
      </c>
    </row>
    <row r="197">
      <c r="A197" s="114" t="n">
        <v>40483</v>
      </c>
      <c r="B197" s="47" t="n">
        <v>450.763</v>
      </c>
      <c r="C197" s="115">
        <f>IF(OR(B197="",B196=""),"",B197/B196-1)</f>
        <v/>
      </c>
      <c r="D197" s="115">
        <f>IF(B197="","",IFERROR(B197/INDEX($B$2:$B$800,MATCH(DATE(YEAR(A197)-1,12,1),$A$2:$A$800,0))-1,""))</f>
        <v/>
      </c>
      <c r="E197" s="115">
        <f>IF(B197="","",IFERROR(B197/INDEX($B$2:$B$800,MATCH(DATE(YEAR(A197)-1,MONTH(A197),1),$A$2:$A$800,0))-1,""))</f>
        <v/>
      </c>
    </row>
    <row r="198">
      <c r="A198" s="114" t="n">
        <v>40513</v>
      </c>
      <c r="B198" s="47" t="n">
        <v>453.766</v>
      </c>
      <c r="C198" s="115">
        <f>IF(OR(B198="",B197=""),"",B198/B197-1)</f>
        <v/>
      </c>
      <c r="D198" s="115">
        <f>IF(B198="","",IFERROR(B198/INDEX($B$2:$B$800,MATCH(DATE(YEAR(A198)-1,12,1),$A$2:$A$800,0))-1,""))</f>
        <v/>
      </c>
      <c r="E198" s="115">
        <f>IF(B198="","",IFERROR(B198/INDEX($B$2:$B$800,MATCH(DATE(YEAR(A198)-1,MONTH(A198),1),$A$2:$A$800,0))-1,""))</f>
        <v/>
      </c>
    </row>
    <row r="199">
      <c r="A199" s="114" t="n">
        <v>40544</v>
      </c>
      <c r="B199" s="47" t="n">
        <v>455.619</v>
      </c>
      <c r="C199" s="115">
        <f>IF(OR(B199="",B198=""),"",B199/B198-1)</f>
        <v/>
      </c>
      <c r="D199" s="115">
        <f>IF(B199="","",IFERROR(B199/INDEX($B$2:$B$800,MATCH(DATE(YEAR(A199)-1,12,1),$A$2:$A$800,0))-1,""))</f>
        <v/>
      </c>
      <c r="E199" s="115">
        <f>IF(B199="","",IFERROR(B199/INDEX($B$2:$B$800,MATCH(DATE(YEAR(A199)-1,MONTH(A199),1),$A$2:$A$800,0))-1,""))</f>
        <v/>
      </c>
    </row>
    <row r="200">
      <c r="A200" s="114" t="n">
        <v>40575</v>
      </c>
      <c r="B200" s="47" t="n">
        <v>456.917</v>
      </c>
      <c r="C200" s="115">
        <f>IF(OR(B200="",B199=""),"",B200/B199-1)</f>
        <v/>
      </c>
      <c r="D200" s="115">
        <f>IF(B200="","",IFERROR(B200/INDEX($B$2:$B$800,MATCH(DATE(YEAR(A200)-1,12,1),$A$2:$A$800,0))-1,""))</f>
        <v/>
      </c>
      <c r="E200" s="115">
        <f>IF(B200="","",IFERROR(B200/INDEX($B$2:$B$800,MATCH(DATE(YEAR(A200)-1,MONTH(A200),1),$A$2:$A$800,0))-1,""))</f>
        <v/>
      </c>
    </row>
    <row r="201">
      <c r="A201" s="114" t="n">
        <v>40603</v>
      </c>
      <c r="B201" s="47" t="n">
        <v>458.887</v>
      </c>
      <c r="C201" s="115">
        <f>IF(OR(B201="",B200=""),"",B201/B200-1)</f>
        <v/>
      </c>
      <c r="D201" s="115">
        <f>IF(B201="","",IFERROR(B201/INDEX($B$2:$B$800,MATCH(DATE(YEAR(A201)-1,12,1),$A$2:$A$800,0))-1,""))</f>
        <v/>
      </c>
      <c r="E201" s="115">
        <f>IF(B201="","",IFERROR(B201/INDEX($B$2:$B$800,MATCH(DATE(YEAR(A201)-1,MONTH(A201),1),$A$2:$A$800,0))-1,""))</f>
        <v/>
      </c>
    </row>
    <row r="202">
      <c r="A202" s="114" t="n">
        <v>40634</v>
      </c>
      <c r="B202" s="47" t="n">
        <v>463.766</v>
      </c>
      <c r="C202" s="115">
        <f>IF(OR(B202="",B201=""),"",B202/B201-1)</f>
        <v/>
      </c>
      <c r="D202" s="115">
        <f>IF(B202="","",IFERROR(B202/INDEX($B$2:$B$800,MATCH(DATE(YEAR(A202)-1,12,1),$A$2:$A$800,0))-1,""))</f>
        <v/>
      </c>
      <c r="E202" s="115">
        <f>IF(B202="","",IFERROR(B202/INDEX($B$2:$B$800,MATCH(DATE(YEAR(A202)-1,MONTH(A202),1),$A$2:$A$800,0))-1,""))</f>
        <v/>
      </c>
    </row>
    <row r="203">
      <c r="A203" s="114" t="n">
        <v>40664</v>
      </c>
      <c r="B203" s="47" t="n">
        <v>477.405</v>
      </c>
      <c r="C203" s="115">
        <f>IF(OR(B203="",B202=""),"",B203/B202-1)</f>
        <v/>
      </c>
      <c r="D203" s="115">
        <f>IF(B203="","",IFERROR(B203/INDEX($B$2:$B$800,MATCH(DATE(YEAR(A203)-1,12,1),$A$2:$A$800,0))-1,""))</f>
        <v/>
      </c>
      <c r="E203" s="115">
        <f>IF(B203="","",IFERROR(B203/INDEX($B$2:$B$800,MATCH(DATE(YEAR(A203)-1,MONTH(A203),1),$A$2:$A$800,0))-1,""))</f>
        <v/>
      </c>
    </row>
    <row r="204">
      <c r="A204" s="114" t="n">
        <v>40695</v>
      </c>
      <c r="B204" s="47" t="n">
        <v>479.183</v>
      </c>
      <c r="C204" s="115">
        <f>IF(OR(B204="",B203=""),"",B204/B203-1)</f>
        <v/>
      </c>
      <c r="D204" s="115">
        <f>IF(B204="","",IFERROR(B204/INDEX($B$2:$B$800,MATCH(DATE(YEAR(A204)-1,12,1),$A$2:$A$800,0))-1,""))</f>
        <v/>
      </c>
      <c r="E204" s="115">
        <f>IF(B204="","",IFERROR(B204/INDEX($B$2:$B$800,MATCH(DATE(YEAR(A204)-1,MONTH(A204),1),$A$2:$A$800,0))-1,""))</f>
        <v/>
      </c>
    </row>
    <row r="205">
      <c r="A205" s="114" t="n">
        <v>40726</v>
      </c>
      <c r="B205" s="47" t="n">
        <v>481.33</v>
      </c>
      <c r="C205" s="115">
        <f>IF(OR(B205="",B204=""),"",B205/B204-1)</f>
        <v/>
      </c>
      <c r="D205" s="115">
        <f>IF(B205="","",IFERROR(B205/INDEX($B$2:$B$800,MATCH(DATE(YEAR(A205)-1,12,1),$A$2:$A$800,0))-1,""))</f>
        <v/>
      </c>
      <c r="E205" s="115">
        <f>IF(B205="","",IFERROR(B205/INDEX($B$2:$B$800,MATCH(DATE(YEAR(A205)-1,MONTH(A205),1),$A$2:$A$800,0))-1,""))</f>
        <v/>
      </c>
    </row>
    <row r="206">
      <c r="A206" s="114" t="n">
        <v>40756</v>
      </c>
      <c r="B206" s="47" t="n">
        <v>481.966</v>
      </c>
      <c r="C206" s="115">
        <f>IF(OR(B206="",B205=""),"",B206/B205-1)</f>
        <v/>
      </c>
      <c r="D206" s="115">
        <f>IF(B206="","",IFERROR(B206/INDEX($B$2:$B$800,MATCH(DATE(YEAR(A206)-1,12,1),$A$2:$A$800,0))-1,""))</f>
        <v/>
      </c>
      <c r="E206" s="115">
        <f>IF(B206="","",IFERROR(B206/INDEX($B$2:$B$800,MATCH(DATE(YEAR(A206)-1,MONTH(A206),1),$A$2:$A$800,0))-1,""))</f>
        <v/>
      </c>
    </row>
    <row r="207">
      <c r="A207" s="114" t="n">
        <v>40787</v>
      </c>
      <c r="B207" s="47" t="n">
        <v>482.658</v>
      </c>
      <c r="C207" s="115">
        <f>IF(OR(B207="",B206=""),"",B207/B206-1)</f>
        <v/>
      </c>
      <c r="D207" s="115">
        <f>IF(B207="","",IFERROR(B207/INDEX($B$2:$B$800,MATCH(DATE(YEAR(A207)-1,12,1),$A$2:$A$800,0))-1,""))</f>
        <v/>
      </c>
      <c r="E207" s="115">
        <f>IF(B207="","",IFERROR(B207/INDEX($B$2:$B$800,MATCH(DATE(YEAR(A207)-1,MONTH(A207),1),$A$2:$A$800,0))-1,""))</f>
        <v/>
      </c>
    </row>
    <row r="208">
      <c r="A208" s="114" t="n">
        <v>40817</v>
      </c>
      <c r="B208" s="47" t="n">
        <v>483.758</v>
      </c>
      <c r="C208" s="115">
        <f>IF(OR(B208="",B207=""),"",B208/B207-1)</f>
        <v/>
      </c>
      <c r="D208" s="115">
        <f>IF(B208="","",IFERROR(B208/INDEX($B$2:$B$800,MATCH(DATE(YEAR(A208)-1,12,1),$A$2:$A$800,0))-1,""))</f>
        <v/>
      </c>
      <c r="E208" s="115">
        <f>IF(B208="","",IFERROR(B208/INDEX($B$2:$B$800,MATCH(DATE(YEAR(A208)-1,MONTH(A208),1),$A$2:$A$800,0))-1,""))</f>
        <v/>
      </c>
    </row>
    <row r="209">
      <c r="A209" s="114" t="n">
        <v>40848</v>
      </c>
      <c r="B209" s="47" t="n">
        <v>487.221</v>
      </c>
      <c r="C209" s="115">
        <f>IF(OR(B209="",B208=""),"",B209/B208-1)</f>
        <v/>
      </c>
      <c r="D209" s="115">
        <f>IF(B209="","",IFERROR(B209/INDEX($B$2:$B$800,MATCH(DATE(YEAR(A209)-1,12,1),$A$2:$A$800,0))-1,""))</f>
        <v/>
      </c>
      <c r="E209" s="115">
        <f>IF(B209="","",IFERROR(B209/INDEX($B$2:$B$800,MATCH(DATE(YEAR(A209)-1,MONTH(A209),1),$A$2:$A$800,0))-1,""))</f>
        <v/>
      </c>
    </row>
    <row r="210">
      <c r="A210" s="114" t="n">
        <v>40878</v>
      </c>
      <c r="B210" s="47" t="n">
        <v>487.749</v>
      </c>
      <c r="C210" s="115">
        <f>IF(OR(B210="",B209=""),"",B210/B209-1)</f>
        <v/>
      </c>
      <c r="D210" s="115">
        <f>IF(B210="","",IFERROR(B210/INDEX($B$2:$B$800,MATCH(DATE(YEAR(A210)-1,12,1),$A$2:$A$800,0))-1,""))</f>
        <v/>
      </c>
      <c r="E210" s="115">
        <f>IF(B210="","",IFERROR(B210/INDEX($B$2:$B$800,MATCH(DATE(YEAR(A210)-1,MONTH(A210),1),$A$2:$A$800,0))-1,""))</f>
        <v/>
      </c>
    </row>
    <row r="211">
      <c r="A211" s="114" t="n">
        <v>40909</v>
      </c>
      <c r="B211" s="47" t="n">
        <v>492.106</v>
      </c>
      <c r="C211" s="115">
        <f>IF(OR(B211="",B210=""),"",B211/B210-1)</f>
        <v/>
      </c>
      <c r="D211" s="115">
        <f>IF(B211="","",IFERROR(B211/INDEX($B$2:$B$800,MATCH(DATE(YEAR(A211)-1,12,1),$A$2:$A$800,0))-1,""))</f>
        <v/>
      </c>
      <c r="E211" s="115">
        <f>IF(B211="","",IFERROR(B211/INDEX($B$2:$B$800,MATCH(DATE(YEAR(A211)-1,MONTH(A211),1),$A$2:$A$800,0))-1,""))</f>
        <v/>
      </c>
    </row>
    <row r="212">
      <c r="A212" s="114" t="n">
        <v>40940</v>
      </c>
      <c r="B212" s="47" t="n">
        <v>493.584</v>
      </c>
      <c r="C212" s="115">
        <f>IF(OR(B212="",B211=""),"",B212/B211-1)</f>
        <v/>
      </c>
      <c r="D212" s="115">
        <f>IF(B212="","",IFERROR(B212/INDEX($B$2:$B$800,MATCH(DATE(YEAR(A212)-1,12,1),$A$2:$A$800,0))-1,""))</f>
        <v/>
      </c>
      <c r="E212" s="115">
        <f>IF(B212="","",IFERROR(B212/INDEX($B$2:$B$800,MATCH(DATE(YEAR(A212)-1,MONTH(A212),1),$A$2:$A$800,0))-1,""))</f>
        <v/>
      </c>
    </row>
    <row r="213">
      <c r="A213" s="114" t="n">
        <v>40969</v>
      </c>
      <c r="B213" s="47" t="n">
        <v>496.079</v>
      </c>
      <c r="C213" s="115">
        <f>IF(OR(B213="",B212=""),"",B213/B212-1)</f>
        <v/>
      </c>
      <c r="D213" s="115">
        <f>IF(B213="","",IFERROR(B213/INDEX($B$2:$B$800,MATCH(DATE(YEAR(A213)-1,12,1),$A$2:$A$800,0))-1,""))</f>
        <v/>
      </c>
      <c r="E213" s="115">
        <f>IF(B213="","",IFERROR(B213/INDEX($B$2:$B$800,MATCH(DATE(YEAR(A213)-1,MONTH(A213),1),$A$2:$A$800,0))-1,""))</f>
        <v/>
      </c>
    </row>
    <row r="214">
      <c r="A214" s="114" t="n">
        <v>41000</v>
      </c>
      <c r="B214" s="47" t="n">
        <v>499.791</v>
      </c>
      <c r="C214" s="115">
        <f>IF(OR(B214="",B213=""),"",B214/B213-1)</f>
        <v/>
      </c>
      <c r="D214" s="115">
        <f>IF(B214="","",IFERROR(B214/INDEX($B$2:$B$800,MATCH(DATE(YEAR(A214)-1,12,1),$A$2:$A$800,0))-1,""))</f>
        <v/>
      </c>
      <c r="E214" s="115">
        <f>IF(B214="","",IFERROR(B214/INDEX($B$2:$B$800,MATCH(DATE(YEAR(A214)-1,MONTH(A214),1),$A$2:$A$800,0))-1,""))</f>
        <v/>
      </c>
    </row>
    <row r="215">
      <c r="A215" s="114" t="n">
        <v>41030</v>
      </c>
      <c r="B215" s="47" t="n">
        <v>509.184</v>
      </c>
      <c r="C215" s="115">
        <f>IF(OR(B215="",B214=""),"",B215/B214-1)</f>
        <v/>
      </c>
      <c r="D215" s="115">
        <f>IF(B215="","",IFERROR(B215/INDEX($B$2:$B$800,MATCH(DATE(YEAR(A215)-1,12,1),$A$2:$A$800,0))-1,""))</f>
        <v/>
      </c>
      <c r="E215" s="115">
        <f>IF(B215="","",IFERROR(B215/INDEX($B$2:$B$800,MATCH(DATE(YEAR(A215)-1,MONTH(A215),1),$A$2:$A$800,0))-1,""))</f>
        <v/>
      </c>
    </row>
    <row r="216">
      <c r="A216" s="114" t="n">
        <v>41061</v>
      </c>
      <c r="B216" s="47" t="n">
        <v>512.903</v>
      </c>
      <c r="C216" s="115">
        <f>IF(OR(B216="",B215=""),"",B216/B215-1)</f>
        <v/>
      </c>
      <c r="D216" s="115">
        <f>IF(B216="","",IFERROR(B216/INDEX($B$2:$B$800,MATCH(DATE(YEAR(A216)-1,12,1),$A$2:$A$800,0))-1,""))</f>
        <v/>
      </c>
      <c r="E216" s="115">
        <f>IF(B216="","",IFERROR(B216/INDEX($B$2:$B$800,MATCH(DATE(YEAR(A216)-1,MONTH(A216),1),$A$2:$A$800,0))-1,""))</f>
        <v/>
      </c>
    </row>
    <row r="217">
      <c r="A217" s="114" t="n">
        <v>41091</v>
      </c>
      <c r="B217" s="47" t="n">
        <v>516.318</v>
      </c>
      <c r="C217" s="115">
        <f>IF(OR(B217="",B216=""),"",B217/B216-1)</f>
        <v/>
      </c>
      <c r="D217" s="115">
        <f>IF(B217="","",IFERROR(B217/INDEX($B$2:$B$800,MATCH(DATE(YEAR(A217)-1,12,1),$A$2:$A$800,0))-1,""))</f>
        <v/>
      </c>
      <c r="E217" s="115">
        <f>IF(B217="","",IFERROR(B217/INDEX($B$2:$B$800,MATCH(DATE(YEAR(A217)-1,MONTH(A217),1),$A$2:$A$800,0))-1,""))</f>
        <v/>
      </c>
    </row>
    <row r="218">
      <c r="A218" s="114" t="n">
        <v>41122</v>
      </c>
      <c r="B218" s="47" t="n">
        <v>517.657</v>
      </c>
      <c r="C218" s="115">
        <f>IF(OR(B218="",B217=""),"",B218/B217-1)</f>
        <v/>
      </c>
      <c r="D218" s="115">
        <f>IF(B218="","",IFERROR(B218/INDEX($B$2:$B$800,MATCH(DATE(YEAR(A218)-1,12,1),$A$2:$A$800,0))-1,""))</f>
        <v/>
      </c>
      <c r="E218" s="115">
        <f>IF(B218="","",IFERROR(B218/INDEX($B$2:$B$800,MATCH(DATE(YEAR(A218)-1,MONTH(A218),1),$A$2:$A$800,0))-1,""))</f>
        <v/>
      </c>
    </row>
    <row r="219">
      <c r="A219" s="114" t="n">
        <v>41153</v>
      </c>
      <c r="B219" s="47" t="n">
        <v>518.816</v>
      </c>
      <c r="C219" s="115">
        <f>IF(OR(B219="",B218=""),"",B219/B218-1)</f>
        <v/>
      </c>
      <c r="D219" s="115">
        <f>IF(B219="","",IFERROR(B219/INDEX($B$2:$B$800,MATCH(DATE(YEAR(A219)-1,12,1),$A$2:$A$800,0))-1,""))</f>
        <v/>
      </c>
      <c r="E219" s="115">
        <f>IF(B219="","",IFERROR(B219/INDEX($B$2:$B$800,MATCH(DATE(YEAR(A219)-1,MONTH(A219),1),$A$2:$A$800,0))-1,""))</f>
        <v/>
      </c>
    </row>
    <row r="220">
      <c r="A220" s="114" t="n">
        <v>41183</v>
      </c>
      <c r="B220" s="47" t="n">
        <v>519.907</v>
      </c>
      <c r="C220" s="115">
        <f>IF(OR(B220="",B219=""),"",B220/B219-1)</f>
        <v/>
      </c>
      <c r="D220" s="115">
        <f>IF(B220="","",IFERROR(B220/INDEX($B$2:$B$800,MATCH(DATE(YEAR(A220)-1,12,1),$A$2:$A$800,0))-1,""))</f>
        <v/>
      </c>
      <c r="E220" s="115">
        <f>IF(B220="","",IFERROR(B220/INDEX($B$2:$B$800,MATCH(DATE(YEAR(A220)-1,MONTH(A220),1),$A$2:$A$800,0))-1,""))</f>
        <v/>
      </c>
    </row>
    <row r="221">
      <c r="A221" s="114" t="n">
        <v>41214</v>
      </c>
      <c r="B221" s="47" t="n">
        <v>521.638</v>
      </c>
      <c r="C221" s="115">
        <f>IF(OR(B221="",B220=""),"",B221/B220-1)</f>
        <v/>
      </c>
      <c r="D221" s="115">
        <f>IF(B221="","",IFERROR(B221/INDEX($B$2:$B$800,MATCH(DATE(YEAR(A221)-1,12,1),$A$2:$A$800,0))-1,""))</f>
        <v/>
      </c>
      <c r="E221" s="115">
        <f>IF(B221="","",IFERROR(B221/INDEX($B$2:$B$800,MATCH(DATE(YEAR(A221)-1,MONTH(A221),1),$A$2:$A$800,0))-1,""))</f>
        <v/>
      </c>
    </row>
    <row r="222">
      <c r="A222" s="114" t="n">
        <v>41244</v>
      </c>
      <c r="B222" s="47" t="n">
        <v>522.474</v>
      </c>
      <c r="C222" s="115">
        <f>IF(OR(B222="",B221=""),"",B222/B221-1)</f>
        <v/>
      </c>
      <c r="D222" s="115">
        <f>IF(B222="","",IFERROR(B222/INDEX($B$2:$B$800,MATCH(DATE(YEAR(A222)-1,12,1),$A$2:$A$800,0))-1,""))</f>
        <v/>
      </c>
      <c r="E222" s="115">
        <f>IF(B222="","",IFERROR(B222/INDEX($B$2:$B$800,MATCH(DATE(YEAR(A222)-1,MONTH(A222),1),$A$2:$A$800,0))-1,""))</f>
        <v/>
      </c>
    </row>
    <row r="223">
      <c r="A223" s="114" t="n">
        <v>41275</v>
      </c>
      <c r="B223" s="47" t="n">
        <v>525.85</v>
      </c>
      <c r="C223" s="115">
        <f>IF(OR(B223="",B222=""),"",B223/B222-1)</f>
        <v/>
      </c>
      <c r="D223" s="115">
        <f>IF(B223="","",IFERROR(B223/INDEX($B$2:$B$800,MATCH(DATE(YEAR(A223)-1,12,1),$A$2:$A$800,0))-1,""))</f>
        <v/>
      </c>
      <c r="E223" s="115">
        <f>IF(B223="","",IFERROR(B223/INDEX($B$2:$B$800,MATCH(DATE(YEAR(A223)-1,MONTH(A223),1),$A$2:$A$800,0))-1,""))</f>
        <v/>
      </c>
    </row>
    <row r="224">
      <c r="A224" s="114" t="n">
        <v>41306</v>
      </c>
      <c r="B224" s="47" t="n">
        <v>529.029</v>
      </c>
      <c r="C224" s="115">
        <f>IF(OR(B224="",B223=""),"",B224/B223-1)</f>
        <v/>
      </c>
      <c r="D224" s="115">
        <f>IF(B224="","",IFERROR(B224/INDEX($B$2:$B$800,MATCH(DATE(YEAR(A224)-1,12,1),$A$2:$A$800,0))-1,""))</f>
        <v/>
      </c>
      <c r="E224" s="115">
        <f>IF(B224="","",IFERROR(B224/INDEX($B$2:$B$800,MATCH(DATE(YEAR(A224)-1,MONTH(A224),1),$A$2:$A$800,0))-1,""))</f>
        <v/>
      </c>
    </row>
    <row r="225">
      <c r="A225" s="114" t="n">
        <v>41334</v>
      </c>
      <c r="B225" s="47" t="n">
        <v>531.691</v>
      </c>
      <c r="C225" s="115">
        <f>IF(OR(B225="",B224=""),"",B225/B224-1)</f>
        <v/>
      </c>
      <c r="D225" s="115">
        <f>IF(B225="","",IFERROR(B225/INDEX($B$2:$B$800,MATCH(DATE(YEAR(A225)-1,12,1),$A$2:$A$800,0))-1,""))</f>
        <v/>
      </c>
      <c r="E225" s="115">
        <f>IF(B225="","",IFERROR(B225/INDEX($B$2:$B$800,MATCH(DATE(YEAR(A225)-1,MONTH(A225),1),$A$2:$A$800,0))-1,""))</f>
        <v/>
      </c>
    </row>
    <row r="226">
      <c r="A226" s="114" t="n">
        <v>41365</v>
      </c>
      <c r="B226" s="47" t="n">
        <v>535.601</v>
      </c>
      <c r="C226" s="115">
        <f>IF(OR(B226="",B225=""),"",B226/B225-1)</f>
        <v/>
      </c>
      <c r="D226" s="115">
        <f>IF(B226="","",IFERROR(B226/INDEX($B$2:$B$800,MATCH(DATE(YEAR(A226)-1,12,1),$A$2:$A$800,0))-1,""))</f>
        <v/>
      </c>
      <c r="E226" s="115">
        <f>IF(B226="","",IFERROR(B226/INDEX($B$2:$B$800,MATCH(DATE(YEAR(A226)-1,MONTH(A226),1),$A$2:$A$800,0))-1,""))</f>
        <v/>
      </c>
    </row>
    <row r="227">
      <c r="A227" s="114" t="n">
        <v>41395</v>
      </c>
      <c r="B227" s="47" t="n">
        <v>547.655</v>
      </c>
      <c r="C227" s="115">
        <f>IF(OR(B227="",B226=""),"",B227/B226-1)</f>
        <v/>
      </c>
      <c r="D227" s="115">
        <f>IF(B227="","",IFERROR(B227/INDEX($B$2:$B$800,MATCH(DATE(YEAR(A227)-1,12,1),$A$2:$A$800,0))-1,""))</f>
        <v/>
      </c>
      <c r="E227" s="115">
        <f>IF(B227="","",IFERROR(B227/INDEX($B$2:$B$800,MATCH(DATE(YEAR(A227)-1,MONTH(A227),1),$A$2:$A$800,0))-1,""))</f>
        <v/>
      </c>
    </row>
    <row r="228">
      <c r="A228" s="114" t="n">
        <v>41426</v>
      </c>
      <c r="B228" s="47" t="n">
        <v>553.948</v>
      </c>
      <c r="C228" s="115">
        <f>IF(OR(B228="",B227=""),"",B228/B227-1)</f>
        <v/>
      </c>
      <c r="D228" s="115">
        <f>IF(B228="","",IFERROR(B228/INDEX($B$2:$B$800,MATCH(DATE(YEAR(A228)-1,12,1),$A$2:$A$800,0))-1,""))</f>
        <v/>
      </c>
      <c r="E228" s="115">
        <f>IF(B228="","",IFERROR(B228/INDEX($B$2:$B$800,MATCH(DATE(YEAR(A228)-1,MONTH(A228),1),$A$2:$A$800,0))-1,""))</f>
        <v/>
      </c>
    </row>
    <row r="229">
      <c r="A229" s="114" t="n">
        <v>41456</v>
      </c>
      <c r="B229" s="47" t="n">
        <v>556.6</v>
      </c>
      <c r="C229" s="115">
        <f>IF(OR(B229="",B228=""),"",B229/B228-1)</f>
        <v/>
      </c>
      <c r="D229" s="115">
        <f>IF(B229="","",IFERROR(B229/INDEX($B$2:$B$800,MATCH(DATE(YEAR(A229)-1,12,1),$A$2:$A$800,0))-1,""))</f>
        <v/>
      </c>
      <c r="E229" s="115">
        <f>IF(B229="","",IFERROR(B229/INDEX($B$2:$B$800,MATCH(DATE(YEAR(A229)-1,MONTH(A229),1),$A$2:$A$800,0))-1,""))</f>
        <v/>
      </c>
    </row>
    <row r="230">
      <c r="A230" s="114" t="n">
        <v>41487</v>
      </c>
      <c r="B230" s="47" t="n">
        <v>558.34</v>
      </c>
      <c r="C230" s="115">
        <f>IF(OR(B230="",B229=""),"",B230/B229-1)</f>
        <v/>
      </c>
      <c r="D230" s="115">
        <f>IF(B230="","",IFERROR(B230/INDEX($B$2:$B$800,MATCH(DATE(YEAR(A230)-1,12,1),$A$2:$A$800,0))-1,""))</f>
        <v/>
      </c>
      <c r="E230" s="115">
        <f>IF(B230="","",IFERROR(B230/INDEX($B$2:$B$800,MATCH(DATE(YEAR(A230)-1,MONTH(A230),1),$A$2:$A$800,0))-1,""))</f>
        <v/>
      </c>
    </row>
    <row r="231">
      <c r="A231" s="114" t="n">
        <v>41518</v>
      </c>
      <c r="B231" s="47" t="n">
        <v>560.7670000000001</v>
      </c>
      <c r="C231" s="115">
        <f>IF(OR(B231="",B230=""),"",B231/B230-1)</f>
        <v/>
      </c>
      <c r="D231" s="115">
        <f>IF(B231="","",IFERROR(B231/INDEX($B$2:$B$800,MATCH(DATE(YEAR(A231)-1,12,1),$A$2:$A$800,0))-1,""))</f>
        <v/>
      </c>
      <c r="E231" s="115">
        <f>IF(B231="","",IFERROR(B231/INDEX($B$2:$B$800,MATCH(DATE(YEAR(A231)-1,MONTH(A231),1),$A$2:$A$800,0))-1,""))</f>
        <v/>
      </c>
    </row>
    <row r="232">
      <c r="A232" s="114" t="n">
        <v>41548</v>
      </c>
      <c r="B232" s="47" t="n">
        <v>562.241</v>
      </c>
      <c r="C232" s="115">
        <f>IF(OR(B232="",B231=""),"",B232/B231-1)</f>
        <v/>
      </c>
      <c r="D232" s="115">
        <f>IF(B232="","",IFERROR(B232/INDEX($B$2:$B$800,MATCH(DATE(YEAR(A232)-1,12,1),$A$2:$A$800,0))-1,""))</f>
        <v/>
      </c>
      <c r="E232" s="115">
        <f>IF(B232="","",IFERROR(B232/INDEX($B$2:$B$800,MATCH(DATE(YEAR(A232)-1,MONTH(A232),1),$A$2:$A$800,0))-1,""))</f>
        <v/>
      </c>
    </row>
    <row r="233">
      <c r="A233" s="114" t="n">
        <v>41579</v>
      </c>
      <c r="B233" s="47" t="n">
        <v>564.201</v>
      </c>
      <c r="C233" s="115">
        <f>IF(OR(B233="",B232=""),"",B233/B232-1)</f>
        <v/>
      </c>
      <c r="D233" s="115">
        <f>IF(B233="","",IFERROR(B233/INDEX($B$2:$B$800,MATCH(DATE(YEAR(A233)-1,12,1),$A$2:$A$800,0))-1,""))</f>
        <v/>
      </c>
      <c r="E233" s="115">
        <f>IF(B233="","",IFERROR(B233/INDEX($B$2:$B$800,MATCH(DATE(YEAR(A233)-1,MONTH(A233),1),$A$2:$A$800,0))-1,""))</f>
        <v/>
      </c>
    </row>
    <row r="234">
      <c r="A234" s="114" t="n">
        <v>41609</v>
      </c>
      <c r="B234" s="47" t="n">
        <v>564.765</v>
      </c>
      <c r="C234" s="115">
        <f>IF(OR(B234="",B233=""),"",B234/B233-1)</f>
        <v/>
      </c>
      <c r="D234" s="115">
        <f>IF(B234="","",IFERROR(B234/INDEX($B$2:$B$800,MATCH(DATE(YEAR(A234)-1,12,1),$A$2:$A$800,0))-1,""))</f>
        <v/>
      </c>
      <c r="E234" s="115">
        <f>IF(B234="","",IFERROR(B234/INDEX($B$2:$B$800,MATCH(DATE(YEAR(A234)-1,MONTH(A234),1),$A$2:$A$800,0))-1,""))</f>
        <v/>
      </c>
    </row>
    <row r="235">
      <c r="A235" s="114" t="n">
        <v>41640</v>
      </c>
      <c r="B235" s="47" t="n">
        <v>569.72</v>
      </c>
      <c r="C235" s="115">
        <f>IF(OR(B235="",B234=""),"",B235/B234-1)</f>
        <v/>
      </c>
      <c r="D235" s="115">
        <f>IF(B235="","",IFERROR(B235/INDEX($B$2:$B$800,MATCH(DATE(YEAR(A235)-1,12,1),$A$2:$A$800,0))-1,""))</f>
        <v/>
      </c>
      <c r="E235" s="115">
        <f>IF(B235="","",IFERROR(B235/INDEX($B$2:$B$800,MATCH(DATE(YEAR(A235)-1,MONTH(A235),1),$A$2:$A$800,0))-1,""))</f>
        <v/>
      </c>
    </row>
    <row r="236">
      <c r="A236" s="114" t="n">
        <v>41671</v>
      </c>
      <c r="B236" s="47" t="n">
        <v>571.577</v>
      </c>
      <c r="C236" s="115">
        <f>IF(OR(B236="",B235=""),"",B236/B235-1)</f>
        <v/>
      </c>
      <c r="D236" s="115">
        <f>IF(B236="","",IFERROR(B236/INDEX($B$2:$B$800,MATCH(DATE(YEAR(A236)-1,12,1),$A$2:$A$800,0))-1,""))</f>
        <v/>
      </c>
      <c r="E236" s="115">
        <f>IF(B236="","",IFERROR(B236/INDEX($B$2:$B$800,MATCH(DATE(YEAR(A236)-1,MONTH(A236),1),$A$2:$A$800,0))-1,""))</f>
        <v/>
      </c>
    </row>
    <row r="237">
      <c r="A237" s="114" t="n">
        <v>41699</v>
      </c>
      <c r="B237" s="47" t="n">
        <v>573.1559999999999</v>
      </c>
      <c r="C237" s="115">
        <f>IF(OR(B237="",B236=""),"",B237/B236-1)</f>
        <v/>
      </c>
      <c r="D237" s="115">
        <f>IF(B237="","",IFERROR(B237/INDEX($B$2:$B$800,MATCH(DATE(YEAR(A237)-1,12,1),$A$2:$A$800,0))-1,""))</f>
        <v/>
      </c>
      <c r="E237" s="115">
        <f>IF(B237="","",IFERROR(B237/INDEX($B$2:$B$800,MATCH(DATE(YEAR(A237)-1,MONTH(A237),1),$A$2:$A$800,0))-1,""))</f>
        <v/>
      </c>
    </row>
    <row r="238">
      <c r="A238" s="114" t="n">
        <v>41730</v>
      </c>
      <c r="B238" s="47" t="n">
        <v>578.224</v>
      </c>
      <c r="C238" s="115">
        <f>IF(OR(B238="",B237=""),"",B238/B237-1)</f>
        <v/>
      </c>
      <c r="D238" s="115">
        <f>IF(B238="","",IFERROR(B238/INDEX($B$2:$B$800,MATCH(DATE(YEAR(A238)-1,12,1),$A$2:$A$800,0))-1,""))</f>
        <v/>
      </c>
      <c r="E238" s="115">
        <f>IF(B238="","",IFERROR(B238/INDEX($B$2:$B$800,MATCH(DATE(YEAR(A238)-1,MONTH(A238),1),$A$2:$A$800,0))-1,""))</f>
        <v/>
      </c>
    </row>
    <row r="239">
      <c r="A239" s="114" t="n">
        <v>41760</v>
      </c>
      <c r="B239" s="47" t="n">
        <v>590.099</v>
      </c>
      <c r="C239" s="115">
        <f>IF(OR(B239="",B238=""),"",B239/B238-1)</f>
        <v/>
      </c>
      <c r="D239" s="115">
        <f>IF(B239="","",IFERROR(B239/INDEX($B$2:$B$800,MATCH(DATE(YEAR(A239)-1,12,1),$A$2:$A$800,0))-1,""))</f>
        <v/>
      </c>
      <c r="E239" s="115">
        <f>IF(B239="","",IFERROR(B239/INDEX($B$2:$B$800,MATCH(DATE(YEAR(A239)-1,MONTH(A239),1),$A$2:$A$800,0))-1,""))</f>
        <v/>
      </c>
    </row>
    <row r="240">
      <c r="A240" s="114" t="n">
        <v>41791</v>
      </c>
      <c r="B240" s="47" t="n">
        <v>594.013</v>
      </c>
      <c r="C240" s="115">
        <f>IF(OR(B240="",B239=""),"",B240/B239-1)</f>
        <v/>
      </c>
      <c r="D240" s="115">
        <f>IF(B240="","",IFERROR(B240/INDEX($B$2:$B$800,MATCH(DATE(YEAR(A240)-1,12,1),$A$2:$A$800,0))-1,""))</f>
        <v/>
      </c>
      <c r="E240" s="115">
        <f>IF(B240="","",IFERROR(B240/INDEX($B$2:$B$800,MATCH(DATE(YEAR(A240)-1,MONTH(A240),1),$A$2:$A$800,0))-1,""))</f>
        <v/>
      </c>
    </row>
    <row r="241">
      <c r="A241" s="114" t="n">
        <v>41821</v>
      </c>
      <c r="B241" s="47" t="n">
        <v>598.441</v>
      </c>
      <c r="C241" s="115">
        <f>IF(OR(B241="",B240=""),"",B241/B240-1)</f>
        <v/>
      </c>
      <c r="D241" s="115">
        <f>IF(B241="","",IFERROR(B241/INDEX($B$2:$B$800,MATCH(DATE(YEAR(A241)-1,12,1),$A$2:$A$800,0))-1,""))</f>
        <v/>
      </c>
      <c r="E241" s="115">
        <f>IF(B241="","",IFERROR(B241/INDEX($B$2:$B$800,MATCH(DATE(YEAR(A241)-1,MONTH(A241),1),$A$2:$A$800,0))-1,""))</f>
        <v/>
      </c>
    </row>
    <row r="242">
      <c r="A242" s="114" t="n">
        <v>41852</v>
      </c>
      <c r="B242" s="47" t="n">
        <v>598.898</v>
      </c>
      <c r="C242" s="115">
        <f>IF(OR(B242="",B241=""),"",B242/B241-1)</f>
        <v/>
      </c>
      <c r="D242" s="115">
        <f>IF(B242="","",IFERROR(B242/INDEX($B$2:$B$800,MATCH(DATE(YEAR(A242)-1,12,1),$A$2:$A$800,0))-1,""))</f>
        <v/>
      </c>
      <c r="E242" s="115">
        <f>IF(B242="","",IFERROR(B242/INDEX($B$2:$B$800,MATCH(DATE(YEAR(A242)-1,MONTH(A242),1),$A$2:$A$800,0))-1,""))</f>
        <v/>
      </c>
    </row>
    <row r="243">
      <c r="A243" s="114" t="n">
        <v>41883</v>
      </c>
      <c r="B243" s="47" t="n">
        <v>599.823</v>
      </c>
      <c r="C243" s="115">
        <f>IF(OR(B243="",B242=""),"",B243/B242-1)</f>
        <v/>
      </c>
      <c r="D243" s="115">
        <f>IF(B243="","",IFERROR(B243/INDEX($B$2:$B$800,MATCH(DATE(YEAR(A243)-1,12,1),$A$2:$A$800,0))-1,""))</f>
        <v/>
      </c>
      <c r="E243" s="115">
        <f>IF(B243="","",IFERROR(B243/INDEX($B$2:$B$800,MATCH(DATE(YEAR(A243)-1,MONTH(A243),1),$A$2:$A$800,0))-1,""))</f>
        <v/>
      </c>
    </row>
    <row r="244">
      <c r="A244" s="114" t="n">
        <v>41913</v>
      </c>
      <c r="B244" s="47" t="n">
        <v>600.865</v>
      </c>
      <c r="C244" s="115">
        <f>IF(OR(B244="",B243=""),"",B244/B243-1)</f>
        <v/>
      </c>
      <c r="D244" s="115">
        <f>IF(B244="","",IFERROR(B244/INDEX($B$2:$B$800,MATCH(DATE(YEAR(A244)-1,12,1),$A$2:$A$800,0))-1,""))</f>
        <v/>
      </c>
      <c r="E244" s="115">
        <f>IF(B244="","",IFERROR(B244/INDEX($B$2:$B$800,MATCH(DATE(YEAR(A244)-1,MONTH(A244),1),$A$2:$A$800,0))-1,""))</f>
        <v/>
      </c>
    </row>
    <row r="245">
      <c r="A245" s="114" t="n">
        <v>41944</v>
      </c>
      <c r="B245" s="47" t="n">
        <v>603.524</v>
      </c>
      <c r="C245" s="115">
        <f>IF(OR(B245="",B244=""),"",B245/B244-1)</f>
        <v/>
      </c>
      <c r="D245" s="115">
        <f>IF(B245="","",IFERROR(B245/INDEX($B$2:$B$800,MATCH(DATE(YEAR(A245)-1,12,1),$A$2:$A$800,0))-1,""))</f>
        <v/>
      </c>
      <c r="E245" s="115">
        <f>IF(B245="","",IFERROR(B245/INDEX($B$2:$B$800,MATCH(DATE(YEAR(A245)-1,MONTH(A245),1),$A$2:$A$800,0))-1,""))</f>
        <v/>
      </c>
    </row>
    <row r="246">
      <c r="A246" s="114" t="n">
        <v>41974</v>
      </c>
      <c r="B246" s="47" t="n">
        <v>604.026</v>
      </c>
      <c r="C246" s="115">
        <f>IF(OR(B246="",B245=""),"",B246/B245-1)</f>
        <v/>
      </c>
      <c r="D246" s="115">
        <f>IF(B246="","",IFERROR(B246/INDEX($B$2:$B$800,MATCH(DATE(YEAR(A246)-1,12,1),$A$2:$A$800,0))-1,""))</f>
        <v/>
      </c>
      <c r="E246" s="115">
        <f>IF(B246="","",IFERROR(B246/INDEX($B$2:$B$800,MATCH(DATE(YEAR(A246)-1,MONTH(A246),1),$A$2:$A$800,0))-1,""))</f>
        <v/>
      </c>
    </row>
    <row r="247">
      <c r="A247" s="114" t="n">
        <v>42005</v>
      </c>
      <c r="B247" s="47" t="n">
        <v>609.568</v>
      </c>
      <c r="C247" s="115">
        <f>IF(OR(B247="",B246=""),"",B247/B246-1)</f>
        <v/>
      </c>
      <c r="D247" s="115">
        <f>IF(B247="","",IFERROR(B247/INDEX($B$2:$B$800,MATCH(DATE(YEAR(A247)-1,12,1),$A$2:$A$800,0))-1,""))</f>
        <v/>
      </c>
      <c r="E247" s="115">
        <f>IF(B247="","",IFERROR(B247/INDEX($B$2:$B$800,MATCH(DATE(YEAR(A247)-1,MONTH(A247),1),$A$2:$A$800,0))-1,""))</f>
        <v/>
      </c>
    </row>
    <row r="248">
      <c r="A248" s="114" t="n">
        <v>42036</v>
      </c>
      <c r="B248" s="47" t="n">
        <v>611.447</v>
      </c>
      <c r="C248" s="115">
        <f>IF(OR(B248="",B247=""),"",B248/B247-1)</f>
        <v/>
      </c>
      <c r="D248" s="115">
        <f>IF(B248="","",IFERROR(B248/INDEX($B$2:$B$800,MATCH(DATE(YEAR(A248)-1,12,1),$A$2:$A$800,0))-1,""))</f>
        <v/>
      </c>
      <c r="E248" s="115">
        <f>IF(B248="","",IFERROR(B248/INDEX($B$2:$B$800,MATCH(DATE(YEAR(A248)-1,MONTH(A248),1),$A$2:$A$800,0))-1,""))</f>
        <v/>
      </c>
    </row>
    <row r="249">
      <c r="A249" s="114" t="n">
        <v>42064</v>
      </c>
      <c r="B249" s="47" t="n">
        <v>615.248</v>
      </c>
      <c r="C249" s="115">
        <f>IF(OR(B249="",B248=""),"",B249/B248-1)</f>
        <v/>
      </c>
      <c r="D249" s="115">
        <f>IF(B249="","",IFERROR(B249/INDEX($B$2:$B$800,MATCH(DATE(YEAR(A249)-1,12,1),$A$2:$A$800,0))-1,""))</f>
        <v/>
      </c>
      <c r="E249" s="115">
        <f>IF(B249="","",IFERROR(B249/INDEX($B$2:$B$800,MATCH(DATE(YEAR(A249)-1,MONTH(A249),1),$A$2:$A$800,0))-1,""))</f>
        <v/>
      </c>
    </row>
    <row r="250">
      <c r="A250" s="114" t="n">
        <v>42095</v>
      </c>
      <c r="B250" s="47" t="n">
        <v>618.0599999999999</v>
      </c>
      <c r="C250" s="115">
        <f>IF(OR(B250="",B249=""),"",B250/B249-1)</f>
        <v/>
      </c>
      <c r="D250" s="115">
        <f>IF(B250="","",IFERROR(B250/INDEX($B$2:$B$800,MATCH(DATE(YEAR(A250)-1,12,1),$A$2:$A$800,0))-1,""))</f>
        <v/>
      </c>
      <c r="E250" s="115">
        <f>IF(B250="","",IFERROR(B250/INDEX($B$2:$B$800,MATCH(DATE(YEAR(A250)-1,MONTH(A250),1),$A$2:$A$800,0))-1,""))</f>
        <v/>
      </c>
    </row>
    <row r="251">
      <c r="A251" s="114" t="n">
        <v>42125</v>
      </c>
      <c r="B251" s="47" t="n">
        <v>623.951</v>
      </c>
      <c r="C251" s="115">
        <f>IF(OR(B251="",B250=""),"",B251/B250-1)</f>
        <v/>
      </c>
      <c r="D251" s="115">
        <f>IF(B251="","",IFERROR(B251/INDEX($B$2:$B$800,MATCH(DATE(YEAR(A251)-1,12,1),$A$2:$A$800,0))-1,""))</f>
        <v/>
      </c>
      <c r="E251" s="115">
        <f>IF(B251="","",IFERROR(B251/INDEX($B$2:$B$800,MATCH(DATE(YEAR(A251)-1,MONTH(A251),1),$A$2:$A$800,0))-1,""))</f>
        <v/>
      </c>
    </row>
    <row r="252">
      <c r="A252" s="114" t="n">
        <v>42156</v>
      </c>
      <c r="B252" s="47" t="n">
        <v>635.403</v>
      </c>
      <c r="C252" s="115">
        <f>IF(OR(B252="",B251=""),"",B252/B251-1)</f>
        <v/>
      </c>
      <c r="D252" s="115">
        <f>IF(B252="","",IFERROR(B252/INDEX($B$2:$B$800,MATCH(DATE(YEAR(A252)-1,12,1),$A$2:$A$800,0))-1,""))</f>
        <v/>
      </c>
      <c r="E252" s="115">
        <f>IF(B252="","",IFERROR(B252/INDEX($B$2:$B$800,MATCH(DATE(YEAR(A252)-1,MONTH(A252),1),$A$2:$A$800,0))-1,""))</f>
        <v/>
      </c>
    </row>
    <row r="253">
      <c r="A253" s="114" t="n">
        <v>42186</v>
      </c>
      <c r="B253" s="47" t="n">
        <v>638.88</v>
      </c>
      <c r="C253" s="115">
        <f>IF(OR(B253="",B252=""),"",B253/B252-1)</f>
        <v/>
      </c>
      <c r="D253" s="115">
        <f>IF(B253="","",IFERROR(B253/INDEX($B$2:$B$800,MATCH(DATE(YEAR(A253)-1,12,1),$A$2:$A$800,0))-1,""))</f>
        <v/>
      </c>
      <c r="E253" s="115">
        <f>IF(B253="","",IFERROR(B253/INDEX($B$2:$B$800,MATCH(DATE(YEAR(A253)-1,MONTH(A253),1),$A$2:$A$800,0))-1,""))</f>
        <v/>
      </c>
    </row>
    <row r="254">
      <c r="A254" s="114" t="n">
        <v>42217</v>
      </c>
      <c r="B254" s="47" t="n">
        <v>642.644</v>
      </c>
      <c r="C254" s="115">
        <f>IF(OR(B254="",B253=""),"",B254/B253-1)</f>
        <v/>
      </c>
      <c r="D254" s="115">
        <f>IF(B254="","",IFERROR(B254/INDEX($B$2:$B$800,MATCH(DATE(YEAR(A254)-1,12,1),$A$2:$A$800,0))-1,""))</f>
        <v/>
      </c>
      <c r="E254" s="115">
        <f>IF(B254="","",IFERROR(B254/INDEX($B$2:$B$800,MATCH(DATE(YEAR(A254)-1,MONTH(A254),1),$A$2:$A$800,0))-1,""))</f>
        <v/>
      </c>
    </row>
    <row r="255">
      <c r="A255" s="114" t="n">
        <v>42248</v>
      </c>
      <c r="B255" s="47" t="n">
        <v>644.046</v>
      </c>
      <c r="C255" s="115">
        <f>IF(OR(B255="",B254=""),"",B255/B254-1)</f>
        <v/>
      </c>
      <c r="D255" s="115">
        <f>IF(B255="","",IFERROR(B255/INDEX($B$2:$B$800,MATCH(DATE(YEAR(A255)-1,12,1),$A$2:$A$800,0))-1,""))</f>
        <v/>
      </c>
      <c r="E255" s="115">
        <f>IF(B255="","",IFERROR(B255/INDEX($B$2:$B$800,MATCH(DATE(YEAR(A255)-1,MONTH(A255),1),$A$2:$A$800,0))-1,""))</f>
        <v/>
      </c>
    </row>
    <row r="256">
      <c r="A256" s="114" t="n">
        <v>42278</v>
      </c>
      <c r="B256" s="47" t="n">
        <v>646.355</v>
      </c>
      <c r="C256" s="115">
        <f>IF(OR(B256="",B255=""),"",B256/B255-1)</f>
        <v/>
      </c>
      <c r="D256" s="115">
        <f>IF(B256="","",IFERROR(B256/INDEX($B$2:$B$800,MATCH(DATE(YEAR(A256)-1,12,1),$A$2:$A$800,0))-1,""))</f>
        <v/>
      </c>
      <c r="E256" s="115">
        <f>IF(B256="","",IFERROR(B256/INDEX($B$2:$B$800,MATCH(DATE(YEAR(A256)-1,MONTH(A256),1),$A$2:$A$800,0))-1,""))</f>
        <v/>
      </c>
    </row>
    <row r="257">
      <c r="A257" s="114" t="n">
        <v>42309</v>
      </c>
      <c r="B257" s="47" t="n">
        <v>648.542</v>
      </c>
      <c r="C257" s="115">
        <f>IF(OR(B257="",B256=""),"",B257/B256-1)</f>
        <v/>
      </c>
      <c r="D257" s="115">
        <f>IF(B257="","",IFERROR(B257/INDEX($B$2:$B$800,MATCH(DATE(YEAR(A257)-1,12,1),$A$2:$A$800,0))-1,""))</f>
        <v/>
      </c>
      <c r="E257" s="115">
        <f>IF(B257="","",IFERROR(B257/INDEX($B$2:$B$800,MATCH(DATE(YEAR(A257)-1,MONTH(A257),1),$A$2:$A$800,0))-1,""))</f>
        <v/>
      </c>
    </row>
    <row r="258">
      <c r="A258" s="114" t="n">
        <v>42339</v>
      </c>
      <c r="B258" s="47" t="n">
        <v>649.216</v>
      </c>
      <c r="C258" s="115">
        <f>IF(OR(B258="",B257=""),"",B258/B257-1)</f>
        <v/>
      </c>
      <c r="D258" s="115">
        <f>IF(B258="","",IFERROR(B258/INDEX($B$2:$B$800,MATCH(DATE(YEAR(A258)-1,12,1),$A$2:$A$800,0))-1,""))</f>
        <v/>
      </c>
      <c r="E258" s="115">
        <f>IF(B258="","",IFERROR(B258/INDEX($B$2:$B$800,MATCH(DATE(YEAR(A258)-1,MONTH(A258),1),$A$2:$A$800,0))-1,""))</f>
        <v/>
      </c>
    </row>
    <row r="259">
      <c r="A259" s="114" t="n">
        <v>42370</v>
      </c>
      <c r="B259" s="47" t="n">
        <v>651.759</v>
      </c>
      <c r="C259" s="115">
        <f>IF(OR(B259="",B258=""),"",B259/B258-1)</f>
        <v/>
      </c>
      <c r="D259" s="115">
        <f>IF(B259="","",IFERROR(B259/INDEX($B$2:$B$800,MATCH(DATE(YEAR(A259)-1,12,1),$A$2:$A$800,0))-1,""))</f>
        <v/>
      </c>
      <c r="E259" s="115">
        <f>IF(B259="","",IFERROR(B259/INDEX($B$2:$B$800,MATCH(DATE(YEAR(A259)-1,MONTH(A259),1),$A$2:$A$800,0))-1,""))</f>
        <v/>
      </c>
    </row>
    <row r="260">
      <c r="A260" s="114" t="n">
        <v>42401</v>
      </c>
      <c r="B260" s="47" t="n">
        <v>655.263</v>
      </c>
      <c r="C260" s="115">
        <f>IF(OR(B260="",B259=""),"",B260/B259-1)</f>
        <v/>
      </c>
      <c r="D260" s="115">
        <f>IF(B260="","",IFERROR(B260/INDEX($B$2:$B$800,MATCH(DATE(YEAR(A260)-1,12,1),$A$2:$A$800,0))-1,""))</f>
        <v/>
      </c>
      <c r="E260" s="115">
        <f>IF(B260="","",IFERROR(B260/INDEX($B$2:$B$800,MATCH(DATE(YEAR(A260)-1,MONTH(A260),1),$A$2:$A$800,0))-1,""))</f>
        <v/>
      </c>
    </row>
    <row r="261">
      <c r="A261" s="114" t="n">
        <v>42430</v>
      </c>
      <c r="B261" s="47" t="n">
        <v>659.446</v>
      </c>
      <c r="C261" s="115">
        <f>IF(OR(B261="",B260=""),"",B261/B260-1)</f>
        <v/>
      </c>
      <c r="D261" s="115">
        <f>IF(B261="","",IFERROR(B261/INDEX($B$2:$B$800,MATCH(DATE(YEAR(A261)-1,12,1),$A$2:$A$800,0))-1,""))</f>
        <v/>
      </c>
      <c r="E261" s="115">
        <f>IF(B261="","",IFERROR(B261/INDEX($B$2:$B$800,MATCH(DATE(YEAR(A261)-1,MONTH(A261),1),$A$2:$A$800,0))-1,""))</f>
        <v/>
      </c>
    </row>
    <row r="262">
      <c r="A262" s="114" t="n">
        <v>42461</v>
      </c>
      <c r="B262" s="47" t="n">
        <v>663.057</v>
      </c>
      <c r="C262" s="115">
        <f>IF(OR(B262="",B261=""),"",B262/B261-1)</f>
        <v/>
      </c>
      <c r="D262" s="115">
        <f>IF(B262="","",IFERROR(B262/INDEX($B$2:$B$800,MATCH(DATE(YEAR(A262)-1,12,1),$A$2:$A$800,0))-1,""))</f>
        <v/>
      </c>
      <c r="E262" s="115">
        <f>IF(B262="","",IFERROR(B262/INDEX($B$2:$B$800,MATCH(DATE(YEAR(A262)-1,MONTH(A262),1),$A$2:$A$800,0))-1,""))</f>
        <v/>
      </c>
    </row>
    <row r="263">
      <c r="A263" s="114" t="n">
        <v>42491</v>
      </c>
      <c r="B263" s="47" t="n">
        <v>663.61</v>
      </c>
      <c r="C263" s="115">
        <f>IF(OR(B263="",B262=""),"",B263/B262-1)</f>
        <v/>
      </c>
      <c r="D263" s="115">
        <f>IF(B263="","",IFERROR(B263/INDEX($B$2:$B$800,MATCH(DATE(YEAR(A263)-1,12,1),$A$2:$A$800,0))-1,""))</f>
        <v/>
      </c>
      <c r="E263" s="115">
        <f>IF(B263="","",IFERROR(B263/INDEX($B$2:$B$800,MATCH(DATE(YEAR(A263)-1,MONTH(A263),1),$A$2:$A$800,0))-1,""))</f>
        <v/>
      </c>
    </row>
    <row r="264">
      <c r="A264" s="114" t="n">
        <v>42522</v>
      </c>
      <c r="B264" s="47" t="n">
        <v>676.42</v>
      </c>
      <c r="C264" s="115">
        <f>IF(OR(B264="",B263=""),"",B264/B263-1)</f>
        <v/>
      </c>
      <c r="D264" s="115">
        <f>IF(B264="","",IFERROR(B264/INDEX($B$2:$B$800,MATCH(DATE(YEAR(A264)-1,12,1),$A$2:$A$800,0))-1,""))</f>
        <v/>
      </c>
      <c r="E264" s="115">
        <f>IF(B264="","",IFERROR(B264/INDEX($B$2:$B$800,MATCH(DATE(YEAR(A264)-1,MONTH(A264),1),$A$2:$A$800,0))-1,""))</f>
        <v/>
      </c>
    </row>
    <row r="265">
      <c r="A265" s="114" t="n">
        <v>42552</v>
      </c>
      <c r="B265" s="47" t="n">
        <v>679.751</v>
      </c>
      <c r="C265" s="115">
        <f>IF(OR(B265="",B264=""),"",B265/B264-1)</f>
        <v/>
      </c>
      <c r="D265" s="115">
        <f>IF(B265="","",IFERROR(B265/INDEX($B$2:$B$800,MATCH(DATE(YEAR(A265)-1,12,1),$A$2:$A$800,0))-1,""))</f>
        <v/>
      </c>
      <c r="E265" s="115">
        <f>IF(B265="","",IFERROR(B265/INDEX($B$2:$B$800,MATCH(DATE(YEAR(A265)-1,MONTH(A265),1),$A$2:$A$800,0))-1,""))</f>
        <v/>
      </c>
    </row>
    <row r="266">
      <c r="A266" s="114" t="n">
        <v>42583</v>
      </c>
      <c r="B266" s="47" t="n">
        <v>681.756</v>
      </c>
      <c r="C266" s="115">
        <f>IF(OR(B266="",B265=""),"",B266/B265-1)</f>
        <v/>
      </c>
      <c r="D266" s="115">
        <f>IF(B266="","",IFERROR(B266/INDEX($B$2:$B$800,MATCH(DATE(YEAR(A266)-1,12,1),$A$2:$A$800,0))-1,""))</f>
        <v/>
      </c>
      <c r="E266" s="115">
        <f>IF(B266="","",IFERROR(B266/INDEX($B$2:$B$800,MATCH(DATE(YEAR(A266)-1,MONTH(A266),1),$A$2:$A$800,0))-1,""))</f>
        <v/>
      </c>
    </row>
    <row r="267">
      <c r="A267" s="114" t="n">
        <v>42614</v>
      </c>
      <c r="B267" s="47" t="n">
        <v>684.025</v>
      </c>
      <c r="C267" s="115">
        <f>IF(OR(B267="",B266=""),"",B267/B266-1)</f>
        <v/>
      </c>
      <c r="D267" s="115">
        <f>IF(B267="","",IFERROR(B267/INDEX($B$2:$B$800,MATCH(DATE(YEAR(A267)-1,12,1),$A$2:$A$800,0))-1,""))</f>
        <v/>
      </c>
      <c r="E267" s="115">
        <f>IF(B267="","",IFERROR(B267/INDEX($B$2:$B$800,MATCH(DATE(YEAR(A267)-1,MONTH(A267),1),$A$2:$A$800,0))-1,""))</f>
        <v/>
      </c>
    </row>
    <row r="268">
      <c r="A268" s="114" t="n">
        <v>42644</v>
      </c>
      <c r="B268" s="47" t="n">
        <v>685.489</v>
      </c>
      <c r="C268" s="115">
        <f>IF(OR(B268="",B267=""),"",B268/B267-1)</f>
        <v/>
      </c>
      <c r="D268" s="115">
        <f>IF(B268="","",IFERROR(B268/INDEX($B$2:$B$800,MATCH(DATE(YEAR(A268)-1,12,1),$A$2:$A$800,0))-1,""))</f>
        <v/>
      </c>
      <c r="E268" s="115">
        <f>IF(B268="","",IFERROR(B268/INDEX($B$2:$B$800,MATCH(DATE(YEAR(A268)-1,MONTH(A268),1),$A$2:$A$800,0))-1,""))</f>
        <v/>
      </c>
    </row>
    <row r="269">
      <c r="A269" s="114" t="n">
        <v>42675</v>
      </c>
      <c r="B269" s="47" t="n">
        <v>686.607</v>
      </c>
      <c r="C269" s="115">
        <f>IF(OR(B269="",B268=""),"",B269/B268-1)</f>
        <v/>
      </c>
      <c r="D269" s="115">
        <f>IF(B269="","",IFERROR(B269/INDEX($B$2:$B$800,MATCH(DATE(YEAR(A269)-1,12,1),$A$2:$A$800,0))-1,""))</f>
        <v/>
      </c>
      <c r="E269" s="115">
        <f>IF(B269="","",IFERROR(B269/INDEX($B$2:$B$800,MATCH(DATE(YEAR(A269)-1,MONTH(A269),1),$A$2:$A$800,0))-1,""))</f>
        <v/>
      </c>
    </row>
    <row r="270">
      <c r="A270" s="114" t="n">
        <v>42705</v>
      </c>
      <c r="B270" s="47" t="n">
        <v>688.985</v>
      </c>
      <c r="C270" s="115">
        <f>IF(OR(B270="",B269=""),"",B270/B269-1)</f>
        <v/>
      </c>
      <c r="D270" s="115">
        <f>IF(B270="","",IFERROR(B270/INDEX($B$2:$B$800,MATCH(DATE(YEAR(A270)-1,12,1),$A$2:$A$800,0))-1,""))</f>
        <v/>
      </c>
      <c r="E270" s="115">
        <f>IF(B270="","",IFERROR(B270/INDEX($B$2:$B$800,MATCH(DATE(YEAR(A270)-1,MONTH(A270),1),$A$2:$A$800,0))-1,""))</f>
        <v/>
      </c>
    </row>
    <row r="271">
      <c r="A271" s="114" t="n">
        <v>42736</v>
      </c>
      <c r="B271" s="47" t="n">
        <v>691.792</v>
      </c>
      <c r="C271" s="115">
        <f>IF(OR(B271="",B270=""),"",B271/B270-1)</f>
        <v/>
      </c>
      <c r="D271" s="115">
        <f>IF(B271="","",IFERROR(B271/INDEX($B$2:$B$800,MATCH(DATE(YEAR(A271)-1,12,1),$A$2:$A$800,0))-1,""))</f>
        <v/>
      </c>
      <c r="E271" s="115">
        <f>IF(B271="","",IFERROR(B271/INDEX($B$2:$B$800,MATCH(DATE(YEAR(A271)-1,MONTH(A271),1),$A$2:$A$800,0))-1,""))</f>
        <v/>
      </c>
    </row>
    <row r="272">
      <c r="A272" s="114" t="n">
        <v>42767</v>
      </c>
      <c r="B272" s="47" t="n">
        <v>696.314</v>
      </c>
      <c r="C272" s="115">
        <f>IF(OR(B272="",B271=""),"",B272/B271-1)</f>
        <v/>
      </c>
      <c r="D272" s="115">
        <f>IF(B272="","",IFERROR(B272/INDEX($B$2:$B$800,MATCH(DATE(YEAR(A272)-1,12,1),$A$2:$A$800,0))-1,""))</f>
        <v/>
      </c>
      <c r="E272" s="115">
        <f>IF(B272="","",IFERROR(B272/INDEX($B$2:$B$800,MATCH(DATE(YEAR(A272)-1,MONTH(A272),1),$A$2:$A$800,0))-1,""))</f>
        <v/>
      </c>
    </row>
    <row r="273">
      <c r="A273" s="114" t="n">
        <v>42795</v>
      </c>
      <c r="B273" s="47" t="n">
        <v>697.41</v>
      </c>
      <c r="C273" s="115">
        <f>IF(OR(B273="",B272=""),"",B273/B272-1)</f>
        <v/>
      </c>
      <c r="D273" s="115">
        <f>IF(B273="","",IFERROR(B273/INDEX($B$2:$B$800,MATCH(DATE(YEAR(A273)-1,12,1),$A$2:$A$800,0))-1,""))</f>
        <v/>
      </c>
      <c r="E273" s="115">
        <f>IF(B273="","",IFERROR(B273/INDEX($B$2:$B$800,MATCH(DATE(YEAR(A273)-1,MONTH(A273),1),$A$2:$A$800,0))-1,""))</f>
        <v/>
      </c>
    </row>
    <row r="274">
      <c r="A274" s="114" t="n">
        <v>42826</v>
      </c>
      <c r="B274" s="47" t="n">
        <v>697.244</v>
      </c>
      <c r="C274" s="115">
        <f>IF(OR(B274="",B273=""),"",B274/B273-1)</f>
        <v/>
      </c>
      <c r="D274" s="115">
        <f>IF(B274="","",IFERROR(B274/INDEX($B$2:$B$800,MATCH(DATE(YEAR(A274)-1,12,1),$A$2:$A$800,0))-1,""))</f>
        <v/>
      </c>
      <c r="E274" s="115">
        <f>IF(B274="","",IFERROR(B274/INDEX($B$2:$B$800,MATCH(DATE(YEAR(A274)-1,MONTH(A274),1),$A$2:$A$800,0))-1,""))</f>
        <v/>
      </c>
    </row>
    <row r="275">
      <c r="A275" s="114" t="n">
        <v>42856</v>
      </c>
      <c r="B275" s="47" t="n">
        <v>701.664</v>
      </c>
      <c r="C275" s="115">
        <f>IF(OR(B275="",B274=""),"",B275/B274-1)</f>
        <v/>
      </c>
      <c r="D275" s="115">
        <f>IF(B275="","",IFERROR(B275/INDEX($B$2:$B$800,MATCH(DATE(YEAR(A275)-1,12,1),$A$2:$A$800,0))-1,""))</f>
        <v/>
      </c>
      <c r="E275" s="115">
        <f>IF(B275="","",IFERROR(B275/INDEX($B$2:$B$800,MATCH(DATE(YEAR(A275)-1,MONTH(A275),1),$A$2:$A$800,0))-1,""))</f>
        <v/>
      </c>
    </row>
    <row r="276">
      <c r="A276" s="114" t="n">
        <v>42887</v>
      </c>
      <c r="B276" s="47" t="n">
        <v>708.197</v>
      </c>
      <c r="C276" s="115">
        <f>IF(OR(B276="",B275=""),"",B276/B275-1)</f>
        <v/>
      </c>
      <c r="D276" s="115">
        <f>IF(B276="","",IFERROR(B276/INDEX($B$2:$B$800,MATCH(DATE(YEAR(A276)-1,12,1),$A$2:$A$800,0))-1,""))</f>
        <v/>
      </c>
      <c r="E276" s="115">
        <f>IF(B276="","",IFERROR(B276/INDEX($B$2:$B$800,MATCH(DATE(YEAR(A276)-1,MONTH(A276),1),$A$2:$A$800,0))-1,""))</f>
        <v/>
      </c>
    </row>
    <row r="277">
      <c r="A277" s="114" t="n">
        <v>42917</v>
      </c>
      <c r="B277" s="47" t="n">
        <v>710.355</v>
      </c>
      <c r="C277" s="115">
        <f>IF(OR(B277="",B276=""),"",B277/B276-1)</f>
        <v/>
      </c>
      <c r="D277" s="115">
        <f>IF(B277="","",IFERROR(B277/INDEX($B$2:$B$800,MATCH(DATE(YEAR(A277)-1,12,1),$A$2:$A$800,0))-1,""))</f>
        <v/>
      </c>
      <c r="E277" s="115">
        <f>IF(B277="","",IFERROR(B277/INDEX($B$2:$B$800,MATCH(DATE(YEAR(A277)-1,MONTH(A277),1),$A$2:$A$800,0))-1,""))</f>
        <v/>
      </c>
    </row>
    <row r="278">
      <c r="A278" s="114" t="n">
        <v>42948</v>
      </c>
      <c r="B278" s="47" t="n">
        <v>712.884</v>
      </c>
      <c r="C278" s="115">
        <f>IF(OR(B278="",B277=""),"",B278/B277-1)</f>
        <v/>
      </c>
      <c r="D278" s="115">
        <f>IF(B278="","",IFERROR(B278/INDEX($B$2:$B$800,MATCH(DATE(YEAR(A278)-1,12,1),$A$2:$A$800,0))-1,""))</f>
        <v/>
      </c>
      <c r="E278" s="115">
        <f>IF(B278="","",IFERROR(B278/INDEX($B$2:$B$800,MATCH(DATE(YEAR(A278)-1,MONTH(A278),1),$A$2:$A$800,0))-1,""))</f>
        <v/>
      </c>
    </row>
    <row r="279">
      <c r="A279" s="114" t="n">
        <v>42979</v>
      </c>
      <c r="B279" s="47" t="n">
        <v>713.33</v>
      </c>
      <c r="C279" s="115">
        <f>IF(OR(B279="",B278=""),"",B279/B278-1)</f>
        <v/>
      </c>
      <c r="D279" s="115">
        <f>IF(B279="","",IFERROR(B279/INDEX($B$2:$B$800,MATCH(DATE(YEAR(A279)-1,12,1),$A$2:$A$800,0))-1,""))</f>
        <v/>
      </c>
      <c r="E279" s="115">
        <f>IF(B279="","",IFERROR(B279/INDEX($B$2:$B$800,MATCH(DATE(YEAR(A279)-1,MONTH(A279),1),$A$2:$A$800,0))-1,""))</f>
        <v/>
      </c>
    </row>
    <row r="280">
      <c r="A280" s="114" t="n">
        <v>43009</v>
      </c>
      <c r="B280" s="47" t="n">
        <v>715.527</v>
      </c>
      <c r="C280" s="115">
        <f>IF(OR(B280="",B279=""),"",B280/B279-1)</f>
        <v/>
      </c>
      <c r="D280" s="115">
        <f>IF(B280="","",IFERROR(B280/INDEX($B$2:$B$800,MATCH(DATE(YEAR(A280)-1,12,1),$A$2:$A$800,0))-1,""))</f>
        <v/>
      </c>
      <c r="E280" s="115">
        <f>IF(B280="","",IFERROR(B280/INDEX($B$2:$B$800,MATCH(DATE(YEAR(A280)-1,MONTH(A280),1),$A$2:$A$800,0))-1,""))</f>
        <v/>
      </c>
    </row>
    <row r="281">
      <c r="A281" s="114" t="n">
        <v>43040</v>
      </c>
      <c r="B281" s="47" t="n">
        <v>717.751</v>
      </c>
      <c r="C281" s="115">
        <f>IF(OR(B281="",B280=""),"",B281/B280-1)</f>
        <v/>
      </c>
      <c r="D281" s="115">
        <f>IF(B281="","",IFERROR(B281/INDEX($B$2:$B$800,MATCH(DATE(YEAR(A281)-1,12,1),$A$2:$A$800,0))-1,""))</f>
        <v/>
      </c>
      <c r="E281" s="115">
        <f>IF(B281="","",IFERROR(B281/INDEX($B$2:$B$800,MATCH(DATE(YEAR(A281)-1,MONTH(A281),1),$A$2:$A$800,0))-1,""))</f>
        <v/>
      </c>
    </row>
    <row r="282">
      <c r="A282" s="114" t="n">
        <v>43070</v>
      </c>
      <c r="B282" s="47" t="n">
        <v>718.276</v>
      </c>
      <c r="C282" s="115">
        <f>IF(OR(B282="",B281=""),"",B282/B281-1)</f>
        <v/>
      </c>
      <c r="D282" s="115">
        <f>IF(B282="","",IFERROR(B282/INDEX($B$2:$B$800,MATCH(DATE(YEAR(A282)-1,12,1),$A$2:$A$800,0))-1,""))</f>
        <v/>
      </c>
      <c r="E282" s="115">
        <f>IF(B282="","",IFERROR(B282/INDEX($B$2:$B$800,MATCH(DATE(YEAR(A282)-1,MONTH(A282),1),$A$2:$A$800,0))-1,""))</f>
        <v/>
      </c>
    </row>
    <row r="283">
      <c r="A283" s="114" t="n">
        <v>43101</v>
      </c>
      <c r="B283" s="47" t="n">
        <v>720.495</v>
      </c>
      <c r="C283" s="115">
        <f>IF(OR(B283="",B282=""),"",B283/B282-1)</f>
        <v/>
      </c>
      <c r="D283" s="115">
        <f>IF(B283="","",IFERROR(B283/INDEX($B$2:$B$800,MATCH(DATE(YEAR(A283)-1,12,1),$A$2:$A$800,0))-1,""))</f>
        <v/>
      </c>
      <c r="E283" s="115">
        <f>IF(B283="","",IFERROR(B283/INDEX($B$2:$B$800,MATCH(DATE(YEAR(A283)-1,MONTH(A283),1),$A$2:$A$800,0))-1,""))</f>
        <v/>
      </c>
    </row>
    <row r="284">
      <c r="A284" s="114" t="n">
        <v>43132</v>
      </c>
      <c r="B284" s="47" t="n">
        <v>721.414</v>
      </c>
      <c r="C284" s="115">
        <f>IF(OR(B284="",B283=""),"",B284/B283-1)</f>
        <v/>
      </c>
      <c r="D284" s="115">
        <f>IF(B284="","",IFERROR(B284/INDEX($B$2:$B$800,MATCH(DATE(YEAR(A284)-1,12,1),$A$2:$A$800,0))-1,""))</f>
        <v/>
      </c>
      <c r="E284" s="115">
        <f>IF(B284="","",IFERROR(B284/INDEX($B$2:$B$800,MATCH(DATE(YEAR(A284)-1,MONTH(A284),1),$A$2:$A$800,0))-1,""))</f>
        <v/>
      </c>
    </row>
    <row r="285">
      <c r="A285" s="114" t="n">
        <v>43160</v>
      </c>
      <c r="B285" s="47" t="n">
        <v>723.163</v>
      </c>
      <c r="C285" s="115">
        <f>IF(OR(B285="",B284=""),"",B285/B284-1)</f>
        <v/>
      </c>
      <c r="D285" s="115">
        <f>IF(B285="","",IFERROR(B285/INDEX($B$2:$B$800,MATCH(DATE(YEAR(A285)-1,12,1),$A$2:$A$800,0))-1,""))</f>
        <v/>
      </c>
      <c r="E285" s="115">
        <f>IF(B285="","",IFERROR(B285/INDEX($B$2:$B$800,MATCH(DATE(YEAR(A285)-1,MONTH(A285),1),$A$2:$A$800,0))-1,""))</f>
        <v/>
      </c>
    </row>
    <row r="286">
      <c r="A286" s="114" t="n">
        <v>43191</v>
      </c>
      <c r="B286" s="47" t="n">
        <v>725.245</v>
      </c>
      <c r="C286" s="115">
        <f>IF(OR(B286="",B285=""),"",B286/B285-1)</f>
        <v/>
      </c>
      <c r="D286" s="115">
        <f>IF(B286="","",IFERROR(B286/INDEX($B$2:$B$800,MATCH(DATE(YEAR(A286)-1,12,1),$A$2:$A$800,0))-1,""))</f>
        <v/>
      </c>
      <c r="E286" s="115">
        <f>IF(B286="","",IFERROR(B286/INDEX($B$2:$B$800,MATCH(DATE(YEAR(A286)-1,MONTH(A286),1),$A$2:$A$800,0))-1,""))</f>
        <v/>
      </c>
    </row>
    <row r="287">
      <c r="A287" s="114" t="n">
        <v>43221</v>
      </c>
      <c r="B287" s="47" t="n">
        <v>726.923</v>
      </c>
      <c r="C287" s="115">
        <f>IF(OR(B287="",B286=""),"",B287/B286-1)</f>
        <v/>
      </c>
      <c r="D287" s="115">
        <f>IF(B287="","",IFERROR(B287/INDEX($B$2:$B$800,MATCH(DATE(YEAR(A287)-1,12,1),$A$2:$A$800,0))-1,""))</f>
        <v/>
      </c>
      <c r="E287" s="115">
        <f>IF(B287="","",IFERROR(B287/INDEX($B$2:$B$800,MATCH(DATE(YEAR(A287)-1,MONTH(A287),1),$A$2:$A$800,0))-1,""))</f>
        <v/>
      </c>
    </row>
    <row r="288">
      <c r="A288" s="114" t="n">
        <v>43252</v>
      </c>
      <c r="B288" s="47" t="n">
        <v>733.984</v>
      </c>
      <c r="C288" s="115">
        <f>IF(OR(B288="",B287=""),"",B288/B287-1)</f>
        <v/>
      </c>
      <c r="D288" s="115">
        <f>IF(B288="","",IFERROR(B288/INDEX($B$2:$B$800,MATCH(DATE(YEAR(A288)-1,12,1),$A$2:$A$800,0))-1,""))</f>
        <v/>
      </c>
      <c r="E288" s="115">
        <f>IF(B288="","",IFERROR(B288/INDEX($B$2:$B$800,MATCH(DATE(YEAR(A288)-1,MONTH(A288),1),$A$2:$A$800,0))-1,""))</f>
        <v/>
      </c>
    </row>
    <row r="289">
      <c r="A289" s="114" t="n">
        <v>43282</v>
      </c>
      <c r="B289" s="47" t="n">
        <v>738.487</v>
      </c>
      <c r="C289" s="115">
        <f>IF(OR(B289="",B288=""),"",B289/B288-1)</f>
        <v/>
      </c>
      <c r="D289" s="115">
        <f>IF(B289="","",IFERROR(B289/INDEX($B$2:$B$800,MATCH(DATE(YEAR(A289)-1,12,1),$A$2:$A$800,0))-1,""))</f>
        <v/>
      </c>
      <c r="E289" s="115">
        <f>IF(B289="","",IFERROR(B289/INDEX($B$2:$B$800,MATCH(DATE(YEAR(A289)-1,MONTH(A289),1),$A$2:$A$800,0))-1,""))</f>
        <v/>
      </c>
    </row>
    <row r="290">
      <c r="A290" s="114" t="n">
        <v>43313</v>
      </c>
      <c r="B290" s="47" t="n">
        <v>739.583</v>
      </c>
      <c r="C290" s="115">
        <f>IF(OR(B290="",B289=""),"",B290/B289-1)</f>
        <v/>
      </c>
      <c r="D290" s="115">
        <f>IF(B290="","",IFERROR(B290/INDEX($B$2:$B$800,MATCH(DATE(YEAR(A290)-1,12,1),$A$2:$A$800,0))-1,""))</f>
        <v/>
      </c>
      <c r="E290" s="115">
        <f>IF(B290="","",IFERROR(B290/INDEX($B$2:$B$800,MATCH(DATE(YEAR(A290)-1,MONTH(A290),1),$A$2:$A$800,0))-1,""))</f>
        <v/>
      </c>
    </row>
    <row r="291">
      <c r="A291" s="114" t="n">
        <v>43344</v>
      </c>
      <c r="B291" s="47" t="n">
        <v>741.3049999999999</v>
      </c>
      <c r="C291" s="115">
        <f>IF(OR(B291="",B290=""),"",B291/B290-1)</f>
        <v/>
      </c>
      <c r="D291" s="115">
        <f>IF(B291="","",IFERROR(B291/INDEX($B$2:$B$800,MATCH(DATE(YEAR(A291)-1,12,1),$A$2:$A$800,0))-1,""))</f>
        <v/>
      </c>
      <c r="E291" s="115">
        <f>IF(B291="","",IFERROR(B291/INDEX($B$2:$B$800,MATCH(DATE(YEAR(A291)-1,MONTH(A291),1),$A$2:$A$800,0))-1,""))</f>
        <v/>
      </c>
    </row>
    <row r="292">
      <c r="A292" s="114" t="n">
        <v>43374</v>
      </c>
      <c r="B292" s="47" t="n">
        <v>743.866</v>
      </c>
      <c r="C292" s="115">
        <f>IF(OR(B292="",B291=""),"",B292/B291-1)</f>
        <v/>
      </c>
      <c r="D292" s="115">
        <f>IF(B292="","",IFERROR(B292/INDEX($B$2:$B$800,MATCH(DATE(YEAR(A292)-1,12,1),$A$2:$A$800,0))-1,""))</f>
        <v/>
      </c>
      <c r="E292" s="115">
        <f>IF(B292="","",IFERROR(B292/INDEX($B$2:$B$800,MATCH(DATE(YEAR(A292)-1,MONTH(A292),1),$A$2:$A$800,0))-1,""))</f>
        <v/>
      </c>
    </row>
    <row r="293">
      <c r="A293" s="114" t="n">
        <v>43405</v>
      </c>
      <c r="B293" s="47" t="n">
        <v>744.865</v>
      </c>
      <c r="C293" s="115">
        <f>IF(OR(B293="",B292=""),"",B293/B292-1)</f>
        <v/>
      </c>
      <c r="D293" s="115">
        <f>IF(B293="","",IFERROR(B293/INDEX($B$2:$B$800,MATCH(DATE(YEAR(A293)-1,12,1),$A$2:$A$800,0))-1,""))</f>
        <v/>
      </c>
      <c r="E293" s="115">
        <f>IF(B293="","",IFERROR(B293/INDEX($B$2:$B$800,MATCH(DATE(YEAR(A293)-1,MONTH(A293),1),$A$2:$A$800,0))-1,""))</f>
        <v/>
      </c>
    </row>
    <row r="294">
      <c r="A294" s="114" t="n">
        <v>43435</v>
      </c>
      <c r="B294" s="47" t="n">
        <v>745.856</v>
      </c>
      <c r="C294" s="115">
        <f>IF(OR(B294="",B293=""),"",B294/B293-1)</f>
        <v/>
      </c>
      <c r="D294" s="115">
        <f>IF(B294="","",IFERROR(B294/INDEX($B$2:$B$800,MATCH(DATE(YEAR(A294)-1,12,1),$A$2:$A$800,0))-1,""))</f>
        <v/>
      </c>
      <c r="E294" s="115">
        <f>IF(B294="","",IFERROR(B294/INDEX($B$2:$B$800,MATCH(DATE(YEAR(A294)-1,MONTH(A294),1),$A$2:$A$800,0))-1,""))</f>
        <v/>
      </c>
    </row>
    <row r="295">
      <c r="A295" s="114" t="n">
        <v>43466</v>
      </c>
      <c r="B295" s="47" t="n">
        <v>749.5170000000001</v>
      </c>
      <c r="C295" s="115">
        <f>IF(OR(B295="",B294=""),"",B295/B294-1)</f>
        <v/>
      </c>
      <c r="D295" s="115">
        <f>IF(B295="","",IFERROR(B295/INDEX($B$2:$B$800,MATCH(DATE(YEAR(A295)-1,12,1),$A$2:$A$800,0))-1,""))</f>
        <v/>
      </c>
      <c r="E295" s="115">
        <f>IF(B295="","",IFERROR(B295/INDEX($B$2:$B$800,MATCH(DATE(YEAR(A295)-1,MONTH(A295),1),$A$2:$A$800,0))-1,""))</f>
        <v/>
      </c>
    </row>
    <row r="296">
      <c r="A296" s="114" t="n">
        <v>43497</v>
      </c>
      <c r="B296" s="47" t="n">
        <v>750.1799999999999</v>
      </c>
      <c r="C296" s="115">
        <f>IF(OR(B296="",B295=""),"",B296/B295-1)</f>
        <v/>
      </c>
      <c r="D296" s="115">
        <f>IF(B296="","",IFERROR(B296/INDEX($B$2:$B$800,MATCH(DATE(YEAR(A296)-1,12,1),$A$2:$A$800,0))-1,""))</f>
        <v/>
      </c>
      <c r="E296" s="115">
        <f>IF(B296="","",IFERROR(B296/INDEX($B$2:$B$800,MATCH(DATE(YEAR(A296)-1,MONTH(A296),1),$A$2:$A$800,0))-1,""))</f>
        <v/>
      </c>
    </row>
    <row r="297">
      <c r="A297" s="114" t="n">
        <v>43525</v>
      </c>
      <c r="B297" s="47" t="n">
        <v>752.524</v>
      </c>
      <c r="C297" s="115">
        <f>IF(OR(B297="",B296=""),"",B297/B296-1)</f>
        <v/>
      </c>
      <c r="D297" s="115">
        <f>IF(B297="","",IFERROR(B297/INDEX($B$2:$B$800,MATCH(DATE(YEAR(A297)-1,12,1),$A$2:$A$800,0))-1,""))</f>
        <v/>
      </c>
      <c r="E297" s="115">
        <f>IF(B297="","",IFERROR(B297/INDEX($B$2:$B$800,MATCH(DATE(YEAR(A297)-1,MONTH(A297),1),$A$2:$A$800,0))-1,""))</f>
        <v/>
      </c>
    </row>
    <row r="298">
      <c r="A298" s="114" t="n">
        <v>43556</v>
      </c>
      <c r="B298" s="47" t="n">
        <v>755.373</v>
      </c>
      <c r="C298" s="115">
        <f>IF(OR(B298="",B297=""),"",B298/B297-1)</f>
        <v/>
      </c>
      <c r="D298" s="115">
        <f>IF(B298="","",IFERROR(B298/INDEX($B$2:$B$800,MATCH(DATE(YEAR(A298)-1,12,1),$A$2:$A$800,0))-1,""))</f>
        <v/>
      </c>
      <c r="E298" s="115">
        <f>IF(B298="","",IFERROR(B298/INDEX($B$2:$B$800,MATCH(DATE(YEAR(A298)-1,MONTH(A298),1),$A$2:$A$800,0))-1,""))</f>
        <v/>
      </c>
    </row>
    <row r="299">
      <c r="A299" s="114" t="n">
        <v>43586</v>
      </c>
      <c r="B299" s="47" t="n">
        <v>755.625</v>
      </c>
      <c r="C299" s="115">
        <f>IF(OR(B299="",B298=""),"",B299/B298-1)</f>
        <v/>
      </c>
      <c r="D299" s="115">
        <f>IF(B299="","",IFERROR(B299/INDEX($B$2:$B$800,MATCH(DATE(YEAR(A299)-1,12,1),$A$2:$A$800,0))-1,""))</f>
        <v/>
      </c>
      <c r="E299" s="115">
        <f>IF(B299="","",IFERROR(B299/INDEX($B$2:$B$800,MATCH(DATE(YEAR(A299)-1,MONTH(A299),1),$A$2:$A$800,0))-1,""))</f>
        <v/>
      </c>
    </row>
    <row r="300">
      <c r="A300" s="114" t="n">
        <v>43617</v>
      </c>
      <c r="B300" s="47" t="n">
        <v>762.304</v>
      </c>
      <c r="C300" s="115">
        <f>IF(OR(B300="",B299=""),"",B300/B299-1)</f>
        <v/>
      </c>
      <c r="D300" s="115">
        <f>IF(B300="","",IFERROR(B300/INDEX($B$2:$B$800,MATCH(DATE(YEAR(A300)-1,12,1),$A$2:$A$800,0))-1,""))</f>
        <v/>
      </c>
      <c r="E300" s="115">
        <f>IF(B300="","",IFERROR(B300/INDEX($B$2:$B$800,MATCH(DATE(YEAR(A300)-1,MONTH(A300),1),$A$2:$A$800,0))-1,""))</f>
        <v/>
      </c>
    </row>
    <row r="301">
      <c r="A301" s="114" t="n">
        <v>43647</v>
      </c>
      <c r="B301" s="47" t="n">
        <v>766.699</v>
      </c>
      <c r="C301" s="115">
        <f>IF(OR(B301="",B300=""),"",B301/B300-1)</f>
        <v/>
      </c>
      <c r="D301" s="115">
        <f>IF(B301="","",IFERROR(B301/INDEX($B$2:$B$800,MATCH(DATE(YEAR(A301)-1,12,1),$A$2:$A$800,0))-1,""))</f>
        <v/>
      </c>
      <c r="E301" s="115">
        <f>IF(B301="","",IFERROR(B301/INDEX($B$2:$B$800,MATCH(DATE(YEAR(A301)-1,MONTH(A301),1),$A$2:$A$800,0))-1,""))</f>
        <v/>
      </c>
    </row>
    <row r="302">
      <c r="A302" s="114" t="n">
        <v>43678</v>
      </c>
      <c r="B302" s="47" t="n">
        <v>769.951</v>
      </c>
      <c r="C302" s="115">
        <f>IF(OR(B302="",B301=""),"",B302/B301-1)</f>
        <v/>
      </c>
      <c r="D302" s="115">
        <f>IF(B302="","",IFERROR(B302/INDEX($B$2:$B$800,MATCH(DATE(YEAR(A302)-1,12,1),$A$2:$A$800,0))-1,""))</f>
        <v/>
      </c>
      <c r="E302" s="115">
        <f>IF(B302="","",IFERROR(B302/INDEX($B$2:$B$800,MATCH(DATE(YEAR(A302)-1,MONTH(A302),1),$A$2:$A$800,0))-1,""))</f>
        <v/>
      </c>
    </row>
    <row r="303">
      <c r="A303" s="114" t="n">
        <v>43709</v>
      </c>
      <c r="B303" s="47" t="n">
        <v>773.52</v>
      </c>
      <c r="C303" s="115">
        <f>IF(OR(B303="",B302=""),"",B303/B302-1)</f>
        <v/>
      </c>
      <c r="D303" s="115">
        <f>IF(B303="","",IFERROR(B303/INDEX($B$2:$B$800,MATCH(DATE(YEAR(A303)-1,12,1),$A$2:$A$800,0))-1,""))</f>
        <v/>
      </c>
      <c r="E303" s="115">
        <f>IF(B303="","",IFERROR(B303/INDEX($B$2:$B$800,MATCH(DATE(YEAR(A303)-1,MONTH(A303),1),$A$2:$A$800,0))-1,""))</f>
        <v/>
      </c>
    </row>
    <row r="304">
      <c r="A304" s="114" t="n">
        <v>43739</v>
      </c>
      <c r="B304" s="47" t="n">
        <v>774.939</v>
      </c>
      <c r="C304" s="115">
        <f>IF(OR(B304="",B303=""),"",B304/B303-1)</f>
        <v/>
      </c>
      <c r="D304" s="115">
        <f>IF(B304="","",IFERROR(B304/INDEX($B$2:$B$800,MATCH(DATE(YEAR(A304)-1,12,1),$A$2:$A$800,0))-1,""))</f>
        <v/>
      </c>
      <c r="E304" s="115">
        <f>IF(B304="","",IFERROR(B304/INDEX($B$2:$B$800,MATCH(DATE(YEAR(A304)-1,MONTH(A304),1),$A$2:$A$800,0))-1,""))</f>
        <v/>
      </c>
    </row>
    <row r="305">
      <c r="A305" s="114" t="n">
        <v>43770</v>
      </c>
      <c r="B305" s="47" t="n">
        <v>775.225</v>
      </c>
      <c r="C305" s="115">
        <f>IF(OR(B305="",B304=""),"",B305/B304-1)</f>
        <v/>
      </c>
      <c r="D305" s="115">
        <f>IF(B305="","",IFERROR(B305/INDEX($B$2:$B$800,MATCH(DATE(YEAR(A305)-1,12,1),$A$2:$A$800,0))-1,""))</f>
        <v/>
      </c>
      <c r="E305" s="115">
        <f>IF(B305="","",IFERROR(B305/INDEX($B$2:$B$800,MATCH(DATE(YEAR(A305)-1,MONTH(A305),1),$A$2:$A$800,0))-1,""))</f>
        <v/>
      </c>
    </row>
    <row r="306">
      <c r="A306" s="114" t="n">
        <v>43800</v>
      </c>
      <c r="B306" s="47" t="n">
        <v>776.8390000000001</v>
      </c>
      <c r="C306" s="115">
        <f>IF(OR(B306="",B305=""),"",B306/B305-1)</f>
        <v/>
      </c>
      <c r="D306" s="115">
        <f>IF(B306="","",IFERROR(B306/INDEX($B$2:$B$800,MATCH(DATE(YEAR(A306)-1,12,1),$A$2:$A$800,0))-1,""))</f>
        <v/>
      </c>
      <c r="E306" s="115">
        <f>IF(B306="","",IFERROR(B306/INDEX($B$2:$B$800,MATCH(DATE(YEAR(A306)-1,MONTH(A306),1),$A$2:$A$800,0))-1,""))</f>
        <v/>
      </c>
    </row>
    <row r="307">
      <c r="A307" s="114" t="n">
        <v>43831</v>
      </c>
      <c r="B307" s="47" t="n">
        <v>779.766</v>
      </c>
      <c r="C307" s="115">
        <f>IF(OR(B307="",B306=""),"",B307/B306-1)</f>
        <v/>
      </c>
      <c r="D307" s="115">
        <f>IF(B307="","",IFERROR(B307/INDEX($B$2:$B$800,MATCH(DATE(YEAR(A307)-1,12,1),$A$2:$A$800,0))-1,""))</f>
        <v/>
      </c>
      <c r="E307" s="115">
        <f>IF(B307="","",IFERROR(B307/INDEX($B$2:$B$800,MATCH(DATE(YEAR(A307)-1,MONTH(A307),1),$A$2:$A$800,0))-1,""))</f>
        <v/>
      </c>
    </row>
    <row r="308">
      <c r="A308" s="114" t="n">
        <v>43862</v>
      </c>
      <c r="B308" s="47" t="n">
        <v>782.336</v>
      </c>
      <c r="C308" s="115">
        <f>IF(OR(B308="",B307=""),"",B308/B307-1)</f>
        <v/>
      </c>
      <c r="D308" s="115">
        <f>IF(B308="","",IFERROR(B308/INDEX($B$2:$B$800,MATCH(DATE(YEAR(A308)-1,12,1),$A$2:$A$800,0))-1,""))</f>
        <v/>
      </c>
      <c r="E308" s="115">
        <f>IF(B308="","",IFERROR(B308/INDEX($B$2:$B$800,MATCH(DATE(YEAR(A308)-1,MONTH(A308),1),$A$2:$A$800,0))-1,""))</f>
        <v/>
      </c>
    </row>
    <row r="309">
      <c r="A309" s="114" t="n">
        <v>43891</v>
      </c>
      <c r="B309" s="47" t="n">
        <v>784.338</v>
      </c>
      <c r="C309" s="115">
        <f>IF(OR(B309="",B308=""),"",B309/B308-1)</f>
        <v/>
      </c>
      <c r="D309" s="115">
        <f>IF(B309="","",IFERROR(B309/INDEX($B$2:$B$800,MATCH(DATE(YEAR(A309)-1,12,1),$A$2:$A$800,0))-1,""))</f>
        <v/>
      </c>
      <c r="E309" s="115">
        <f>IF(B309="","",IFERROR(B309/INDEX($B$2:$B$800,MATCH(DATE(YEAR(A309)-1,MONTH(A309),1),$A$2:$A$800,0))-1,""))</f>
        <v/>
      </c>
    </row>
    <row r="310">
      <c r="A310" s="114" t="n">
        <v>43922</v>
      </c>
      <c r="B310" s="47" t="n">
        <v>786.0700000000001</v>
      </c>
      <c r="C310" s="115">
        <f>IF(OR(B310="",B309=""),"",B310/B309-1)</f>
        <v/>
      </c>
      <c r="D310" s="115">
        <f>IF(B310="","",IFERROR(B310/INDEX($B$2:$B$800,MATCH(DATE(YEAR(A310)-1,12,1),$A$2:$A$800,0))-1,""))</f>
        <v/>
      </c>
      <c r="E310" s="115">
        <f>IF(B310="","",IFERROR(B310/INDEX($B$2:$B$800,MATCH(DATE(YEAR(A310)-1,MONTH(A310),1),$A$2:$A$800,0))-1,""))</f>
        <v/>
      </c>
    </row>
    <row r="311">
      <c r="A311" s="114" t="n">
        <v>43952</v>
      </c>
      <c r="B311" s="47" t="n">
        <v>787.6660000000001</v>
      </c>
      <c r="C311" s="115">
        <f>IF(OR(B311="",B310=""),"",B311/B310-1)</f>
        <v/>
      </c>
      <c r="D311" s="115">
        <f>IF(B311="","",IFERROR(B311/INDEX($B$2:$B$800,MATCH(DATE(YEAR(A311)-1,12,1),$A$2:$A$800,0))-1,""))</f>
        <v/>
      </c>
      <c r="E311" s="115">
        <f>IF(B311="","",IFERROR(B311/INDEX($B$2:$B$800,MATCH(DATE(YEAR(A311)-1,MONTH(A311),1),$A$2:$A$800,0))-1,""))</f>
        <v/>
      </c>
    </row>
    <row r="312">
      <c r="A312" s="114" t="n">
        <v>43983</v>
      </c>
      <c r="B312" s="47" t="n">
        <v>790.331</v>
      </c>
      <c r="C312" s="115">
        <f>IF(OR(B312="",B311=""),"",B312/B311-1)</f>
        <v/>
      </c>
      <c r="D312" s="115">
        <f>IF(B312="","",IFERROR(B312/INDEX($B$2:$B$800,MATCH(DATE(YEAR(A312)-1,12,1),$A$2:$A$800,0))-1,""))</f>
        <v/>
      </c>
      <c r="E312" s="115">
        <f>IF(B312="","",IFERROR(B312/INDEX($B$2:$B$800,MATCH(DATE(YEAR(A312)-1,MONTH(A312),1),$A$2:$A$800,0))-1,""))</f>
        <v/>
      </c>
    </row>
    <row r="313">
      <c r="A313" s="114" t="n">
        <v>44013</v>
      </c>
      <c r="B313" s="47" t="n">
        <v>799.5890000000001</v>
      </c>
      <c r="C313" s="115">
        <f>IF(OR(B313="",B312=""),"",B313/B312-1)</f>
        <v/>
      </c>
      <c r="D313" s="115">
        <f>IF(B313="","",IFERROR(B313/INDEX($B$2:$B$800,MATCH(DATE(YEAR(A313)-1,12,1),$A$2:$A$800,0))-1,""))</f>
        <v/>
      </c>
      <c r="E313" s="115">
        <f>IF(B313="","",IFERROR(B313/INDEX($B$2:$B$800,MATCH(DATE(YEAR(A313)-1,MONTH(A313),1),$A$2:$A$800,0))-1,""))</f>
        <v/>
      </c>
    </row>
    <row r="314">
      <c r="A314" s="114" t="n">
        <v>44044</v>
      </c>
      <c r="B314" s="47" t="n">
        <v>805.356</v>
      </c>
      <c r="C314" s="115">
        <f>IF(OR(B314="",B313=""),"",B314/B313-1)</f>
        <v/>
      </c>
      <c r="D314" s="115">
        <f>IF(B314="","",IFERROR(B314/INDEX($B$2:$B$800,MATCH(DATE(YEAR(A314)-1,12,1),$A$2:$A$800,0))-1,""))</f>
        <v/>
      </c>
      <c r="E314" s="115">
        <f>IF(B314="","",IFERROR(B314/INDEX($B$2:$B$800,MATCH(DATE(YEAR(A314)-1,MONTH(A314),1),$A$2:$A$800,0))-1,""))</f>
        <v/>
      </c>
    </row>
    <row r="315">
      <c r="A315" s="114" t="n">
        <v>44075</v>
      </c>
      <c r="B315" s="47" t="n">
        <v>814.701</v>
      </c>
      <c r="C315" s="115">
        <f>IF(OR(B315="",B314=""),"",B315/B314-1)</f>
        <v/>
      </c>
      <c r="D315" s="115">
        <f>IF(B315="","",IFERROR(B315/INDEX($B$2:$B$800,MATCH(DATE(YEAR(A315)-1,12,1),$A$2:$A$800,0))-1,""))</f>
        <v/>
      </c>
      <c r="E315" s="115">
        <f>IF(B315="","",IFERROR(B315/INDEX($B$2:$B$800,MATCH(DATE(YEAR(A315)-1,MONTH(A315),1),$A$2:$A$800,0))-1,""))</f>
        <v/>
      </c>
    </row>
    <row r="316">
      <c r="A316" s="114" t="n">
        <v>44105</v>
      </c>
      <c r="B316" s="47" t="n">
        <v>828.778</v>
      </c>
      <c r="C316" s="115">
        <f>IF(OR(B316="",B315=""),"",B316/B315-1)</f>
        <v/>
      </c>
      <c r="D316" s="115">
        <f>IF(B316="","",IFERROR(B316/INDEX($B$2:$B$800,MATCH(DATE(YEAR(A316)-1,12,1),$A$2:$A$800,0))-1,""))</f>
        <v/>
      </c>
      <c r="E316" s="115">
        <f>IF(B316="","",IFERROR(B316/INDEX($B$2:$B$800,MATCH(DATE(YEAR(A316)-1,MONTH(A316),1),$A$2:$A$800,0))-1,""))</f>
        <v/>
      </c>
    </row>
    <row r="317">
      <c r="A317" s="114" t="n">
        <v>44136</v>
      </c>
      <c r="B317" s="47" t="n">
        <v>839.3819999999999</v>
      </c>
      <c r="C317" s="115">
        <f>IF(OR(B317="",B316=""),"",B317/B316-1)</f>
        <v/>
      </c>
      <c r="D317" s="115">
        <f>IF(B317="","",IFERROR(B317/INDEX($B$2:$B$800,MATCH(DATE(YEAR(A317)-1,12,1),$A$2:$A$800,0))-1,""))</f>
        <v/>
      </c>
      <c r="E317" s="115">
        <f>IF(B317="","",IFERROR(B317/INDEX($B$2:$B$800,MATCH(DATE(YEAR(A317)-1,MONTH(A317),1),$A$2:$A$800,0))-1,""))</f>
        <v/>
      </c>
    </row>
    <row r="318">
      <c r="A318" s="114" t="n">
        <v>44166</v>
      </c>
      <c r="B318" s="47" t="n">
        <v>845.268</v>
      </c>
      <c r="C318" s="115">
        <f>IF(OR(B318="",B317=""),"",B318/B317-1)</f>
        <v/>
      </c>
      <c r="D318" s="115">
        <f>IF(B318="","",IFERROR(B318/INDEX($B$2:$B$800,MATCH(DATE(YEAR(A318)-1,12,1),$A$2:$A$800,0))-1,""))</f>
        <v/>
      </c>
      <c r="E318" s="115">
        <f>IF(B318="","",IFERROR(B318/INDEX($B$2:$B$800,MATCH(DATE(YEAR(A318)-1,MONTH(A318),1),$A$2:$A$800,0))-1,""))</f>
        <v/>
      </c>
    </row>
    <row r="319">
      <c r="A319" s="114" t="n">
        <v>44197</v>
      </c>
      <c r="B319" s="47" t="n">
        <v>852.809</v>
      </c>
      <c r="C319" s="115">
        <f>IF(OR(B319="",B318=""),"",B319/B318-1)</f>
        <v/>
      </c>
      <c r="D319" s="115">
        <f>IF(B319="","",IFERROR(B319/INDEX($B$2:$B$800,MATCH(DATE(YEAR(A319)-1,12,1),$A$2:$A$800,0))-1,""))</f>
        <v/>
      </c>
      <c r="E319" s="115">
        <f>IF(B319="","",IFERROR(B319/INDEX($B$2:$B$800,MATCH(DATE(YEAR(A319)-1,MONTH(A319),1),$A$2:$A$800,0))-1,""))</f>
        <v/>
      </c>
    </row>
    <row r="320">
      <c r="A320" s="114" t="n">
        <v>44228</v>
      </c>
      <c r="B320" s="47" t="n">
        <v>868.929</v>
      </c>
      <c r="C320" s="115">
        <f>IF(OR(B320="",B319=""),"",B320/B319-1)</f>
        <v/>
      </c>
      <c r="D320" s="115">
        <f>IF(B320="","",IFERROR(B320/INDEX($B$2:$B$800,MATCH(DATE(YEAR(A320)-1,12,1),$A$2:$A$800,0))-1,""))</f>
        <v/>
      </c>
      <c r="E320" s="115">
        <f>IF(B320="","",IFERROR(B320/INDEX($B$2:$B$800,MATCH(DATE(YEAR(A320)-1,MONTH(A320),1),$A$2:$A$800,0))-1,""))</f>
        <v/>
      </c>
    </row>
    <row r="321">
      <c r="A321" s="114" t="n">
        <v>44256</v>
      </c>
      <c r="B321" s="47" t="n">
        <v>880.265</v>
      </c>
      <c r="C321" s="115">
        <f>IF(OR(B321="",B320=""),"",B321/B320-1)</f>
        <v/>
      </c>
      <c r="D321" s="115">
        <f>IF(B321="","",IFERROR(B321/INDEX($B$2:$B$800,MATCH(DATE(YEAR(A321)-1,12,1),$A$2:$A$800,0))-1,""))</f>
        <v/>
      </c>
      <c r="E321" s="115">
        <f>IF(B321="","",IFERROR(B321/INDEX($B$2:$B$800,MATCH(DATE(YEAR(A321)-1,MONTH(A321),1),$A$2:$A$800,0))-1,""))</f>
        <v/>
      </c>
    </row>
    <row r="322">
      <c r="A322" s="114" t="n">
        <v>44287</v>
      </c>
      <c r="B322" s="47" t="n">
        <v>888.191</v>
      </c>
      <c r="C322" s="115">
        <f>IF(OR(B322="",B321=""),"",B322/B321-1)</f>
        <v/>
      </c>
      <c r="D322" s="115">
        <f>IF(B322="","",IFERROR(B322/INDEX($B$2:$B$800,MATCH(DATE(YEAR(A322)-1,12,1),$A$2:$A$800,0))-1,""))</f>
        <v/>
      </c>
      <c r="E322" s="115">
        <f>IF(B322="","",IFERROR(B322/INDEX($B$2:$B$800,MATCH(DATE(YEAR(A322)-1,MONTH(A322),1),$A$2:$A$800,0))-1,""))</f>
        <v/>
      </c>
    </row>
    <row r="323">
      <c r="A323" s="114" t="n">
        <v>44317</v>
      </c>
      <c r="B323" s="47" t="n">
        <v>907.899</v>
      </c>
      <c r="C323" s="115">
        <f>IF(OR(B323="",B322=""),"",B323/B322-1)</f>
        <v/>
      </c>
      <c r="D323" s="115">
        <f>IF(B323="","",IFERROR(B323/INDEX($B$2:$B$800,MATCH(DATE(YEAR(A323)-1,12,1),$A$2:$A$800,0))-1,""))</f>
        <v/>
      </c>
      <c r="E323" s="115">
        <f>IF(B323="","",IFERROR(B323/INDEX($B$2:$B$800,MATCH(DATE(YEAR(A323)-1,MONTH(A323),1),$A$2:$A$800,0))-1,""))</f>
        <v/>
      </c>
    </row>
    <row r="324">
      <c r="A324" s="114" t="n">
        <v>44348</v>
      </c>
      <c r="B324" s="47" t="n">
        <v>927.5119999999999</v>
      </c>
      <c r="C324" s="115">
        <f>IF(OR(B324="",B323=""),"",B324/B323-1)</f>
        <v/>
      </c>
      <c r="D324" s="115">
        <f>IF(B324="","",IFERROR(B324/INDEX($B$2:$B$800,MATCH(DATE(YEAR(A324)-1,12,1),$A$2:$A$800,0))-1,""))</f>
        <v/>
      </c>
      <c r="E324" s="115">
        <f>IF(B324="","",IFERROR(B324/INDEX($B$2:$B$800,MATCH(DATE(YEAR(A324)-1,MONTH(A324),1),$A$2:$A$800,0))-1,""))</f>
        <v/>
      </c>
    </row>
    <row r="325">
      <c r="A325" s="114" t="n">
        <v>44378</v>
      </c>
      <c r="B325" s="47" t="n">
        <v>935.359</v>
      </c>
      <c r="C325" s="115">
        <f>IF(OR(B325="",B324=""),"",B325/B324-1)</f>
        <v/>
      </c>
      <c r="D325" s="115">
        <f>IF(B325="","",IFERROR(B325/INDEX($B$2:$B$800,MATCH(DATE(YEAR(A325)-1,12,1),$A$2:$A$800,0))-1,""))</f>
        <v/>
      </c>
      <c r="E325" s="115">
        <f>IF(B325="","",IFERROR(B325/INDEX($B$2:$B$800,MATCH(DATE(YEAR(A325)-1,MONTH(A325),1),$A$2:$A$800,0))-1,""))</f>
        <v/>
      </c>
    </row>
    <row r="326">
      <c r="A326" s="114" t="n">
        <v>44409</v>
      </c>
      <c r="B326" s="47" t="n">
        <v>939.699</v>
      </c>
      <c r="C326" s="115">
        <f>IF(OR(B326="",B325=""),"",B326/B325-1)</f>
        <v/>
      </c>
      <c r="D326" s="115">
        <f>IF(B326="","",IFERROR(B326/INDEX($B$2:$B$800,MATCH(DATE(YEAR(A326)-1,12,1),$A$2:$A$800,0))-1,""))</f>
        <v/>
      </c>
      <c r="E326" s="115">
        <f>IF(B326="","",IFERROR(B326/INDEX($B$2:$B$800,MATCH(DATE(YEAR(A326)-1,MONTH(A326),1),$A$2:$A$800,0))-1,""))</f>
        <v/>
      </c>
    </row>
    <row r="327">
      <c r="A327" s="114" t="n">
        <v>44440</v>
      </c>
      <c r="B327" s="47" t="n">
        <v>944.52</v>
      </c>
      <c r="C327" s="115">
        <f>IF(OR(B327="",B326=""),"",B327/B326-1)</f>
        <v/>
      </c>
      <c r="D327" s="115">
        <f>IF(B327="","",IFERROR(B327/INDEX($B$2:$B$800,MATCH(DATE(YEAR(A327)-1,12,1),$A$2:$A$800,0))-1,""))</f>
        <v/>
      </c>
      <c r="E327" s="115">
        <f>IF(B327="","",IFERROR(B327/INDEX($B$2:$B$800,MATCH(DATE(YEAR(A327)-1,MONTH(A327),1),$A$2:$A$800,0))-1,""))</f>
        <v/>
      </c>
    </row>
    <row r="328">
      <c r="A328" s="114" t="n">
        <v>44470</v>
      </c>
      <c r="B328" s="47" t="n">
        <v>952.596</v>
      </c>
      <c r="C328" s="115">
        <f>IF(OR(B328="",B327=""),"",B328/B327-1)</f>
        <v/>
      </c>
      <c r="D328" s="115">
        <f>IF(B328="","",IFERROR(B328/INDEX($B$2:$B$800,MATCH(DATE(YEAR(A328)-1,12,1),$A$2:$A$800,0))-1,""))</f>
        <v/>
      </c>
      <c r="E328" s="115">
        <f>IF(B328="","",IFERROR(B328/INDEX($B$2:$B$800,MATCH(DATE(YEAR(A328)-1,MONTH(A328),1),$A$2:$A$800,0))-1,""))</f>
        <v/>
      </c>
    </row>
    <row r="329">
      <c r="A329" s="114" t="n">
        <v>44501</v>
      </c>
      <c r="B329" s="47" t="n">
        <v>959.001</v>
      </c>
      <c r="C329" s="115">
        <f>IF(OR(B329="",B328=""),"",B329/B328-1)</f>
        <v/>
      </c>
      <c r="D329" s="115">
        <f>IF(B329="","",IFERROR(B329/INDEX($B$2:$B$800,MATCH(DATE(YEAR(A329)-1,12,1),$A$2:$A$800,0))-1,""))</f>
        <v/>
      </c>
      <c r="E329" s="115">
        <f>IF(B329="","",IFERROR(B329/INDEX($B$2:$B$800,MATCH(DATE(YEAR(A329)-1,MONTH(A329),1),$A$2:$A$800,0))-1,""))</f>
        <v/>
      </c>
    </row>
    <row r="330">
      <c r="A330" s="114" t="n">
        <v>44531</v>
      </c>
      <c r="B330" s="47" t="n">
        <v>962.321</v>
      </c>
      <c r="C330" s="115">
        <f>IF(OR(B330="",B329=""),"",B330/B329-1)</f>
        <v/>
      </c>
      <c r="D330" s="115">
        <f>IF(B330="","",IFERROR(B330/INDEX($B$2:$B$800,MATCH(DATE(YEAR(A330)-1,12,1),$A$2:$A$800,0))-1,""))</f>
        <v/>
      </c>
      <c r="E330" s="115">
        <f>IF(B330="","",IFERROR(B330/INDEX($B$2:$B$800,MATCH(DATE(YEAR(A330)-1,MONTH(A330),1),$A$2:$A$800,0))-1,""))</f>
        <v/>
      </c>
    </row>
    <row r="331">
      <c r="A331" s="114" t="n">
        <v>44562</v>
      </c>
      <c r="B331" s="47" t="n">
        <v>969.184</v>
      </c>
      <c r="C331" s="115">
        <f>IF(OR(B331="",B330=""),"",B331/B330-1)</f>
        <v/>
      </c>
      <c r="D331" s="115">
        <f>IF(B331="","",IFERROR(B331/INDEX($B$2:$B$800,MATCH(DATE(YEAR(A331)-1,12,1),$A$2:$A$800,0))-1,""))</f>
        <v/>
      </c>
      <c r="E331" s="115">
        <f>IF(B331="","",IFERROR(B331/INDEX($B$2:$B$800,MATCH(DATE(YEAR(A331)-1,MONTH(A331),1),$A$2:$A$800,0))-1,""))</f>
        <v/>
      </c>
    </row>
    <row r="332">
      <c r="A332" s="114" t="n">
        <v>44593</v>
      </c>
      <c r="B332" s="47" t="n">
        <v>972.904</v>
      </c>
      <c r="C332" s="115">
        <f>IF(OR(B332="",B331=""),"",B332/B331-1)</f>
        <v/>
      </c>
      <c r="D332" s="115">
        <f>IF(B332="","",IFERROR(B332/INDEX($B$2:$B$800,MATCH(DATE(YEAR(A332)-1,12,1),$A$2:$A$800,0))-1,""))</f>
        <v/>
      </c>
      <c r="E332" s="115">
        <f>IF(B332="","",IFERROR(B332/INDEX($B$2:$B$800,MATCH(DATE(YEAR(A332)-1,MONTH(A332),1),$A$2:$A$800,0))-1,""))</f>
        <v/>
      </c>
    </row>
    <row r="333">
      <c r="A333" s="114" t="n">
        <v>44621</v>
      </c>
      <c r="B333" s="47" t="n">
        <v>981.244</v>
      </c>
      <c r="C333" s="115">
        <f>IF(OR(B333="",B332=""),"",B333/B332-1)</f>
        <v/>
      </c>
      <c r="D333" s="115">
        <f>IF(B333="","",IFERROR(B333/INDEX($B$2:$B$800,MATCH(DATE(YEAR(A333)-1,12,1),$A$2:$A$800,0))-1,""))</f>
        <v/>
      </c>
      <c r="E333" s="115">
        <f>IF(B333="","",IFERROR(B333/INDEX($B$2:$B$800,MATCH(DATE(YEAR(A333)-1,MONTH(A333),1),$A$2:$A$800,0))-1,""))</f>
        <v/>
      </c>
    </row>
    <row r="334">
      <c r="A334" s="114" t="n">
        <v>44652</v>
      </c>
      <c r="B334" s="47" t="n">
        <v>990.543</v>
      </c>
      <c r="C334" s="115">
        <f>IF(OR(B334="",B333=""),"",B334/B333-1)</f>
        <v/>
      </c>
      <c r="D334" s="115">
        <f>IF(B334="","",IFERROR(B334/INDEX($B$2:$B$800,MATCH(DATE(YEAR(A334)-1,12,1),$A$2:$A$800,0))-1,""))</f>
        <v/>
      </c>
      <c r="E334" s="115">
        <f>IF(B334="","",IFERROR(B334/INDEX($B$2:$B$800,MATCH(DATE(YEAR(A334)-1,MONTH(A334),1),$A$2:$A$800,0))-1,""))</f>
        <v/>
      </c>
    </row>
    <row r="335">
      <c r="A335" s="114" t="n">
        <v>44682</v>
      </c>
      <c r="B335" s="47" t="n">
        <v>1013.164</v>
      </c>
      <c r="C335" s="115">
        <f>IF(OR(B335="",B334=""),"",B335/B334-1)</f>
        <v/>
      </c>
      <c r="D335" s="115">
        <f>IF(B335="","",IFERROR(B335/INDEX($B$2:$B$800,MATCH(DATE(YEAR(A335)-1,12,1),$A$2:$A$800,0))-1,""))</f>
        <v/>
      </c>
      <c r="E335" s="115">
        <f>IF(B335="","",IFERROR(B335/INDEX($B$2:$B$800,MATCH(DATE(YEAR(A335)-1,MONTH(A335),1),$A$2:$A$800,0))-1,""))</f>
        <v/>
      </c>
    </row>
    <row r="336">
      <c r="A336" s="114" t="n">
        <v>44713</v>
      </c>
      <c r="B336" s="47" t="n">
        <v>1034.824</v>
      </c>
      <c r="C336" s="115">
        <f>IF(OR(B336="",B335=""),"",B336/B335-1)</f>
        <v/>
      </c>
      <c r="D336" s="115">
        <f>IF(B336="","",IFERROR(B336/INDEX($B$2:$B$800,MATCH(DATE(YEAR(A336)-1,12,1),$A$2:$A$800,0))-1,""))</f>
        <v/>
      </c>
      <c r="E336" s="115">
        <f>IF(B336="","",IFERROR(B336/INDEX($B$2:$B$800,MATCH(DATE(YEAR(A336)-1,MONTH(A336),1),$A$2:$A$800,0))-1,""))</f>
        <v/>
      </c>
    </row>
    <row r="337">
      <c r="A337" s="114" t="n">
        <v>44743</v>
      </c>
      <c r="B337" s="47" t="n">
        <v>1043.76</v>
      </c>
      <c r="C337" s="115">
        <f>IF(OR(B337="",B336=""),"",B337/B336-1)</f>
        <v/>
      </c>
      <c r="D337" s="115">
        <f>IF(B337="","",IFERROR(B337/INDEX($B$2:$B$800,MATCH(DATE(YEAR(A337)-1,12,1),$A$2:$A$800,0))-1,""))</f>
        <v/>
      </c>
      <c r="E337" s="115">
        <f>IF(B337="","",IFERROR(B337/INDEX($B$2:$B$800,MATCH(DATE(YEAR(A337)-1,MONTH(A337),1),$A$2:$A$800,0))-1,""))</f>
        <v/>
      </c>
    </row>
    <row r="338">
      <c r="A338" s="114" t="n">
        <v>44774</v>
      </c>
      <c r="B338" s="47" t="n">
        <v>1044.679</v>
      </c>
      <c r="C338" s="115">
        <f>IF(OR(B338="",B337=""),"",B338/B337-1)</f>
        <v/>
      </c>
      <c r="D338" s="115">
        <f>IF(B338="","",IFERROR(B338/INDEX($B$2:$B$800,MATCH(DATE(YEAR(A338)-1,12,1),$A$2:$A$800,0))-1,""))</f>
        <v/>
      </c>
      <c r="E338" s="115">
        <f>IF(B338="","",IFERROR(B338/INDEX($B$2:$B$800,MATCH(DATE(YEAR(A338)-1,MONTH(A338),1),$A$2:$A$800,0))-1,""))</f>
        <v/>
      </c>
    </row>
    <row r="339">
      <c r="A339" s="114" t="n">
        <v>44805</v>
      </c>
      <c r="B339" s="47" t="n">
        <v>1045.616</v>
      </c>
      <c r="C339" s="115">
        <f>IF(OR(B339="",B338=""),"",B339/B338-1)</f>
        <v/>
      </c>
      <c r="D339" s="115">
        <f>IF(B339="","",IFERROR(B339/INDEX($B$2:$B$800,MATCH(DATE(YEAR(A339)-1,12,1),$A$2:$A$800,0))-1,""))</f>
        <v/>
      </c>
      <c r="E339" s="115">
        <f>IF(B339="","",IFERROR(B339/INDEX($B$2:$B$800,MATCH(DATE(YEAR(A339)-1,MONTH(A339),1),$A$2:$A$800,0))-1,""))</f>
        <v/>
      </c>
    </row>
    <row r="340">
      <c r="A340" s="114" t="n">
        <v>44835</v>
      </c>
      <c r="B340" s="47" t="n">
        <v>1046.896</v>
      </c>
      <c r="C340" s="115">
        <f>IF(OR(B340="",B339=""),"",B340/B339-1)</f>
        <v/>
      </c>
      <c r="D340" s="115">
        <f>IF(B340="","",IFERROR(B340/INDEX($B$2:$B$800,MATCH(DATE(YEAR(A340)-1,12,1),$A$2:$A$800,0))-1,""))</f>
        <v/>
      </c>
      <c r="E340" s="115">
        <f>IF(B340="","",IFERROR(B340/INDEX($B$2:$B$800,MATCH(DATE(YEAR(A340)-1,MONTH(A340),1),$A$2:$A$800,0))-1,""))</f>
        <v/>
      </c>
    </row>
    <row r="341">
      <c r="A341" s="114" t="n">
        <v>44866</v>
      </c>
      <c r="B341" s="47" t="n">
        <v>1050.701</v>
      </c>
      <c r="C341" s="115">
        <f>IF(OR(B341="",B340=""),"",B341/B340-1)</f>
        <v/>
      </c>
      <c r="D341" s="115">
        <f>IF(B341="","",IFERROR(B341/INDEX($B$2:$B$800,MATCH(DATE(YEAR(A341)-1,12,1),$A$2:$A$800,0))-1,""))</f>
        <v/>
      </c>
      <c r="E341" s="115">
        <f>IF(B341="","",IFERROR(B341/INDEX($B$2:$B$800,MATCH(DATE(YEAR(A341)-1,MONTH(A341),1),$A$2:$A$800,0))-1,""))</f>
        <v/>
      </c>
    </row>
    <row r="342">
      <c r="A342" s="114" t="n">
        <v>44896</v>
      </c>
      <c r="B342" s="47" t="n">
        <v>1051.632</v>
      </c>
      <c r="C342" s="115">
        <f>IF(OR(B342="",B341=""),"",B342/B341-1)</f>
        <v/>
      </c>
      <c r="D342" s="115">
        <f>IF(B342="","",IFERROR(B342/INDEX($B$2:$B$800,MATCH(DATE(YEAR(A342)-1,12,1),$A$2:$A$800,0))-1,""))</f>
        <v/>
      </c>
      <c r="E342" s="115">
        <f>IF(B342="","",IFERROR(B342/INDEX($B$2:$B$800,MATCH(DATE(YEAR(A342)-1,MONTH(A342),1),$A$2:$A$800,0))-1,""))</f>
        <v/>
      </c>
    </row>
    <row r="343">
      <c r="A343" s="114" t="n">
        <v>44927</v>
      </c>
      <c r="B343" s="47" t="n">
        <v>1056.418</v>
      </c>
      <c r="C343" s="115">
        <f>IF(OR(B343="",B342=""),"",B343/B342-1)</f>
        <v/>
      </c>
      <c r="D343" s="115">
        <f>IF(B343="","",IFERROR(B343/INDEX($B$2:$B$800,MATCH(DATE(YEAR(A343)-1,12,1),$A$2:$A$800,0))-1,""))</f>
        <v/>
      </c>
      <c r="E343" s="115">
        <f>IF(B343="","",IFERROR(B343/INDEX($B$2:$B$800,MATCH(DATE(YEAR(A343)-1,MONTH(A343),1),$A$2:$A$800,0))-1,""))</f>
        <v/>
      </c>
    </row>
    <row r="344">
      <c r="A344" s="114" t="n">
        <v>44958</v>
      </c>
      <c r="B344" s="47" t="n">
        <v>1056.896</v>
      </c>
      <c r="C344" s="115">
        <f>IF(OR(B344="",B343=""),"",B344/B343-1)</f>
        <v/>
      </c>
      <c r="D344" s="115">
        <f>IF(B344="","",IFERROR(B344/INDEX($B$2:$B$800,MATCH(DATE(YEAR(A344)-1,12,1),$A$2:$A$800,0))-1,""))</f>
        <v/>
      </c>
      <c r="E344" s="115">
        <f>IF(B344="","",IFERROR(B344/INDEX($B$2:$B$800,MATCH(DATE(YEAR(A344)-1,MONTH(A344),1),$A$2:$A$800,0))-1,""))</f>
        <v/>
      </c>
    </row>
    <row r="345">
      <c r="A345" s="114" t="n">
        <v>44986</v>
      </c>
      <c r="B345" s="47" t="n">
        <v>1060.116</v>
      </c>
      <c r="C345" s="115">
        <f>IF(OR(B345="",B344=""),"",B345/B344-1)</f>
        <v/>
      </c>
      <c r="D345" s="115">
        <f>IF(B345="","",IFERROR(B345/INDEX($B$2:$B$800,MATCH(DATE(YEAR(A345)-1,12,1),$A$2:$A$800,0))-1,""))</f>
        <v/>
      </c>
      <c r="E345" s="115">
        <f>IF(B345="","",IFERROR(B345/INDEX($B$2:$B$800,MATCH(DATE(YEAR(A345)-1,MONTH(A345),1),$A$2:$A$800,0))-1,""))</f>
        <v/>
      </c>
    </row>
    <row r="346">
      <c r="A346" s="114" t="n">
        <v>45017</v>
      </c>
      <c r="B346" s="47" t="n">
        <v>1061.635</v>
      </c>
      <c r="C346" s="115">
        <f>IF(OR(B346="",B345=""),"",B346/B345-1)</f>
        <v/>
      </c>
      <c r="D346" s="115">
        <f>IF(B346="","",IFERROR(B346/INDEX($B$2:$B$800,MATCH(DATE(YEAR(A346)-1,12,1),$A$2:$A$800,0))-1,""))</f>
        <v/>
      </c>
      <c r="E346" s="115">
        <f>IF(B346="","",IFERROR(B346/INDEX($B$2:$B$800,MATCH(DATE(YEAR(A346)-1,MONTH(A346),1),$A$2:$A$800,0))-1,""))</f>
        <v/>
      </c>
    </row>
    <row r="347">
      <c r="A347" s="114" t="n">
        <v>45047</v>
      </c>
      <c r="B347" s="47" t="n">
        <v>1067.919</v>
      </c>
      <c r="C347" s="115">
        <f>IF(OR(B347="",B346=""),"",B347/B346-1)</f>
        <v/>
      </c>
      <c r="D347" s="115">
        <f>IF(B347="","",IFERROR(B347/INDEX($B$2:$B$800,MATCH(DATE(YEAR(A347)-1,12,1),$A$2:$A$800,0))-1,""))</f>
        <v/>
      </c>
      <c r="E347" s="115">
        <f>IF(B347="","",IFERROR(B347/INDEX($B$2:$B$800,MATCH(DATE(YEAR(A347)-1,MONTH(A347),1),$A$2:$A$800,0))-1,""))</f>
        <v/>
      </c>
    </row>
    <row r="348">
      <c r="A348" s="114" t="n">
        <v>45078</v>
      </c>
      <c r="B348" s="47" t="n">
        <v>1075.54</v>
      </c>
      <c r="C348" s="115">
        <f>IF(OR(B348="",B347=""),"",B348/B347-1)</f>
        <v/>
      </c>
      <c r="D348" s="115">
        <f>IF(B348="","",IFERROR(B348/INDEX($B$2:$B$800,MATCH(DATE(YEAR(A348)-1,12,1),$A$2:$A$800,0))-1,""))</f>
        <v/>
      </c>
      <c r="E348" s="115">
        <f>IF(B348="","",IFERROR(B348/INDEX($B$2:$B$800,MATCH(DATE(YEAR(A348)-1,MONTH(A348),1),$A$2:$A$800,0))-1,""))</f>
        <v/>
      </c>
    </row>
    <row r="349">
      <c r="A349" s="114" t="n">
        <v>45108</v>
      </c>
      <c r="B349" s="47" t="n">
        <v>1076.626</v>
      </c>
      <c r="C349" s="115">
        <f>IF(OR(B349="",B348=""),"",B349/B348-1)</f>
        <v/>
      </c>
      <c r="D349" s="115">
        <f>IF(B349="","",IFERROR(B349/INDEX($B$2:$B$800,MATCH(DATE(YEAR(A349)-1,12,1),$A$2:$A$800,0))-1,""))</f>
        <v/>
      </c>
      <c r="E349" s="115">
        <f>IF(B349="","",IFERROR(B349/INDEX($B$2:$B$800,MATCH(DATE(YEAR(A349)-1,MONTH(A349),1),$A$2:$A$800,0))-1,""))</f>
        <v/>
      </c>
    </row>
    <row r="350">
      <c r="A350" s="114" t="n">
        <v>45139</v>
      </c>
      <c r="B350" s="47" t="n">
        <v>1078.412</v>
      </c>
      <c r="C350" s="115">
        <f>IF(OR(B350="",B349=""),"",B350/B349-1)</f>
        <v/>
      </c>
      <c r="D350" s="115">
        <f>IF(B350="","",IFERROR(B350/INDEX($B$2:$B$800,MATCH(DATE(YEAR(A350)-1,12,1),$A$2:$A$800,0))-1,""))</f>
        <v/>
      </c>
      <c r="E350" s="115">
        <f>IF(B350="","",IFERROR(B350/INDEX($B$2:$B$800,MATCH(DATE(YEAR(A350)-1,MONTH(A350),1),$A$2:$A$800,0))-1,""))</f>
        <v/>
      </c>
    </row>
    <row r="351">
      <c r="A351" s="114" t="n">
        <v>45170</v>
      </c>
      <c r="B351" s="47" t="n">
        <v>1082.104</v>
      </c>
      <c r="C351" s="115">
        <f>IF(OR(B351="",B350=""),"",B351/B350-1)</f>
        <v/>
      </c>
      <c r="D351" s="115">
        <f>IF(B351="","",IFERROR(B351/INDEX($B$2:$B$800,MATCH(DATE(YEAR(A351)-1,12,1),$A$2:$A$800,0))-1,""))</f>
        <v/>
      </c>
      <c r="E351" s="115">
        <f>IF(B351="","",IFERROR(B351/INDEX($B$2:$B$800,MATCH(DATE(YEAR(A351)-1,MONTH(A351),1),$A$2:$A$800,0))-1,""))</f>
        <v/>
      </c>
    </row>
    <row r="352">
      <c r="A352" s="114" t="n">
        <v>45200</v>
      </c>
      <c r="B352" s="47" t="n">
        <v>1084.242</v>
      </c>
      <c r="C352" s="115">
        <f>IF(OR(B352="",B351=""),"",B352/B351-1)</f>
        <v/>
      </c>
      <c r="D352" s="115">
        <f>IF(B352="","",IFERROR(B352/INDEX($B$2:$B$800,MATCH(DATE(YEAR(A352)-1,12,1),$A$2:$A$800,0))-1,""))</f>
        <v/>
      </c>
      <c r="E352" s="115">
        <f>IF(B352="","",IFERROR(B352/INDEX($B$2:$B$800,MATCH(DATE(YEAR(A352)-1,MONTH(A352),1),$A$2:$A$800,0))-1,""))</f>
        <v/>
      </c>
    </row>
    <row r="353">
      <c r="A353" s="114" t="n">
        <v>45231</v>
      </c>
      <c r="B353" s="47" t="n">
        <v>1084.986</v>
      </c>
      <c r="C353" s="115">
        <f>IF(OR(B353="",B352=""),"",B353/B352-1)</f>
        <v/>
      </c>
      <c r="D353" s="115">
        <f>IF(B353="","",IFERROR(B353/INDEX($B$2:$B$800,MATCH(DATE(YEAR(A353)-1,12,1),$A$2:$A$800,0))-1,""))</f>
        <v/>
      </c>
      <c r="E353" s="115">
        <f>IF(B353="","",IFERROR(B353/INDEX($B$2:$B$800,MATCH(DATE(YEAR(A353)-1,MONTH(A353),1),$A$2:$A$800,0))-1,""))</f>
        <v/>
      </c>
    </row>
    <row r="354">
      <c r="A354" s="114" t="n">
        <v>45261</v>
      </c>
      <c r="B354" s="47" t="n">
        <v>1088.312</v>
      </c>
      <c r="C354" s="115">
        <f>IF(OR(B354="",B353=""),"",B354/B353-1)</f>
        <v/>
      </c>
      <c r="D354" s="115">
        <f>IF(B354="","",IFERROR(B354/INDEX($B$2:$B$800,MATCH(DATE(YEAR(A354)-1,12,1),$A$2:$A$800,0))-1,""))</f>
        <v/>
      </c>
      <c r="E354" s="115">
        <f>IF(B354="","",IFERROR(B354/INDEX($B$2:$B$800,MATCH(DATE(YEAR(A354)-1,MONTH(A354),1),$A$2:$A$800,0))-1,""))</f>
        <v/>
      </c>
    </row>
    <row r="355">
      <c r="A355" s="114" t="n">
        <v>45292</v>
      </c>
      <c r="B355" s="47" t="n">
        <v>1091.25</v>
      </c>
      <c r="C355" s="115">
        <f>IF(OR(B355="",B354=""),"",B355/B354-1)</f>
        <v/>
      </c>
      <c r="D355" s="115">
        <f>IF(B355="","",IFERROR(B355/INDEX($B$2:$B$800,MATCH(DATE(YEAR(A355)-1,12,1),$A$2:$A$800,0))-1,""))</f>
        <v/>
      </c>
      <c r="E355" s="115">
        <f>IF(B355="","",IFERROR(B355/INDEX($B$2:$B$800,MATCH(DATE(YEAR(A355)-1,MONTH(A355),1),$A$2:$A$800,0))-1,""))</f>
        <v/>
      </c>
    </row>
    <row r="356">
      <c r="A356" s="114" t="n">
        <v>45323</v>
      </c>
      <c r="B356" s="47" t="n">
        <v>1092.685</v>
      </c>
      <c r="C356" s="115">
        <f>IF(OR(B356="",B355=""),"",B356/B355-1)</f>
        <v/>
      </c>
      <c r="D356" s="115">
        <f>IF(B356="","",IFERROR(B356/INDEX($B$2:$B$800,MATCH(DATE(YEAR(A356)-1,12,1),$A$2:$A$800,0))-1,""))</f>
        <v/>
      </c>
      <c r="E356" s="115">
        <f>IF(B356="","",IFERROR(B356/INDEX($B$2:$B$800,MATCH(DATE(YEAR(A356)-1,MONTH(A356),1),$A$2:$A$800,0))-1,""))</f>
        <v/>
      </c>
    </row>
    <row r="357">
      <c r="A357" s="114" t="n">
        <v>45352</v>
      </c>
      <c r="B357" s="47" t="n">
        <v>1095.738</v>
      </c>
      <c r="C357" s="115">
        <f>IF(OR(B357="",B356=""),"",B357/B356-1)</f>
        <v/>
      </c>
      <c r="D357" s="115">
        <f>IF(B357="","",IFERROR(B357/INDEX($B$2:$B$800,MATCH(DATE(YEAR(A357)-1,12,1),$A$2:$A$800,0))-1,""))</f>
        <v/>
      </c>
      <c r="E357" s="115">
        <f>IF(B357="","",IFERROR(B357/INDEX($B$2:$B$800,MATCH(DATE(YEAR(A357)-1,MONTH(A357),1),$A$2:$A$800,0))-1,""))</f>
        <v/>
      </c>
    </row>
    <row r="358">
      <c r="A358" s="114" t="n">
        <v>45383</v>
      </c>
      <c r="B358" s="47" t="n">
        <v>1101.389</v>
      </c>
      <c r="C358" s="115">
        <f>IF(OR(B358="",B357=""),"",B358/B357-1)</f>
        <v/>
      </c>
      <c r="D358" s="115">
        <f>IF(B358="","",IFERROR(B358/INDEX($B$2:$B$800,MATCH(DATE(YEAR(A358)-1,12,1),$A$2:$A$800,0))-1,""))</f>
        <v/>
      </c>
      <c r="E358" s="115">
        <f>IF(B358="","",IFERROR(B358/INDEX($B$2:$B$800,MATCH(DATE(YEAR(A358)-1,MONTH(A358),1),$A$2:$A$800,0))-1,""))</f>
        <v/>
      </c>
    </row>
    <row r="359">
      <c r="A359" s="114" t="n">
        <v>45413</v>
      </c>
      <c r="B359" s="47" t="n">
        <v>1110.887</v>
      </c>
      <c r="C359" s="115">
        <f>IF(OR(B359="",B358=""),"",B359/B358-1)</f>
        <v/>
      </c>
      <c r="D359" s="115">
        <f>IF(B359="","",IFERROR(B359/INDEX($B$2:$B$800,MATCH(DATE(YEAR(A359)-1,12,1),$A$2:$A$800,0))-1,""))</f>
        <v/>
      </c>
      <c r="E359" s="115">
        <f>IF(B359="","",IFERROR(B359/INDEX($B$2:$B$800,MATCH(DATE(YEAR(A359)-1,MONTH(A359),1),$A$2:$A$800,0))-1,""))</f>
        <v/>
      </c>
    </row>
    <row r="360">
      <c r="A360" s="114" t="n">
        <v>45444</v>
      </c>
      <c r="B360" s="47" t="n">
        <v>1118.827</v>
      </c>
      <c r="C360" s="115">
        <f>IF(OR(B360="",B359=""),"",B360/B359-1)</f>
        <v/>
      </c>
      <c r="D360" s="115">
        <f>IF(B360="","",IFERROR(B360/INDEX($B$2:$B$800,MATCH(DATE(YEAR(A360)-1,12,1),$A$2:$A$800,0))-1,""))</f>
        <v/>
      </c>
      <c r="E360" s="115">
        <f>IF(B360="","",IFERROR(B360/INDEX($B$2:$B$800,MATCH(DATE(YEAR(A360)-1,MONTH(A360),1),$A$2:$A$800,0))-1,""))</f>
        <v/>
      </c>
    </row>
    <row r="361">
      <c r="A361" s="114" t="n">
        <v>45474</v>
      </c>
      <c r="B361" s="47" t="n">
        <v>1126.916</v>
      </c>
      <c r="C361" s="115">
        <f>IF(OR(B361="",B360=""),"",B361/B360-1)</f>
        <v/>
      </c>
      <c r="D361" s="115">
        <f>IF(B361="","",IFERROR(B361/INDEX($B$2:$B$800,MATCH(DATE(YEAR(A361)-1,12,1),$A$2:$A$800,0))-1,""))</f>
        <v/>
      </c>
      <c r="E361" s="115">
        <f>IF(B361="","",IFERROR(B361/INDEX($B$2:$B$800,MATCH(DATE(YEAR(A361)-1,MONTH(A361),1),$A$2:$A$800,0))-1,""))</f>
        <v/>
      </c>
    </row>
    <row r="362">
      <c r="A362" s="114" t="n">
        <v>45505</v>
      </c>
      <c r="B362" s="47" t="n">
        <v>1134.775</v>
      </c>
      <c r="C362" s="115">
        <f>IF(OR(B362="",B361=""),"",B362/B361-1)</f>
        <v/>
      </c>
      <c r="D362" s="115">
        <f>IF(B362="","",IFERROR(B362/INDEX($B$2:$B$800,MATCH(DATE(YEAR(A362)-1,12,1),$A$2:$A$800,0))-1,""))</f>
        <v/>
      </c>
      <c r="E362" s="115">
        <f>IF(B362="","",IFERROR(B362/INDEX($B$2:$B$800,MATCH(DATE(YEAR(A362)-1,MONTH(A362),1),$A$2:$A$800,0))-1,""))</f>
        <v/>
      </c>
    </row>
    <row r="363">
      <c r="A363" s="114" t="n">
        <v>45536</v>
      </c>
      <c r="B363" s="47" t="n">
        <v>1141.398</v>
      </c>
      <c r="C363" s="115">
        <f>IF(OR(B363="",B362=""),"",B363/B362-1)</f>
        <v/>
      </c>
      <c r="D363" s="115">
        <f>IF(B363="","",IFERROR(B363/INDEX($B$2:$B$800,MATCH(DATE(YEAR(A363)-1,12,1),$A$2:$A$800,0))-1,""))</f>
        <v/>
      </c>
      <c r="E363" s="115">
        <f>IF(B363="","",IFERROR(B363/INDEX($B$2:$B$800,MATCH(DATE(YEAR(A363)-1,MONTH(A363),1),$A$2:$A$800,0))-1,""))</f>
        <v/>
      </c>
    </row>
    <row r="364">
      <c r="A364" s="114" t="n">
        <v>45566</v>
      </c>
      <c r="B364" s="47" t="n">
        <v>1149.17</v>
      </c>
      <c r="C364" s="115">
        <f>IF(OR(B364="",B363=""),"",B364/B363-1)</f>
        <v/>
      </c>
      <c r="D364" s="115">
        <f>IF(B364="","",IFERROR(B364/INDEX($B$2:$B$800,MATCH(DATE(YEAR(A364)-1,12,1),$A$2:$A$800,0))-1,""))</f>
        <v/>
      </c>
      <c r="E364" s="115">
        <f>IF(B364="","",IFERROR(B364/INDEX($B$2:$B$800,MATCH(DATE(YEAR(A364)-1,MONTH(A364),1),$A$2:$A$800,0))-1,""))</f>
        <v/>
      </c>
    </row>
    <row r="365">
      <c r="A365" s="114" t="n">
        <v>45597</v>
      </c>
      <c r="B365" s="47" t="n">
        <v>1153.725</v>
      </c>
      <c r="C365" s="115">
        <f>IF(OR(B365="",B364=""),"",B365/B364-1)</f>
        <v/>
      </c>
      <c r="D365" s="115">
        <f>IF(B365="","",IFERROR(B365/INDEX($B$2:$B$800,MATCH(DATE(YEAR(A365)-1,12,1),$A$2:$A$800,0))-1,""))</f>
        <v/>
      </c>
      <c r="E365" s="115">
        <f>IF(B365="","",IFERROR(B365/INDEX($B$2:$B$800,MATCH(DATE(YEAR(A365)-1,MONTH(A365),1),$A$2:$A$800,0))-1,""))</f>
        <v/>
      </c>
    </row>
    <row r="366">
      <c r="A366" s="114" t="n">
        <v>45627</v>
      </c>
      <c r="B366" s="47" t="n">
        <v>1159.536</v>
      </c>
      <c r="C366" s="115">
        <f>IF(OR(B366="",B365=""),"",B366/B365-1)</f>
        <v/>
      </c>
      <c r="D366" s="115">
        <f>IF(B366="","",IFERROR(B366/INDEX($B$2:$B$800,MATCH(DATE(YEAR(A366)-1,12,1),$A$2:$A$800,0))-1,""))</f>
        <v/>
      </c>
      <c r="E366" s="115">
        <f>IF(B366="","",IFERROR(B366/INDEX($B$2:$B$800,MATCH(DATE(YEAR(A366)-1,MONTH(A366),1),$A$2:$A$800,0))-1,""))</f>
        <v/>
      </c>
    </row>
    <row r="367">
      <c r="A367" s="114" t="n">
        <v>45658</v>
      </c>
      <c r="B367" s="47" t="n">
        <v>1169.116</v>
      </c>
      <c r="C367" s="115">
        <f>IF(OR(B367="",B366=""),"",B367/B366-1)</f>
        <v/>
      </c>
      <c r="D367" s="115">
        <f>IF(B367="","",IFERROR(B367/INDEX($B$2:$B$800,MATCH(DATE(YEAR(A367)-1,12,1),$A$2:$A$800,0))-1,""))</f>
        <v/>
      </c>
      <c r="E367" s="115">
        <f>IF(B367="","",IFERROR(B367/INDEX($B$2:$B$800,MATCH(DATE(YEAR(A367)-1,MONTH(A367),1),$A$2:$A$800,0))-1,""))</f>
        <v/>
      </c>
    </row>
    <row r="368">
      <c r="A368" s="114" t="n">
        <v>45689</v>
      </c>
      <c r="B368" s="47" t="n">
        <v>1173.775</v>
      </c>
      <c r="C368" s="115">
        <f>IF(OR(B368="",B367=""),"",B368/B367-1)</f>
        <v/>
      </c>
      <c r="D368" s="115">
        <f>IF(B368="","",IFERROR(B368/INDEX($B$2:$B$800,MATCH(DATE(YEAR(A368)-1,12,1),$A$2:$A$800,0))-1,""))</f>
        <v/>
      </c>
      <c r="E368" s="115">
        <f>IF(B368="","",IFERROR(B368/INDEX($B$2:$B$800,MATCH(DATE(YEAR(A368)-1,MONTH(A368),1),$A$2:$A$800,0))-1,""))</f>
        <v/>
      </c>
    </row>
    <row r="369">
      <c r="A369" s="114" t="n">
        <v>45717</v>
      </c>
      <c r="B369" s="47" t="n">
        <v>1178.386</v>
      </c>
      <c r="C369" s="115">
        <f>IF(OR(B369="",B368=""),"",B369/B368-1)</f>
        <v/>
      </c>
      <c r="D369" s="115">
        <f>IF(B369="","",IFERROR(B369/INDEX($B$2:$B$800,MATCH(DATE(YEAR(A369)-1,12,1),$A$2:$A$800,0))-1,""))</f>
        <v/>
      </c>
      <c r="E369" s="115">
        <f>IF(B369="","",IFERROR(B369/INDEX($B$2:$B$800,MATCH(DATE(YEAR(A369)-1,MONTH(A369),1),$A$2:$A$800,0))-1,""))</f>
        <v/>
      </c>
    </row>
    <row r="370">
      <c r="A370" s="114" t="n">
        <v>45748</v>
      </c>
      <c r="B370" s="47" t="n">
        <v>1184.462</v>
      </c>
      <c r="C370" s="115">
        <f>IF(OR(B370="",B369=""),"",B370/B369-1)</f>
        <v/>
      </c>
      <c r="D370" s="115">
        <f>IF(B370="","",IFERROR(B370/INDEX($B$2:$B$800,MATCH(DATE(YEAR(A370)-1,12,1),$A$2:$A$800,0))-1,""))</f>
        <v/>
      </c>
      <c r="E370" s="115">
        <f>IF(B370="","",IFERROR(B370/INDEX($B$2:$B$800,MATCH(DATE(YEAR(A370)-1,MONTH(A370),1),$A$2:$A$800,0))-1,""))</f>
        <v/>
      </c>
    </row>
    <row r="371">
      <c r="A371" s="114" t="n">
        <v>45778</v>
      </c>
      <c r="B371" s="47" t="n">
        <v>1191.327</v>
      </c>
      <c r="C371" s="115">
        <f>IF(OR(B371="",B370=""),"",B371/B370-1)</f>
        <v/>
      </c>
      <c r="D371" s="115">
        <f>IF(B371="","",IFERROR(B371/INDEX($B$2:$B$800,MATCH(DATE(YEAR(A371)-1,12,1),$A$2:$A$800,0))-1,""))</f>
        <v/>
      </c>
      <c r="E371" s="115">
        <f>IF(B371="","",IFERROR(B371/INDEX($B$2:$B$800,MATCH(DATE(YEAR(A371)-1,MONTH(A371),1),$A$2:$A$800,0))-1,""))</f>
        <v/>
      </c>
    </row>
    <row r="372">
      <c r="A372" s="114" t="n">
        <v>45809</v>
      </c>
      <c r="B372" s="47" t="n">
        <v>1199.509</v>
      </c>
      <c r="C372" s="115">
        <f>IF(OR(B372="",B371=""),"",B372/B371-1)</f>
        <v/>
      </c>
      <c r="D372" s="115">
        <f>IF(B372="","",IFERROR(B372/INDEX($B$2:$B$800,MATCH(DATE(YEAR(A372)-1,12,1),$A$2:$A$800,0))-1,""))</f>
        <v/>
      </c>
      <c r="E372" s="115">
        <f>IF(B372="","",IFERROR(B372/INDEX($B$2:$B$800,MATCH(DATE(YEAR(A372)-1,MONTH(A372),1),$A$2:$A$800,0))-1,""))</f>
        <v/>
      </c>
    </row>
    <row r="373">
      <c r="A373" s="114" t="n">
        <v>45839</v>
      </c>
      <c r="B373" s="47" t="n">
        <v>1210.471</v>
      </c>
      <c r="C373" s="115">
        <f>IF(OR(B373="",B372=""),"",B373/B372-1)</f>
        <v/>
      </c>
      <c r="D373" s="115">
        <f>IF(B373="","",IFERROR(B373/INDEX($B$2:$B$800,MATCH(DATE(YEAR(A373)-1,12,1),$A$2:$A$800,0))-1,""))</f>
        <v/>
      </c>
      <c r="E373" s="115">
        <f>IF(B373="","",IFERROR(B373/INDEX($B$2:$B$800,MATCH(DATE(YEAR(A373)-1,MONTH(A373),1),$A$2:$A$800,0))-1,""))</f>
        <v/>
      </c>
    </row>
    <row r="374">
      <c r="A374" s="114" t="n">
        <v>45870</v>
      </c>
      <c r="B374" s="47" t="n">
        <v>1216.706</v>
      </c>
      <c r="C374" s="115">
        <f>IF(OR(B374="",B373=""),"",B374/B373-1)</f>
        <v/>
      </c>
      <c r="D374" s="115">
        <f>IF(B374="","",IFERROR(B374/INDEX($B$2:$B$800,MATCH(DATE(YEAR(A374)-1,12,1),$A$2:$A$800,0))-1,""))</f>
        <v/>
      </c>
      <c r="E374" s="115">
        <f>IF(B374="","",IFERROR(B374/INDEX($B$2:$B$800,MATCH(DATE(YEAR(A374)-1,MONTH(A374),1),$A$2:$A$800,0))-1,""))</f>
        <v/>
      </c>
    </row>
    <row r="375">
      <c r="A375" s="114" t="n">
        <v>45901</v>
      </c>
      <c r="B375" s="47" t="n">
        <v>1218.747</v>
      </c>
      <c r="C375" s="115">
        <f>IF(OR(B375="",B374=""),"",B375/B374-1)</f>
        <v/>
      </c>
      <c r="D375" s="115">
        <f>IF(B375="","",IFERROR(B375/INDEX($B$2:$B$800,MATCH(DATE(YEAR(A375)-1,12,1),$A$2:$A$800,0))-1,""))</f>
        <v/>
      </c>
      <c r="E375" s="115">
        <f>IF(B375="","",IFERROR(B375/INDEX($B$2:$B$800,MATCH(DATE(YEAR(A375)-1,MONTH(A375),1),$A$2:$A$800,0))-1,""))</f>
        <v/>
      </c>
    </row>
    <row r="376">
      <c r="A376" s="114" t="n">
        <v>45931</v>
      </c>
      <c r="B376" s="47" t="n">
        <v>1222.356</v>
      </c>
      <c r="C376" s="115">
        <f>IF(OR(B376="",B375=""),"",B376/B375-1)</f>
        <v/>
      </c>
      <c r="D376" s="115">
        <f>IF(B376="","",IFERROR(B376/INDEX($B$2:$B$800,MATCH(DATE(YEAR(A376)-1,12,1),$A$2:$A$800,0))-1,""))</f>
        <v/>
      </c>
      <c r="E376" s="115">
        <f>IF(B376="","",IFERROR(B376/INDEX($B$2:$B$800,MATCH(DATE(YEAR(A376)-1,MONTH(A376),1),$A$2:$A$800,0))-1,""))</f>
        <v/>
      </c>
    </row>
    <row r="377">
      <c r="A377" s="114" t="n">
        <v>45962</v>
      </c>
      <c r="B377" s="47" t="n">
        <v>1225.633</v>
      </c>
      <c r="C377" s="115">
        <f>IF(OR(B377="",B376=""),"",B377/B376-1)</f>
        <v/>
      </c>
      <c r="D377" s="115">
        <f>IF(B377="","",IFERROR(B377/INDEX($B$2:$B$800,MATCH(DATE(YEAR(A377)-1,12,1),$A$2:$A$800,0))-1,""))</f>
        <v/>
      </c>
      <c r="E377" s="115">
        <f>IF(B377="","",IFERROR(B377/INDEX($B$2:$B$800,MATCH(DATE(YEAR(A377)-1,MONTH(A377),1),$A$2:$A$800,0))-1,""))</f>
        <v/>
      </c>
    </row>
    <row r="378">
      <c r="A378" s="114" t="n">
        <v>45992</v>
      </c>
      <c r="B378" s="47" t="n">
        <v>1228.161</v>
      </c>
      <c r="C378" s="115">
        <f>IF(OR(B378="",B377=""),"",B378/B377-1)</f>
        <v/>
      </c>
      <c r="D378" s="115">
        <f>IF(B378="","",IFERROR(B378/INDEX($B$2:$B$800,MATCH(DATE(YEAR(A378)-1,12,1),$A$2:$A$800,0))-1,""))</f>
        <v/>
      </c>
      <c r="E378" s="115">
        <f>IF(B378="","",IFERROR(B378/INDEX($B$2:$B$800,MATCH(DATE(YEAR(A378)-1,MONTH(A378),1),$A$2:$A$800,0))-1,""))</f>
        <v/>
      </c>
    </row>
    <row r="379">
      <c r="A379" s="114" t="n">
        <v>46023</v>
      </c>
      <c r="B379" s="47" t="n">
        <v>1237.036</v>
      </c>
      <c r="C379" s="115">
        <f>IF(OR(B379="",B378=""),"",B379/B378-1)</f>
        <v/>
      </c>
      <c r="D379" s="115">
        <f>IF(B379="","",IFERROR(B379/INDEX($B$2:$B$800,MATCH(DATE(YEAR(A379)-1,12,1),$A$2:$A$800,0))-1,""))</f>
        <v/>
      </c>
      <c r="E379" s="115">
        <f>IF(B379="","",IFERROR(B379/INDEX($B$2:$B$800,MATCH(DATE(YEAR(A379)-1,MONTH(A379),1),$A$2:$A$800,0))-1,""))</f>
        <v/>
      </c>
    </row>
    <row r="380">
      <c r="A380" s="114" t="n">
        <v>46054</v>
      </c>
      <c r="B380" s="47" t="n">
        <v>1240.481</v>
      </c>
      <c r="C380" s="115">
        <f>IF(OR(B380="",B379=""),"",B380/B379-1)</f>
        <v/>
      </c>
      <c r="D380" s="115">
        <f>IF(B380="","",IFERROR(B380/INDEX($B$2:$B$800,MATCH(DATE(YEAR(A380)-1,12,1),$A$2:$A$800,0))-1,""))</f>
        <v/>
      </c>
      <c r="E380" s="115">
        <f>IF(B380="","",IFERROR(B380/INDEX($B$2:$B$800,MATCH(DATE(YEAR(A380)-1,MONTH(A380),1),$A$2:$A$800,0))-1,""))</f>
        <v/>
      </c>
    </row>
    <row r="381">
      <c r="A381" s="114" t="n">
        <v>46082</v>
      </c>
      <c r="B381" s="47" t="n">
        <v>1247.181</v>
      </c>
      <c r="C381" s="115">
        <f>IF(OR(B381="",B380=""),"",B381/B380-1)</f>
        <v/>
      </c>
      <c r="D381" s="115">
        <f>IF(B381="","",IFERROR(B381/INDEX($B$2:$B$800,MATCH(DATE(YEAR(A381)-1,12,1),$A$2:$A$800,0))-1,""))</f>
        <v/>
      </c>
      <c r="E381" s="115">
        <f>IF(B381="","",IFERROR(B381/INDEX($B$2:$B$800,MATCH(DATE(YEAR(A381)-1,MONTH(A381),1),$A$2:$A$800,0))-1,""))</f>
        <v/>
      </c>
    </row>
    <row r="382">
      <c r="A382" s="114" t="n">
        <v>46113</v>
      </c>
      <c r="B382" s="47" t="n">
        <v>1259.652</v>
      </c>
      <c r="C382" s="115">
        <f>IF(OR(B382="",B381=""),"",B382/B381-1)</f>
        <v/>
      </c>
      <c r="D382" s="115">
        <f>IF(B382="","",IFERROR(B382/INDEX($B$2:$B$800,MATCH(DATE(YEAR(A382)-1,12,1),$A$2:$A$800,0))-1,""))</f>
        <v/>
      </c>
      <c r="E382" s="115">
        <f>IF(B382="","",IFERROR(B382/INDEX($B$2:$B$800,MATCH(DATE(YEAR(A382)-1,MONTH(A382),1),$A$2:$A$800,0))-1,""))</f>
        <v/>
      </c>
    </row>
    <row r="383">
      <c r="A383" s="114" t="n">
        <v>46143</v>
      </c>
      <c r="B383" s="47" t="n">
        <v>1270.695</v>
      </c>
      <c r="C383" s="115">
        <f>IF(OR(B383="",B382=""),"",B383/B382-1)</f>
        <v/>
      </c>
      <c r="D383" s="115">
        <f>IF(B383="","",IFERROR(B383/INDEX($B$2:$B$800,MATCH(DATE(YEAR(A383)-1,12,1),$A$2:$A$800,0))-1,""))</f>
        <v/>
      </c>
      <c r="E383" s="115">
        <f>IF(B383="","",IFERROR(B383/INDEX($B$2:$B$800,MATCH(DATE(YEAR(A383)-1,MONTH(A383),1),$A$2:$A$800,0))-1,""))</f>
        <v/>
      </c>
    </row>
    <row r="384">
      <c r="A384" s="114" t="n">
        <v>46174</v>
      </c>
      <c r="B384" s="47" t="n">
        <v>1280.641</v>
      </c>
      <c r="C384" s="115">
        <f>IF(OR(B384="",B383=""),"",B384/B383-1)</f>
        <v/>
      </c>
      <c r="D384" s="115">
        <f>IF(B384="","",IFERROR(B384/INDEX($B$2:$B$800,MATCH(DATE(YEAR(A384)-1,12,1),$A$2:$A$800,0))-1,""))</f>
        <v/>
      </c>
      <c r="E384" s="115">
        <f>IF(B384="","",IFERROR(B384/INDEX($B$2:$B$800,MATCH(DATE(YEAR(A384)-1,MONTH(A384),1),$A$2:$A$800,0))-1,""))</f>
        <v/>
      </c>
    </row>
    <row r="385">
      <c r="A385" s="114" t="n">
        <v>46204</v>
      </c>
      <c r="B385" s="47" t="n">
        <v>1288.431</v>
      </c>
      <c r="C385" s="115">
        <f>IF(OR(B385="",B384=""),"",B385/B384-1)</f>
        <v/>
      </c>
      <c r="D385" s="115">
        <f>IF(B385="","",IFERROR(B385/INDEX($B$2:$B$800,MATCH(DATE(YEAR(A385)-1,12,1),$A$2:$A$800,0))-1,""))</f>
        <v/>
      </c>
      <c r="E385" s="115">
        <f>IF(B385="","",IFERROR(B385/INDEX($B$2:$B$800,MATCH(DATE(YEAR(A385)-1,MONTH(A385),1),$A$2:$A$800,0))-1,""))</f>
        <v/>
      </c>
    </row>
    <row r="386">
      <c r="A386" s="114" t="n">
        <v>46235</v>
      </c>
      <c r="B386" s="47" t="n">
        <v>1296.889</v>
      </c>
      <c r="C386" s="115">
        <f>IF(OR(B386="",B385=""),"",B386/B385-1)</f>
        <v/>
      </c>
      <c r="D386" s="115">
        <f>IF(B386="","",IFERROR(B386/INDEX($B$2:$B$800,MATCH(DATE(YEAR(A386)-1,12,1),$A$2:$A$800,0))-1,""))</f>
        <v/>
      </c>
      <c r="E386" s="115">
        <f>IF(B386="","",IFERROR(B386/INDEX($B$2:$B$800,MATCH(DATE(YEAR(A386)-1,MONTH(A386),1),$A$2:$A$800,0))-1,""))</f>
        <v/>
      </c>
    </row>
    <row r="387">
      <c r="A387" s="117" t="n"/>
      <c r="B387" s="118" t="n"/>
      <c r="C387" s="115">
        <f>IF(OR(B387="",B386=""),"",B387/B386-1)</f>
        <v/>
      </c>
      <c r="D387" s="115">
        <f>IF(B387="","",IFERROR(B387/INDEX($B$2:$B$800,MATCH(DATE(YEAR(A387)-1,12,1),$A$2:$A$800,0))-1,""))</f>
        <v/>
      </c>
      <c r="E387" s="115">
        <f>IF(B387="","",IFERROR(B387/INDEX($B$2:$B$800,MATCH(DATE(YEAR(A387)-1,MONTH(A387),1),$A$2:$A$800,0))-1,""))</f>
        <v/>
      </c>
    </row>
    <row r="388">
      <c r="A388" s="117" t="n"/>
      <c r="B388" s="118" t="n"/>
      <c r="C388" s="115">
        <f>IF(OR(B388="",B387=""),"",B388/B387-1)</f>
        <v/>
      </c>
      <c r="D388" s="115">
        <f>IF(B388="","",IFERROR(B388/INDEX($B$2:$B$800,MATCH(DATE(YEAR(A388)-1,12,1),$A$2:$A$800,0))-1,""))</f>
        <v/>
      </c>
      <c r="E388" s="115">
        <f>IF(B388="","",IFERROR(B388/INDEX($B$2:$B$800,MATCH(DATE(YEAR(A388)-1,MONTH(A388),1),$A$2:$A$800,0))-1,""))</f>
        <v/>
      </c>
    </row>
    <row r="389">
      <c r="A389" s="117" t="n"/>
      <c r="B389" s="118" t="n"/>
      <c r="C389" s="115">
        <f>IF(OR(B389="",B388=""),"",B389/B388-1)</f>
        <v/>
      </c>
      <c r="D389" s="115">
        <f>IF(B389="","",IFERROR(B389/INDEX($B$2:$B$800,MATCH(DATE(YEAR(A389)-1,12,1),$A$2:$A$800,0))-1,""))</f>
        <v/>
      </c>
      <c r="E389" s="115">
        <f>IF(B389="","",IFERROR(B389/INDEX($B$2:$B$800,MATCH(DATE(YEAR(A389)-1,MONTH(A389),1),$A$2:$A$800,0))-1,""))</f>
        <v/>
      </c>
    </row>
    <row r="390">
      <c r="A390" s="117" t="n"/>
      <c r="B390" s="118" t="n"/>
      <c r="C390" s="115">
        <f>IF(OR(B390="",B389=""),"",B390/B389-1)</f>
        <v/>
      </c>
      <c r="D390" s="115">
        <f>IF(B390="","",IFERROR(B390/INDEX($B$2:$B$800,MATCH(DATE(YEAR(A390)-1,12,1),$A$2:$A$800,0))-1,""))</f>
        <v/>
      </c>
      <c r="E390" s="115">
        <f>IF(B390="","",IFERROR(B390/INDEX($B$2:$B$800,MATCH(DATE(YEAR(A390)-1,MONTH(A390),1),$A$2:$A$800,0))-1,""))</f>
        <v/>
      </c>
    </row>
    <row r="391">
      <c r="A391" s="117" t="n"/>
      <c r="B391" s="118" t="n"/>
      <c r="C391" s="115">
        <f>IF(OR(B391="",B390=""),"",B391/B390-1)</f>
        <v/>
      </c>
      <c r="D391" s="115">
        <f>IF(B391="","",IFERROR(B391/INDEX($B$2:$B$800,MATCH(DATE(YEAR(A391)-1,12,1),$A$2:$A$800,0))-1,""))</f>
        <v/>
      </c>
      <c r="E391" s="115">
        <f>IF(B391="","",IFERROR(B391/INDEX($B$2:$B$800,MATCH(DATE(YEAR(A391)-1,MONTH(A391),1),$A$2:$A$800,0))-1,""))</f>
        <v/>
      </c>
    </row>
    <row r="392">
      <c r="A392" s="117" t="n"/>
      <c r="B392" s="118" t="n"/>
      <c r="C392" s="115">
        <f>IF(OR(B392="",B391=""),"",B392/B391-1)</f>
        <v/>
      </c>
      <c r="D392" s="115">
        <f>IF(B392="","",IFERROR(B392/INDEX($B$2:$B$800,MATCH(DATE(YEAR(A392)-1,12,1),$A$2:$A$800,0))-1,""))</f>
        <v/>
      </c>
      <c r="E392" s="115">
        <f>IF(B392="","",IFERROR(B392/INDEX($B$2:$B$800,MATCH(DATE(YEAR(A392)-1,MONTH(A392),1),$A$2:$A$800,0))-1,""))</f>
        <v/>
      </c>
    </row>
    <row r="393">
      <c r="A393" s="117" t="n"/>
      <c r="B393" s="118" t="n"/>
      <c r="C393" s="115">
        <f>IF(OR(B393="",B392=""),"",B393/B392-1)</f>
        <v/>
      </c>
      <c r="D393" s="115">
        <f>IF(B393="","",IFERROR(B393/INDEX($B$2:$B$800,MATCH(DATE(YEAR(A393)-1,12,1),$A$2:$A$800,0))-1,""))</f>
        <v/>
      </c>
      <c r="E393" s="115">
        <f>IF(B393="","",IFERROR(B393/INDEX($B$2:$B$800,MATCH(DATE(YEAR(A393)-1,MONTH(A393),1),$A$2:$A$800,0))-1,""))</f>
        <v/>
      </c>
    </row>
    <row r="394">
      <c r="A394" s="117" t="n"/>
      <c r="B394" s="118" t="n"/>
      <c r="C394" s="115">
        <f>IF(OR(B394="",B393=""),"",B394/B393-1)</f>
        <v/>
      </c>
      <c r="D394" s="115">
        <f>IF(B394="","",IFERROR(B394/INDEX($B$2:$B$800,MATCH(DATE(YEAR(A394)-1,12,1),$A$2:$A$800,0))-1,""))</f>
        <v/>
      </c>
      <c r="E394" s="115">
        <f>IF(B394="","",IFERROR(B394/INDEX($B$2:$B$800,MATCH(DATE(YEAR(A394)-1,MONTH(A394),1),$A$2:$A$800,0))-1,""))</f>
        <v/>
      </c>
    </row>
    <row r="395">
      <c r="A395" s="117" t="n"/>
      <c r="B395" s="118" t="n"/>
      <c r="C395" s="115">
        <f>IF(OR(B395="",B394=""),"",B395/B394-1)</f>
        <v/>
      </c>
      <c r="D395" s="115">
        <f>IF(B395="","",IFERROR(B395/INDEX($B$2:$B$800,MATCH(DATE(YEAR(A395)-1,12,1),$A$2:$A$800,0))-1,""))</f>
        <v/>
      </c>
      <c r="E395" s="115">
        <f>IF(B395="","",IFERROR(B395/INDEX($B$2:$B$800,MATCH(DATE(YEAR(A395)-1,MONTH(A395),1),$A$2:$A$800,0))-1,""))</f>
        <v/>
      </c>
    </row>
    <row r="396">
      <c r="A396" s="117" t="n"/>
      <c r="B396" s="118" t="n"/>
      <c r="C396" s="115">
        <f>IF(OR(B396="",B395=""),"",B396/B395-1)</f>
        <v/>
      </c>
      <c r="D396" s="115">
        <f>IF(B396="","",IFERROR(B396/INDEX($B$2:$B$800,MATCH(DATE(YEAR(A396)-1,12,1),$A$2:$A$800,0))-1,""))</f>
        <v/>
      </c>
      <c r="E396" s="115">
        <f>IF(B396="","",IFERROR(B396/INDEX($B$2:$B$800,MATCH(DATE(YEAR(A396)-1,MONTH(A396),1),$A$2:$A$800,0))-1,""))</f>
        <v/>
      </c>
    </row>
    <row r="397">
      <c r="A397" s="117" t="n"/>
      <c r="B397" s="118" t="n"/>
      <c r="C397" s="115">
        <f>IF(OR(B397="",B396=""),"",B397/B396-1)</f>
        <v/>
      </c>
      <c r="D397" s="115">
        <f>IF(B397="","",IFERROR(B397/INDEX($B$2:$B$800,MATCH(DATE(YEAR(A397)-1,12,1),$A$2:$A$800,0))-1,""))</f>
        <v/>
      </c>
      <c r="E397" s="115">
        <f>IF(B397="","",IFERROR(B397/INDEX($B$2:$B$800,MATCH(DATE(YEAR(A397)-1,MONTH(A397),1),$A$2:$A$800,0))-1,""))</f>
        <v/>
      </c>
    </row>
    <row r="398">
      <c r="A398" s="117" t="n"/>
      <c r="B398" s="118" t="n"/>
      <c r="C398" s="115">
        <f>IF(OR(B398="",B397=""),"",B398/B397-1)</f>
        <v/>
      </c>
      <c r="D398" s="115">
        <f>IF(B398="","",IFERROR(B398/INDEX($B$2:$B$800,MATCH(DATE(YEAR(A398)-1,12,1),$A$2:$A$800,0))-1,""))</f>
        <v/>
      </c>
      <c r="E398" s="115">
        <f>IF(B398="","",IFERROR(B398/INDEX($B$2:$B$800,MATCH(DATE(YEAR(A398)-1,MONTH(A398),1),$A$2:$A$800,0))-1,""))</f>
        <v/>
      </c>
    </row>
    <row r="399">
      <c r="A399" s="117" t="n"/>
      <c r="B399" s="118" t="n"/>
      <c r="C399" s="115">
        <f>IF(OR(B399="",B398=""),"",B399/B398-1)</f>
        <v/>
      </c>
      <c r="D399" s="115">
        <f>IF(B399="","",IFERROR(B399/INDEX($B$2:$B$800,MATCH(DATE(YEAR(A399)-1,12,1),$A$2:$A$800,0))-1,""))</f>
        <v/>
      </c>
      <c r="E399" s="115">
        <f>IF(B399="","",IFERROR(B399/INDEX($B$2:$B$800,MATCH(DATE(YEAR(A399)-1,MONTH(A399),1),$A$2:$A$800,0))-1,""))</f>
        <v/>
      </c>
    </row>
    <row r="400">
      <c r="A400" s="117" t="n"/>
      <c r="B400" s="118" t="n"/>
      <c r="C400" s="115">
        <f>IF(OR(B400="",B399=""),"",B400/B399-1)</f>
        <v/>
      </c>
      <c r="D400" s="115">
        <f>IF(B400="","",IFERROR(B400/INDEX($B$2:$B$800,MATCH(DATE(YEAR(A400)-1,12,1),$A$2:$A$800,0))-1,""))</f>
        <v/>
      </c>
      <c r="E400" s="115">
        <f>IF(B400="","",IFERROR(B400/INDEX($B$2:$B$800,MATCH(DATE(YEAR(A400)-1,MONTH(A400),1),$A$2:$A$800,0))-1,""))</f>
        <v/>
      </c>
    </row>
    <row r="401">
      <c r="A401" s="117" t="n"/>
      <c r="B401" s="118" t="n"/>
      <c r="C401" s="115">
        <f>IF(OR(B401="",B400=""),"",B401/B400-1)</f>
        <v/>
      </c>
      <c r="D401" s="115">
        <f>IF(B401="","",IFERROR(B401/INDEX($B$2:$B$800,MATCH(DATE(YEAR(A401)-1,12,1),$A$2:$A$800,0))-1,""))</f>
        <v/>
      </c>
      <c r="E401" s="115">
        <f>IF(B401="","",IFERROR(B401/INDEX($B$2:$B$800,MATCH(DATE(YEAR(A401)-1,MONTH(A401),1),$A$2:$A$800,0))-1,""))</f>
        <v/>
      </c>
    </row>
    <row r="402">
      <c r="A402" s="117" t="n"/>
      <c r="B402" s="118" t="n"/>
      <c r="C402" s="115">
        <f>IF(OR(B402="",B401=""),"",B402/B401-1)</f>
        <v/>
      </c>
      <c r="D402" s="115">
        <f>IF(B402="","",IFERROR(B402/INDEX($B$2:$B$800,MATCH(DATE(YEAR(A402)-1,12,1),$A$2:$A$800,0))-1,""))</f>
        <v/>
      </c>
      <c r="E402" s="115">
        <f>IF(B402="","",IFERROR(B402/INDEX($B$2:$B$800,MATCH(DATE(YEAR(A402)-1,MONTH(A402),1),$A$2:$A$800,0))-1,""))</f>
        <v/>
      </c>
    </row>
    <row r="403">
      <c r="A403" s="117" t="n"/>
      <c r="B403" s="118" t="n"/>
      <c r="C403" s="115">
        <f>IF(OR(B403="",B402=""),"",B403/B402-1)</f>
        <v/>
      </c>
      <c r="D403" s="115">
        <f>IF(B403="","",IFERROR(B403/INDEX($B$2:$B$800,MATCH(DATE(YEAR(A403)-1,12,1),$A$2:$A$800,0))-1,""))</f>
        <v/>
      </c>
      <c r="E403" s="115">
        <f>IF(B403="","",IFERROR(B403/INDEX($B$2:$B$800,MATCH(DATE(YEAR(A403)-1,MONTH(A403),1),$A$2:$A$800,0))-1,""))</f>
        <v/>
      </c>
    </row>
    <row r="404">
      <c r="A404" s="117" t="n"/>
      <c r="B404" s="118" t="n"/>
      <c r="C404" s="115">
        <f>IF(OR(B404="",B403=""),"",B404/B403-1)</f>
        <v/>
      </c>
      <c r="D404" s="115">
        <f>IF(B404="","",IFERROR(B404/INDEX($B$2:$B$800,MATCH(DATE(YEAR(A404)-1,12,1),$A$2:$A$800,0))-1,""))</f>
        <v/>
      </c>
      <c r="E404" s="115">
        <f>IF(B404="","",IFERROR(B404/INDEX($B$2:$B$800,MATCH(DATE(YEAR(A404)-1,MONTH(A404),1),$A$2:$A$800,0))-1,""))</f>
        <v/>
      </c>
    </row>
    <row r="405">
      <c r="A405" s="117" t="n"/>
      <c r="B405" s="118" t="n"/>
      <c r="C405" s="115">
        <f>IF(OR(B405="",B404=""),"",B405/B404-1)</f>
        <v/>
      </c>
      <c r="D405" s="115">
        <f>IF(B405="","",IFERROR(B405/INDEX($B$2:$B$800,MATCH(DATE(YEAR(A405)-1,12,1),$A$2:$A$800,0))-1,""))</f>
        <v/>
      </c>
      <c r="E405" s="115">
        <f>IF(B405="","",IFERROR(B405/INDEX($B$2:$B$800,MATCH(DATE(YEAR(A405)-1,MONTH(A405),1),$A$2:$A$800,0))-1,""))</f>
        <v/>
      </c>
    </row>
    <row r="406">
      <c r="A406" s="117" t="n"/>
      <c r="B406" s="118" t="n"/>
      <c r="C406" s="115">
        <f>IF(OR(B406="",B405=""),"",B406/B405-1)</f>
        <v/>
      </c>
      <c r="D406" s="115">
        <f>IF(B406="","",IFERROR(B406/INDEX($B$2:$B$800,MATCH(DATE(YEAR(A406)-1,12,1),$A$2:$A$800,0))-1,""))</f>
        <v/>
      </c>
      <c r="E406" s="115">
        <f>IF(B406="","",IFERROR(B406/INDEX($B$2:$B$800,MATCH(DATE(YEAR(A406)-1,MONTH(A406),1),$A$2:$A$800,0))-1,""))</f>
        <v/>
      </c>
    </row>
    <row r="407">
      <c r="A407" s="117" t="n"/>
      <c r="B407" s="118" t="n"/>
      <c r="C407" s="115">
        <f>IF(OR(B407="",B406=""),"",B407/B406-1)</f>
        <v/>
      </c>
      <c r="D407" s="115">
        <f>IF(B407="","",IFERROR(B407/INDEX($B$2:$B$800,MATCH(DATE(YEAR(A407)-1,12,1),$A$2:$A$800,0))-1,""))</f>
        <v/>
      </c>
      <c r="E407" s="115">
        <f>IF(B407="","",IFERROR(B407/INDEX($B$2:$B$800,MATCH(DATE(YEAR(A407)-1,MONTH(A407),1),$A$2:$A$800,0))-1,""))</f>
        <v/>
      </c>
    </row>
    <row r="408">
      <c r="A408" s="117" t="n"/>
      <c r="B408" s="118" t="n"/>
      <c r="C408" s="115">
        <f>IF(OR(B408="",B407=""),"",B408/B407-1)</f>
        <v/>
      </c>
      <c r="D408" s="115">
        <f>IF(B408="","",IFERROR(B408/INDEX($B$2:$B$800,MATCH(DATE(YEAR(A408)-1,12,1),$A$2:$A$800,0))-1,""))</f>
        <v/>
      </c>
      <c r="E408" s="115">
        <f>IF(B408="","",IFERROR(B408/INDEX($B$2:$B$800,MATCH(DATE(YEAR(A408)-1,MONTH(A408),1),$A$2:$A$800,0))-1,""))</f>
        <v/>
      </c>
    </row>
    <row r="409">
      <c r="A409" s="117" t="n"/>
      <c r="B409" s="118" t="n"/>
      <c r="C409" s="115">
        <f>IF(OR(B409="",B408=""),"",B409/B408-1)</f>
        <v/>
      </c>
      <c r="D409" s="115">
        <f>IF(B409="","",IFERROR(B409/INDEX($B$2:$B$800,MATCH(DATE(YEAR(A409)-1,12,1),$A$2:$A$800,0))-1,""))</f>
        <v/>
      </c>
      <c r="E409" s="115">
        <f>IF(B409="","",IFERROR(B409/INDEX($B$2:$B$800,MATCH(DATE(YEAR(A409)-1,MONTH(A409),1),$A$2:$A$800,0))-1,""))</f>
        <v/>
      </c>
    </row>
    <row r="410">
      <c r="A410" s="117" t="n"/>
      <c r="B410" s="118" t="n"/>
      <c r="C410" s="115">
        <f>IF(OR(B410="",B409=""),"",B410/B409-1)</f>
        <v/>
      </c>
      <c r="D410" s="115">
        <f>IF(B410="","",IFERROR(B410/INDEX($B$2:$B$800,MATCH(DATE(YEAR(A410)-1,12,1),$A$2:$A$800,0))-1,""))</f>
        <v/>
      </c>
      <c r="E410" s="115">
        <f>IF(B410="","",IFERROR(B410/INDEX($B$2:$B$800,MATCH(DATE(YEAR(A410)-1,MONTH(A410),1),$A$2:$A$800,0))-1,""))</f>
        <v/>
      </c>
    </row>
    <row r="411">
      <c r="A411" s="117" t="n"/>
      <c r="B411" s="118" t="n"/>
      <c r="C411" s="115">
        <f>IF(OR(B411="",B410=""),"",B411/B410-1)</f>
        <v/>
      </c>
      <c r="D411" s="115">
        <f>IF(B411="","",IFERROR(B411/INDEX($B$2:$B$800,MATCH(DATE(YEAR(A411)-1,12,1),$A$2:$A$800,0))-1,""))</f>
        <v/>
      </c>
      <c r="E411" s="115">
        <f>IF(B411="","",IFERROR(B411/INDEX($B$2:$B$800,MATCH(DATE(YEAR(A411)-1,MONTH(A411),1),$A$2:$A$800,0))-1,""))</f>
        <v/>
      </c>
    </row>
    <row r="412">
      <c r="A412" s="117" t="n"/>
      <c r="B412" s="118" t="n"/>
      <c r="C412" s="115">
        <f>IF(OR(B412="",B411=""),"",B412/B411-1)</f>
        <v/>
      </c>
      <c r="D412" s="115">
        <f>IF(B412="","",IFERROR(B412/INDEX($B$2:$B$800,MATCH(DATE(YEAR(A412)-1,12,1),$A$2:$A$800,0))-1,""))</f>
        <v/>
      </c>
      <c r="E412" s="115">
        <f>IF(B412="","",IFERROR(B412/INDEX($B$2:$B$800,MATCH(DATE(YEAR(A412)-1,MONTH(A412),1),$A$2:$A$800,0))-1,""))</f>
        <v/>
      </c>
    </row>
    <row r="413">
      <c r="A413" s="117" t="n"/>
      <c r="B413" s="118" t="n"/>
      <c r="C413" s="115">
        <f>IF(OR(B413="",B412=""),"",B413/B412-1)</f>
        <v/>
      </c>
      <c r="D413" s="115">
        <f>IF(B413="","",IFERROR(B413/INDEX($B$2:$B$800,MATCH(DATE(YEAR(A413)-1,12,1),$A$2:$A$800,0))-1,""))</f>
        <v/>
      </c>
      <c r="E413" s="115">
        <f>IF(B413="","",IFERROR(B413/INDEX($B$2:$B$800,MATCH(DATE(YEAR(A413)-1,MONTH(A413),1),$A$2:$A$800,0))-1,""))</f>
        <v/>
      </c>
    </row>
    <row r="414">
      <c r="A414" s="117" t="n"/>
      <c r="B414" s="118" t="n"/>
      <c r="C414" s="115">
        <f>IF(OR(B414="",B413=""),"",B414/B413-1)</f>
        <v/>
      </c>
      <c r="D414" s="115">
        <f>IF(B414="","",IFERROR(B414/INDEX($B$2:$B$800,MATCH(DATE(YEAR(A414)-1,12,1),$A$2:$A$800,0))-1,""))</f>
        <v/>
      </c>
      <c r="E414" s="115">
        <f>IF(B414="","",IFERROR(B414/INDEX($B$2:$B$800,MATCH(DATE(YEAR(A414)-1,MONTH(A414),1),$A$2:$A$800,0))-1,""))</f>
        <v/>
      </c>
    </row>
    <row r="415">
      <c r="A415" s="117" t="n"/>
      <c r="B415" s="118" t="n"/>
      <c r="C415" s="115">
        <f>IF(OR(B415="",B414=""),"",B415/B414-1)</f>
        <v/>
      </c>
      <c r="D415" s="115">
        <f>IF(B415="","",IFERROR(B415/INDEX($B$2:$B$800,MATCH(DATE(YEAR(A415)-1,12,1),$A$2:$A$800,0))-1,""))</f>
        <v/>
      </c>
      <c r="E415" s="115">
        <f>IF(B415="","",IFERROR(B415/INDEX($B$2:$B$800,MATCH(DATE(YEAR(A415)-1,MONTH(A415),1),$A$2:$A$800,0))-1,""))</f>
        <v/>
      </c>
    </row>
    <row r="416">
      <c r="A416" s="117" t="n"/>
      <c r="B416" s="118" t="n"/>
      <c r="C416" s="115">
        <f>IF(OR(B416="",B415=""),"",B416/B415-1)</f>
        <v/>
      </c>
      <c r="D416" s="115">
        <f>IF(B416="","",IFERROR(B416/INDEX($B$2:$B$800,MATCH(DATE(YEAR(A416)-1,12,1),$A$2:$A$800,0))-1,""))</f>
        <v/>
      </c>
      <c r="E416" s="115">
        <f>IF(B416="","",IFERROR(B416/INDEX($B$2:$B$800,MATCH(DATE(YEAR(A416)-1,MONTH(A416),1),$A$2:$A$800,0))-1,""))</f>
        <v/>
      </c>
    </row>
    <row r="417">
      <c r="A417" s="117" t="n"/>
      <c r="B417" s="118" t="n"/>
      <c r="C417" s="115">
        <f>IF(OR(B417="",B416=""),"",B417/B416-1)</f>
        <v/>
      </c>
      <c r="D417" s="115">
        <f>IF(B417="","",IFERROR(B417/INDEX($B$2:$B$800,MATCH(DATE(YEAR(A417)-1,12,1),$A$2:$A$800,0))-1,""))</f>
        <v/>
      </c>
      <c r="E417" s="115">
        <f>IF(B417="","",IFERROR(B417/INDEX($B$2:$B$800,MATCH(DATE(YEAR(A417)-1,MONTH(A417),1),$A$2:$A$800,0))-1,""))</f>
        <v/>
      </c>
    </row>
    <row r="418">
      <c r="A418" s="117" t="n"/>
      <c r="B418" s="118" t="n"/>
      <c r="C418" s="115">
        <f>IF(OR(B418="",B417=""),"",B418/B417-1)</f>
        <v/>
      </c>
      <c r="D418" s="115">
        <f>IF(B418="","",IFERROR(B418/INDEX($B$2:$B$800,MATCH(DATE(YEAR(A418)-1,12,1),$A$2:$A$800,0))-1,""))</f>
        <v/>
      </c>
      <c r="E418" s="115">
        <f>IF(B418="","",IFERROR(B418/INDEX($B$2:$B$800,MATCH(DATE(YEAR(A418)-1,MONTH(A418),1),$A$2:$A$800,0))-1,""))</f>
        <v/>
      </c>
    </row>
    <row r="419">
      <c r="A419" s="117" t="n"/>
      <c r="B419" s="118" t="n"/>
      <c r="C419" s="115">
        <f>IF(OR(B419="",B418=""),"",B419/B418-1)</f>
        <v/>
      </c>
      <c r="D419" s="115">
        <f>IF(B419="","",IFERROR(B419/INDEX($B$2:$B$800,MATCH(DATE(YEAR(A419)-1,12,1),$A$2:$A$800,0))-1,""))</f>
        <v/>
      </c>
      <c r="E419" s="115">
        <f>IF(B419="","",IFERROR(B419/INDEX($B$2:$B$800,MATCH(DATE(YEAR(A419)-1,MONTH(A419),1),$A$2:$A$800,0))-1,""))</f>
        <v/>
      </c>
    </row>
    <row r="420">
      <c r="A420" s="117" t="n"/>
      <c r="B420" s="118" t="n"/>
      <c r="C420" s="115">
        <f>IF(OR(B420="",B419=""),"",B420/B419-1)</f>
        <v/>
      </c>
      <c r="D420" s="115">
        <f>IF(B420="","",IFERROR(B420/INDEX($B$2:$B$800,MATCH(DATE(YEAR(A420)-1,12,1),$A$2:$A$800,0))-1,""))</f>
        <v/>
      </c>
      <c r="E420" s="115">
        <f>IF(B420="","",IFERROR(B420/INDEX($B$2:$B$800,MATCH(DATE(YEAR(A420)-1,MONTH(A420),1),$A$2:$A$800,0))-1,""))</f>
        <v/>
      </c>
    </row>
    <row r="421">
      <c r="A421" s="117" t="n"/>
      <c r="B421" s="118" t="n"/>
      <c r="C421" s="115">
        <f>IF(OR(B421="",B420=""),"",B421/B420-1)</f>
        <v/>
      </c>
      <c r="D421" s="115">
        <f>IF(B421="","",IFERROR(B421/INDEX($B$2:$B$800,MATCH(DATE(YEAR(A421)-1,12,1),$A$2:$A$800,0))-1,""))</f>
        <v/>
      </c>
      <c r="E421" s="115">
        <f>IF(B421="","",IFERROR(B421/INDEX($B$2:$B$800,MATCH(DATE(YEAR(A421)-1,MONTH(A421),1),$A$2:$A$800,0))-1,""))</f>
        <v/>
      </c>
    </row>
    <row r="422">
      <c r="A422" s="117" t="n"/>
      <c r="B422" s="118" t="n"/>
      <c r="C422" s="115">
        <f>IF(OR(B422="",B421=""),"",B422/B421-1)</f>
        <v/>
      </c>
      <c r="D422" s="115">
        <f>IF(B422="","",IFERROR(B422/INDEX($B$2:$B$800,MATCH(DATE(YEAR(A422)-1,12,1),$A$2:$A$800,0))-1,""))</f>
        <v/>
      </c>
      <c r="E422" s="115">
        <f>IF(B422="","",IFERROR(B422/INDEX($B$2:$B$800,MATCH(DATE(YEAR(A422)-1,MONTH(A422),1),$A$2:$A$800,0))-1,""))</f>
        <v/>
      </c>
    </row>
    <row r="423">
      <c r="A423" s="117" t="n"/>
      <c r="B423" s="118" t="n"/>
      <c r="C423" s="115">
        <f>IF(OR(B423="",B422=""),"",B423/B422-1)</f>
        <v/>
      </c>
      <c r="D423" s="115">
        <f>IF(B423="","",IFERROR(B423/INDEX($B$2:$B$800,MATCH(DATE(YEAR(A423)-1,12,1),$A$2:$A$800,0))-1,""))</f>
        <v/>
      </c>
      <c r="E423" s="115">
        <f>IF(B423="","",IFERROR(B423/INDEX($B$2:$B$800,MATCH(DATE(YEAR(A423)-1,MONTH(A423),1),$A$2:$A$800,0))-1,""))</f>
        <v/>
      </c>
    </row>
    <row r="424">
      <c r="A424" s="117" t="n"/>
      <c r="B424" s="118" t="n"/>
      <c r="C424" s="115">
        <f>IF(OR(B424="",B423=""),"",B424/B423-1)</f>
        <v/>
      </c>
      <c r="D424" s="115">
        <f>IF(B424="","",IFERROR(B424/INDEX($B$2:$B$800,MATCH(DATE(YEAR(A424)-1,12,1),$A$2:$A$800,0))-1,""))</f>
        <v/>
      </c>
      <c r="E424" s="115">
        <f>IF(B424="","",IFERROR(B424/INDEX($B$2:$B$800,MATCH(DATE(YEAR(A424)-1,MONTH(A424),1),$A$2:$A$800,0))-1,""))</f>
        <v/>
      </c>
    </row>
    <row r="425">
      <c r="A425" s="117" t="n"/>
      <c r="B425" s="118" t="n"/>
      <c r="C425" s="115">
        <f>IF(OR(B425="",B424=""),"",B425/B424-1)</f>
        <v/>
      </c>
      <c r="D425" s="115">
        <f>IF(B425="","",IFERROR(B425/INDEX($B$2:$B$800,MATCH(DATE(YEAR(A425)-1,12,1),$A$2:$A$800,0))-1,""))</f>
        <v/>
      </c>
      <c r="E425" s="115">
        <f>IF(B425="","",IFERROR(B425/INDEX($B$2:$B$800,MATCH(DATE(YEAR(A425)-1,MONTH(A425),1),$A$2:$A$800,0))-1,""))</f>
        <v/>
      </c>
    </row>
    <row r="426">
      <c r="A426" s="117" t="n"/>
      <c r="B426" s="118" t="n"/>
      <c r="C426" s="115">
        <f>IF(OR(B426="",B425=""),"",B426/B425-1)</f>
        <v/>
      </c>
      <c r="D426" s="115">
        <f>IF(B426="","",IFERROR(B426/INDEX($B$2:$B$800,MATCH(DATE(YEAR(A426)-1,12,1),$A$2:$A$800,0))-1,""))</f>
        <v/>
      </c>
      <c r="E426" s="115">
        <f>IF(B426="","",IFERROR(B426/INDEX($B$2:$B$800,MATCH(DATE(YEAR(A426)-1,MONTH(A426),1),$A$2:$A$800,0))-1,""))</f>
        <v/>
      </c>
    </row>
    <row r="427">
      <c r="A427" s="117" t="n"/>
      <c r="B427" s="118" t="n"/>
      <c r="C427" s="115">
        <f>IF(OR(B427="",B426=""),"",B427/B426-1)</f>
        <v/>
      </c>
      <c r="D427" s="115">
        <f>IF(B427="","",IFERROR(B427/INDEX($B$2:$B$800,MATCH(DATE(YEAR(A427)-1,12,1),$A$2:$A$800,0))-1,""))</f>
        <v/>
      </c>
      <c r="E427" s="115">
        <f>IF(B427="","",IFERROR(B427/INDEX($B$2:$B$800,MATCH(DATE(YEAR(A427)-1,MONTH(A427),1),$A$2:$A$800,0))-1,""))</f>
        <v/>
      </c>
    </row>
    <row r="428">
      <c r="A428" s="117" t="n"/>
      <c r="B428" s="118" t="n"/>
      <c r="C428" s="115">
        <f>IF(OR(B428="",B427=""),"",B428/B427-1)</f>
        <v/>
      </c>
      <c r="D428" s="115">
        <f>IF(B428="","",IFERROR(B428/INDEX($B$2:$B$800,MATCH(DATE(YEAR(A428)-1,12,1),$A$2:$A$800,0))-1,""))</f>
        <v/>
      </c>
      <c r="E428" s="115">
        <f>IF(B428="","",IFERROR(B428/INDEX($B$2:$B$800,MATCH(DATE(YEAR(A428)-1,MONTH(A428),1),$A$2:$A$800,0))-1,""))</f>
        <v/>
      </c>
    </row>
    <row r="429">
      <c r="A429" s="117" t="n"/>
      <c r="B429" s="118" t="n"/>
      <c r="C429" s="115">
        <f>IF(OR(B429="",B428=""),"",B429/B428-1)</f>
        <v/>
      </c>
      <c r="D429" s="115">
        <f>IF(B429="","",IFERROR(B429/INDEX($B$2:$B$800,MATCH(DATE(YEAR(A429)-1,12,1),$A$2:$A$800,0))-1,""))</f>
        <v/>
      </c>
      <c r="E429" s="115">
        <f>IF(B429="","",IFERROR(B429/INDEX($B$2:$B$800,MATCH(DATE(YEAR(A429)-1,MONTH(A429),1),$A$2:$A$800,0))-1,""))</f>
        <v/>
      </c>
    </row>
    <row r="430">
      <c r="A430" s="117" t="n"/>
      <c r="B430" s="118" t="n"/>
      <c r="C430" s="115">
        <f>IF(OR(B430="",B429=""),"",B430/B429-1)</f>
        <v/>
      </c>
      <c r="D430" s="115">
        <f>IF(B430="","",IFERROR(B430/INDEX($B$2:$B$800,MATCH(DATE(YEAR(A430)-1,12,1),$A$2:$A$800,0))-1,""))</f>
        <v/>
      </c>
      <c r="E430" s="115">
        <f>IF(B430="","",IFERROR(B430/INDEX($B$2:$B$800,MATCH(DATE(YEAR(A430)-1,MONTH(A430),1),$A$2:$A$800,0))-1,""))</f>
        <v/>
      </c>
    </row>
    <row r="431">
      <c r="A431" s="117" t="n"/>
      <c r="B431" s="118" t="n"/>
      <c r="C431" s="115">
        <f>IF(OR(B431="",B430=""),"",B431/B430-1)</f>
        <v/>
      </c>
      <c r="D431" s="115">
        <f>IF(B431="","",IFERROR(B431/INDEX($B$2:$B$800,MATCH(DATE(YEAR(A431)-1,12,1),$A$2:$A$800,0))-1,""))</f>
        <v/>
      </c>
      <c r="E431" s="115">
        <f>IF(B431="","",IFERROR(B431/INDEX($B$2:$B$800,MATCH(DATE(YEAR(A431)-1,MONTH(A431),1),$A$2:$A$800,0))-1,""))</f>
        <v/>
      </c>
    </row>
    <row r="432">
      <c r="A432" s="117" t="n"/>
      <c r="B432" s="118" t="n"/>
      <c r="C432" s="115">
        <f>IF(OR(B432="",B431=""),"",B432/B431-1)</f>
        <v/>
      </c>
      <c r="D432" s="115">
        <f>IF(B432="","",IFERROR(B432/INDEX($B$2:$B$800,MATCH(DATE(YEAR(A432)-1,12,1),$A$2:$A$800,0))-1,""))</f>
        <v/>
      </c>
      <c r="E432" s="115">
        <f>IF(B432="","",IFERROR(B432/INDEX($B$2:$B$800,MATCH(DATE(YEAR(A432)-1,MONTH(A432),1),$A$2:$A$800,0))-1,""))</f>
        <v/>
      </c>
    </row>
    <row r="433">
      <c r="A433" s="117" t="n"/>
      <c r="B433" s="118" t="n"/>
      <c r="C433" s="115">
        <f>IF(OR(B433="",B432=""),"",B433/B432-1)</f>
        <v/>
      </c>
      <c r="D433" s="115">
        <f>IF(B433="","",IFERROR(B433/INDEX($B$2:$B$800,MATCH(DATE(YEAR(A433)-1,12,1),$A$2:$A$800,0))-1,""))</f>
        <v/>
      </c>
      <c r="E433" s="115">
        <f>IF(B433="","",IFERROR(B433/INDEX($B$2:$B$800,MATCH(DATE(YEAR(A433)-1,MONTH(A433),1),$A$2:$A$800,0))-1,""))</f>
        <v/>
      </c>
    </row>
    <row r="434">
      <c r="A434" s="117" t="n"/>
      <c r="B434" s="118" t="n"/>
      <c r="C434" s="115">
        <f>IF(OR(B434="",B433=""),"",B434/B433-1)</f>
        <v/>
      </c>
      <c r="D434" s="115">
        <f>IF(B434="","",IFERROR(B434/INDEX($B$2:$B$800,MATCH(DATE(YEAR(A434)-1,12,1),$A$2:$A$800,0))-1,""))</f>
        <v/>
      </c>
      <c r="E434" s="115">
        <f>IF(B434="","",IFERROR(B434/INDEX($B$2:$B$800,MATCH(DATE(YEAR(A434)-1,MONTH(A434),1),$A$2:$A$800,0))-1,""))</f>
        <v/>
      </c>
    </row>
    <row r="435">
      <c r="A435" s="117" t="n"/>
      <c r="B435" s="118" t="n"/>
      <c r="C435" s="115">
        <f>IF(OR(B435="",B434=""),"",B435/B434-1)</f>
        <v/>
      </c>
      <c r="D435" s="115">
        <f>IF(B435="","",IFERROR(B435/INDEX($B$2:$B$800,MATCH(DATE(YEAR(A435)-1,12,1),$A$2:$A$800,0))-1,""))</f>
        <v/>
      </c>
      <c r="E435" s="115">
        <f>IF(B435="","",IFERROR(B435/INDEX($B$2:$B$800,MATCH(DATE(YEAR(A435)-1,MONTH(A435),1),$A$2:$A$800,0))-1,""))</f>
        <v/>
      </c>
    </row>
    <row r="436">
      <c r="A436" s="117" t="n"/>
      <c r="B436" s="118" t="n"/>
      <c r="C436" s="115">
        <f>IF(OR(B436="",B435=""),"",B436/B435-1)</f>
        <v/>
      </c>
      <c r="D436" s="115">
        <f>IF(B436="","",IFERROR(B436/INDEX($B$2:$B$800,MATCH(DATE(YEAR(A436)-1,12,1),$A$2:$A$800,0))-1,""))</f>
        <v/>
      </c>
      <c r="E436" s="115">
        <f>IF(B436="","",IFERROR(B436/INDEX($B$2:$B$800,MATCH(DATE(YEAR(A436)-1,MONTH(A436),1),$A$2:$A$800,0))-1,""))</f>
        <v/>
      </c>
    </row>
    <row r="437">
      <c r="A437" s="117" t="n"/>
      <c r="B437" s="118" t="n"/>
      <c r="C437" s="115">
        <f>IF(OR(B437="",B436=""),"",B437/B436-1)</f>
        <v/>
      </c>
      <c r="D437" s="115">
        <f>IF(B437="","",IFERROR(B437/INDEX($B$2:$B$800,MATCH(DATE(YEAR(A437)-1,12,1),$A$2:$A$800,0))-1,""))</f>
        <v/>
      </c>
      <c r="E437" s="115">
        <f>IF(B437="","",IFERROR(B437/INDEX($B$2:$B$800,MATCH(DATE(YEAR(A437)-1,MONTH(A437),1),$A$2:$A$800,0))-1,""))</f>
        <v/>
      </c>
    </row>
    <row r="438">
      <c r="A438" s="117" t="n"/>
      <c r="B438" s="118" t="n"/>
      <c r="C438" s="115">
        <f>IF(OR(B438="",B437=""),"",B438/B437-1)</f>
        <v/>
      </c>
      <c r="D438" s="115">
        <f>IF(B438="","",IFERROR(B438/INDEX($B$2:$B$800,MATCH(DATE(YEAR(A438)-1,12,1),$A$2:$A$800,0))-1,""))</f>
        <v/>
      </c>
      <c r="E438" s="115">
        <f>IF(B438="","",IFERROR(B438/INDEX($B$2:$B$800,MATCH(DATE(YEAR(A438)-1,MONTH(A438),1),$A$2:$A$800,0))-1,""))</f>
        <v/>
      </c>
    </row>
    <row r="439">
      <c r="A439" s="117" t="n"/>
      <c r="B439" s="118" t="n"/>
      <c r="C439" s="115">
        <f>IF(OR(B439="",B438=""),"",B439/B438-1)</f>
        <v/>
      </c>
      <c r="D439" s="115">
        <f>IF(B439="","",IFERROR(B439/INDEX($B$2:$B$800,MATCH(DATE(YEAR(A439)-1,12,1),$A$2:$A$800,0))-1,""))</f>
        <v/>
      </c>
      <c r="E439" s="115">
        <f>IF(B439="","",IFERROR(B439/INDEX($B$2:$B$800,MATCH(DATE(YEAR(A439)-1,MONTH(A439),1),$A$2:$A$800,0))-1,""))</f>
        <v/>
      </c>
    </row>
    <row r="440">
      <c r="A440" s="117" t="n"/>
      <c r="B440" s="118" t="n"/>
      <c r="C440" s="115">
        <f>IF(OR(B440="",B439=""),"",B440/B439-1)</f>
        <v/>
      </c>
      <c r="D440" s="115">
        <f>IF(B440="","",IFERROR(B440/INDEX($B$2:$B$800,MATCH(DATE(YEAR(A440)-1,12,1),$A$2:$A$800,0))-1,""))</f>
        <v/>
      </c>
      <c r="E440" s="115">
        <f>IF(B440="","",IFERROR(B440/INDEX($B$2:$B$800,MATCH(DATE(YEAR(A440)-1,MONTH(A440),1),$A$2:$A$800,0))-1,""))</f>
        <v/>
      </c>
    </row>
    <row r="441">
      <c r="A441" s="117" t="n"/>
      <c r="B441" s="118" t="n"/>
      <c r="C441" s="115">
        <f>IF(OR(B441="",B440=""),"",B441/B440-1)</f>
        <v/>
      </c>
      <c r="D441" s="115">
        <f>IF(B441="","",IFERROR(B441/INDEX($B$2:$B$800,MATCH(DATE(YEAR(A441)-1,12,1),$A$2:$A$800,0))-1,""))</f>
        <v/>
      </c>
      <c r="E441" s="115">
        <f>IF(B441="","",IFERROR(B441/INDEX($B$2:$B$800,MATCH(DATE(YEAR(A441)-1,MONTH(A441),1),$A$2:$A$800,0))-1,""))</f>
        <v/>
      </c>
    </row>
    <row r="442">
      <c r="A442" s="117" t="n"/>
      <c r="B442" s="118" t="n"/>
      <c r="C442" s="115">
        <f>IF(OR(B442="",B441=""),"",B442/B441-1)</f>
        <v/>
      </c>
      <c r="D442" s="115">
        <f>IF(B442="","",IFERROR(B442/INDEX($B$2:$B$800,MATCH(DATE(YEAR(A442)-1,12,1),$A$2:$A$800,0))-1,""))</f>
        <v/>
      </c>
      <c r="E442" s="115">
        <f>IF(B442="","",IFERROR(B442/INDEX($B$2:$B$800,MATCH(DATE(YEAR(A442)-1,MONTH(A442),1),$A$2:$A$800,0))-1,""))</f>
        <v/>
      </c>
    </row>
    <row r="443">
      <c r="A443" s="117" t="n"/>
      <c r="B443" s="118" t="n"/>
      <c r="C443" s="115">
        <f>IF(OR(B443="",B442=""),"",B443/B442-1)</f>
        <v/>
      </c>
      <c r="D443" s="115">
        <f>IF(B443="","",IFERROR(B443/INDEX($B$2:$B$800,MATCH(DATE(YEAR(A443)-1,12,1),$A$2:$A$800,0))-1,""))</f>
        <v/>
      </c>
      <c r="E443" s="115">
        <f>IF(B443="","",IFERROR(B443/INDEX($B$2:$B$800,MATCH(DATE(YEAR(A443)-1,MONTH(A443),1),$A$2:$A$800,0))-1,""))</f>
        <v/>
      </c>
    </row>
    <row r="444">
      <c r="A444" s="117" t="n"/>
      <c r="B444" s="118" t="n"/>
      <c r="C444" s="115">
        <f>IF(OR(B444="",B443=""),"",B444/B443-1)</f>
        <v/>
      </c>
      <c r="D444" s="115">
        <f>IF(B444="","",IFERROR(B444/INDEX($B$2:$B$800,MATCH(DATE(YEAR(A444)-1,12,1),$A$2:$A$800,0))-1,""))</f>
        <v/>
      </c>
      <c r="E444" s="115">
        <f>IF(B444="","",IFERROR(B444/INDEX($B$2:$B$800,MATCH(DATE(YEAR(A444)-1,MONTH(A444),1),$A$2:$A$800,0))-1,""))</f>
        <v/>
      </c>
    </row>
    <row r="445">
      <c r="A445" s="117" t="n"/>
      <c r="B445" s="118" t="n"/>
      <c r="C445" s="115">
        <f>IF(OR(B445="",B444=""),"",B445/B444-1)</f>
        <v/>
      </c>
      <c r="D445" s="115">
        <f>IF(B445="","",IFERROR(B445/INDEX($B$2:$B$800,MATCH(DATE(YEAR(A445)-1,12,1),$A$2:$A$800,0))-1,""))</f>
        <v/>
      </c>
      <c r="E445" s="115">
        <f>IF(B445="","",IFERROR(B445/INDEX($B$2:$B$800,MATCH(DATE(YEAR(A445)-1,MONTH(A445),1),$A$2:$A$800,0))-1,""))</f>
        <v/>
      </c>
    </row>
    <row r="446">
      <c r="A446" s="117" t="n"/>
      <c r="B446" s="118" t="n"/>
      <c r="C446" s="115">
        <f>IF(OR(B446="",B445=""),"",B446/B445-1)</f>
        <v/>
      </c>
      <c r="D446" s="115">
        <f>IF(B446="","",IFERROR(B446/INDEX($B$2:$B$800,MATCH(DATE(YEAR(A446)-1,12,1),$A$2:$A$800,0))-1,""))</f>
        <v/>
      </c>
      <c r="E446" s="115">
        <f>IF(B446="","",IFERROR(B446/INDEX($B$2:$B$800,MATCH(DATE(YEAR(A446)-1,MONTH(A446),1),$A$2:$A$800,0))-1,""))</f>
        <v/>
      </c>
    </row>
    <row r="447">
      <c r="A447" s="117" t="n"/>
      <c r="B447" s="118" t="n"/>
      <c r="C447" s="115">
        <f>IF(OR(B447="",B446=""),"",B447/B446-1)</f>
        <v/>
      </c>
      <c r="D447" s="115">
        <f>IF(B447="","",IFERROR(B447/INDEX($B$2:$B$800,MATCH(DATE(YEAR(A447)-1,12,1),$A$2:$A$800,0))-1,""))</f>
        <v/>
      </c>
      <c r="E447" s="115">
        <f>IF(B447="","",IFERROR(B447/INDEX($B$2:$B$800,MATCH(DATE(YEAR(A447)-1,MONTH(A447),1),$A$2:$A$800,0))-1,""))</f>
        <v/>
      </c>
    </row>
    <row r="448">
      <c r="A448" s="117" t="n"/>
      <c r="B448" s="118" t="n"/>
      <c r="C448" s="115">
        <f>IF(OR(B448="",B447=""),"",B448/B447-1)</f>
        <v/>
      </c>
      <c r="D448" s="115">
        <f>IF(B448="","",IFERROR(B448/INDEX($B$2:$B$800,MATCH(DATE(YEAR(A448)-1,12,1),$A$2:$A$800,0))-1,""))</f>
        <v/>
      </c>
      <c r="E448" s="115">
        <f>IF(B448="","",IFERROR(B448/INDEX($B$2:$B$800,MATCH(DATE(YEAR(A448)-1,MONTH(A448),1),$A$2:$A$800,0))-1,""))</f>
        <v/>
      </c>
    </row>
    <row r="449">
      <c r="A449" s="117" t="n"/>
      <c r="B449" s="118" t="n"/>
      <c r="C449" s="115">
        <f>IF(OR(B449="",B448=""),"",B449/B448-1)</f>
        <v/>
      </c>
      <c r="D449" s="115">
        <f>IF(B449="","",IFERROR(B449/INDEX($B$2:$B$800,MATCH(DATE(YEAR(A449)-1,12,1),$A$2:$A$800,0))-1,""))</f>
        <v/>
      </c>
      <c r="E449" s="115">
        <f>IF(B449="","",IFERROR(B449/INDEX($B$2:$B$800,MATCH(DATE(YEAR(A449)-1,MONTH(A449),1),$A$2:$A$800,0))-1,""))</f>
        <v/>
      </c>
    </row>
    <row r="450">
      <c r="A450" s="117" t="n"/>
      <c r="B450" s="118" t="n"/>
      <c r="C450" s="115">
        <f>IF(OR(B450="",B449=""),"",B450/B449-1)</f>
        <v/>
      </c>
      <c r="D450" s="115">
        <f>IF(B450="","",IFERROR(B450/INDEX($B$2:$B$800,MATCH(DATE(YEAR(A450)-1,12,1),$A$2:$A$800,0))-1,""))</f>
        <v/>
      </c>
      <c r="E450" s="115">
        <f>IF(B450="","",IFERROR(B450/INDEX($B$2:$B$800,MATCH(DATE(YEAR(A450)-1,MONTH(A450),1),$A$2:$A$800,0))-1,""))</f>
        <v/>
      </c>
    </row>
    <row r="451">
      <c r="A451" s="117" t="n"/>
      <c r="B451" s="118" t="n"/>
      <c r="C451" s="115">
        <f>IF(OR(B451="",B450=""),"",B451/B450-1)</f>
        <v/>
      </c>
      <c r="D451" s="115">
        <f>IF(B451="","",IFERROR(B451/INDEX($B$2:$B$800,MATCH(DATE(YEAR(A451)-1,12,1),$A$2:$A$800,0))-1,""))</f>
        <v/>
      </c>
      <c r="E451" s="115">
        <f>IF(B451="","",IFERROR(B451/INDEX($B$2:$B$800,MATCH(DATE(YEAR(A451)-1,MONTH(A451),1),$A$2:$A$800,0))-1,""))</f>
        <v/>
      </c>
    </row>
    <row r="452">
      <c r="A452" s="117" t="n"/>
      <c r="B452" s="118" t="n"/>
      <c r="C452" s="115">
        <f>IF(OR(B452="",B451=""),"",B452/B451-1)</f>
        <v/>
      </c>
      <c r="D452" s="115">
        <f>IF(B452="","",IFERROR(B452/INDEX($B$2:$B$800,MATCH(DATE(YEAR(A452)-1,12,1),$A$2:$A$800,0))-1,""))</f>
        <v/>
      </c>
      <c r="E452" s="115">
        <f>IF(B452="","",IFERROR(B452/INDEX($B$2:$B$800,MATCH(DATE(YEAR(A452)-1,MONTH(A452),1),$A$2:$A$800,0))-1,""))</f>
        <v/>
      </c>
    </row>
    <row r="453">
      <c r="A453" s="117" t="n"/>
      <c r="B453" s="118" t="n"/>
      <c r="C453" s="115">
        <f>IF(OR(B453="",B452=""),"",B453/B452-1)</f>
        <v/>
      </c>
      <c r="D453" s="115">
        <f>IF(B453="","",IFERROR(B453/INDEX($B$2:$B$800,MATCH(DATE(YEAR(A453)-1,12,1),$A$2:$A$800,0))-1,""))</f>
        <v/>
      </c>
      <c r="E453" s="115">
        <f>IF(B453="","",IFERROR(B453/INDEX($B$2:$B$800,MATCH(DATE(YEAR(A453)-1,MONTH(A453),1),$A$2:$A$800,0))-1,""))</f>
        <v/>
      </c>
    </row>
    <row r="454">
      <c r="A454" s="117" t="n"/>
      <c r="B454" s="118" t="n"/>
      <c r="C454" s="115">
        <f>IF(OR(B454="",B453=""),"",B454/B453-1)</f>
        <v/>
      </c>
      <c r="D454" s="115">
        <f>IF(B454="","",IFERROR(B454/INDEX($B$2:$B$800,MATCH(DATE(YEAR(A454)-1,12,1),$A$2:$A$800,0))-1,""))</f>
        <v/>
      </c>
      <c r="E454" s="115">
        <f>IF(B454="","",IFERROR(B454/INDEX($B$2:$B$800,MATCH(DATE(YEAR(A454)-1,MONTH(A454),1),$A$2:$A$800,0))-1,""))</f>
        <v/>
      </c>
    </row>
    <row r="455">
      <c r="A455" s="117" t="n"/>
      <c r="B455" s="118" t="n"/>
      <c r="C455" s="115">
        <f>IF(OR(B455="",B454=""),"",B455/B454-1)</f>
        <v/>
      </c>
      <c r="D455" s="115">
        <f>IF(B455="","",IFERROR(B455/INDEX($B$2:$B$800,MATCH(DATE(YEAR(A455)-1,12,1),$A$2:$A$800,0))-1,""))</f>
        <v/>
      </c>
      <c r="E455" s="115">
        <f>IF(B455="","",IFERROR(B455/INDEX($B$2:$B$800,MATCH(DATE(YEAR(A455)-1,MONTH(A455),1),$A$2:$A$800,0))-1,""))</f>
        <v/>
      </c>
    </row>
    <row r="456">
      <c r="A456" s="117" t="n"/>
      <c r="B456" s="118" t="n"/>
      <c r="C456" s="115">
        <f>IF(OR(B456="",B455=""),"",B456/B455-1)</f>
        <v/>
      </c>
      <c r="D456" s="115">
        <f>IF(B456="","",IFERROR(B456/INDEX($B$2:$B$800,MATCH(DATE(YEAR(A456)-1,12,1),$A$2:$A$800,0))-1,""))</f>
        <v/>
      </c>
      <c r="E456" s="115">
        <f>IF(B456="","",IFERROR(B456/INDEX($B$2:$B$800,MATCH(DATE(YEAR(A456)-1,MONTH(A456),1),$A$2:$A$800,0))-1,""))</f>
        <v/>
      </c>
    </row>
    <row r="457">
      <c r="A457" s="117" t="n"/>
      <c r="B457" s="118" t="n"/>
      <c r="C457" s="115">
        <f>IF(OR(B457="",B456=""),"",B457/B456-1)</f>
        <v/>
      </c>
      <c r="D457" s="115">
        <f>IF(B457="","",IFERROR(B457/INDEX($B$2:$B$800,MATCH(DATE(YEAR(A457)-1,12,1),$A$2:$A$800,0))-1,""))</f>
        <v/>
      </c>
      <c r="E457" s="115">
        <f>IF(B457="","",IFERROR(B457/INDEX($B$2:$B$800,MATCH(DATE(YEAR(A457)-1,MONTH(A457),1),$A$2:$A$800,0))-1,""))</f>
        <v/>
      </c>
    </row>
    <row r="458">
      <c r="A458" s="117" t="n"/>
      <c r="B458" s="118" t="n"/>
      <c r="C458" s="115">
        <f>IF(OR(B458="",B457=""),"",B458/B457-1)</f>
        <v/>
      </c>
      <c r="D458" s="115">
        <f>IF(B458="","",IFERROR(B458/INDEX($B$2:$B$800,MATCH(DATE(YEAR(A458)-1,12,1),$A$2:$A$800,0))-1,""))</f>
        <v/>
      </c>
      <c r="E458" s="115">
        <f>IF(B458="","",IFERROR(B458/INDEX($B$2:$B$800,MATCH(DATE(YEAR(A458)-1,MONTH(A458),1),$A$2:$A$800,0))-1,""))</f>
        <v/>
      </c>
    </row>
    <row r="459">
      <c r="A459" s="117" t="n"/>
      <c r="B459" s="118" t="n"/>
      <c r="C459" s="115">
        <f>IF(OR(B459="",B458=""),"",B459/B458-1)</f>
        <v/>
      </c>
      <c r="D459" s="115">
        <f>IF(B459="","",IFERROR(B459/INDEX($B$2:$B$800,MATCH(DATE(YEAR(A459)-1,12,1),$A$2:$A$800,0))-1,""))</f>
        <v/>
      </c>
      <c r="E459" s="115">
        <f>IF(B459="","",IFERROR(B459/INDEX($B$2:$B$800,MATCH(DATE(YEAR(A459)-1,MONTH(A459),1),$A$2:$A$800,0))-1,""))</f>
        <v/>
      </c>
    </row>
    <row r="460">
      <c r="A460" s="117" t="n"/>
      <c r="B460" s="118" t="n"/>
      <c r="C460" s="115">
        <f>IF(OR(B460="",B459=""),"",B460/B459-1)</f>
        <v/>
      </c>
      <c r="D460" s="115">
        <f>IF(B460="","",IFERROR(B460/INDEX($B$2:$B$800,MATCH(DATE(YEAR(A460)-1,12,1),$A$2:$A$800,0))-1,""))</f>
        <v/>
      </c>
      <c r="E460" s="115">
        <f>IF(B460="","",IFERROR(B460/INDEX($B$2:$B$800,MATCH(DATE(YEAR(A460)-1,MONTH(A460),1),$A$2:$A$800,0))-1,""))</f>
        <v/>
      </c>
    </row>
    <row r="461">
      <c r="A461" s="117" t="n"/>
      <c r="B461" s="118" t="n"/>
      <c r="C461" s="115">
        <f>IF(OR(B461="",B460=""),"",B461/B460-1)</f>
        <v/>
      </c>
      <c r="D461" s="115">
        <f>IF(B461="","",IFERROR(B461/INDEX($B$2:$B$800,MATCH(DATE(YEAR(A461)-1,12,1),$A$2:$A$800,0))-1,""))</f>
        <v/>
      </c>
      <c r="E461" s="115">
        <f>IF(B461="","",IFERROR(B461/INDEX($B$2:$B$800,MATCH(DATE(YEAR(A461)-1,MONTH(A461),1),$A$2:$A$800,0))-1,""))</f>
        <v/>
      </c>
    </row>
    <row r="462">
      <c r="A462" s="117" t="n"/>
      <c r="B462" s="118" t="n"/>
      <c r="C462" s="115">
        <f>IF(OR(B462="",B461=""),"",B462/B461-1)</f>
        <v/>
      </c>
      <c r="D462" s="115">
        <f>IF(B462="","",IFERROR(B462/INDEX($B$2:$B$800,MATCH(DATE(YEAR(A462)-1,12,1),$A$2:$A$800,0))-1,""))</f>
        <v/>
      </c>
      <c r="E462" s="115">
        <f>IF(B462="","",IFERROR(B462/INDEX($B$2:$B$800,MATCH(DATE(YEAR(A462)-1,MONTH(A462),1),$A$2:$A$800,0))-1,""))</f>
        <v/>
      </c>
    </row>
    <row r="463">
      <c r="A463" s="117" t="n"/>
      <c r="B463" s="118" t="n"/>
      <c r="C463" s="115">
        <f>IF(OR(B463="",B462=""),"",B463/B462-1)</f>
        <v/>
      </c>
      <c r="D463" s="115">
        <f>IF(B463="","",IFERROR(B463/INDEX($B$2:$B$800,MATCH(DATE(YEAR(A463)-1,12,1),$A$2:$A$800,0))-1,""))</f>
        <v/>
      </c>
      <c r="E463" s="115">
        <f>IF(B463="","",IFERROR(B463/INDEX($B$2:$B$800,MATCH(DATE(YEAR(A463)-1,MONTH(A463),1),$A$2:$A$800,0))-1,""))</f>
        <v/>
      </c>
    </row>
    <row r="464">
      <c r="A464" s="117" t="n"/>
      <c r="B464" s="118" t="n"/>
      <c r="C464" s="115">
        <f>IF(OR(B464="",B463=""),"",B464/B463-1)</f>
        <v/>
      </c>
      <c r="D464" s="115">
        <f>IF(B464="","",IFERROR(B464/INDEX($B$2:$B$800,MATCH(DATE(YEAR(A464)-1,12,1),$A$2:$A$800,0))-1,""))</f>
        <v/>
      </c>
      <c r="E464" s="115">
        <f>IF(B464="","",IFERROR(B464/INDEX($B$2:$B$800,MATCH(DATE(YEAR(A464)-1,MONTH(A464),1),$A$2:$A$800,0))-1,""))</f>
        <v/>
      </c>
    </row>
    <row r="465">
      <c r="A465" s="117" t="n"/>
      <c r="B465" s="118" t="n"/>
      <c r="C465" s="115">
        <f>IF(OR(B465="",B464=""),"",B465/B464-1)</f>
        <v/>
      </c>
      <c r="D465" s="115">
        <f>IF(B465="","",IFERROR(B465/INDEX($B$2:$B$800,MATCH(DATE(YEAR(A465)-1,12,1),$A$2:$A$800,0))-1,""))</f>
        <v/>
      </c>
      <c r="E465" s="115">
        <f>IF(B465="","",IFERROR(B465/INDEX($B$2:$B$800,MATCH(DATE(YEAR(A465)-1,MONTH(A465),1),$A$2:$A$800,0))-1,""))</f>
        <v/>
      </c>
    </row>
    <row r="466">
      <c r="A466" s="117" t="n"/>
      <c r="B466" s="118" t="n"/>
      <c r="C466" s="115">
        <f>IF(OR(B466="",B465=""),"",B466/B465-1)</f>
        <v/>
      </c>
      <c r="D466" s="115">
        <f>IF(B466="","",IFERROR(B466/INDEX($B$2:$B$800,MATCH(DATE(YEAR(A466)-1,12,1),$A$2:$A$800,0))-1,""))</f>
        <v/>
      </c>
      <c r="E466" s="115">
        <f>IF(B466="","",IFERROR(B466/INDEX($B$2:$B$800,MATCH(DATE(YEAR(A466)-1,MONTH(A466),1),$A$2:$A$800,0))-1,""))</f>
        <v/>
      </c>
    </row>
    <row r="467">
      <c r="A467" s="117" t="n"/>
      <c r="B467" s="118" t="n"/>
      <c r="C467" s="115">
        <f>IF(OR(B467="",B466=""),"",B467/B466-1)</f>
        <v/>
      </c>
      <c r="D467" s="115">
        <f>IF(B467="","",IFERROR(B467/INDEX($B$2:$B$800,MATCH(DATE(YEAR(A467)-1,12,1),$A$2:$A$800,0))-1,""))</f>
        <v/>
      </c>
      <c r="E467" s="115">
        <f>IF(B467="","",IFERROR(B467/INDEX($B$2:$B$800,MATCH(DATE(YEAR(A467)-1,MONTH(A467),1),$A$2:$A$800,0))-1,""))</f>
        <v/>
      </c>
    </row>
    <row r="468">
      <c r="A468" s="117" t="n"/>
      <c r="B468" s="118" t="n"/>
      <c r="C468" s="115">
        <f>IF(OR(B468="",B467=""),"",B468/B467-1)</f>
        <v/>
      </c>
      <c r="D468" s="115">
        <f>IF(B468="","",IFERROR(B468/INDEX($B$2:$B$800,MATCH(DATE(YEAR(A468)-1,12,1),$A$2:$A$800,0))-1,""))</f>
        <v/>
      </c>
      <c r="E468" s="115">
        <f>IF(B468="","",IFERROR(B468/INDEX($B$2:$B$800,MATCH(DATE(YEAR(A468)-1,MONTH(A468),1),$A$2:$A$800,0))-1,""))</f>
        <v/>
      </c>
    </row>
    <row r="469">
      <c r="A469" s="117" t="n"/>
      <c r="B469" s="118" t="n"/>
      <c r="C469" s="115">
        <f>IF(OR(B469="",B468=""),"",B469/B468-1)</f>
        <v/>
      </c>
      <c r="D469" s="115">
        <f>IF(B469="","",IFERROR(B469/INDEX($B$2:$B$800,MATCH(DATE(YEAR(A469)-1,12,1),$A$2:$A$800,0))-1,""))</f>
        <v/>
      </c>
      <c r="E469" s="115">
        <f>IF(B469="","",IFERROR(B469/INDEX($B$2:$B$800,MATCH(DATE(YEAR(A469)-1,MONTH(A469),1),$A$2:$A$800,0))-1,""))</f>
        <v/>
      </c>
    </row>
    <row r="470">
      <c r="A470" s="117" t="n"/>
      <c r="B470" s="118" t="n"/>
      <c r="C470" s="115">
        <f>IF(OR(B470="",B469=""),"",B470/B469-1)</f>
        <v/>
      </c>
      <c r="D470" s="115">
        <f>IF(B470="","",IFERROR(B470/INDEX($B$2:$B$800,MATCH(DATE(YEAR(A470)-1,12,1),$A$2:$A$800,0))-1,""))</f>
        <v/>
      </c>
      <c r="E470" s="115">
        <f>IF(B470="","",IFERROR(B470/INDEX($B$2:$B$800,MATCH(DATE(YEAR(A470)-1,MONTH(A470),1),$A$2:$A$800,0))-1,""))</f>
        <v/>
      </c>
    </row>
    <row r="471">
      <c r="A471" s="117" t="n"/>
      <c r="B471" s="118" t="n"/>
      <c r="C471" s="115">
        <f>IF(OR(B471="",B470=""),"",B471/B470-1)</f>
        <v/>
      </c>
      <c r="D471" s="115">
        <f>IF(B471="","",IFERROR(B471/INDEX($B$2:$B$800,MATCH(DATE(YEAR(A471)-1,12,1),$A$2:$A$800,0))-1,""))</f>
        <v/>
      </c>
      <c r="E471" s="115">
        <f>IF(B471="","",IFERROR(B471/INDEX($B$2:$B$800,MATCH(DATE(YEAR(A471)-1,MONTH(A471),1),$A$2:$A$800,0))-1,""))</f>
        <v/>
      </c>
    </row>
    <row r="472">
      <c r="A472" s="117" t="n"/>
      <c r="B472" s="118" t="n"/>
      <c r="C472" s="115">
        <f>IF(OR(B472="",B471=""),"",B472/B471-1)</f>
        <v/>
      </c>
      <c r="D472" s="115">
        <f>IF(B472="","",IFERROR(B472/INDEX($B$2:$B$800,MATCH(DATE(YEAR(A472)-1,12,1),$A$2:$A$800,0))-1,""))</f>
        <v/>
      </c>
      <c r="E472" s="115">
        <f>IF(B472="","",IFERROR(B472/INDEX($B$2:$B$800,MATCH(DATE(YEAR(A472)-1,MONTH(A472),1),$A$2:$A$800,0))-1,""))</f>
        <v/>
      </c>
    </row>
    <row r="473">
      <c r="A473" s="117" t="n"/>
      <c r="B473" s="118" t="n"/>
      <c r="C473" s="115">
        <f>IF(OR(B473="",B472=""),"",B473/B472-1)</f>
        <v/>
      </c>
      <c r="D473" s="115">
        <f>IF(B473="","",IFERROR(B473/INDEX($B$2:$B$800,MATCH(DATE(YEAR(A473)-1,12,1),$A$2:$A$800,0))-1,""))</f>
        <v/>
      </c>
      <c r="E473" s="115">
        <f>IF(B473="","",IFERROR(B473/INDEX($B$2:$B$800,MATCH(DATE(YEAR(A473)-1,MONTH(A473),1),$A$2:$A$800,0))-1,""))</f>
        <v/>
      </c>
    </row>
    <row r="474">
      <c r="A474" s="117" t="n"/>
      <c r="B474" s="118" t="n"/>
      <c r="C474" s="115">
        <f>IF(OR(B474="",B473=""),"",B474/B473-1)</f>
        <v/>
      </c>
      <c r="D474" s="115">
        <f>IF(B474="","",IFERROR(B474/INDEX($B$2:$B$800,MATCH(DATE(YEAR(A474)-1,12,1),$A$2:$A$800,0))-1,""))</f>
        <v/>
      </c>
      <c r="E474" s="115">
        <f>IF(B474="","",IFERROR(B474/INDEX($B$2:$B$800,MATCH(DATE(YEAR(A474)-1,MONTH(A474),1),$A$2:$A$800,0))-1,""))</f>
        <v/>
      </c>
    </row>
    <row r="475">
      <c r="A475" s="117" t="n"/>
      <c r="B475" s="118" t="n"/>
      <c r="C475" s="115">
        <f>IF(OR(B475="",B474=""),"",B475/B474-1)</f>
        <v/>
      </c>
      <c r="D475" s="115">
        <f>IF(B475="","",IFERROR(B475/INDEX($B$2:$B$800,MATCH(DATE(YEAR(A475)-1,12,1),$A$2:$A$800,0))-1,""))</f>
        <v/>
      </c>
      <c r="E475" s="115">
        <f>IF(B475="","",IFERROR(B475/INDEX($B$2:$B$800,MATCH(DATE(YEAR(A475)-1,MONTH(A475),1),$A$2:$A$800,0))-1,""))</f>
        <v/>
      </c>
    </row>
    <row r="476">
      <c r="A476" s="117" t="n"/>
      <c r="B476" s="118" t="n"/>
      <c r="C476" s="115">
        <f>IF(OR(B476="",B475=""),"",B476/B475-1)</f>
        <v/>
      </c>
      <c r="D476" s="115">
        <f>IF(B476="","",IFERROR(B476/INDEX($B$2:$B$800,MATCH(DATE(YEAR(A476)-1,12,1),$A$2:$A$800,0))-1,""))</f>
        <v/>
      </c>
      <c r="E476" s="115">
        <f>IF(B476="","",IFERROR(B476/INDEX($B$2:$B$800,MATCH(DATE(YEAR(A476)-1,MONTH(A476),1),$A$2:$A$800,0))-1,""))</f>
        <v/>
      </c>
    </row>
    <row r="477">
      <c r="A477" s="117" t="n"/>
      <c r="B477" s="118" t="n"/>
      <c r="C477" s="115">
        <f>IF(OR(B477="",B476=""),"",B477/B476-1)</f>
        <v/>
      </c>
      <c r="D477" s="115">
        <f>IF(B477="","",IFERROR(B477/INDEX($B$2:$B$800,MATCH(DATE(YEAR(A477)-1,12,1),$A$2:$A$800,0))-1,""))</f>
        <v/>
      </c>
      <c r="E477" s="115">
        <f>IF(B477="","",IFERROR(B477/INDEX($B$2:$B$800,MATCH(DATE(YEAR(A477)-1,MONTH(A477),1),$A$2:$A$800,0))-1,""))</f>
        <v/>
      </c>
    </row>
    <row r="478">
      <c r="A478" s="117" t="n"/>
      <c r="B478" s="118" t="n"/>
      <c r="C478" s="115">
        <f>IF(OR(B478="",B477=""),"",B478/B477-1)</f>
        <v/>
      </c>
      <c r="D478" s="115">
        <f>IF(B478="","",IFERROR(B478/INDEX($B$2:$B$800,MATCH(DATE(YEAR(A478)-1,12,1),$A$2:$A$800,0))-1,""))</f>
        <v/>
      </c>
      <c r="E478" s="115">
        <f>IF(B478="","",IFERROR(B478/INDEX($B$2:$B$800,MATCH(DATE(YEAR(A478)-1,MONTH(A478),1),$A$2:$A$800,0))-1,""))</f>
        <v/>
      </c>
    </row>
    <row r="479">
      <c r="A479" s="117" t="n"/>
      <c r="B479" s="118" t="n"/>
      <c r="C479" s="115">
        <f>IF(OR(B479="",B478=""),"",B479/B478-1)</f>
        <v/>
      </c>
      <c r="D479" s="115">
        <f>IF(B479="","",IFERROR(B479/INDEX($B$2:$B$800,MATCH(DATE(YEAR(A479)-1,12,1),$A$2:$A$800,0))-1,""))</f>
        <v/>
      </c>
      <c r="E479" s="115">
        <f>IF(B479="","",IFERROR(B479/INDEX($B$2:$B$800,MATCH(DATE(YEAR(A479)-1,MONTH(A479),1),$A$2:$A$800,0))-1,""))</f>
        <v/>
      </c>
    </row>
    <row r="480">
      <c r="A480" s="117" t="n"/>
      <c r="B480" s="118" t="n"/>
      <c r="C480" s="115">
        <f>IF(OR(B480="",B479=""),"",B480/B479-1)</f>
        <v/>
      </c>
      <c r="D480" s="115">
        <f>IF(B480="","",IFERROR(B480/INDEX($B$2:$B$800,MATCH(DATE(YEAR(A480)-1,12,1),$A$2:$A$800,0))-1,""))</f>
        <v/>
      </c>
      <c r="E480" s="115">
        <f>IF(B480="","",IFERROR(B480/INDEX($B$2:$B$800,MATCH(DATE(YEAR(A480)-1,MONTH(A480),1),$A$2:$A$800,0))-1,""))</f>
        <v/>
      </c>
    </row>
    <row r="481">
      <c r="A481" s="117" t="n"/>
      <c r="B481" s="118" t="n"/>
      <c r="C481" s="115">
        <f>IF(OR(B481="",B480=""),"",B481/B480-1)</f>
        <v/>
      </c>
      <c r="D481" s="115">
        <f>IF(B481="","",IFERROR(B481/INDEX($B$2:$B$800,MATCH(DATE(YEAR(A481)-1,12,1),$A$2:$A$800,0))-1,""))</f>
        <v/>
      </c>
      <c r="E481" s="115">
        <f>IF(B481="","",IFERROR(B481/INDEX($B$2:$B$800,MATCH(DATE(YEAR(A481)-1,MONTH(A481),1),$A$2:$A$800,0))-1,""))</f>
        <v/>
      </c>
    </row>
    <row r="482">
      <c r="A482" s="117" t="n"/>
      <c r="B482" s="118" t="n"/>
      <c r="C482" s="115">
        <f>IF(OR(B482="",B481=""),"",B482/B481-1)</f>
        <v/>
      </c>
      <c r="D482" s="115">
        <f>IF(B482="","",IFERROR(B482/INDEX($B$2:$B$800,MATCH(DATE(YEAR(A482)-1,12,1),$A$2:$A$800,0))-1,""))</f>
        <v/>
      </c>
      <c r="E482" s="115">
        <f>IF(B482="","",IFERROR(B482/INDEX($B$2:$B$800,MATCH(DATE(YEAR(A482)-1,MONTH(A482),1),$A$2:$A$800,0))-1,""))</f>
        <v/>
      </c>
    </row>
    <row r="483">
      <c r="A483" s="117" t="n"/>
      <c r="B483" s="118" t="n"/>
      <c r="C483" s="115">
        <f>IF(OR(B483="",B482=""),"",B483/B482-1)</f>
        <v/>
      </c>
      <c r="D483" s="115">
        <f>IF(B483="","",IFERROR(B483/INDEX($B$2:$B$800,MATCH(DATE(YEAR(A483)-1,12,1),$A$2:$A$800,0))-1,""))</f>
        <v/>
      </c>
      <c r="E483" s="115">
        <f>IF(B483="","",IFERROR(B483/INDEX($B$2:$B$800,MATCH(DATE(YEAR(A483)-1,MONTH(A483),1),$A$2:$A$800,0))-1,""))</f>
        <v/>
      </c>
    </row>
    <row r="484">
      <c r="A484" s="117" t="n"/>
      <c r="B484" s="118" t="n"/>
      <c r="C484" s="115">
        <f>IF(OR(B484="",B483=""),"",B484/B483-1)</f>
        <v/>
      </c>
      <c r="D484" s="115">
        <f>IF(B484="","",IFERROR(B484/INDEX($B$2:$B$800,MATCH(DATE(YEAR(A484)-1,12,1),$A$2:$A$800,0))-1,""))</f>
        <v/>
      </c>
      <c r="E484" s="115">
        <f>IF(B484="","",IFERROR(B484/INDEX($B$2:$B$800,MATCH(DATE(YEAR(A484)-1,MONTH(A484),1),$A$2:$A$800,0))-1,""))</f>
        <v/>
      </c>
    </row>
    <row r="485">
      <c r="A485" s="117" t="n"/>
      <c r="B485" s="118" t="n"/>
      <c r="C485" s="115">
        <f>IF(OR(B485="",B484=""),"",B485/B484-1)</f>
        <v/>
      </c>
      <c r="D485" s="115">
        <f>IF(B485="","",IFERROR(B485/INDEX($B$2:$B$800,MATCH(DATE(YEAR(A485)-1,12,1),$A$2:$A$800,0))-1,""))</f>
        <v/>
      </c>
      <c r="E485" s="115">
        <f>IF(B485="","",IFERROR(B485/INDEX($B$2:$B$800,MATCH(DATE(YEAR(A485)-1,MONTH(A485),1),$A$2:$A$800,0))-1,""))</f>
        <v/>
      </c>
    </row>
    <row r="486">
      <c r="A486" s="117" t="n"/>
      <c r="B486" s="118" t="n"/>
      <c r="C486" s="115">
        <f>IF(OR(B486="",B485=""),"",B486/B485-1)</f>
        <v/>
      </c>
      <c r="D486" s="115">
        <f>IF(B486="","",IFERROR(B486/INDEX($B$2:$B$800,MATCH(DATE(YEAR(A486)-1,12,1),$A$2:$A$800,0))-1,""))</f>
        <v/>
      </c>
      <c r="E486" s="115">
        <f>IF(B486="","",IFERROR(B486/INDEX($B$2:$B$800,MATCH(DATE(YEAR(A486)-1,MONTH(A486),1),$A$2:$A$800,0))-1,""))</f>
        <v/>
      </c>
    </row>
    <row r="487">
      <c r="A487" s="117" t="n"/>
      <c r="B487" s="118" t="n"/>
      <c r="C487" s="115">
        <f>IF(OR(B487="",B486=""),"",B487/B486-1)</f>
        <v/>
      </c>
      <c r="D487" s="115">
        <f>IF(B487="","",IFERROR(B487/INDEX($B$2:$B$800,MATCH(DATE(YEAR(A487)-1,12,1),$A$2:$A$800,0))-1,""))</f>
        <v/>
      </c>
      <c r="E487" s="115">
        <f>IF(B487="","",IFERROR(B487/INDEX($B$2:$B$800,MATCH(DATE(YEAR(A487)-1,MONTH(A487),1),$A$2:$A$800,0))-1,""))</f>
        <v/>
      </c>
    </row>
    <row r="488">
      <c r="A488" s="117" t="n"/>
      <c r="B488" s="118" t="n"/>
      <c r="C488" s="115">
        <f>IF(OR(B488="",B487=""),"",B488/B487-1)</f>
        <v/>
      </c>
      <c r="D488" s="115">
        <f>IF(B488="","",IFERROR(B488/INDEX($B$2:$B$800,MATCH(DATE(YEAR(A488)-1,12,1),$A$2:$A$800,0))-1,""))</f>
        <v/>
      </c>
      <c r="E488" s="115">
        <f>IF(B488="","",IFERROR(B488/INDEX($B$2:$B$800,MATCH(DATE(YEAR(A488)-1,MONTH(A488),1),$A$2:$A$800,0))-1,""))</f>
        <v/>
      </c>
    </row>
    <row r="489">
      <c r="A489" s="117" t="n"/>
      <c r="B489" s="118" t="n"/>
      <c r="C489" s="115">
        <f>IF(OR(B489="",B488=""),"",B489/B488-1)</f>
        <v/>
      </c>
      <c r="D489" s="115">
        <f>IF(B489="","",IFERROR(B489/INDEX($B$2:$B$800,MATCH(DATE(YEAR(A489)-1,12,1),$A$2:$A$800,0))-1,""))</f>
        <v/>
      </c>
      <c r="E489" s="115">
        <f>IF(B489="","",IFERROR(B489/INDEX($B$2:$B$800,MATCH(DATE(YEAR(A489)-1,MONTH(A489),1),$A$2:$A$800,0))-1,""))</f>
        <v/>
      </c>
    </row>
    <row r="490">
      <c r="A490" s="117" t="n"/>
      <c r="B490" s="118" t="n"/>
      <c r="C490" s="115">
        <f>IF(OR(B490="",B489=""),"",B490/B489-1)</f>
        <v/>
      </c>
      <c r="D490" s="115">
        <f>IF(B490="","",IFERROR(B490/INDEX($B$2:$B$800,MATCH(DATE(YEAR(A490)-1,12,1),$A$2:$A$800,0))-1,""))</f>
        <v/>
      </c>
      <c r="E490" s="115">
        <f>IF(B490="","",IFERROR(B490/INDEX($B$2:$B$800,MATCH(DATE(YEAR(A490)-1,MONTH(A490),1),$A$2:$A$800,0))-1,""))</f>
        <v/>
      </c>
    </row>
    <row r="491">
      <c r="A491" s="117" t="n"/>
      <c r="B491" s="118" t="n"/>
      <c r="C491" s="115">
        <f>IF(OR(B491="",B490=""),"",B491/B490-1)</f>
        <v/>
      </c>
      <c r="D491" s="115">
        <f>IF(B491="","",IFERROR(B491/INDEX($B$2:$B$800,MATCH(DATE(YEAR(A491)-1,12,1),$A$2:$A$800,0))-1,""))</f>
        <v/>
      </c>
      <c r="E491" s="115">
        <f>IF(B491="","",IFERROR(B491/INDEX($B$2:$B$800,MATCH(DATE(YEAR(A491)-1,MONTH(A491),1),$A$2:$A$800,0))-1,""))</f>
        <v/>
      </c>
    </row>
    <row r="492">
      <c r="A492" s="117" t="n"/>
      <c r="B492" s="118" t="n"/>
      <c r="C492" s="115">
        <f>IF(OR(B492="",B491=""),"",B492/B491-1)</f>
        <v/>
      </c>
      <c r="D492" s="115">
        <f>IF(B492="","",IFERROR(B492/INDEX($B$2:$B$800,MATCH(DATE(YEAR(A492)-1,12,1),$A$2:$A$800,0))-1,""))</f>
        <v/>
      </c>
      <c r="E492" s="115">
        <f>IF(B492="","",IFERROR(B492/INDEX($B$2:$B$800,MATCH(DATE(YEAR(A492)-1,MONTH(A492),1),$A$2:$A$800,0))-1,""))</f>
        <v/>
      </c>
    </row>
    <row r="493">
      <c r="A493" s="117" t="n"/>
      <c r="B493" s="118" t="n"/>
      <c r="C493" s="115">
        <f>IF(OR(B493="",B492=""),"",B493/B492-1)</f>
        <v/>
      </c>
      <c r="D493" s="115">
        <f>IF(B493="","",IFERROR(B493/INDEX($B$2:$B$800,MATCH(DATE(YEAR(A493)-1,12,1),$A$2:$A$800,0))-1,""))</f>
        <v/>
      </c>
      <c r="E493" s="115">
        <f>IF(B493="","",IFERROR(B493/INDEX($B$2:$B$800,MATCH(DATE(YEAR(A493)-1,MONTH(A493),1),$A$2:$A$800,0))-1,""))</f>
        <v/>
      </c>
    </row>
    <row r="494">
      <c r="A494" s="117" t="n"/>
      <c r="B494" s="118" t="n"/>
      <c r="C494" s="115">
        <f>IF(OR(B494="",B493=""),"",B494/B493-1)</f>
        <v/>
      </c>
      <c r="D494" s="115">
        <f>IF(B494="","",IFERROR(B494/INDEX($B$2:$B$800,MATCH(DATE(YEAR(A494)-1,12,1),$A$2:$A$800,0))-1,""))</f>
        <v/>
      </c>
      <c r="E494" s="115">
        <f>IF(B494="","",IFERROR(B494/INDEX($B$2:$B$800,MATCH(DATE(YEAR(A494)-1,MONTH(A494),1),$A$2:$A$800,0))-1,""))</f>
        <v/>
      </c>
    </row>
    <row r="495">
      <c r="A495" s="117" t="n"/>
      <c r="B495" s="118" t="n"/>
      <c r="C495" s="115">
        <f>IF(OR(B495="",B494=""),"",B495/B494-1)</f>
        <v/>
      </c>
      <c r="D495" s="115">
        <f>IF(B495="","",IFERROR(B495/INDEX($B$2:$B$800,MATCH(DATE(YEAR(A495)-1,12,1),$A$2:$A$800,0))-1,""))</f>
        <v/>
      </c>
      <c r="E495" s="115">
        <f>IF(B495="","",IFERROR(B495/INDEX($B$2:$B$800,MATCH(DATE(YEAR(A495)-1,MONTH(A495),1),$A$2:$A$800,0))-1,""))</f>
        <v/>
      </c>
    </row>
    <row r="496">
      <c r="A496" s="117" t="n"/>
      <c r="B496" s="118" t="n"/>
      <c r="C496" s="115">
        <f>IF(OR(B496="",B495=""),"",B496/B495-1)</f>
        <v/>
      </c>
      <c r="D496" s="115">
        <f>IF(B496="","",IFERROR(B496/INDEX($B$2:$B$800,MATCH(DATE(YEAR(A496)-1,12,1),$A$2:$A$800,0))-1,""))</f>
        <v/>
      </c>
      <c r="E496" s="115">
        <f>IF(B496="","",IFERROR(B496/INDEX($B$2:$B$800,MATCH(DATE(YEAR(A496)-1,MONTH(A496),1),$A$2:$A$800,0))-1,""))</f>
        <v/>
      </c>
    </row>
    <row r="497">
      <c r="A497" s="117" t="n"/>
      <c r="B497" s="118" t="n"/>
      <c r="C497" s="115">
        <f>IF(OR(B497="",B496=""),"",B497/B496-1)</f>
        <v/>
      </c>
      <c r="D497" s="115">
        <f>IF(B497="","",IFERROR(B497/INDEX($B$2:$B$800,MATCH(DATE(YEAR(A497)-1,12,1),$A$2:$A$800,0))-1,""))</f>
        <v/>
      </c>
      <c r="E497" s="115">
        <f>IF(B497="","",IFERROR(B497/INDEX($B$2:$B$800,MATCH(DATE(YEAR(A497)-1,MONTH(A497),1),$A$2:$A$800,0))-1,""))</f>
        <v/>
      </c>
    </row>
    <row r="498">
      <c r="A498" s="117" t="n"/>
      <c r="B498" s="118" t="n"/>
      <c r="C498" s="115">
        <f>IF(OR(B498="",B497=""),"",B498/B497-1)</f>
        <v/>
      </c>
      <c r="D498" s="115">
        <f>IF(B498="","",IFERROR(B498/INDEX($B$2:$B$800,MATCH(DATE(YEAR(A498)-1,12,1),$A$2:$A$800,0))-1,""))</f>
        <v/>
      </c>
      <c r="E498" s="115">
        <f>IF(B498="","",IFERROR(B498/INDEX($B$2:$B$800,MATCH(DATE(YEAR(A498)-1,MONTH(A498),1),$A$2:$A$800,0))-1,""))</f>
        <v/>
      </c>
    </row>
    <row r="499">
      <c r="A499" s="117" t="n"/>
      <c r="B499" s="118" t="n"/>
      <c r="C499" s="115">
        <f>IF(OR(B499="",B498=""),"",B499/B498-1)</f>
        <v/>
      </c>
      <c r="D499" s="115">
        <f>IF(B499="","",IFERROR(B499/INDEX($B$2:$B$800,MATCH(DATE(YEAR(A499)-1,12,1),$A$2:$A$800,0))-1,""))</f>
        <v/>
      </c>
      <c r="E499" s="115">
        <f>IF(B499="","",IFERROR(B499/INDEX($B$2:$B$800,MATCH(DATE(YEAR(A499)-1,MONTH(A499),1),$A$2:$A$800,0))-1,""))</f>
        <v/>
      </c>
    </row>
    <row r="500">
      <c r="A500" s="117" t="n"/>
      <c r="B500" s="118" t="n"/>
      <c r="C500" s="115">
        <f>IF(OR(B500="",B499=""),"",B500/B499-1)</f>
        <v/>
      </c>
      <c r="D500" s="115">
        <f>IF(B500="","",IFERROR(B500/INDEX($B$2:$B$800,MATCH(DATE(YEAR(A500)-1,12,1),$A$2:$A$800,0))-1,""))</f>
        <v/>
      </c>
      <c r="E500" s="115">
        <f>IF(B500="","",IFERROR(B500/INDEX($B$2:$B$800,MATCH(DATE(YEAR(A500)-1,MONTH(A500),1),$A$2:$A$800,0))-1,""))</f>
        <v/>
      </c>
    </row>
    <row r="501">
      <c r="A501" s="117" t="n"/>
      <c r="B501" s="118" t="n"/>
      <c r="C501" s="115">
        <f>IF(OR(B501="",B500=""),"",B501/B500-1)</f>
        <v/>
      </c>
      <c r="D501" s="115">
        <f>IF(B501="","",IFERROR(B501/INDEX($B$2:$B$800,MATCH(DATE(YEAR(A501)-1,12,1),$A$2:$A$800,0))-1,""))</f>
        <v/>
      </c>
      <c r="E501" s="115">
        <f>IF(B501="","",IFERROR(B501/INDEX($B$2:$B$800,MATCH(DATE(YEAR(A501)-1,MONTH(A501),1),$A$2:$A$800,0))-1,""))</f>
        <v/>
      </c>
    </row>
    <row r="502">
      <c r="A502" s="117" t="n"/>
      <c r="B502" s="118" t="n"/>
      <c r="C502" s="115">
        <f>IF(OR(B502="",B501=""),"",B502/B501-1)</f>
        <v/>
      </c>
      <c r="D502" s="115">
        <f>IF(B502="","",IFERROR(B502/INDEX($B$2:$B$800,MATCH(DATE(YEAR(A502)-1,12,1),$A$2:$A$800,0))-1,""))</f>
        <v/>
      </c>
      <c r="E502" s="115">
        <f>IF(B502="","",IFERROR(B502/INDEX($B$2:$B$800,MATCH(DATE(YEAR(A502)-1,MONTH(A502),1),$A$2:$A$800,0))-1,""))</f>
        <v/>
      </c>
    </row>
    <row r="503">
      <c r="A503" s="117" t="n"/>
      <c r="B503" s="118" t="n"/>
      <c r="C503" s="115">
        <f>IF(OR(B503="",B502=""),"",B503/B502-1)</f>
        <v/>
      </c>
      <c r="D503" s="115">
        <f>IF(B503="","",IFERROR(B503/INDEX($B$2:$B$800,MATCH(DATE(YEAR(A503)-1,12,1),$A$2:$A$800,0))-1,""))</f>
        <v/>
      </c>
      <c r="E503" s="115">
        <f>IF(B503="","",IFERROR(B503/INDEX($B$2:$B$800,MATCH(DATE(YEAR(A503)-1,MONTH(A503),1),$A$2:$A$800,0))-1,""))</f>
        <v/>
      </c>
    </row>
    <row r="504">
      <c r="A504" s="117" t="n"/>
      <c r="B504" s="118" t="n"/>
      <c r="C504" s="115">
        <f>IF(OR(B504="",B503=""),"",B504/B503-1)</f>
        <v/>
      </c>
      <c r="D504" s="115">
        <f>IF(B504="","",IFERROR(B504/INDEX($B$2:$B$800,MATCH(DATE(YEAR(A504)-1,12,1),$A$2:$A$800,0))-1,""))</f>
        <v/>
      </c>
      <c r="E504" s="115">
        <f>IF(B504="","",IFERROR(B504/INDEX($B$2:$B$800,MATCH(DATE(YEAR(A504)-1,MONTH(A504),1),$A$2:$A$800,0))-1,""))</f>
        <v/>
      </c>
    </row>
    <row r="505">
      <c r="A505" s="117" t="n"/>
      <c r="B505" s="118" t="n"/>
      <c r="C505" s="115">
        <f>IF(OR(B505="",B504=""),"",B505/B504-1)</f>
        <v/>
      </c>
      <c r="D505" s="115">
        <f>IF(B505="","",IFERROR(B505/INDEX($B$2:$B$800,MATCH(DATE(YEAR(A505)-1,12,1),$A$2:$A$800,0))-1,""))</f>
        <v/>
      </c>
      <c r="E505" s="115">
        <f>IF(B505="","",IFERROR(B505/INDEX($B$2:$B$800,MATCH(DATE(YEAR(A505)-1,MONTH(A505),1),$A$2:$A$800,0))-1,""))</f>
        <v/>
      </c>
    </row>
    <row r="506">
      <c r="A506" s="117" t="n"/>
      <c r="B506" s="118" t="n"/>
      <c r="C506" s="115">
        <f>IF(OR(B506="",B505=""),"",B506/B505-1)</f>
        <v/>
      </c>
      <c r="D506" s="115">
        <f>IF(B506="","",IFERROR(B506/INDEX($B$2:$B$800,MATCH(DATE(YEAR(A506)-1,12,1),$A$2:$A$800,0))-1,""))</f>
        <v/>
      </c>
      <c r="E506" s="115">
        <f>IF(B506="","",IFERROR(B506/INDEX($B$2:$B$800,MATCH(DATE(YEAR(A506)-1,MONTH(A506),1),$A$2:$A$800,0))-1,""))</f>
        <v/>
      </c>
    </row>
    <row r="507">
      <c r="A507" s="117" t="n"/>
      <c r="B507" s="118" t="n"/>
      <c r="C507" s="115">
        <f>IF(OR(B507="",B506=""),"",B507/B506-1)</f>
        <v/>
      </c>
      <c r="D507" s="115">
        <f>IF(B507="","",IFERROR(B507/INDEX($B$2:$B$800,MATCH(DATE(YEAR(A507)-1,12,1),$A$2:$A$800,0))-1,""))</f>
        <v/>
      </c>
      <c r="E507" s="115">
        <f>IF(B507="","",IFERROR(B507/INDEX($B$2:$B$800,MATCH(DATE(YEAR(A507)-1,MONTH(A507),1),$A$2:$A$800,0))-1,""))</f>
        <v/>
      </c>
    </row>
    <row r="508">
      <c r="A508" s="117" t="n"/>
      <c r="B508" s="118" t="n"/>
      <c r="C508" s="115">
        <f>IF(OR(B508="",B507=""),"",B508/B507-1)</f>
        <v/>
      </c>
      <c r="D508" s="115">
        <f>IF(B508="","",IFERROR(B508/INDEX($B$2:$B$800,MATCH(DATE(YEAR(A508)-1,12,1),$A$2:$A$800,0))-1,""))</f>
        <v/>
      </c>
      <c r="E508" s="115">
        <f>IF(B508="","",IFERROR(B508/INDEX($B$2:$B$800,MATCH(DATE(YEAR(A508)-1,MONTH(A508),1),$A$2:$A$800,0))-1,""))</f>
        <v/>
      </c>
    </row>
    <row r="509">
      <c r="A509" s="117" t="n"/>
      <c r="B509" s="118" t="n"/>
      <c r="C509" s="115">
        <f>IF(OR(B509="",B508=""),"",B509/B508-1)</f>
        <v/>
      </c>
      <c r="D509" s="115">
        <f>IF(B509="","",IFERROR(B509/INDEX($B$2:$B$800,MATCH(DATE(YEAR(A509)-1,12,1),$A$2:$A$800,0))-1,""))</f>
        <v/>
      </c>
      <c r="E509" s="115">
        <f>IF(B509="","",IFERROR(B509/INDEX($B$2:$B$800,MATCH(DATE(YEAR(A509)-1,MONTH(A509),1),$A$2:$A$800,0))-1,""))</f>
        <v/>
      </c>
    </row>
    <row r="510">
      <c r="A510" s="117" t="n"/>
      <c r="B510" s="118" t="n"/>
      <c r="C510" s="115">
        <f>IF(OR(B510="",B509=""),"",B510/B509-1)</f>
        <v/>
      </c>
      <c r="D510" s="115">
        <f>IF(B510="","",IFERROR(B510/INDEX($B$2:$B$800,MATCH(DATE(YEAR(A510)-1,12,1),$A$2:$A$800,0))-1,""))</f>
        <v/>
      </c>
      <c r="E510" s="115">
        <f>IF(B510="","",IFERROR(B510/INDEX($B$2:$B$800,MATCH(DATE(YEAR(A510)-1,MONTH(A510),1),$A$2:$A$800,0))-1,""))</f>
        <v/>
      </c>
    </row>
    <row r="511">
      <c r="A511" s="117" t="n"/>
      <c r="B511" s="118" t="n"/>
      <c r="C511" s="115">
        <f>IF(OR(B511="",B510=""),"",B511/B510-1)</f>
        <v/>
      </c>
      <c r="D511" s="115">
        <f>IF(B511="","",IFERROR(B511/INDEX($B$2:$B$800,MATCH(DATE(YEAR(A511)-1,12,1),$A$2:$A$800,0))-1,""))</f>
        <v/>
      </c>
      <c r="E511" s="115">
        <f>IF(B511="","",IFERROR(B511/INDEX($B$2:$B$800,MATCH(DATE(YEAR(A511)-1,MONTH(A511),1),$A$2:$A$800,0))-1,""))</f>
        <v/>
      </c>
    </row>
    <row r="512">
      <c r="A512" s="117" t="n"/>
      <c r="B512" s="118" t="n"/>
      <c r="C512" s="115">
        <f>IF(OR(B512="",B511=""),"",B512/B511-1)</f>
        <v/>
      </c>
      <c r="D512" s="115">
        <f>IF(B512="","",IFERROR(B512/INDEX($B$2:$B$800,MATCH(DATE(YEAR(A512)-1,12,1),$A$2:$A$800,0))-1,""))</f>
        <v/>
      </c>
      <c r="E512" s="115">
        <f>IF(B512="","",IFERROR(B512/INDEX($B$2:$B$800,MATCH(DATE(YEAR(A512)-1,MONTH(A512),1),$A$2:$A$800,0))-1,""))</f>
        <v/>
      </c>
    </row>
    <row r="513">
      <c r="A513" s="117" t="n"/>
      <c r="B513" s="118" t="n"/>
      <c r="C513" s="115">
        <f>IF(OR(B513="",B512=""),"",B513/B512-1)</f>
        <v/>
      </c>
      <c r="D513" s="115">
        <f>IF(B513="","",IFERROR(B513/INDEX($B$2:$B$800,MATCH(DATE(YEAR(A513)-1,12,1),$A$2:$A$800,0))-1,""))</f>
        <v/>
      </c>
      <c r="E513" s="115">
        <f>IF(B513="","",IFERROR(B513/INDEX($B$2:$B$800,MATCH(DATE(YEAR(A513)-1,MONTH(A513),1),$A$2:$A$800,0))-1,""))</f>
        <v/>
      </c>
    </row>
    <row r="514">
      <c r="A514" s="117" t="n"/>
      <c r="B514" s="118" t="n"/>
      <c r="C514" s="115">
        <f>IF(OR(B514="",B513=""),"",B514/B513-1)</f>
        <v/>
      </c>
      <c r="D514" s="115">
        <f>IF(B514="","",IFERROR(B514/INDEX($B$2:$B$800,MATCH(DATE(YEAR(A514)-1,12,1),$A$2:$A$800,0))-1,""))</f>
        <v/>
      </c>
      <c r="E514" s="115">
        <f>IF(B514="","",IFERROR(B514/INDEX($B$2:$B$800,MATCH(DATE(YEAR(A514)-1,MONTH(A514),1),$A$2:$A$800,0))-1,""))</f>
        <v/>
      </c>
    </row>
    <row r="515">
      <c r="A515" s="117" t="n"/>
      <c r="B515" s="118" t="n"/>
      <c r="C515" s="115">
        <f>IF(OR(B515="",B514=""),"",B515/B514-1)</f>
        <v/>
      </c>
      <c r="D515" s="115">
        <f>IF(B515="","",IFERROR(B515/INDEX($B$2:$B$800,MATCH(DATE(YEAR(A515)-1,12,1),$A$2:$A$800,0))-1,""))</f>
        <v/>
      </c>
      <c r="E515" s="115">
        <f>IF(B515="","",IFERROR(B515/INDEX($B$2:$B$800,MATCH(DATE(YEAR(A515)-1,MONTH(A515),1),$A$2:$A$800,0))-1,""))</f>
        <v/>
      </c>
    </row>
    <row r="516">
      <c r="A516" s="117" t="n"/>
      <c r="B516" s="118" t="n"/>
      <c r="C516" s="115">
        <f>IF(OR(B516="",B515=""),"",B516/B515-1)</f>
        <v/>
      </c>
      <c r="D516" s="115">
        <f>IF(B516="","",IFERROR(B516/INDEX($B$2:$B$800,MATCH(DATE(YEAR(A516)-1,12,1),$A$2:$A$800,0))-1,""))</f>
        <v/>
      </c>
      <c r="E516" s="115">
        <f>IF(B516="","",IFERROR(B516/INDEX($B$2:$B$800,MATCH(DATE(YEAR(A516)-1,MONTH(A516),1),$A$2:$A$800,0))-1,""))</f>
        <v/>
      </c>
    </row>
    <row r="517">
      <c r="A517" s="117" t="n"/>
      <c r="B517" s="118" t="n"/>
      <c r="C517" s="115">
        <f>IF(OR(B517="",B516=""),"",B517/B516-1)</f>
        <v/>
      </c>
      <c r="D517" s="115">
        <f>IF(B517="","",IFERROR(B517/INDEX($B$2:$B$800,MATCH(DATE(YEAR(A517)-1,12,1),$A$2:$A$800,0))-1,""))</f>
        <v/>
      </c>
      <c r="E517" s="115">
        <f>IF(B517="","",IFERROR(B517/INDEX($B$2:$B$800,MATCH(DATE(YEAR(A517)-1,MONTH(A517),1),$A$2:$A$800,0))-1,""))</f>
        <v/>
      </c>
    </row>
    <row r="518">
      <c r="A518" s="117" t="n"/>
      <c r="B518" s="118" t="n"/>
      <c r="C518" s="115">
        <f>IF(OR(B518="",B517=""),"",B518/B517-1)</f>
        <v/>
      </c>
      <c r="D518" s="115">
        <f>IF(B518="","",IFERROR(B518/INDEX($B$2:$B$800,MATCH(DATE(YEAR(A518)-1,12,1),$A$2:$A$800,0))-1,""))</f>
        <v/>
      </c>
      <c r="E518" s="115">
        <f>IF(B518="","",IFERROR(B518/INDEX($B$2:$B$800,MATCH(DATE(YEAR(A518)-1,MONTH(A518),1),$A$2:$A$800,0))-1,""))</f>
        <v/>
      </c>
    </row>
    <row r="519">
      <c r="A519" s="117" t="n"/>
      <c r="B519" s="118" t="n"/>
      <c r="C519" s="115">
        <f>IF(OR(B519="",B518=""),"",B519/B518-1)</f>
        <v/>
      </c>
      <c r="D519" s="115">
        <f>IF(B519="","",IFERROR(B519/INDEX($B$2:$B$800,MATCH(DATE(YEAR(A519)-1,12,1),$A$2:$A$800,0))-1,""))</f>
        <v/>
      </c>
      <c r="E519" s="115">
        <f>IF(B519="","",IFERROR(B519/INDEX($B$2:$B$800,MATCH(DATE(YEAR(A519)-1,MONTH(A519),1),$A$2:$A$800,0))-1,""))</f>
        <v/>
      </c>
    </row>
    <row r="520">
      <c r="A520" s="117" t="n"/>
      <c r="B520" s="118" t="n"/>
      <c r="C520" s="115">
        <f>IF(OR(B520="",B519=""),"",B520/B519-1)</f>
        <v/>
      </c>
      <c r="D520" s="115">
        <f>IF(B520="","",IFERROR(B520/INDEX($B$2:$B$800,MATCH(DATE(YEAR(A520)-1,12,1),$A$2:$A$800,0))-1,""))</f>
        <v/>
      </c>
      <c r="E520" s="115">
        <f>IF(B520="","",IFERROR(B520/INDEX($B$2:$B$800,MATCH(DATE(YEAR(A520)-1,MONTH(A520),1),$A$2:$A$800,0))-1,""))</f>
        <v/>
      </c>
    </row>
    <row r="521">
      <c r="A521" s="117" t="n"/>
      <c r="B521" s="118" t="n"/>
      <c r="C521" s="115">
        <f>IF(OR(B521="",B520=""),"",B521/B520-1)</f>
        <v/>
      </c>
      <c r="D521" s="115">
        <f>IF(B521="","",IFERROR(B521/INDEX($B$2:$B$800,MATCH(DATE(YEAR(A521)-1,12,1),$A$2:$A$800,0))-1,""))</f>
        <v/>
      </c>
      <c r="E521" s="115">
        <f>IF(B521="","",IFERROR(B521/INDEX($B$2:$B$800,MATCH(DATE(YEAR(A521)-1,MONTH(A521),1),$A$2:$A$800,0))-1,""))</f>
        <v/>
      </c>
    </row>
    <row r="522">
      <c r="A522" s="117" t="n"/>
      <c r="B522" s="118" t="n"/>
      <c r="C522" s="115">
        <f>IF(OR(B522="",B521=""),"",B522/B521-1)</f>
        <v/>
      </c>
      <c r="D522" s="115">
        <f>IF(B522="","",IFERROR(B522/INDEX($B$2:$B$800,MATCH(DATE(YEAR(A522)-1,12,1),$A$2:$A$800,0))-1,""))</f>
        <v/>
      </c>
      <c r="E522" s="115">
        <f>IF(B522="","",IFERROR(B522/INDEX($B$2:$B$800,MATCH(DATE(YEAR(A522)-1,MONTH(A522),1),$A$2:$A$800,0))-1,""))</f>
        <v/>
      </c>
    </row>
    <row r="523">
      <c r="A523" s="117" t="n"/>
      <c r="B523" s="118" t="n"/>
      <c r="C523" s="115">
        <f>IF(OR(B523="",B522=""),"",B523/B522-1)</f>
        <v/>
      </c>
      <c r="D523" s="115">
        <f>IF(B523="","",IFERROR(B523/INDEX($B$2:$B$800,MATCH(DATE(YEAR(A523)-1,12,1),$A$2:$A$800,0))-1,""))</f>
        <v/>
      </c>
      <c r="E523" s="115">
        <f>IF(B523="","",IFERROR(B523/INDEX($B$2:$B$800,MATCH(DATE(YEAR(A523)-1,MONTH(A523),1),$A$2:$A$800,0))-1,""))</f>
        <v/>
      </c>
    </row>
    <row r="524">
      <c r="A524" s="117" t="n"/>
      <c r="B524" s="118" t="n"/>
      <c r="C524" s="115">
        <f>IF(OR(B524="",B523=""),"",B524/B523-1)</f>
        <v/>
      </c>
      <c r="D524" s="115">
        <f>IF(B524="","",IFERROR(B524/INDEX($B$2:$B$800,MATCH(DATE(YEAR(A524)-1,12,1),$A$2:$A$800,0))-1,""))</f>
        <v/>
      </c>
      <c r="E524" s="115">
        <f>IF(B524="","",IFERROR(B524/INDEX($B$2:$B$800,MATCH(DATE(YEAR(A524)-1,MONTH(A524),1),$A$2:$A$800,0))-1,""))</f>
        <v/>
      </c>
    </row>
    <row r="525">
      <c r="A525" s="117" t="n"/>
      <c r="B525" s="118" t="n"/>
      <c r="C525" s="115">
        <f>IF(OR(B525="",B524=""),"",B525/B524-1)</f>
        <v/>
      </c>
      <c r="D525" s="115">
        <f>IF(B525="","",IFERROR(B525/INDEX($B$2:$B$800,MATCH(DATE(YEAR(A525)-1,12,1),$A$2:$A$800,0))-1,""))</f>
        <v/>
      </c>
      <c r="E525" s="115">
        <f>IF(B525="","",IFERROR(B525/INDEX($B$2:$B$800,MATCH(DATE(YEAR(A525)-1,MONTH(A525),1),$A$2:$A$800,0))-1,""))</f>
        <v/>
      </c>
    </row>
    <row r="526">
      <c r="A526" s="117" t="n"/>
      <c r="B526" s="118" t="n"/>
      <c r="C526" s="115">
        <f>IF(OR(B526="",B525=""),"",B526/B525-1)</f>
        <v/>
      </c>
      <c r="D526" s="115">
        <f>IF(B526="","",IFERROR(B526/INDEX($B$2:$B$800,MATCH(DATE(YEAR(A526)-1,12,1),$A$2:$A$800,0))-1,""))</f>
        <v/>
      </c>
      <c r="E526" s="115">
        <f>IF(B526="","",IFERROR(B526/INDEX($B$2:$B$800,MATCH(DATE(YEAR(A526)-1,MONTH(A526),1),$A$2:$A$800,0))-1,""))</f>
        <v/>
      </c>
    </row>
    <row r="527">
      <c r="A527" s="117" t="n"/>
      <c r="B527" s="118" t="n"/>
      <c r="C527" s="115">
        <f>IF(OR(B527="",B526=""),"",B527/B526-1)</f>
        <v/>
      </c>
      <c r="D527" s="115">
        <f>IF(B527="","",IFERROR(B527/INDEX($B$2:$B$800,MATCH(DATE(YEAR(A527)-1,12,1),$A$2:$A$800,0))-1,""))</f>
        <v/>
      </c>
      <c r="E527" s="115">
        <f>IF(B527="","",IFERROR(B527/INDEX($B$2:$B$800,MATCH(DATE(YEAR(A527)-1,MONTH(A527),1),$A$2:$A$800,0))-1,""))</f>
        <v/>
      </c>
    </row>
    <row r="528">
      <c r="A528" s="117" t="n"/>
      <c r="B528" s="118" t="n"/>
      <c r="C528" s="115">
        <f>IF(OR(B528="",B527=""),"",B528/B527-1)</f>
        <v/>
      </c>
      <c r="D528" s="115">
        <f>IF(B528="","",IFERROR(B528/INDEX($B$2:$B$800,MATCH(DATE(YEAR(A528)-1,12,1),$A$2:$A$800,0))-1,""))</f>
        <v/>
      </c>
      <c r="E528" s="115">
        <f>IF(B528="","",IFERROR(B528/INDEX($B$2:$B$800,MATCH(DATE(YEAR(A528)-1,MONTH(A528),1),$A$2:$A$800,0))-1,""))</f>
        <v/>
      </c>
    </row>
    <row r="529">
      <c r="A529" s="117" t="n"/>
      <c r="B529" s="118" t="n"/>
      <c r="C529" s="115">
        <f>IF(OR(B529="",B528=""),"",B529/B528-1)</f>
        <v/>
      </c>
      <c r="D529" s="115">
        <f>IF(B529="","",IFERROR(B529/INDEX($B$2:$B$800,MATCH(DATE(YEAR(A529)-1,12,1),$A$2:$A$800,0))-1,""))</f>
        <v/>
      </c>
      <c r="E529" s="115">
        <f>IF(B529="","",IFERROR(B529/INDEX($B$2:$B$800,MATCH(DATE(YEAR(A529)-1,MONTH(A529),1),$A$2:$A$800,0))-1,""))</f>
        <v/>
      </c>
    </row>
    <row r="530">
      <c r="A530" s="117" t="n"/>
      <c r="B530" s="118" t="n"/>
      <c r="C530" s="115">
        <f>IF(OR(B530="",B529=""),"",B530/B529-1)</f>
        <v/>
      </c>
      <c r="D530" s="115">
        <f>IF(B530="","",IFERROR(B530/INDEX($B$2:$B$800,MATCH(DATE(YEAR(A530)-1,12,1),$A$2:$A$800,0))-1,""))</f>
        <v/>
      </c>
      <c r="E530" s="115">
        <f>IF(B530="","",IFERROR(B530/INDEX($B$2:$B$800,MATCH(DATE(YEAR(A530)-1,MONTH(A530),1),$A$2:$A$800,0))-1,""))</f>
        <v/>
      </c>
    </row>
    <row r="531">
      <c r="A531" s="117" t="n"/>
      <c r="B531" s="118" t="n"/>
      <c r="C531" s="115">
        <f>IF(OR(B531="",B530=""),"",B531/B530-1)</f>
        <v/>
      </c>
      <c r="D531" s="115">
        <f>IF(B531="","",IFERROR(B531/INDEX($B$2:$B$800,MATCH(DATE(YEAR(A531)-1,12,1),$A$2:$A$800,0))-1,""))</f>
        <v/>
      </c>
      <c r="E531" s="115">
        <f>IF(B531="","",IFERROR(B531/INDEX($B$2:$B$800,MATCH(DATE(YEAR(A531)-1,MONTH(A531),1),$A$2:$A$800,0))-1,""))</f>
        <v/>
      </c>
    </row>
    <row r="532">
      <c r="A532" s="117" t="n"/>
      <c r="B532" s="118" t="n"/>
      <c r="C532" s="115">
        <f>IF(OR(B532="",B531=""),"",B532/B531-1)</f>
        <v/>
      </c>
      <c r="D532" s="115">
        <f>IF(B532="","",IFERROR(B532/INDEX($B$2:$B$800,MATCH(DATE(YEAR(A532)-1,12,1),$A$2:$A$800,0))-1,""))</f>
        <v/>
      </c>
      <c r="E532" s="115">
        <f>IF(B532="","",IFERROR(B532/INDEX($B$2:$B$800,MATCH(DATE(YEAR(A532)-1,MONTH(A532),1),$A$2:$A$800,0))-1,""))</f>
        <v/>
      </c>
    </row>
    <row r="533">
      <c r="A533" s="117" t="n"/>
      <c r="B533" s="118" t="n"/>
      <c r="C533" s="115">
        <f>IF(OR(B533="",B532=""),"",B533/B532-1)</f>
        <v/>
      </c>
      <c r="D533" s="115">
        <f>IF(B533="","",IFERROR(B533/INDEX($B$2:$B$800,MATCH(DATE(YEAR(A533)-1,12,1),$A$2:$A$800,0))-1,""))</f>
        <v/>
      </c>
      <c r="E533" s="115">
        <f>IF(B533="","",IFERROR(B533/INDEX($B$2:$B$800,MATCH(DATE(YEAR(A533)-1,MONTH(A533),1),$A$2:$A$800,0))-1,""))</f>
        <v/>
      </c>
    </row>
    <row r="534">
      <c r="A534" s="117" t="n"/>
      <c r="B534" s="118" t="n"/>
      <c r="C534" s="115">
        <f>IF(OR(B534="",B533=""),"",B534/B533-1)</f>
        <v/>
      </c>
      <c r="D534" s="115">
        <f>IF(B534="","",IFERROR(B534/INDEX($B$2:$B$800,MATCH(DATE(YEAR(A534)-1,12,1),$A$2:$A$800,0))-1,""))</f>
        <v/>
      </c>
      <c r="E534" s="115">
        <f>IF(B534="","",IFERROR(B534/INDEX($B$2:$B$800,MATCH(DATE(YEAR(A534)-1,MONTH(A534),1),$A$2:$A$800,0))-1,""))</f>
        <v/>
      </c>
    </row>
    <row r="535">
      <c r="A535" s="117" t="n"/>
      <c r="B535" s="118" t="n"/>
      <c r="C535" s="115">
        <f>IF(OR(B535="",B534=""),"",B535/B534-1)</f>
        <v/>
      </c>
      <c r="D535" s="115">
        <f>IF(B535="","",IFERROR(B535/INDEX($B$2:$B$800,MATCH(DATE(YEAR(A535)-1,12,1),$A$2:$A$800,0))-1,""))</f>
        <v/>
      </c>
      <c r="E535" s="115">
        <f>IF(B535="","",IFERROR(B535/INDEX($B$2:$B$800,MATCH(DATE(YEAR(A535)-1,MONTH(A535),1),$A$2:$A$800,0))-1,""))</f>
        <v/>
      </c>
    </row>
    <row r="536">
      <c r="A536" s="117" t="n"/>
      <c r="B536" s="118" t="n"/>
      <c r="C536" s="115">
        <f>IF(OR(B536="",B535=""),"",B536/B535-1)</f>
        <v/>
      </c>
      <c r="D536" s="115">
        <f>IF(B536="","",IFERROR(B536/INDEX($B$2:$B$800,MATCH(DATE(YEAR(A536)-1,12,1),$A$2:$A$800,0))-1,""))</f>
        <v/>
      </c>
      <c r="E536" s="115">
        <f>IF(B536="","",IFERROR(B536/INDEX($B$2:$B$800,MATCH(DATE(YEAR(A536)-1,MONTH(A536),1),$A$2:$A$800,0))-1,""))</f>
        <v/>
      </c>
    </row>
    <row r="537">
      <c r="A537" s="117" t="n"/>
      <c r="B537" s="118" t="n"/>
      <c r="C537" s="115">
        <f>IF(OR(B537="",B536=""),"",B537/B536-1)</f>
        <v/>
      </c>
      <c r="D537" s="115">
        <f>IF(B537="","",IFERROR(B537/INDEX($B$2:$B$800,MATCH(DATE(YEAR(A537)-1,12,1),$A$2:$A$800,0))-1,""))</f>
        <v/>
      </c>
      <c r="E537" s="115">
        <f>IF(B537="","",IFERROR(B537/INDEX($B$2:$B$800,MATCH(DATE(YEAR(A537)-1,MONTH(A537),1),$A$2:$A$800,0))-1,""))</f>
        <v/>
      </c>
    </row>
    <row r="538">
      <c r="A538" s="117" t="n"/>
      <c r="B538" s="118" t="n"/>
      <c r="C538" s="115">
        <f>IF(OR(B538="",B537=""),"",B538/B537-1)</f>
        <v/>
      </c>
      <c r="D538" s="115">
        <f>IF(B538="","",IFERROR(B538/INDEX($B$2:$B$800,MATCH(DATE(YEAR(A538)-1,12,1),$A$2:$A$800,0))-1,""))</f>
        <v/>
      </c>
      <c r="E538" s="115">
        <f>IF(B538="","",IFERROR(B538/INDEX($B$2:$B$800,MATCH(DATE(YEAR(A538)-1,MONTH(A538),1),$A$2:$A$800,0))-1,""))</f>
        <v/>
      </c>
    </row>
    <row r="539">
      <c r="A539" s="117" t="n"/>
      <c r="B539" s="118" t="n"/>
      <c r="C539" s="115">
        <f>IF(OR(B539="",B538=""),"",B539/B538-1)</f>
        <v/>
      </c>
      <c r="D539" s="115">
        <f>IF(B539="","",IFERROR(B539/INDEX($B$2:$B$800,MATCH(DATE(YEAR(A539)-1,12,1),$A$2:$A$800,0))-1,""))</f>
        <v/>
      </c>
      <c r="E539" s="115">
        <f>IF(B539="","",IFERROR(B539/INDEX($B$2:$B$800,MATCH(DATE(YEAR(A539)-1,MONTH(A539),1),$A$2:$A$800,0))-1,""))</f>
        <v/>
      </c>
    </row>
    <row r="540">
      <c r="A540" s="117" t="n"/>
      <c r="B540" s="118" t="n"/>
      <c r="C540" s="115">
        <f>IF(OR(B540="",B539=""),"",B540/B539-1)</f>
        <v/>
      </c>
      <c r="D540" s="115">
        <f>IF(B540="","",IFERROR(B540/INDEX($B$2:$B$800,MATCH(DATE(YEAR(A540)-1,12,1),$A$2:$A$800,0))-1,""))</f>
        <v/>
      </c>
      <c r="E540" s="115">
        <f>IF(B540="","",IFERROR(B540/INDEX($B$2:$B$800,MATCH(DATE(YEAR(A540)-1,MONTH(A540),1),$A$2:$A$800,0))-1,""))</f>
        <v/>
      </c>
    </row>
    <row r="541">
      <c r="A541" s="117" t="n"/>
      <c r="B541" s="118" t="n"/>
      <c r="C541" s="115">
        <f>IF(OR(B541="",B540=""),"",B541/B540-1)</f>
        <v/>
      </c>
      <c r="D541" s="115">
        <f>IF(B541="","",IFERROR(B541/INDEX($B$2:$B$800,MATCH(DATE(YEAR(A541)-1,12,1),$A$2:$A$800,0))-1,""))</f>
        <v/>
      </c>
      <c r="E541" s="115">
        <f>IF(B541="","",IFERROR(B541/INDEX($B$2:$B$800,MATCH(DATE(YEAR(A541)-1,MONTH(A541),1),$A$2:$A$800,0))-1,""))</f>
        <v/>
      </c>
    </row>
    <row r="542">
      <c r="A542" s="117" t="n"/>
      <c r="B542" s="118" t="n"/>
      <c r="C542" s="115">
        <f>IF(OR(B542="",B541=""),"",B542/B541-1)</f>
        <v/>
      </c>
      <c r="D542" s="115">
        <f>IF(B542="","",IFERROR(B542/INDEX($B$2:$B$800,MATCH(DATE(YEAR(A542)-1,12,1),$A$2:$A$800,0))-1,""))</f>
        <v/>
      </c>
      <c r="E542" s="115">
        <f>IF(B542="","",IFERROR(B542/INDEX($B$2:$B$800,MATCH(DATE(YEAR(A542)-1,MONTH(A542),1),$A$2:$A$800,0))-1,""))</f>
        <v/>
      </c>
    </row>
    <row r="543">
      <c r="A543" s="117" t="n"/>
      <c r="B543" s="118" t="n"/>
      <c r="C543" s="115">
        <f>IF(OR(B543="",B542=""),"",B543/B542-1)</f>
        <v/>
      </c>
      <c r="D543" s="115">
        <f>IF(B543="","",IFERROR(B543/INDEX($B$2:$B$800,MATCH(DATE(YEAR(A543)-1,12,1),$A$2:$A$800,0))-1,""))</f>
        <v/>
      </c>
      <c r="E543" s="115">
        <f>IF(B543="","",IFERROR(B543/INDEX($B$2:$B$800,MATCH(DATE(YEAR(A543)-1,MONTH(A543),1),$A$2:$A$800,0))-1,""))</f>
        <v/>
      </c>
    </row>
    <row r="544">
      <c r="A544" s="117" t="n"/>
      <c r="B544" s="118" t="n"/>
      <c r="C544" s="115">
        <f>IF(OR(B544="",B543=""),"",B544/B543-1)</f>
        <v/>
      </c>
      <c r="D544" s="115">
        <f>IF(B544="","",IFERROR(B544/INDEX($B$2:$B$800,MATCH(DATE(YEAR(A544)-1,12,1),$A$2:$A$800,0))-1,""))</f>
        <v/>
      </c>
      <c r="E544" s="115">
        <f>IF(B544="","",IFERROR(B544/INDEX($B$2:$B$800,MATCH(DATE(YEAR(A544)-1,MONTH(A544),1),$A$2:$A$800,0))-1,""))</f>
        <v/>
      </c>
    </row>
    <row r="545">
      <c r="A545" s="117" t="n"/>
      <c r="B545" s="118" t="n"/>
      <c r="C545" s="115">
        <f>IF(OR(B545="",B544=""),"",B545/B544-1)</f>
        <v/>
      </c>
      <c r="D545" s="115">
        <f>IF(B545="","",IFERROR(B545/INDEX($B$2:$B$800,MATCH(DATE(YEAR(A545)-1,12,1),$A$2:$A$800,0))-1,""))</f>
        <v/>
      </c>
      <c r="E545" s="115">
        <f>IF(B545="","",IFERROR(B545/INDEX($B$2:$B$800,MATCH(DATE(YEAR(A545)-1,MONTH(A545),1),$A$2:$A$800,0))-1,""))</f>
        <v/>
      </c>
    </row>
    <row r="546">
      <c r="A546" s="117" t="n"/>
      <c r="B546" s="118" t="n"/>
      <c r="C546" s="115">
        <f>IF(OR(B546="",B545=""),"",B546/B545-1)</f>
        <v/>
      </c>
      <c r="D546" s="115">
        <f>IF(B546="","",IFERROR(B546/INDEX($B$2:$B$800,MATCH(DATE(YEAR(A546)-1,12,1),$A$2:$A$800,0))-1,""))</f>
        <v/>
      </c>
      <c r="E546" s="115">
        <f>IF(B546="","",IFERROR(B546/INDEX($B$2:$B$800,MATCH(DATE(YEAR(A546)-1,MONTH(A546),1),$A$2:$A$800,0))-1,""))</f>
        <v/>
      </c>
    </row>
    <row r="547">
      <c r="A547" s="117" t="n"/>
      <c r="B547" s="118" t="n"/>
      <c r="C547" s="115">
        <f>IF(OR(B547="",B546=""),"",B547/B546-1)</f>
        <v/>
      </c>
      <c r="D547" s="115">
        <f>IF(B547="","",IFERROR(B547/INDEX($B$2:$B$800,MATCH(DATE(YEAR(A547)-1,12,1),$A$2:$A$800,0))-1,""))</f>
        <v/>
      </c>
      <c r="E547" s="115">
        <f>IF(B547="","",IFERROR(B547/INDEX($B$2:$B$800,MATCH(DATE(YEAR(A547)-1,MONTH(A547),1),$A$2:$A$800,0))-1,""))</f>
        <v/>
      </c>
    </row>
    <row r="548">
      <c r="A548" s="117" t="n"/>
      <c r="B548" s="118" t="n"/>
      <c r="C548" s="115">
        <f>IF(OR(B548="",B547=""),"",B548/B547-1)</f>
        <v/>
      </c>
      <c r="D548" s="115">
        <f>IF(B548="","",IFERROR(B548/INDEX($B$2:$B$800,MATCH(DATE(YEAR(A548)-1,12,1),$A$2:$A$800,0))-1,""))</f>
        <v/>
      </c>
      <c r="E548" s="115">
        <f>IF(B548="","",IFERROR(B548/INDEX($B$2:$B$800,MATCH(DATE(YEAR(A548)-1,MONTH(A548),1),$A$2:$A$800,0))-1,""))</f>
        <v/>
      </c>
    </row>
    <row r="549">
      <c r="A549" s="117" t="n"/>
      <c r="B549" s="118" t="n"/>
      <c r="C549" s="115">
        <f>IF(OR(B549="",B548=""),"",B549/B548-1)</f>
        <v/>
      </c>
      <c r="D549" s="115">
        <f>IF(B549="","",IFERROR(B549/INDEX($B$2:$B$800,MATCH(DATE(YEAR(A549)-1,12,1),$A$2:$A$800,0))-1,""))</f>
        <v/>
      </c>
      <c r="E549" s="115">
        <f>IF(B549="","",IFERROR(B549/INDEX($B$2:$B$800,MATCH(DATE(YEAR(A549)-1,MONTH(A549),1),$A$2:$A$800,0))-1,""))</f>
        <v/>
      </c>
    </row>
    <row r="550">
      <c r="A550" s="117" t="n"/>
      <c r="B550" s="118" t="n"/>
      <c r="C550" s="115">
        <f>IF(OR(B550="",B549=""),"",B550/B549-1)</f>
        <v/>
      </c>
      <c r="D550" s="115">
        <f>IF(B550="","",IFERROR(B550/INDEX($B$2:$B$800,MATCH(DATE(YEAR(A550)-1,12,1),$A$2:$A$800,0))-1,""))</f>
        <v/>
      </c>
      <c r="E550" s="115">
        <f>IF(B550="","",IFERROR(B550/INDEX($B$2:$B$800,MATCH(DATE(YEAR(A550)-1,MONTH(A550),1),$A$2:$A$800,0))-1,""))</f>
        <v/>
      </c>
    </row>
    <row r="551">
      <c r="A551" s="117" t="n"/>
      <c r="B551" s="118" t="n"/>
      <c r="C551" s="115">
        <f>IF(OR(B551="",B550=""),"",B551/B550-1)</f>
        <v/>
      </c>
      <c r="D551" s="115">
        <f>IF(B551="","",IFERROR(B551/INDEX($B$2:$B$800,MATCH(DATE(YEAR(A551)-1,12,1),$A$2:$A$800,0))-1,""))</f>
        <v/>
      </c>
      <c r="E551" s="115">
        <f>IF(B551="","",IFERROR(B551/INDEX($B$2:$B$800,MATCH(DATE(YEAR(A551)-1,MONTH(A551),1),$A$2:$A$800,0))-1,""))</f>
        <v/>
      </c>
    </row>
    <row r="552">
      <c r="A552" s="117" t="n"/>
      <c r="B552" s="118" t="n"/>
      <c r="C552" s="115">
        <f>IF(OR(B552="",B551=""),"",B552/B551-1)</f>
        <v/>
      </c>
      <c r="D552" s="115">
        <f>IF(B552="","",IFERROR(B552/INDEX($B$2:$B$800,MATCH(DATE(YEAR(A552)-1,12,1),$A$2:$A$800,0))-1,""))</f>
        <v/>
      </c>
      <c r="E552" s="115">
        <f>IF(B552="","",IFERROR(B552/INDEX($B$2:$B$800,MATCH(DATE(YEAR(A552)-1,MONTH(A552),1),$A$2:$A$800,0))-1,""))</f>
        <v/>
      </c>
    </row>
    <row r="553">
      <c r="A553" s="117" t="n"/>
      <c r="B553" s="118" t="n"/>
      <c r="C553" s="115">
        <f>IF(OR(B553="",B552=""),"",B553/B552-1)</f>
        <v/>
      </c>
      <c r="D553" s="115">
        <f>IF(B553="","",IFERROR(B553/INDEX($B$2:$B$800,MATCH(DATE(YEAR(A553)-1,12,1),$A$2:$A$800,0))-1,""))</f>
        <v/>
      </c>
      <c r="E553" s="115">
        <f>IF(B553="","",IFERROR(B553/INDEX($B$2:$B$800,MATCH(DATE(YEAR(A553)-1,MONTH(A553),1),$A$2:$A$800,0))-1,""))</f>
        <v/>
      </c>
    </row>
    <row r="554">
      <c r="A554" s="117" t="n"/>
      <c r="B554" s="118" t="n"/>
      <c r="C554" s="115">
        <f>IF(OR(B554="",B553=""),"",B554/B553-1)</f>
        <v/>
      </c>
      <c r="D554" s="115">
        <f>IF(B554="","",IFERROR(B554/INDEX($B$2:$B$800,MATCH(DATE(YEAR(A554)-1,12,1),$A$2:$A$800,0))-1,""))</f>
        <v/>
      </c>
      <c r="E554" s="115">
        <f>IF(B554="","",IFERROR(B554/INDEX($B$2:$B$800,MATCH(DATE(YEAR(A554)-1,MONTH(A554),1),$A$2:$A$800,0))-1,""))</f>
        <v/>
      </c>
    </row>
    <row r="555">
      <c r="A555" s="117" t="n"/>
      <c r="B555" s="118" t="n"/>
      <c r="C555" s="115">
        <f>IF(OR(B555="",B554=""),"",B555/B554-1)</f>
        <v/>
      </c>
      <c r="D555" s="115">
        <f>IF(B555="","",IFERROR(B555/INDEX($B$2:$B$800,MATCH(DATE(YEAR(A555)-1,12,1),$A$2:$A$800,0))-1,""))</f>
        <v/>
      </c>
      <c r="E555" s="115">
        <f>IF(B555="","",IFERROR(B555/INDEX($B$2:$B$800,MATCH(DATE(YEAR(A555)-1,MONTH(A555),1),$A$2:$A$800,0))-1,""))</f>
        <v/>
      </c>
    </row>
    <row r="556">
      <c r="A556" s="117" t="n"/>
      <c r="B556" s="118" t="n"/>
      <c r="C556" s="115">
        <f>IF(OR(B556="",B555=""),"",B556/B555-1)</f>
        <v/>
      </c>
      <c r="D556" s="115">
        <f>IF(B556="","",IFERROR(B556/INDEX($B$2:$B$800,MATCH(DATE(YEAR(A556)-1,12,1),$A$2:$A$800,0))-1,""))</f>
        <v/>
      </c>
      <c r="E556" s="115">
        <f>IF(B556="","",IFERROR(B556/INDEX($B$2:$B$800,MATCH(DATE(YEAR(A556)-1,MONTH(A556),1),$A$2:$A$800,0))-1,""))</f>
        <v/>
      </c>
    </row>
    <row r="557">
      <c r="A557" s="117" t="n"/>
      <c r="B557" s="118" t="n"/>
      <c r="C557" s="115">
        <f>IF(OR(B557="",B556=""),"",B557/B556-1)</f>
        <v/>
      </c>
      <c r="D557" s="115">
        <f>IF(B557="","",IFERROR(B557/INDEX($B$2:$B$800,MATCH(DATE(YEAR(A557)-1,12,1),$A$2:$A$800,0))-1,""))</f>
        <v/>
      </c>
      <c r="E557" s="115">
        <f>IF(B557="","",IFERROR(B557/INDEX($B$2:$B$800,MATCH(DATE(YEAR(A557)-1,MONTH(A557),1),$A$2:$A$800,0))-1,""))</f>
        <v/>
      </c>
    </row>
    <row r="558">
      <c r="A558" s="117" t="n"/>
      <c r="B558" s="118" t="n"/>
      <c r="C558" s="115">
        <f>IF(OR(B558="",B557=""),"",B558/B557-1)</f>
        <v/>
      </c>
      <c r="D558" s="115">
        <f>IF(B558="","",IFERROR(B558/INDEX($B$2:$B$800,MATCH(DATE(YEAR(A558)-1,12,1),$A$2:$A$800,0))-1,""))</f>
        <v/>
      </c>
      <c r="E558" s="115">
        <f>IF(B558="","",IFERROR(B558/INDEX($B$2:$B$800,MATCH(DATE(YEAR(A558)-1,MONTH(A558),1),$A$2:$A$800,0))-1,""))</f>
        <v/>
      </c>
    </row>
    <row r="559">
      <c r="A559" s="117" t="n"/>
      <c r="B559" s="118" t="n"/>
      <c r="C559" s="115">
        <f>IF(OR(B559="",B558=""),"",B559/B558-1)</f>
        <v/>
      </c>
      <c r="D559" s="115">
        <f>IF(B559="","",IFERROR(B559/INDEX($B$2:$B$800,MATCH(DATE(YEAR(A559)-1,12,1),$A$2:$A$800,0))-1,""))</f>
        <v/>
      </c>
      <c r="E559" s="115">
        <f>IF(B559="","",IFERROR(B559/INDEX($B$2:$B$800,MATCH(DATE(YEAR(A559)-1,MONTH(A559),1),$A$2:$A$800,0))-1,""))</f>
        <v/>
      </c>
    </row>
    <row r="560">
      <c r="A560" s="117" t="n"/>
      <c r="B560" s="118" t="n"/>
      <c r="C560" s="115">
        <f>IF(OR(B560="",B559=""),"",B560/B559-1)</f>
        <v/>
      </c>
      <c r="D560" s="115">
        <f>IF(B560="","",IFERROR(B560/INDEX($B$2:$B$800,MATCH(DATE(YEAR(A560)-1,12,1),$A$2:$A$800,0))-1,""))</f>
        <v/>
      </c>
      <c r="E560" s="115">
        <f>IF(B560="","",IFERROR(B560/INDEX($B$2:$B$800,MATCH(DATE(YEAR(A560)-1,MONTH(A560),1),$A$2:$A$800,0))-1,""))</f>
        <v/>
      </c>
    </row>
    <row r="561">
      <c r="A561" s="117" t="n"/>
      <c r="B561" s="118" t="n"/>
      <c r="C561" s="115">
        <f>IF(OR(B561="",B560=""),"",B561/B560-1)</f>
        <v/>
      </c>
      <c r="D561" s="115">
        <f>IF(B561="","",IFERROR(B561/INDEX($B$2:$B$800,MATCH(DATE(YEAR(A561)-1,12,1),$A$2:$A$800,0))-1,""))</f>
        <v/>
      </c>
      <c r="E561" s="115">
        <f>IF(B561="","",IFERROR(B561/INDEX($B$2:$B$800,MATCH(DATE(YEAR(A561)-1,MONTH(A561),1),$A$2:$A$800,0))-1,""))</f>
        <v/>
      </c>
    </row>
    <row r="562">
      <c r="A562" s="117" t="n"/>
      <c r="B562" s="118" t="n"/>
      <c r="C562" s="115">
        <f>IF(OR(B562="",B561=""),"",B562/B561-1)</f>
        <v/>
      </c>
      <c r="D562" s="115">
        <f>IF(B562="","",IFERROR(B562/INDEX($B$2:$B$800,MATCH(DATE(YEAR(A562)-1,12,1),$A$2:$A$800,0))-1,""))</f>
        <v/>
      </c>
      <c r="E562" s="115">
        <f>IF(B562="","",IFERROR(B562/INDEX($B$2:$B$800,MATCH(DATE(YEAR(A562)-1,MONTH(A562),1),$A$2:$A$800,0))-1,""))</f>
        <v/>
      </c>
    </row>
    <row r="563">
      <c r="A563" s="117" t="n"/>
      <c r="B563" s="118" t="n"/>
      <c r="C563" s="115">
        <f>IF(OR(B563="",B562=""),"",B563/B562-1)</f>
        <v/>
      </c>
      <c r="D563" s="115">
        <f>IF(B563="","",IFERROR(B563/INDEX($B$2:$B$800,MATCH(DATE(YEAR(A563)-1,12,1),$A$2:$A$800,0))-1,""))</f>
        <v/>
      </c>
      <c r="E563" s="115">
        <f>IF(B563="","",IFERROR(B563/INDEX($B$2:$B$800,MATCH(DATE(YEAR(A563)-1,MONTH(A563),1),$A$2:$A$800,0))-1,""))</f>
        <v/>
      </c>
    </row>
    <row r="564">
      <c r="A564" s="117" t="n"/>
      <c r="B564" s="118" t="n"/>
      <c r="C564" s="115">
        <f>IF(OR(B564="",B563=""),"",B564/B563-1)</f>
        <v/>
      </c>
      <c r="D564" s="115">
        <f>IF(B564="","",IFERROR(B564/INDEX($B$2:$B$800,MATCH(DATE(YEAR(A564)-1,12,1),$A$2:$A$800,0))-1,""))</f>
        <v/>
      </c>
      <c r="E564" s="115">
        <f>IF(B564="","",IFERROR(B564/INDEX($B$2:$B$800,MATCH(DATE(YEAR(A564)-1,MONTH(A564),1),$A$2:$A$800,0))-1,""))</f>
        <v/>
      </c>
    </row>
    <row r="565">
      <c r="A565" s="117" t="n"/>
      <c r="B565" s="118" t="n"/>
      <c r="C565" s="115">
        <f>IF(OR(B565="",B564=""),"",B565/B564-1)</f>
        <v/>
      </c>
      <c r="D565" s="115">
        <f>IF(B565="","",IFERROR(B565/INDEX($B$2:$B$800,MATCH(DATE(YEAR(A565)-1,12,1),$A$2:$A$800,0))-1,""))</f>
        <v/>
      </c>
      <c r="E565" s="115">
        <f>IF(B565="","",IFERROR(B565/INDEX($B$2:$B$800,MATCH(DATE(YEAR(A565)-1,MONTH(A565),1),$A$2:$A$800,0))-1,""))</f>
        <v/>
      </c>
    </row>
    <row r="566">
      <c r="A566" s="117" t="n"/>
      <c r="B566" s="118" t="n"/>
      <c r="C566" s="115">
        <f>IF(OR(B566="",B565=""),"",B566/B565-1)</f>
        <v/>
      </c>
      <c r="D566" s="115">
        <f>IF(B566="","",IFERROR(B566/INDEX($B$2:$B$800,MATCH(DATE(YEAR(A566)-1,12,1),$A$2:$A$800,0))-1,""))</f>
        <v/>
      </c>
      <c r="E566" s="115">
        <f>IF(B566="","",IFERROR(B566/INDEX($B$2:$B$800,MATCH(DATE(YEAR(A566)-1,MONTH(A566),1),$A$2:$A$800,0))-1,""))</f>
        <v/>
      </c>
    </row>
    <row r="567">
      <c r="A567" s="117" t="n"/>
      <c r="B567" s="118" t="n"/>
      <c r="C567" s="115">
        <f>IF(OR(B567="",B566=""),"",B567/B566-1)</f>
        <v/>
      </c>
      <c r="D567" s="115">
        <f>IF(B567="","",IFERROR(B567/INDEX($B$2:$B$800,MATCH(DATE(YEAR(A567)-1,12,1),$A$2:$A$800,0))-1,""))</f>
        <v/>
      </c>
      <c r="E567" s="115">
        <f>IF(B567="","",IFERROR(B567/INDEX($B$2:$B$800,MATCH(DATE(YEAR(A567)-1,MONTH(A567),1),$A$2:$A$800,0))-1,""))</f>
        <v/>
      </c>
    </row>
    <row r="568">
      <c r="A568" s="117" t="n"/>
      <c r="B568" s="118" t="n"/>
      <c r="C568" s="115">
        <f>IF(OR(B568="",B567=""),"",B568/B567-1)</f>
        <v/>
      </c>
      <c r="D568" s="115">
        <f>IF(B568="","",IFERROR(B568/INDEX($B$2:$B$800,MATCH(DATE(YEAR(A568)-1,12,1),$A$2:$A$800,0))-1,""))</f>
        <v/>
      </c>
      <c r="E568" s="115">
        <f>IF(B568="","",IFERROR(B568/INDEX($B$2:$B$800,MATCH(DATE(YEAR(A568)-1,MONTH(A568),1),$A$2:$A$800,0))-1,""))</f>
        <v/>
      </c>
    </row>
    <row r="569">
      <c r="A569" s="117" t="n"/>
      <c r="B569" s="118" t="n"/>
      <c r="C569" s="115">
        <f>IF(OR(B569="",B568=""),"",B569/B568-1)</f>
        <v/>
      </c>
      <c r="D569" s="115">
        <f>IF(B569="","",IFERROR(B569/INDEX($B$2:$B$800,MATCH(DATE(YEAR(A569)-1,12,1),$A$2:$A$800,0))-1,""))</f>
        <v/>
      </c>
      <c r="E569" s="115">
        <f>IF(B569="","",IFERROR(B569/INDEX($B$2:$B$800,MATCH(DATE(YEAR(A569)-1,MONTH(A569),1),$A$2:$A$800,0))-1,""))</f>
        <v/>
      </c>
    </row>
    <row r="570">
      <c r="A570" s="117" t="n"/>
      <c r="B570" s="118" t="n"/>
      <c r="C570" s="115">
        <f>IF(OR(B570="",B569=""),"",B570/B569-1)</f>
        <v/>
      </c>
      <c r="D570" s="115">
        <f>IF(B570="","",IFERROR(B570/INDEX($B$2:$B$800,MATCH(DATE(YEAR(A570)-1,12,1),$A$2:$A$800,0))-1,""))</f>
        <v/>
      </c>
      <c r="E570" s="115">
        <f>IF(B570="","",IFERROR(B570/INDEX($B$2:$B$800,MATCH(DATE(YEAR(A570)-1,MONTH(A570),1),$A$2:$A$800,0))-1,""))</f>
        <v/>
      </c>
    </row>
    <row r="571">
      <c r="A571" s="117" t="n"/>
      <c r="B571" s="118" t="n"/>
      <c r="C571" s="115">
        <f>IF(OR(B571="",B570=""),"",B571/B570-1)</f>
        <v/>
      </c>
      <c r="D571" s="115">
        <f>IF(B571="","",IFERROR(B571/INDEX($B$2:$B$800,MATCH(DATE(YEAR(A571)-1,12,1),$A$2:$A$800,0))-1,""))</f>
        <v/>
      </c>
      <c r="E571" s="115">
        <f>IF(B571="","",IFERROR(B571/INDEX($B$2:$B$800,MATCH(DATE(YEAR(A571)-1,MONTH(A571),1),$A$2:$A$800,0))-1,""))</f>
        <v/>
      </c>
    </row>
    <row r="572">
      <c r="A572" s="117" t="n"/>
      <c r="B572" s="118" t="n"/>
      <c r="C572" s="115">
        <f>IF(OR(B572="",B571=""),"",B572/B571-1)</f>
        <v/>
      </c>
      <c r="D572" s="115">
        <f>IF(B572="","",IFERROR(B572/INDEX($B$2:$B$800,MATCH(DATE(YEAR(A572)-1,12,1),$A$2:$A$800,0))-1,""))</f>
        <v/>
      </c>
      <c r="E572" s="115">
        <f>IF(B572="","",IFERROR(B572/INDEX($B$2:$B$800,MATCH(DATE(YEAR(A572)-1,MONTH(A572),1),$A$2:$A$800,0))-1,""))</f>
        <v/>
      </c>
    </row>
    <row r="573">
      <c r="A573" s="117" t="n"/>
      <c r="B573" s="118" t="n"/>
      <c r="C573" s="115">
        <f>IF(OR(B573="",B572=""),"",B573/B572-1)</f>
        <v/>
      </c>
      <c r="D573" s="115">
        <f>IF(B573="","",IFERROR(B573/INDEX($B$2:$B$800,MATCH(DATE(YEAR(A573)-1,12,1),$A$2:$A$800,0))-1,""))</f>
        <v/>
      </c>
      <c r="E573" s="115">
        <f>IF(B573="","",IFERROR(B573/INDEX($B$2:$B$800,MATCH(DATE(YEAR(A573)-1,MONTH(A573),1),$A$2:$A$800,0))-1,""))</f>
        <v/>
      </c>
    </row>
    <row r="574">
      <c r="A574" s="117" t="n"/>
      <c r="B574" s="118" t="n"/>
      <c r="C574" s="115">
        <f>IF(OR(B574="",B573=""),"",B574/B573-1)</f>
        <v/>
      </c>
      <c r="D574" s="115">
        <f>IF(B574="","",IFERROR(B574/INDEX($B$2:$B$800,MATCH(DATE(YEAR(A574)-1,12,1),$A$2:$A$800,0))-1,""))</f>
        <v/>
      </c>
      <c r="E574" s="115">
        <f>IF(B574="","",IFERROR(B574/INDEX($B$2:$B$800,MATCH(DATE(YEAR(A574)-1,MONTH(A574),1),$A$2:$A$800,0))-1,""))</f>
        <v/>
      </c>
    </row>
    <row r="575">
      <c r="A575" s="117" t="n"/>
      <c r="B575" s="118" t="n"/>
      <c r="C575" s="115">
        <f>IF(OR(B575="",B574=""),"",B575/B574-1)</f>
        <v/>
      </c>
      <c r="D575" s="115">
        <f>IF(B575="","",IFERROR(B575/INDEX($B$2:$B$800,MATCH(DATE(YEAR(A575)-1,12,1),$A$2:$A$800,0))-1,""))</f>
        <v/>
      </c>
      <c r="E575" s="115">
        <f>IF(B575="","",IFERROR(B575/INDEX($B$2:$B$800,MATCH(DATE(YEAR(A575)-1,MONTH(A575),1),$A$2:$A$800,0))-1,""))</f>
        <v/>
      </c>
    </row>
    <row r="576">
      <c r="A576" s="117" t="n"/>
      <c r="B576" s="118" t="n"/>
      <c r="C576" s="115">
        <f>IF(OR(B576="",B575=""),"",B576/B575-1)</f>
        <v/>
      </c>
      <c r="D576" s="115">
        <f>IF(B576="","",IFERROR(B576/INDEX($B$2:$B$800,MATCH(DATE(YEAR(A576)-1,12,1),$A$2:$A$800,0))-1,""))</f>
        <v/>
      </c>
      <c r="E576" s="115">
        <f>IF(B576="","",IFERROR(B576/INDEX($B$2:$B$800,MATCH(DATE(YEAR(A576)-1,MONTH(A576),1),$A$2:$A$800,0))-1,""))</f>
        <v/>
      </c>
    </row>
    <row r="577">
      <c r="A577" s="117" t="n"/>
      <c r="B577" s="118" t="n"/>
      <c r="C577" s="115">
        <f>IF(OR(B577="",B576=""),"",B577/B576-1)</f>
        <v/>
      </c>
      <c r="D577" s="115">
        <f>IF(B577="","",IFERROR(B577/INDEX($B$2:$B$800,MATCH(DATE(YEAR(A577)-1,12,1),$A$2:$A$800,0))-1,""))</f>
        <v/>
      </c>
      <c r="E577" s="115">
        <f>IF(B577="","",IFERROR(B577/INDEX($B$2:$B$800,MATCH(DATE(YEAR(A577)-1,MONTH(A577),1),$A$2:$A$800,0))-1,""))</f>
        <v/>
      </c>
    </row>
    <row r="578">
      <c r="A578" s="117" t="n"/>
      <c r="B578" s="118" t="n"/>
      <c r="C578" s="115">
        <f>IF(OR(B578="",B577=""),"",B578/B577-1)</f>
        <v/>
      </c>
      <c r="D578" s="115">
        <f>IF(B578="","",IFERROR(B578/INDEX($B$2:$B$800,MATCH(DATE(YEAR(A578)-1,12,1),$A$2:$A$800,0))-1,""))</f>
        <v/>
      </c>
      <c r="E578" s="115">
        <f>IF(B578="","",IFERROR(B578/INDEX($B$2:$B$800,MATCH(DATE(YEAR(A578)-1,MONTH(A578),1),$A$2:$A$800,0))-1,""))</f>
        <v/>
      </c>
    </row>
    <row r="579">
      <c r="A579" s="117" t="n"/>
      <c r="B579" s="118" t="n"/>
      <c r="C579" s="115">
        <f>IF(OR(B579="",B578=""),"",B579/B578-1)</f>
        <v/>
      </c>
      <c r="D579" s="115">
        <f>IF(B579="","",IFERROR(B579/INDEX($B$2:$B$800,MATCH(DATE(YEAR(A579)-1,12,1),$A$2:$A$800,0))-1,""))</f>
        <v/>
      </c>
      <c r="E579" s="115">
        <f>IF(B579="","",IFERROR(B579/INDEX($B$2:$B$800,MATCH(DATE(YEAR(A579)-1,MONTH(A579),1),$A$2:$A$800,0))-1,""))</f>
        <v/>
      </c>
    </row>
    <row r="580">
      <c r="A580" s="117" t="n"/>
      <c r="B580" s="118" t="n"/>
      <c r="C580" s="115">
        <f>IF(OR(B580="",B579=""),"",B580/B579-1)</f>
        <v/>
      </c>
      <c r="D580" s="115">
        <f>IF(B580="","",IFERROR(B580/INDEX($B$2:$B$800,MATCH(DATE(YEAR(A580)-1,12,1),$A$2:$A$800,0))-1,""))</f>
        <v/>
      </c>
      <c r="E580" s="115">
        <f>IF(B580="","",IFERROR(B580/INDEX($B$2:$B$800,MATCH(DATE(YEAR(A580)-1,MONTH(A580),1),$A$2:$A$800,0))-1,""))</f>
        <v/>
      </c>
    </row>
    <row r="581">
      <c r="A581" s="117" t="n"/>
      <c r="B581" s="118" t="n"/>
      <c r="C581" s="115">
        <f>IF(OR(B581="",B580=""),"",B581/B580-1)</f>
        <v/>
      </c>
      <c r="D581" s="115">
        <f>IF(B581="","",IFERROR(B581/INDEX($B$2:$B$800,MATCH(DATE(YEAR(A581)-1,12,1),$A$2:$A$800,0))-1,""))</f>
        <v/>
      </c>
      <c r="E581" s="115">
        <f>IF(B581="","",IFERROR(B581/INDEX($B$2:$B$800,MATCH(DATE(YEAR(A581)-1,MONTH(A581),1),$A$2:$A$800,0))-1,""))</f>
        <v/>
      </c>
    </row>
    <row r="582">
      <c r="A582" s="117" t="n"/>
      <c r="B582" s="118" t="n"/>
      <c r="C582" s="115">
        <f>IF(OR(B582="",B581=""),"",B582/B581-1)</f>
        <v/>
      </c>
      <c r="D582" s="115">
        <f>IF(B582="","",IFERROR(B582/INDEX($B$2:$B$800,MATCH(DATE(YEAR(A582)-1,12,1),$A$2:$A$800,0))-1,""))</f>
        <v/>
      </c>
      <c r="E582" s="115">
        <f>IF(B582="","",IFERROR(B582/INDEX($B$2:$B$800,MATCH(DATE(YEAR(A582)-1,MONTH(A582),1),$A$2:$A$800,0))-1,""))</f>
        <v/>
      </c>
    </row>
    <row r="583">
      <c r="A583" s="117" t="n"/>
      <c r="B583" s="118" t="n"/>
      <c r="C583" s="115">
        <f>IF(OR(B583="",B582=""),"",B583/B582-1)</f>
        <v/>
      </c>
      <c r="D583" s="115">
        <f>IF(B583="","",IFERROR(B583/INDEX($B$2:$B$800,MATCH(DATE(YEAR(A583)-1,12,1),$A$2:$A$800,0))-1,""))</f>
        <v/>
      </c>
      <c r="E583" s="115">
        <f>IF(B583="","",IFERROR(B583/INDEX($B$2:$B$800,MATCH(DATE(YEAR(A583)-1,MONTH(A583),1),$A$2:$A$800,0))-1,""))</f>
        <v/>
      </c>
    </row>
    <row r="584">
      <c r="A584" s="117" t="n"/>
      <c r="B584" s="118" t="n"/>
      <c r="C584" s="115">
        <f>IF(OR(B584="",B583=""),"",B584/B583-1)</f>
        <v/>
      </c>
      <c r="D584" s="115">
        <f>IF(B584="","",IFERROR(B584/INDEX($B$2:$B$800,MATCH(DATE(YEAR(A584)-1,12,1),$A$2:$A$800,0))-1,""))</f>
        <v/>
      </c>
      <c r="E584" s="115">
        <f>IF(B584="","",IFERROR(B584/INDEX($B$2:$B$800,MATCH(DATE(YEAR(A584)-1,MONTH(A584),1),$A$2:$A$800,0))-1,""))</f>
        <v/>
      </c>
    </row>
    <row r="585">
      <c r="A585" s="117" t="n"/>
      <c r="B585" s="118" t="n"/>
      <c r="C585" s="115">
        <f>IF(OR(B585="",B584=""),"",B585/B584-1)</f>
        <v/>
      </c>
      <c r="D585" s="115">
        <f>IF(B585="","",IFERROR(B585/INDEX($B$2:$B$800,MATCH(DATE(YEAR(A585)-1,12,1),$A$2:$A$800,0))-1,""))</f>
        <v/>
      </c>
      <c r="E585" s="115">
        <f>IF(B585="","",IFERROR(B585/INDEX($B$2:$B$800,MATCH(DATE(YEAR(A585)-1,MONTH(A585),1),$A$2:$A$800,0))-1,""))</f>
        <v/>
      </c>
    </row>
    <row r="586">
      <c r="A586" s="117" t="n"/>
      <c r="B586" s="118" t="n"/>
      <c r="C586" s="115">
        <f>IF(OR(B586="",B585=""),"",B586/B585-1)</f>
        <v/>
      </c>
      <c r="D586" s="115">
        <f>IF(B586="","",IFERROR(B586/INDEX($B$2:$B$800,MATCH(DATE(YEAR(A586)-1,12,1),$A$2:$A$800,0))-1,""))</f>
        <v/>
      </c>
      <c r="E586" s="115">
        <f>IF(B586="","",IFERROR(B586/INDEX($B$2:$B$800,MATCH(DATE(YEAR(A586)-1,MONTH(A586),1),$A$2:$A$800,0))-1,""))</f>
        <v/>
      </c>
    </row>
    <row r="587">
      <c r="A587" s="117" t="n"/>
      <c r="B587" s="118" t="n"/>
      <c r="C587" s="115">
        <f>IF(OR(B587="",B586=""),"",B587/B586-1)</f>
        <v/>
      </c>
      <c r="D587" s="115">
        <f>IF(B587="","",IFERROR(B587/INDEX($B$2:$B$800,MATCH(DATE(YEAR(A587)-1,12,1),$A$2:$A$800,0))-1,""))</f>
        <v/>
      </c>
      <c r="E587" s="115">
        <f>IF(B587="","",IFERROR(B587/INDEX($B$2:$B$800,MATCH(DATE(YEAR(A587)-1,MONTH(A587),1),$A$2:$A$800,0))-1,""))</f>
        <v/>
      </c>
    </row>
    <row r="588">
      <c r="A588" s="117" t="n"/>
      <c r="B588" s="118" t="n"/>
      <c r="C588" s="115">
        <f>IF(OR(B588="",B587=""),"",B588/B587-1)</f>
        <v/>
      </c>
      <c r="D588" s="115">
        <f>IF(B588="","",IFERROR(B588/INDEX($B$2:$B$800,MATCH(DATE(YEAR(A588)-1,12,1),$A$2:$A$800,0))-1,""))</f>
        <v/>
      </c>
      <c r="E588" s="115">
        <f>IF(B588="","",IFERROR(B588/INDEX($B$2:$B$800,MATCH(DATE(YEAR(A588)-1,MONTH(A588),1),$A$2:$A$800,0))-1,""))</f>
        <v/>
      </c>
    </row>
    <row r="589">
      <c r="A589" s="117" t="n"/>
      <c r="B589" s="118" t="n"/>
      <c r="C589" s="115">
        <f>IF(OR(B589="",B588=""),"",B589/B588-1)</f>
        <v/>
      </c>
      <c r="D589" s="115">
        <f>IF(B589="","",IFERROR(B589/INDEX($B$2:$B$800,MATCH(DATE(YEAR(A589)-1,12,1),$A$2:$A$800,0))-1,""))</f>
        <v/>
      </c>
      <c r="E589" s="115">
        <f>IF(B589="","",IFERROR(B589/INDEX($B$2:$B$800,MATCH(DATE(YEAR(A589)-1,MONTH(A589),1),$A$2:$A$800,0))-1,""))</f>
        <v/>
      </c>
    </row>
    <row r="590">
      <c r="A590" s="117" t="n"/>
      <c r="B590" s="118" t="n"/>
      <c r="C590" s="115">
        <f>IF(OR(B590="",B589=""),"",B590/B589-1)</f>
        <v/>
      </c>
      <c r="D590" s="115">
        <f>IF(B590="","",IFERROR(B590/INDEX($B$2:$B$800,MATCH(DATE(YEAR(A590)-1,12,1),$A$2:$A$800,0))-1,""))</f>
        <v/>
      </c>
      <c r="E590" s="115">
        <f>IF(B590="","",IFERROR(B590/INDEX($B$2:$B$800,MATCH(DATE(YEAR(A590)-1,MONTH(A590),1),$A$2:$A$800,0))-1,""))</f>
        <v/>
      </c>
    </row>
    <row r="591">
      <c r="A591" s="117" t="n"/>
      <c r="B591" s="118" t="n"/>
      <c r="C591" s="115">
        <f>IF(OR(B591="",B590=""),"",B591/B590-1)</f>
        <v/>
      </c>
      <c r="D591" s="115">
        <f>IF(B591="","",IFERROR(B591/INDEX($B$2:$B$800,MATCH(DATE(YEAR(A591)-1,12,1),$A$2:$A$800,0))-1,""))</f>
        <v/>
      </c>
      <c r="E591" s="115">
        <f>IF(B591="","",IFERROR(B591/INDEX($B$2:$B$800,MATCH(DATE(YEAR(A591)-1,MONTH(A591),1),$A$2:$A$800,0))-1,""))</f>
        <v/>
      </c>
    </row>
    <row r="592">
      <c r="A592" s="117" t="n"/>
      <c r="B592" s="118" t="n"/>
      <c r="C592" s="115">
        <f>IF(OR(B592="",B591=""),"",B592/B591-1)</f>
        <v/>
      </c>
      <c r="D592" s="115">
        <f>IF(B592="","",IFERROR(B592/INDEX($B$2:$B$800,MATCH(DATE(YEAR(A592)-1,12,1),$A$2:$A$800,0))-1,""))</f>
        <v/>
      </c>
      <c r="E592" s="115">
        <f>IF(B592="","",IFERROR(B592/INDEX($B$2:$B$800,MATCH(DATE(YEAR(A592)-1,MONTH(A592),1),$A$2:$A$800,0))-1,""))</f>
        <v/>
      </c>
    </row>
    <row r="593">
      <c r="A593" s="117" t="n"/>
      <c r="B593" s="118" t="n"/>
      <c r="C593" s="115">
        <f>IF(OR(B593="",B592=""),"",B593/B592-1)</f>
        <v/>
      </c>
      <c r="D593" s="115">
        <f>IF(B593="","",IFERROR(B593/INDEX($B$2:$B$800,MATCH(DATE(YEAR(A593)-1,12,1),$A$2:$A$800,0))-1,""))</f>
        <v/>
      </c>
      <c r="E593" s="115">
        <f>IF(B593="","",IFERROR(B593/INDEX($B$2:$B$800,MATCH(DATE(YEAR(A593)-1,MONTH(A593),1),$A$2:$A$800,0))-1,""))</f>
        <v/>
      </c>
    </row>
    <row r="594">
      <c r="A594" s="117" t="n"/>
      <c r="B594" s="118" t="n"/>
      <c r="C594" s="115">
        <f>IF(OR(B594="",B593=""),"",B594/B593-1)</f>
        <v/>
      </c>
      <c r="D594" s="115">
        <f>IF(B594="","",IFERROR(B594/INDEX($B$2:$B$800,MATCH(DATE(YEAR(A594)-1,12,1),$A$2:$A$800,0))-1,""))</f>
        <v/>
      </c>
      <c r="E594" s="115">
        <f>IF(B594="","",IFERROR(B594/INDEX($B$2:$B$800,MATCH(DATE(YEAR(A594)-1,MONTH(A594),1),$A$2:$A$800,0))-1,""))</f>
        <v/>
      </c>
    </row>
    <row r="595">
      <c r="A595" s="117" t="n"/>
      <c r="B595" s="118" t="n"/>
      <c r="C595" s="115">
        <f>IF(OR(B595="",B594=""),"",B595/B594-1)</f>
        <v/>
      </c>
      <c r="D595" s="115">
        <f>IF(B595="","",IFERROR(B595/INDEX($B$2:$B$800,MATCH(DATE(YEAR(A595)-1,12,1),$A$2:$A$800,0))-1,""))</f>
        <v/>
      </c>
      <c r="E595" s="115">
        <f>IF(B595="","",IFERROR(B595/INDEX($B$2:$B$800,MATCH(DATE(YEAR(A595)-1,MONTH(A595),1),$A$2:$A$800,0))-1,""))</f>
        <v/>
      </c>
    </row>
    <row r="596">
      <c r="A596" s="117" t="n"/>
      <c r="B596" s="118" t="n"/>
      <c r="C596" s="115">
        <f>IF(OR(B596="",B595=""),"",B596/B595-1)</f>
        <v/>
      </c>
      <c r="D596" s="115">
        <f>IF(B596="","",IFERROR(B596/INDEX($B$2:$B$800,MATCH(DATE(YEAR(A596)-1,12,1),$A$2:$A$800,0))-1,""))</f>
        <v/>
      </c>
      <c r="E596" s="115">
        <f>IF(B596="","",IFERROR(B596/INDEX($B$2:$B$800,MATCH(DATE(YEAR(A596)-1,MONTH(A596),1),$A$2:$A$800,0))-1,""))</f>
        <v/>
      </c>
    </row>
    <row r="597">
      <c r="A597" s="117" t="n"/>
      <c r="B597" s="118" t="n"/>
      <c r="C597" s="115">
        <f>IF(OR(B597="",B596=""),"",B597/B596-1)</f>
        <v/>
      </c>
      <c r="D597" s="115">
        <f>IF(B597="","",IFERROR(B597/INDEX($B$2:$B$800,MATCH(DATE(YEAR(A597)-1,12,1),$A$2:$A$800,0))-1,""))</f>
        <v/>
      </c>
      <c r="E597" s="115">
        <f>IF(B597="","",IFERROR(B597/INDEX($B$2:$B$800,MATCH(DATE(YEAR(A597)-1,MONTH(A597),1),$A$2:$A$800,0))-1,""))</f>
        <v/>
      </c>
    </row>
    <row r="598">
      <c r="A598" s="117" t="n"/>
      <c r="B598" s="118" t="n"/>
      <c r="C598" s="115">
        <f>IF(OR(B598="",B597=""),"",B598/B597-1)</f>
        <v/>
      </c>
      <c r="D598" s="115">
        <f>IF(B598="","",IFERROR(B598/INDEX($B$2:$B$800,MATCH(DATE(YEAR(A598)-1,12,1),$A$2:$A$800,0))-1,""))</f>
        <v/>
      </c>
      <c r="E598" s="115">
        <f>IF(B598="","",IFERROR(B598/INDEX($B$2:$B$800,MATCH(DATE(YEAR(A598)-1,MONTH(A598),1),$A$2:$A$800,0))-1,""))</f>
        <v/>
      </c>
    </row>
    <row r="599">
      <c r="A599" s="117" t="n"/>
      <c r="B599" s="118" t="n"/>
      <c r="C599" s="115">
        <f>IF(OR(B599="",B598=""),"",B599/B598-1)</f>
        <v/>
      </c>
      <c r="D599" s="115">
        <f>IF(B599="","",IFERROR(B599/INDEX($B$2:$B$800,MATCH(DATE(YEAR(A599)-1,12,1),$A$2:$A$800,0))-1,""))</f>
        <v/>
      </c>
      <c r="E599" s="115">
        <f>IF(B599="","",IFERROR(B599/INDEX($B$2:$B$800,MATCH(DATE(YEAR(A599)-1,MONTH(A599),1),$A$2:$A$800,0))-1,""))</f>
        <v/>
      </c>
    </row>
    <row r="600">
      <c r="A600" s="117" t="n"/>
      <c r="B600" s="118" t="n"/>
      <c r="C600" s="115">
        <f>IF(OR(B600="",B599=""),"",B600/B599-1)</f>
        <v/>
      </c>
      <c r="D600" s="115">
        <f>IF(B600="","",IFERROR(B600/INDEX($B$2:$B$800,MATCH(DATE(YEAR(A600)-1,12,1),$A$2:$A$800,0))-1,""))</f>
        <v/>
      </c>
      <c r="E600" s="115">
        <f>IF(B600="","",IFERROR(B600/INDEX($B$2:$B$800,MATCH(DATE(YEAR(A600)-1,MONTH(A600),1),$A$2:$A$800,0))-1,""))</f>
        <v/>
      </c>
    </row>
    <row r="601">
      <c r="A601" s="117" t="n"/>
      <c r="B601" s="118" t="n"/>
      <c r="C601" s="115">
        <f>IF(OR(B601="",B600=""),"",B601/B600-1)</f>
        <v/>
      </c>
      <c r="D601" s="115">
        <f>IF(B601="","",IFERROR(B601/INDEX($B$2:$B$800,MATCH(DATE(YEAR(A601)-1,12,1),$A$2:$A$800,0))-1,""))</f>
        <v/>
      </c>
      <c r="E601" s="115">
        <f>IF(B601="","",IFERROR(B601/INDEX($B$2:$B$800,MATCH(DATE(YEAR(A601)-1,MONTH(A601),1),$A$2:$A$800,0))-1,""))</f>
        <v/>
      </c>
    </row>
    <row r="602">
      <c r="A602" s="117" t="n"/>
      <c r="B602" s="118" t="n"/>
      <c r="C602" s="115">
        <f>IF(OR(B602="",B601=""),"",B602/B601-1)</f>
        <v/>
      </c>
      <c r="D602" s="115">
        <f>IF(B602="","",IFERROR(B602/INDEX($B$2:$B$800,MATCH(DATE(YEAR(A602)-1,12,1),$A$2:$A$800,0))-1,""))</f>
        <v/>
      </c>
      <c r="E602" s="115">
        <f>IF(B602="","",IFERROR(B602/INDEX($B$2:$B$800,MATCH(DATE(YEAR(A602)-1,MONTH(A602),1),$A$2:$A$800,0))-1,""))</f>
        <v/>
      </c>
    </row>
    <row r="603">
      <c r="A603" s="117" t="n"/>
      <c r="B603" s="118" t="n"/>
      <c r="C603" s="115">
        <f>IF(OR(B603="",B602=""),"",B603/B602-1)</f>
        <v/>
      </c>
      <c r="D603" s="115">
        <f>IF(B603="","",IFERROR(B603/INDEX($B$2:$B$800,MATCH(DATE(YEAR(A603)-1,12,1),$A$2:$A$800,0))-1,""))</f>
        <v/>
      </c>
      <c r="E603" s="115">
        <f>IF(B603="","",IFERROR(B603/INDEX($B$2:$B$800,MATCH(DATE(YEAR(A603)-1,MONTH(A603),1),$A$2:$A$800,0))-1,""))</f>
        <v/>
      </c>
    </row>
    <row r="604">
      <c r="A604" s="117" t="n"/>
      <c r="B604" s="118" t="n"/>
      <c r="C604" s="115">
        <f>IF(OR(B604="",B603=""),"",B604/B603-1)</f>
        <v/>
      </c>
      <c r="D604" s="115">
        <f>IF(B604="","",IFERROR(B604/INDEX($B$2:$B$800,MATCH(DATE(YEAR(A604)-1,12,1),$A$2:$A$800,0))-1,""))</f>
        <v/>
      </c>
      <c r="E604" s="115">
        <f>IF(B604="","",IFERROR(B604/INDEX($B$2:$B$800,MATCH(DATE(YEAR(A604)-1,MONTH(A604),1),$A$2:$A$800,0))-1,""))</f>
        <v/>
      </c>
    </row>
    <row r="605">
      <c r="A605" s="117" t="n"/>
      <c r="B605" s="118" t="n"/>
      <c r="C605" s="115">
        <f>IF(OR(B605="",B604=""),"",B605/B604-1)</f>
        <v/>
      </c>
      <c r="D605" s="115">
        <f>IF(B605="","",IFERROR(B605/INDEX($B$2:$B$800,MATCH(DATE(YEAR(A605)-1,12,1),$A$2:$A$800,0))-1,""))</f>
        <v/>
      </c>
      <c r="E605" s="115">
        <f>IF(B605="","",IFERROR(B605/INDEX($B$2:$B$800,MATCH(DATE(YEAR(A605)-1,MONTH(A605),1),$A$2:$A$800,0))-1,""))</f>
        <v/>
      </c>
    </row>
    <row r="606">
      <c r="A606" s="117" t="n"/>
      <c r="B606" s="118" t="n"/>
      <c r="C606" s="115">
        <f>IF(OR(B606="",B605=""),"",B606/B605-1)</f>
        <v/>
      </c>
      <c r="D606" s="115">
        <f>IF(B606="","",IFERROR(B606/INDEX($B$2:$B$800,MATCH(DATE(YEAR(A606)-1,12,1),$A$2:$A$800,0))-1,""))</f>
        <v/>
      </c>
      <c r="E606" s="115">
        <f>IF(B606="","",IFERROR(B606/INDEX($B$2:$B$800,MATCH(DATE(YEAR(A606)-1,MONTH(A606),1),$A$2:$A$800,0))-1,""))</f>
        <v/>
      </c>
    </row>
    <row r="607">
      <c r="A607" s="117" t="n"/>
      <c r="B607" s="118" t="n"/>
      <c r="C607" s="115">
        <f>IF(OR(B607="",B606=""),"",B607/B606-1)</f>
        <v/>
      </c>
      <c r="D607" s="115">
        <f>IF(B607="","",IFERROR(B607/INDEX($B$2:$B$800,MATCH(DATE(YEAR(A607)-1,12,1),$A$2:$A$800,0))-1,""))</f>
        <v/>
      </c>
      <c r="E607" s="115">
        <f>IF(B607="","",IFERROR(B607/INDEX($B$2:$B$800,MATCH(DATE(YEAR(A607)-1,MONTH(A607),1),$A$2:$A$800,0))-1,""))</f>
        <v/>
      </c>
    </row>
    <row r="608">
      <c r="A608" s="117" t="n"/>
      <c r="B608" s="118" t="n"/>
      <c r="C608" s="115">
        <f>IF(OR(B608="",B607=""),"",B608/B607-1)</f>
        <v/>
      </c>
      <c r="D608" s="115">
        <f>IF(B608="","",IFERROR(B608/INDEX($B$2:$B$800,MATCH(DATE(YEAR(A608)-1,12,1),$A$2:$A$800,0))-1,""))</f>
        <v/>
      </c>
      <c r="E608" s="115">
        <f>IF(B608="","",IFERROR(B608/INDEX($B$2:$B$800,MATCH(DATE(YEAR(A608)-1,MONTH(A608),1),$A$2:$A$800,0))-1,""))</f>
        <v/>
      </c>
    </row>
    <row r="609">
      <c r="A609" s="117" t="n"/>
      <c r="B609" s="118" t="n"/>
      <c r="C609" s="115">
        <f>IF(OR(B609="",B608=""),"",B609/B608-1)</f>
        <v/>
      </c>
      <c r="D609" s="115">
        <f>IF(B609="","",IFERROR(B609/INDEX($B$2:$B$800,MATCH(DATE(YEAR(A609)-1,12,1),$A$2:$A$800,0))-1,""))</f>
        <v/>
      </c>
      <c r="E609" s="115">
        <f>IF(B609="","",IFERROR(B609/INDEX($B$2:$B$800,MATCH(DATE(YEAR(A609)-1,MONTH(A609),1),$A$2:$A$800,0))-1,""))</f>
        <v/>
      </c>
    </row>
    <row r="610">
      <c r="A610" s="117" t="n"/>
      <c r="B610" s="118" t="n"/>
      <c r="C610" s="115">
        <f>IF(OR(B610="",B609=""),"",B610/B609-1)</f>
        <v/>
      </c>
      <c r="D610" s="115">
        <f>IF(B610="","",IFERROR(B610/INDEX($B$2:$B$800,MATCH(DATE(YEAR(A610)-1,12,1),$A$2:$A$800,0))-1,""))</f>
        <v/>
      </c>
      <c r="E610" s="115">
        <f>IF(B610="","",IFERROR(B610/INDEX($B$2:$B$800,MATCH(DATE(YEAR(A610)-1,MONTH(A610),1),$A$2:$A$800,0))-1,""))</f>
        <v/>
      </c>
    </row>
    <row r="611">
      <c r="A611" s="117" t="n"/>
      <c r="B611" s="118" t="n"/>
      <c r="C611" s="115">
        <f>IF(OR(B611="",B610=""),"",B611/B610-1)</f>
        <v/>
      </c>
      <c r="D611" s="115">
        <f>IF(B611="","",IFERROR(B611/INDEX($B$2:$B$800,MATCH(DATE(YEAR(A611)-1,12,1),$A$2:$A$800,0))-1,""))</f>
        <v/>
      </c>
      <c r="E611" s="115">
        <f>IF(B611="","",IFERROR(B611/INDEX($B$2:$B$800,MATCH(DATE(YEAR(A611)-1,MONTH(A611),1),$A$2:$A$800,0))-1,""))</f>
        <v/>
      </c>
    </row>
    <row r="612">
      <c r="A612" s="117" t="n"/>
      <c r="B612" s="118" t="n"/>
      <c r="C612" s="115">
        <f>IF(OR(B612="",B611=""),"",B612/B611-1)</f>
        <v/>
      </c>
      <c r="D612" s="115">
        <f>IF(B612="","",IFERROR(B612/INDEX($B$2:$B$800,MATCH(DATE(YEAR(A612)-1,12,1),$A$2:$A$800,0))-1,""))</f>
        <v/>
      </c>
      <c r="E612" s="115">
        <f>IF(B612="","",IFERROR(B612/INDEX($B$2:$B$800,MATCH(DATE(YEAR(A612)-1,MONTH(A612),1),$A$2:$A$800,0))-1,""))</f>
        <v/>
      </c>
    </row>
    <row r="613">
      <c r="A613" s="117" t="n"/>
      <c r="B613" s="118" t="n"/>
      <c r="C613" s="115">
        <f>IF(OR(B613="",B612=""),"",B613/B612-1)</f>
        <v/>
      </c>
      <c r="D613" s="115">
        <f>IF(B613="","",IFERROR(B613/INDEX($B$2:$B$800,MATCH(DATE(YEAR(A613)-1,12,1),$A$2:$A$800,0))-1,""))</f>
        <v/>
      </c>
      <c r="E613" s="115">
        <f>IF(B613="","",IFERROR(B613/INDEX($B$2:$B$800,MATCH(DATE(YEAR(A613)-1,MONTH(A613),1),$A$2:$A$800,0))-1,""))</f>
        <v/>
      </c>
    </row>
    <row r="614">
      <c r="A614" s="117" t="n"/>
      <c r="B614" s="118" t="n"/>
      <c r="C614" s="115">
        <f>IF(OR(B614="",B613=""),"",B614/B613-1)</f>
        <v/>
      </c>
      <c r="D614" s="115">
        <f>IF(B614="","",IFERROR(B614/INDEX($B$2:$B$800,MATCH(DATE(YEAR(A614)-1,12,1),$A$2:$A$800,0))-1,""))</f>
        <v/>
      </c>
      <c r="E614" s="115">
        <f>IF(B614="","",IFERROR(B614/INDEX($B$2:$B$800,MATCH(DATE(YEAR(A614)-1,MONTH(A614),1),$A$2:$A$800,0))-1,""))</f>
        <v/>
      </c>
    </row>
    <row r="615">
      <c r="A615" s="117" t="n"/>
      <c r="B615" s="118" t="n"/>
      <c r="C615" s="115">
        <f>IF(OR(B615="",B614=""),"",B615/B614-1)</f>
        <v/>
      </c>
      <c r="D615" s="115">
        <f>IF(B615="","",IFERROR(B615/INDEX($B$2:$B$800,MATCH(DATE(YEAR(A615)-1,12,1),$A$2:$A$800,0))-1,""))</f>
        <v/>
      </c>
      <c r="E615" s="115">
        <f>IF(B615="","",IFERROR(B615/INDEX($B$2:$B$800,MATCH(DATE(YEAR(A615)-1,MONTH(A615),1),$A$2:$A$800,0))-1,""))</f>
        <v/>
      </c>
    </row>
    <row r="616">
      <c r="A616" s="117" t="n"/>
      <c r="B616" s="118" t="n"/>
      <c r="C616" s="115">
        <f>IF(OR(B616="",B615=""),"",B616/B615-1)</f>
        <v/>
      </c>
      <c r="D616" s="115">
        <f>IF(B616="","",IFERROR(B616/INDEX($B$2:$B$800,MATCH(DATE(YEAR(A616)-1,12,1),$A$2:$A$800,0))-1,""))</f>
        <v/>
      </c>
      <c r="E616" s="115">
        <f>IF(B616="","",IFERROR(B616/INDEX($B$2:$B$800,MATCH(DATE(YEAR(A616)-1,MONTH(A616),1),$A$2:$A$800,0))-1,""))</f>
        <v/>
      </c>
    </row>
    <row r="617">
      <c r="A617" s="117" t="n"/>
      <c r="B617" s="118" t="n"/>
      <c r="C617" s="115">
        <f>IF(OR(B617="",B616=""),"",B617/B616-1)</f>
        <v/>
      </c>
      <c r="D617" s="115">
        <f>IF(B617="","",IFERROR(B617/INDEX($B$2:$B$800,MATCH(DATE(YEAR(A617)-1,12,1),$A$2:$A$800,0))-1,""))</f>
        <v/>
      </c>
      <c r="E617" s="115">
        <f>IF(B617="","",IFERROR(B617/INDEX($B$2:$B$800,MATCH(DATE(YEAR(A617)-1,MONTH(A617),1),$A$2:$A$800,0))-1,""))</f>
        <v/>
      </c>
    </row>
    <row r="618">
      <c r="A618" s="117" t="n"/>
      <c r="B618" s="118" t="n"/>
      <c r="C618" s="115">
        <f>IF(OR(B618="",B617=""),"",B618/B617-1)</f>
        <v/>
      </c>
      <c r="D618" s="115">
        <f>IF(B618="","",IFERROR(B618/INDEX($B$2:$B$800,MATCH(DATE(YEAR(A618)-1,12,1),$A$2:$A$800,0))-1,""))</f>
        <v/>
      </c>
      <c r="E618" s="115">
        <f>IF(B618="","",IFERROR(B618/INDEX($B$2:$B$800,MATCH(DATE(YEAR(A618)-1,MONTH(A618),1),$A$2:$A$800,0))-1,""))</f>
        <v/>
      </c>
    </row>
    <row r="619">
      <c r="A619" s="117" t="n"/>
      <c r="B619" s="118" t="n"/>
      <c r="C619" s="115">
        <f>IF(OR(B619="",B618=""),"",B619/B618-1)</f>
        <v/>
      </c>
      <c r="D619" s="115">
        <f>IF(B619="","",IFERROR(B619/INDEX($B$2:$B$800,MATCH(DATE(YEAR(A619)-1,12,1),$A$2:$A$800,0))-1,""))</f>
        <v/>
      </c>
      <c r="E619" s="115">
        <f>IF(B619="","",IFERROR(B619/INDEX($B$2:$B$800,MATCH(DATE(YEAR(A619)-1,MONTH(A619),1),$A$2:$A$800,0))-1,""))</f>
        <v/>
      </c>
    </row>
    <row r="620">
      <c r="A620" s="117" t="n"/>
      <c r="B620" s="118" t="n"/>
      <c r="C620" s="115">
        <f>IF(OR(B620="",B619=""),"",B620/B619-1)</f>
        <v/>
      </c>
      <c r="D620" s="115">
        <f>IF(B620="","",IFERROR(B620/INDEX($B$2:$B$800,MATCH(DATE(YEAR(A620)-1,12,1),$A$2:$A$800,0))-1,""))</f>
        <v/>
      </c>
      <c r="E620" s="115">
        <f>IF(B620="","",IFERROR(B620/INDEX($B$2:$B$800,MATCH(DATE(YEAR(A620)-1,MONTH(A620),1),$A$2:$A$800,0))-1,""))</f>
        <v/>
      </c>
    </row>
    <row r="621">
      <c r="A621" s="117" t="n"/>
      <c r="B621" s="118" t="n"/>
      <c r="C621" s="115">
        <f>IF(OR(B621="",B620=""),"",B621/B620-1)</f>
        <v/>
      </c>
      <c r="D621" s="115">
        <f>IF(B621="","",IFERROR(B621/INDEX($B$2:$B$800,MATCH(DATE(YEAR(A621)-1,12,1),$A$2:$A$800,0))-1,""))</f>
        <v/>
      </c>
      <c r="E621" s="115">
        <f>IF(B621="","",IFERROR(B621/INDEX($B$2:$B$800,MATCH(DATE(YEAR(A621)-1,MONTH(A621),1),$A$2:$A$800,0))-1,""))</f>
        <v/>
      </c>
    </row>
    <row r="622">
      <c r="A622" s="117" t="n"/>
      <c r="B622" s="118" t="n"/>
      <c r="C622" s="115">
        <f>IF(OR(B622="",B621=""),"",B622/B621-1)</f>
        <v/>
      </c>
      <c r="D622" s="115">
        <f>IF(B622="","",IFERROR(B622/INDEX($B$2:$B$800,MATCH(DATE(YEAR(A622)-1,12,1),$A$2:$A$800,0))-1,""))</f>
        <v/>
      </c>
      <c r="E622" s="115">
        <f>IF(B622="","",IFERROR(B622/INDEX($B$2:$B$800,MATCH(DATE(YEAR(A622)-1,MONTH(A622),1),$A$2:$A$800,0))-1,""))</f>
        <v/>
      </c>
    </row>
    <row r="623">
      <c r="A623" s="117" t="n"/>
      <c r="B623" s="118" t="n"/>
      <c r="C623" s="115">
        <f>IF(OR(B623="",B622=""),"",B623/B622-1)</f>
        <v/>
      </c>
      <c r="D623" s="115">
        <f>IF(B623="","",IFERROR(B623/INDEX($B$2:$B$800,MATCH(DATE(YEAR(A623)-1,12,1),$A$2:$A$800,0))-1,""))</f>
        <v/>
      </c>
      <c r="E623" s="115">
        <f>IF(B623="","",IFERROR(B623/INDEX($B$2:$B$800,MATCH(DATE(YEAR(A623)-1,MONTH(A623),1),$A$2:$A$800,0))-1,""))</f>
        <v/>
      </c>
    </row>
    <row r="624">
      <c r="A624" s="117" t="n"/>
      <c r="B624" s="118" t="n"/>
      <c r="C624" s="115">
        <f>IF(OR(B624="",B623=""),"",B624/B623-1)</f>
        <v/>
      </c>
      <c r="D624" s="115">
        <f>IF(B624="","",IFERROR(B624/INDEX($B$2:$B$800,MATCH(DATE(YEAR(A624)-1,12,1),$A$2:$A$800,0))-1,""))</f>
        <v/>
      </c>
      <c r="E624" s="115">
        <f>IF(B624="","",IFERROR(B624/INDEX($B$2:$B$800,MATCH(DATE(YEAR(A624)-1,MONTH(A624),1),$A$2:$A$800,0))-1,""))</f>
        <v/>
      </c>
    </row>
    <row r="625">
      <c r="A625" s="117" t="n"/>
      <c r="B625" s="118" t="n"/>
      <c r="C625" s="115">
        <f>IF(OR(B625="",B624=""),"",B625/B624-1)</f>
        <v/>
      </c>
      <c r="D625" s="115">
        <f>IF(B625="","",IFERROR(B625/INDEX($B$2:$B$800,MATCH(DATE(YEAR(A625)-1,12,1),$A$2:$A$800,0))-1,""))</f>
        <v/>
      </c>
      <c r="E625" s="115">
        <f>IF(B625="","",IFERROR(B625/INDEX($B$2:$B$800,MATCH(DATE(YEAR(A625)-1,MONTH(A625),1),$A$2:$A$800,0))-1,""))</f>
        <v/>
      </c>
    </row>
    <row r="626">
      <c r="A626" s="117" t="n"/>
      <c r="B626" s="118" t="n"/>
      <c r="C626" s="115">
        <f>IF(OR(B626="",B625=""),"",B626/B625-1)</f>
        <v/>
      </c>
      <c r="D626" s="115">
        <f>IF(B626="","",IFERROR(B626/INDEX($B$2:$B$800,MATCH(DATE(YEAR(A626)-1,12,1),$A$2:$A$800,0))-1,""))</f>
        <v/>
      </c>
      <c r="E626" s="115">
        <f>IF(B626="","",IFERROR(B626/INDEX($B$2:$B$800,MATCH(DATE(YEAR(A626)-1,MONTH(A626),1),$A$2:$A$800,0))-1,""))</f>
        <v/>
      </c>
    </row>
    <row r="627">
      <c r="A627" s="117" t="n"/>
      <c r="B627" s="118" t="n"/>
      <c r="C627" s="115">
        <f>IF(OR(B627="",B626=""),"",B627/B626-1)</f>
        <v/>
      </c>
      <c r="D627" s="115">
        <f>IF(B627="","",IFERROR(B627/INDEX($B$2:$B$800,MATCH(DATE(YEAR(A627)-1,12,1),$A$2:$A$800,0))-1,""))</f>
        <v/>
      </c>
      <c r="E627" s="115">
        <f>IF(B627="","",IFERROR(B627/INDEX($B$2:$B$800,MATCH(DATE(YEAR(A627)-1,MONTH(A627),1),$A$2:$A$800,0))-1,""))</f>
        <v/>
      </c>
    </row>
    <row r="628">
      <c r="A628" s="117" t="n"/>
      <c r="B628" s="118" t="n"/>
      <c r="C628" s="115">
        <f>IF(OR(B628="",B627=""),"",B628/B627-1)</f>
        <v/>
      </c>
      <c r="D628" s="115">
        <f>IF(B628="","",IFERROR(B628/INDEX($B$2:$B$800,MATCH(DATE(YEAR(A628)-1,12,1),$A$2:$A$800,0))-1,""))</f>
        <v/>
      </c>
      <c r="E628" s="115">
        <f>IF(B628="","",IFERROR(B628/INDEX($B$2:$B$800,MATCH(DATE(YEAR(A628)-1,MONTH(A628),1),$A$2:$A$800,0))-1,""))</f>
        <v/>
      </c>
    </row>
    <row r="629">
      <c r="A629" s="117" t="n"/>
      <c r="B629" s="118" t="n"/>
      <c r="C629" s="115">
        <f>IF(OR(B629="",B628=""),"",B629/B628-1)</f>
        <v/>
      </c>
      <c r="D629" s="115">
        <f>IF(B629="","",IFERROR(B629/INDEX($B$2:$B$800,MATCH(DATE(YEAR(A629)-1,12,1),$A$2:$A$800,0))-1,""))</f>
        <v/>
      </c>
      <c r="E629" s="115">
        <f>IF(B629="","",IFERROR(B629/INDEX($B$2:$B$800,MATCH(DATE(YEAR(A629)-1,MONTH(A629),1),$A$2:$A$800,0))-1,""))</f>
        <v/>
      </c>
    </row>
    <row r="630">
      <c r="A630" s="117" t="n"/>
      <c r="B630" s="118" t="n"/>
      <c r="C630" s="115">
        <f>IF(OR(B630="",B629=""),"",B630/B629-1)</f>
        <v/>
      </c>
      <c r="D630" s="115">
        <f>IF(B630="","",IFERROR(B630/INDEX($B$2:$B$800,MATCH(DATE(YEAR(A630)-1,12,1),$A$2:$A$800,0))-1,""))</f>
        <v/>
      </c>
      <c r="E630" s="115">
        <f>IF(B630="","",IFERROR(B630/INDEX($B$2:$B$800,MATCH(DATE(YEAR(A630)-1,MONTH(A630),1),$A$2:$A$800,0))-1,""))</f>
        <v/>
      </c>
    </row>
    <row r="631">
      <c r="A631" s="117" t="n"/>
      <c r="B631" s="118" t="n"/>
      <c r="C631" s="115">
        <f>IF(OR(B631="",B630=""),"",B631/B630-1)</f>
        <v/>
      </c>
      <c r="D631" s="115">
        <f>IF(B631="","",IFERROR(B631/INDEX($B$2:$B$800,MATCH(DATE(YEAR(A631)-1,12,1),$A$2:$A$800,0))-1,""))</f>
        <v/>
      </c>
      <c r="E631" s="115">
        <f>IF(B631="","",IFERROR(B631/INDEX($B$2:$B$800,MATCH(DATE(YEAR(A631)-1,MONTH(A631),1),$A$2:$A$800,0))-1,""))</f>
        <v/>
      </c>
    </row>
    <row r="632">
      <c r="A632" s="117" t="n"/>
      <c r="B632" s="118" t="n"/>
      <c r="C632" s="115">
        <f>IF(OR(B632="",B631=""),"",B632/B631-1)</f>
        <v/>
      </c>
      <c r="D632" s="115">
        <f>IF(B632="","",IFERROR(B632/INDEX($B$2:$B$800,MATCH(DATE(YEAR(A632)-1,12,1),$A$2:$A$800,0))-1,""))</f>
        <v/>
      </c>
      <c r="E632" s="115">
        <f>IF(B632="","",IFERROR(B632/INDEX($B$2:$B$800,MATCH(DATE(YEAR(A632)-1,MONTH(A632),1),$A$2:$A$800,0))-1,""))</f>
        <v/>
      </c>
    </row>
    <row r="633">
      <c r="A633" s="117" t="n"/>
      <c r="B633" s="118" t="n"/>
      <c r="C633" s="115">
        <f>IF(OR(B633="",B632=""),"",B633/B632-1)</f>
        <v/>
      </c>
      <c r="D633" s="115">
        <f>IF(B633="","",IFERROR(B633/INDEX($B$2:$B$800,MATCH(DATE(YEAR(A633)-1,12,1),$A$2:$A$800,0))-1,""))</f>
        <v/>
      </c>
      <c r="E633" s="115">
        <f>IF(B633="","",IFERROR(B633/INDEX($B$2:$B$800,MATCH(DATE(YEAR(A633)-1,MONTH(A633),1),$A$2:$A$800,0))-1,""))</f>
        <v/>
      </c>
    </row>
    <row r="634">
      <c r="A634" s="117" t="n"/>
      <c r="B634" s="118" t="n"/>
      <c r="C634" s="115">
        <f>IF(OR(B634="",B633=""),"",B634/B633-1)</f>
        <v/>
      </c>
      <c r="D634" s="115">
        <f>IF(B634="","",IFERROR(B634/INDEX($B$2:$B$800,MATCH(DATE(YEAR(A634)-1,12,1),$A$2:$A$800,0))-1,""))</f>
        <v/>
      </c>
      <c r="E634" s="115">
        <f>IF(B634="","",IFERROR(B634/INDEX($B$2:$B$800,MATCH(DATE(YEAR(A634)-1,MONTH(A634),1),$A$2:$A$800,0))-1,""))</f>
        <v/>
      </c>
    </row>
    <row r="635">
      <c r="A635" s="117" t="n"/>
      <c r="B635" s="118" t="n"/>
      <c r="C635" s="115">
        <f>IF(OR(B635="",B634=""),"",B635/B634-1)</f>
        <v/>
      </c>
      <c r="D635" s="115">
        <f>IF(B635="","",IFERROR(B635/INDEX($B$2:$B$800,MATCH(DATE(YEAR(A635)-1,12,1),$A$2:$A$800,0))-1,""))</f>
        <v/>
      </c>
      <c r="E635" s="115">
        <f>IF(B635="","",IFERROR(B635/INDEX($B$2:$B$800,MATCH(DATE(YEAR(A635)-1,MONTH(A635),1),$A$2:$A$800,0))-1,""))</f>
        <v/>
      </c>
    </row>
    <row r="636">
      <c r="A636" s="117" t="n"/>
      <c r="B636" s="118" t="n"/>
      <c r="C636" s="115">
        <f>IF(OR(B636="",B635=""),"",B636/B635-1)</f>
        <v/>
      </c>
      <c r="D636" s="115">
        <f>IF(B636="","",IFERROR(B636/INDEX($B$2:$B$800,MATCH(DATE(YEAR(A636)-1,12,1),$A$2:$A$800,0))-1,""))</f>
        <v/>
      </c>
      <c r="E636" s="115">
        <f>IF(B636="","",IFERROR(B636/INDEX($B$2:$B$800,MATCH(DATE(YEAR(A636)-1,MONTH(A636),1),$A$2:$A$800,0))-1,""))</f>
        <v/>
      </c>
    </row>
    <row r="637">
      <c r="A637" s="117" t="n"/>
      <c r="B637" s="118" t="n"/>
      <c r="C637" s="115">
        <f>IF(OR(B637="",B636=""),"",B637/B636-1)</f>
        <v/>
      </c>
      <c r="D637" s="115">
        <f>IF(B637="","",IFERROR(B637/INDEX($B$2:$B$800,MATCH(DATE(YEAR(A637)-1,12,1),$A$2:$A$800,0))-1,""))</f>
        <v/>
      </c>
      <c r="E637" s="115">
        <f>IF(B637="","",IFERROR(B637/INDEX($B$2:$B$800,MATCH(DATE(YEAR(A637)-1,MONTH(A637),1),$A$2:$A$800,0))-1,""))</f>
        <v/>
      </c>
    </row>
    <row r="638">
      <c r="A638" s="117" t="n"/>
      <c r="B638" s="118" t="n"/>
      <c r="C638" s="115">
        <f>IF(OR(B638="",B637=""),"",B638/B637-1)</f>
        <v/>
      </c>
      <c r="D638" s="115">
        <f>IF(B638="","",IFERROR(B638/INDEX($B$2:$B$800,MATCH(DATE(YEAR(A638)-1,12,1),$A$2:$A$800,0))-1,""))</f>
        <v/>
      </c>
      <c r="E638" s="115">
        <f>IF(B638="","",IFERROR(B638/INDEX($B$2:$B$800,MATCH(DATE(YEAR(A638)-1,MONTH(A638),1),$A$2:$A$800,0))-1,""))</f>
        <v/>
      </c>
    </row>
    <row r="639">
      <c r="A639" s="117" t="n"/>
      <c r="B639" s="118" t="n"/>
      <c r="C639" s="115">
        <f>IF(OR(B639="",B638=""),"",B639/B638-1)</f>
        <v/>
      </c>
      <c r="D639" s="115">
        <f>IF(B639="","",IFERROR(B639/INDEX($B$2:$B$800,MATCH(DATE(YEAR(A639)-1,12,1),$A$2:$A$800,0))-1,""))</f>
        <v/>
      </c>
      <c r="E639" s="115">
        <f>IF(B639="","",IFERROR(B639/INDEX($B$2:$B$800,MATCH(DATE(YEAR(A639)-1,MONTH(A639),1),$A$2:$A$800,0))-1,""))</f>
        <v/>
      </c>
    </row>
    <row r="640">
      <c r="A640" s="117" t="n"/>
      <c r="B640" s="118" t="n"/>
      <c r="C640" s="115">
        <f>IF(OR(B640="",B639=""),"",B640/B639-1)</f>
        <v/>
      </c>
      <c r="D640" s="115">
        <f>IF(B640="","",IFERROR(B640/INDEX($B$2:$B$800,MATCH(DATE(YEAR(A640)-1,12,1),$A$2:$A$800,0))-1,""))</f>
        <v/>
      </c>
      <c r="E640" s="115">
        <f>IF(B640="","",IFERROR(B640/INDEX($B$2:$B$800,MATCH(DATE(YEAR(A640)-1,MONTH(A640),1),$A$2:$A$800,0))-1,""))</f>
        <v/>
      </c>
    </row>
    <row r="641">
      <c r="A641" s="117" t="n"/>
      <c r="B641" s="118" t="n"/>
      <c r="C641" s="115">
        <f>IF(OR(B641="",B640=""),"",B641/B640-1)</f>
        <v/>
      </c>
      <c r="D641" s="115">
        <f>IF(B641="","",IFERROR(B641/INDEX($B$2:$B$800,MATCH(DATE(YEAR(A641)-1,12,1),$A$2:$A$800,0))-1,""))</f>
        <v/>
      </c>
      <c r="E641" s="115">
        <f>IF(B641="","",IFERROR(B641/INDEX($B$2:$B$800,MATCH(DATE(YEAR(A641)-1,MONTH(A641),1),$A$2:$A$800,0))-1,""))</f>
        <v/>
      </c>
    </row>
    <row r="642">
      <c r="A642" s="117" t="n"/>
      <c r="B642" s="118" t="n"/>
      <c r="C642" s="115">
        <f>IF(OR(B642="",B641=""),"",B642/B641-1)</f>
        <v/>
      </c>
      <c r="D642" s="115">
        <f>IF(B642="","",IFERROR(B642/INDEX($B$2:$B$800,MATCH(DATE(YEAR(A642)-1,12,1),$A$2:$A$800,0))-1,""))</f>
        <v/>
      </c>
      <c r="E642" s="115">
        <f>IF(B642="","",IFERROR(B642/INDEX($B$2:$B$800,MATCH(DATE(YEAR(A642)-1,MONTH(A642),1),$A$2:$A$800,0))-1,""))</f>
        <v/>
      </c>
    </row>
    <row r="643">
      <c r="A643" s="117" t="n"/>
      <c r="B643" s="118" t="n"/>
      <c r="C643" s="115">
        <f>IF(OR(B643="",B642=""),"",B643/B642-1)</f>
        <v/>
      </c>
      <c r="D643" s="115">
        <f>IF(B643="","",IFERROR(B643/INDEX($B$2:$B$800,MATCH(DATE(YEAR(A643)-1,12,1),$A$2:$A$800,0))-1,""))</f>
        <v/>
      </c>
      <c r="E643" s="115">
        <f>IF(B643="","",IFERROR(B643/INDEX($B$2:$B$800,MATCH(DATE(YEAR(A643)-1,MONTH(A643),1),$A$2:$A$800,0))-1,""))</f>
        <v/>
      </c>
    </row>
    <row r="644">
      <c r="A644" s="117" t="n"/>
      <c r="B644" s="118" t="n"/>
      <c r="C644" s="115">
        <f>IF(OR(B644="",B643=""),"",B644/B643-1)</f>
        <v/>
      </c>
      <c r="D644" s="115">
        <f>IF(B644="","",IFERROR(B644/INDEX($B$2:$B$800,MATCH(DATE(YEAR(A644)-1,12,1),$A$2:$A$800,0))-1,""))</f>
        <v/>
      </c>
      <c r="E644" s="115">
        <f>IF(B644="","",IFERROR(B644/INDEX($B$2:$B$800,MATCH(DATE(YEAR(A644)-1,MONTH(A644),1),$A$2:$A$800,0))-1,""))</f>
        <v/>
      </c>
    </row>
    <row r="645">
      <c r="A645" s="117" t="n"/>
      <c r="B645" s="118" t="n"/>
      <c r="C645" s="115">
        <f>IF(OR(B645="",B644=""),"",B645/B644-1)</f>
        <v/>
      </c>
      <c r="D645" s="115">
        <f>IF(B645="","",IFERROR(B645/INDEX($B$2:$B$800,MATCH(DATE(YEAR(A645)-1,12,1),$A$2:$A$800,0))-1,""))</f>
        <v/>
      </c>
      <c r="E645" s="115">
        <f>IF(B645="","",IFERROR(B645/INDEX($B$2:$B$800,MATCH(DATE(YEAR(A645)-1,MONTH(A645),1),$A$2:$A$800,0))-1,""))</f>
        <v/>
      </c>
    </row>
    <row r="646">
      <c r="A646" s="117" t="n"/>
      <c r="B646" s="118" t="n"/>
      <c r="C646" s="115">
        <f>IF(OR(B646="",B645=""),"",B646/B645-1)</f>
        <v/>
      </c>
      <c r="D646" s="115">
        <f>IF(B646="","",IFERROR(B646/INDEX($B$2:$B$800,MATCH(DATE(YEAR(A646)-1,12,1),$A$2:$A$800,0))-1,""))</f>
        <v/>
      </c>
      <c r="E646" s="115">
        <f>IF(B646="","",IFERROR(B646/INDEX($B$2:$B$800,MATCH(DATE(YEAR(A646)-1,MONTH(A646),1),$A$2:$A$800,0))-1,""))</f>
        <v/>
      </c>
    </row>
    <row r="647">
      <c r="A647" s="117" t="n"/>
      <c r="B647" s="118" t="n"/>
      <c r="C647" s="115">
        <f>IF(OR(B647="",B646=""),"",B647/B646-1)</f>
        <v/>
      </c>
      <c r="D647" s="115">
        <f>IF(B647="","",IFERROR(B647/INDEX($B$2:$B$800,MATCH(DATE(YEAR(A647)-1,12,1),$A$2:$A$800,0))-1,""))</f>
        <v/>
      </c>
      <c r="E647" s="115">
        <f>IF(B647="","",IFERROR(B647/INDEX($B$2:$B$800,MATCH(DATE(YEAR(A647)-1,MONTH(A647),1),$A$2:$A$800,0))-1,""))</f>
        <v/>
      </c>
    </row>
    <row r="648">
      <c r="A648" s="117" t="n"/>
      <c r="B648" s="118" t="n"/>
      <c r="C648" s="115">
        <f>IF(OR(B648="",B647=""),"",B648/B647-1)</f>
        <v/>
      </c>
      <c r="D648" s="115">
        <f>IF(B648="","",IFERROR(B648/INDEX($B$2:$B$800,MATCH(DATE(YEAR(A648)-1,12,1),$A$2:$A$800,0))-1,""))</f>
        <v/>
      </c>
      <c r="E648" s="115">
        <f>IF(B648="","",IFERROR(B648/INDEX($B$2:$B$800,MATCH(DATE(YEAR(A648)-1,MONTH(A648),1),$A$2:$A$800,0))-1,""))</f>
        <v/>
      </c>
    </row>
    <row r="649">
      <c r="A649" s="117" t="n"/>
      <c r="B649" s="118" t="n"/>
      <c r="C649" s="115">
        <f>IF(OR(B649="",B648=""),"",B649/B648-1)</f>
        <v/>
      </c>
      <c r="D649" s="115">
        <f>IF(B649="","",IFERROR(B649/INDEX($B$2:$B$800,MATCH(DATE(YEAR(A649)-1,12,1),$A$2:$A$800,0))-1,""))</f>
        <v/>
      </c>
      <c r="E649" s="115">
        <f>IF(B649="","",IFERROR(B649/INDEX($B$2:$B$800,MATCH(DATE(YEAR(A649)-1,MONTH(A649),1),$A$2:$A$800,0))-1,""))</f>
        <v/>
      </c>
    </row>
    <row r="650">
      <c r="A650" s="117" t="n"/>
      <c r="B650" s="118" t="n"/>
      <c r="C650" s="115">
        <f>IF(OR(B650="",B649=""),"",B650/B649-1)</f>
        <v/>
      </c>
      <c r="D650" s="115">
        <f>IF(B650="","",IFERROR(B650/INDEX($B$2:$B$800,MATCH(DATE(YEAR(A650)-1,12,1),$A$2:$A$800,0))-1,""))</f>
        <v/>
      </c>
      <c r="E650" s="115">
        <f>IF(B650="","",IFERROR(B650/INDEX($B$2:$B$800,MATCH(DATE(YEAR(A650)-1,MONTH(A650),1),$A$2:$A$800,0))-1,""))</f>
        <v/>
      </c>
    </row>
    <row r="651">
      <c r="A651" s="117" t="n"/>
      <c r="B651" s="118" t="n"/>
      <c r="C651" s="115">
        <f>IF(OR(B651="",B650=""),"",B651/B650-1)</f>
        <v/>
      </c>
      <c r="D651" s="115">
        <f>IF(B651="","",IFERROR(B651/INDEX($B$2:$B$800,MATCH(DATE(YEAR(A651)-1,12,1),$A$2:$A$800,0))-1,""))</f>
        <v/>
      </c>
      <c r="E651" s="115">
        <f>IF(B651="","",IFERROR(B651/INDEX($B$2:$B$800,MATCH(DATE(YEAR(A651)-1,MONTH(A651),1),$A$2:$A$800,0))-1,""))</f>
        <v/>
      </c>
    </row>
    <row r="652">
      <c r="A652" s="117" t="n"/>
      <c r="B652" s="118" t="n"/>
      <c r="C652" s="115">
        <f>IF(OR(B652="",B651=""),"",B652/B651-1)</f>
        <v/>
      </c>
      <c r="D652" s="115">
        <f>IF(B652="","",IFERROR(B652/INDEX($B$2:$B$800,MATCH(DATE(YEAR(A652)-1,12,1),$A$2:$A$800,0))-1,""))</f>
        <v/>
      </c>
      <c r="E652" s="115">
        <f>IF(B652="","",IFERROR(B652/INDEX($B$2:$B$800,MATCH(DATE(YEAR(A652)-1,MONTH(A652),1),$A$2:$A$800,0))-1,""))</f>
        <v/>
      </c>
    </row>
    <row r="653">
      <c r="A653" s="117" t="n"/>
      <c r="B653" s="118" t="n"/>
      <c r="C653" s="115">
        <f>IF(OR(B653="",B652=""),"",B653/B652-1)</f>
        <v/>
      </c>
      <c r="D653" s="115">
        <f>IF(B653="","",IFERROR(B653/INDEX($B$2:$B$800,MATCH(DATE(YEAR(A653)-1,12,1),$A$2:$A$800,0))-1,""))</f>
        <v/>
      </c>
      <c r="E653" s="115">
        <f>IF(B653="","",IFERROR(B653/INDEX($B$2:$B$800,MATCH(DATE(YEAR(A653)-1,MONTH(A653),1),$A$2:$A$800,0))-1,""))</f>
        <v/>
      </c>
    </row>
    <row r="654">
      <c r="A654" s="117" t="n"/>
      <c r="B654" s="118" t="n"/>
      <c r="C654" s="115">
        <f>IF(OR(B654="",B653=""),"",B654/B653-1)</f>
        <v/>
      </c>
      <c r="D654" s="115">
        <f>IF(B654="","",IFERROR(B654/INDEX($B$2:$B$800,MATCH(DATE(YEAR(A654)-1,12,1),$A$2:$A$800,0))-1,""))</f>
        <v/>
      </c>
      <c r="E654" s="115">
        <f>IF(B654="","",IFERROR(B654/INDEX($B$2:$B$800,MATCH(DATE(YEAR(A654)-1,MONTH(A654),1),$A$2:$A$800,0))-1,""))</f>
        <v/>
      </c>
    </row>
    <row r="655">
      <c r="A655" s="117" t="n"/>
      <c r="B655" s="118" t="n"/>
      <c r="C655" s="115">
        <f>IF(OR(B655="",B654=""),"",B655/B654-1)</f>
        <v/>
      </c>
      <c r="D655" s="115">
        <f>IF(B655="","",IFERROR(B655/INDEX($B$2:$B$800,MATCH(DATE(YEAR(A655)-1,12,1),$A$2:$A$800,0))-1,""))</f>
        <v/>
      </c>
      <c r="E655" s="115">
        <f>IF(B655="","",IFERROR(B655/INDEX($B$2:$B$800,MATCH(DATE(YEAR(A655)-1,MONTH(A655),1),$A$2:$A$800,0))-1,""))</f>
        <v/>
      </c>
    </row>
    <row r="656">
      <c r="A656" s="117" t="n"/>
      <c r="B656" s="118" t="n"/>
      <c r="C656" s="115">
        <f>IF(OR(B656="",B655=""),"",B656/B655-1)</f>
        <v/>
      </c>
      <c r="D656" s="115">
        <f>IF(B656="","",IFERROR(B656/INDEX($B$2:$B$800,MATCH(DATE(YEAR(A656)-1,12,1),$A$2:$A$800,0))-1,""))</f>
        <v/>
      </c>
      <c r="E656" s="115">
        <f>IF(B656="","",IFERROR(B656/INDEX($B$2:$B$800,MATCH(DATE(YEAR(A656)-1,MONTH(A656),1),$A$2:$A$800,0))-1,""))</f>
        <v/>
      </c>
    </row>
    <row r="657">
      <c r="A657" s="117" t="n"/>
      <c r="B657" s="118" t="n"/>
      <c r="C657" s="115">
        <f>IF(OR(B657="",B656=""),"",B657/B656-1)</f>
        <v/>
      </c>
      <c r="D657" s="115">
        <f>IF(B657="","",IFERROR(B657/INDEX($B$2:$B$800,MATCH(DATE(YEAR(A657)-1,12,1),$A$2:$A$800,0))-1,""))</f>
        <v/>
      </c>
      <c r="E657" s="115">
        <f>IF(B657="","",IFERROR(B657/INDEX($B$2:$B$800,MATCH(DATE(YEAR(A657)-1,MONTH(A657),1),$A$2:$A$800,0))-1,""))</f>
        <v/>
      </c>
    </row>
    <row r="658">
      <c r="A658" s="117" t="n"/>
      <c r="B658" s="118" t="n"/>
      <c r="C658" s="115">
        <f>IF(OR(B658="",B657=""),"",B658/B657-1)</f>
        <v/>
      </c>
      <c r="D658" s="115">
        <f>IF(B658="","",IFERROR(B658/INDEX($B$2:$B$800,MATCH(DATE(YEAR(A658)-1,12,1),$A$2:$A$800,0))-1,""))</f>
        <v/>
      </c>
      <c r="E658" s="115">
        <f>IF(B658="","",IFERROR(B658/INDEX($B$2:$B$800,MATCH(DATE(YEAR(A658)-1,MONTH(A658),1),$A$2:$A$800,0))-1,""))</f>
        <v/>
      </c>
    </row>
    <row r="659">
      <c r="A659" s="117" t="n"/>
      <c r="B659" s="118" t="n"/>
      <c r="C659" s="115">
        <f>IF(OR(B659="",B658=""),"",B659/B658-1)</f>
        <v/>
      </c>
      <c r="D659" s="115">
        <f>IF(B659="","",IFERROR(B659/INDEX($B$2:$B$800,MATCH(DATE(YEAR(A659)-1,12,1),$A$2:$A$800,0))-1,""))</f>
        <v/>
      </c>
      <c r="E659" s="115">
        <f>IF(B659="","",IFERROR(B659/INDEX($B$2:$B$800,MATCH(DATE(YEAR(A659)-1,MONTH(A659),1),$A$2:$A$800,0))-1,""))</f>
        <v/>
      </c>
    </row>
    <row r="660">
      <c r="A660" s="117" t="n"/>
      <c r="B660" s="118" t="n"/>
      <c r="C660" s="115">
        <f>IF(OR(B660="",B659=""),"",B660/B659-1)</f>
        <v/>
      </c>
      <c r="D660" s="115">
        <f>IF(B660="","",IFERROR(B660/INDEX($B$2:$B$800,MATCH(DATE(YEAR(A660)-1,12,1),$A$2:$A$800,0))-1,""))</f>
        <v/>
      </c>
      <c r="E660" s="115">
        <f>IF(B660="","",IFERROR(B660/INDEX($B$2:$B$800,MATCH(DATE(YEAR(A660)-1,MONTH(A660),1),$A$2:$A$800,0))-1,""))</f>
        <v/>
      </c>
    </row>
    <row r="661">
      <c r="A661" s="117" t="n"/>
      <c r="B661" s="118" t="n"/>
      <c r="C661" s="115">
        <f>IF(OR(B661="",B660=""),"",B661/B660-1)</f>
        <v/>
      </c>
      <c r="D661" s="115">
        <f>IF(B661="","",IFERROR(B661/INDEX($B$2:$B$800,MATCH(DATE(YEAR(A661)-1,12,1),$A$2:$A$800,0))-1,""))</f>
        <v/>
      </c>
      <c r="E661" s="115">
        <f>IF(B661="","",IFERROR(B661/INDEX($B$2:$B$800,MATCH(DATE(YEAR(A661)-1,MONTH(A661),1),$A$2:$A$800,0))-1,""))</f>
        <v/>
      </c>
    </row>
    <row r="662">
      <c r="A662" s="117" t="n"/>
      <c r="B662" s="118" t="n"/>
      <c r="C662" s="115">
        <f>IF(OR(B662="",B661=""),"",B662/B661-1)</f>
        <v/>
      </c>
      <c r="D662" s="115">
        <f>IF(B662="","",IFERROR(B662/INDEX($B$2:$B$800,MATCH(DATE(YEAR(A662)-1,12,1),$A$2:$A$800,0))-1,""))</f>
        <v/>
      </c>
      <c r="E662" s="115">
        <f>IF(B662="","",IFERROR(B662/INDEX($B$2:$B$800,MATCH(DATE(YEAR(A662)-1,MONTH(A662),1),$A$2:$A$800,0))-1,""))</f>
        <v/>
      </c>
    </row>
    <row r="663">
      <c r="A663" s="117" t="n"/>
      <c r="B663" s="118" t="n"/>
      <c r="C663" s="115">
        <f>IF(OR(B663="",B662=""),"",B663/B662-1)</f>
        <v/>
      </c>
      <c r="D663" s="115">
        <f>IF(B663="","",IFERROR(B663/INDEX($B$2:$B$800,MATCH(DATE(YEAR(A663)-1,12,1),$A$2:$A$800,0))-1,""))</f>
        <v/>
      </c>
      <c r="E663" s="115">
        <f>IF(B663="","",IFERROR(B663/INDEX($B$2:$B$800,MATCH(DATE(YEAR(A663)-1,MONTH(A663),1),$A$2:$A$800,0))-1,""))</f>
        <v/>
      </c>
    </row>
    <row r="664">
      <c r="A664" s="117" t="n"/>
      <c r="B664" s="118" t="n"/>
      <c r="C664" s="115">
        <f>IF(OR(B664="",B663=""),"",B664/B663-1)</f>
        <v/>
      </c>
      <c r="D664" s="115">
        <f>IF(B664="","",IFERROR(B664/INDEX($B$2:$B$800,MATCH(DATE(YEAR(A664)-1,12,1),$A$2:$A$800,0))-1,""))</f>
        <v/>
      </c>
      <c r="E664" s="115">
        <f>IF(B664="","",IFERROR(B664/INDEX($B$2:$B$800,MATCH(DATE(YEAR(A664)-1,MONTH(A664),1),$A$2:$A$800,0))-1,""))</f>
        <v/>
      </c>
    </row>
    <row r="665">
      <c r="A665" s="117" t="n"/>
      <c r="B665" s="118" t="n"/>
      <c r="C665" s="115">
        <f>IF(OR(B665="",B664=""),"",B665/B664-1)</f>
        <v/>
      </c>
      <c r="D665" s="115">
        <f>IF(B665="","",IFERROR(B665/INDEX($B$2:$B$800,MATCH(DATE(YEAR(A665)-1,12,1),$A$2:$A$800,0))-1,""))</f>
        <v/>
      </c>
      <c r="E665" s="115">
        <f>IF(B665="","",IFERROR(B665/INDEX($B$2:$B$800,MATCH(DATE(YEAR(A665)-1,MONTH(A665),1),$A$2:$A$800,0))-1,""))</f>
        <v/>
      </c>
    </row>
    <row r="666">
      <c r="A666" s="117" t="n"/>
      <c r="B666" s="118" t="n"/>
      <c r="C666" s="115">
        <f>IF(OR(B666="",B665=""),"",B666/B665-1)</f>
        <v/>
      </c>
      <c r="D666" s="115">
        <f>IF(B666="","",IFERROR(B666/INDEX($B$2:$B$800,MATCH(DATE(YEAR(A666)-1,12,1),$A$2:$A$800,0))-1,""))</f>
        <v/>
      </c>
      <c r="E666" s="115">
        <f>IF(B666="","",IFERROR(B666/INDEX($B$2:$B$800,MATCH(DATE(YEAR(A666)-1,MONTH(A666),1),$A$2:$A$800,0))-1,""))</f>
        <v/>
      </c>
    </row>
    <row r="667">
      <c r="A667" s="117" t="n"/>
      <c r="B667" s="118" t="n"/>
      <c r="C667" s="115">
        <f>IF(OR(B667="",B666=""),"",B667/B666-1)</f>
        <v/>
      </c>
      <c r="D667" s="115">
        <f>IF(B667="","",IFERROR(B667/INDEX($B$2:$B$800,MATCH(DATE(YEAR(A667)-1,12,1),$A$2:$A$800,0))-1,""))</f>
        <v/>
      </c>
      <c r="E667" s="115">
        <f>IF(B667="","",IFERROR(B667/INDEX($B$2:$B$800,MATCH(DATE(YEAR(A667)-1,MONTH(A667),1),$A$2:$A$800,0))-1,""))</f>
        <v/>
      </c>
    </row>
    <row r="668">
      <c r="A668" s="117" t="n"/>
      <c r="B668" s="118" t="n"/>
      <c r="C668" s="115">
        <f>IF(OR(B668="",B667=""),"",B668/B667-1)</f>
        <v/>
      </c>
      <c r="D668" s="115">
        <f>IF(B668="","",IFERROR(B668/INDEX($B$2:$B$800,MATCH(DATE(YEAR(A668)-1,12,1),$A$2:$A$800,0))-1,""))</f>
        <v/>
      </c>
      <c r="E668" s="115">
        <f>IF(B668="","",IFERROR(B668/INDEX($B$2:$B$800,MATCH(DATE(YEAR(A668)-1,MONTH(A668),1),$A$2:$A$800,0))-1,""))</f>
        <v/>
      </c>
    </row>
    <row r="669">
      <c r="A669" s="117" t="n"/>
      <c r="B669" s="118" t="n"/>
      <c r="C669" s="115">
        <f>IF(OR(B669="",B668=""),"",B669/B668-1)</f>
        <v/>
      </c>
      <c r="D669" s="115">
        <f>IF(B669="","",IFERROR(B669/INDEX($B$2:$B$800,MATCH(DATE(YEAR(A669)-1,12,1),$A$2:$A$800,0))-1,""))</f>
        <v/>
      </c>
      <c r="E669" s="115">
        <f>IF(B669="","",IFERROR(B669/INDEX($B$2:$B$800,MATCH(DATE(YEAR(A669)-1,MONTH(A669),1),$A$2:$A$800,0))-1,""))</f>
        <v/>
      </c>
    </row>
    <row r="670">
      <c r="A670" s="117" t="n"/>
      <c r="B670" s="118" t="n"/>
      <c r="C670" s="115">
        <f>IF(OR(B670="",B669=""),"",B670/B669-1)</f>
        <v/>
      </c>
      <c r="D670" s="115">
        <f>IF(B670="","",IFERROR(B670/INDEX($B$2:$B$800,MATCH(DATE(YEAR(A670)-1,12,1),$A$2:$A$800,0))-1,""))</f>
        <v/>
      </c>
      <c r="E670" s="115">
        <f>IF(B670="","",IFERROR(B670/INDEX($B$2:$B$800,MATCH(DATE(YEAR(A670)-1,MONTH(A670),1),$A$2:$A$800,0))-1,""))</f>
        <v/>
      </c>
    </row>
    <row r="671">
      <c r="A671" s="117" t="n"/>
      <c r="B671" s="118" t="n"/>
      <c r="C671" s="115">
        <f>IF(OR(B671="",B670=""),"",B671/B670-1)</f>
        <v/>
      </c>
      <c r="D671" s="115">
        <f>IF(B671="","",IFERROR(B671/INDEX($B$2:$B$800,MATCH(DATE(YEAR(A671)-1,12,1),$A$2:$A$800,0))-1,""))</f>
        <v/>
      </c>
      <c r="E671" s="115">
        <f>IF(B671="","",IFERROR(B671/INDEX($B$2:$B$800,MATCH(DATE(YEAR(A671)-1,MONTH(A671),1),$A$2:$A$800,0))-1,""))</f>
        <v/>
      </c>
    </row>
    <row r="672">
      <c r="A672" s="117" t="n"/>
      <c r="B672" s="118" t="n"/>
      <c r="C672" s="115">
        <f>IF(OR(B672="",B671=""),"",B672/B671-1)</f>
        <v/>
      </c>
      <c r="D672" s="115">
        <f>IF(B672="","",IFERROR(B672/INDEX($B$2:$B$800,MATCH(DATE(YEAR(A672)-1,12,1),$A$2:$A$800,0))-1,""))</f>
        <v/>
      </c>
      <c r="E672" s="115">
        <f>IF(B672="","",IFERROR(B672/INDEX($B$2:$B$800,MATCH(DATE(YEAR(A672)-1,MONTH(A672),1),$A$2:$A$800,0))-1,""))</f>
        <v/>
      </c>
    </row>
    <row r="673">
      <c r="A673" s="117" t="n"/>
      <c r="B673" s="118" t="n"/>
      <c r="C673" s="115">
        <f>IF(OR(B673="",B672=""),"",B673/B672-1)</f>
        <v/>
      </c>
      <c r="D673" s="115">
        <f>IF(B673="","",IFERROR(B673/INDEX($B$2:$B$800,MATCH(DATE(YEAR(A673)-1,12,1),$A$2:$A$800,0))-1,""))</f>
        <v/>
      </c>
      <c r="E673" s="115">
        <f>IF(B673="","",IFERROR(B673/INDEX($B$2:$B$800,MATCH(DATE(YEAR(A673)-1,MONTH(A673),1),$A$2:$A$800,0))-1,""))</f>
        <v/>
      </c>
    </row>
    <row r="674">
      <c r="A674" s="117" t="n"/>
      <c r="B674" s="118" t="n"/>
      <c r="C674" s="115">
        <f>IF(OR(B674="",B673=""),"",B674/B673-1)</f>
        <v/>
      </c>
      <c r="D674" s="115">
        <f>IF(B674="","",IFERROR(B674/INDEX($B$2:$B$800,MATCH(DATE(YEAR(A674)-1,12,1),$A$2:$A$800,0))-1,""))</f>
        <v/>
      </c>
      <c r="E674" s="115">
        <f>IF(B674="","",IFERROR(B674/INDEX($B$2:$B$800,MATCH(DATE(YEAR(A674)-1,MONTH(A674),1),$A$2:$A$800,0))-1,""))</f>
        <v/>
      </c>
    </row>
    <row r="675">
      <c r="A675" s="117" t="n"/>
      <c r="B675" s="118" t="n"/>
      <c r="C675" s="115">
        <f>IF(OR(B675="",B674=""),"",B675/B674-1)</f>
        <v/>
      </c>
      <c r="D675" s="115">
        <f>IF(B675="","",IFERROR(B675/INDEX($B$2:$B$800,MATCH(DATE(YEAR(A675)-1,12,1),$A$2:$A$800,0))-1,""))</f>
        <v/>
      </c>
      <c r="E675" s="115">
        <f>IF(B675="","",IFERROR(B675/INDEX($B$2:$B$800,MATCH(DATE(YEAR(A675)-1,MONTH(A675),1),$A$2:$A$800,0))-1,""))</f>
        <v/>
      </c>
    </row>
    <row r="676">
      <c r="A676" s="117" t="n"/>
      <c r="B676" s="118" t="n"/>
      <c r="C676" s="115">
        <f>IF(OR(B676="",B675=""),"",B676/B675-1)</f>
        <v/>
      </c>
      <c r="D676" s="115">
        <f>IF(B676="","",IFERROR(B676/INDEX($B$2:$B$800,MATCH(DATE(YEAR(A676)-1,12,1),$A$2:$A$800,0))-1,""))</f>
        <v/>
      </c>
      <c r="E676" s="115">
        <f>IF(B676="","",IFERROR(B676/INDEX($B$2:$B$800,MATCH(DATE(YEAR(A676)-1,MONTH(A676),1),$A$2:$A$800,0))-1,""))</f>
        <v/>
      </c>
    </row>
    <row r="677">
      <c r="A677" s="117" t="n"/>
      <c r="B677" s="118" t="n"/>
      <c r="C677" s="115">
        <f>IF(OR(B677="",B676=""),"",B677/B676-1)</f>
        <v/>
      </c>
      <c r="D677" s="115">
        <f>IF(B677="","",IFERROR(B677/INDEX($B$2:$B$800,MATCH(DATE(YEAR(A677)-1,12,1),$A$2:$A$800,0))-1,""))</f>
        <v/>
      </c>
      <c r="E677" s="115">
        <f>IF(B677="","",IFERROR(B677/INDEX($B$2:$B$800,MATCH(DATE(YEAR(A677)-1,MONTH(A677),1),$A$2:$A$800,0))-1,""))</f>
        <v/>
      </c>
    </row>
    <row r="678">
      <c r="A678" s="117" t="n"/>
      <c r="B678" s="118" t="n"/>
      <c r="C678" s="115">
        <f>IF(OR(B678="",B677=""),"",B678/B677-1)</f>
        <v/>
      </c>
      <c r="D678" s="115">
        <f>IF(B678="","",IFERROR(B678/INDEX($B$2:$B$800,MATCH(DATE(YEAR(A678)-1,12,1),$A$2:$A$800,0))-1,""))</f>
        <v/>
      </c>
      <c r="E678" s="115">
        <f>IF(B678="","",IFERROR(B678/INDEX($B$2:$B$800,MATCH(DATE(YEAR(A678)-1,MONTH(A678),1),$A$2:$A$800,0))-1,""))</f>
        <v/>
      </c>
    </row>
    <row r="679">
      <c r="A679" s="117" t="n"/>
      <c r="B679" s="118" t="n"/>
      <c r="C679" s="115">
        <f>IF(OR(B679="",B678=""),"",B679/B678-1)</f>
        <v/>
      </c>
      <c r="D679" s="115">
        <f>IF(B679="","",IFERROR(B679/INDEX($B$2:$B$800,MATCH(DATE(YEAR(A679)-1,12,1),$A$2:$A$800,0))-1,""))</f>
        <v/>
      </c>
      <c r="E679" s="115">
        <f>IF(B679="","",IFERROR(B679/INDEX($B$2:$B$800,MATCH(DATE(YEAR(A679)-1,MONTH(A679),1),$A$2:$A$800,0))-1,""))</f>
        <v/>
      </c>
    </row>
    <row r="680">
      <c r="A680" s="117" t="n"/>
      <c r="B680" s="118" t="n"/>
      <c r="C680" s="115">
        <f>IF(OR(B680="",B679=""),"",B680/B679-1)</f>
        <v/>
      </c>
      <c r="D680" s="115">
        <f>IF(B680="","",IFERROR(B680/INDEX($B$2:$B$800,MATCH(DATE(YEAR(A680)-1,12,1),$A$2:$A$800,0))-1,""))</f>
        <v/>
      </c>
      <c r="E680" s="115">
        <f>IF(B680="","",IFERROR(B680/INDEX($B$2:$B$800,MATCH(DATE(YEAR(A680)-1,MONTH(A680),1),$A$2:$A$800,0))-1,""))</f>
        <v/>
      </c>
    </row>
    <row r="681">
      <c r="A681" s="117" t="n"/>
      <c r="B681" s="118" t="n"/>
      <c r="C681" s="115">
        <f>IF(OR(B681="",B680=""),"",B681/B680-1)</f>
        <v/>
      </c>
      <c r="D681" s="115">
        <f>IF(B681="","",IFERROR(B681/INDEX($B$2:$B$800,MATCH(DATE(YEAR(A681)-1,12,1),$A$2:$A$800,0))-1,""))</f>
        <v/>
      </c>
      <c r="E681" s="115">
        <f>IF(B681="","",IFERROR(B681/INDEX($B$2:$B$800,MATCH(DATE(YEAR(A681)-1,MONTH(A681),1),$A$2:$A$800,0))-1,""))</f>
        <v/>
      </c>
    </row>
    <row r="682">
      <c r="A682" s="117" t="n"/>
      <c r="B682" s="118" t="n"/>
      <c r="C682" s="115">
        <f>IF(OR(B682="",B681=""),"",B682/B681-1)</f>
        <v/>
      </c>
      <c r="D682" s="115">
        <f>IF(B682="","",IFERROR(B682/INDEX($B$2:$B$800,MATCH(DATE(YEAR(A682)-1,12,1),$A$2:$A$800,0))-1,""))</f>
        <v/>
      </c>
      <c r="E682" s="115">
        <f>IF(B682="","",IFERROR(B682/INDEX($B$2:$B$800,MATCH(DATE(YEAR(A682)-1,MONTH(A682),1),$A$2:$A$800,0))-1,""))</f>
        <v/>
      </c>
    </row>
    <row r="683">
      <c r="A683" s="117" t="n"/>
      <c r="B683" s="118" t="n"/>
      <c r="C683" s="115">
        <f>IF(OR(B683="",B682=""),"",B683/B682-1)</f>
        <v/>
      </c>
      <c r="D683" s="115">
        <f>IF(B683="","",IFERROR(B683/INDEX($B$2:$B$800,MATCH(DATE(YEAR(A683)-1,12,1),$A$2:$A$800,0))-1,""))</f>
        <v/>
      </c>
      <c r="E683" s="115">
        <f>IF(B683="","",IFERROR(B683/INDEX($B$2:$B$800,MATCH(DATE(YEAR(A683)-1,MONTH(A683),1),$A$2:$A$800,0))-1,""))</f>
        <v/>
      </c>
    </row>
    <row r="684">
      <c r="A684" s="117" t="n"/>
      <c r="B684" s="118" t="n"/>
      <c r="C684" s="115">
        <f>IF(OR(B684="",B683=""),"",B684/B683-1)</f>
        <v/>
      </c>
      <c r="D684" s="115">
        <f>IF(B684="","",IFERROR(B684/INDEX($B$2:$B$800,MATCH(DATE(YEAR(A684)-1,12,1),$A$2:$A$800,0))-1,""))</f>
        <v/>
      </c>
      <c r="E684" s="115">
        <f>IF(B684="","",IFERROR(B684/INDEX($B$2:$B$800,MATCH(DATE(YEAR(A684)-1,MONTH(A684),1),$A$2:$A$800,0))-1,""))</f>
        <v/>
      </c>
    </row>
    <row r="685">
      <c r="A685" s="117" t="n"/>
      <c r="B685" s="118" t="n"/>
      <c r="C685" s="115">
        <f>IF(OR(B685="",B684=""),"",B685/B684-1)</f>
        <v/>
      </c>
      <c r="D685" s="115">
        <f>IF(B685="","",IFERROR(B685/INDEX($B$2:$B$800,MATCH(DATE(YEAR(A685)-1,12,1),$A$2:$A$800,0))-1,""))</f>
        <v/>
      </c>
      <c r="E685" s="115">
        <f>IF(B685="","",IFERROR(B685/INDEX($B$2:$B$800,MATCH(DATE(YEAR(A685)-1,MONTH(A685),1),$A$2:$A$800,0))-1,""))</f>
        <v/>
      </c>
    </row>
    <row r="686">
      <c r="A686" s="117" t="n"/>
      <c r="B686" s="118" t="n"/>
      <c r="C686" s="115">
        <f>IF(OR(B686="",B685=""),"",B686/B685-1)</f>
        <v/>
      </c>
      <c r="D686" s="115">
        <f>IF(B686="","",IFERROR(B686/INDEX($B$2:$B$800,MATCH(DATE(YEAR(A686)-1,12,1),$A$2:$A$800,0))-1,""))</f>
        <v/>
      </c>
      <c r="E686" s="115">
        <f>IF(B686="","",IFERROR(B686/INDEX($B$2:$B$800,MATCH(DATE(YEAR(A686)-1,MONTH(A686),1),$A$2:$A$800,0))-1,""))</f>
        <v/>
      </c>
    </row>
    <row r="687">
      <c r="A687" s="117" t="n"/>
      <c r="B687" s="118" t="n"/>
      <c r="C687" s="115">
        <f>IF(OR(B687="",B686=""),"",B687/B686-1)</f>
        <v/>
      </c>
      <c r="D687" s="115">
        <f>IF(B687="","",IFERROR(B687/INDEX($B$2:$B$800,MATCH(DATE(YEAR(A687)-1,12,1),$A$2:$A$800,0))-1,""))</f>
        <v/>
      </c>
      <c r="E687" s="115">
        <f>IF(B687="","",IFERROR(B687/INDEX($B$2:$B$800,MATCH(DATE(YEAR(A687)-1,MONTH(A687),1),$A$2:$A$800,0))-1,""))</f>
        <v/>
      </c>
    </row>
    <row r="688">
      <c r="A688" s="117" t="n"/>
      <c r="B688" s="118" t="n"/>
      <c r="C688" s="115">
        <f>IF(OR(B688="",B687=""),"",B688/B687-1)</f>
        <v/>
      </c>
      <c r="D688" s="115">
        <f>IF(B688="","",IFERROR(B688/INDEX($B$2:$B$800,MATCH(DATE(YEAR(A688)-1,12,1),$A$2:$A$800,0))-1,""))</f>
        <v/>
      </c>
      <c r="E688" s="115">
        <f>IF(B688="","",IFERROR(B688/INDEX($B$2:$B$800,MATCH(DATE(YEAR(A688)-1,MONTH(A688),1),$A$2:$A$800,0))-1,""))</f>
        <v/>
      </c>
    </row>
    <row r="689">
      <c r="A689" s="117" t="n"/>
      <c r="B689" s="118" t="n"/>
      <c r="C689" s="115">
        <f>IF(OR(B689="",B688=""),"",B689/B688-1)</f>
        <v/>
      </c>
      <c r="D689" s="115">
        <f>IF(B689="","",IFERROR(B689/INDEX($B$2:$B$800,MATCH(DATE(YEAR(A689)-1,12,1),$A$2:$A$800,0))-1,""))</f>
        <v/>
      </c>
      <c r="E689" s="115">
        <f>IF(B689="","",IFERROR(B689/INDEX($B$2:$B$800,MATCH(DATE(YEAR(A689)-1,MONTH(A689),1),$A$2:$A$800,0))-1,""))</f>
        <v/>
      </c>
    </row>
    <row r="690">
      <c r="A690" s="117" t="n"/>
      <c r="B690" s="118" t="n"/>
      <c r="C690" s="115">
        <f>IF(OR(B690="",B689=""),"",B690/B689-1)</f>
        <v/>
      </c>
      <c r="D690" s="115">
        <f>IF(B690="","",IFERROR(B690/INDEX($B$2:$B$800,MATCH(DATE(YEAR(A690)-1,12,1),$A$2:$A$800,0))-1,""))</f>
        <v/>
      </c>
      <c r="E690" s="115">
        <f>IF(B690="","",IFERROR(B690/INDEX($B$2:$B$800,MATCH(DATE(YEAR(A690)-1,MONTH(A690),1),$A$2:$A$800,0))-1,""))</f>
        <v/>
      </c>
    </row>
    <row r="691">
      <c r="A691" s="117" t="n"/>
      <c r="B691" s="118" t="n"/>
      <c r="C691" s="115">
        <f>IF(OR(B691="",B690=""),"",B691/B690-1)</f>
        <v/>
      </c>
      <c r="D691" s="115">
        <f>IF(B691="","",IFERROR(B691/INDEX($B$2:$B$800,MATCH(DATE(YEAR(A691)-1,12,1),$A$2:$A$800,0))-1,""))</f>
        <v/>
      </c>
      <c r="E691" s="115">
        <f>IF(B691="","",IFERROR(B691/INDEX($B$2:$B$800,MATCH(DATE(YEAR(A691)-1,MONTH(A691),1),$A$2:$A$800,0))-1,""))</f>
        <v/>
      </c>
    </row>
    <row r="692">
      <c r="A692" s="117" t="n"/>
      <c r="B692" s="118" t="n"/>
      <c r="C692" s="115">
        <f>IF(OR(B692="",B691=""),"",B692/B691-1)</f>
        <v/>
      </c>
      <c r="D692" s="115">
        <f>IF(B692="","",IFERROR(B692/INDEX($B$2:$B$800,MATCH(DATE(YEAR(A692)-1,12,1),$A$2:$A$800,0))-1,""))</f>
        <v/>
      </c>
      <c r="E692" s="115">
        <f>IF(B692="","",IFERROR(B692/INDEX($B$2:$B$800,MATCH(DATE(YEAR(A692)-1,MONTH(A692),1),$A$2:$A$800,0))-1,""))</f>
        <v/>
      </c>
    </row>
    <row r="693">
      <c r="A693" s="117" t="n"/>
      <c r="B693" s="118" t="n"/>
      <c r="C693" s="115">
        <f>IF(OR(B693="",B692=""),"",B693/B692-1)</f>
        <v/>
      </c>
      <c r="D693" s="115">
        <f>IF(B693="","",IFERROR(B693/INDEX($B$2:$B$800,MATCH(DATE(YEAR(A693)-1,12,1),$A$2:$A$800,0))-1,""))</f>
        <v/>
      </c>
      <c r="E693" s="115">
        <f>IF(B693="","",IFERROR(B693/INDEX($B$2:$B$800,MATCH(DATE(YEAR(A693)-1,MONTH(A693),1),$A$2:$A$800,0))-1,""))</f>
        <v/>
      </c>
    </row>
    <row r="694">
      <c r="A694" s="117" t="n"/>
      <c r="B694" s="118" t="n"/>
      <c r="C694" s="115">
        <f>IF(OR(B694="",B693=""),"",B694/B693-1)</f>
        <v/>
      </c>
      <c r="D694" s="115">
        <f>IF(B694="","",IFERROR(B694/INDEX($B$2:$B$800,MATCH(DATE(YEAR(A694)-1,12,1),$A$2:$A$800,0))-1,""))</f>
        <v/>
      </c>
      <c r="E694" s="115">
        <f>IF(B694="","",IFERROR(B694/INDEX($B$2:$B$800,MATCH(DATE(YEAR(A694)-1,MONTH(A694),1),$A$2:$A$800,0))-1,""))</f>
        <v/>
      </c>
    </row>
    <row r="695">
      <c r="A695" s="117" t="n"/>
      <c r="B695" s="118" t="n"/>
      <c r="C695" s="115">
        <f>IF(OR(B695="",B694=""),"",B695/B694-1)</f>
        <v/>
      </c>
      <c r="D695" s="115">
        <f>IF(B695="","",IFERROR(B695/INDEX($B$2:$B$800,MATCH(DATE(YEAR(A695)-1,12,1),$A$2:$A$800,0))-1,""))</f>
        <v/>
      </c>
      <c r="E695" s="115">
        <f>IF(B695="","",IFERROR(B695/INDEX($B$2:$B$800,MATCH(DATE(YEAR(A695)-1,MONTH(A695),1),$A$2:$A$800,0))-1,""))</f>
        <v/>
      </c>
    </row>
    <row r="696">
      <c r="A696" s="117" t="n"/>
      <c r="B696" s="118" t="n"/>
      <c r="C696" s="115">
        <f>IF(OR(B696="",B695=""),"",B696/B695-1)</f>
        <v/>
      </c>
      <c r="D696" s="115">
        <f>IF(B696="","",IFERROR(B696/INDEX($B$2:$B$800,MATCH(DATE(YEAR(A696)-1,12,1),$A$2:$A$800,0))-1,""))</f>
        <v/>
      </c>
      <c r="E696" s="115">
        <f>IF(B696="","",IFERROR(B696/INDEX($B$2:$B$800,MATCH(DATE(YEAR(A696)-1,MONTH(A696),1),$A$2:$A$800,0))-1,""))</f>
        <v/>
      </c>
    </row>
    <row r="697">
      <c r="A697" s="117" t="n"/>
      <c r="B697" s="118" t="n"/>
      <c r="C697" s="115">
        <f>IF(OR(B697="",B696=""),"",B697/B696-1)</f>
        <v/>
      </c>
      <c r="D697" s="115">
        <f>IF(B697="","",IFERROR(B697/INDEX($B$2:$B$800,MATCH(DATE(YEAR(A697)-1,12,1),$A$2:$A$800,0))-1,""))</f>
        <v/>
      </c>
      <c r="E697" s="115">
        <f>IF(B697="","",IFERROR(B697/INDEX($B$2:$B$800,MATCH(DATE(YEAR(A697)-1,MONTH(A697),1),$A$2:$A$800,0))-1,""))</f>
        <v/>
      </c>
    </row>
    <row r="698">
      <c r="A698" s="117" t="n"/>
      <c r="B698" s="118" t="n"/>
      <c r="C698" s="115">
        <f>IF(OR(B698="",B697=""),"",B698/B697-1)</f>
        <v/>
      </c>
      <c r="D698" s="115">
        <f>IF(B698="","",IFERROR(B698/INDEX($B$2:$B$800,MATCH(DATE(YEAR(A698)-1,12,1),$A$2:$A$800,0))-1,""))</f>
        <v/>
      </c>
      <c r="E698" s="115">
        <f>IF(B698="","",IFERROR(B698/INDEX($B$2:$B$800,MATCH(DATE(YEAR(A698)-1,MONTH(A698),1),$A$2:$A$800,0))-1,""))</f>
        <v/>
      </c>
    </row>
    <row r="699">
      <c r="A699" s="117" t="n"/>
      <c r="B699" s="118" t="n"/>
      <c r="C699" s="115">
        <f>IF(OR(B699="",B698=""),"",B699/B698-1)</f>
        <v/>
      </c>
      <c r="D699" s="115">
        <f>IF(B699="","",IFERROR(B699/INDEX($B$2:$B$800,MATCH(DATE(YEAR(A699)-1,12,1),$A$2:$A$800,0))-1,""))</f>
        <v/>
      </c>
      <c r="E699" s="115">
        <f>IF(B699="","",IFERROR(B699/INDEX($B$2:$B$800,MATCH(DATE(YEAR(A699)-1,MONTH(A699),1),$A$2:$A$800,0))-1,""))</f>
        <v/>
      </c>
    </row>
    <row r="700">
      <c r="A700" s="117" t="n"/>
      <c r="B700" s="118" t="n"/>
      <c r="C700" s="115">
        <f>IF(OR(B700="",B699=""),"",B700/B699-1)</f>
        <v/>
      </c>
      <c r="D700" s="115">
        <f>IF(B700="","",IFERROR(B700/INDEX($B$2:$B$800,MATCH(DATE(YEAR(A700)-1,12,1),$A$2:$A$800,0))-1,""))</f>
        <v/>
      </c>
      <c r="E700" s="115">
        <f>IF(B700="","",IFERROR(B700/INDEX($B$2:$B$800,MATCH(DATE(YEAR(A700)-1,MONTH(A700),1),$A$2:$A$800,0))-1,""))</f>
        <v/>
      </c>
    </row>
    <row r="701">
      <c r="A701" s="117" t="n"/>
      <c r="B701" s="118" t="n"/>
      <c r="C701" s="115">
        <f>IF(OR(B701="",B700=""),"",B701/B700-1)</f>
        <v/>
      </c>
      <c r="D701" s="115">
        <f>IF(B701="","",IFERROR(B701/INDEX($B$2:$B$800,MATCH(DATE(YEAR(A701)-1,12,1),$A$2:$A$800,0))-1,""))</f>
        <v/>
      </c>
      <c r="E701" s="115">
        <f>IF(B701="","",IFERROR(B701/INDEX($B$2:$B$800,MATCH(DATE(YEAR(A701)-1,MONTH(A701),1),$A$2:$A$800,0))-1,""))</f>
        <v/>
      </c>
    </row>
    <row r="702">
      <c r="A702" s="117" t="n"/>
      <c r="B702" s="118" t="n"/>
      <c r="C702" s="115">
        <f>IF(OR(B702="",B701=""),"",B702/B701-1)</f>
        <v/>
      </c>
      <c r="D702" s="115">
        <f>IF(B702="","",IFERROR(B702/INDEX($B$2:$B$800,MATCH(DATE(YEAR(A702)-1,12,1),$A$2:$A$800,0))-1,""))</f>
        <v/>
      </c>
      <c r="E702" s="115">
        <f>IF(B702="","",IFERROR(B702/INDEX($B$2:$B$800,MATCH(DATE(YEAR(A702)-1,MONTH(A702),1),$A$2:$A$800,0))-1,""))</f>
        <v/>
      </c>
    </row>
    <row r="703">
      <c r="A703" s="117" t="n"/>
      <c r="B703" s="118" t="n"/>
      <c r="C703" s="115">
        <f>IF(OR(B703="",B702=""),"",B703/B702-1)</f>
        <v/>
      </c>
      <c r="D703" s="115">
        <f>IF(B703="","",IFERROR(B703/INDEX($B$2:$B$800,MATCH(DATE(YEAR(A703)-1,12,1),$A$2:$A$800,0))-1,""))</f>
        <v/>
      </c>
      <c r="E703" s="115">
        <f>IF(B703="","",IFERROR(B703/INDEX($B$2:$B$800,MATCH(DATE(YEAR(A703)-1,MONTH(A703),1),$A$2:$A$800,0))-1,""))</f>
        <v/>
      </c>
    </row>
    <row r="704">
      <c r="A704" s="117" t="n"/>
      <c r="B704" s="118" t="n"/>
      <c r="C704" s="115">
        <f>IF(OR(B704="",B703=""),"",B704/B703-1)</f>
        <v/>
      </c>
      <c r="D704" s="115">
        <f>IF(B704="","",IFERROR(B704/INDEX($B$2:$B$800,MATCH(DATE(YEAR(A704)-1,12,1),$A$2:$A$800,0))-1,""))</f>
        <v/>
      </c>
      <c r="E704" s="115">
        <f>IF(B704="","",IFERROR(B704/INDEX($B$2:$B$800,MATCH(DATE(YEAR(A704)-1,MONTH(A704),1),$A$2:$A$800,0))-1,""))</f>
        <v/>
      </c>
    </row>
    <row r="705">
      <c r="A705" s="117" t="n"/>
      <c r="B705" s="118" t="n"/>
      <c r="C705" s="115">
        <f>IF(OR(B705="",B704=""),"",B705/B704-1)</f>
        <v/>
      </c>
      <c r="D705" s="115">
        <f>IF(B705="","",IFERROR(B705/INDEX($B$2:$B$800,MATCH(DATE(YEAR(A705)-1,12,1),$A$2:$A$800,0))-1,""))</f>
        <v/>
      </c>
      <c r="E705" s="115">
        <f>IF(B705="","",IFERROR(B705/INDEX($B$2:$B$800,MATCH(DATE(YEAR(A705)-1,MONTH(A705),1),$A$2:$A$800,0))-1,""))</f>
        <v/>
      </c>
    </row>
    <row r="706">
      <c r="A706" s="117" t="n"/>
      <c r="B706" s="118" t="n"/>
      <c r="C706" s="115">
        <f>IF(OR(B706="",B705=""),"",B706/B705-1)</f>
        <v/>
      </c>
      <c r="D706" s="115">
        <f>IF(B706="","",IFERROR(B706/INDEX($B$2:$B$800,MATCH(DATE(YEAR(A706)-1,12,1),$A$2:$A$800,0))-1,""))</f>
        <v/>
      </c>
      <c r="E706" s="115">
        <f>IF(B706="","",IFERROR(B706/INDEX($B$2:$B$800,MATCH(DATE(YEAR(A706)-1,MONTH(A706),1),$A$2:$A$800,0))-1,""))</f>
        <v/>
      </c>
    </row>
    <row r="707">
      <c r="A707" s="117" t="n"/>
      <c r="B707" s="118" t="n"/>
      <c r="C707" s="115">
        <f>IF(OR(B707="",B706=""),"",B707/B706-1)</f>
        <v/>
      </c>
      <c r="D707" s="115">
        <f>IF(B707="","",IFERROR(B707/INDEX($B$2:$B$800,MATCH(DATE(YEAR(A707)-1,12,1),$A$2:$A$800,0))-1,""))</f>
        <v/>
      </c>
      <c r="E707" s="115">
        <f>IF(B707="","",IFERROR(B707/INDEX($B$2:$B$800,MATCH(DATE(YEAR(A707)-1,MONTH(A707),1),$A$2:$A$800,0))-1,""))</f>
        <v/>
      </c>
    </row>
    <row r="708">
      <c r="A708" s="117" t="n"/>
      <c r="B708" s="118" t="n"/>
      <c r="C708" s="115">
        <f>IF(OR(B708="",B707=""),"",B708/B707-1)</f>
        <v/>
      </c>
      <c r="D708" s="115">
        <f>IF(B708="","",IFERROR(B708/INDEX($B$2:$B$800,MATCH(DATE(YEAR(A708)-1,12,1),$A$2:$A$800,0))-1,""))</f>
        <v/>
      </c>
      <c r="E708" s="115">
        <f>IF(B708="","",IFERROR(B708/INDEX($B$2:$B$800,MATCH(DATE(YEAR(A708)-1,MONTH(A708),1),$A$2:$A$800,0))-1,""))</f>
        <v/>
      </c>
    </row>
    <row r="709">
      <c r="A709" s="117" t="n"/>
      <c r="B709" s="118" t="n"/>
      <c r="C709" s="115">
        <f>IF(OR(B709="",B708=""),"",B709/B708-1)</f>
        <v/>
      </c>
      <c r="D709" s="115">
        <f>IF(B709="","",IFERROR(B709/INDEX($B$2:$B$800,MATCH(DATE(YEAR(A709)-1,12,1),$A$2:$A$800,0))-1,""))</f>
        <v/>
      </c>
      <c r="E709" s="115">
        <f>IF(B709="","",IFERROR(B709/INDEX($B$2:$B$800,MATCH(DATE(YEAR(A709)-1,MONTH(A709),1),$A$2:$A$800,0))-1,""))</f>
        <v/>
      </c>
    </row>
    <row r="710">
      <c r="A710" s="117" t="n"/>
      <c r="B710" s="118" t="n"/>
      <c r="C710" s="115">
        <f>IF(OR(B710="",B709=""),"",B710/B709-1)</f>
        <v/>
      </c>
      <c r="D710" s="115">
        <f>IF(B710="","",IFERROR(B710/INDEX($B$2:$B$800,MATCH(DATE(YEAR(A710)-1,12,1),$A$2:$A$800,0))-1,""))</f>
        <v/>
      </c>
      <c r="E710" s="115">
        <f>IF(B710="","",IFERROR(B710/INDEX($B$2:$B$800,MATCH(DATE(YEAR(A710)-1,MONTH(A710),1),$A$2:$A$800,0))-1,""))</f>
        <v/>
      </c>
    </row>
    <row r="711">
      <c r="A711" s="117" t="n"/>
      <c r="B711" s="118" t="n"/>
      <c r="C711" s="115">
        <f>IF(OR(B711="",B710=""),"",B711/B710-1)</f>
        <v/>
      </c>
      <c r="D711" s="115">
        <f>IF(B711="","",IFERROR(B711/INDEX($B$2:$B$800,MATCH(DATE(YEAR(A711)-1,12,1),$A$2:$A$800,0))-1,""))</f>
        <v/>
      </c>
      <c r="E711" s="115">
        <f>IF(B711="","",IFERROR(B711/INDEX($B$2:$B$800,MATCH(DATE(YEAR(A711)-1,MONTH(A711),1),$A$2:$A$800,0))-1,""))</f>
        <v/>
      </c>
    </row>
    <row r="712">
      <c r="A712" s="117" t="n"/>
      <c r="B712" s="118" t="n"/>
      <c r="C712" s="115">
        <f>IF(OR(B712="",B711=""),"",B712/B711-1)</f>
        <v/>
      </c>
      <c r="D712" s="115">
        <f>IF(B712="","",IFERROR(B712/INDEX($B$2:$B$800,MATCH(DATE(YEAR(A712)-1,12,1),$A$2:$A$800,0))-1,""))</f>
        <v/>
      </c>
      <c r="E712" s="115">
        <f>IF(B712="","",IFERROR(B712/INDEX($B$2:$B$800,MATCH(DATE(YEAR(A712)-1,MONTH(A712),1),$A$2:$A$800,0))-1,""))</f>
        <v/>
      </c>
    </row>
    <row r="713">
      <c r="A713" s="117" t="n"/>
      <c r="B713" s="118" t="n"/>
      <c r="C713" s="115">
        <f>IF(OR(B713="",B712=""),"",B713/B712-1)</f>
        <v/>
      </c>
      <c r="D713" s="115">
        <f>IF(B713="","",IFERROR(B713/INDEX($B$2:$B$800,MATCH(DATE(YEAR(A713)-1,12,1),$A$2:$A$800,0))-1,""))</f>
        <v/>
      </c>
      <c r="E713" s="115">
        <f>IF(B713="","",IFERROR(B713/INDEX($B$2:$B$800,MATCH(DATE(YEAR(A713)-1,MONTH(A713),1),$A$2:$A$800,0))-1,""))</f>
        <v/>
      </c>
    </row>
    <row r="714">
      <c r="A714" s="117" t="n"/>
      <c r="B714" s="118" t="n"/>
      <c r="C714" s="115">
        <f>IF(OR(B714="",B713=""),"",B714/B713-1)</f>
        <v/>
      </c>
      <c r="D714" s="115">
        <f>IF(B714="","",IFERROR(B714/INDEX($B$2:$B$800,MATCH(DATE(YEAR(A714)-1,12,1),$A$2:$A$800,0))-1,""))</f>
        <v/>
      </c>
      <c r="E714" s="115">
        <f>IF(B714="","",IFERROR(B714/INDEX($B$2:$B$800,MATCH(DATE(YEAR(A714)-1,MONTH(A714),1),$A$2:$A$800,0))-1,""))</f>
        <v/>
      </c>
    </row>
    <row r="715">
      <c r="A715" s="117" t="n"/>
      <c r="B715" s="118" t="n"/>
      <c r="C715" s="115">
        <f>IF(OR(B715="",B714=""),"",B715/B714-1)</f>
        <v/>
      </c>
      <c r="D715" s="115">
        <f>IF(B715="","",IFERROR(B715/INDEX($B$2:$B$800,MATCH(DATE(YEAR(A715)-1,12,1),$A$2:$A$800,0))-1,""))</f>
        <v/>
      </c>
      <c r="E715" s="115">
        <f>IF(B715="","",IFERROR(B715/INDEX($B$2:$B$800,MATCH(DATE(YEAR(A715)-1,MONTH(A715),1),$A$2:$A$800,0))-1,""))</f>
        <v/>
      </c>
    </row>
    <row r="716">
      <c r="A716" s="117" t="n"/>
      <c r="B716" s="118" t="n"/>
      <c r="C716" s="115">
        <f>IF(OR(B716="",B715=""),"",B716/B715-1)</f>
        <v/>
      </c>
      <c r="D716" s="115">
        <f>IF(B716="","",IFERROR(B716/INDEX($B$2:$B$800,MATCH(DATE(YEAR(A716)-1,12,1),$A$2:$A$800,0))-1,""))</f>
        <v/>
      </c>
      <c r="E716" s="115">
        <f>IF(B716="","",IFERROR(B716/INDEX($B$2:$B$800,MATCH(DATE(YEAR(A716)-1,MONTH(A716),1),$A$2:$A$800,0))-1,""))</f>
        <v/>
      </c>
    </row>
    <row r="717">
      <c r="A717" s="117" t="n"/>
      <c r="B717" s="118" t="n"/>
      <c r="C717" s="115">
        <f>IF(OR(B717="",B716=""),"",B717/B716-1)</f>
        <v/>
      </c>
      <c r="D717" s="115">
        <f>IF(B717="","",IFERROR(B717/INDEX($B$2:$B$800,MATCH(DATE(YEAR(A717)-1,12,1),$A$2:$A$800,0))-1,""))</f>
        <v/>
      </c>
      <c r="E717" s="115">
        <f>IF(B717="","",IFERROR(B717/INDEX($B$2:$B$800,MATCH(DATE(YEAR(A717)-1,MONTH(A717),1),$A$2:$A$800,0))-1,""))</f>
        <v/>
      </c>
    </row>
    <row r="718">
      <c r="A718" s="117" t="n"/>
      <c r="B718" s="118" t="n"/>
      <c r="C718" s="115">
        <f>IF(OR(B718="",B717=""),"",B718/B717-1)</f>
        <v/>
      </c>
      <c r="D718" s="115">
        <f>IF(B718="","",IFERROR(B718/INDEX($B$2:$B$800,MATCH(DATE(YEAR(A718)-1,12,1),$A$2:$A$800,0))-1,""))</f>
        <v/>
      </c>
      <c r="E718" s="115">
        <f>IF(B718="","",IFERROR(B718/INDEX($B$2:$B$800,MATCH(DATE(YEAR(A718)-1,MONTH(A718),1),$A$2:$A$800,0))-1,""))</f>
        <v/>
      </c>
    </row>
    <row r="719">
      <c r="A719" s="117" t="n"/>
      <c r="B719" s="118" t="n"/>
      <c r="C719" s="115">
        <f>IF(OR(B719="",B718=""),"",B719/B718-1)</f>
        <v/>
      </c>
      <c r="D719" s="115">
        <f>IF(B719="","",IFERROR(B719/INDEX($B$2:$B$800,MATCH(DATE(YEAR(A719)-1,12,1),$A$2:$A$800,0))-1,""))</f>
        <v/>
      </c>
      <c r="E719" s="115">
        <f>IF(B719="","",IFERROR(B719/INDEX($B$2:$B$800,MATCH(DATE(YEAR(A719)-1,MONTH(A719),1),$A$2:$A$800,0))-1,""))</f>
        <v/>
      </c>
    </row>
    <row r="720">
      <c r="A720" s="117" t="n"/>
      <c r="B720" s="118" t="n"/>
      <c r="C720" s="115">
        <f>IF(OR(B720="",B719=""),"",B720/B719-1)</f>
        <v/>
      </c>
      <c r="D720" s="115">
        <f>IF(B720="","",IFERROR(B720/INDEX($B$2:$B$800,MATCH(DATE(YEAR(A720)-1,12,1),$A$2:$A$800,0))-1,""))</f>
        <v/>
      </c>
      <c r="E720" s="115">
        <f>IF(B720="","",IFERROR(B720/INDEX($B$2:$B$800,MATCH(DATE(YEAR(A720)-1,MONTH(A720),1),$A$2:$A$800,0))-1,""))</f>
        <v/>
      </c>
    </row>
    <row r="721">
      <c r="A721" s="117" t="n"/>
      <c r="B721" s="118" t="n"/>
      <c r="C721" s="115">
        <f>IF(OR(B721="",B720=""),"",B721/B720-1)</f>
        <v/>
      </c>
      <c r="D721" s="115">
        <f>IF(B721="","",IFERROR(B721/INDEX($B$2:$B$800,MATCH(DATE(YEAR(A721)-1,12,1),$A$2:$A$800,0))-1,""))</f>
        <v/>
      </c>
      <c r="E721" s="115">
        <f>IF(B721="","",IFERROR(B721/INDEX($B$2:$B$800,MATCH(DATE(YEAR(A721)-1,MONTH(A721),1),$A$2:$A$800,0))-1,""))</f>
        <v/>
      </c>
    </row>
    <row r="722">
      <c r="A722" s="117" t="n"/>
      <c r="B722" s="118" t="n"/>
      <c r="C722" s="115">
        <f>IF(OR(B722="",B721=""),"",B722/B721-1)</f>
        <v/>
      </c>
      <c r="D722" s="115">
        <f>IF(B722="","",IFERROR(B722/INDEX($B$2:$B$800,MATCH(DATE(YEAR(A722)-1,12,1),$A$2:$A$800,0))-1,""))</f>
        <v/>
      </c>
      <c r="E722" s="115">
        <f>IF(B722="","",IFERROR(B722/INDEX($B$2:$B$800,MATCH(DATE(YEAR(A722)-1,MONTH(A722),1),$A$2:$A$800,0))-1,""))</f>
        <v/>
      </c>
    </row>
    <row r="723">
      <c r="A723" s="117" t="n"/>
      <c r="B723" s="118" t="n"/>
      <c r="C723" s="115">
        <f>IF(OR(B723="",B722=""),"",B723/B722-1)</f>
        <v/>
      </c>
      <c r="D723" s="115">
        <f>IF(B723="","",IFERROR(B723/INDEX($B$2:$B$800,MATCH(DATE(YEAR(A723)-1,12,1),$A$2:$A$800,0))-1,""))</f>
        <v/>
      </c>
      <c r="E723" s="115">
        <f>IF(B723="","",IFERROR(B723/INDEX($B$2:$B$800,MATCH(DATE(YEAR(A723)-1,MONTH(A723),1),$A$2:$A$800,0))-1,""))</f>
        <v/>
      </c>
    </row>
    <row r="724">
      <c r="A724" s="117" t="n"/>
      <c r="B724" s="118" t="n"/>
      <c r="C724" s="115">
        <f>IF(OR(B724="",B723=""),"",B724/B723-1)</f>
        <v/>
      </c>
      <c r="D724" s="115">
        <f>IF(B724="","",IFERROR(B724/INDEX($B$2:$B$800,MATCH(DATE(YEAR(A724)-1,12,1),$A$2:$A$800,0))-1,""))</f>
        <v/>
      </c>
      <c r="E724" s="115">
        <f>IF(B724="","",IFERROR(B724/INDEX($B$2:$B$800,MATCH(DATE(YEAR(A724)-1,MONTH(A724),1),$A$2:$A$800,0))-1,""))</f>
        <v/>
      </c>
    </row>
    <row r="725">
      <c r="A725" s="117" t="n"/>
      <c r="B725" s="118" t="n"/>
      <c r="C725" s="115">
        <f>IF(OR(B725="",B724=""),"",B725/B724-1)</f>
        <v/>
      </c>
      <c r="D725" s="115">
        <f>IF(B725="","",IFERROR(B725/INDEX($B$2:$B$800,MATCH(DATE(YEAR(A725)-1,12,1),$A$2:$A$800,0))-1,""))</f>
        <v/>
      </c>
      <c r="E725" s="115">
        <f>IF(B725="","",IFERROR(B725/INDEX($B$2:$B$800,MATCH(DATE(YEAR(A725)-1,MONTH(A725),1),$A$2:$A$800,0))-1,""))</f>
        <v/>
      </c>
    </row>
    <row r="726">
      <c r="A726" s="117" t="n"/>
      <c r="B726" s="118" t="n"/>
      <c r="C726" s="115">
        <f>IF(OR(B726="",B725=""),"",B726/B725-1)</f>
        <v/>
      </c>
      <c r="D726" s="115">
        <f>IF(B726="","",IFERROR(B726/INDEX($B$2:$B$800,MATCH(DATE(YEAR(A726)-1,12,1),$A$2:$A$800,0))-1,""))</f>
        <v/>
      </c>
      <c r="E726" s="115">
        <f>IF(B726="","",IFERROR(B726/INDEX($B$2:$B$800,MATCH(DATE(YEAR(A726)-1,MONTH(A726),1),$A$2:$A$800,0))-1,""))</f>
        <v/>
      </c>
    </row>
    <row r="727">
      <c r="A727" s="117" t="n"/>
      <c r="B727" s="118" t="n"/>
      <c r="C727" s="115">
        <f>IF(OR(B727="",B726=""),"",B727/B726-1)</f>
        <v/>
      </c>
      <c r="D727" s="115">
        <f>IF(B727="","",IFERROR(B727/INDEX($B$2:$B$800,MATCH(DATE(YEAR(A727)-1,12,1),$A$2:$A$800,0))-1,""))</f>
        <v/>
      </c>
      <c r="E727" s="115">
        <f>IF(B727="","",IFERROR(B727/INDEX($B$2:$B$800,MATCH(DATE(YEAR(A727)-1,MONTH(A727),1),$A$2:$A$800,0))-1,""))</f>
        <v/>
      </c>
    </row>
    <row r="728">
      <c r="A728" s="117" t="n"/>
      <c r="B728" s="118" t="n"/>
      <c r="C728" s="115">
        <f>IF(OR(B728="",B727=""),"",B728/B727-1)</f>
        <v/>
      </c>
      <c r="D728" s="115">
        <f>IF(B728="","",IFERROR(B728/INDEX($B$2:$B$800,MATCH(DATE(YEAR(A728)-1,12,1),$A$2:$A$800,0))-1,""))</f>
        <v/>
      </c>
      <c r="E728" s="115">
        <f>IF(B728="","",IFERROR(B728/INDEX($B$2:$B$800,MATCH(DATE(YEAR(A728)-1,MONTH(A728),1),$A$2:$A$800,0))-1,""))</f>
        <v/>
      </c>
    </row>
    <row r="729">
      <c r="A729" s="117" t="n"/>
      <c r="B729" s="118" t="n"/>
      <c r="C729" s="115">
        <f>IF(OR(B729="",B728=""),"",B729/B728-1)</f>
        <v/>
      </c>
      <c r="D729" s="115">
        <f>IF(B729="","",IFERROR(B729/INDEX($B$2:$B$800,MATCH(DATE(YEAR(A729)-1,12,1),$A$2:$A$800,0))-1,""))</f>
        <v/>
      </c>
      <c r="E729" s="115">
        <f>IF(B729="","",IFERROR(B729/INDEX($B$2:$B$800,MATCH(DATE(YEAR(A729)-1,MONTH(A729),1),$A$2:$A$800,0))-1,""))</f>
        <v/>
      </c>
    </row>
    <row r="730">
      <c r="A730" s="117" t="n"/>
      <c r="B730" s="118" t="n"/>
      <c r="C730" s="115">
        <f>IF(OR(B730="",B729=""),"",B730/B729-1)</f>
        <v/>
      </c>
      <c r="D730" s="115">
        <f>IF(B730="","",IFERROR(B730/INDEX($B$2:$B$800,MATCH(DATE(YEAR(A730)-1,12,1),$A$2:$A$800,0))-1,""))</f>
        <v/>
      </c>
      <c r="E730" s="115">
        <f>IF(B730="","",IFERROR(B730/INDEX($B$2:$B$800,MATCH(DATE(YEAR(A730)-1,MONTH(A730),1),$A$2:$A$800,0))-1,""))</f>
        <v/>
      </c>
    </row>
    <row r="731">
      <c r="A731" s="117" t="n"/>
      <c r="B731" s="118" t="n"/>
      <c r="C731" s="115">
        <f>IF(OR(B731="",B730=""),"",B731/B730-1)</f>
        <v/>
      </c>
      <c r="D731" s="115">
        <f>IF(B731="","",IFERROR(B731/INDEX($B$2:$B$800,MATCH(DATE(YEAR(A731)-1,12,1),$A$2:$A$800,0))-1,""))</f>
        <v/>
      </c>
      <c r="E731" s="115">
        <f>IF(B731="","",IFERROR(B731/INDEX($B$2:$B$800,MATCH(DATE(YEAR(A731)-1,MONTH(A731),1),$A$2:$A$800,0))-1,""))</f>
        <v/>
      </c>
    </row>
    <row r="732">
      <c r="A732" s="117" t="n"/>
      <c r="B732" s="118" t="n"/>
      <c r="C732" s="115">
        <f>IF(OR(B732="",B731=""),"",B732/B731-1)</f>
        <v/>
      </c>
      <c r="D732" s="115">
        <f>IF(B732="","",IFERROR(B732/INDEX($B$2:$B$800,MATCH(DATE(YEAR(A732)-1,12,1),$A$2:$A$800,0))-1,""))</f>
        <v/>
      </c>
      <c r="E732" s="115">
        <f>IF(B732="","",IFERROR(B732/INDEX($B$2:$B$800,MATCH(DATE(YEAR(A732)-1,MONTH(A732),1),$A$2:$A$800,0))-1,""))</f>
        <v/>
      </c>
    </row>
    <row r="733">
      <c r="A733" s="117" t="n"/>
      <c r="B733" s="118" t="n"/>
      <c r="C733" s="115">
        <f>IF(OR(B733="",B732=""),"",B733/B732-1)</f>
        <v/>
      </c>
      <c r="D733" s="115">
        <f>IF(B733="","",IFERROR(B733/INDEX($B$2:$B$800,MATCH(DATE(YEAR(A733)-1,12,1),$A$2:$A$800,0))-1,""))</f>
        <v/>
      </c>
      <c r="E733" s="115">
        <f>IF(B733="","",IFERROR(B733/INDEX($B$2:$B$800,MATCH(DATE(YEAR(A733)-1,MONTH(A733),1),$A$2:$A$800,0))-1,""))</f>
        <v/>
      </c>
    </row>
    <row r="734">
      <c r="A734" s="117" t="n"/>
      <c r="B734" s="118" t="n"/>
      <c r="C734" s="115">
        <f>IF(OR(B734="",B733=""),"",B734/B733-1)</f>
        <v/>
      </c>
      <c r="D734" s="115">
        <f>IF(B734="","",IFERROR(B734/INDEX($B$2:$B$800,MATCH(DATE(YEAR(A734)-1,12,1),$A$2:$A$800,0))-1,""))</f>
        <v/>
      </c>
      <c r="E734" s="115">
        <f>IF(B734="","",IFERROR(B734/INDEX($B$2:$B$800,MATCH(DATE(YEAR(A734)-1,MONTH(A734),1),$A$2:$A$800,0))-1,""))</f>
        <v/>
      </c>
    </row>
    <row r="735">
      <c r="A735" s="117" t="n"/>
      <c r="B735" s="118" t="n"/>
      <c r="C735" s="115">
        <f>IF(OR(B735="",B734=""),"",B735/B734-1)</f>
        <v/>
      </c>
      <c r="D735" s="115">
        <f>IF(B735="","",IFERROR(B735/INDEX($B$2:$B$800,MATCH(DATE(YEAR(A735)-1,12,1),$A$2:$A$800,0))-1,""))</f>
        <v/>
      </c>
      <c r="E735" s="115">
        <f>IF(B735="","",IFERROR(B735/INDEX($B$2:$B$800,MATCH(DATE(YEAR(A735)-1,MONTH(A735),1),$A$2:$A$800,0))-1,""))</f>
        <v/>
      </c>
    </row>
    <row r="736">
      <c r="A736" s="117" t="n"/>
      <c r="B736" s="118" t="n"/>
      <c r="C736" s="115">
        <f>IF(OR(B736="",B735=""),"",B736/B735-1)</f>
        <v/>
      </c>
      <c r="D736" s="115">
        <f>IF(B736="","",IFERROR(B736/INDEX($B$2:$B$800,MATCH(DATE(YEAR(A736)-1,12,1),$A$2:$A$800,0))-1,""))</f>
        <v/>
      </c>
      <c r="E736" s="115">
        <f>IF(B736="","",IFERROR(B736/INDEX($B$2:$B$800,MATCH(DATE(YEAR(A736)-1,MONTH(A736),1),$A$2:$A$800,0))-1,""))</f>
        <v/>
      </c>
    </row>
    <row r="737">
      <c r="A737" s="117" t="n"/>
      <c r="B737" s="118" t="n"/>
      <c r="C737" s="115">
        <f>IF(OR(B737="",B736=""),"",B737/B736-1)</f>
        <v/>
      </c>
      <c r="D737" s="115">
        <f>IF(B737="","",IFERROR(B737/INDEX($B$2:$B$800,MATCH(DATE(YEAR(A737)-1,12,1),$A$2:$A$800,0))-1,""))</f>
        <v/>
      </c>
      <c r="E737" s="115">
        <f>IF(B737="","",IFERROR(B737/INDEX($B$2:$B$800,MATCH(DATE(YEAR(A737)-1,MONTH(A737),1),$A$2:$A$800,0))-1,""))</f>
        <v/>
      </c>
    </row>
    <row r="738">
      <c r="A738" s="117" t="n"/>
      <c r="B738" s="118" t="n"/>
      <c r="C738" s="115">
        <f>IF(OR(B738="",B737=""),"",B738/B737-1)</f>
        <v/>
      </c>
      <c r="D738" s="115">
        <f>IF(B738="","",IFERROR(B738/INDEX($B$2:$B$800,MATCH(DATE(YEAR(A738)-1,12,1),$A$2:$A$800,0))-1,""))</f>
        <v/>
      </c>
      <c r="E738" s="115">
        <f>IF(B738="","",IFERROR(B738/INDEX($B$2:$B$800,MATCH(DATE(YEAR(A738)-1,MONTH(A738),1),$A$2:$A$800,0))-1,""))</f>
        <v/>
      </c>
    </row>
    <row r="739">
      <c r="A739" s="117" t="n"/>
      <c r="B739" s="118" t="n"/>
      <c r="C739" s="115">
        <f>IF(OR(B739="",B738=""),"",B739/B738-1)</f>
        <v/>
      </c>
      <c r="D739" s="115">
        <f>IF(B739="","",IFERROR(B739/INDEX($B$2:$B$800,MATCH(DATE(YEAR(A739)-1,12,1),$A$2:$A$800,0))-1,""))</f>
        <v/>
      </c>
      <c r="E739" s="115">
        <f>IF(B739="","",IFERROR(B739/INDEX($B$2:$B$800,MATCH(DATE(YEAR(A739)-1,MONTH(A739),1),$A$2:$A$800,0))-1,""))</f>
        <v/>
      </c>
    </row>
    <row r="740">
      <c r="A740" s="117" t="n"/>
      <c r="B740" s="118" t="n"/>
      <c r="C740" s="115">
        <f>IF(OR(B740="",B739=""),"",B740/B739-1)</f>
        <v/>
      </c>
      <c r="D740" s="115">
        <f>IF(B740="","",IFERROR(B740/INDEX($B$2:$B$800,MATCH(DATE(YEAR(A740)-1,12,1),$A$2:$A$800,0))-1,""))</f>
        <v/>
      </c>
      <c r="E740" s="115">
        <f>IF(B740="","",IFERROR(B740/INDEX($B$2:$B$800,MATCH(DATE(YEAR(A740)-1,MONTH(A740),1),$A$2:$A$800,0))-1,""))</f>
        <v/>
      </c>
    </row>
    <row r="741">
      <c r="A741" s="117" t="n"/>
      <c r="B741" s="118" t="n"/>
      <c r="C741" s="115">
        <f>IF(OR(B741="",B740=""),"",B741/B740-1)</f>
        <v/>
      </c>
      <c r="D741" s="115">
        <f>IF(B741="","",IFERROR(B741/INDEX($B$2:$B$800,MATCH(DATE(YEAR(A741)-1,12,1),$A$2:$A$800,0))-1,""))</f>
        <v/>
      </c>
      <c r="E741" s="115">
        <f>IF(B741="","",IFERROR(B741/INDEX($B$2:$B$800,MATCH(DATE(YEAR(A741)-1,MONTH(A741),1),$A$2:$A$800,0))-1,""))</f>
        <v/>
      </c>
    </row>
    <row r="742">
      <c r="A742" s="117" t="n"/>
      <c r="B742" s="118" t="n"/>
      <c r="C742" s="115">
        <f>IF(OR(B742="",B741=""),"",B742/B741-1)</f>
        <v/>
      </c>
      <c r="D742" s="115">
        <f>IF(B742="","",IFERROR(B742/INDEX($B$2:$B$800,MATCH(DATE(YEAR(A742)-1,12,1),$A$2:$A$800,0))-1,""))</f>
        <v/>
      </c>
      <c r="E742" s="115">
        <f>IF(B742="","",IFERROR(B742/INDEX($B$2:$B$800,MATCH(DATE(YEAR(A742)-1,MONTH(A742),1),$A$2:$A$800,0))-1,""))</f>
        <v/>
      </c>
    </row>
    <row r="743">
      <c r="A743" s="117" t="n"/>
      <c r="B743" s="118" t="n"/>
      <c r="C743" s="115">
        <f>IF(OR(B743="",B742=""),"",B743/B742-1)</f>
        <v/>
      </c>
      <c r="D743" s="115">
        <f>IF(B743="","",IFERROR(B743/INDEX($B$2:$B$800,MATCH(DATE(YEAR(A743)-1,12,1),$A$2:$A$800,0))-1,""))</f>
        <v/>
      </c>
      <c r="E743" s="115">
        <f>IF(B743="","",IFERROR(B743/INDEX($B$2:$B$800,MATCH(DATE(YEAR(A743)-1,MONTH(A743),1),$A$2:$A$800,0))-1,""))</f>
        <v/>
      </c>
    </row>
    <row r="744">
      <c r="A744" s="117" t="n"/>
      <c r="B744" s="118" t="n"/>
      <c r="C744" s="115">
        <f>IF(OR(B744="",B743=""),"",B744/B743-1)</f>
        <v/>
      </c>
      <c r="D744" s="115">
        <f>IF(B744="","",IFERROR(B744/INDEX($B$2:$B$800,MATCH(DATE(YEAR(A744)-1,12,1),$A$2:$A$800,0))-1,""))</f>
        <v/>
      </c>
      <c r="E744" s="115">
        <f>IF(B744="","",IFERROR(B744/INDEX($B$2:$B$800,MATCH(DATE(YEAR(A744)-1,MONTH(A744),1),$A$2:$A$800,0))-1,""))</f>
        <v/>
      </c>
    </row>
    <row r="745">
      <c r="A745" s="117" t="n"/>
      <c r="B745" s="118" t="n"/>
      <c r="C745" s="115">
        <f>IF(OR(B745="",B744=""),"",B745/B744-1)</f>
        <v/>
      </c>
      <c r="D745" s="115">
        <f>IF(B745="","",IFERROR(B745/INDEX($B$2:$B$800,MATCH(DATE(YEAR(A745)-1,12,1),$A$2:$A$800,0))-1,""))</f>
        <v/>
      </c>
      <c r="E745" s="115">
        <f>IF(B745="","",IFERROR(B745/INDEX($B$2:$B$800,MATCH(DATE(YEAR(A745)-1,MONTH(A745),1),$A$2:$A$800,0))-1,""))</f>
        <v/>
      </c>
    </row>
    <row r="746">
      <c r="A746" s="117" t="n"/>
      <c r="B746" s="118" t="n"/>
      <c r="C746" s="115">
        <f>IF(OR(B746="",B745=""),"",B746/B745-1)</f>
        <v/>
      </c>
      <c r="D746" s="115">
        <f>IF(B746="","",IFERROR(B746/INDEX($B$2:$B$800,MATCH(DATE(YEAR(A746)-1,12,1),$A$2:$A$800,0))-1,""))</f>
        <v/>
      </c>
      <c r="E746" s="115">
        <f>IF(B746="","",IFERROR(B746/INDEX($B$2:$B$800,MATCH(DATE(YEAR(A746)-1,MONTH(A746),1),$A$2:$A$800,0))-1,""))</f>
        <v/>
      </c>
    </row>
    <row r="747">
      <c r="A747" s="117" t="n"/>
      <c r="B747" s="118" t="n"/>
      <c r="C747" s="115">
        <f>IF(OR(B747="",B746=""),"",B747/B746-1)</f>
        <v/>
      </c>
      <c r="D747" s="115">
        <f>IF(B747="","",IFERROR(B747/INDEX($B$2:$B$800,MATCH(DATE(YEAR(A747)-1,12,1),$A$2:$A$800,0))-1,""))</f>
        <v/>
      </c>
      <c r="E747" s="115">
        <f>IF(B747="","",IFERROR(B747/INDEX($B$2:$B$800,MATCH(DATE(YEAR(A747)-1,MONTH(A747),1),$A$2:$A$800,0))-1,""))</f>
        <v/>
      </c>
    </row>
    <row r="748">
      <c r="A748" s="117" t="n"/>
      <c r="B748" s="118" t="n"/>
      <c r="C748" s="115">
        <f>IF(OR(B748="",B747=""),"",B748/B747-1)</f>
        <v/>
      </c>
      <c r="D748" s="115">
        <f>IF(B748="","",IFERROR(B748/INDEX($B$2:$B$800,MATCH(DATE(YEAR(A748)-1,12,1),$A$2:$A$800,0))-1,""))</f>
        <v/>
      </c>
      <c r="E748" s="115">
        <f>IF(B748="","",IFERROR(B748/INDEX($B$2:$B$800,MATCH(DATE(YEAR(A748)-1,MONTH(A748),1),$A$2:$A$800,0))-1,""))</f>
        <v/>
      </c>
    </row>
    <row r="749">
      <c r="A749" s="117" t="n"/>
      <c r="B749" s="118" t="n"/>
      <c r="C749" s="115">
        <f>IF(OR(B749="",B748=""),"",B749/B748-1)</f>
        <v/>
      </c>
      <c r="D749" s="115">
        <f>IF(B749="","",IFERROR(B749/INDEX($B$2:$B$800,MATCH(DATE(YEAR(A749)-1,12,1),$A$2:$A$800,0))-1,""))</f>
        <v/>
      </c>
      <c r="E749" s="115">
        <f>IF(B749="","",IFERROR(B749/INDEX($B$2:$B$800,MATCH(DATE(YEAR(A749)-1,MONTH(A749),1),$A$2:$A$800,0))-1,""))</f>
        <v/>
      </c>
    </row>
    <row r="750">
      <c r="A750" s="117" t="n"/>
      <c r="B750" s="118" t="n"/>
      <c r="C750" s="115">
        <f>IF(OR(B750="",B749=""),"",B750/B749-1)</f>
        <v/>
      </c>
      <c r="D750" s="115">
        <f>IF(B750="","",IFERROR(B750/INDEX($B$2:$B$800,MATCH(DATE(YEAR(A750)-1,12,1),$A$2:$A$800,0))-1,""))</f>
        <v/>
      </c>
      <c r="E750" s="115">
        <f>IF(B750="","",IFERROR(B750/INDEX($B$2:$B$800,MATCH(DATE(YEAR(A750)-1,MONTH(A750),1),$A$2:$A$800,0))-1,""))</f>
        <v/>
      </c>
    </row>
    <row r="751">
      <c r="A751" s="117" t="n"/>
      <c r="B751" s="118" t="n"/>
      <c r="C751" s="115">
        <f>IF(OR(B751="",B750=""),"",B751/B750-1)</f>
        <v/>
      </c>
      <c r="D751" s="115">
        <f>IF(B751="","",IFERROR(B751/INDEX($B$2:$B$800,MATCH(DATE(YEAR(A751)-1,12,1),$A$2:$A$800,0))-1,""))</f>
        <v/>
      </c>
      <c r="E751" s="115">
        <f>IF(B751="","",IFERROR(B751/INDEX($B$2:$B$800,MATCH(DATE(YEAR(A751)-1,MONTH(A751),1),$A$2:$A$800,0))-1,""))</f>
        <v/>
      </c>
    </row>
    <row r="752">
      <c r="A752" s="117" t="n"/>
      <c r="B752" s="118" t="n"/>
      <c r="C752" s="115">
        <f>IF(OR(B752="",B751=""),"",B752/B751-1)</f>
        <v/>
      </c>
      <c r="D752" s="115">
        <f>IF(B752="","",IFERROR(B752/INDEX($B$2:$B$800,MATCH(DATE(YEAR(A752)-1,12,1),$A$2:$A$800,0))-1,""))</f>
        <v/>
      </c>
      <c r="E752" s="115">
        <f>IF(B752="","",IFERROR(B752/INDEX($B$2:$B$800,MATCH(DATE(YEAR(A752)-1,MONTH(A752),1),$A$2:$A$800,0))-1,""))</f>
        <v/>
      </c>
    </row>
    <row r="753">
      <c r="A753" s="117" t="n"/>
      <c r="B753" s="118" t="n"/>
      <c r="C753" s="115">
        <f>IF(OR(B753="",B752=""),"",B753/B752-1)</f>
        <v/>
      </c>
      <c r="D753" s="115">
        <f>IF(B753="","",IFERROR(B753/INDEX($B$2:$B$800,MATCH(DATE(YEAR(A753)-1,12,1),$A$2:$A$800,0))-1,""))</f>
        <v/>
      </c>
      <c r="E753" s="115">
        <f>IF(B753="","",IFERROR(B753/INDEX($B$2:$B$800,MATCH(DATE(YEAR(A753)-1,MONTH(A753),1),$A$2:$A$800,0))-1,""))</f>
        <v/>
      </c>
    </row>
    <row r="754">
      <c r="A754" s="117" t="n"/>
      <c r="B754" s="118" t="n"/>
      <c r="C754" s="115">
        <f>IF(OR(B754="",B753=""),"",B754/B753-1)</f>
        <v/>
      </c>
      <c r="D754" s="115">
        <f>IF(B754="","",IFERROR(B754/INDEX($B$2:$B$800,MATCH(DATE(YEAR(A754)-1,12,1),$A$2:$A$800,0))-1,""))</f>
        <v/>
      </c>
      <c r="E754" s="115">
        <f>IF(B754="","",IFERROR(B754/INDEX($B$2:$B$800,MATCH(DATE(YEAR(A754)-1,MONTH(A754),1),$A$2:$A$800,0))-1,""))</f>
        <v/>
      </c>
    </row>
    <row r="755">
      <c r="A755" s="117" t="n"/>
      <c r="B755" s="118" t="n"/>
      <c r="C755" s="115">
        <f>IF(OR(B755="",B754=""),"",B755/B754-1)</f>
        <v/>
      </c>
      <c r="D755" s="115">
        <f>IF(B755="","",IFERROR(B755/INDEX($B$2:$B$800,MATCH(DATE(YEAR(A755)-1,12,1),$A$2:$A$800,0))-1,""))</f>
        <v/>
      </c>
      <c r="E755" s="115">
        <f>IF(B755="","",IFERROR(B755/INDEX($B$2:$B$800,MATCH(DATE(YEAR(A755)-1,MONTH(A755),1),$A$2:$A$800,0))-1,""))</f>
        <v/>
      </c>
    </row>
    <row r="756">
      <c r="A756" s="117" t="n"/>
      <c r="B756" s="118" t="n"/>
      <c r="C756" s="115">
        <f>IF(OR(B756="",B755=""),"",B756/B755-1)</f>
        <v/>
      </c>
      <c r="D756" s="115">
        <f>IF(B756="","",IFERROR(B756/INDEX($B$2:$B$800,MATCH(DATE(YEAR(A756)-1,12,1),$A$2:$A$800,0))-1,""))</f>
        <v/>
      </c>
      <c r="E756" s="115">
        <f>IF(B756="","",IFERROR(B756/INDEX($B$2:$B$800,MATCH(DATE(YEAR(A756)-1,MONTH(A756),1),$A$2:$A$800,0))-1,""))</f>
        <v/>
      </c>
    </row>
    <row r="757">
      <c r="A757" s="117" t="n"/>
      <c r="B757" s="118" t="n"/>
      <c r="C757" s="115">
        <f>IF(OR(B757="",B756=""),"",B757/B756-1)</f>
        <v/>
      </c>
      <c r="D757" s="115">
        <f>IF(B757="","",IFERROR(B757/INDEX($B$2:$B$800,MATCH(DATE(YEAR(A757)-1,12,1),$A$2:$A$800,0))-1,""))</f>
        <v/>
      </c>
      <c r="E757" s="115">
        <f>IF(B757="","",IFERROR(B757/INDEX($B$2:$B$800,MATCH(DATE(YEAR(A757)-1,MONTH(A757),1),$A$2:$A$800,0))-1,""))</f>
        <v/>
      </c>
    </row>
    <row r="758">
      <c r="A758" s="117" t="n"/>
      <c r="B758" s="118" t="n"/>
      <c r="C758" s="115">
        <f>IF(OR(B758="",B757=""),"",B758/B757-1)</f>
        <v/>
      </c>
      <c r="D758" s="115">
        <f>IF(B758="","",IFERROR(B758/INDEX($B$2:$B$800,MATCH(DATE(YEAR(A758)-1,12,1),$A$2:$A$800,0))-1,""))</f>
        <v/>
      </c>
      <c r="E758" s="115">
        <f>IF(B758="","",IFERROR(B758/INDEX($B$2:$B$800,MATCH(DATE(YEAR(A758)-1,MONTH(A758),1),$A$2:$A$800,0))-1,""))</f>
        <v/>
      </c>
    </row>
    <row r="759">
      <c r="A759" s="117" t="n"/>
      <c r="B759" s="118" t="n"/>
      <c r="C759" s="115">
        <f>IF(OR(B759="",B758=""),"",B759/B758-1)</f>
        <v/>
      </c>
      <c r="D759" s="115">
        <f>IF(B759="","",IFERROR(B759/INDEX($B$2:$B$800,MATCH(DATE(YEAR(A759)-1,12,1),$A$2:$A$800,0))-1,""))</f>
        <v/>
      </c>
      <c r="E759" s="115">
        <f>IF(B759="","",IFERROR(B759/INDEX($B$2:$B$800,MATCH(DATE(YEAR(A759)-1,MONTH(A759),1),$A$2:$A$800,0))-1,""))</f>
        <v/>
      </c>
    </row>
    <row r="760">
      <c r="A760" s="117" t="n"/>
      <c r="B760" s="118" t="n"/>
      <c r="C760" s="115">
        <f>IF(OR(B760="",B759=""),"",B760/B759-1)</f>
        <v/>
      </c>
      <c r="D760" s="115">
        <f>IF(B760="","",IFERROR(B760/INDEX($B$2:$B$800,MATCH(DATE(YEAR(A760)-1,12,1),$A$2:$A$800,0))-1,""))</f>
        <v/>
      </c>
      <c r="E760" s="115">
        <f>IF(B760="","",IFERROR(B760/INDEX($B$2:$B$800,MATCH(DATE(YEAR(A760)-1,MONTH(A760),1),$A$2:$A$800,0))-1,""))</f>
        <v/>
      </c>
    </row>
    <row r="761">
      <c r="A761" s="117" t="n"/>
      <c r="B761" s="118" t="n"/>
      <c r="C761" s="115">
        <f>IF(OR(B761="",B760=""),"",B761/B760-1)</f>
        <v/>
      </c>
      <c r="D761" s="115">
        <f>IF(B761="","",IFERROR(B761/INDEX($B$2:$B$800,MATCH(DATE(YEAR(A761)-1,12,1),$A$2:$A$800,0))-1,""))</f>
        <v/>
      </c>
      <c r="E761" s="115">
        <f>IF(B761="","",IFERROR(B761/INDEX($B$2:$B$800,MATCH(DATE(YEAR(A761)-1,MONTH(A761),1),$A$2:$A$800,0))-1,""))</f>
        <v/>
      </c>
    </row>
    <row r="762">
      <c r="A762" s="117" t="n"/>
      <c r="B762" s="118" t="n"/>
      <c r="C762" s="115">
        <f>IF(OR(B762="",B761=""),"",B762/B761-1)</f>
        <v/>
      </c>
      <c r="D762" s="115">
        <f>IF(B762="","",IFERROR(B762/INDEX($B$2:$B$800,MATCH(DATE(YEAR(A762)-1,12,1),$A$2:$A$800,0))-1,""))</f>
        <v/>
      </c>
      <c r="E762" s="115">
        <f>IF(B762="","",IFERROR(B762/INDEX($B$2:$B$800,MATCH(DATE(YEAR(A762)-1,MONTH(A762),1),$A$2:$A$800,0))-1,""))</f>
        <v/>
      </c>
    </row>
    <row r="763">
      <c r="A763" s="117" t="n"/>
      <c r="B763" s="118" t="n"/>
      <c r="C763" s="115">
        <f>IF(OR(B763="",B762=""),"",B763/B762-1)</f>
        <v/>
      </c>
      <c r="D763" s="115">
        <f>IF(B763="","",IFERROR(B763/INDEX($B$2:$B$800,MATCH(DATE(YEAR(A763)-1,12,1),$A$2:$A$800,0))-1,""))</f>
        <v/>
      </c>
      <c r="E763" s="115">
        <f>IF(B763="","",IFERROR(B763/INDEX($B$2:$B$800,MATCH(DATE(YEAR(A763)-1,MONTH(A763),1),$A$2:$A$800,0))-1,""))</f>
        <v/>
      </c>
    </row>
    <row r="764">
      <c r="A764" s="117" t="n"/>
      <c r="B764" s="118" t="n"/>
      <c r="C764" s="115">
        <f>IF(OR(B764="",B763=""),"",B764/B763-1)</f>
        <v/>
      </c>
      <c r="D764" s="115">
        <f>IF(B764="","",IFERROR(B764/INDEX($B$2:$B$800,MATCH(DATE(YEAR(A764)-1,12,1),$A$2:$A$800,0))-1,""))</f>
        <v/>
      </c>
      <c r="E764" s="115">
        <f>IF(B764="","",IFERROR(B764/INDEX($B$2:$B$800,MATCH(DATE(YEAR(A764)-1,MONTH(A764),1),$A$2:$A$800,0))-1,""))</f>
        <v/>
      </c>
    </row>
    <row r="765">
      <c r="A765" s="117" t="n"/>
      <c r="B765" s="118" t="n"/>
      <c r="C765" s="115">
        <f>IF(OR(B765="",B764=""),"",B765/B764-1)</f>
        <v/>
      </c>
      <c r="D765" s="115">
        <f>IF(B765="","",IFERROR(B765/INDEX($B$2:$B$800,MATCH(DATE(YEAR(A765)-1,12,1),$A$2:$A$800,0))-1,""))</f>
        <v/>
      </c>
      <c r="E765" s="115">
        <f>IF(B765="","",IFERROR(B765/INDEX($B$2:$B$800,MATCH(DATE(YEAR(A765)-1,MONTH(A765),1),$A$2:$A$800,0))-1,""))</f>
        <v/>
      </c>
    </row>
    <row r="766">
      <c r="A766" s="117" t="n"/>
      <c r="B766" s="118" t="n"/>
      <c r="C766" s="115">
        <f>IF(OR(B766="",B765=""),"",B766/B765-1)</f>
        <v/>
      </c>
      <c r="D766" s="115">
        <f>IF(B766="","",IFERROR(B766/INDEX($B$2:$B$800,MATCH(DATE(YEAR(A766)-1,12,1),$A$2:$A$800,0))-1,""))</f>
        <v/>
      </c>
      <c r="E766" s="115">
        <f>IF(B766="","",IFERROR(B766/INDEX($B$2:$B$800,MATCH(DATE(YEAR(A766)-1,MONTH(A766),1),$A$2:$A$800,0))-1,""))</f>
        <v/>
      </c>
    </row>
    <row r="767">
      <c r="A767" s="117" t="n"/>
      <c r="B767" s="118" t="n"/>
      <c r="C767" s="115">
        <f>IF(OR(B767="",B766=""),"",B767/B766-1)</f>
        <v/>
      </c>
      <c r="D767" s="115">
        <f>IF(B767="","",IFERROR(B767/INDEX($B$2:$B$800,MATCH(DATE(YEAR(A767)-1,12,1),$A$2:$A$800,0))-1,""))</f>
        <v/>
      </c>
      <c r="E767" s="115">
        <f>IF(B767="","",IFERROR(B767/INDEX($B$2:$B$800,MATCH(DATE(YEAR(A767)-1,MONTH(A767),1),$A$2:$A$800,0))-1,""))</f>
        <v/>
      </c>
    </row>
    <row r="768">
      <c r="A768" s="117" t="n"/>
      <c r="B768" s="118" t="n"/>
      <c r="C768" s="115">
        <f>IF(OR(B768="",B767=""),"",B768/B767-1)</f>
        <v/>
      </c>
      <c r="D768" s="115">
        <f>IF(B768="","",IFERROR(B768/INDEX($B$2:$B$800,MATCH(DATE(YEAR(A768)-1,12,1),$A$2:$A$800,0))-1,""))</f>
        <v/>
      </c>
      <c r="E768" s="115">
        <f>IF(B768="","",IFERROR(B768/INDEX($B$2:$B$800,MATCH(DATE(YEAR(A768)-1,MONTH(A768),1),$A$2:$A$800,0))-1,""))</f>
        <v/>
      </c>
    </row>
    <row r="769">
      <c r="A769" s="117" t="n"/>
      <c r="B769" s="118" t="n"/>
      <c r="C769" s="115">
        <f>IF(OR(B769="",B768=""),"",B769/B768-1)</f>
        <v/>
      </c>
      <c r="D769" s="115">
        <f>IF(B769="","",IFERROR(B769/INDEX($B$2:$B$800,MATCH(DATE(YEAR(A769)-1,12,1),$A$2:$A$800,0))-1,""))</f>
        <v/>
      </c>
      <c r="E769" s="115">
        <f>IF(B769="","",IFERROR(B769/INDEX($B$2:$B$800,MATCH(DATE(YEAR(A769)-1,MONTH(A769),1),$A$2:$A$800,0))-1,""))</f>
        <v/>
      </c>
    </row>
    <row r="770">
      <c r="A770" s="117" t="n"/>
      <c r="B770" s="118" t="n"/>
      <c r="C770" s="115">
        <f>IF(OR(B770="",B769=""),"",B770/B769-1)</f>
        <v/>
      </c>
      <c r="D770" s="115">
        <f>IF(B770="","",IFERROR(B770/INDEX($B$2:$B$800,MATCH(DATE(YEAR(A770)-1,12,1),$A$2:$A$800,0))-1,""))</f>
        <v/>
      </c>
      <c r="E770" s="115">
        <f>IF(B770="","",IFERROR(B770/INDEX($B$2:$B$800,MATCH(DATE(YEAR(A770)-1,MONTH(A770),1),$A$2:$A$800,0))-1,""))</f>
        <v/>
      </c>
    </row>
    <row r="771">
      <c r="A771" s="117" t="n"/>
      <c r="B771" s="118" t="n"/>
      <c r="C771" s="115">
        <f>IF(OR(B771="",B770=""),"",B771/B770-1)</f>
        <v/>
      </c>
      <c r="D771" s="115">
        <f>IF(B771="","",IFERROR(B771/INDEX($B$2:$B$800,MATCH(DATE(YEAR(A771)-1,12,1),$A$2:$A$800,0))-1,""))</f>
        <v/>
      </c>
      <c r="E771" s="115">
        <f>IF(B771="","",IFERROR(B771/INDEX($B$2:$B$800,MATCH(DATE(YEAR(A771)-1,MONTH(A771),1),$A$2:$A$800,0))-1,""))</f>
        <v/>
      </c>
    </row>
    <row r="772">
      <c r="A772" s="117" t="n"/>
      <c r="B772" s="118" t="n"/>
      <c r="C772" s="115">
        <f>IF(OR(B772="",B771=""),"",B772/B771-1)</f>
        <v/>
      </c>
      <c r="D772" s="115">
        <f>IF(B772="","",IFERROR(B772/INDEX($B$2:$B$800,MATCH(DATE(YEAR(A772)-1,12,1),$A$2:$A$800,0))-1,""))</f>
        <v/>
      </c>
      <c r="E772" s="115">
        <f>IF(B772="","",IFERROR(B772/INDEX($B$2:$B$800,MATCH(DATE(YEAR(A772)-1,MONTH(A772),1),$A$2:$A$800,0))-1,""))</f>
        <v/>
      </c>
    </row>
    <row r="773">
      <c r="A773" s="117" t="n"/>
      <c r="B773" s="118" t="n"/>
      <c r="C773" s="115">
        <f>IF(OR(B773="",B772=""),"",B773/B772-1)</f>
        <v/>
      </c>
      <c r="D773" s="115">
        <f>IF(B773="","",IFERROR(B773/INDEX($B$2:$B$800,MATCH(DATE(YEAR(A773)-1,12,1),$A$2:$A$800,0))-1,""))</f>
        <v/>
      </c>
      <c r="E773" s="115">
        <f>IF(B773="","",IFERROR(B773/INDEX($B$2:$B$800,MATCH(DATE(YEAR(A773)-1,MONTH(A773),1),$A$2:$A$800,0))-1,""))</f>
        <v/>
      </c>
    </row>
    <row r="774">
      <c r="A774" s="117" t="n"/>
      <c r="B774" s="118" t="n"/>
      <c r="C774" s="115">
        <f>IF(OR(B774="",B773=""),"",B774/B773-1)</f>
        <v/>
      </c>
      <c r="D774" s="115">
        <f>IF(B774="","",IFERROR(B774/INDEX($B$2:$B$800,MATCH(DATE(YEAR(A774)-1,12,1),$A$2:$A$800,0))-1,""))</f>
        <v/>
      </c>
      <c r="E774" s="115">
        <f>IF(B774="","",IFERROR(B774/INDEX($B$2:$B$800,MATCH(DATE(YEAR(A774)-1,MONTH(A774),1),$A$2:$A$800,0))-1,""))</f>
        <v/>
      </c>
    </row>
    <row r="775">
      <c r="A775" s="117" t="n"/>
      <c r="B775" s="118" t="n"/>
      <c r="C775" s="115">
        <f>IF(OR(B775="",B774=""),"",B775/B774-1)</f>
        <v/>
      </c>
      <c r="D775" s="115">
        <f>IF(B775="","",IFERROR(B775/INDEX($B$2:$B$800,MATCH(DATE(YEAR(A775)-1,12,1),$A$2:$A$800,0))-1,""))</f>
        <v/>
      </c>
      <c r="E775" s="115">
        <f>IF(B775="","",IFERROR(B775/INDEX($B$2:$B$800,MATCH(DATE(YEAR(A775)-1,MONTH(A775),1),$A$2:$A$800,0))-1,""))</f>
        <v/>
      </c>
    </row>
    <row r="776">
      <c r="A776" s="117" t="n"/>
      <c r="B776" s="118" t="n"/>
      <c r="C776" s="115">
        <f>IF(OR(B776="",B775=""),"",B776/B775-1)</f>
        <v/>
      </c>
      <c r="D776" s="115">
        <f>IF(B776="","",IFERROR(B776/INDEX($B$2:$B$800,MATCH(DATE(YEAR(A776)-1,12,1),$A$2:$A$800,0))-1,""))</f>
        <v/>
      </c>
      <c r="E776" s="115">
        <f>IF(B776="","",IFERROR(B776/INDEX($B$2:$B$800,MATCH(DATE(YEAR(A776)-1,MONTH(A776),1),$A$2:$A$800,0))-1,""))</f>
        <v/>
      </c>
    </row>
    <row r="777">
      <c r="A777" s="117" t="n"/>
      <c r="B777" s="118" t="n"/>
      <c r="C777" s="115">
        <f>IF(OR(B777="",B776=""),"",B777/B776-1)</f>
        <v/>
      </c>
      <c r="D777" s="115">
        <f>IF(B777="","",IFERROR(B777/INDEX($B$2:$B$800,MATCH(DATE(YEAR(A777)-1,12,1),$A$2:$A$800,0))-1,""))</f>
        <v/>
      </c>
      <c r="E777" s="115">
        <f>IF(B777="","",IFERROR(B777/INDEX($B$2:$B$800,MATCH(DATE(YEAR(A777)-1,MONTH(A777),1),$A$2:$A$800,0))-1,""))</f>
        <v/>
      </c>
    </row>
    <row r="778">
      <c r="A778" s="117" t="n"/>
      <c r="B778" s="118" t="n"/>
      <c r="C778" s="115">
        <f>IF(OR(B778="",B777=""),"",B778/B777-1)</f>
        <v/>
      </c>
      <c r="D778" s="115">
        <f>IF(B778="","",IFERROR(B778/INDEX($B$2:$B$800,MATCH(DATE(YEAR(A778)-1,12,1),$A$2:$A$800,0))-1,""))</f>
        <v/>
      </c>
      <c r="E778" s="115">
        <f>IF(B778="","",IFERROR(B778/INDEX($B$2:$B$800,MATCH(DATE(YEAR(A778)-1,MONTH(A778),1),$A$2:$A$800,0))-1,""))</f>
        <v/>
      </c>
    </row>
    <row r="779">
      <c r="A779" s="117" t="n"/>
      <c r="B779" s="118" t="n"/>
      <c r="C779" s="115">
        <f>IF(OR(B779="",B778=""),"",B779/B778-1)</f>
        <v/>
      </c>
      <c r="D779" s="115">
        <f>IF(B779="","",IFERROR(B779/INDEX($B$2:$B$800,MATCH(DATE(YEAR(A779)-1,12,1),$A$2:$A$800,0))-1,""))</f>
        <v/>
      </c>
      <c r="E779" s="115">
        <f>IF(B779="","",IFERROR(B779/INDEX($B$2:$B$800,MATCH(DATE(YEAR(A779)-1,MONTH(A779),1),$A$2:$A$800,0))-1,""))</f>
        <v/>
      </c>
    </row>
    <row r="780">
      <c r="A780" s="117" t="n"/>
      <c r="B780" s="118" t="n"/>
      <c r="C780" s="115">
        <f>IF(OR(B780="",B779=""),"",B780/B779-1)</f>
        <v/>
      </c>
      <c r="D780" s="115">
        <f>IF(B780="","",IFERROR(B780/INDEX($B$2:$B$800,MATCH(DATE(YEAR(A780)-1,12,1),$A$2:$A$800,0))-1,""))</f>
        <v/>
      </c>
      <c r="E780" s="115">
        <f>IF(B780="","",IFERROR(B780/INDEX($B$2:$B$800,MATCH(DATE(YEAR(A780)-1,MONTH(A780),1),$A$2:$A$800,0))-1,""))</f>
        <v/>
      </c>
    </row>
    <row r="781">
      <c r="A781" s="117" t="n"/>
      <c r="B781" s="118" t="n"/>
      <c r="C781" s="115">
        <f>IF(OR(B781="",B780=""),"",B781/B780-1)</f>
        <v/>
      </c>
      <c r="D781" s="115">
        <f>IF(B781="","",IFERROR(B781/INDEX($B$2:$B$800,MATCH(DATE(YEAR(A781)-1,12,1),$A$2:$A$800,0))-1,""))</f>
        <v/>
      </c>
      <c r="E781" s="115">
        <f>IF(B781="","",IFERROR(B781/INDEX($B$2:$B$800,MATCH(DATE(YEAR(A781)-1,MONTH(A781),1),$A$2:$A$800,0))-1,""))</f>
        <v/>
      </c>
    </row>
    <row r="782">
      <c r="A782" s="117" t="n"/>
      <c r="B782" s="118" t="n"/>
      <c r="C782" s="115">
        <f>IF(OR(B782="",B781=""),"",B782/B781-1)</f>
        <v/>
      </c>
      <c r="D782" s="115">
        <f>IF(B782="","",IFERROR(B782/INDEX($B$2:$B$800,MATCH(DATE(YEAR(A782)-1,12,1),$A$2:$A$800,0))-1,""))</f>
        <v/>
      </c>
      <c r="E782" s="115">
        <f>IF(B782="","",IFERROR(B782/INDEX($B$2:$B$800,MATCH(DATE(YEAR(A782)-1,MONTH(A782),1),$A$2:$A$800,0))-1,""))</f>
        <v/>
      </c>
    </row>
    <row r="783">
      <c r="A783" s="117" t="n"/>
      <c r="B783" s="118" t="n"/>
      <c r="C783" s="115">
        <f>IF(OR(B783="",B782=""),"",B783/B782-1)</f>
        <v/>
      </c>
      <c r="D783" s="115">
        <f>IF(B783="","",IFERROR(B783/INDEX($B$2:$B$800,MATCH(DATE(YEAR(A783)-1,12,1),$A$2:$A$800,0))-1,""))</f>
        <v/>
      </c>
      <c r="E783" s="115">
        <f>IF(B783="","",IFERROR(B783/INDEX($B$2:$B$800,MATCH(DATE(YEAR(A783)-1,MONTH(A783),1),$A$2:$A$800,0))-1,""))</f>
        <v/>
      </c>
    </row>
    <row r="784">
      <c r="A784" s="117" t="n"/>
      <c r="B784" s="118" t="n"/>
      <c r="C784" s="115">
        <f>IF(OR(B784="",B783=""),"",B784/B783-1)</f>
        <v/>
      </c>
      <c r="D784" s="115">
        <f>IF(B784="","",IFERROR(B784/INDEX($B$2:$B$800,MATCH(DATE(YEAR(A784)-1,12,1),$A$2:$A$800,0))-1,""))</f>
        <v/>
      </c>
      <c r="E784" s="115">
        <f>IF(B784="","",IFERROR(B784/INDEX($B$2:$B$800,MATCH(DATE(YEAR(A784)-1,MONTH(A784),1),$A$2:$A$800,0))-1,""))</f>
        <v/>
      </c>
    </row>
    <row r="785">
      <c r="A785" s="117" t="n"/>
      <c r="B785" s="118" t="n"/>
      <c r="C785" s="115">
        <f>IF(OR(B785="",B784=""),"",B785/B784-1)</f>
        <v/>
      </c>
      <c r="D785" s="115">
        <f>IF(B785="","",IFERROR(B785/INDEX($B$2:$B$800,MATCH(DATE(YEAR(A785)-1,12,1),$A$2:$A$800,0))-1,""))</f>
        <v/>
      </c>
      <c r="E785" s="115">
        <f>IF(B785="","",IFERROR(B785/INDEX($B$2:$B$800,MATCH(DATE(YEAR(A785)-1,MONTH(A785),1),$A$2:$A$800,0))-1,""))</f>
        <v/>
      </c>
    </row>
    <row r="786">
      <c r="A786" s="117" t="n"/>
      <c r="B786" s="118" t="n"/>
      <c r="C786" s="115">
        <f>IF(OR(B786="",B785=""),"",B786/B785-1)</f>
        <v/>
      </c>
      <c r="D786" s="115">
        <f>IF(B786="","",IFERROR(B786/INDEX($B$2:$B$800,MATCH(DATE(YEAR(A786)-1,12,1),$A$2:$A$800,0))-1,""))</f>
        <v/>
      </c>
      <c r="E786" s="115">
        <f>IF(B786="","",IFERROR(B786/INDEX($B$2:$B$800,MATCH(DATE(YEAR(A786)-1,MONTH(A786),1),$A$2:$A$800,0))-1,""))</f>
        <v/>
      </c>
    </row>
    <row r="787">
      <c r="A787" s="117" t="n"/>
      <c r="B787" s="118" t="n"/>
      <c r="C787" s="115">
        <f>IF(OR(B787="",B786=""),"",B787/B786-1)</f>
        <v/>
      </c>
      <c r="D787" s="115">
        <f>IF(B787="","",IFERROR(B787/INDEX($B$2:$B$800,MATCH(DATE(YEAR(A787)-1,12,1),$A$2:$A$800,0))-1,""))</f>
        <v/>
      </c>
      <c r="E787" s="115">
        <f>IF(B787="","",IFERROR(B787/INDEX($B$2:$B$800,MATCH(DATE(YEAR(A787)-1,MONTH(A787),1),$A$2:$A$800,0))-1,""))</f>
        <v/>
      </c>
    </row>
    <row r="788">
      <c r="A788" s="117" t="n"/>
      <c r="B788" s="118" t="n"/>
      <c r="C788" s="115">
        <f>IF(OR(B788="",B787=""),"",B788/B787-1)</f>
        <v/>
      </c>
      <c r="D788" s="115">
        <f>IF(B788="","",IFERROR(B788/INDEX($B$2:$B$800,MATCH(DATE(YEAR(A788)-1,12,1),$A$2:$A$800,0))-1,""))</f>
        <v/>
      </c>
      <c r="E788" s="115">
        <f>IF(B788="","",IFERROR(B788/INDEX($B$2:$B$800,MATCH(DATE(YEAR(A788)-1,MONTH(A788),1),$A$2:$A$800,0))-1,""))</f>
        <v/>
      </c>
    </row>
    <row r="789">
      <c r="A789" s="117" t="n"/>
      <c r="B789" s="118" t="n"/>
      <c r="C789" s="115">
        <f>IF(OR(B789="",B788=""),"",B789/B788-1)</f>
        <v/>
      </c>
      <c r="D789" s="115">
        <f>IF(B789="","",IFERROR(B789/INDEX($B$2:$B$800,MATCH(DATE(YEAR(A789)-1,12,1),$A$2:$A$800,0))-1,""))</f>
        <v/>
      </c>
      <c r="E789" s="115">
        <f>IF(B789="","",IFERROR(B789/INDEX($B$2:$B$800,MATCH(DATE(YEAR(A789)-1,MONTH(A789),1),$A$2:$A$800,0))-1,""))</f>
        <v/>
      </c>
    </row>
    <row r="790">
      <c r="A790" s="117" t="n"/>
      <c r="B790" s="118" t="n"/>
      <c r="C790" s="115">
        <f>IF(OR(B790="",B789=""),"",B790/B789-1)</f>
        <v/>
      </c>
      <c r="D790" s="115">
        <f>IF(B790="","",IFERROR(B790/INDEX($B$2:$B$800,MATCH(DATE(YEAR(A790)-1,12,1),$A$2:$A$800,0))-1,""))</f>
        <v/>
      </c>
      <c r="E790" s="115">
        <f>IF(B790="","",IFERROR(B790/INDEX($B$2:$B$800,MATCH(DATE(YEAR(A790)-1,MONTH(A790),1),$A$2:$A$800,0))-1,""))</f>
        <v/>
      </c>
    </row>
    <row r="791">
      <c r="A791" s="117" t="n"/>
      <c r="B791" s="118" t="n"/>
      <c r="C791" s="115">
        <f>IF(OR(B791="",B790=""),"",B791/B790-1)</f>
        <v/>
      </c>
      <c r="D791" s="115">
        <f>IF(B791="","",IFERROR(B791/INDEX($B$2:$B$800,MATCH(DATE(YEAR(A791)-1,12,1),$A$2:$A$800,0))-1,""))</f>
        <v/>
      </c>
      <c r="E791" s="115">
        <f>IF(B791="","",IFERROR(B791/INDEX($B$2:$B$800,MATCH(DATE(YEAR(A791)-1,MONTH(A791),1),$A$2:$A$800,0))-1,""))</f>
        <v/>
      </c>
    </row>
    <row r="792">
      <c r="A792" s="117" t="n"/>
      <c r="B792" s="118" t="n"/>
      <c r="C792" s="115">
        <f>IF(OR(B792="",B791=""),"",B792/B791-1)</f>
        <v/>
      </c>
      <c r="D792" s="115">
        <f>IF(B792="","",IFERROR(B792/INDEX($B$2:$B$800,MATCH(DATE(YEAR(A792)-1,12,1),$A$2:$A$800,0))-1,""))</f>
        <v/>
      </c>
      <c r="E792" s="115">
        <f>IF(B792="","",IFERROR(B792/INDEX($B$2:$B$800,MATCH(DATE(YEAR(A792)-1,MONTH(A792),1),$A$2:$A$800,0))-1,""))</f>
        <v/>
      </c>
    </row>
    <row r="793">
      <c r="A793" s="117" t="n"/>
      <c r="B793" s="118" t="n"/>
      <c r="C793" s="115">
        <f>IF(OR(B793="",B792=""),"",B793/B792-1)</f>
        <v/>
      </c>
      <c r="D793" s="115">
        <f>IF(B793="","",IFERROR(B793/INDEX($B$2:$B$800,MATCH(DATE(YEAR(A793)-1,12,1),$A$2:$A$800,0))-1,""))</f>
        <v/>
      </c>
      <c r="E793" s="115">
        <f>IF(B793="","",IFERROR(B793/INDEX($B$2:$B$800,MATCH(DATE(YEAR(A793)-1,MONTH(A793),1),$A$2:$A$800,0))-1,""))</f>
        <v/>
      </c>
    </row>
    <row r="794">
      <c r="A794" s="117" t="n"/>
      <c r="B794" s="118" t="n"/>
      <c r="C794" s="115">
        <f>IF(OR(B794="",B793=""),"",B794/B793-1)</f>
        <v/>
      </c>
      <c r="D794" s="115">
        <f>IF(B794="","",IFERROR(B794/INDEX($B$2:$B$800,MATCH(DATE(YEAR(A794)-1,12,1),$A$2:$A$800,0))-1,""))</f>
        <v/>
      </c>
      <c r="E794" s="115">
        <f>IF(B794="","",IFERROR(B794/INDEX($B$2:$B$800,MATCH(DATE(YEAR(A794)-1,MONTH(A794),1),$A$2:$A$800,0))-1,""))</f>
        <v/>
      </c>
    </row>
    <row r="795">
      <c r="A795" s="117" t="n"/>
      <c r="B795" s="118" t="n"/>
      <c r="C795" s="115">
        <f>IF(OR(B795="",B794=""),"",B795/B794-1)</f>
        <v/>
      </c>
      <c r="D795" s="115">
        <f>IF(B795="","",IFERROR(B795/INDEX($B$2:$B$800,MATCH(DATE(YEAR(A795)-1,12,1),$A$2:$A$800,0))-1,""))</f>
        <v/>
      </c>
      <c r="E795" s="115">
        <f>IF(B795="","",IFERROR(B795/INDEX($B$2:$B$800,MATCH(DATE(YEAR(A795)-1,MONTH(A795),1),$A$2:$A$800,0))-1,""))</f>
        <v/>
      </c>
    </row>
    <row r="796">
      <c r="A796" s="117" t="n"/>
      <c r="B796" s="118" t="n"/>
      <c r="C796" s="115">
        <f>IF(OR(B796="",B795=""),"",B796/B795-1)</f>
        <v/>
      </c>
      <c r="D796" s="115">
        <f>IF(B796="","",IFERROR(B796/INDEX($B$2:$B$800,MATCH(DATE(YEAR(A796)-1,12,1),$A$2:$A$800,0))-1,""))</f>
        <v/>
      </c>
      <c r="E796" s="115">
        <f>IF(B796="","",IFERROR(B796/INDEX($B$2:$B$800,MATCH(DATE(YEAR(A796)-1,MONTH(A796),1),$A$2:$A$800,0))-1,""))</f>
        <v/>
      </c>
    </row>
    <row r="797">
      <c r="A797" s="117" t="n"/>
      <c r="B797" s="118" t="n"/>
      <c r="C797" s="115">
        <f>IF(OR(B797="",B796=""),"",B797/B796-1)</f>
        <v/>
      </c>
      <c r="D797" s="115">
        <f>IF(B797="","",IFERROR(B797/INDEX($B$2:$B$800,MATCH(DATE(YEAR(A797)-1,12,1),$A$2:$A$800,0))-1,""))</f>
        <v/>
      </c>
      <c r="E797" s="115">
        <f>IF(B797="","",IFERROR(B797/INDEX($B$2:$B$800,MATCH(DATE(YEAR(A797)-1,MONTH(A797),1),$A$2:$A$800,0))-1,""))</f>
        <v/>
      </c>
    </row>
    <row r="798">
      <c r="A798" s="117" t="n"/>
      <c r="B798" s="118" t="n"/>
      <c r="C798" s="115">
        <f>IF(OR(B798="",B797=""),"",B798/B797-1)</f>
        <v/>
      </c>
      <c r="D798" s="115">
        <f>IF(B798="","",IFERROR(B798/INDEX($B$2:$B$800,MATCH(DATE(YEAR(A798)-1,12,1),$A$2:$A$800,0))-1,""))</f>
        <v/>
      </c>
      <c r="E798" s="115">
        <f>IF(B798="","",IFERROR(B798/INDEX($B$2:$B$800,MATCH(DATE(YEAR(A798)-1,MONTH(A798),1),$A$2:$A$800,0))-1,""))</f>
        <v/>
      </c>
    </row>
    <row r="799">
      <c r="A799" s="117" t="n"/>
      <c r="B799" s="118" t="n"/>
      <c r="C799" s="115">
        <f>IF(OR(B799="",B798=""),"",B799/B798-1)</f>
        <v/>
      </c>
      <c r="D799" s="115">
        <f>IF(B799="","",IFERROR(B799/INDEX($B$2:$B$800,MATCH(DATE(YEAR(A799)-1,12,1),$A$2:$A$800,0))-1,""))</f>
        <v/>
      </c>
      <c r="E799" s="115">
        <f>IF(B799="","",IFERROR(B799/INDEX($B$2:$B$800,MATCH(DATE(YEAR(A799)-1,MONTH(A799),1),$A$2:$A$800,0))-1,""))</f>
        <v/>
      </c>
    </row>
    <row r="800">
      <c r="A800" s="117" t="n"/>
      <c r="B800" s="118" t="n"/>
      <c r="C800" s="115">
        <f>IF(OR(B800="",B799=""),"",B800/B799-1)</f>
        <v/>
      </c>
      <c r="D800" s="115">
        <f>IF(B800="","",IFERROR(B800/INDEX($B$2:$B$800,MATCH(DATE(YEAR(A800)-1,12,1),$A$2:$A$800,0))-1,""))</f>
        <v/>
      </c>
      <c r="E800" s="115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P112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Torre Catharina exportado em 23/07/2026</t>
        </is>
      </c>
    </row>
    <row r="2">
      <c r="J2" s="2" t="inlineStr">
        <is>
          <t>31/03/2025</t>
        </is>
      </c>
      <c r="M2" s="2" t="inlineStr">
        <is>
          <t>30/04/2025</t>
        </is>
      </c>
      <c r="P2" s="2" t="inlineStr">
        <is>
          <t>31/05/2025</t>
        </is>
      </c>
      <c r="S2" s="2" t="inlineStr">
        <is>
          <t>30/06/2025</t>
        </is>
      </c>
      <c r="V2" s="2" t="inlineStr">
        <is>
          <t>31/07/2025</t>
        </is>
      </c>
      <c r="Y2" s="2" t="inlineStr">
        <is>
          <t>31/08/2025</t>
        </is>
      </c>
      <c r="AB2" s="2" t="inlineStr">
        <is>
          <t>30/09/2025</t>
        </is>
      </c>
      <c r="AE2" s="2" t="inlineStr">
        <is>
          <t>31/10/2025</t>
        </is>
      </c>
      <c r="AH2" s="2" t="inlineStr">
        <is>
          <t>30/11/2025</t>
        </is>
      </c>
      <c r="AK2" s="2" t="inlineStr">
        <is>
          <t>31/12/2025</t>
        </is>
      </c>
      <c r="AN2" s="2" t="inlineStr">
        <is>
          <t>31/01/2026</t>
        </is>
      </c>
      <c r="AQ2" s="2" t="inlineStr">
        <is>
          <t>28/02/2026</t>
        </is>
      </c>
      <c r="AT2" s="2" t="inlineStr">
        <is>
          <t>31/03/2026</t>
        </is>
      </c>
      <c r="AW2" s="2" t="inlineStr">
        <is>
          <t>30/04/2026</t>
        </is>
      </c>
      <c r="AZ2" s="2" t="inlineStr">
        <is>
          <t>31/05/2026</t>
        </is>
      </c>
      <c r="BC2" s="2" t="inlineStr">
        <is>
          <t>30/06/2026</t>
        </is>
      </c>
      <c r="BF2" s="2" t="inlineStr">
        <is>
          <t>31/07/2026</t>
        </is>
      </c>
      <c r="BI2" s="2" t="inlineStr">
        <is>
          <t>31/08/2026</t>
        </is>
      </c>
      <c r="BL2" s="2" t="inlineStr">
        <is>
          <t>30/09/2026</t>
        </is>
      </c>
      <c r="BO2" s="2" t="inlineStr">
        <is>
          <t>31/10/2026</t>
        </is>
      </c>
      <c r="BR2" s="2" t="inlineStr">
        <is>
          <t>30/11/2026</t>
        </is>
      </c>
      <c r="BU2" s="2" t="inlineStr">
        <is>
          <t>31/12/2026</t>
        </is>
      </c>
      <c r="BX2" s="2" t="inlineStr">
        <is>
          <t>31/01/2027</t>
        </is>
      </c>
      <c r="CA2" s="2" t="inlineStr">
        <is>
          <t>28/02/2027</t>
        </is>
      </c>
      <c r="CD2" s="2" t="inlineStr">
        <is>
          <t>31/03/2027</t>
        </is>
      </c>
      <c r="CG2" s="2" t="inlineStr">
        <is>
          <t>30/04/2027</t>
        </is>
      </c>
      <c r="CJ2" s="2" t="inlineStr">
        <is>
          <t>31/05/2027</t>
        </is>
      </c>
      <c r="CM2" s="2" t="inlineStr">
        <is>
          <t>30/06/2027</t>
        </is>
      </c>
      <c r="CP2" s="2" t="inlineStr">
        <is>
          <t>31/07/2027</t>
        </is>
      </c>
      <c r="CS2" s="2" t="inlineStr">
        <is>
          <t>31/08/2027</t>
        </is>
      </c>
      <c r="CV2" s="2" t="inlineStr">
        <is>
          <t>30/09/2027</t>
        </is>
      </c>
      <c r="CY2" s="2" t="inlineStr">
        <is>
          <t>31/10/2027</t>
        </is>
      </c>
      <c r="DB2" s="2" t="inlineStr">
        <is>
          <t>30/11/2027</t>
        </is>
      </c>
      <c r="DE2" s="2" t="inlineStr">
        <is>
          <t>31/12/2027</t>
        </is>
      </c>
      <c r="DH2" s="2" t="inlineStr">
        <is>
          <t>31/01/2028</t>
        </is>
      </c>
      <c r="DK2" s="2" t="inlineStr">
        <is>
          <t>29/02/2028</t>
        </is>
      </c>
      <c r="DN2" s="2" t="inlineStr">
        <is>
          <t>31/03/2028</t>
        </is>
      </c>
      <c r="DQ2" s="2" t="inlineStr">
        <is>
          <t>30/04/2028</t>
        </is>
      </c>
      <c r="DT2" s="2" t="inlineStr">
        <is>
          <t>31/05/2028</t>
        </is>
      </c>
      <c r="DW2" s="2" t="inlineStr">
        <is>
          <t>30/06/2028</t>
        </is>
      </c>
      <c r="DZ2" s="2" t="inlineStr">
        <is>
          <t>31/07/2028</t>
        </is>
      </c>
      <c r="EC2" s="2" t="inlineStr">
        <is>
          <t>31/08/2028</t>
        </is>
      </c>
      <c r="EF2" s="2" t="inlineStr">
        <is>
          <t>30/09/2028</t>
        </is>
      </c>
      <c r="EI2" s="2" t="inlineStr">
        <is>
          <t>31/10/2028</t>
        </is>
      </c>
      <c r="EL2" s="2" t="inlineStr">
        <is>
          <t>30/11/2028</t>
        </is>
      </c>
      <c r="EO2" s="2" t="inlineStr">
        <is>
          <t>31/12/2028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15093038.84495283</v>
      </c>
      <c r="G4" s="2" t="n">
        <v>0</v>
      </c>
      <c r="H4" s="2" t="n">
        <v>15093038.84495283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2200000</v>
      </c>
      <c r="G5" s="2" t="n">
        <v>0</v>
      </c>
      <c r="H5" s="2" t="n">
        <v>2200000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2200000</v>
      </c>
      <c r="G6" s="2" t="n">
        <v>0</v>
      </c>
      <c r="H6" s="2" t="n">
        <v>2200000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Estimativa de valores</t>
        </is>
      </c>
      <c r="D7" s="2" t="inlineStr">
        <is>
          <t>-</t>
        </is>
      </c>
      <c r="E7" s="2" t="inlineStr">
        <is>
          <t>-</t>
        </is>
      </c>
      <c r="F7" s="2" t="n">
        <v>2200000</v>
      </c>
      <c r="G7" s="2" t="n">
        <v>0</v>
      </c>
      <c r="H7" s="2" t="n">
        <v>2200000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</row>
    <row r="8">
      <c r="A8" s="2" t="n">
        <v>4</v>
      </c>
      <c r="B8" s="2" t="inlineStr">
        <is>
          <t>01.01.01.01</t>
        </is>
      </c>
      <c r="C8" s="2" t="inlineStr">
        <is>
          <t>Elaboração de projetos e consultorias - estimativa %</t>
        </is>
      </c>
      <c r="D8" s="2" t="inlineStr">
        <is>
          <t>-</t>
        </is>
      </c>
      <c r="E8" s="2" t="inlineStr">
        <is>
          <t>-</t>
        </is>
      </c>
      <c r="F8" s="2" t="n">
        <v>2200000</v>
      </c>
      <c r="G8" s="2" t="n">
        <v>0</v>
      </c>
      <c r="H8" s="2" t="n">
        <v>2200000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</row>
    <row r="9">
      <c r="A9" s="2" t="n">
        <v>1</v>
      </c>
      <c r="B9" s="2" t="inlineStr">
        <is>
          <t>02</t>
        </is>
      </c>
      <c r="C9" s="2" t="inlineStr">
        <is>
          <t>SEGUROS</t>
        </is>
      </c>
      <c r="D9" s="2" t="inlineStr">
        <is>
          <t>-</t>
        </is>
      </c>
      <c r="E9" s="2" t="inlineStr">
        <is>
          <t>-</t>
        </is>
      </c>
      <c r="F9" s="2" t="n">
        <v>156000</v>
      </c>
      <c r="G9" s="2" t="n">
        <v>0</v>
      </c>
      <c r="H9" s="2" t="n">
        <v>156000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</row>
    <row r="10">
      <c r="A10" s="2" t="n">
        <v>2</v>
      </c>
      <c r="B10" s="2" t="inlineStr">
        <is>
          <t>02.01</t>
        </is>
      </c>
      <c r="C10" s="2" t="inlineStr">
        <is>
          <t>Despesas adminstrativas</t>
        </is>
      </c>
      <c r="D10" s="2" t="inlineStr">
        <is>
          <t>-</t>
        </is>
      </c>
      <c r="E10" s="2" t="inlineStr">
        <is>
          <t>-</t>
        </is>
      </c>
      <c r="F10" s="2" t="n">
        <v>156000</v>
      </c>
      <c r="G10" s="2" t="n">
        <v>0</v>
      </c>
      <c r="H10" s="2" t="n">
        <v>156000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</row>
    <row r="11">
      <c r="A11" s="2" t="n">
        <v>3</v>
      </c>
      <c r="B11" s="2" t="inlineStr">
        <is>
          <t>02.01.01</t>
        </is>
      </c>
      <c r="C11" s="2" t="inlineStr">
        <is>
          <t>Seguro de obra - estimativa %</t>
        </is>
      </c>
      <c r="D11" s="2" t="inlineStr">
        <is>
          <t>-</t>
        </is>
      </c>
      <c r="E11" s="2" t="inlineStr">
        <is>
          <t>-</t>
        </is>
      </c>
      <c r="F11" s="2" t="n">
        <v>106000</v>
      </c>
      <c r="G11" s="2" t="n">
        <v>0</v>
      </c>
      <c r="H11" s="2" t="n">
        <v>106000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</row>
    <row r="12">
      <c r="A12" s="2" t="n">
        <v>3</v>
      </c>
      <c r="B12" s="2" t="inlineStr">
        <is>
          <t>02.01.02</t>
        </is>
      </c>
      <c r="C12" s="2" t="inlineStr">
        <is>
          <t>Custos com vizinhos proveniente de danos causados pela execução da obra</t>
        </is>
      </c>
      <c r="D12" s="2" t="inlineStr">
        <is>
          <t>-</t>
        </is>
      </c>
      <c r="E12" s="2" t="inlineStr">
        <is>
          <t>-</t>
        </is>
      </c>
      <c r="F12" s="2" t="n">
        <v>50000</v>
      </c>
      <c r="G12" s="2" t="n">
        <v>0</v>
      </c>
      <c r="H12" s="2" t="n">
        <v>50000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201087.952</v>
      </c>
      <c r="G13" s="2" t="n">
        <v>0</v>
      </c>
      <c r="H13" s="2" t="n">
        <v>201087.952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201087.952</v>
      </c>
      <c r="G14" s="2" t="n">
        <v>0</v>
      </c>
      <c r="H14" s="2" t="n">
        <v>201087.952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</row>
    <row r="15">
      <c r="A15" s="2" t="n">
        <v>3</v>
      </c>
      <c r="B15" s="2" t="inlineStr">
        <is>
          <t>03.01.01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201087.952</v>
      </c>
      <c r="G15" s="2" t="n">
        <v>0</v>
      </c>
      <c r="H15" s="2" t="n">
        <v>201087.952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863304.9608782396</v>
      </c>
      <c r="G16" s="2" t="n">
        <v>0</v>
      </c>
      <c r="H16" s="2" t="n">
        <v>863304.9608782396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87839.15253871882</v>
      </c>
      <c r="G17" s="2" t="n">
        <v>0</v>
      </c>
      <c r="H17" s="2" t="n">
        <v>87839.15253871882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77198.05253871881</v>
      </c>
      <c r="G18" s="2" t="n">
        <v>0</v>
      </c>
      <c r="H18" s="2" t="n">
        <v>77198.05253871881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8641.1</v>
      </c>
      <c r="G19" s="2" t="n">
        <v>0</v>
      </c>
      <c r="H19" s="2" t="n">
        <v>8641.1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273654.7890758983</v>
      </c>
      <c r="G21" s="2" t="n">
        <v>0</v>
      </c>
      <c r="H21" s="2" t="n">
        <v>273654.7890758983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273654.7890758983</v>
      </c>
      <c r="G22" s="2" t="n">
        <v>0</v>
      </c>
      <c r="H22" s="2" t="n">
        <v>273654.7890758983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81462.29996843984</v>
      </c>
      <c r="G23" s="2" t="n">
        <v>0</v>
      </c>
      <c r="H23" s="2" t="n">
        <v>81462.29996843984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64999.15664317187</v>
      </c>
      <c r="G24" s="2" t="n">
        <v>0</v>
      </c>
      <c r="H24" s="2" t="n">
        <v>64999.15664317187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1843.381629917197</v>
      </c>
      <c r="G25" s="2" t="n">
        <v>0</v>
      </c>
      <c r="H25" s="2" t="n">
        <v>1843.381629917197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55301.4488975159</v>
      </c>
      <c r="G26" s="2" t="n">
        <v>0</v>
      </c>
      <c r="H26" s="2" t="n">
        <v>55301.4488975159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47927.92237784712</v>
      </c>
      <c r="G27" s="2" t="n">
        <v>0</v>
      </c>
      <c r="H27" s="2" t="n">
        <v>47927.92237784712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22120.57955900636</v>
      </c>
      <c r="G28" s="2" t="n">
        <v>0</v>
      </c>
      <c r="H28" s="2" t="n">
        <v>22120.57955900636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</row>
    <row r="29">
      <c r="A29" s="2" t="n">
        <v>2</v>
      </c>
      <c r="B29" s="2" t="inlineStr">
        <is>
          <t>04.03</t>
        </is>
      </c>
      <c r="C29" s="2" t="inlineStr">
        <is>
          <t>Implantação do Canteiro de obras - Fase 2 (Transferência para dentro do edifício)</t>
        </is>
      </c>
      <c r="D29" s="2" t="inlineStr">
        <is>
          <t>-</t>
        </is>
      </c>
      <c r="E29" s="2" t="inlineStr">
        <is>
          <t>-</t>
        </is>
      </c>
      <c r="F29" s="2" t="n">
        <v>186736.8509036175</v>
      </c>
      <c r="G29" s="2" t="n">
        <v>0</v>
      </c>
      <c r="H29" s="2" t="n">
        <v>186736.8509036175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</row>
    <row r="30">
      <c r="A30" s="2" t="n">
        <v>3</v>
      </c>
      <c r="B30" s="2" t="inlineStr">
        <is>
          <t>04.03.01</t>
        </is>
      </c>
      <c r="C30" s="2" t="inlineStr">
        <is>
          <t>Canteiro de madeira</t>
        </is>
      </c>
      <c r="D30" s="2" t="inlineStr">
        <is>
          <t>-</t>
        </is>
      </c>
      <c r="E30" s="2" t="inlineStr">
        <is>
          <t>-</t>
        </is>
      </c>
      <c r="F30" s="2" t="n">
        <v>186736.8509036175</v>
      </c>
      <c r="G30" s="2" t="n">
        <v>0</v>
      </c>
      <c r="H30" s="2" t="n">
        <v>186736.8509036175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</row>
    <row r="31">
      <c r="A31" s="2" t="n">
        <v>4</v>
      </c>
      <c r="B31" s="2" t="inlineStr">
        <is>
          <t>04.03.01.01</t>
        </is>
      </c>
      <c r="C31" s="2" t="inlineStr">
        <is>
          <t>Escritórios</t>
        </is>
      </c>
      <c r="D31" s="2" t="inlineStr">
        <is>
          <t>-</t>
        </is>
      </c>
      <c r="E31" s="2" t="inlineStr">
        <is>
          <t>-</t>
        </is>
      </c>
      <c r="F31" s="2" t="n">
        <v>55243.76162458651</v>
      </c>
      <c r="G31" s="2" t="n">
        <v>0</v>
      </c>
      <c r="H31" s="2" t="n">
        <v>55243.76162458651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</row>
    <row r="32">
      <c r="A32" s="2" t="n">
        <v>4</v>
      </c>
      <c r="B32" s="2" t="inlineStr">
        <is>
          <t>04.03.01.02</t>
        </is>
      </c>
      <c r="C32" s="2" t="inlineStr">
        <is>
          <t>Banheiro/vestiário</t>
        </is>
      </c>
      <c r="D32" s="2" t="inlineStr">
        <is>
          <t>-</t>
        </is>
      </c>
      <c r="E32" s="2" t="inlineStr">
        <is>
          <t>-</t>
        </is>
      </c>
      <c r="F32" s="2" t="n">
        <v>45480.91143163662</v>
      </c>
      <c r="G32" s="2" t="n">
        <v>0</v>
      </c>
      <c r="H32" s="2" t="n">
        <v>45480.91143163662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</row>
    <row r="33">
      <c r="A33" s="2" t="n">
        <v>4</v>
      </c>
      <c r="B33" s="2" t="inlineStr">
        <is>
          <t>04.03.01.03</t>
        </is>
      </c>
      <c r="C33" s="2" t="inlineStr">
        <is>
          <t>Refeitório / Cozinha</t>
        </is>
      </c>
      <c r="D33" s="2" t="inlineStr">
        <is>
          <t>-</t>
        </is>
      </c>
      <c r="E33" s="2" t="inlineStr">
        <is>
          <t>-</t>
        </is>
      </c>
      <c r="F33" s="2" t="n">
        <v>46077.95241824697</v>
      </c>
      <c r="G33" s="2" t="n">
        <v>0</v>
      </c>
      <c r="H33" s="2" t="n">
        <v>46077.95241824697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</row>
    <row r="34">
      <c r="A34" s="2" t="n">
        <v>4</v>
      </c>
      <c r="B34" s="2" t="inlineStr">
        <is>
          <t>04.03.01.04</t>
        </is>
      </c>
      <c r="C34" s="2" t="inlineStr">
        <is>
          <t>Almoxarifado (depósito)</t>
        </is>
      </c>
      <c r="D34" s="2" t="inlineStr">
        <is>
          <t>-</t>
        </is>
      </c>
      <c r="E34" s="2" t="inlineStr">
        <is>
          <t>-</t>
        </is>
      </c>
      <c r="F34" s="2" t="n">
        <v>39934.22542914737</v>
      </c>
      <c r="G34" s="2" t="n">
        <v>0</v>
      </c>
      <c r="H34" s="2" t="n">
        <v>39934.22542914737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</row>
    <row r="35">
      <c r="A35" s="2" t="n">
        <v>2</v>
      </c>
      <c r="B35" s="2" t="inlineStr">
        <is>
          <t>04.04</t>
        </is>
      </c>
      <c r="C35" s="2" t="inlineStr">
        <is>
          <t>Instalações avancadas</t>
        </is>
      </c>
      <c r="D35" s="2" t="inlineStr">
        <is>
          <t>-</t>
        </is>
      </c>
      <c r="E35" s="2" t="inlineStr">
        <is>
          <t>-</t>
        </is>
      </c>
      <c r="F35" s="2" t="n">
        <v>28126.77145094818</v>
      </c>
      <c r="G35" s="2" t="n">
        <v>0</v>
      </c>
      <c r="H35" s="2" t="n">
        <v>28126.77145094818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</row>
    <row r="36">
      <c r="A36" s="2" t="n">
        <v>3</v>
      </c>
      <c r="B36" s="2" t="inlineStr">
        <is>
          <t>04.04.01</t>
        </is>
      </c>
      <c r="C36" s="2" t="inlineStr">
        <is>
          <t>Central de Armação</t>
        </is>
      </c>
      <c r="D36" s="2" t="inlineStr">
        <is>
          <t>-</t>
        </is>
      </c>
      <c r="E36" s="2" t="inlineStr">
        <is>
          <t>-</t>
        </is>
      </c>
      <c r="F36" s="2" t="n">
        <v>9215.590483649394</v>
      </c>
      <c r="G36" s="2" t="n">
        <v>0</v>
      </c>
      <c r="H36" s="2" t="n">
        <v>9215.590483649394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</row>
    <row r="37">
      <c r="A37" s="2" t="n">
        <v>3</v>
      </c>
      <c r="B37" s="2" t="inlineStr">
        <is>
          <t>04.04.02</t>
        </is>
      </c>
      <c r="C37" s="2" t="inlineStr">
        <is>
          <t>Central de Formas</t>
        </is>
      </c>
      <c r="D37" s="2" t="inlineStr">
        <is>
          <t>-</t>
        </is>
      </c>
      <c r="E37" s="2" t="inlineStr">
        <is>
          <t>-</t>
        </is>
      </c>
      <c r="F37" s="2" t="n">
        <v>9215.590483649394</v>
      </c>
      <c r="G37" s="2" t="n">
        <v>0</v>
      </c>
      <c r="H37" s="2" t="n">
        <v>9215.590483649394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</row>
    <row r="38">
      <c r="A38" s="2" t="n">
        <v>3</v>
      </c>
      <c r="B38" s="2" t="inlineStr">
        <is>
          <t>04.04.03</t>
        </is>
      </c>
      <c r="C38" s="2" t="inlineStr">
        <is>
          <t>Central de Argamassa</t>
        </is>
      </c>
      <c r="D38" s="2" t="inlineStr">
        <is>
          <t>-</t>
        </is>
      </c>
      <c r="E38" s="2" t="inlineStr">
        <is>
          <t>-</t>
        </is>
      </c>
      <c r="F38" s="2" t="n">
        <v>9215.590483649394</v>
      </c>
      <c r="G38" s="2" t="n">
        <v>0</v>
      </c>
      <c r="H38" s="2" t="n">
        <v>9215.590483649394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</row>
    <row r="39">
      <c r="A39" s="2" t="n">
        <v>3</v>
      </c>
      <c r="B39" s="2" t="inlineStr">
        <is>
          <t>04.04.04</t>
        </is>
      </c>
      <c r="C39" s="2" t="inlineStr">
        <is>
          <t>Extintores de Incêndio</t>
        </is>
      </c>
      <c r="D39" s="2" t="inlineStr">
        <is>
          <t>-</t>
        </is>
      </c>
      <c r="E39" s="2" t="inlineStr">
        <is>
          <t>-</t>
        </is>
      </c>
      <c r="F39" s="2" t="n">
        <v>480</v>
      </c>
      <c r="G39" s="2" t="n">
        <v>0</v>
      </c>
      <c r="H39" s="2" t="n">
        <v>480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</row>
    <row r="40">
      <c r="A40" s="2" t="n">
        <v>2</v>
      </c>
      <c r="B40" s="2" t="inlineStr">
        <is>
          <t>04.05</t>
        </is>
      </c>
      <c r="C40" s="2" t="inlineStr">
        <is>
          <t>Mobiliário para canteiro de obras</t>
        </is>
      </c>
      <c r="D40" s="2" t="inlineStr">
        <is>
          <t>-</t>
        </is>
      </c>
      <c r="E40" s="2" t="inlineStr">
        <is>
          <t>-</t>
        </is>
      </c>
      <c r="F40" s="2" t="n">
        <v>164380.25</v>
      </c>
      <c r="G40" s="2" t="n">
        <v>0</v>
      </c>
      <c r="H40" s="2" t="n">
        <v>164380.25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</row>
    <row r="41">
      <c r="A41" s="2" t="n">
        <v>3</v>
      </c>
      <c r="B41" s="2" t="inlineStr">
        <is>
          <t>04.05.01</t>
        </is>
      </c>
      <c r="C41" s="2" t="inlineStr">
        <is>
          <t>Escritório</t>
        </is>
      </c>
      <c r="D41" s="2" t="inlineStr">
        <is>
          <t>-</t>
        </is>
      </c>
      <c r="E41" s="2" t="inlineStr">
        <is>
          <t>-</t>
        </is>
      </c>
      <c r="F41" s="2" t="n">
        <v>40100</v>
      </c>
      <c r="G41" s="2" t="n">
        <v>0</v>
      </c>
      <c r="H41" s="2" t="n">
        <v>40100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</row>
    <row r="42">
      <c r="A42" s="2" t="n">
        <v>4</v>
      </c>
      <c r="B42" s="2" t="inlineStr">
        <is>
          <t>04.05.01.01</t>
        </is>
      </c>
      <c r="C42" s="2" t="inlineStr">
        <is>
          <t>Armário (arquivo)</t>
        </is>
      </c>
      <c r="D42" s="2" t="inlineStr">
        <is>
          <t>-</t>
        </is>
      </c>
      <c r="E42" s="2" t="inlineStr">
        <is>
          <t>-</t>
        </is>
      </c>
      <c r="F42" s="2" t="n">
        <v>2400</v>
      </c>
      <c r="G42" s="2" t="n">
        <v>0</v>
      </c>
      <c r="H42" s="2" t="n">
        <v>2400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</row>
    <row r="43">
      <c r="A43" s="2" t="n">
        <v>4</v>
      </c>
      <c r="B43" s="2" t="inlineStr">
        <is>
          <t>04.05.01.02</t>
        </is>
      </c>
      <c r="C43" s="2" t="inlineStr">
        <is>
          <t>Cadeira</t>
        </is>
      </c>
      <c r="D43" s="2" t="inlineStr">
        <is>
          <t>-</t>
        </is>
      </c>
      <c r="E43" s="2" t="inlineStr">
        <is>
          <t>-</t>
        </is>
      </c>
      <c r="F43" s="2" t="n">
        <v>3520</v>
      </c>
      <c r="G43" s="2" t="n">
        <v>0</v>
      </c>
      <c r="H43" s="2" t="n">
        <v>3520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</row>
    <row r="44">
      <c r="A44" s="2" t="n">
        <v>4</v>
      </c>
      <c r="B44" s="2" t="inlineStr">
        <is>
          <t>04.05.01.03</t>
        </is>
      </c>
      <c r="C44" s="2" t="inlineStr">
        <is>
          <t>Mesa</t>
        </is>
      </c>
      <c r="D44" s="2" t="inlineStr">
        <is>
          <t>-</t>
        </is>
      </c>
      <c r="E44" s="2" t="inlineStr">
        <is>
          <t>-</t>
        </is>
      </c>
      <c r="F44" s="2" t="n">
        <v>1800</v>
      </c>
      <c r="G44" s="2" t="n">
        <v>0</v>
      </c>
      <c r="H44" s="2" t="n">
        <v>1800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</row>
    <row r="45">
      <c r="A45" s="2" t="n">
        <v>4</v>
      </c>
      <c r="B45" s="2" t="inlineStr">
        <is>
          <t>04.05.01.04</t>
        </is>
      </c>
      <c r="C45" s="2" t="inlineStr">
        <is>
          <t>Mesa de reunião</t>
        </is>
      </c>
      <c r="D45" s="2" t="inlineStr">
        <is>
          <t>-</t>
        </is>
      </c>
      <c r="E45" s="2" t="inlineStr">
        <is>
          <t>-</t>
        </is>
      </c>
      <c r="F45" s="2" t="n">
        <v>500</v>
      </c>
      <c r="G45" s="2" t="n">
        <v>0</v>
      </c>
      <c r="H45" s="2" t="n">
        <v>500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</row>
    <row r="46">
      <c r="A46" s="2" t="n">
        <v>4</v>
      </c>
      <c r="B46" s="2" t="inlineStr">
        <is>
          <t>04.05.01.05</t>
        </is>
      </c>
      <c r="C46" s="2" t="inlineStr">
        <is>
          <t>Prateleira</t>
        </is>
      </c>
      <c r="D46" s="2" t="inlineStr">
        <is>
          <t>-</t>
        </is>
      </c>
      <c r="E46" s="2" t="inlineStr">
        <is>
          <t>-</t>
        </is>
      </c>
      <c r="F46" s="2" t="n">
        <v>630</v>
      </c>
      <c r="G46" s="2" t="n">
        <v>0</v>
      </c>
      <c r="H46" s="2" t="n">
        <v>630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</row>
    <row r="47">
      <c r="A47" s="2" t="n">
        <v>4</v>
      </c>
      <c r="B47" s="2" t="inlineStr">
        <is>
          <t>04.05.01.06</t>
        </is>
      </c>
      <c r="C47" s="2" t="inlineStr">
        <is>
          <t>Micro computador com impressora</t>
        </is>
      </c>
      <c r="D47" s="2" t="inlineStr">
        <is>
          <t>-</t>
        </is>
      </c>
      <c r="E47" s="2" t="inlineStr">
        <is>
          <t>-</t>
        </is>
      </c>
      <c r="F47" s="2" t="n">
        <v>27500</v>
      </c>
      <c r="G47" s="2" t="n">
        <v>0</v>
      </c>
      <c r="H47" s="2" t="n">
        <v>27500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</row>
    <row r="48">
      <c r="A48" s="2" t="n">
        <v>4</v>
      </c>
      <c r="B48" s="2" t="inlineStr">
        <is>
          <t>04.05.01.07</t>
        </is>
      </c>
      <c r="C48" s="2" t="inlineStr">
        <is>
          <t>Aparelho de ar condicionado</t>
        </is>
      </c>
      <c r="D48" s="2" t="inlineStr">
        <is>
          <t>-</t>
        </is>
      </c>
      <c r="E48" s="2" t="inlineStr">
        <is>
          <t>-</t>
        </is>
      </c>
      <c r="F48" s="2" t="n">
        <v>3750</v>
      </c>
      <c r="G48" s="2" t="n">
        <v>0</v>
      </c>
      <c r="H48" s="2" t="n">
        <v>3750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</row>
    <row r="49">
      <c r="A49" s="2" t="n">
        <v>3</v>
      </c>
      <c r="B49" s="2" t="inlineStr">
        <is>
          <t>04.05.02</t>
        </is>
      </c>
      <c r="C49" s="2" t="inlineStr">
        <is>
          <t>Vestiário</t>
        </is>
      </c>
      <c r="D49" s="2" t="inlineStr">
        <is>
          <t>-</t>
        </is>
      </c>
      <c r="E49" s="2" t="inlineStr">
        <is>
          <t>-</t>
        </is>
      </c>
      <c r="F49" s="2" t="n">
        <v>11904.75</v>
      </c>
      <c r="G49" s="2" t="n">
        <v>0</v>
      </c>
      <c r="H49" s="2" t="n">
        <v>11904.75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</row>
    <row r="50">
      <c r="A50" s="2" t="n">
        <v>4</v>
      </c>
      <c r="B50" s="2" t="inlineStr">
        <is>
          <t>04.05.02.01</t>
        </is>
      </c>
      <c r="C50" s="2" t="inlineStr">
        <is>
          <t>Bancos</t>
        </is>
      </c>
      <c r="D50" s="2" t="inlineStr">
        <is>
          <t>-</t>
        </is>
      </c>
      <c r="E50" s="2" t="inlineStr">
        <is>
          <t>-</t>
        </is>
      </c>
      <c r="F50" s="2" t="n">
        <v>1498.5</v>
      </c>
      <c r="G50" s="2" t="n">
        <v>0</v>
      </c>
      <c r="H50" s="2" t="n">
        <v>1498.5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</row>
    <row r="51">
      <c r="A51" s="2" t="n">
        <v>4</v>
      </c>
      <c r="B51" s="2" t="inlineStr">
        <is>
          <t>04.05.02.02</t>
        </is>
      </c>
      <c r="C51" s="2" t="inlineStr">
        <is>
          <t>Armário tipo escaninho com cadeado</t>
        </is>
      </c>
      <c r="D51" s="2" t="inlineStr">
        <is>
          <t>-</t>
        </is>
      </c>
      <c r="E51" s="2" t="inlineStr">
        <is>
          <t>-</t>
        </is>
      </c>
      <c r="F51" s="2" t="n">
        <v>10406.25</v>
      </c>
      <c r="G51" s="2" t="n">
        <v>0</v>
      </c>
      <c r="H51" s="2" t="n">
        <v>10406.25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</row>
    <row r="52">
      <c r="A52" s="2" t="n">
        <v>3</v>
      </c>
      <c r="B52" s="2" t="inlineStr">
        <is>
          <t>04.05.03</t>
        </is>
      </c>
      <c r="C52" s="2" t="inlineStr">
        <is>
          <t>Chapeira de ponto</t>
        </is>
      </c>
      <c r="D52" s="2" t="inlineStr">
        <is>
          <t>-</t>
        </is>
      </c>
      <c r="E52" s="2" t="inlineStr">
        <is>
          <t>-</t>
        </is>
      </c>
      <c r="F52" s="2" t="n">
        <v>62310</v>
      </c>
      <c r="G52" s="2" t="n">
        <v>0</v>
      </c>
      <c r="H52" s="2" t="n">
        <v>62310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</row>
    <row r="53">
      <c r="A53" s="2" t="n">
        <v>4</v>
      </c>
      <c r="B53" s="2" t="inlineStr">
        <is>
          <t>04.05.03.01</t>
        </is>
      </c>
      <c r="C53" s="2" t="inlineStr">
        <is>
          <t>Cadeira</t>
        </is>
      </c>
      <c r="D53" s="2" t="inlineStr">
        <is>
          <t>-</t>
        </is>
      </c>
      <c r="E53" s="2" t="inlineStr">
        <is>
          <t>-</t>
        </is>
      </c>
      <c r="F53" s="2" t="n">
        <v>160</v>
      </c>
      <c r="G53" s="2" t="n">
        <v>0</v>
      </c>
      <c r="H53" s="2" t="n">
        <v>160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</row>
    <row r="54">
      <c r="A54" s="2" t="n">
        <v>4</v>
      </c>
      <c r="B54" s="2" t="inlineStr">
        <is>
          <t>04.05.03.02</t>
        </is>
      </c>
      <c r="C54" s="2" t="inlineStr">
        <is>
          <t>Mesa</t>
        </is>
      </c>
      <c r="D54" s="2" t="inlineStr">
        <is>
          <t>-</t>
        </is>
      </c>
      <c r="E54" s="2" t="inlineStr">
        <is>
          <t>-</t>
        </is>
      </c>
      <c r="F54" s="2" t="n">
        <v>150</v>
      </c>
      <c r="G54" s="2" t="n">
        <v>0</v>
      </c>
      <c r="H54" s="2" t="n">
        <v>150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</row>
    <row r="55">
      <c r="A55" s="2" t="n">
        <v>4</v>
      </c>
      <c r="B55" s="2" t="inlineStr">
        <is>
          <t>04.05.03.03</t>
        </is>
      </c>
      <c r="C55" s="2" t="inlineStr">
        <is>
          <t>Máquina de Ponto</t>
        </is>
      </c>
      <c r="D55" s="2" t="inlineStr">
        <is>
          <t>-</t>
        </is>
      </c>
      <c r="E55" s="2" t="inlineStr">
        <is>
          <t>-</t>
        </is>
      </c>
      <c r="F55" s="2" t="n">
        <v>1500</v>
      </c>
      <c r="G55" s="2" t="n">
        <v>0</v>
      </c>
      <c r="H55" s="2" t="n">
        <v>1500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</row>
    <row r="56">
      <c r="A56" s="2" t="n">
        <v>4</v>
      </c>
      <c r="B56" s="2" t="inlineStr">
        <is>
          <t>04.05.03.04</t>
        </is>
      </c>
      <c r="C56" s="2" t="inlineStr">
        <is>
          <t>Instalação catraca - controle de acesso</t>
        </is>
      </c>
      <c r="D56" s="2" t="inlineStr">
        <is>
          <t>-</t>
        </is>
      </c>
      <c r="E56" s="2" t="inlineStr">
        <is>
          <t>-</t>
        </is>
      </c>
      <c r="F56" s="2" t="n">
        <v>6500</v>
      </c>
      <c r="G56" s="2" t="n">
        <v>0</v>
      </c>
      <c r="H56" s="2" t="n">
        <v>6500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</row>
    <row r="57">
      <c r="A57" s="2" t="n">
        <v>4</v>
      </c>
      <c r="B57" s="2" t="inlineStr">
        <is>
          <t>04.05.03.05</t>
        </is>
      </c>
      <c r="C57" s="2" t="inlineStr">
        <is>
          <t>Catraca controle de acesso - manutenção</t>
        </is>
      </c>
      <c r="D57" s="2" t="inlineStr">
        <is>
          <t>-</t>
        </is>
      </c>
      <c r="E57" s="2" t="inlineStr">
        <is>
          <t>-</t>
        </is>
      </c>
      <c r="F57" s="2" t="n">
        <v>54000</v>
      </c>
      <c r="G57" s="2" t="n">
        <v>0</v>
      </c>
      <c r="H57" s="2" t="n">
        <v>54000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</row>
    <row r="58">
      <c r="A58" s="2" t="n">
        <v>3</v>
      </c>
      <c r="B58" s="2" t="inlineStr">
        <is>
          <t>04.05.04</t>
        </is>
      </c>
      <c r="C58" s="2" t="inlineStr">
        <is>
          <t>Refeitório/cozinha</t>
        </is>
      </c>
      <c r="D58" s="2" t="inlineStr">
        <is>
          <t>-</t>
        </is>
      </c>
      <c r="E58" s="2" t="inlineStr">
        <is>
          <t>-</t>
        </is>
      </c>
      <c r="F58" s="2" t="n">
        <v>18980.5</v>
      </c>
      <c r="G58" s="2" t="n">
        <v>0</v>
      </c>
      <c r="H58" s="2" t="n">
        <v>18980.5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</row>
    <row r="59">
      <c r="A59" s="2" t="n">
        <v>4</v>
      </c>
      <c r="B59" s="2" t="inlineStr">
        <is>
          <t>04.05.04.01</t>
        </is>
      </c>
      <c r="C59" s="2" t="inlineStr">
        <is>
          <t>Mesas com bancos fixos</t>
        </is>
      </c>
      <c r="D59" s="2" t="inlineStr">
        <is>
          <t>-</t>
        </is>
      </c>
      <c r="E59" s="2" t="inlineStr">
        <is>
          <t>-</t>
        </is>
      </c>
      <c r="F59" s="2" t="n">
        <v>2830.5</v>
      </c>
      <c r="G59" s="2" t="n">
        <v>0</v>
      </c>
      <c r="H59" s="2" t="n">
        <v>2830.5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</row>
    <row r="60">
      <c r="A60" s="2" t="n">
        <v>4</v>
      </c>
      <c r="B60" s="2" t="inlineStr">
        <is>
          <t>04.05.04.02</t>
        </is>
      </c>
      <c r="C60" s="2" t="inlineStr">
        <is>
          <t>Estufa</t>
        </is>
      </c>
      <c r="D60" s="2" t="inlineStr">
        <is>
          <t>-</t>
        </is>
      </c>
      <c r="E60" s="2" t="inlineStr">
        <is>
          <t>-</t>
        </is>
      </c>
      <c r="F60" s="2" t="n">
        <v>10500</v>
      </c>
      <c r="G60" s="2" t="n">
        <v>0</v>
      </c>
      <c r="H60" s="2" t="n">
        <v>10500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</row>
    <row r="61">
      <c r="A61" s="2" t="n">
        <v>4</v>
      </c>
      <c r="B61" s="2" t="inlineStr">
        <is>
          <t>04.05.04.03</t>
        </is>
      </c>
      <c r="C61" s="2" t="inlineStr">
        <is>
          <t>Fogao</t>
        </is>
      </c>
      <c r="D61" s="2" t="inlineStr">
        <is>
          <t>-</t>
        </is>
      </c>
      <c r="E61" s="2" t="inlineStr">
        <is>
          <t>-</t>
        </is>
      </c>
      <c r="F61" s="2" t="n">
        <v>500</v>
      </c>
      <c r="G61" s="2" t="n">
        <v>0</v>
      </c>
      <c r="H61" s="2" t="n">
        <v>500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</row>
    <row r="62">
      <c r="A62" s="2" t="n">
        <v>4</v>
      </c>
      <c r="B62" s="2" t="inlineStr">
        <is>
          <t>04.05.04.04</t>
        </is>
      </c>
      <c r="C62" s="2" t="inlineStr">
        <is>
          <t>Geladeira</t>
        </is>
      </c>
      <c r="D62" s="2" t="inlineStr">
        <is>
          <t>-</t>
        </is>
      </c>
      <c r="E62" s="2" t="inlineStr">
        <is>
          <t>-</t>
        </is>
      </c>
      <c r="F62" s="2" t="n">
        <v>1000</v>
      </c>
      <c r="G62" s="2" t="n">
        <v>0</v>
      </c>
      <c r="H62" s="2" t="n">
        <v>1000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</row>
    <row r="63">
      <c r="A63" s="2" t="n">
        <v>4</v>
      </c>
      <c r="B63" s="2" t="inlineStr">
        <is>
          <t>04.05.04.05</t>
        </is>
      </c>
      <c r="C63" s="2" t="inlineStr">
        <is>
          <t>Botijão de Gás</t>
        </is>
      </c>
      <c r="D63" s="2" t="inlineStr">
        <is>
          <t>-</t>
        </is>
      </c>
      <c r="E63" s="2" t="inlineStr">
        <is>
          <t>-</t>
        </is>
      </c>
      <c r="F63" s="2" t="n">
        <v>150</v>
      </c>
      <c r="G63" s="2" t="n">
        <v>0</v>
      </c>
      <c r="H63" s="2" t="n">
        <v>150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</row>
    <row r="64">
      <c r="A64" s="2" t="n">
        <v>4</v>
      </c>
      <c r="B64" s="2" t="inlineStr">
        <is>
          <t>04.05.04.06</t>
        </is>
      </c>
      <c r="C64" s="2" t="inlineStr">
        <is>
          <t>Bebedouro tipo ponto de água fria com filtro de carvão ativado</t>
        </is>
      </c>
      <c r="D64" s="2" t="inlineStr">
        <is>
          <t>-</t>
        </is>
      </c>
      <c r="E64" s="2" t="inlineStr">
        <is>
          <t>-</t>
        </is>
      </c>
      <c r="F64" s="2" t="n">
        <v>4000</v>
      </c>
      <c r="G64" s="2" t="n">
        <v>0</v>
      </c>
      <c r="H64" s="2" t="n">
        <v>4000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</row>
    <row r="65">
      <c r="A65" s="2" t="n">
        <v>3</v>
      </c>
      <c r="B65" s="2" t="inlineStr">
        <is>
          <t>04.05.05</t>
        </is>
      </c>
      <c r="C65" s="2" t="inlineStr">
        <is>
          <t>Almoxarifado</t>
        </is>
      </c>
      <c r="D65" s="2" t="inlineStr">
        <is>
          <t>-</t>
        </is>
      </c>
      <c r="E65" s="2" t="inlineStr">
        <is>
          <t>-</t>
        </is>
      </c>
      <c r="F65" s="2" t="n">
        <v>31085</v>
      </c>
      <c r="G65" s="2" t="n">
        <v>0</v>
      </c>
      <c r="H65" s="2" t="n">
        <v>31085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</row>
    <row r="66">
      <c r="A66" s="2" t="n">
        <v>4</v>
      </c>
      <c r="B66" s="2" t="inlineStr">
        <is>
          <t>04.05.05.01</t>
        </is>
      </c>
      <c r="C66" s="2" t="inlineStr">
        <is>
          <t>Armário (arquivo)</t>
        </is>
      </c>
      <c r="D66" s="2" t="inlineStr">
        <is>
          <t>-</t>
        </is>
      </c>
      <c r="E66" s="2" t="inlineStr">
        <is>
          <t>-</t>
        </is>
      </c>
      <c r="F66" s="2" t="n">
        <v>800</v>
      </c>
      <c r="G66" s="2" t="n">
        <v>0</v>
      </c>
      <c r="H66" s="2" t="n">
        <v>800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</row>
    <row r="67">
      <c r="A67" s="2" t="n">
        <v>4</v>
      </c>
      <c r="B67" s="2" t="inlineStr">
        <is>
          <t>04.05.05.02</t>
        </is>
      </c>
      <c r="C67" s="2" t="inlineStr">
        <is>
          <t>Cadeira</t>
        </is>
      </c>
      <c r="D67" s="2" t="inlineStr">
        <is>
          <t>-</t>
        </is>
      </c>
      <c r="E67" s="2" t="inlineStr">
        <is>
          <t>-</t>
        </is>
      </c>
      <c r="F67" s="2" t="n">
        <v>320</v>
      </c>
      <c r="G67" s="2" t="n">
        <v>0</v>
      </c>
      <c r="H67" s="2" t="n">
        <v>320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</row>
    <row r="68">
      <c r="A68" s="2" t="n">
        <v>4</v>
      </c>
      <c r="B68" s="2" t="inlineStr">
        <is>
          <t>04.05.05.03</t>
        </is>
      </c>
      <c r="C68" s="2" t="inlineStr">
        <is>
          <t>Mesa</t>
        </is>
      </c>
      <c r="D68" s="2" t="inlineStr">
        <is>
          <t>-</t>
        </is>
      </c>
      <c r="E68" s="2" t="inlineStr">
        <is>
          <t>-</t>
        </is>
      </c>
      <c r="F68" s="2" t="n">
        <v>300</v>
      </c>
      <c r="G68" s="2" t="n">
        <v>0</v>
      </c>
      <c r="H68" s="2" t="n">
        <v>300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</row>
    <row r="69">
      <c r="A69" s="2" t="n">
        <v>4</v>
      </c>
      <c r="B69" s="2" t="inlineStr">
        <is>
          <t>04.05.05.04</t>
        </is>
      </c>
      <c r="C69" s="2" t="inlineStr">
        <is>
          <t>Prateleira</t>
        </is>
      </c>
      <c r="D69" s="2" t="inlineStr">
        <is>
          <t>-</t>
        </is>
      </c>
      <c r="E69" s="2" t="inlineStr">
        <is>
          <t>-</t>
        </is>
      </c>
      <c r="F69" s="2" t="n">
        <v>140</v>
      </c>
      <c r="G69" s="2" t="n">
        <v>0</v>
      </c>
      <c r="H69" s="2" t="n">
        <v>140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</row>
    <row r="70">
      <c r="A70" s="2" t="n">
        <v>4</v>
      </c>
      <c r="B70" s="2" t="inlineStr">
        <is>
          <t>04.05.05.05</t>
        </is>
      </c>
      <c r="C70" s="2" t="inlineStr">
        <is>
          <t>Micro computador com impressora</t>
        </is>
      </c>
      <c r="D70" s="2" t="inlineStr">
        <is>
          <t>-</t>
        </is>
      </c>
      <c r="E70" s="2" t="inlineStr">
        <is>
          <t>-</t>
        </is>
      </c>
      <c r="F70" s="2" t="n">
        <v>5000</v>
      </c>
      <c r="G70" s="2" t="n">
        <v>0</v>
      </c>
      <c r="H70" s="2" t="n">
        <v>5000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</row>
    <row r="71">
      <c r="A71" s="2" t="n">
        <v>4</v>
      </c>
      <c r="B71" s="2" t="inlineStr">
        <is>
          <t>04.05.05.06</t>
        </is>
      </c>
      <c r="C71" s="2" t="inlineStr">
        <is>
          <t>Alguel de TABLET</t>
        </is>
      </c>
      <c r="D71" s="2" t="inlineStr">
        <is>
          <t>-</t>
        </is>
      </c>
      <c r="E71" s="2" t="inlineStr">
        <is>
          <t>-</t>
        </is>
      </c>
      <c r="F71" s="2" t="n">
        <v>24525</v>
      </c>
      <c r="G71" s="2" t="n">
        <v>0</v>
      </c>
      <c r="H71" s="2" t="n">
        <v>24525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50000</v>
      </c>
      <c r="G72" s="2" t="n">
        <v>0</v>
      </c>
      <c r="H72" s="2" t="n">
        <v>50000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50000</v>
      </c>
      <c r="G73" s="2" t="n">
        <v>0</v>
      </c>
      <c r="H73" s="2" t="n">
        <v>50000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72567.14690905677</v>
      </c>
      <c r="G74" s="2" t="n">
        <v>0</v>
      </c>
      <c r="H74" s="2" t="n">
        <v>72567.14690905677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45000</v>
      </c>
      <c r="G75" s="2" t="n">
        <v>0</v>
      </c>
      <c r="H75" s="2" t="n">
        <v>45000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27567.14690905677</v>
      </c>
      <c r="G76" s="2" t="n">
        <v>0</v>
      </c>
      <c r="H76" s="2" t="n">
        <v>27567.14690905677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ENERGIA,TELEFONIA, ESGOTO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ETC.</t>
        </is>
      </c>
      <c r="D82" s="2" t="inlineStr">
        <is>
          <t>-</t>
        </is>
      </c>
      <c r="E82" s="2" t="inlineStr">
        <is>
          <t>-</t>
        </is>
      </c>
      <c r="F82" s="2" t="n">
        <v>544500</v>
      </c>
      <c r="G82" s="2" t="n">
        <v>0</v>
      </c>
      <c r="H82" s="2" t="n">
        <v>544500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128250</v>
      </c>
      <c r="G83" s="2" t="n">
        <v>0</v>
      </c>
      <c r="H83" s="2" t="n">
        <v>128250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382500</v>
      </c>
      <c r="G84" s="2" t="n">
        <v>0</v>
      </c>
      <c r="H84" s="2" t="n">
        <v>382500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22500</v>
      </c>
      <c r="G85" s="2" t="n">
        <v>0</v>
      </c>
      <c r="H85" s="2" t="n">
        <v>22500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11250</v>
      </c>
      <c r="G86" s="2" t="n">
        <v>0</v>
      </c>
      <c r="H86" s="2" t="n">
        <v>11250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120250</v>
      </c>
      <c r="G87" s="2" t="n">
        <v>0</v>
      </c>
      <c r="H87" s="2" t="n">
        <v>120250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45000</v>
      </c>
      <c r="G88" s="2" t="n">
        <v>0</v>
      </c>
      <c r="H88" s="2" t="n">
        <v>45000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33750</v>
      </c>
      <c r="G89" s="2" t="n">
        <v>0</v>
      </c>
      <c r="H89" s="2" t="n">
        <v>33750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15750</v>
      </c>
      <c r="G90" s="2" t="n">
        <v>0</v>
      </c>
      <c r="H90" s="2" t="n">
        <v>15750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15750</v>
      </c>
      <c r="G92" s="2" t="n">
        <v>0</v>
      </c>
      <c r="H92" s="2" t="n">
        <v>15750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TRANSPORTES</t>
        </is>
      </c>
      <c r="D93" s="2" t="inlineStr">
        <is>
          <t>-</t>
        </is>
      </c>
      <c r="E93" s="2" t="inlineStr">
        <is>
          <t>-</t>
        </is>
      </c>
      <c r="F93" s="2" t="n">
        <v>854550</v>
      </c>
      <c r="G93" s="2" t="n">
        <v>0</v>
      </c>
      <c r="H93" s="2" t="n">
        <v>854550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11250</v>
      </c>
      <c r="G94" s="2" t="n">
        <v>0</v>
      </c>
      <c r="H94" s="2" t="n">
        <v>11250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135000</v>
      </c>
      <c r="G95" s="2" t="n">
        <v>0</v>
      </c>
      <c r="H95" s="2" t="n">
        <v>135000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90000</v>
      </c>
      <c r="G96" s="2" t="n">
        <v>0</v>
      </c>
      <c r="H96" s="2" t="n">
        <v>90000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618300</v>
      </c>
      <c r="G97" s="2" t="n">
        <v>0</v>
      </c>
      <c r="H97" s="2" t="n">
        <v>618300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1559953.91</v>
      </c>
      <c r="G98" s="2" t="n">
        <v>0</v>
      </c>
      <c r="H98" s="2" t="n">
        <v>1559953.91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253500</v>
      </c>
      <c r="G99" s="2" t="n">
        <v>0</v>
      </c>
      <c r="H99" s="2" t="n">
        <v>253500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178500</v>
      </c>
      <c r="G100" s="2" t="n">
        <v>0</v>
      </c>
      <c r="H100" s="2" t="n">
        <v>178500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</row>
    <row r="102">
      <c r="A102" s="2" t="n">
        <v>2</v>
      </c>
      <c r="B102" s="2" t="inlineStr">
        <is>
          <t>09.02</t>
        </is>
      </c>
      <c r="C102" s="2" t="inlineStr">
        <is>
          <t>Controle Tecnológico de fundações</t>
        </is>
      </c>
      <c r="D102" s="2" t="inlineStr">
        <is>
          <t>-</t>
        </is>
      </c>
      <c r="E102" s="2" t="inlineStr">
        <is>
          <t>-</t>
        </is>
      </c>
      <c r="F102" s="2" t="n">
        <v>235000</v>
      </c>
      <c r="G102" s="2" t="n">
        <v>0</v>
      </c>
      <c r="H102" s="2" t="n">
        <v>235000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</row>
    <row r="103">
      <c r="A103" s="2" t="n">
        <v>3</v>
      </c>
      <c r="B103" s="2" t="inlineStr">
        <is>
          <t>09.02.01</t>
        </is>
      </c>
      <c r="C103" s="2" t="inlineStr">
        <is>
          <t>Prova de carga dinâmica - Arcos</t>
        </is>
      </c>
      <c r="D103" s="2" t="inlineStr">
        <is>
          <t>-</t>
        </is>
      </c>
      <c r="E103" s="2" t="inlineStr">
        <is>
          <t>-</t>
        </is>
      </c>
      <c r="F103" s="2" t="n">
        <v>235000</v>
      </c>
      <c r="G103" s="2" t="n">
        <v>0</v>
      </c>
      <c r="H103" s="2" t="n">
        <v>235000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</row>
    <row r="104">
      <c r="A104" s="2" t="n">
        <v>2</v>
      </c>
      <c r="B104" s="2" t="inlineStr">
        <is>
          <t>09.03</t>
        </is>
      </c>
      <c r="C104" s="2" t="inlineStr">
        <is>
          <t>Consultorias diversas</t>
        </is>
      </c>
      <c r="D104" s="2" t="inlineStr">
        <is>
          <t>-</t>
        </is>
      </c>
      <c r="E104" s="2" t="inlineStr">
        <is>
          <t>-</t>
        </is>
      </c>
      <c r="F104" s="2" t="n">
        <v>1071453.91</v>
      </c>
      <c r="G104" s="2" t="n">
        <v>0</v>
      </c>
      <c r="H104" s="2" t="n">
        <v>1071453.91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</row>
    <row r="105">
      <c r="A105" s="2" t="n">
        <v>3</v>
      </c>
      <c r="B105" s="2" t="inlineStr">
        <is>
          <t>09.03.01</t>
        </is>
      </c>
      <c r="C105" s="2" t="inlineStr">
        <is>
          <t>Acompanhamento técnico - Planejamento e Controle - PREVISION</t>
        </is>
      </c>
      <c r="D105" s="2" t="inlineStr">
        <is>
          <t>-</t>
        </is>
      </c>
      <c r="E105" s="2" t="inlineStr">
        <is>
          <t>-</t>
        </is>
      </c>
      <c r="F105" s="2" t="n">
        <v>76500.00000000001</v>
      </c>
      <c r="G105" s="2" t="n">
        <v>0</v>
      </c>
      <c r="H105" s="2" t="n">
        <v>76500.00000000001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</row>
    <row r="106">
      <c r="A106" s="2" t="n">
        <v>3</v>
      </c>
      <c r="B106" s="2" t="inlineStr">
        <is>
          <t>09.03.02</t>
        </is>
      </c>
      <c r="C106" s="2" t="inlineStr">
        <is>
          <t>Orçamento executivo - REALTÁ</t>
        </is>
      </c>
      <c r="D106" s="2" t="inlineStr">
        <is>
          <t>-</t>
        </is>
      </c>
      <c r="E106" s="2" t="inlineStr">
        <is>
          <t>-</t>
        </is>
      </c>
      <c r="F106" s="2" t="n">
        <v>59600</v>
      </c>
      <c r="G106" s="2" t="n">
        <v>0</v>
      </c>
      <c r="H106" s="2" t="n">
        <v>59600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</row>
    <row r="107">
      <c r="A107" s="2" t="n">
        <v>3</v>
      </c>
      <c r="B107" s="2" t="inlineStr">
        <is>
          <t>09.03.03</t>
        </is>
      </c>
      <c r="C107" s="2" t="inlineStr">
        <is>
          <t>Conferência quantitativos Executivos  - REALTÁ</t>
        </is>
      </c>
      <c r="D107" s="2" t="inlineStr">
        <is>
          <t>-</t>
        </is>
      </c>
      <c r="E107" s="2" t="inlineStr">
        <is>
          <t>-</t>
        </is>
      </c>
      <c r="F107" s="2" t="n">
        <v>11920</v>
      </c>
      <c r="G107" s="2" t="n">
        <v>0</v>
      </c>
      <c r="H107" s="2" t="n">
        <v>11920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</row>
    <row r="108">
      <c r="A108" s="2" t="n">
        <v>3</v>
      </c>
      <c r="B108" s="2" t="inlineStr">
        <is>
          <t>09.03.04</t>
        </is>
      </c>
      <c r="C108" s="2" t="inlineStr">
        <is>
          <t>Consultoria Lean Construction - FALCONI</t>
        </is>
      </c>
      <c r="D108" s="2" t="inlineStr">
        <is>
          <t>-</t>
        </is>
      </c>
      <c r="E108" s="2" t="inlineStr">
        <is>
          <t>-</t>
        </is>
      </c>
      <c r="F108" s="2" t="n">
        <v>261333.91</v>
      </c>
      <c r="G108" s="2" t="n">
        <v>0</v>
      </c>
      <c r="H108" s="2" t="n">
        <v>261333.91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</row>
    <row r="109">
      <c r="A109" s="2" t="n">
        <v>3</v>
      </c>
      <c r="B109" s="2" t="inlineStr">
        <is>
          <t>09.03.05</t>
        </is>
      </c>
      <c r="C109" s="2" t="inlineStr">
        <is>
          <t>Elaboração módulo planejamento  de engenharia</t>
        </is>
      </c>
      <c r="D109" s="2" t="inlineStr">
        <is>
          <t>-</t>
        </is>
      </c>
      <c r="E109" s="2" t="inlineStr">
        <is>
          <t>-</t>
        </is>
      </c>
      <c r="F109" s="2" t="n">
        <v>5500</v>
      </c>
      <c r="G109" s="2" t="n">
        <v>0</v>
      </c>
      <c r="H109" s="2" t="n">
        <v>5500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</row>
    <row r="110">
      <c r="A110" s="2" t="n">
        <v>3</v>
      </c>
      <c r="B110" s="2" t="inlineStr">
        <is>
          <t>09.03.06</t>
        </is>
      </c>
      <c r="C110" s="2" t="inlineStr">
        <is>
          <t>Consultoria de instalações elétricas e hidráulicas</t>
        </is>
      </c>
      <c r="D110" s="2" t="inlineStr">
        <is>
          <t>-</t>
        </is>
      </c>
      <c r="E110" s="2" t="inlineStr">
        <is>
          <t>-</t>
        </is>
      </c>
      <c r="F110" s="2" t="n">
        <v>15200</v>
      </c>
      <c r="G110" s="2" t="n">
        <v>0</v>
      </c>
      <c r="H110" s="2" t="n">
        <v>15200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</row>
    <row r="111">
      <c r="A111" s="2" t="n">
        <v>3</v>
      </c>
      <c r="B111" s="2" t="inlineStr">
        <is>
          <t>09.03.07</t>
        </is>
      </c>
      <c r="C111" s="2" t="inlineStr">
        <is>
          <t>Consultoria acompanhamento vizinhos</t>
        </is>
      </c>
      <c r="D111" s="2" t="inlineStr">
        <is>
          <t>-</t>
        </is>
      </c>
      <c r="E111" s="2" t="inlineStr">
        <is>
          <t>-</t>
        </is>
      </c>
      <c r="F111" s="2" t="n">
        <v>225000</v>
      </c>
      <c r="G111" s="2" t="n">
        <v>0</v>
      </c>
      <c r="H111" s="2" t="n">
        <v>225000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</row>
    <row r="112">
      <c r="A112" s="2" t="n">
        <v>3</v>
      </c>
      <c r="B112" s="2" t="inlineStr">
        <is>
          <t>09.03.08</t>
        </is>
      </c>
      <c r="C112" s="2" t="inlineStr">
        <is>
          <t>Medição de ruídos e vibração</t>
        </is>
      </c>
      <c r="D112" s="2" t="inlineStr">
        <is>
          <t>-</t>
        </is>
      </c>
      <c r="E112" s="2" t="inlineStr">
        <is>
          <t>-</t>
        </is>
      </c>
      <c r="F112" s="2" t="n">
        <v>138800</v>
      </c>
      <c r="G112" s="2" t="n">
        <v>0</v>
      </c>
      <c r="H112" s="2" t="n">
        <v>138800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</row>
    <row r="113">
      <c r="A113" s="2" t="n">
        <v>3</v>
      </c>
      <c r="B113" s="2" t="inlineStr">
        <is>
          <t>09.03.09</t>
        </is>
      </c>
      <c r="C113" s="2" t="inlineStr">
        <is>
          <t>Acompanhamento ambiental</t>
        </is>
      </c>
      <c r="D113" s="2" t="inlineStr">
        <is>
          <t>-</t>
        </is>
      </c>
      <c r="E113" s="2" t="inlineStr">
        <is>
          <t>-</t>
        </is>
      </c>
      <c r="F113" s="2" t="n">
        <v>225000</v>
      </c>
      <c r="G113" s="2" t="n">
        <v>0</v>
      </c>
      <c r="H113" s="2" t="n">
        <v>225000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</row>
    <row r="114">
      <c r="A114" s="2" t="n">
        <v>3</v>
      </c>
      <c r="B114" s="2" t="inlineStr">
        <is>
          <t>09.03.10</t>
        </is>
      </c>
      <c r="C114" s="2" t="inlineStr">
        <is>
          <t>Acompanhamento ambiental - Due diligence</t>
        </is>
      </c>
      <c r="D114" s="2" t="inlineStr">
        <is>
          <t>-</t>
        </is>
      </c>
      <c r="E114" s="2" t="inlineStr">
        <is>
          <t>-</t>
        </is>
      </c>
      <c r="F114" s="2" t="n">
        <v>32500</v>
      </c>
      <c r="G114" s="2" t="n">
        <v>0</v>
      </c>
      <c r="H114" s="2" t="n">
        <v>32500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</row>
    <row r="115">
      <c r="A115" s="2" t="n">
        <v>3</v>
      </c>
      <c r="B115" s="2" t="inlineStr">
        <is>
          <t>09.03.11</t>
        </is>
      </c>
      <c r="C115" s="2" t="inlineStr">
        <is>
          <t>Projetos de proteção coletivas</t>
        </is>
      </c>
      <c r="D115" s="2" t="inlineStr">
        <is>
          <t>-</t>
        </is>
      </c>
      <c r="E115" s="2" t="inlineStr">
        <is>
          <t>-</t>
        </is>
      </c>
      <c r="F115" s="2" t="n">
        <v>20100</v>
      </c>
      <c r="G115" s="2" t="n">
        <v>0</v>
      </c>
      <c r="H115" s="2" t="n">
        <v>20100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</row>
    <row r="116">
      <c r="A116" s="2" t="n">
        <v>1</v>
      </c>
      <c r="B116" s="2" t="inlineStr">
        <is>
          <t>10</t>
        </is>
      </c>
      <c r="C116" s="2" t="inlineStr">
        <is>
          <t>MÃO DE OBRA PRÓPRIA</t>
        </is>
      </c>
      <c r="D116" s="2" t="inlineStr">
        <is>
          <t>-</t>
        </is>
      </c>
      <c r="E116" s="2" t="inlineStr">
        <is>
          <t>-</t>
        </is>
      </c>
      <c r="F116" s="2" t="n">
        <v>18808583.52278397</v>
      </c>
      <c r="G116" s="2" t="n">
        <v>0</v>
      </c>
      <c r="H116" s="2" t="n">
        <v>18808583.52278397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</row>
    <row r="117">
      <c r="A117" s="2" t="n">
        <v>2</v>
      </c>
      <c r="B117" s="2" t="inlineStr">
        <is>
          <t>10.01</t>
        </is>
      </c>
      <c r="C117" s="2" t="inlineStr">
        <is>
          <t>Segurança do trabalho</t>
        </is>
      </c>
      <c r="D117" s="2" t="inlineStr">
        <is>
          <t>-</t>
        </is>
      </c>
      <c r="E117" s="2" t="inlineStr">
        <is>
          <t>-</t>
        </is>
      </c>
      <c r="F117" s="2" t="n">
        <v>76880</v>
      </c>
      <c r="G117" s="2" t="n">
        <v>0</v>
      </c>
      <c r="H117" s="2" t="n">
        <v>76880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</row>
    <row r="118">
      <c r="A118" s="2" t="n">
        <v>3</v>
      </c>
      <c r="B118" s="2" t="inlineStr">
        <is>
          <t>10.01.01</t>
        </is>
      </c>
      <c r="C118" s="2" t="inlineStr">
        <is>
          <t>PCMAT</t>
        </is>
      </c>
      <c r="D118" s="2" t="inlineStr">
        <is>
          <t>-</t>
        </is>
      </c>
      <c r="E118" s="2" t="inlineStr">
        <is>
          <t>-</t>
        </is>
      </c>
      <c r="F118" s="2" t="n">
        <v>34400</v>
      </c>
      <c r="G118" s="2" t="n">
        <v>0</v>
      </c>
      <c r="H118" s="2" t="n">
        <v>34400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</row>
    <row r="119">
      <c r="A119" s="2" t="n">
        <v>3</v>
      </c>
      <c r="B119" s="2" t="inlineStr">
        <is>
          <t>10.01.02</t>
        </is>
      </c>
      <c r="C119" s="2" t="inlineStr">
        <is>
          <t>PCMSO</t>
        </is>
      </c>
      <c r="D119" s="2" t="inlineStr">
        <is>
          <t>-</t>
        </is>
      </c>
      <c r="E119" s="2" t="inlineStr">
        <is>
          <t>-</t>
        </is>
      </c>
      <c r="F119" s="2" t="n">
        <v>12480</v>
      </c>
      <c r="G119" s="2" t="n">
        <v>0</v>
      </c>
      <c r="H119" s="2" t="n">
        <v>12480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</row>
    <row r="120">
      <c r="A120" s="2" t="n">
        <v>3</v>
      </c>
      <c r="B120" s="2" t="inlineStr">
        <is>
          <t>10.01.03</t>
        </is>
      </c>
      <c r="C120" s="2" t="inlineStr">
        <is>
          <t>SIPAT</t>
        </is>
      </c>
      <c r="D120" s="2" t="inlineStr">
        <is>
          <t>-</t>
        </is>
      </c>
      <c r="E120" s="2" t="inlineStr">
        <is>
          <t>-</t>
        </is>
      </c>
      <c r="F120" s="2" t="n">
        <v>30000</v>
      </c>
      <c r="G120" s="2" t="n">
        <v>0</v>
      </c>
      <c r="H120" s="2" t="n">
        <v>30000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</row>
    <row r="121">
      <c r="A121" s="2" t="n">
        <v>2</v>
      </c>
      <c r="B121" s="2" t="inlineStr">
        <is>
          <t>10.02</t>
        </is>
      </c>
      <c r="C121" s="2" t="inlineStr">
        <is>
          <t>Equipe técnica</t>
        </is>
      </c>
      <c r="D121" s="2" t="inlineStr">
        <is>
          <t>-</t>
        </is>
      </c>
      <c r="E121" s="2" t="inlineStr">
        <is>
          <t>-</t>
        </is>
      </c>
      <c r="F121" s="2" t="n">
        <v>7498231.441851198</v>
      </c>
      <c r="G121" s="2" t="n">
        <v>0</v>
      </c>
      <c r="H121" s="2" t="n">
        <v>7498231.441851198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</row>
    <row r="122">
      <c r="A122" s="2" t="n">
        <v>3</v>
      </c>
      <c r="B122" s="2" t="inlineStr">
        <is>
          <t>10.02.01</t>
        </is>
      </c>
      <c r="C122" s="2" t="inlineStr">
        <is>
          <t>Gerente de contrato</t>
        </is>
      </c>
      <c r="D122" s="2" t="inlineStr">
        <is>
          <t>-</t>
        </is>
      </c>
      <c r="E122" s="2" t="inlineStr">
        <is>
          <t>-</t>
        </is>
      </c>
      <c r="F122" s="2" t="n">
        <v>1013031.4584375</v>
      </c>
      <c r="G122" s="2" t="n">
        <v>0</v>
      </c>
      <c r="H122" s="2" t="n">
        <v>1013031.4584375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</row>
    <row r="123">
      <c r="A123" s="2" t="n">
        <v>3</v>
      </c>
      <c r="B123" s="2" t="inlineStr">
        <is>
          <t>10.02.02</t>
        </is>
      </c>
      <c r="C123" s="2" t="inlineStr">
        <is>
          <t>Engenheiro de produção PL</t>
        </is>
      </c>
      <c r="D123" s="2" t="inlineStr">
        <is>
          <t>-</t>
        </is>
      </c>
      <c r="E123" s="2" t="inlineStr">
        <is>
          <t>-</t>
        </is>
      </c>
      <c r="F123" s="2" t="n">
        <v>1267109.247972196</v>
      </c>
      <c r="G123" s="2" t="n">
        <v>0</v>
      </c>
      <c r="H123" s="2" t="n">
        <v>1267109.247972196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</row>
    <row r="124">
      <c r="A124" s="2" t="n">
        <v>3</v>
      </c>
      <c r="B124" s="2" t="inlineStr">
        <is>
          <t>10.02.03</t>
        </is>
      </c>
      <c r="C124" s="2" t="inlineStr">
        <is>
          <t>Engenheiro de produção JR</t>
        </is>
      </c>
      <c r="D124" s="2" t="inlineStr">
        <is>
          <t>-</t>
        </is>
      </c>
      <c r="E124" s="2" t="inlineStr">
        <is>
          <t>-</t>
        </is>
      </c>
      <c r="F124" s="2" t="n">
        <v>1132878.146184298</v>
      </c>
      <c r="G124" s="2" t="n">
        <v>0</v>
      </c>
      <c r="H124" s="2" t="n">
        <v>1132878.146184298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</row>
    <row r="125">
      <c r="A125" s="2" t="n">
        <v>3</v>
      </c>
      <c r="B125" s="2" t="inlineStr">
        <is>
          <t>10.02.04</t>
        </is>
      </c>
      <c r="C125" s="2" t="inlineStr">
        <is>
          <t>Apoio do escritório central - planejamento e orçamento, projetos, modificações, diretora de engenharia</t>
        </is>
      </c>
      <c r="D125" s="2" t="inlineStr">
        <is>
          <t>-</t>
        </is>
      </c>
      <c r="E125" s="2" t="inlineStr">
        <is>
          <t>-</t>
        </is>
      </c>
      <c r="F125" s="2" t="n">
        <v>1687500</v>
      </c>
      <c r="G125" s="2" t="n">
        <v>0</v>
      </c>
      <c r="H125" s="2" t="n">
        <v>1687500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</row>
    <row r="126">
      <c r="A126" s="2" t="n">
        <v>3</v>
      </c>
      <c r="B126" s="2" t="inlineStr">
        <is>
          <t>10.02.05</t>
        </is>
      </c>
      <c r="C126" s="2" t="inlineStr">
        <is>
          <t>Rateio de qualidade e segurança</t>
        </is>
      </c>
      <c r="D126" s="2" t="inlineStr">
        <is>
          <t>-</t>
        </is>
      </c>
      <c r="E126" s="2" t="inlineStr">
        <is>
          <t>-</t>
        </is>
      </c>
      <c r="F126" s="2" t="n">
        <v>675000</v>
      </c>
      <c r="G126" s="2" t="n">
        <v>0</v>
      </c>
      <c r="H126" s="2" t="n">
        <v>675000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</row>
    <row r="127">
      <c r="A127" s="2" t="n">
        <v>3</v>
      </c>
      <c r="B127" s="2" t="inlineStr">
        <is>
          <t>10.02.06</t>
        </is>
      </c>
      <c r="C127" s="2" t="inlineStr">
        <is>
          <t>Auxiliar de Engenharia</t>
        </is>
      </c>
      <c r="D127" s="2" t="inlineStr">
        <is>
          <t>-</t>
        </is>
      </c>
      <c r="E127" s="2" t="inlineStr">
        <is>
          <t>-</t>
        </is>
      </c>
      <c r="F127" s="2" t="n">
        <v>315267.1587701118</v>
      </c>
      <c r="G127" s="2" t="n">
        <v>0</v>
      </c>
      <c r="H127" s="2" t="n">
        <v>315267.1587701118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</row>
    <row r="128">
      <c r="A128" s="2" t="n">
        <v>3</v>
      </c>
      <c r="B128" s="2" t="inlineStr">
        <is>
          <t>10.02.07</t>
        </is>
      </c>
      <c r="C128" s="2" t="inlineStr">
        <is>
          <t>Distribuição plataforma Alvo (PPLR)</t>
        </is>
      </c>
      <c r="D128" s="2" t="inlineStr">
        <is>
          <t>-</t>
        </is>
      </c>
      <c r="E128" s="2" t="inlineStr">
        <is>
          <t>-</t>
        </is>
      </c>
      <c r="F128" s="2" t="n">
        <v>919627.4594295929</v>
      </c>
      <c r="G128" s="2" t="n">
        <v>0</v>
      </c>
      <c r="H128" s="2" t="n">
        <v>919627.4594295929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</row>
    <row r="129">
      <c r="A129" s="2" t="n">
        <v>3</v>
      </c>
      <c r="B129" s="2" t="inlineStr">
        <is>
          <t>10.02.08</t>
        </is>
      </c>
      <c r="C129" s="2" t="inlineStr">
        <is>
          <t>Estagiário</t>
        </is>
      </c>
      <c r="D129" s="2" t="inlineStr">
        <is>
          <t>-</t>
        </is>
      </c>
      <c r="E129" s="2" t="inlineStr">
        <is>
          <t>-</t>
        </is>
      </c>
      <c r="F129" s="2" t="n">
        <v>336617.9710575</v>
      </c>
      <c r="G129" s="2" t="n">
        <v>0</v>
      </c>
      <c r="H129" s="2" t="n">
        <v>336617.9710575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</row>
    <row r="130">
      <c r="A130" s="2" t="n">
        <v>3</v>
      </c>
      <c r="B130" s="2" t="inlineStr">
        <is>
          <t>10.02.09</t>
        </is>
      </c>
      <c r="C130" s="2" t="inlineStr">
        <is>
          <t>Equipe de topografia terceirizada</t>
        </is>
      </c>
      <c r="D130" s="2" t="inlineStr">
        <is>
          <t>-</t>
        </is>
      </c>
      <c r="E130" s="2" t="inlineStr">
        <is>
          <t>-</t>
        </is>
      </c>
      <c r="F130" s="2" t="n">
        <v>151200</v>
      </c>
      <c r="G130" s="2" t="n">
        <v>0</v>
      </c>
      <c r="H130" s="2" t="n">
        <v>151200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</row>
    <row r="131">
      <c r="A131" s="2" t="n">
        <v>2</v>
      </c>
      <c r="B131" s="2" t="inlineStr">
        <is>
          <t>10.03</t>
        </is>
      </c>
      <c r="C131" s="2" t="inlineStr">
        <is>
          <t>Equipe de segurança e medicina do trabalho</t>
        </is>
      </c>
      <c r="D131" s="2" t="inlineStr">
        <is>
          <t>-</t>
        </is>
      </c>
      <c r="E131" s="2" t="inlineStr">
        <is>
          <t>-</t>
        </is>
      </c>
      <c r="F131" s="2" t="n">
        <v>1187969.073720454</v>
      </c>
      <c r="G131" s="2" t="n">
        <v>0</v>
      </c>
      <c r="H131" s="2" t="n">
        <v>1187969.073720454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</row>
    <row r="132">
      <c r="A132" s="2" t="n">
        <v>3</v>
      </c>
      <c r="B132" s="2" t="inlineStr">
        <is>
          <t>10.03.01</t>
        </is>
      </c>
      <c r="C132" s="2" t="inlineStr">
        <is>
          <t>Técnico de Segurança do Trabalho</t>
        </is>
      </c>
      <c r="D132" s="2" t="inlineStr">
        <is>
          <t>-</t>
        </is>
      </c>
      <c r="E132" s="2" t="inlineStr">
        <is>
          <t>-</t>
        </is>
      </c>
      <c r="F132" s="2" t="n">
        <v>449231.2254678643</v>
      </c>
      <c r="G132" s="2" t="n">
        <v>0</v>
      </c>
      <c r="H132" s="2" t="n">
        <v>449231.2254678643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</row>
    <row r="133">
      <c r="A133" s="2" t="n">
        <v>3</v>
      </c>
      <c r="B133" s="2" t="inlineStr">
        <is>
          <t>10.03.02</t>
        </is>
      </c>
      <c r="C133" s="2" t="inlineStr">
        <is>
          <t>Estagiário segurança do trabalho</t>
        </is>
      </c>
      <c r="D133" s="2" t="inlineStr">
        <is>
          <t>-</t>
        </is>
      </c>
      <c r="E133" s="2" t="inlineStr">
        <is>
          <t>-</t>
        </is>
      </c>
      <c r="F133" s="2" t="n">
        <v>115224.7948958333</v>
      </c>
      <c r="G133" s="2" t="n">
        <v>0</v>
      </c>
      <c r="H133" s="2" t="n">
        <v>115224.7948958333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</row>
    <row r="134">
      <c r="A134" s="2" t="n">
        <v>3</v>
      </c>
      <c r="B134" s="2" t="inlineStr">
        <is>
          <t>10.03.03</t>
        </is>
      </c>
      <c r="C134" s="2" t="inlineStr">
        <is>
          <t>Carpinteiro de apoio</t>
        </is>
      </c>
      <c r="D134" s="2" t="inlineStr">
        <is>
          <t>-</t>
        </is>
      </c>
      <c r="E134" s="2" t="inlineStr">
        <is>
          <t>-</t>
        </is>
      </c>
      <c r="F134" s="2" t="n">
        <v>623513.0533567567</v>
      </c>
      <c r="G134" s="2" t="n">
        <v>0</v>
      </c>
      <c r="H134" s="2" t="n">
        <v>623513.0533567567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</row>
    <row r="135">
      <c r="A135" s="2" t="n">
        <v>2</v>
      </c>
      <c r="B135" s="2" t="inlineStr">
        <is>
          <t>10.04</t>
        </is>
      </c>
      <c r="C135" s="2" t="inlineStr">
        <is>
          <t>Equipe administrativa</t>
        </is>
      </c>
      <c r="D135" s="2" t="inlineStr">
        <is>
          <t>-</t>
        </is>
      </c>
      <c r="E135" s="2" t="inlineStr">
        <is>
          <t>-</t>
        </is>
      </c>
      <c r="F135" s="2" t="n">
        <v>2084054.504333458</v>
      </c>
      <c r="G135" s="2" t="n">
        <v>0</v>
      </c>
      <c r="H135" s="2" t="n">
        <v>2084054.504333458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</row>
    <row r="136">
      <c r="A136" s="2" t="n">
        <v>3</v>
      </c>
      <c r="B136" s="2" t="inlineStr">
        <is>
          <t>10.04.01</t>
        </is>
      </c>
      <c r="C136" s="2" t="inlineStr">
        <is>
          <t>Encarregado Administrativo</t>
        </is>
      </c>
      <c r="D136" s="2" t="inlineStr">
        <is>
          <t>-</t>
        </is>
      </c>
      <c r="E136" s="2" t="inlineStr">
        <is>
          <t>-</t>
        </is>
      </c>
      <c r="F136" s="2" t="n">
        <v>495618.4446892538</v>
      </c>
      <c r="G136" s="2" t="n">
        <v>0</v>
      </c>
      <c r="H136" s="2" t="n">
        <v>495618.4446892538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</row>
    <row r="137">
      <c r="A137" s="2" t="n">
        <v>3</v>
      </c>
      <c r="B137" s="2" t="inlineStr">
        <is>
          <t>10.04.02</t>
        </is>
      </c>
      <c r="C137" s="2" t="inlineStr">
        <is>
          <t>Almoxarife</t>
        </is>
      </c>
      <c r="D137" s="2" t="inlineStr">
        <is>
          <t>-</t>
        </is>
      </c>
      <c r="E137" s="2" t="inlineStr">
        <is>
          <t>-</t>
        </is>
      </c>
      <c r="F137" s="2" t="n">
        <v>285987.8679759833</v>
      </c>
      <c r="G137" s="2" t="n">
        <v>0</v>
      </c>
      <c r="H137" s="2" t="n">
        <v>285987.8679759833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</row>
    <row r="138">
      <c r="A138" s="2" t="n">
        <v>3</v>
      </c>
      <c r="B138" s="2" t="inlineStr">
        <is>
          <t>10.04.03</t>
        </is>
      </c>
      <c r="C138" s="2" t="inlineStr">
        <is>
          <t>Auxiliar de Almoxarife</t>
        </is>
      </c>
      <c r="D138" s="2" t="inlineStr">
        <is>
          <t>-</t>
        </is>
      </c>
      <c r="E138" s="2" t="inlineStr">
        <is>
          <t>-</t>
        </is>
      </c>
      <c r="F138" s="2" t="n">
        <v>292926.9127904119</v>
      </c>
      <c r="G138" s="2" t="n">
        <v>0</v>
      </c>
      <c r="H138" s="2" t="n">
        <v>292926.9127904119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</row>
    <row r="139">
      <c r="A139" s="2" t="n">
        <v>3</v>
      </c>
      <c r="B139" s="2" t="inlineStr">
        <is>
          <t>10.04.04</t>
        </is>
      </c>
      <c r="C139" s="2" t="inlineStr">
        <is>
          <t>Porteiro</t>
        </is>
      </c>
      <c r="D139" s="2" t="inlineStr">
        <is>
          <t>-</t>
        </is>
      </c>
      <c r="E139" s="2" t="inlineStr">
        <is>
          <t>-</t>
        </is>
      </c>
      <c r="F139" s="2" t="n">
        <v>243812.54590162</v>
      </c>
      <c r="G139" s="2" t="n">
        <v>0</v>
      </c>
      <c r="H139" s="2" t="n">
        <v>243812.54590162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</row>
    <row r="140">
      <c r="A140" s="2" t="n">
        <v>3</v>
      </c>
      <c r="B140" s="2" t="inlineStr">
        <is>
          <t>10.04.05</t>
        </is>
      </c>
      <c r="C140" s="2" t="inlineStr">
        <is>
          <t>Vigilancia terceirizada</t>
        </is>
      </c>
      <c r="D140" s="2" t="inlineStr">
        <is>
          <t>-</t>
        </is>
      </c>
      <c r="E140" s="2" t="inlineStr">
        <is>
          <t>-</t>
        </is>
      </c>
      <c r="F140" s="2" t="n">
        <v>280800</v>
      </c>
      <c r="G140" s="2" t="n">
        <v>0</v>
      </c>
      <c r="H140" s="2" t="n">
        <v>280800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</row>
    <row r="141">
      <c r="A141" s="2" t="n">
        <v>3</v>
      </c>
      <c r="B141" s="2" t="inlineStr">
        <is>
          <t>10.04.06</t>
        </is>
      </c>
      <c r="C141" s="2" t="inlineStr">
        <is>
          <t>Vigilancia contratada</t>
        </is>
      </c>
      <c r="D141" s="2" t="inlineStr">
        <is>
          <t>-</t>
        </is>
      </c>
      <c r="E141" s="2" t="inlineStr">
        <is>
          <t>-</t>
        </is>
      </c>
      <c r="F141" s="2" t="n">
        <v>484908.7329761894</v>
      </c>
      <c r="G141" s="2" t="n">
        <v>0</v>
      </c>
      <c r="H141" s="2" t="n">
        <v>484908.7329761894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</row>
    <row r="142">
      <c r="A142" s="2" t="n">
        <v>2</v>
      </c>
      <c r="B142" s="2" t="inlineStr">
        <is>
          <t>10.05</t>
        </is>
      </c>
      <c r="C142" s="2" t="inlineStr">
        <is>
          <t>Equipe produtiva</t>
        </is>
      </c>
      <c r="D142" s="2" t="inlineStr">
        <is>
          <t>-</t>
        </is>
      </c>
      <c r="E142" s="2" t="inlineStr">
        <is>
          <t>-</t>
        </is>
      </c>
      <c r="F142" s="2" t="n">
        <v>7055199.604345405</v>
      </c>
      <c r="G142" s="2" t="n">
        <v>0</v>
      </c>
      <c r="H142" s="2" t="n">
        <v>7055199.604345405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</row>
    <row r="143">
      <c r="A143" s="2" t="n">
        <v>3</v>
      </c>
      <c r="B143" s="2" t="inlineStr">
        <is>
          <t>10.05.01</t>
        </is>
      </c>
      <c r="C143" s="2" t="inlineStr">
        <is>
          <t>Mestre de Obra</t>
        </is>
      </c>
      <c r="D143" s="2" t="inlineStr">
        <is>
          <t>-</t>
        </is>
      </c>
      <c r="E143" s="2" t="inlineStr">
        <is>
          <t>-</t>
        </is>
      </c>
      <c r="F143" s="2" t="n">
        <v>826210.4225999488</v>
      </c>
      <c r="G143" s="2" t="n">
        <v>0</v>
      </c>
      <c r="H143" s="2" t="n">
        <v>826210.4225999488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</row>
    <row r="144">
      <c r="A144" s="2" t="n">
        <v>3</v>
      </c>
      <c r="B144" s="2" t="inlineStr">
        <is>
          <t>10.05.02</t>
        </is>
      </c>
      <c r="C144" s="2" t="inlineStr">
        <is>
          <t>Encarregado logistica</t>
        </is>
      </c>
      <c r="D144" s="2" t="inlineStr">
        <is>
          <t>-</t>
        </is>
      </c>
      <c r="E144" s="2" t="inlineStr">
        <is>
          <t>-</t>
        </is>
      </c>
      <c r="F144" s="2" t="n">
        <v>469900.5933967613</v>
      </c>
      <c r="G144" s="2" t="n">
        <v>0</v>
      </c>
      <c r="H144" s="2" t="n">
        <v>469900.5933967613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</row>
    <row r="145">
      <c r="A145" s="2" t="n">
        <v>3</v>
      </c>
      <c r="B145" s="2" t="inlineStr">
        <is>
          <t>10.05.03</t>
        </is>
      </c>
      <c r="C145" s="2" t="inlineStr">
        <is>
          <t>Encarregado de estrutura/areia</t>
        </is>
      </c>
      <c r="D145" s="2" t="inlineStr">
        <is>
          <t>-</t>
        </is>
      </c>
      <c r="E145" s="2" t="inlineStr">
        <is>
          <t>-</t>
        </is>
      </c>
      <c r="F145" s="2" t="n">
        <v>219953.4692495479</v>
      </c>
      <c r="G145" s="2" t="n">
        <v>0</v>
      </c>
      <c r="H145" s="2" t="n">
        <v>219953.4692495479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</row>
    <row r="146">
      <c r="A146" s="2" t="n">
        <v>3</v>
      </c>
      <c r="B146" s="2" t="inlineStr">
        <is>
          <t>10.05.04</t>
        </is>
      </c>
      <c r="C146" s="2" t="inlineStr">
        <is>
          <t>Encarregado de acabamento/branca</t>
        </is>
      </c>
      <c r="D146" s="2" t="inlineStr">
        <is>
          <t>-</t>
        </is>
      </c>
      <c r="E146" s="2" t="inlineStr">
        <is>
          <t>-</t>
        </is>
      </c>
      <c r="F146" s="2" t="n">
        <v>779835.0273393061</v>
      </c>
      <c r="G146" s="2" t="n">
        <v>0</v>
      </c>
      <c r="H146" s="2" t="n">
        <v>779835.0273393061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</row>
    <row r="147">
      <c r="A147" s="2" t="n">
        <v>3</v>
      </c>
      <c r="B147" s="2" t="inlineStr">
        <is>
          <t>10.05.05</t>
        </is>
      </c>
      <c r="C147" s="2" t="inlineStr">
        <is>
          <t>Encarregado de fachada</t>
        </is>
      </c>
      <c r="D147" s="2" t="inlineStr">
        <is>
          <t>-</t>
        </is>
      </c>
      <c r="E147" s="2" t="inlineStr">
        <is>
          <t>-</t>
        </is>
      </c>
      <c r="F147" s="2" t="n">
        <v>169964.0444201052</v>
      </c>
      <c r="G147" s="2" t="n">
        <v>0</v>
      </c>
      <c r="H147" s="2" t="n">
        <v>169964.0444201052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</row>
    <row r="148">
      <c r="A148" s="2" t="n">
        <v>3</v>
      </c>
      <c r="B148" s="2" t="inlineStr">
        <is>
          <t>10.05.06</t>
        </is>
      </c>
      <c r="C148" s="2" t="inlineStr">
        <is>
          <t>Encarregado de instalações</t>
        </is>
      </c>
      <c r="D148" s="2" t="inlineStr">
        <is>
          <t>-</t>
        </is>
      </c>
      <c r="E148" s="2" t="inlineStr">
        <is>
          <t>-</t>
        </is>
      </c>
      <c r="F148" s="2" t="n">
        <v>359923.8587719874</v>
      </c>
      <c r="G148" s="2" t="n">
        <v>0</v>
      </c>
      <c r="H148" s="2" t="n">
        <v>359923.8587719874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</row>
    <row r="149">
      <c r="A149" s="2" t="n">
        <v>3</v>
      </c>
      <c r="B149" s="2" t="inlineStr">
        <is>
          <t>10.05.07</t>
        </is>
      </c>
      <c r="C149" s="2" t="inlineStr">
        <is>
          <t>Oficial superior - Bombeiro</t>
        </is>
      </c>
      <c r="D149" s="2" t="inlineStr">
        <is>
          <t>-</t>
        </is>
      </c>
      <c r="E149" s="2" t="inlineStr">
        <is>
          <t>-</t>
        </is>
      </c>
      <c r="F149" s="2" t="n">
        <v>360394.7034526478</v>
      </c>
      <c r="G149" s="2" t="n">
        <v>0</v>
      </c>
      <c r="H149" s="2" t="n">
        <v>360394.7034526478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</row>
    <row r="150">
      <c r="A150" s="2" t="n">
        <v>3</v>
      </c>
      <c r="B150" s="2" t="inlineStr">
        <is>
          <t>10.05.08</t>
        </is>
      </c>
      <c r="C150" s="2" t="inlineStr">
        <is>
          <t>Oficial superior - Eletricista</t>
        </is>
      </c>
      <c r="D150" s="2" t="inlineStr">
        <is>
          <t>-</t>
        </is>
      </c>
      <c r="E150" s="2" t="inlineStr">
        <is>
          <t>-</t>
        </is>
      </c>
      <c r="F150" s="2" t="n">
        <v>0</v>
      </c>
      <c r="G150" s="2" t="n">
        <v>0</v>
      </c>
      <c r="H150" s="2" t="n">
        <v>0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</row>
    <row r="151">
      <c r="A151" s="2" t="n">
        <v>3</v>
      </c>
      <c r="B151" s="2" t="inlineStr">
        <is>
          <t>10.05.09</t>
        </is>
      </c>
      <c r="C151" s="2" t="inlineStr">
        <is>
          <t>Oficial - Pedreiro</t>
        </is>
      </c>
      <c r="D151" s="2" t="inlineStr">
        <is>
          <t>-</t>
        </is>
      </c>
      <c r="E151" s="2" t="inlineStr">
        <is>
          <t>-</t>
        </is>
      </c>
      <c r="F151" s="2" t="n">
        <v>924266.40850531</v>
      </c>
      <c r="G151" s="2" t="n">
        <v>0</v>
      </c>
      <c r="H151" s="2" t="n">
        <v>924266.40850531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</row>
    <row r="152">
      <c r="A152" s="2" t="n">
        <v>3</v>
      </c>
      <c r="B152" s="2" t="inlineStr">
        <is>
          <t>10.05.10</t>
        </is>
      </c>
      <c r="C152" s="2" t="inlineStr">
        <is>
          <t>Meio-oficial - Ajudante</t>
        </is>
      </c>
      <c r="D152" s="2" t="inlineStr">
        <is>
          <t>-</t>
        </is>
      </c>
      <c r="E152" s="2" t="inlineStr">
        <is>
          <t>-</t>
        </is>
      </c>
      <c r="F152" s="2" t="n">
        <v>533126.9812785495</v>
      </c>
      <c r="G152" s="2" t="n">
        <v>0</v>
      </c>
      <c r="H152" s="2" t="n">
        <v>533126.9812785495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</row>
    <row r="153">
      <c r="A153" s="2" t="n">
        <v>3</v>
      </c>
      <c r="B153" s="2" t="inlineStr">
        <is>
          <t>10.05.11</t>
        </is>
      </c>
      <c r="C153" s="2" t="inlineStr">
        <is>
          <t>Servente carga e descarga</t>
        </is>
      </c>
      <c r="D153" s="2" t="inlineStr">
        <is>
          <t>-</t>
        </is>
      </c>
      <c r="E153" s="2" t="inlineStr">
        <is>
          <t>-</t>
        </is>
      </c>
      <c r="F153" s="2" t="n">
        <v>699636.0012829094</v>
      </c>
      <c r="G153" s="2" t="n">
        <v>0</v>
      </c>
      <c r="H153" s="2" t="n">
        <v>699636.0012829094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</row>
    <row r="154">
      <c r="A154" s="2" t="n">
        <v>3</v>
      </c>
      <c r="B154" s="2" t="inlineStr">
        <is>
          <t>10.05.12</t>
        </is>
      </c>
      <c r="C154" s="2" t="inlineStr">
        <is>
          <t>Servente separador de entulho</t>
        </is>
      </c>
      <c r="D154" s="2" t="inlineStr">
        <is>
          <t>-</t>
        </is>
      </c>
      <c r="E154" s="2" t="inlineStr">
        <is>
          <t>-</t>
        </is>
      </c>
      <c r="F154" s="2" t="n">
        <v>689035.455808926</v>
      </c>
      <c r="G154" s="2" t="n">
        <v>0</v>
      </c>
      <c r="H154" s="2" t="n">
        <v>689035.455808926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</row>
    <row r="155">
      <c r="A155" s="2" t="n">
        <v>3</v>
      </c>
      <c r="B155" s="2" t="inlineStr">
        <is>
          <t>10.05.13</t>
        </is>
      </c>
      <c r="C155" s="2" t="inlineStr">
        <is>
          <t>Servente serviços gerais</t>
        </is>
      </c>
      <c r="D155" s="2" t="inlineStr">
        <is>
          <t>-</t>
        </is>
      </c>
      <c r="E155" s="2" t="inlineStr">
        <is>
          <t>-</t>
        </is>
      </c>
      <c r="F155" s="2" t="n">
        <v>1022952.638239405</v>
      </c>
      <c r="G155" s="2" t="n">
        <v>0</v>
      </c>
      <c r="H155" s="2" t="n">
        <v>1022952.638239405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</row>
    <row r="156">
      <c r="A156" s="2" t="n">
        <v>2</v>
      </c>
      <c r="B156" s="2" t="inlineStr">
        <is>
          <t>10.06</t>
        </is>
      </c>
      <c r="C156" s="2" t="inlineStr">
        <is>
          <t>Operadores</t>
        </is>
      </c>
      <c r="D156" s="2" t="inlineStr">
        <is>
          <t>-</t>
        </is>
      </c>
      <c r="E156" s="2" t="inlineStr">
        <is>
          <t>-</t>
        </is>
      </c>
      <c r="F156" s="2" t="n">
        <v>906248.8985334531</v>
      </c>
      <c r="G156" s="2" t="n">
        <v>0</v>
      </c>
      <c r="H156" s="2" t="n">
        <v>906248.8985334531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</row>
    <row r="157">
      <c r="A157" s="2" t="n">
        <v>3</v>
      </c>
      <c r="B157" s="2" t="inlineStr">
        <is>
          <t>10.06.01</t>
        </is>
      </c>
      <c r="C157" s="2" t="inlineStr">
        <is>
          <t>Operador de Betoneira</t>
        </is>
      </c>
      <c r="D157" s="2" t="inlineStr">
        <is>
          <t>-</t>
        </is>
      </c>
      <c r="E157" s="2" t="inlineStr">
        <is>
          <t>-</t>
        </is>
      </c>
      <c r="F157" s="2" t="n">
        <v>242069.7736561526</v>
      </c>
      <c r="G157" s="2" t="n">
        <v>0</v>
      </c>
      <c r="H157" s="2" t="n">
        <v>242069.7736561526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</row>
    <row r="158">
      <c r="A158" s="2" t="n">
        <v>3</v>
      </c>
      <c r="B158" s="2" t="inlineStr">
        <is>
          <t>10.06.02</t>
        </is>
      </c>
      <c r="C158" s="2" t="inlineStr">
        <is>
          <t>Operador de elevador de obra</t>
        </is>
      </c>
      <c r="D158" s="2" t="inlineStr">
        <is>
          <t>-</t>
        </is>
      </c>
      <c r="E158" s="2" t="inlineStr">
        <is>
          <t>-</t>
        </is>
      </c>
      <c r="F158" s="2" t="n">
        <v>418120.5181333545</v>
      </c>
      <c r="G158" s="2" t="n">
        <v>0</v>
      </c>
      <c r="H158" s="2" t="n">
        <v>418120.5181333545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</row>
    <row r="159">
      <c r="A159" s="2" t="n">
        <v>3</v>
      </c>
      <c r="B159" s="2" t="inlineStr">
        <is>
          <t>10.06.03</t>
        </is>
      </c>
      <c r="C159" s="2" t="inlineStr">
        <is>
          <t>Operador de Grua</t>
        </is>
      </c>
      <c r="D159" s="2" t="inlineStr">
        <is>
          <t>-</t>
        </is>
      </c>
      <c r="E159" s="2" t="inlineStr">
        <is>
          <t>-</t>
        </is>
      </c>
      <c r="F159" s="2" t="n">
        <v>0</v>
      </c>
      <c r="G159" s="2" t="n">
        <v>0</v>
      </c>
      <c r="H159" s="2" t="n">
        <v>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</row>
    <row r="160">
      <c r="A160" s="2" t="n">
        <v>3</v>
      </c>
      <c r="B160" s="2" t="inlineStr">
        <is>
          <t>10.06.04</t>
        </is>
      </c>
      <c r="C160" s="2" t="inlineStr">
        <is>
          <t>Sinaleiro para operações com Grua</t>
        </is>
      </c>
      <c r="D160" s="2" t="inlineStr">
        <is>
          <t>-</t>
        </is>
      </c>
      <c r="E160" s="2" t="inlineStr">
        <is>
          <t>-</t>
        </is>
      </c>
      <c r="F160" s="2" t="n">
        <v>246058.6067439459</v>
      </c>
      <c r="G160" s="2" t="n">
        <v>0</v>
      </c>
      <c r="H160" s="2" t="n">
        <v>246058.6067439459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6685927.137022313</v>
      </c>
      <c r="G161" s="2" t="n">
        <v>0</v>
      </c>
      <c r="H161" s="2" t="n">
        <v>6685927.137022313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90000</v>
      </c>
      <c r="G162" s="2" t="n">
        <v>0</v>
      </c>
      <c r="H162" s="2" t="n">
        <v>90000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90000</v>
      </c>
      <c r="G163" s="2" t="n">
        <v>0</v>
      </c>
      <c r="H163" s="2" t="n">
        <v>90000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1154680</v>
      </c>
      <c r="G164" s="2" t="n">
        <v>0</v>
      </c>
      <c r="H164" s="2" t="n">
        <v>1154680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4680</v>
      </c>
      <c r="G165" s="2" t="n">
        <v>0</v>
      </c>
      <c r="H165" s="2" t="n">
        <v>4680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765000</v>
      </c>
      <c r="G166" s="2" t="n">
        <v>0</v>
      </c>
      <c r="H166" s="2" t="n">
        <v>765000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Retroescavadeira</t>
        </is>
      </c>
      <c r="D167" s="2" t="inlineStr">
        <is>
          <t>-</t>
        </is>
      </c>
      <c r="E167" s="2" t="inlineStr">
        <is>
          <t>-</t>
        </is>
      </c>
      <c r="F167" s="2" t="n">
        <v>385000</v>
      </c>
      <c r="G167" s="2" t="n">
        <v>0</v>
      </c>
      <c r="H167" s="2" t="n">
        <v>385000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</row>
    <row r="168">
      <c r="A168" s="2" t="n">
        <v>2</v>
      </c>
      <c r="B168" s="2" t="inlineStr">
        <is>
          <t>11.03</t>
        </is>
      </c>
      <c r="C168" s="2" t="inlineStr">
        <is>
          <t>Equipamentos para produção civil e cumprimento da NR-18</t>
        </is>
      </c>
      <c r="D168" s="2" t="inlineStr">
        <is>
          <t>-</t>
        </is>
      </c>
      <c r="E168" s="2" t="inlineStr">
        <is>
          <t>-</t>
        </is>
      </c>
      <c r="F168" s="2" t="n">
        <v>1039193.795620153</v>
      </c>
      <c r="G168" s="2" t="n">
        <v>0</v>
      </c>
      <c r="H168" s="2" t="n">
        <v>1039193.795620153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</row>
    <row r="169">
      <c r="A169" s="2" t="n">
        <v>3</v>
      </c>
      <c r="B169" s="2" t="inlineStr">
        <is>
          <t>11.03.01</t>
        </is>
      </c>
      <c r="C169" s="2" t="inlineStr">
        <is>
          <t>Concreto armado moldado in loco</t>
        </is>
      </c>
      <c r="D169" s="2" t="inlineStr">
        <is>
          <t>-</t>
        </is>
      </c>
      <c r="E169" s="2" t="inlineStr">
        <is>
          <t>-</t>
        </is>
      </c>
      <c r="F169" s="2" t="n">
        <v>156027</v>
      </c>
      <c r="G169" s="2" t="n">
        <v>0</v>
      </c>
      <c r="H169" s="2" t="n">
        <v>156027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</row>
    <row r="170">
      <c r="A170" s="2" t="n">
        <v>4</v>
      </c>
      <c r="B170" s="2" t="inlineStr">
        <is>
          <t>11.03.01.01</t>
        </is>
      </c>
      <c r="C170" s="2" t="inlineStr">
        <is>
          <t>Vibrador - Mangote Vibrador</t>
        </is>
      </c>
      <c r="D170" s="2" t="inlineStr">
        <is>
          <t>-</t>
        </is>
      </c>
      <c r="E170" s="2" t="inlineStr">
        <is>
          <t>-</t>
        </is>
      </c>
      <c r="F170" s="2" t="n">
        <v>56915.99999999999</v>
      </c>
      <c r="G170" s="2" t="n">
        <v>0</v>
      </c>
      <c r="H170" s="2" t="n">
        <v>56915.99999999999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</row>
    <row r="171">
      <c r="A171" s="2" t="n">
        <v>4</v>
      </c>
      <c r="B171" s="2" t="inlineStr">
        <is>
          <t>11.03.01.02</t>
        </is>
      </c>
      <c r="C171" s="2" t="inlineStr">
        <is>
          <t>Vibrador - Motor</t>
        </is>
      </c>
      <c r="D171" s="2" t="inlineStr">
        <is>
          <t>-</t>
        </is>
      </c>
      <c r="E171" s="2" t="inlineStr">
        <is>
          <t>-</t>
        </is>
      </c>
      <c r="F171" s="2" t="n">
        <v>70432</v>
      </c>
      <c r="G171" s="2" t="n">
        <v>0</v>
      </c>
      <c r="H171" s="2" t="n">
        <v>70432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</row>
    <row r="172">
      <c r="A172" s="2" t="n">
        <v>4</v>
      </c>
      <c r="B172" s="2" t="inlineStr">
        <is>
          <t>11.03.01.03</t>
        </is>
      </c>
      <c r="C172" s="2" t="inlineStr">
        <is>
          <t>Serra Policorte para central de armação</t>
        </is>
      </c>
      <c r="D172" s="2" t="inlineStr">
        <is>
          <t>-</t>
        </is>
      </c>
      <c r="E172" s="2" t="inlineStr">
        <is>
          <t>-</t>
        </is>
      </c>
      <c r="F172" s="2" t="n">
        <v>12650</v>
      </c>
      <c r="G172" s="2" t="n">
        <v>0</v>
      </c>
      <c r="H172" s="2" t="n">
        <v>12650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</row>
    <row r="173">
      <c r="A173" s="2" t="n">
        <v>4</v>
      </c>
      <c r="B173" s="2" t="inlineStr">
        <is>
          <t>11.03.01.04</t>
        </is>
      </c>
      <c r="C173" s="2" t="inlineStr">
        <is>
          <t>Serra de bancada para central de formas</t>
        </is>
      </c>
      <c r="D173" s="2" t="inlineStr">
        <is>
          <t>-</t>
        </is>
      </c>
      <c r="E173" s="2" t="inlineStr">
        <is>
          <t>-</t>
        </is>
      </c>
      <c r="F173" s="2" t="n">
        <v>12650</v>
      </c>
      <c r="G173" s="2" t="n">
        <v>0</v>
      </c>
      <c r="H173" s="2" t="n">
        <v>12650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</row>
    <row r="174">
      <c r="A174" s="2" t="n">
        <v>4</v>
      </c>
      <c r="B174" s="2" t="inlineStr">
        <is>
          <t>11.03.01.05</t>
        </is>
      </c>
      <c r="C174" s="2" t="inlineStr">
        <is>
          <t>Serra manual para ajuste local de formas</t>
        </is>
      </c>
      <c r="D174" s="2" t="inlineStr">
        <is>
          <t>-</t>
        </is>
      </c>
      <c r="E174" s="2" t="inlineStr">
        <is>
          <t>-</t>
        </is>
      </c>
      <c r="F174" s="2" t="n">
        <v>3379</v>
      </c>
      <c r="G174" s="2" t="n">
        <v>0</v>
      </c>
      <c r="H174" s="2" t="n">
        <v>3379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</row>
    <row r="175">
      <c r="A175" s="2" t="n">
        <v>3</v>
      </c>
      <c r="B175" s="2" t="inlineStr">
        <is>
          <t>11.03.02</t>
        </is>
      </c>
      <c r="C175" s="2" t="inlineStr">
        <is>
          <t>Demolições</t>
        </is>
      </c>
      <c r="D175" s="2" t="inlineStr">
        <is>
          <t>-</t>
        </is>
      </c>
      <c r="E175" s="2" t="inlineStr">
        <is>
          <t>-</t>
        </is>
      </c>
      <c r="F175" s="2" t="n">
        <v>153500</v>
      </c>
      <c r="G175" s="2" t="n">
        <v>0</v>
      </c>
      <c r="H175" s="2" t="n">
        <v>153500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</row>
    <row r="176">
      <c r="A176" s="2" t="n">
        <v>4</v>
      </c>
      <c r="B176" s="2" t="inlineStr">
        <is>
          <t>11.03.02.01</t>
        </is>
      </c>
      <c r="C176" s="2" t="inlineStr">
        <is>
          <t>Martelete Elétrico 40Kg</t>
        </is>
      </c>
      <c r="D176" s="2" t="inlineStr">
        <is>
          <t>-</t>
        </is>
      </c>
      <c r="E176" s="2" t="inlineStr">
        <is>
          <t>-</t>
        </is>
      </c>
      <c r="F176" s="2" t="n">
        <v>95000.00000000001</v>
      </c>
      <c r="G176" s="2" t="n">
        <v>0</v>
      </c>
      <c r="H176" s="2" t="n">
        <v>95000.00000000001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</row>
    <row r="177">
      <c r="A177" s="2" t="n">
        <v>4</v>
      </c>
      <c r="B177" s="2" t="inlineStr">
        <is>
          <t>11.03.02.02</t>
        </is>
      </c>
      <c r="C177" s="2" t="inlineStr">
        <is>
          <t>Martelete comum</t>
        </is>
      </c>
      <c r="D177" s="2" t="inlineStr">
        <is>
          <t>-</t>
        </is>
      </c>
      <c r="E177" s="2" t="inlineStr">
        <is>
          <t>-</t>
        </is>
      </c>
      <c r="F177" s="2" t="n">
        <v>58500</v>
      </c>
      <c r="G177" s="2" t="n">
        <v>0</v>
      </c>
      <c r="H177" s="2" t="n">
        <v>58500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</row>
    <row r="178">
      <c r="A178" s="2" t="n">
        <v>3</v>
      </c>
      <c r="B178" s="2" t="inlineStr">
        <is>
          <t>11.03.03</t>
        </is>
      </c>
      <c r="C178" s="2" t="inlineStr">
        <is>
          <t>Alvenaria e acabamentos</t>
        </is>
      </c>
      <c r="D178" s="2" t="inlineStr">
        <is>
          <t>-</t>
        </is>
      </c>
      <c r="E178" s="2" t="inlineStr">
        <is>
          <t>-</t>
        </is>
      </c>
      <c r="F178" s="2" t="n">
        <v>274710</v>
      </c>
      <c r="G178" s="2" t="n">
        <v>0</v>
      </c>
      <c r="H178" s="2" t="n">
        <v>274710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</row>
    <row r="179">
      <c r="A179" s="2" t="n">
        <v>4</v>
      </c>
      <c r="B179" s="2" t="inlineStr">
        <is>
          <t>11.03.03.01</t>
        </is>
      </c>
      <c r="C179" s="2" t="inlineStr">
        <is>
          <t>Argamassadeira elétrica</t>
        </is>
      </c>
      <c r="D179" s="2" t="inlineStr">
        <is>
          <t>-</t>
        </is>
      </c>
      <c r="E179" s="2" t="inlineStr">
        <is>
          <t>-</t>
        </is>
      </c>
      <c r="F179" s="2" t="n">
        <v>47600</v>
      </c>
      <c r="G179" s="2" t="n">
        <v>0</v>
      </c>
      <c r="H179" s="2" t="n">
        <v>47600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</row>
    <row r="180">
      <c r="A180" s="2" t="n">
        <v>4</v>
      </c>
      <c r="B180" s="2" t="inlineStr">
        <is>
          <t>11.03.03.02</t>
        </is>
      </c>
      <c r="C180" s="2" t="inlineStr">
        <is>
          <t>Betoneira elétrica cap. 320 L</t>
        </is>
      </c>
      <c r="D180" s="2" t="inlineStr">
        <is>
          <t>-</t>
        </is>
      </c>
      <c r="E180" s="2" t="inlineStr">
        <is>
          <t>-</t>
        </is>
      </c>
      <c r="F180" s="2" t="n">
        <v>20250</v>
      </c>
      <c r="G180" s="2" t="n">
        <v>0</v>
      </c>
      <c r="H180" s="2" t="n">
        <v>20250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</row>
    <row r="181">
      <c r="A181" s="2" t="n">
        <v>4</v>
      </c>
      <c r="B181" s="2" t="inlineStr">
        <is>
          <t>11.03.03.03</t>
        </is>
      </c>
      <c r="C181" s="2" t="inlineStr">
        <is>
          <t>Betoneira elétrica cap. 580L com carregador</t>
        </is>
      </c>
      <c r="D181" s="2" t="inlineStr">
        <is>
          <t>-</t>
        </is>
      </c>
      <c r="E181" s="2" t="inlineStr">
        <is>
          <t>-</t>
        </is>
      </c>
      <c r="F181" s="2" t="n">
        <v>39000</v>
      </c>
      <c r="G181" s="2" t="n">
        <v>0</v>
      </c>
      <c r="H181" s="2" t="n">
        <v>39000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</row>
    <row r="182">
      <c r="A182" s="2" t="n">
        <v>4</v>
      </c>
      <c r="B182" s="2" t="inlineStr">
        <is>
          <t>11.03.03.04</t>
        </is>
      </c>
      <c r="C182" s="2" t="inlineStr">
        <is>
          <t>Pistola Wlasilva, Hilt ou similar</t>
        </is>
      </c>
      <c r="D182" s="2" t="inlineStr">
        <is>
          <t>-</t>
        </is>
      </c>
      <c r="E182" s="2" t="inlineStr">
        <is>
          <t>-</t>
        </is>
      </c>
      <c r="F182" s="2" t="n">
        <v>10900</v>
      </c>
      <c r="G182" s="2" t="n">
        <v>0</v>
      </c>
      <c r="H182" s="2" t="n">
        <v>10900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</row>
    <row r="183">
      <c r="A183" s="2" t="n">
        <v>4</v>
      </c>
      <c r="B183" s="2" t="inlineStr">
        <is>
          <t>11.03.03.05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39240</v>
      </c>
      <c r="G183" s="2" t="n">
        <v>0</v>
      </c>
      <c r="H183" s="2" t="n">
        <v>39240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</row>
    <row r="184">
      <c r="A184" s="2" t="n">
        <v>4</v>
      </c>
      <c r="B184" s="2" t="inlineStr">
        <is>
          <t>11.03.03.06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78480</v>
      </c>
      <c r="G184" s="2" t="n">
        <v>0</v>
      </c>
      <c r="H184" s="2" t="n">
        <v>78480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</row>
    <row r="185">
      <c r="A185" s="2" t="n">
        <v>4</v>
      </c>
      <c r="B185" s="2" t="inlineStr">
        <is>
          <t>11.03.03.07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39240</v>
      </c>
      <c r="G185" s="2" t="n">
        <v>0</v>
      </c>
      <c r="H185" s="2" t="n">
        <v>39240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</row>
    <row r="186">
      <c r="A186" s="2" t="n">
        <v>3</v>
      </c>
      <c r="B186" s="2" t="inlineStr">
        <is>
          <t>11.03.04</t>
        </is>
      </c>
      <c r="C186" s="2" t="inlineStr">
        <is>
          <t>Bandeja primária largura 330cm</t>
        </is>
      </c>
      <c r="D186" s="2" t="inlineStr">
        <is>
          <t>-</t>
        </is>
      </c>
      <c r="E186" s="2" t="inlineStr">
        <is>
          <t>-</t>
        </is>
      </c>
      <c r="F186" s="2" t="n">
        <v>129291.3077105384</v>
      </c>
      <c r="G186" s="2" t="n">
        <v>0</v>
      </c>
      <c r="H186" s="2" t="n">
        <v>129291.3077105384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</row>
    <row r="187">
      <c r="A187" s="2" t="n">
        <v>4</v>
      </c>
      <c r="B187" s="2" t="inlineStr">
        <is>
          <t>11.03.04.01</t>
        </is>
      </c>
      <c r="C187" s="2" t="inlineStr">
        <is>
          <t>Locação mensal de mão francesa primária</t>
        </is>
      </c>
      <c r="D187" s="2" t="inlineStr">
        <is>
          <t>-</t>
        </is>
      </c>
      <c r="E187" s="2" t="inlineStr">
        <is>
          <t>-</t>
        </is>
      </c>
      <c r="F187" s="2" t="n">
        <v>41888</v>
      </c>
      <c r="G187" s="2" t="n">
        <v>0</v>
      </c>
      <c r="H187" s="2" t="n">
        <v>41888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</row>
    <row r="188">
      <c r="A188" s="2" t="n">
        <v>4</v>
      </c>
      <c r="B188" s="2" t="inlineStr">
        <is>
          <t>11.03.04.02</t>
        </is>
      </c>
      <c r="C188" s="2" t="inlineStr">
        <is>
          <t>Mão-de-obra de montagem</t>
        </is>
      </c>
      <c r="D188" s="2" t="inlineStr">
        <is>
          <t>-</t>
        </is>
      </c>
      <c r="E188" s="2" t="inlineStr">
        <is>
          <t>-</t>
        </is>
      </c>
      <c r="F188" s="2" t="n">
        <v>31248.04505403051</v>
      </c>
      <c r="G188" s="2" t="n">
        <v>0</v>
      </c>
      <c r="H188" s="2" t="n">
        <v>31248.04505403051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</row>
    <row r="189">
      <c r="A189" s="2" t="n">
        <v>4</v>
      </c>
      <c r="B189" s="2" t="inlineStr">
        <is>
          <t>11.03.04.03</t>
        </is>
      </c>
      <c r="C189" s="2" t="inlineStr">
        <is>
          <t>Mão-de-obra de desmontagem</t>
        </is>
      </c>
      <c r="D189" s="2" t="inlineStr">
        <is>
          <t>-</t>
        </is>
      </c>
      <c r="E189" s="2" t="inlineStr">
        <is>
          <t>-</t>
        </is>
      </c>
      <c r="F189" s="2" t="n">
        <v>8101.345014007909</v>
      </c>
      <c r="G189" s="2" t="n">
        <v>0</v>
      </c>
      <c r="H189" s="2" t="n">
        <v>8101.345014007909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</row>
    <row r="190">
      <c r="A190" s="2" t="n">
        <v>4</v>
      </c>
      <c r="B190" s="2" t="inlineStr">
        <is>
          <t>11.03.04.04</t>
        </is>
      </c>
      <c r="C190" s="2" t="inlineStr">
        <is>
          <t>Madeiramento</t>
        </is>
      </c>
      <c r="D190" s="2" t="inlineStr">
        <is>
          <t>-</t>
        </is>
      </c>
      <c r="E190" s="2" t="inlineStr">
        <is>
          <t>-</t>
        </is>
      </c>
      <c r="F190" s="2" t="n">
        <v>48053.91764250002</v>
      </c>
      <c r="G190" s="2" t="n">
        <v>0</v>
      </c>
      <c r="H190" s="2" t="n">
        <v>48053.91764250002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</row>
    <row r="191">
      <c r="A191" s="2" t="n">
        <v>3</v>
      </c>
      <c r="B191" s="2" t="inlineStr">
        <is>
          <t>11.03.05</t>
        </is>
      </c>
      <c r="C191" s="2" t="inlineStr">
        <is>
          <t>Bandeja secundária largura 330 cm</t>
        </is>
      </c>
      <c r="D191" s="2" t="inlineStr">
        <is>
          <t>-</t>
        </is>
      </c>
      <c r="E191" s="2" t="inlineStr">
        <is>
          <t>-</t>
        </is>
      </c>
      <c r="F191" s="2" t="n">
        <v>182000.8099096147</v>
      </c>
      <c r="G191" s="2" t="n">
        <v>0</v>
      </c>
      <c r="H191" s="2" t="n">
        <v>182000.8099096147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</row>
    <row r="192">
      <c r="A192" s="2" t="n">
        <v>4</v>
      </c>
      <c r="B192" s="2" t="inlineStr">
        <is>
          <t>11.03.05.01</t>
        </is>
      </c>
      <c r="C192" s="2" t="inlineStr">
        <is>
          <t>Locação mensal de mão francesa secundária</t>
        </is>
      </c>
      <c r="D192" s="2" t="inlineStr">
        <is>
          <t>-</t>
        </is>
      </c>
      <c r="E192" s="2" t="inlineStr">
        <is>
          <t>-</t>
        </is>
      </c>
      <c r="F192" s="2" t="n">
        <v>40128</v>
      </c>
      <c r="G192" s="2" t="n">
        <v>0</v>
      </c>
      <c r="H192" s="2" t="n">
        <v>40128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</row>
    <row r="193">
      <c r="A193" s="2" t="n">
        <v>4</v>
      </c>
      <c r="B193" s="2" t="inlineStr">
        <is>
          <t>11.03.05.02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46538.33870480733</v>
      </c>
      <c r="G193" s="2" t="n">
        <v>0</v>
      </c>
      <c r="H193" s="2" t="n">
        <v>46538.33870480733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</row>
    <row r="194">
      <c r="A194" s="2" t="n">
        <v>4</v>
      </c>
      <c r="B194" s="2" t="inlineStr">
        <is>
          <t>11.03.05.03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46538.33870480733</v>
      </c>
      <c r="G194" s="2" t="n">
        <v>0</v>
      </c>
      <c r="H194" s="2" t="n">
        <v>46538.33870480733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</row>
    <row r="195">
      <c r="A195" s="2" t="n">
        <v>4</v>
      </c>
      <c r="B195" s="2" t="inlineStr">
        <is>
          <t>11.03.05.04</t>
        </is>
      </c>
      <c r="C195" s="2" t="inlineStr">
        <is>
          <t>Madeiramento</t>
        </is>
      </c>
      <c r="D195" s="2" t="inlineStr">
        <is>
          <t>-</t>
        </is>
      </c>
      <c r="E195" s="2" t="inlineStr">
        <is>
          <t>-</t>
        </is>
      </c>
      <c r="F195" s="2" t="n">
        <v>48796.13250000001</v>
      </c>
      <c r="G195" s="2" t="n">
        <v>0</v>
      </c>
      <c r="H195" s="2" t="n">
        <v>48796.13250000001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</row>
    <row r="196">
      <c r="A196" s="2" t="n">
        <v>3</v>
      </c>
      <c r="B196" s="2" t="inlineStr">
        <is>
          <t>11.03.06</t>
        </is>
      </c>
      <c r="C196" s="2" t="inlineStr">
        <is>
          <t>Andaime para serviços internos</t>
        </is>
      </c>
      <c r="D196" s="2" t="inlineStr">
        <is>
          <t>-</t>
        </is>
      </c>
      <c r="E196" s="2" t="inlineStr">
        <is>
          <t>-</t>
        </is>
      </c>
      <c r="F196" s="2" t="n">
        <v>143664.6780000001</v>
      </c>
      <c r="G196" s="2" t="n">
        <v>0</v>
      </c>
      <c r="H196" s="2" t="n">
        <v>143664.6780000001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</row>
    <row r="197">
      <c r="A197" s="2" t="n">
        <v>4</v>
      </c>
      <c r="B197" s="2" t="inlineStr">
        <is>
          <t>11.03.06.01</t>
        </is>
      </c>
      <c r="C197" s="2" t="inlineStr">
        <is>
          <t>Locação mensal de andaimes para serviços internos</t>
        </is>
      </c>
      <c r="D197" s="2" t="inlineStr">
        <is>
          <t>-</t>
        </is>
      </c>
      <c r="E197" s="2" t="inlineStr">
        <is>
          <t>-</t>
        </is>
      </c>
      <c r="F197" s="2" t="n">
        <v>143664.6780000001</v>
      </c>
      <c r="G197" s="2" t="n">
        <v>0</v>
      </c>
      <c r="H197" s="2" t="n">
        <v>143664.6780000001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</row>
    <row r="198">
      <c r="A198" s="2" t="n">
        <v>2</v>
      </c>
      <c r="B198" s="2" t="inlineStr">
        <is>
          <t>11.04</t>
        </is>
      </c>
      <c r="C198" s="2" t="inlineStr">
        <is>
          <t>Equipamentos para apoio logístico</t>
        </is>
      </c>
      <c r="D198" s="2" t="inlineStr">
        <is>
          <t>-</t>
        </is>
      </c>
      <c r="E198" s="2" t="inlineStr">
        <is>
          <t>-</t>
        </is>
      </c>
      <c r="F198" s="2" t="n">
        <v>2665998.296422304</v>
      </c>
      <c r="G198" s="2" t="n">
        <v>0</v>
      </c>
      <c r="H198" s="2" t="n">
        <v>2665998.296422304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</row>
    <row r="199">
      <c r="A199" s="2" t="n">
        <v>3</v>
      </c>
      <c r="B199" s="2" t="inlineStr">
        <is>
          <t>11.04.01</t>
        </is>
      </c>
      <c r="C199" s="2" t="inlineStr">
        <is>
          <t>Elevador provisório - Tração por cremalheira</t>
        </is>
      </c>
      <c r="D199" s="2" t="inlineStr">
        <is>
          <t>-</t>
        </is>
      </c>
      <c r="E199" s="2" t="inlineStr">
        <is>
          <t>-</t>
        </is>
      </c>
      <c r="F199" s="2" t="n">
        <v>1478561.93278594</v>
      </c>
      <c r="G199" s="2" t="n">
        <v>0</v>
      </c>
      <c r="H199" s="2" t="n">
        <v>1478561.93278594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</row>
    <row r="200">
      <c r="A200" s="2" t="n">
        <v>4</v>
      </c>
      <c r="B200" s="2" t="inlineStr">
        <is>
          <t>11.04.01.01</t>
        </is>
      </c>
      <c r="C200" s="2" t="inlineStr">
        <is>
          <t>Locação mensal com cancelas - 36 paradas(Elevador rápido)</t>
        </is>
      </c>
      <c r="D200" s="2" t="inlineStr">
        <is>
          <t>-</t>
        </is>
      </c>
      <c r="E200" s="2" t="inlineStr">
        <is>
          <t>-</t>
        </is>
      </c>
      <c r="F200" s="2" t="n">
        <v>1175000</v>
      </c>
      <c r="G200" s="2" t="n">
        <v>0</v>
      </c>
      <c r="H200" s="2" t="n">
        <v>1175000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</row>
    <row r="201">
      <c r="A201" s="2" t="n">
        <v>4</v>
      </c>
      <c r="B201" s="2" t="inlineStr">
        <is>
          <t>11.04.01.02</t>
        </is>
      </c>
      <c r="C201" s="2" t="inlineStr">
        <is>
          <t>Locacao de cancelas</t>
        </is>
      </c>
      <c r="D201" s="2" t="inlineStr">
        <is>
          <t>-</t>
        </is>
      </c>
      <c r="E201" s="2" t="inlineStr">
        <is>
          <t>-</t>
        </is>
      </c>
      <c r="F201" s="2" t="n">
        <v>0</v>
      </c>
      <c r="G201" s="2" t="n">
        <v>0</v>
      </c>
      <c r="H201" s="2" t="n">
        <v>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</row>
    <row r="202">
      <c r="A202" s="2" t="n">
        <v>4</v>
      </c>
      <c r="B202" s="2" t="inlineStr">
        <is>
          <t>11.04.01.03</t>
        </is>
      </c>
      <c r="C202" s="2" t="inlineStr">
        <is>
          <t>Mão-de-obra de montagem</t>
        </is>
      </c>
      <c r="D202" s="2" t="inlineStr">
        <is>
          <t>-</t>
        </is>
      </c>
      <c r="E202" s="2" t="inlineStr">
        <is>
          <t>-</t>
        </is>
      </c>
      <c r="F202" s="2" t="n">
        <v>17000</v>
      </c>
      <c r="G202" s="2" t="n">
        <v>0</v>
      </c>
      <c r="H202" s="2" t="n">
        <v>17000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</row>
    <row r="203">
      <c r="A203" s="2" t="n">
        <v>4</v>
      </c>
      <c r="B203" s="2" t="inlineStr">
        <is>
          <t>11.04.01.04</t>
        </is>
      </c>
      <c r="C203" s="2" t="inlineStr">
        <is>
          <t>Ascenção elevador - 6º ATÉ 36º parada</t>
        </is>
      </c>
      <c r="D203" s="2" t="inlineStr">
        <is>
          <t>-</t>
        </is>
      </c>
      <c r="E203" s="2" t="inlineStr">
        <is>
          <t>-</t>
        </is>
      </c>
      <c r="F203" s="2" t="n">
        <v>83700</v>
      </c>
      <c r="G203" s="2" t="n">
        <v>0</v>
      </c>
      <c r="H203" s="2" t="n">
        <v>83700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</row>
    <row r="204">
      <c r="A204" s="2" t="n">
        <v>4</v>
      </c>
      <c r="B204" s="2" t="inlineStr">
        <is>
          <t>11.04.01.05</t>
        </is>
      </c>
      <c r="C204" s="2" t="inlineStr">
        <is>
          <t>Mão-de-obra de desmontagem</t>
        </is>
      </c>
      <c r="D204" s="2" t="inlineStr">
        <is>
          <t>-</t>
        </is>
      </c>
      <c r="E204" s="2" t="inlineStr">
        <is>
          <t>-</t>
        </is>
      </c>
      <c r="F204" s="2" t="n">
        <v>52000</v>
      </c>
      <c r="G204" s="2" t="n">
        <v>0</v>
      </c>
      <c r="H204" s="2" t="n">
        <v>52000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</row>
    <row r="205">
      <c r="A205" s="2" t="n">
        <v>4</v>
      </c>
      <c r="B205" s="2" t="inlineStr">
        <is>
          <t>11.04.01.06</t>
        </is>
      </c>
      <c r="C205" s="2" t="inlineStr">
        <is>
          <t>Protecao do fosso do elevador e varandas</t>
        </is>
      </c>
      <c r="D205" s="2" t="inlineStr">
        <is>
          <t>-</t>
        </is>
      </c>
      <c r="E205" s="2" t="inlineStr">
        <is>
          <t>-</t>
        </is>
      </c>
      <c r="F205" s="2" t="n">
        <v>65800</v>
      </c>
      <c r="G205" s="2" t="n">
        <v>0</v>
      </c>
      <c r="H205" s="2" t="n">
        <v>65800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</row>
    <row r="206">
      <c r="A206" s="2" t="n">
        <v>4</v>
      </c>
      <c r="B206" s="2" t="inlineStr">
        <is>
          <t>11.04.01.07</t>
        </is>
      </c>
      <c r="C206" s="2" t="inlineStr">
        <is>
          <t>Bases de concreto para instalação da torre e motor</t>
        </is>
      </c>
      <c r="D206" s="2" t="inlineStr">
        <is>
          <t>-</t>
        </is>
      </c>
      <c r="E206" s="2" t="inlineStr">
        <is>
          <t>-</t>
        </is>
      </c>
      <c r="F206" s="2" t="n">
        <v>8511.932785940411</v>
      </c>
      <c r="G206" s="2" t="n">
        <v>0</v>
      </c>
      <c r="H206" s="2" t="n">
        <v>8511.932785940411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</row>
    <row r="207">
      <c r="A207" s="2" t="n">
        <v>4</v>
      </c>
      <c r="B207" s="2" t="inlineStr">
        <is>
          <t>11.04.01.08</t>
        </is>
      </c>
      <c r="C207" s="2" t="inlineStr">
        <is>
          <t>Taxa de entrega - incluso munk</t>
        </is>
      </c>
      <c r="D207" s="2" t="inlineStr">
        <is>
          <t>-</t>
        </is>
      </c>
      <c r="E207" s="2" t="inlineStr">
        <is>
          <t>-</t>
        </is>
      </c>
      <c r="F207" s="2" t="n">
        <v>3500</v>
      </c>
      <c r="G207" s="2" t="n">
        <v>0</v>
      </c>
      <c r="H207" s="2" t="n">
        <v>3500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</row>
    <row r="208">
      <c r="A208" s="2" t="n">
        <v>4</v>
      </c>
      <c r="B208" s="2" t="inlineStr">
        <is>
          <t>11.04.01.09</t>
        </is>
      </c>
      <c r="C208" s="2" t="inlineStr">
        <is>
          <t>Manutenção preventiva/Corretiva - 1 x por mês</t>
        </is>
      </c>
      <c r="D208" s="2" t="inlineStr">
        <is>
          <t>-</t>
        </is>
      </c>
      <c r="E208" s="2" t="inlineStr">
        <is>
          <t>-</t>
        </is>
      </c>
      <c r="F208" s="2" t="n">
        <v>68150</v>
      </c>
      <c r="G208" s="2" t="n">
        <v>0</v>
      </c>
      <c r="H208" s="2" t="n">
        <v>68150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</row>
    <row r="209">
      <c r="A209" s="2" t="n">
        <v>4</v>
      </c>
      <c r="B209" s="2" t="inlineStr">
        <is>
          <t>11.04.01.10</t>
        </is>
      </c>
      <c r="C209" s="2" t="inlineStr">
        <is>
          <t>Projeto com laudo de aterramento dos elevadores</t>
        </is>
      </c>
      <c r="D209" s="2" t="inlineStr">
        <is>
          <t>-</t>
        </is>
      </c>
      <c r="E209" s="2" t="inlineStr">
        <is>
          <t>-</t>
        </is>
      </c>
      <c r="F209" s="2" t="n">
        <v>3500</v>
      </c>
      <c r="G209" s="2" t="n">
        <v>0</v>
      </c>
      <c r="H209" s="2" t="n">
        <v>3500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</row>
    <row r="210">
      <c r="A210" s="2" t="n">
        <v>4</v>
      </c>
      <c r="B210" s="2" t="inlineStr">
        <is>
          <t>11.04.01.11</t>
        </is>
      </c>
      <c r="C210" s="2" t="inlineStr">
        <is>
          <t>Treinamento operador com certificado</t>
        </is>
      </c>
      <c r="D210" s="2" t="inlineStr">
        <is>
          <t>-</t>
        </is>
      </c>
      <c r="E210" s="2" t="inlineStr">
        <is>
          <t>-</t>
        </is>
      </c>
      <c r="F210" s="2" t="n">
        <v>800</v>
      </c>
      <c r="G210" s="2" t="n">
        <v>0</v>
      </c>
      <c r="H210" s="2" t="n">
        <v>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</row>
    <row r="211">
      <c r="A211" s="2" t="n">
        <v>4</v>
      </c>
      <c r="B211" s="2" t="inlineStr">
        <is>
          <t>11.04.01.12</t>
        </is>
      </c>
      <c r="C211" s="2" t="inlineStr">
        <is>
          <t>Taxa de limpeza para devolução</t>
        </is>
      </c>
      <c r="D211" s="2" t="inlineStr">
        <is>
          <t>-</t>
        </is>
      </c>
      <c r="E211" s="2" t="inlineStr">
        <is>
          <t>-</t>
        </is>
      </c>
      <c r="F211" s="2" t="n">
        <v>600</v>
      </c>
      <c r="G211" s="2" t="n">
        <v>0</v>
      </c>
      <c r="H211" s="2" t="n">
        <v>600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</row>
    <row r="212">
      <c r="A212" s="2" t="n">
        <v>3</v>
      </c>
      <c r="B212" s="2" t="inlineStr">
        <is>
          <t>11.04.02</t>
        </is>
      </c>
      <c r="C212" s="2" t="inlineStr">
        <is>
          <t>Mini grua</t>
        </is>
      </c>
      <c r="D212" s="2" t="inlineStr">
        <is>
          <t>-</t>
        </is>
      </c>
      <c r="E212" s="2" t="inlineStr">
        <is>
          <t>-</t>
        </is>
      </c>
      <c r="F212" s="2" t="n">
        <v>0</v>
      </c>
      <c r="G212" s="2" t="n">
        <v>0</v>
      </c>
      <c r="H212" s="2" t="n">
        <v>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</row>
    <row r="213">
      <c r="A213" s="2" t="n">
        <v>4</v>
      </c>
      <c r="B213" s="2" t="inlineStr">
        <is>
          <t>11.04.02.01</t>
        </is>
      </c>
      <c r="C213" s="2" t="inlineStr">
        <is>
          <t>Locação mensal</t>
        </is>
      </c>
      <c r="D213" s="2" t="inlineStr">
        <is>
          <t>-</t>
        </is>
      </c>
      <c r="E213" s="2" t="inlineStr">
        <is>
          <t>-</t>
        </is>
      </c>
      <c r="F213" s="2" t="n">
        <v>0</v>
      </c>
      <c r="G213" s="2" t="n">
        <v>0</v>
      </c>
      <c r="H213" s="2" t="n">
        <v>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</row>
    <row r="214">
      <c r="A214" s="2" t="n">
        <v>3</v>
      </c>
      <c r="B214" s="2" t="inlineStr">
        <is>
          <t>11.04.03</t>
        </is>
      </c>
      <c r="C214" s="2" t="inlineStr">
        <is>
          <t>Grua</t>
        </is>
      </c>
      <c r="D214" s="2" t="inlineStr">
        <is>
          <t>-</t>
        </is>
      </c>
      <c r="E214" s="2" t="inlineStr">
        <is>
          <t>-</t>
        </is>
      </c>
      <c r="F214" s="2" t="n">
        <v>1187436.363636364</v>
      </c>
      <c r="G214" s="2" t="n">
        <v>0</v>
      </c>
      <c r="H214" s="2" t="n">
        <v>1187436.363636364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</row>
    <row r="215">
      <c r="A215" s="2" t="n">
        <v>4</v>
      </c>
      <c r="B215" s="2" t="inlineStr">
        <is>
          <t>11.04.03.01</t>
        </is>
      </c>
      <c r="C215" s="2" t="inlineStr">
        <is>
          <t>Plano de cargas - consultoria calculista</t>
        </is>
      </c>
      <c r="D215" s="2" t="inlineStr">
        <is>
          <t>-</t>
        </is>
      </c>
      <c r="E215" s="2" t="inlineStr">
        <is>
          <t>-</t>
        </is>
      </c>
      <c r="F215" s="2" t="n">
        <v>2500</v>
      </c>
      <c r="G215" s="2" t="n">
        <v>0</v>
      </c>
      <c r="H215" s="2" t="n">
        <v>2500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</row>
    <row r="216">
      <c r="A216" s="2" t="n">
        <v>4</v>
      </c>
      <c r="B216" s="2" t="inlineStr">
        <is>
          <t>11.04.03.02</t>
        </is>
      </c>
      <c r="C216" s="2" t="inlineStr">
        <is>
          <t>Montagem - Grua</t>
        </is>
      </c>
      <c r="D216" s="2" t="inlineStr">
        <is>
          <t>-</t>
        </is>
      </c>
      <c r="E216" s="2" t="inlineStr">
        <is>
          <t>-</t>
        </is>
      </c>
      <c r="F216" s="2" t="n">
        <v>15000</v>
      </c>
      <c r="G216" s="2" t="n">
        <v>0</v>
      </c>
      <c r="H216" s="2" t="n">
        <v>15000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</row>
    <row r="217">
      <c r="A217" s="2" t="n">
        <v>4</v>
      </c>
      <c r="B217" s="2" t="inlineStr">
        <is>
          <t>11.04.03.03</t>
        </is>
      </c>
      <c r="C217" s="2" t="inlineStr">
        <is>
          <t>Desmontagem - Grua</t>
        </is>
      </c>
      <c r="D217" s="2" t="inlineStr">
        <is>
          <t>-</t>
        </is>
      </c>
      <c r="E217" s="2" t="inlineStr">
        <is>
          <t>-</t>
        </is>
      </c>
      <c r="F217" s="2" t="n">
        <v>27000</v>
      </c>
      <c r="G217" s="2" t="n">
        <v>0</v>
      </c>
      <c r="H217" s="2" t="n">
        <v>27000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</row>
    <row r="218">
      <c r="A218" s="2" t="n">
        <v>4</v>
      </c>
      <c r="B218" s="2" t="inlineStr">
        <is>
          <t>11.04.03.04</t>
        </is>
      </c>
      <c r="C218" s="2" t="inlineStr">
        <is>
          <t>Telescopagem  - a cada 3 andares (36 andares)</t>
        </is>
      </c>
      <c r="D218" s="2" t="inlineStr">
        <is>
          <t>-</t>
        </is>
      </c>
      <c r="E218" s="2" t="inlineStr">
        <is>
          <t>-</t>
        </is>
      </c>
      <c r="F218" s="2" t="n">
        <v>48000</v>
      </c>
      <c r="G218" s="2" t="n">
        <v>0</v>
      </c>
      <c r="H218" s="2" t="n">
        <v>48000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</row>
    <row r="219">
      <c r="A219" s="2" t="n">
        <v>4</v>
      </c>
      <c r="B219" s="2" t="inlineStr">
        <is>
          <t>11.04.03.05</t>
        </is>
      </c>
      <c r="C219" s="2" t="inlineStr">
        <is>
          <t>Manutenção preventiva - mensal</t>
        </is>
      </c>
      <c r="D219" s="2" t="inlineStr">
        <is>
          <t>-</t>
        </is>
      </c>
      <c r="E219" s="2" t="inlineStr">
        <is>
          <t>-</t>
        </is>
      </c>
      <c r="F219" s="2" t="n">
        <v>63000</v>
      </c>
      <c r="G219" s="2" t="n">
        <v>0</v>
      </c>
      <c r="H219" s="2" t="n">
        <v>63000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</row>
    <row r="220">
      <c r="A220" s="2" t="n">
        <v>4</v>
      </c>
      <c r="B220" s="2" t="inlineStr">
        <is>
          <t>11.04.03.06</t>
        </is>
      </c>
      <c r="C220" s="2" t="inlineStr">
        <is>
          <t>Manutenção corretiva - 2 X no mês (03 horas)</t>
        </is>
      </c>
      <c r="D220" s="2" t="inlineStr">
        <is>
          <t>-</t>
        </is>
      </c>
      <c r="E220" s="2" t="inlineStr">
        <is>
          <t>-</t>
        </is>
      </c>
      <c r="F220" s="2" t="n">
        <v>25200</v>
      </c>
      <c r="G220" s="2" t="n">
        <v>0</v>
      </c>
      <c r="H220" s="2" t="n">
        <v>25200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</row>
    <row r="221">
      <c r="A221" s="2" t="n">
        <v>4</v>
      </c>
      <c r="B221" s="2" t="inlineStr">
        <is>
          <t>11.04.03.07</t>
        </is>
      </c>
      <c r="C221" s="2" t="inlineStr">
        <is>
          <t>Manutenção corretiva excedente as 3 horas</t>
        </is>
      </c>
      <c r="D221" s="2" t="inlineStr">
        <is>
          <t>-</t>
        </is>
      </c>
      <c r="E221" s="2" t="inlineStr">
        <is>
          <t>-</t>
        </is>
      </c>
      <c r="F221" s="2" t="n">
        <v>3600</v>
      </c>
      <c r="G221" s="2" t="n">
        <v>0</v>
      </c>
      <c r="H221" s="2" t="n">
        <v>3600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</row>
    <row r="222">
      <c r="A222" s="2" t="n">
        <v>4</v>
      </c>
      <c r="B222" s="2" t="inlineStr">
        <is>
          <t>11.04.03.08</t>
        </is>
      </c>
      <c r="C222" s="2" t="inlineStr">
        <is>
          <t>Operador da grua - mensal (44 horas semanais)</t>
        </is>
      </c>
      <c r="D222" s="2" t="inlineStr">
        <is>
          <t>-</t>
        </is>
      </c>
      <c r="E222" s="2" t="inlineStr">
        <is>
          <t>-</t>
        </is>
      </c>
      <c r="F222" s="2" t="n">
        <v>214200</v>
      </c>
      <c r="G222" s="2" t="n">
        <v>0</v>
      </c>
      <c r="H222" s="2" t="n">
        <v>214200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</row>
    <row r="223">
      <c r="A223" s="2" t="n">
        <v>4</v>
      </c>
      <c r="B223" s="2" t="inlineStr">
        <is>
          <t>11.04.03.09</t>
        </is>
      </c>
      <c r="C223" s="2" t="inlineStr">
        <is>
          <t>Operador da grua (hora extra - 100%) - 9 horas extras por semana durante 21 meses</t>
        </is>
      </c>
      <c r="D223" s="2" t="inlineStr">
        <is>
          <t>-</t>
        </is>
      </c>
      <c r="E223" s="2" t="inlineStr">
        <is>
          <t>-</t>
        </is>
      </c>
      <c r="F223" s="2" t="n">
        <v>79036.36363636363</v>
      </c>
      <c r="G223" s="2" t="n">
        <v>0</v>
      </c>
      <c r="H223" s="2" t="n">
        <v>79036.36363636363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</row>
    <row r="224">
      <c r="A224" s="2" t="n">
        <v>4</v>
      </c>
      <c r="B224" s="2" t="inlineStr">
        <is>
          <t>11.04.03.10</t>
        </is>
      </c>
      <c r="C224" s="2" t="inlineStr">
        <is>
          <t>Locação de equipamento</t>
        </is>
      </c>
      <c r="D224" s="2" t="inlineStr">
        <is>
          <t>-</t>
        </is>
      </c>
      <c r="E224" s="2" t="inlineStr">
        <is>
          <t>-</t>
        </is>
      </c>
      <c r="F224" s="2" t="n">
        <v>525000</v>
      </c>
      <c r="G224" s="2" t="n">
        <v>0</v>
      </c>
      <c r="H224" s="2" t="n">
        <v>525000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</row>
    <row r="225">
      <c r="A225" s="2" t="n">
        <v>4</v>
      </c>
      <c r="B225" s="2" t="inlineStr">
        <is>
          <t>11.04.03.11</t>
        </is>
      </c>
      <c r="C225" s="2" t="inlineStr">
        <is>
          <t>Chumbador grua (somente se for utilizar nas primeiras lajes)</t>
        </is>
      </c>
      <c r="D225" s="2" t="inlineStr">
        <is>
          <t>-</t>
        </is>
      </c>
      <c r="E225" s="2" t="inlineStr">
        <is>
          <t>-</t>
        </is>
      </c>
      <c r="F225" s="2" t="n">
        <v>10000</v>
      </c>
      <c r="G225" s="2" t="n">
        <v>0</v>
      </c>
      <c r="H225" s="2" t="n">
        <v>10000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</row>
    <row r="226">
      <c r="A226" s="2" t="n">
        <v>4</v>
      </c>
      <c r="B226" s="2" t="inlineStr">
        <is>
          <t>11.04.03.12</t>
        </is>
      </c>
      <c r="C226" s="2" t="inlineStr">
        <is>
          <t>Treinamento de sinaleiros/amarradores de carga (por grupo)</t>
        </is>
      </c>
      <c r="D226" s="2" t="inlineStr">
        <is>
          <t>-</t>
        </is>
      </c>
      <c r="E226" s="2" t="inlineStr">
        <is>
          <t>-</t>
        </is>
      </c>
      <c r="F226" s="2" t="n">
        <v>4000</v>
      </c>
      <c r="G226" s="2" t="n">
        <v>0</v>
      </c>
      <c r="H226" s="2" t="n">
        <v>4000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</row>
    <row r="227">
      <c r="A227" s="2" t="n">
        <v>4</v>
      </c>
      <c r="B227" s="2" t="inlineStr">
        <is>
          <t>11.04.03.13</t>
        </is>
      </c>
      <c r="C227" s="2" t="inlineStr">
        <is>
          <t>Frete para mobilização e desmobilização</t>
        </is>
      </c>
      <c r="D227" s="2" t="inlineStr">
        <is>
          <t>-</t>
        </is>
      </c>
      <c r="E227" s="2" t="inlineStr">
        <is>
          <t>-</t>
        </is>
      </c>
      <c r="F227" s="2" t="n">
        <v>45000</v>
      </c>
      <c r="G227" s="2" t="n">
        <v>0</v>
      </c>
      <c r="H227" s="2" t="n">
        <v>45000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</row>
    <row r="228">
      <c r="A228" s="2" t="n">
        <v>4</v>
      </c>
      <c r="B228" s="2" t="inlineStr">
        <is>
          <t>11.04.03.14</t>
        </is>
      </c>
      <c r="C228" s="2" t="inlineStr">
        <is>
          <t>Quadro eletrico com proteção de 60A, cabos de alimentação e cabo móvel de Ø 25 mm quadripolar (Tecsu)</t>
        </is>
      </c>
      <c r="D228" s="2" t="inlineStr">
        <is>
          <t>-</t>
        </is>
      </c>
      <c r="E228" s="2" t="inlineStr">
        <is>
          <t>-</t>
        </is>
      </c>
      <c r="F228" s="2" t="n">
        <v>35000</v>
      </c>
      <c r="G228" s="2" t="n">
        <v>0</v>
      </c>
      <c r="H228" s="2" t="n">
        <v>35000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</row>
    <row r="229">
      <c r="A229" s="2" t="n">
        <v>4</v>
      </c>
      <c r="B229" s="2" t="inlineStr">
        <is>
          <t>11.04.03.15</t>
        </is>
      </c>
      <c r="C229" s="2" t="inlineStr">
        <is>
          <t>Execução de aterramento com ART</t>
        </is>
      </c>
      <c r="D229" s="2" t="inlineStr">
        <is>
          <t>-</t>
        </is>
      </c>
      <c r="E229" s="2" t="inlineStr">
        <is>
          <t>-</t>
        </is>
      </c>
      <c r="F229" s="2" t="n">
        <v>4000</v>
      </c>
      <c r="G229" s="2" t="n">
        <v>0</v>
      </c>
      <c r="H229" s="2" t="n">
        <v>4000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</row>
    <row r="230">
      <c r="A230" s="2" t="n">
        <v>4</v>
      </c>
      <c r="B230" s="2" t="inlineStr">
        <is>
          <t>11.04.03.16</t>
        </is>
      </c>
      <c r="C230" s="2" t="inlineStr">
        <is>
          <t>Caminhão Munk de 20 toneladas com 5 lanças, pre montagem e desmontagem (Tecsu)</t>
        </is>
      </c>
      <c r="D230" s="2" t="inlineStr">
        <is>
          <t>-</t>
        </is>
      </c>
      <c r="E230" s="2" t="inlineStr">
        <is>
          <t>-</t>
        </is>
      </c>
      <c r="F230" s="2" t="n">
        <v>7000</v>
      </c>
      <c r="G230" s="2" t="n">
        <v>0</v>
      </c>
      <c r="H230" s="2" t="n">
        <v>7000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</row>
    <row r="231">
      <c r="A231" s="2" t="n">
        <v>4</v>
      </c>
      <c r="B231" s="2" t="inlineStr">
        <is>
          <t>11.04.03.17</t>
        </is>
      </c>
      <c r="C231" s="2" t="inlineStr">
        <is>
          <t>Guindaste de 70 toneladas na montagem inicial (Ascensional)</t>
        </is>
      </c>
      <c r="D231" s="2" t="inlineStr">
        <is>
          <t>-</t>
        </is>
      </c>
      <c r="E231" s="2" t="inlineStr">
        <is>
          <t>-</t>
        </is>
      </c>
      <c r="F231" s="2" t="n">
        <v>11500</v>
      </c>
      <c r="G231" s="2" t="n">
        <v>0</v>
      </c>
      <c r="H231" s="2" t="n">
        <v>11500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</row>
    <row r="232">
      <c r="A232" s="2" t="n">
        <v>4</v>
      </c>
      <c r="B232" s="2" t="inlineStr">
        <is>
          <t>11.04.03.18</t>
        </is>
      </c>
      <c r="C232" s="2" t="inlineStr">
        <is>
          <t>Miscelâneas (barra roscada, lubrificantes, graxas, placas de sinalização, etc)</t>
        </is>
      </c>
      <c r="D232" s="2" t="inlineStr">
        <is>
          <t>-</t>
        </is>
      </c>
      <c r="E232" s="2" t="inlineStr">
        <is>
          <t>-</t>
        </is>
      </c>
      <c r="F232" s="2" t="n">
        <v>5000</v>
      </c>
      <c r="G232" s="2" t="n">
        <v>0</v>
      </c>
      <c r="H232" s="2" t="n">
        <v>5000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</row>
    <row r="233">
      <c r="A233" s="2" t="n">
        <v>4</v>
      </c>
      <c r="B233" s="2" t="inlineStr">
        <is>
          <t>11.04.03.19</t>
        </is>
      </c>
      <c r="C233" s="2" t="inlineStr">
        <is>
          <t>Materiais para içamento de cargas</t>
        </is>
      </c>
      <c r="D233" s="2" t="inlineStr">
        <is>
          <t>-</t>
        </is>
      </c>
      <c r="E233" s="2" t="inlineStr">
        <is>
          <t>-</t>
        </is>
      </c>
      <c r="F233" s="2" t="n">
        <v>5000</v>
      </c>
      <c r="G233" s="2" t="n">
        <v>0</v>
      </c>
      <c r="H233" s="2" t="n">
        <v>5000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</row>
    <row r="234">
      <c r="A234" s="2" t="n">
        <v>4</v>
      </c>
      <c r="B234" s="2" t="inlineStr">
        <is>
          <t>11.04.03.20</t>
        </is>
      </c>
      <c r="C234" s="2" t="inlineStr">
        <is>
          <t>Indenização na entrega (limpeza geral, pintura pontual, ensaios não destrutivo no motor)</t>
        </is>
      </c>
      <c r="D234" s="2" t="inlineStr">
        <is>
          <t>-</t>
        </is>
      </c>
      <c r="E234" s="2" t="inlineStr">
        <is>
          <t>-</t>
        </is>
      </c>
      <c r="F234" s="2" t="n">
        <v>25000</v>
      </c>
      <c r="G234" s="2" t="n">
        <v>0</v>
      </c>
      <c r="H234" s="2" t="n">
        <v>25000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</row>
    <row r="235">
      <c r="A235" s="2" t="n">
        <v>4</v>
      </c>
      <c r="B235" s="2" t="inlineStr">
        <is>
          <t>11.04.03.21</t>
        </is>
      </c>
      <c r="C235" s="2" t="inlineStr">
        <is>
          <t>Plataforma de descarga 2000 Kg</t>
        </is>
      </c>
      <c r="D235" s="2" t="inlineStr">
        <is>
          <t>-</t>
        </is>
      </c>
      <c r="E235" s="2" t="inlineStr">
        <is>
          <t>-</t>
        </is>
      </c>
      <c r="F235" s="2" t="n">
        <v>6300</v>
      </c>
      <c r="G235" s="2" t="n">
        <v>0</v>
      </c>
      <c r="H235" s="2" t="n">
        <v>6300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</row>
    <row r="236">
      <c r="A236" s="2" t="n">
        <v>4</v>
      </c>
      <c r="B236" s="2" t="inlineStr">
        <is>
          <t>11.04.03.22</t>
        </is>
      </c>
      <c r="C236" s="2" t="inlineStr">
        <is>
          <t>Porta paletes 2500 Kg</t>
        </is>
      </c>
      <c r="D236" s="2" t="inlineStr">
        <is>
          <t>-</t>
        </is>
      </c>
      <c r="E236" s="2" t="inlineStr">
        <is>
          <t>-</t>
        </is>
      </c>
      <c r="F236" s="2" t="n">
        <v>6300</v>
      </c>
      <c r="G236" s="2" t="n">
        <v>0</v>
      </c>
      <c r="H236" s="2" t="n">
        <v>6300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</row>
    <row r="237">
      <c r="A237" s="2" t="n">
        <v>4</v>
      </c>
      <c r="B237" s="2" t="inlineStr">
        <is>
          <t>11.04.03.23</t>
        </is>
      </c>
      <c r="C237" s="2" t="inlineStr">
        <is>
          <t>Caçamba de concreto 500 litros</t>
        </is>
      </c>
      <c r="D237" s="2" t="inlineStr">
        <is>
          <t>-</t>
        </is>
      </c>
      <c r="E237" s="2" t="inlineStr">
        <is>
          <t>-</t>
        </is>
      </c>
      <c r="F237" s="2" t="n">
        <v>5800</v>
      </c>
      <c r="G237" s="2" t="n">
        <v>0</v>
      </c>
      <c r="H237" s="2" t="n">
        <v>5800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</row>
    <row r="238">
      <c r="A238" s="2" t="n">
        <v>4</v>
      </c>
      <c r="B238" s="2" t="inlineStr">
        <is>
          <t>11.04.03.24</t>
        </is>
      </c>
      <c r="C238" s="2" t="inlineStr">
        <is>
          <t>Passagem no pilar para ancoragens (Ascensional) - Retrabalho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</row>
    <row r="239">
      <c r="A239" s="2" t="n">
        <v>4</v>
      </c>
      <c r="B239" s="2" t="inlineStr">
        <is>
          <t>11.04.03.25</t>
        </is>
      </c>
      <c r="C239" s="2" t="inlineStr">
        <is>
          <t>Custos travamento de gravatas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</row>
    <row r="240">
      <c r="A240" s="2" t="n">
        <v>2</v>
      </c>
      <c r="B240" s="2" t="inlineStr">
        <is>
          <t>11.05</t>
        </is>
      </c>
      <c r="C240" s="2" t="inlineStr">
        <is>
          <t>Equipamentos para execução de fachadas</t>
        </is>
      </c>
      <c r="D240" s="2" t="inlineStr">
        <is>
          <t>-</t>
        </is>
      </c>
      <c r="E240" s="2" t="inlineStr">
        <is>
          <t>-</t>
        </is>
      </c>
      <c r="F240" s="2" t="n">
        <v>1156048.187529294</v>
      </c>
      <c r="G240" s="2" t="n">
        <v>0</v>
      </c>
      <c r="H240" s="2" t="n">
        <v>1156048.187529294</v>
      </c>
      <c r="I240" s="2" t="n">
        <v>0</v>
      </c>
      <c r="J240" s="2" t="n">
        <v>0</v>
      </c>
      <c r="K240" s="2" t="n">
        <v>0</v>
      </c>
      <c r="L240" s="2" t="n">
        <v>0</v>
      </c>
      <c r="M240" s="2" t="n">
        <v>0</v>
      </c>
      <c r="N240" s="2" t="n">
        <v>0</v>
      </c>
      <c r="O240" s="2" t="n">
        <v>0</v>
      </c>
      <c r="P240" s="2" t="n">
        <v>0</v>
      </c>
      <c r="Q240" s="2" t="n">
        <v>0</v>
      </c>
      <c r="R240" s="2" t="n">
        <v>0</v>
      </c>
      <c r="S240" s="2" t="n">
        <v>0</v>
      </c>
      <c r="T240" s="2" t="n">
        <v>0</v>
      </c>
      <c r="U240" s="2" t="n">
        <v>0</v>
      </c>
      <c r="V240" s="2" t="n">
        <v>0</v>
      </c>
      <c r="W240" s="2" t="n">
        <v>0</v>
      </c>
      <c r="X240" s="2" t="n">
        <v>0</v>
      </c>
      <c r="Y240" s="2" t="n">
        <v>0</v>
      </c>
      <c r="Z240" s="2" t="n">
        <v>0</v>
      </c>
      <c r="AA240" s="2" t="n">
        <v>0</v>
      </c>
      <c r="AB240" s="2" t="n">
        <v>0</v>
      </c>
      <c r="AC240" s="2" t="n">
        <v>0</v>
      </c>
      <c r="AD240" s="2" t="n">
        <v>0</v>
      </c>
      <c r="AE240" s="2" t="n">
        <v>0</v>
      </c>
      <c r="AF240" s="2" t="n">
        <v>0</v>
      </c>
      <c r="AG240" s="2" t="n">
        <v>0</v>
      </c>
      <c r="AH240" s="2" t="n">
        <v>0</v>
      </c>
      <c r="AI240" s="2" t="n">
        <v>0</v>
      </c>
      <c r="AJ240" s="2" t="n">
        <v>0</v>
      </c>
      <c r="AK240" s="2" t="n">
        <v>0</v>
      </c>
      <c r="AL240" s="2" t="n">
        <v>0</v>
      </c>
      <c r="AM240" s="2" t="n">
        <v>0</v>
      </c>
      <c r="AN240" s="2" t="n">
        <v>0</v>
      </c>
      <c r="AO240" s="2" t="n">
        <v>0</v>
      </c>
      <c r="AP240" s="2" t="n">
        <v>0</v>
      </c>
      <c r="AQ240" s="2" t="n">
        <v>0</v>
      </c>
      <c r="AR240" s="2" t="n">
        <v>0</v>
      </c>
      <c r="AS240" s="2" t="n">
        <v>0</v>
      </c>
      <c r="AT240" s="2" t="n">
        <v>0</v>
      </c>
      <c r="AU240" s="2" t="n">
        <v>0</v>
      </c>
      <c r="AV240" s="2" t="n">
        <v>0</v>
      </c>
      <c r="AW240" s="2" t="n">
        <v>0</v>
      </c>
      <c r="AX240" s="2" t="n">
        <v>0</v>
      </c>
      <c r="AY240" s="2" t="n">
        <v>0</v>
      </c>
      <c r="AZ240" s="2" t="n">
        <v>0</v>
      </c>
      <c r="BA240" s="2" t="n">
        <v>0</v>
      </c>
      <c r="BB240" s="2" t="n">
        <v>0</v>
      </c>
      <c r="BC240" s="2" t="n">
        <v>0</v>
      </c>
      <c r="BD240" s="2" t="n">
        <v>0</v>
      </c>
      <c r="BE240" s="2" t="n">
        <v>0</v>
      </c>
      <c r="BF240" s="2" t="n">
        <v>0</v>
      </c>
      <c r="BG240" s="2" t="n">
        <v>0</v>
      </c>
      <c r="BH240" s="2" t="n">
        <v>0</v>
      </c>
      <c r="BI240" s="2" t="n">
        <v>0</v>
      </c>
      <c r="BJ240" s="2" t="n">
        <v>0</v>
      </c>
      <c r="BK240" s="2" t="n">
        <v>0</v>
      </c>
      <c r="BL240" s="2" t="n">
        <v>0</v>
      </c>
      <c r="BM240" s="2" t="n">
        <v>0</v>
      </c>
      <c r="BN240" s="2" t="n">
        <v>0</v>
      </c>
      <c r="BO240" s="2" t="n">
        <v>0</v>
      </c>
      <c r="BP240" s="2" t="n">
        <v>0</v>
      </c>
      <c r="BQ240" s="2" t="n">
        <v>0</v>
      </c>
      <c r="BR240" s="2" t="n">
        <v>0</v>
      </c>
      <c r="BS240" s="2" t="n">
        <v>0</v>
      </c>
      <c r="BT240" s="2" t="n">
        <v>0</v>
      </c>
      <c r="BU240" s="2" t="n">
        <v>0</v>
      </c>
      <c r="BV240" s="2" t="n">
        <v>0</v>
      </c>
      <c r="BW240" s="2" t="n">
        <v>0</v>
      </c>
      <c r="BX240" s="2" t="n">
        <v>0</v>
      </c>
      <c r="BY240" s="2" t="n">
        <v>0</v>
      </c>
      <c r="BZ240" s="2" t="n">
        <v>0</v>
      </c>
      <c r="CA240" s="2" t="n">
        <v>0</v>
      </c>
      <c r="CB240" s="2" t="n">
        <v>0</v>
      </c>
      <c r="CC240" s="2" t="n">
        <v>0</v>
      </c>
      <c r="CD240" s="2" t="n">
        <v>0</v>
      </c>
      <c r="CE240" s="2" t="n">
        <v>0</v>
      </c>
      <c r="CF240" s="2" t="n">
        <v>0</v>
      </c>
      <c r="CG240" s="2" t="n">
        <v>0</v>
      </c>
      <c r="CH240" s="2" t="n">
        <v>0</v>
      </c>
      <c r="CI240" s="2" t="n">
        <v>0</v>
      </c>
      <c r="CJ240" s="2" t="n">
        <v>0</v>
      </c>
      <c r="CK240" s="2" t="n">
        <v>0</v>
      </c>
      <c r="CL240" s="2" t="n">
        <v>0</v>
      </c>
      <c r="CM240" s="2" t="n">
        <v>0</v>
      </c>
      <c r="CN240" s="2" t="n">
        <v>0</v>
      </c>
      <c r="CO240" s="2" t="n">
        <v>0</v>
      </c>
      <c r="CP240" s="2" t="n">
        <v>0</v>
      </c>
      <c r="CQ240" s="2" t="n">
        <v>0</v>
      </c>
      <c r="CR240" s="2" t="n">
        <v>0</v>
      </c>
      <c r="CS240" s="2" t="n">
        <v>0</v>
      </c>
      <c r="CT240" s="2" t="n">
        <v>0</v>
      </c>
      <c r="CU240" s="2" t="n">
        <v>0</v>
      </c>
      <c r="CV240" s="2" t="n">
        <v>0</v>
      </c>
      <c r="CW240" s="2" t="n">
        <v>0</v>
      </c>
      <c r="CX240" s="2" t="n">
        <v>0</v>
      </c>
      <c r="CY240" s="2" t="n">
        <v>0</v>
      </c>
      <c r="CZ240" s="2" t="n">
        <v>0</v>
      </c>
      <c r="DA240" s="2" t="n">
        <v>0</v>
      </c>
      <c r="DB240" s="2" t="n">
        <v>0</v>
      </c>
      <c r="DC240" s="2" t="n">
        <v>0</v>
      </c>
      <c r="DD240" s="2" t="n">
        <v>0</v>
      </c>
      <c r="DE240" s="2" t="n">
        <v>0</v>
      </c>
      <c r="DF240" s="2" t="n">
        <v>0</v>
      </c>
      <c r="DG240" s="2" t="n">
        <v>0</v>
      </c>
      <c r="DH240" s="2" t="n">
        <v>0</v>
      </c>
      <c r="DI240" s="2" t="n">
        <v>0</v>
      </c>
      <c r="DJ240" s="2" t="n">
        <v>0</v>
      </c>
      <c r="DK240" s="2" t="n">
        <v>0</v>
      </c>
      <c r="DL240" s="2" t="n">
        <v>0</v>
      </c>
      <c r="DM240" s="2" t="n">
        <v>0</v>
      </c>
      <c r="DN240" s="2" t="n">
        <v>0</v>
      </c>
      <c r="DO240" s="2" t="n">
        <v>0</v>
      </c>
      <c r="DP240" s="2" t="n">
        <v>0</v>
      </c>
      <c r="DQ240" s="2" t="n">
        <v>0</v>
      </c>
      <c r="DR240" s="2" t="n">
        <v>0</v>
      </c>
      <c r="DS240" s="2" t="n">
        <v>0</v>
      </c>
      <c r="DT240" s="2" t="n">
        <v>0</v>
      </c>
      <c r="DU240" s="2" t="n">
        <v>0</v>
      </c>
      <c r="DV240" s="2" t="n">
        <v>0</v>
      </c>
      <c r="DW240" s="2" t="n">
        <v>0</v>
      </c>
      <c r="DX240" s="2" t="n">
        <v>0</v>
      </c>
      <c r="DY240" s="2" t="n">
        <v>0</v>
      </c>
      <c r="DZ240" s="2" t="n">
        <v>0</v>
      </c>
      <c r="EA240" s="2" t="n">
        <v>0</v>
      </c>
      <c r="EB240" s="2" t="n">
        <v>0</v>
      </c>
      <c r="EC240" s="2" t="n">
        <v>0</v>
      </c>
      <c r="ED240" s="2" t="n">
        <v>0</v>
      </c>
      <c r="EE240" s="2" t="n">
        <v>0</v>
      </c>
      <c r="EF240" s="2" t="n">
        <v>0</v>
      </c>
      <c r="EG240" s="2" t="n">
        <v>0</v>
      </c>
      <c r="EH240" s="2" t="n">
        <v>0</v>
      </c>
      <c r="EI240" s="2" t="n">
        <v>0</v>
      </c>
      <c r="EJ240" s="2" t="n">
        <v>0</v>
      </c>
      <c r="EK240" s="2" t="n">
        <v>0</v>
      </c>
      <c r="EL240" s="2" t="n">
        <v>0</v>
      </c>
      <c r="EM240" s="2" t="n">
        <v>0</v>
      </c>
      <c r="EN240" s="2" t="n">
        <v>0</v>
      </c>
      <c r="EO240" s="2" t="n">
        <v>0</v>
      </c>
      <c r="EP240" s="2" t="n">
        <v>0</v>
      </c>
    </row>
    <row r="241">
      <c r="A241" s="2" t="n">
        <v>3</v>
      </c>
      <c r="B241" s="2" t="inlineStr">
        <is>
          <t>11.05.01</t>
        </is>
      </c>
      <c r="C241" s="2" t="inlineStr">
        <is>
          <t>Diversos</t>
        </is>
      </c>
      <c r="D241" s="2" t="inlineStr">
        <is>
          <t>-</t>
        </is>
      </c>
      <c r="E241" s="2" t="inlineStr">
        <is>
          <t>-</t>
        </is>
      </c>
      <c r="F241" s="2" t="n">
        <v>2400</v>
      </c>
      <c r="G241" s="2" t="n">
        <v>0</v>
      </c>
      <c r="H241" s="2" t="n">
        <v>2400</v>
      </c>
      <c r="I241" s="2" t="n">
        <v>0</v>
      </c>
      <c r="J241" s="2" t="n">
        <v>0</v>
      </c>
      <c r="K241" s="2" t="n">
        <v>0</v>
      </c>
      <c r="L241" s="2" t="n">
        <v>0</v>
      </c>
      <c r="M241" s="2" t="n">
        <v>0</v>
      </c>
      <c r="N241" s="2" t="n">
        <v>0</v>
      </c>
      <c r="O241" s="2" t="n">
        <v>0</v>
      </c>
      <c r="P241" s="2" t="n">
        <v>0</v>
      </c>
      <c r="Q241" s="2" t="n">
        <v>0</v>
      </c>
      <c r="R241" s="2" t="n">
        <v>0</v>
      </c>
      <c r="S241" s="2" t="n">
        <v>0</v>
      </c>
      <c r="T241" s="2" t="n">
        <v>0</v>
      </c>
      <c r="U241" s="2" t="n">
        <v>0</v>
      </c>
      <c r="V241" s="2" t="n">
        <v>0</v>
      </c>
      <c r="W241" s="2" t="n">
        <v>0</v>
      </c>
      <c r="X241" s="2" t="n">
        <v>0</v>
      </c>
      <c r="Y241" s="2" t="n">
        <v>0</v>
      </c>
      <c r="Z241" s="2" t="n">
        <v>0</v>
      </c>
      <c r="AA241" s="2" t="n">
        <v>0</v>
      </c>
      <c r="AB241" s="2" t="n">
        <v>0</v>
      </c>
      <c r="AC241" s="2" t="n">
        <v>0</v>
      </c>
      <c r="AD241" s="2" t="n">
        <v>0</v>
      </c>
      <c r="AE241" s="2" t="n">
        <v>0</v>
      </c>
      <c r="AF241" s="2" t="n">
        <v>0</v>
      </c>
      <c r="AG241" s="2" t="n">
        <v>0</v>
      </c>
      <c r="AH241" s="2" t="n">
        <v>0</v>
      </c>
      <c r="AI241" s="2" t="n">
        <v>0</v>
      </c>
      <c r="AJ241" s="2" t="n">
        <v>0</v>
      </c>
      <c r="AK241" s="2" t="n">
        <v>0</v>
      </c>
      <c r="AL241" s="2" t="n">
        <v>0</v>
      </c>
      <c r="AM241" s="2" t="n">
        <v>0</v>
      </c>
      <c r="AN241" s="2" t="n">
        <v>0</v>
      </c>
      <c r="AO241" s="2" t="n">
        <v>0</v>
      </c>
      <c r="AP241" s="2" t="n">
        <v>0</v>
      </c>
      <c r="AQ241" s="2" t="n">
        <v>0</v>
      </c>
      <c r="AR241" s="2" t="n">
        <v>0</v>
      </c>
      <c r="AS241" s="2" t="n">
        <v>0</v>
      </c>
      <c r="AT241" s="2" t="n">
        <v>0</v>
      </c>
      <c r="AU241" s="2" t="n">
        <v>0</v>
      </c>
      <c r="AV241" s="2" t="n">
        <v>0</v>
      </c>
      <c r="AW241" s="2" t="n">
        <v>0</v>
      </c>
      <c r="AX241" s="2" t="n">
        <v>0</v>
      </c>
      <c r="AY241" s="2" t="n">
        <v>0</v>
      </c>
      <c r="AZ241" s="2" t="n">
        <v>0</v>
      </c>
      <c r="BA241" s="2" t="n">
        <v>0</v>
      </c>
      <c r="BB241" s="2" t="n">
        <v>0</v>
      </c>
      <c r="BC241" s="2" t="n">
        <v>0</v>
      </c>
      <c r="BD241" s="2" t="n">
        <v>0</v>
      </c>
      <c r="BE241" s="2" t="n">
        <v>0</v>
      </c>
      <c r="BF241" s="2" t="n">
        <v>0</v>
      </c>
      <c r="BG241" s="2" t="n">
        <v>0</v>
      </c>
      <c r="BH241" s="2" t="n">
        <v>0</v>
      </c>
      <c r="BI241" s="2" t="n">
        <v>0</v>
      </c>
      <c r="BJ241" s="2" t="n">
        <v>0</v>
      </c>
      <c r="BK241" s="2" t="n">
        <v>0</v>
      </c>
      <c r="BL241" s="2" t="n">
        <v>0</v>
      </c>
      <c r="BM241" s="2" t="n">
        <v>0</v>
      </c>
      <c r="BN241" s="2" t="n">
        <v>0</v>
      </c>
      <c r="BO241" s="2" t="n">
        <v>0</v>
      </c>
      <c r="BP241" s="2" t="n">
        <v>0</v>
      </c>
      <c r="BQ241" s="2" t="n">
        <v>0</v>
      </c>
      <c r="BR241" s="2" t="n">
        <v>0</v>
      </c>
      <c r="BS241" s="2" t="n">
        <v>0</v>
      </c>
      <c r="BT241" s="2" t="n">
        <v>0</v>
      </c>
      <c r="BU241" s="2" t="n">
        <v>0</v>
      </c>
      <c r="BV241" s="2" t="n">
        <v>0</v>
      </c>
      <c r="BW241" s="2" t="n">
        <v>0</v>
      </c>
      <c r="BX241" s="2" t="n">
        <v>0</v>
      </c>
      <c r="BY241" s="2" t="n">
        <v>0</v>
      </c>
      <c r="BZ241" s="2" t="n">
        <v>0</v>
      </c>
      <c r="CA241" s="2" t="n">
        <v>0</v>
      </c>
      <c r="CB241" s="2" t="n">
        <v>0</v>
      </c>
      <c r="CC241" s="2" t="n">
        <v>0</v>
      </c>
      <c r="CD241" s="2" t="n">
        <v>0</v>
      </c>
      <c r="CE241" s="2" t="n">
        <v>0</v>
      </c>
      <c r="CF241" s="2" t="n">
        <v>0</v>
      </c>
      <c r="CG241" s="2" t="n">
        <v>0</v>
      </c>
      <c r="CH241" s="2" t="n">
        <v>0</v>
      </c>
      <c r="CI241" s="2" t="n">
        <v>0</v>
      </c>
      <c r="CJ241" s="2" t="n">
        <v>0</v>
      </c>
      <c r="CK241" s="2" t="n">
        <v>0</v>
      </c>
      <c r="CL241" s="2" t="n">
        <v>0</v>
      </c>
      <c r="CM241" s="2" t="n">
        <v>0</v>
      </c>
      <c r="CN241" s="2" t="n">
        <v>0</v>
      </c>
      <c r="CO241" s="2" t="n">
        <v>0</v>
      </c>
      <c r="CP241" s="2" t="n">
        <v>0</v>
      </c>
      <c r="CQ241" s="2" t="n">
        <v>0</v>
      </c>
      <c r="CR241" s="2" t="n">
        <v>0</v>
      </c>
      <c r="CS241" s="2" t="n">
        <v>0</v>
      </c>
      <c r="CT241" s="2" t="n">
        <v>0</v>
      </c>
      <c r="CU241" s="2" t="n">
        <v>0</v>
      </c>
      <c r="CV241" s="2" t="n">
        <v>0</v>
      </c>
      <c r="CW241" s="2" t="n">
        <v>0</v>
      </c>
      <c r="CX241" s="2" t="n">
        <v>0</v>
      </c>
      <c r="CY241" s="2" t="n">
        <v>0</v>
      </c>
      <c r="CZ241" s="2" t="n">
        <v>0</v>
      </c>
      <c r="DA241" s="2" t="n">
        <v>0</v>
      </c>
      <c r="DB241" s="2" t="n">
        <v>0</v>
      </c>
      <c r="DC241" s="2" t="n">
        <v>0</v>
      </c>
      <c r="DD241" s="2" t="n">
        <v>0</v>
      </c>
      <c r="DE241" s="2" t="n">
        <v>0</v>
      </c>
      <c r="DF241" s="2" t="n">
        <v>0</v>
      </c>
      <c r="DG241" s="2" t="n">
        <v>0</v>
      </c>
      <c r="DH241" s="2" t="n">
        <v>0</v>
      </c>
      <c r="DI241" s="2" t="n">
        <v>0</v>
      </c>
      <c r="DJ241" s="2" t="n">
        <v>0</v>
      </c>
      <c r="DK241" s="2" t="n">
        <v>0</v>
      </c>
      <c r="DL241" s="2" t="n">
        <v>0</v>
      </c>
      <c r="DM241" s="2" t="n">
        <v>0</v>
      </c>
      <c r="DN241" s="2" t="n">
        <v>0</v>
      </c>
      <c r="DO241" s="2" t="n">
        <v>0</v>
      </c>
      <c r="DP241" s="2" t="n">
        <v>0</v>
      </c>
      <c r="DQ241" s="2" t="n">
        <v>0</v>
      </c>
      <c r="DR241" s="2" t="n">
        <v>0</v>
      </c>
      <c r="DS241" s="2" t="n">
        <v>0</v>
      </c>
      <c r="DT241" s="2" t="n">
        <v>0</v>
      </c>
      <c r="DU241" s="2" t="n">
        <v>0</v>
      </c>
      <c r="DV241" s="2" t="n">
        <v>0</v>
      </c>
      <c r="DW241" s="2" t="n">
        <v>0</v>
      </c>
      <c r="DX241" s="2" t="n">
        <v>0</v>
      </c>
      <c r="DY241" s="2" t="n">
        <v>0</v>
      </c>
      <c r="DZ241" s="2" t="n">
        <v>0</v>
      </c>
      <c r="EA241" s="2" t="n">
        <v>0</v>
      </c>
      <c r="EB241" s="2" t="n">
        <v>0</v>
      </c>
      <c r="EC241" s="2" t="n">
        <v>0</v>
      </c>
      <c r="ED241" s="2" t="n">
        <v>0</v>
      </c>
      <c r="EE241" s="2" t="n">
        <v>0</v>
      </c>
      <c r="EF241" s="2" t="n">
        <v>0</v>
      </c>
      <c r="EG241" s="2" t="n">
        <v>0</v>
      </c>
      <c r="EH241" s="2" t="n">
        <v>0</v>
      </c>
      <c r="EI241" s="2" t="n">
        <v>0</v>
      </c>
      <c r="EJ241" s="2" t="n">
        <v>0</v>
      </c>
      <c r="EK241" s="2" t="n">
        <v>0</v>
      </c>
      <c r="EL241" s="2" t="n">
        <v>0</v>
      </c>
      <c r="EM241" s="2" t="n">
        <v>0</v>
      </c>
      <c r="EN241" s="2" t="n">
        <v>0</v>
      </c>
      <c r="EO241" s="2" t="n">
        <v>0</v>
      </c>
      <c r="EP241" s="2" t="n">
        <v>0</v>
      </c>
    </row>
    <row r="242">
      <c r="A242" s="2" t="n">
        <v>4</v>
      </c>
      <c r="B242" s="2" t="inlineStr">
        <is>
          <t>11.05.01.01</t>
        </is>
      </c>
      <c r="C242" s="2" t="inlineStr">
        <is>
          <t>Serra para corte de juntas em fachadas</t>
        </is>
      </c>
      <c r="D242" s="2" t="inlineStr">
        <is>
          <t>-</t>
        </is>
      </c>
      <c r="E242" s="2" t="inlineStr">
        <is>
          <t>-</t>
        </is>
      </c>
      <c r="F242" s="2" t="n">
        <v>2400</v>
      </c>
      <c r="G242" s="2" t="n">
        <v>0</v>
      </c>
      <c r="H242" s="2" t="n">
        <v>2400</v>
      </c>
      <c r="I242" s="2" t="n">
        <v>0</v>
      </c>
      <c r="J242" s="2" t="n">
        <v>0</v>
      </c>
      <c r="K242" s="2" t="n">
        <v>0</v>
      </c>
      <c r="L242" s="2" t="n">
        <v>0</v>
      </c>
      <c r="M242" s="2" t="n">
        <v>0</v>
      </c>
      <c r="N242" s="2" t="n">
        <v>0</v>
      </c>
      <c r="O242" s="2" t="n">
        <v>0</v>
      </c>
      <c r="P242" s="2" t="n">
        <v>0</v>
      </c>
      <c r="Q242" s="2" t="n">
        <v>0</v>
      </c>
      <c r="R242" s="2" t="n">
        <v>0</v>
      </c>
      <c r="S242" s="2" t="n">
        <v>0</v>
      </c>
      <c r="T242" s="2" t="n">
        <v>0</v>
      </c>
      <c r="U242" s="2" t="n">
        <v>0</v>
      </c>
      <c r="V242" s="2" t="n">
        <v>0</v>
      </c>
      <c r="W242" s="2" t="n">
        <v>0</v>
      </c>
      <c r="X242" s="2" t="n">
        <v>0</v>
      </c>
      <c r="Y242" s="2" t="n">
        <v>0</v>
      </c>
      <c r="Z242" s="2" t="n">
        <v>0</v>
      </c>
      <c r="AA242" s="2" t="n">
        <v>0</v>
      </c>
      <c r="AB242" s="2" t="n">
        <v>0</v>
      </c>
      <c r="AC242" s="2" t="n">
        <v>0</v>
      </c>
      <c r="AD242" s="2" t="n">
        <v>0</v>
      </c>
      <c r="AE242" s="2" t="n">
        <v>0</v>
      </c>
      <c r="AF242" s="2" t="n">
        <v>0</v>
      </c>
      <c r="AG242" s="2" t="n">
        <v>0</v>
      </c>
      <c r="AH242" s="2" t="n">
        <v>0</v>
      </c>
      <c r="AI242" s="2" t="n">
        <v>0</v>
      </c>
      <c r="AJ242" s="2" t="n">
        <v>0</v>
      </c>
      <c r="AK242" s="2" t="n">
        <v>0</v>
      </c>
      <c r="AL242" s="2" t="n">
        <v>0</v>
      </c>
      <c r="AM242" s="2" t="n">
        <v>0</v>
      </c>
      <c r="AN242" s="2" t="n">
        <v>0</v>
      </c>
      <c r="AO242" s="2" t="n">
        <v>0</v>
      </c>
      <c r="AP242" s="2" t="n">
        <v>0</v>
      </c>
      <c r="AQ242" s="2" t="n">
        <v>0</v>
      </c>
      <c r="AR242" s="2" t="n">
        <v>0</v>
      </c>
      <c r="AS242" s="2" t="n">
        <v>0</v>
      </c>
      <c r="AT242" s="2" t="n">
        <v>0</v>
      </c>
      <c r="AU242" s="2" t="n">
        <v>0</v>
      </c>
      <c r="AV242" s="2" t="n">
        <v>0</v>
      </c>
      <c r="AW242" s="2" t="n">
        <v>0</v>
      </c>
      <c r="AX242" s="2" t="n">
        <v>0</v>
      </c>
      <c r="AY242" s="2" t="n">
        <v>0</v>
      </c>
      <c r="AZ242" s="2" t="n">
        <v>0</v>
      </c>
      <c r="BA242" s="2" t="n">
        <v>0</v>
      </c>
      <c r="BB242" s="2" t="n">
        <v>0</v>
      </c>
      <c r="BC242" s="2" t="n">
        <v>0</v>
      </c>
      <c r="BD242" s="2" t="n">
        <v>0</v>
      </c>
      <c r="BE242" s="2" t="n">
        <v>0</v>
      </c>
      <c r="BF242" s="2" t="n">
        <v>0</v>
      </c>
      <c r="BG242" s="2" t="n">
        <v>0</v>
      </c>
      <c r="BH242" s="2" t="n">
        <v>0</v>
      </c>
      <c r="BI242" s="2" t="n">
        <v>0</v>
      </c>
      <c r="BJ242" s="2" t="n">
        <v>0</v>
      </c>
      <c r="BK242" s="2" t="n">
        <v>0</v>
      </c>
      <c r="BL242" s="2" t="n">
        <v>0</v>
      </c>
      <c r="BM242" s="2" t="n">
        <v>0</v>
      </c>
      <c r="BN242" s="2" t="n">
        <v>0</v>
      </c>
      <c r="BO242" s="2" t="n">
        <v>0</v>
      </c>
      <c r="BP242" s="2" t="n">
        <v>0</v>
      </c>
      <c r="BQ242" s="2" t="n">
        <v>0</v>
      </c>
      <c r="BR242" s="2" t="n">
        <v>0</v>
      </c>
      <c r="BS242" s="2" t="n">
        <v>0</v>
      </c>
      <c r="BT242" s="2" t="n">
        <v>0</v>
      </c>
      <c r="BU242" s="2" t="n">
        <v>0</v>
      </c>
      <c r="BV242" s="2" t="n">
        <v>0</v>
      </c>
      <c r="BW242" s="2" t="n">
        <v>0</v>
      </c>
      <c r="BX242" s="2" t="n">
        <v>0</v>
      </c>
      <c r="BY242" s="2" t="n">
        <v>0</v>
      </c>
      <c r="BZ242" s="2" t="n">
        <v>0</v>
      </c>
      <c r="CA242" s="2" t="n">
        <v>0</v>
      </c>
      <c r="CB242" s="2" t="n">
        <v>0</v>
      </c>
      <c r="CC242" s="2" t="n">
        <v>0</v>
      </c>
      <c r="CD242" s="2" t="n">
        <v>0</v>
      </c>
      <c r="CE242" s="2" t="n">
        <v>0</v>
      </c>
      <c r="CF242" s="2" t="n">
        <v>0</v>
      </c>
      <c r="CG242" s="2" t="n">
        <v>0</v>
      </c>
      <c r="CH242" s="2" t="n">
        <v>0</v>
      </c>
      <c r="CI242" s="2" t="n">
        <v>0</v>
      </c>
      <c r="CJ242" s="2" t="n">
        <v>0</v>
      </c>
      <c r="CK242" s="2" t="n">
        <v>0</v>
      </c>
      <c r="CL242" s="2" t="n">
        <v>0</v>
      </c>
      <c r="CM242" s="2" t="n">
        <v>0</v>
      </c>
      <c r="CN242" s="2" t="n">
        <v>0</v>
      </c>
      <c r="CO242" s="2" t="n">
        <v>0</v>
      </c>
      <c r="CP242" s="2" t="n">
        <v>0</v>
      </c>
      <c r="CQ242" s="2" t="n">
        <v>0</v>
      </c>
      <c r="CR242" s="2" t="n">
        <v>0</v>
      </c>
      <c r="CS242" s="2" t="n">
        <v>0</v>
      </c>
      <c r="CT242" s="2" t="n">
        <v>0</v>
      </c>
      <c r="CU242" s="2" t="n">
        <v>0</v>
      </c>
      <c r="CV242" s="2" t="n">
        <v>0</v>
      </c>
      <c r="CW242" s="2" t="n">
        <v>0</v>
      </c>
      <c r="CX242" s="2" t="n">
        <v>0</v>
      </c>
      <c r="CY242" s="2" t="n">
        <v>0</v>
      </c>
      <c r="CZ242" s="2" t="n">
        <v>0</v>
      </c>
      <c r="DA242" s="2" t="n">
        <v>0</v>
      </c>
      <c r="DB242" s="2" t="n">
        <v>0</v>
      </c>
      <c r="DC242" s="2" t="n">
        <v>0</v>
      </c>
      <c r="DD242" s="2" t="n">
        <v>0</v>
      </c>
      <c r="DE242" s="2" t="n">
        <v>0</v>
      </c>
      <c r="DF242" s="2" t="n">
        <v>0</v>
      </c>
      <c r="DG242" s="2" t="n">
        <v>0</v>
      </c>
      <c r="DH242" s="2" t="n">
        <v>0</v>
      </c>
      <c r="DI242" s="2" t="n">
        <v>0</v>
      </c>
      <c r="DJ242" s="2" t="n">
        <v>0</v>
      </c>
      <c r="DK242" s="2" t="n">
        <v>0</v>
      </c>
      <c r="DL242" s="2" t="n">
        <v>0</v>
      </c>
      <c r="DM242" s="2" t="n">
        <v>0</v>
      </c>
      <c r="DN242" s="2" t="n">
        <v>0</v>
      </c>
      <c r="DO242" s="2" t="n">
        <v>0</v>
      </c>
      <c r="DP242" s="2" t="n">
        <v>0</v>
      </c>
      <c r="DQ242" s="2" t="n">
        <v>0</v>
      </c>
      <c r="DR242" s="2" t="n">
        <v>0</v>
      </c>
      <c r="DS242" s="2" t="n">
        <v>0</v>
      </c>
      <c r="DT242" s="2" t="n">
        <v>0</v>
      </c>
      <c r="DU242" s="2" t="n">
        <v>0</v>
      </c>
      <c r="DV242" s="2" t="n">
        <v>0</v>
      </c>
      <c r="DW242" s="2" t="n">
        <v>0</v>
      </c>
      <c r="DX242" s="2" t="n">
        <v>0</v>
      </c>
      <c r="DY242" s="2" t="n">
        <v>0</v>
      </c>
      <c r="DZ242" s="2" t="n">
        <v>0</v>
      </c>
      <c r="EA242" s="2" t="n">
        <v>0</v>
      </c>
      <c r="EB242" s="2" t="n">
        <v>0</v>
      </c>
      <c r="EC242" s="2" t="n">
        <v>0</v>
      </c>
      <c r="ED242" s="2" t="n">
        <v>0</v>
      </c>
      <c r="EE242" s="2" t="n">
        <v>0</v>
      </c>
      <c r="EF242" s="2" t="n">
        <v>0</v>
      </c>
      <c r="EG242" s="2" t="n">
        <v>0</v>
      </c>
      <c r="EH242" s="2" t="n">
        <v>0</v>
      </c>
      <c r="EI242" s="2" t="n">
        <v>0</v>
      </c>
      <c r="EJ242" s="2" t="n">
        <v>0</v>
      </c>
      <c r="EK242" s="2" t="n">
        <v>0</v>
      </c>
      <c r="EL242" s="2" t="n">
        <v>0</v>
      </c>
      <c r="EM242" s="2" t="n">
        <v>0</v>
      </c>
      <c r="EN242" s="2" t="n">
        <v>0</v>
      </c>
      <c r="EO242" s="2" t="n">
        <v>0</v>
      </c>
      <c r="EP242" s="2" t="n">
        <v>0</v>
      </c>
    </row>
    <row r="243">
      <c r="A243" s="2" t="n">
        <v>3</v>
      </c>
      <c r="B243" s="2" t="inlineStr">
        <is>
          <t>11.05.02</t>
        </is>
      </c>
      <c r="C243" s="2" t="inlineStr">
        <is>
          <t>Andaime para fachadas</t>
        </is>
      </c>
      <c r="D243" s="2" t="inlineStr">
        <is>
          <t>-</t>
        </is>
      </c>
      <c r="E243" s="2" t="inlineStr">
        <is>
          <t>-</t>
        </is>
      </c>
      <c r="F243" s="2" t="n">
        <v>622799.5122148491</v>
      </c>
      <c r="G243" s="2" t="n">
        <v>0</v>
      </c>
      <c r="H243" s="2" t="n">
        <v>622799.5122148491</v>
      </c>
      <c r="I243" s="2" t="n">
        <v>0</v>
      </c>
      <c r="J243" s="2" t="n">
        <v>0</v>
      </c>
      <c r="K243" s="2" t="n">
        <v>0</v>
      </c>
      <c r="L243" s="2" t="n">
        <v>0</v>
      </c>
      <c r="M243" s="2" t="n">
        <v>0</v>
      </c>
      <c r="N243" s="2" t="n">
        <v>0</v>
      </c>
      <c r="O243" s="2" t="n">
        <v>0</v>
      </c>
      <c r="P243" s="2" t="n">
        <v>0</v>
      </c>
      <c r="Q243" s="2" t="n">
        <v>0</v>
      </c>
      <c r="R243" s="2" t="n">
        <v>0</v>
      </c>
      <c r="S243" s="2" t="n">
        <v>0</v>
      </c>
      <c r="T243" s="2" t="n">
        <v>0</v>
      </c>
      <c r="U243" s="2" t="n">
        <v>0</v>
      </c>
      <c r="V243" s="2" t="n">
        <v>0</v>
      </c>
      <c r="W243" s="2" t="n">
        <v>0</v>
      </c>
      <c r="X243" s="2" t="n">
        <v>0</v>
      </c>
      <c r="Y243" s="2" t="n">
        <v>0</v>
      </c>
      <c r="Z243" s="2" t="n">
        <v>0</v>
      </c>
      <c r="AA243" s="2" t="n">
        <v>0</v>
      </c>
      <c r="AB243" s="2" t="n">
        <v>0</v>
      </c>
      <c r="AC243" s="2" t="n">
        <v>0</v>
      </c>
      <c r="AD243" s="2" t="n">
        <v>0</v>
      </c>
      <c r="AE243" s="2" t="n">
        <v>0</v>
      </c>
      <c r="AF243" s="2" t="n">
        <v>0</v>
      </c>
      <c r="AG243" s="2" t="n">
        <v>0</v>
      </c>
      <c r="AH243" s="2" t="n">
        <v>0</v>
      </c>
      <c r="AI243" s="2" t="n">
        <v>0</v>
      </c>
      <c r="AJ243" s="2" t="n">
        <v>0</v>
      </c>
      <c r="AK243" s="2" t="n">
        <v>0</v>
      </c>
      <c r="AL243" s="2" t="n">
        <v>0</v>
      </c>
      <c r="AM243" s="2" t="n">
        <v>0</v>
      </c>
      <c r="AN243" s="2" t="n">
        <v>0</v>
      </c>
      <c r="AO243" s="2" t="n">
        <v>0</v>
      </c>
      <c r="AP243" s="2" t="n">
        <v>0</v>
      </c>
      <c r="AQ243" s="2" t="n">
        <v>0</v>
      </c>
      <c r="AR243" s="2" t="n">
        <v>0</v>
      </c>
      <c r="AS243" s="2" t="n">
        <v>0</v>
      </c>
      <c r="AT243" s="2" t="n">
        <v>0</v>
      </c>
      <c r="AU243" s="2" t="n">
        <v>0</v>
      </c>
      <c r="AV243" s="2" t="n">
        <v>0</v>
      </c>
      <c r="AW243" s="2" t="n">
        <v>0</v>
      </c>
      <c r="AX243" s="2" t="n">
        <v>0</v>
      </c>
      <c r="AY243" s="2" t="n">
        <v>0</v>
      </c>
      <c r="AZ243" s="2" t="n">
        <v>0</v>
      </c>
      <c r="BA243" s="2" t="n">
        <v>0</v>
      </c>
      <c r="BB243" s="2" t="n">
        <v>0</v>
      </c>
      <c r="BC243" s="2" t="n">
        <v>0</v>
      </c>
      <c r="BD243" s="2" t="n">
        <v>0</v>
      </c>
      <c r="BE243" s="2" t="n">
        <v>0</v>
      </c>
      <c r="BF243" s="2" t="n">
        <v>0</v>
      </c>
      <c r="BG243" s="2" t="n">
        <v>0</v>
      </c>
      <c r="BH243" s="2" t="n">
        <v>0</v>
      </c>
      <c r="BI243" s="2" t="n">
        <v>0</v>
      </c>
      <c r="BJ243" s="2" t="n">
        <v>0</v>
      </c>
      <c r="BK243" s="2" t="n">
        <v>0</v>
      </c>
      <c r="BL243" s="2" t="n">
        <v>0</v>
      </c>
      <c r="BM243" s="2" t="n">
        <v>0</v>
      </c>
      <c r="BN243" s="2" t="n">
        <v>0</v>
      </c>
      <c r="BO243" s="2" t="n">
        <v>0</v>
      </c>
      <c r="BP243" s="2" t="n">
        <v>0</v>
      </c>
      <c r="BQ243" s="2" t="n">
        <v>0</v>
      </c>
      <c r="BR243" s="2" t="n">
        <v>0</v>
      </c>
      <c r="BS243" s="2" t="n">
        <v>0</v>
      </c>
      <c r="BT243" s="2" t="n">
        <v>0</v>
      </c>
      <c r="BU243" s="2" t="n">
        <v>0</v>
      </c>
      <c r="BV243" s="2" t="n">
        <v>0</v>
      </c>
      <c r="BW243" s="2" t="n">
        <v>0</v>
      </c>
      <c r="BX243" s="2" t="n">
        <v>0</v>
      </c>
      <c r="BY243" s="2" t="n">
        <v>0</v>
      </c>
      <c r="BZ243" s="2" t="n">
        <v>0</v>
      </c>
      <c r="CA243" s="2" t="n">
        <v>0</v>
      </c>
      <c r="CB243" s="2" t="n">
        <v>0</v>
      </c>
      <c r="CC243" s="2" t="n">
        <v>0</v>
      </c>
      <c r="CD243" s="2" t="n">
        <v>0</v>
      </c>
      <c r="CE243" s="2" t="n">
        <v>0</v>
      </c>
      <c r="CF243" s="2" t="n">
        <v>0</v>
      </c>
      <c r="CG243" s="2" t="n">
        <v>0</v>
      </c>
      <c r="CH243" s="2" t="n">
        <v>0</v>
      </c>
      <c r="CI243" s="2" t="n">
        <v>0</v>
      </c>
      <c r="CJ243" s="2" t="n">
        <v>0</v>
      </c>
      <c r="CK243" s="2" t="n">
        <v>0</v>
      </c>
      <c r="CL243" s="2" t="n">
        <v>0</v>
      </c>
      <c r="CM243" s="2" t="n">
        <v>0</v>
      </c>
      <c r="CN243" s="2" t="n">
        <v>0</v>
      </c>
      <c r="CO243" s="2" t="n">
        <v>0</v>
      </c>
      <c r="CP243" s="2" t="n">
        <v>0</v>
      </c>
      <c r="CQ243" s="2" t="n">
        <v>0</v>
      </c>
      <c r="CR243" s="2" t="n">
        <v>0</v>
      </c>
      <c r="CS243" s="2" t="n">
        <v>0</v>
      </c>
      <c r="CT243" s="2" t="n">
        <v>0</v>
      </c>
      <c r="CU243" s="2" t="n">
        <v>0</v>
      </c>
      <c r="CV243" s="2" t="n">
        <v>0</v>
      </c>
      <c r="CW243" s="2" t="n">
        <v>0</v>
      </c>
      <c r="CX243" s="2" t="n">
        <v>0</v>
      </c>
      <c r="CY243" s="2" t="n">
        <v>0</v>
      </c>
      <c r="CZ243" s="2" t="n">
        <v>0</v>
      </c>
      <c r="DA243" s="2" t="n">
        <v>0</v>
      </c>
      <c r="DB243" s="2" t="n">
        <v>0</v>
      </c>
      <c r="DC243" s="2" t="n">
        <v>0</v>
      </c>
      <c r="DD243" s="2" t="n">
        <v>0</v>
      </c>
      <c r="DE243" s="2" t="n">
        <v>0</v>
      </c>
      <c r="DF243" s="2" t="n">
        <v>0</v>
      </c>
      <c r="DG243" s="2" t="n">
        <v>0</v>
      </c>
      <c r="DH243" s="2" t="n">
        <v>0</v>
      </c>
      <c r="DI243" s="2" t="n">
        <v>0</v>
      </c>
      <c r="DJ243" s="2" t="n">
        <v>0</v>
      </c>
      <c r="DK243" s="2" t="n">
        <v>0</v>
      </c>
      <c r="DL243" s="2" t="n">
        <v>0</v>
      </c>
      <c r="DM243" s="2" t="n">
        <v>0</v>
      </c>
      <c r="DN243" s="2" t="n">
        <v>0</v>
      </c>
      <c r="DO243" s="2" t="n">
        <v>0</v>
      </c>
      <c r="DP243" s="2" t="n">
        <v>0</v>
      </c>
      <c r="DQ243" s="2" t="n">
        <v>0</v>
      </c>
      <c r="DR243" s="2" t="n">
        <v>0</v>
      </c>
      <c r="DS243" s="2" t="n">
        <v>0</v>
      </c>
      <c r="DT243" s="2" t="n">
        <v>0</v>
      </c>
      <c r="DU243" s="2" t="n">
        <v>0</v>
      </c>
      <c r="DV243" s="2" t="n">
        <v>0</v>
      </c>
      <c r="DW243" s="2" t="n">
        <v>0</v>
      </c>
      <c r="DX243" s="2" t="n">
        <v>0</v>
      </c>
      <c r="DY243" s="2" t="n">
        <v>0</v>
      </c>
      <c r="DZ243" s="2" t="n">
        <v>0</v>
      </c>
      <c r="EA243" s="2" t="n">
        <v>0</v>
      </c>
      <c r="EB243" s="2" t="n">
        <v>0</v>
      </c>
      <c r="EC243" s="2" t="n">
        <v>0</v>
      </c>
      <c r="ED243" s="2" t="n">
        <v>0</v>
      </c>
      <c r="EE243" s="2" t="n">
        <v>0</v>
      </c>
      <c r="EF243" s="2" t="n">
        <v>0</v>
      </c>
      <c r="EG243" s="2" t="n">
        <v>0</v>
      </c>
      <c r="EH243" s="2" t="n">
        <v>0</v>
      </c>
      <c r="EI243" s="2" t="n">
        <v>0</v>
      </c>
      <c r="EJ243" s="2" t="n">
        <v>0</v>
      </c>
      <c r="EK243" s="2" t="n">
        <v>0</v>
      </c>
      <c r="EL243" s="2" t="n">
        <v>0</v>
      </c>
      <c r="EM243" s="2" t="n">
        <v>0</v>
      </c>
      <c r="EN243" s="2" t="n">
        <v>0</v>
      </c>
      <c r="EO243" s="2" t="n">
        <v>0</v>
      </c>
      <c r="EP243" s="2" t="n">
        <v>0</v>
      </c>
    </row>
    <row r="244">
      <c r="A244" s="2" t="n">
        <v>4</v>
      </c>
      <c r="B244" s="2" t="inlineStr">
        <is>
          <t>11.05.02.01</t>
        </is>
      </c>
      <c r="C244" s="2" t="inlineStr">
        <is>
          <t>Locação mensal de andaime fachadeiro</t>
        </is>
      </c>
      <c r="D244" s="2" t="inlineStr">
        <is>
          <t>-</t>
        </is>
      </c>
      <c r="E244" s="2" t="inlineStr">
        <is>
          <t>-</t>
        </is>
      </c>
      <c r="F244" s="2" t="n">
        <v>507646.0981879999</v>
      </c>
      <c r="G244" s="2" t="n">
        <v>0</v>
      </c>
      <c r="H244" s="2" t="n">
        <v>507646.0981879999</v>
      </c>
      <c r="I244" s="2" t="n">
        <v>0</v>
      </c>
      <c r="J244" s="2" t="n">
        <v>0</v>
      </c>
      <c r="K244" s="2" t="n">
        <v>0</v>
      </c>
      <c r="L244" s="2" t="n">
        <v>0</v>
      </c>
      <c r="M244" s="2" t="n">
        <v>0</v>
      </c>
      <c r="N244" s="2" t="n">
        <v>0</v>
      </c>
      <c r="O244" s="2" t="n">
        <v>0</v>
      </c>
      <c r="P244" s="2" t="n">
        <v>0</v>
      </c>
      <c r="Q244" s="2" t="n">
        <v>0</v>
      </c>
      <c r="R244" s="2" t="n">
        <v>0</v>
      </c>
      <c r="S244" s="2" t="n">
        <v>0</v>
      </c>
      <c r="T244" s="2" t="n">
        <v>0</v>
      </c>
      <c r="U244" s="2" t="n">
        <v>0</v>
      </c>
      <c r="V244" s="2" t="n">
        <v>0</v>
      </c>
      <c r="W244" s="2" t="n">
        <v>0</v>
      </c>
      <c r="X244" s="2" t="n">
        <v>0</v>
      </c>
      <c r="Y244" s="2" t="n">
        <v>0</v>
      </c>
      <c r="Z244" s="2" t="n">
        <v>0</v>
      </c>
      <c r="AA244" s="2" t="n">
        <v>0</v>
      </c>
      <c r="AB244" s="2" t="n">
        <v>0</v>
      </c>
      <c r="AC244" s="2" t="n">
        <v>0</v>
      </c>
      <c r="AD244" s="2" t="n">
        <v>0</v>
      </c>
      <c r="AE244" s="2" t="n">
        <v>0</v>
      </c>
      <c r="AF244" s="2" t="n">
        <v>0</v>
      </c>
      <c r="AG244" s="2" t="n">
        <v>0</v>
      </c>
      <c r="AH244" s="2" t="n">
        <v>0</v>
      </c>
      <c r="AI244" s="2" t="n">
        <v>0</v>
      </c>
      <c r="AJ244" s="2" t="n">
        <v>0</v>
      </c>
      <c r="AK244" s="2" t="n">
        <v>0</v>
      </c>
      <c r="AL244" s="2" t="n">
        <v>0</v>
      </c>
      <c r="AM244" s="2" t="n">
        <v>0</v>
      </c>
      <c r="AN244" s="2" t="n">
        <v>0</v>
      </c>
      <c r="AO244" s="2" t="n">
        <v>0</v>
      </c>
      <c r="AP244" s="2" t="n">
        <v>0</v>
      </c>
      <c r="AQ244" s="2" t="n">
        <v>0</v>
      </c>
      <c r="AR244" s="2" t="n">
        <v>0</v>
      </c>
      <c r="AS244" s="2" t="n">
        <v>0</v>
      </c>
      <c r="AT244" s="2" t="n">
        <v>0</v>
      </c>
      <c r="AU244" s="2" t="n">
        <v>0</v>
      </c>
      <c r="AV244" s="2" t="n">
        <v>0</v>
      </c>
      <c r="AW244" s="2" t="n">
        <v>0</v>
      </c>
      <c r="AX244" s="2" t="n">
        <v>0</v>
      </c>
      <c r="AY244" s="2" t="n">
        <v>0</v>
      </c>
      <c r="AZ244" s="2" t="n">
        <v>0</v>
      </c>
      <c r="BA244" s="2" t="n">
        <v>0</v>
      </c>
      <c r="BB244" s="2" t="n">
        <v>0</v>
      </c>
      <c r="BC244" s="2" t="n">
        <v>0</v>
      </c>
      <c r="BD244" s="2" t="n">
        <v>0</v>
      </c>
      <c r="BE244" s="2" t="n">
        <v>0</v>
      </c>
      <c r="BF244" s="2" t="n">
        <v>0</v>
      </c>
      <c r="BG244" s="2" t="n">
        <v>0</v>
      </c>
      <c r="BH244" s="2" t="n">
        <v>0</v>
      </c>
      <c r="BI244" s="2" t="n">
        <v>0</v>
      </c>
      <c r="BJ244" s="2" t="n">
        <v>0</v>
      </c>
      <c r="BK244" s="2" t="n">
        <v>0</v>
      </c>
      <c r="BL244" s="2" t="n">
        <v>0</v>
      </c>
      <c r="BM244" s="2" t="n">
        <v>0</v>
      </c>
      <c r="BN244" s="2" t="n">
        <v>0</v>
      </c>
      <c r="BO244" s="2" t="n">
        <v>0</v>
      </c>
      <c r="BP244" s="2" t="n">
        <v>0</v>
      </c>
      <c r="BQ244" s="2" t="n">
        <v>0</v>
      </c>
      <c r="BR244" s="2" t="n">
        <v>0</v>
      </c>
      <c r="BS244" s="2" t="n">
        <v>0</v>
      </c>
      <c r="BT244" s="2" t="n">
        <v>0</v>
      </c>
      <c r="BU244" s="2" t="n">
        <v>0</v>
      </c>
      <c r="BV244" s="2" t="n">
        <v>0</v>
      </c>
      <c r="BW244" s="2" t="n">
        <v>0</v>
      </c>
      <c r="BX244" s="2" t="n">
        <v>0</v>
      </c>
      <c r="BY244" s="2" t="n">
        <v>0</v>
      </c>
      <c r="BZ244" s="2" t="n">
        <v>0</v>
      </c>
      <c r="CA244" s="2" t="n">
        <v>0</v>
      </c>
      <c r="CB244" s="2" t="n">
        <v>0</v>
      </c>
      <c r="CC244" s="2" t="n">
        <v>0</v>
      </c>
      <c r="CD244" s="2" t="n">
        <v>0</v>
      </c>
      <c r="CE244" s="2" t="n">
        <v>0</v>
      </c>
      <c r="CF244" s="2" t="n">
        <v>0</v>
      </c>
      <c r="CG244" s="2" t="n">
        <v>0</v>
      </c>
      <c r="CH244" s="2" t="n">
        <v>0</v>
      </c>
      <c r="CI244" s="2" t="n">
        <v>0</v>
      </c>
      <c r="CJ244" s="2" t="n">
        <v>0</v>
      </c>
      <c r="CK244" s="2" t="n">
        <v>0</v>
      </c>
      <c r="CL244" s="2" t="n">
        <v>0</v>
      </c>
      <c r="CM244" s="2" t="n">
        <v>0</v>
      </c>
      <c r="CN244" s="2" t="n">
        <v>0</v>
      </c>
      <c r="CO244" s="2" t="n">
        <v>0</v>
      </c>
      <c r="CP244" s="2" t="n">
        <v>0</v>
      </c>
      <c r="CQ244" s="2" t="n">
        <v>0</v>
      </c>
      <c r="CR244" s="2" t="n">
        <v>0</v>
      </c>
      <c r="CS244" s="2" t="n">
        <v>0</v>
      </c>
      <c r="CT244" s="2" t="n">
        <v>0</v>
      </c>
      <c r="CU244" s="2" t="n">
        <v>0</v>
      </c>
      <c r="CV244" s="2" t="n">
        <v>0</v>
      </c>
      <c r="CW244" s="2" t="n">
        <v>0</v>
      </c>
      <c r="CX244" s="2" t="n">
        <v>0</v>
      </c>
      <c r="CY244" s="2" t="n">
        <v>0</v>
      </c>
      <c r="CZ244" s="2" t="n">
        <v>0</v>
      </c>
      <c r="DA244" s="2" t="n">
        <v>0</v>
      </c>
      <c r="DB244" s="2" t="n">
        <v>0</v>
      </c>
      <c r="DC244" s="2" t="n">
        <v>0</v>
      </c>
      <c r="DD244" s="2" t="n">
        <v>0</v>
      </c>
      <c r="DE244" s="2" t="n">
        <v>0</v>
      </c>
      <c r="DF244" s="2" t="n">
        <v>0</v>
      </c>
      <c r="DG244" s="2" t="n">
        <v>0</v>
      </c>
      <c r="DH244" s="2" t="n">
        <v>0</v>
      </c>
      <c r="DI244" s="2" t="n">
        <v>0</v>
      </c>
      <c r="DJ244" s="2" t="n">
        <v>0</v>
      </c>
      <c r="DK244" s="2" t="n">
        <v>0</v>
      </c>
      <c r="DL244" s="2" t="n">
        <v>0</v>
      </c>
      <c r="DM244" s="2" t="n">
        <v>0</v>
      </c>
      <c r="DN244" s="2" t="n">
        <v>0</v>
      </c>
      <c r="DO244" s="2" t="n">
        <v>0</v>
      </c>
      <c r="DP244" s="2" t="n">
        <v>0</v>
      </c>
      <c r="DQ244" s="2" t="n">
        <v>0</v>
      </c>
      <c r="DR244" s="2" t="n">
        <v>0</v>
      </c>
      <c r="DS244" s="2" t="n">
        <v>0</v>
      </c>
      <c r="DT244" s="2" t="n">
        <v>0</v>
      </c>
      <c r="DU244" s="2" t="n">
        <v>0</v>
      </c>
      <c r="DV244" s="2" t="n">
        <v>0</v>
      </c>
      <c r="DW244" s="2" t="n">
        <v>0</v>
      </c>
      <c r="DX244" s="2" t="n">
        <v>0</v>
      </c>
      <c r="DY244" s="2" t="n">
        <v>0</v>
      </c>
      <c r="DZ244" s="2" t="n">
        <v>0</v>
      </c>
      <c r="EA244" s="2" t="n">
        <v>0</v>
      </c>
      <c r="EB244" s="2" t="n">
        <v>0</v>
      </c>
      <c r="EC244" s="2" t="n">
        <v>0</v>
      </c>
      <c r="ED244" s="2" t="n">
        <v>0</v>
      </c>
      <c r="EE244" s="2" t="n">
        <v>0</v>
      </c>
      <c r="EF244" s="2" t="n">
        <v>0</v>
      </c>
      <c r="EG244" s="2" t="n">
        <v>0</v>
      </c>
      <c r="EH244" s="2" t="n">
        <v>0</v>
      </c>
      <c r="EI244" s="2" t="n">
        <v>0</v>
      </c>
      <c r="EJ244" s="2" t="n">
        <v>0</v>
      </c>
      <c r="EK244" s="2" t="n">
        <v>0</v>
      </c>
      <c r="EL244" s="2" t="n">
        <v>0</v>
      </c>
      <c r="EM244" s="2" t="n">
        <v>0</v>
      </c>
      <c r="EN244" s="2" t="n">
        <v>0</v>
      </c>
      <c r="EO244" s="2" t="n">
        <v>0</v>
      </c>
      <c r="EP244" s="2" t="n">
        <v>0</v>
      </c>
    </row>
    <row r="245">
      <c r="A245" s="2" t="n">
        <v>4</v>
      </c>
      <c r="B245" s="2" t="inlineStr">
        <is>
          <t>11.05.02.02</t>
        </is>
      </c>
      <c r="C245" s="2" t="inlineStr">
        <is>
          <t>Mão-de-obra de montagem de andaime fachadeiro</t>
        </is>
      </c>
      <c r="D245" s="2" t="inlineStr">
        <is>
          <t>-</t>
        </is>
      </c>
      <c r="E245" s="2" t="inlineStr">
        <is>
          <t>-</t>
        </is>
      </c>
      <c r="F245" s="2" t="n">
        <v>57576.7070134246</v>
      </c>
      <c r="G245" s="2" t="n">
        <v>0</v>
      </c>
      <c r="H245" s="2" t="n">
        <v>57576.7070134246</v>
      </c>
      <c r="I245" s="2" t="n">
        <v>0</v>
      </c>
      <c r="J245" s="2" t="n">
        <v>0</v>
      </c>
      <c r="K245" s="2" t="n">
        <v>0</v>
      </c>
      <c r="L245" s="2" t="n">
        <v>0</v>
      </c>
      <c r="M245" s="2" t="n">
        <v>0</v>
      </c>
      <c r="N245" s="2" t="n">
        <v>0</v>
      </c>
      <c r="O245" s="2" t="n">
        <v>0</v>
      </c>
      <c r="P245" s="2" t="n">
        <v>0</v>
      </c>
      <c r="Q245" s="2" t="n">
        <v>0</v>
      </c>
      <c r="R245" s="2" t="n">
        <v>0</v>
      </c>
      <c r="S245" s="2" t="n">
        <v>0</v>
      </c>
      <c r="T245" s="2" t="n">
        <v>0</v>
      </c>
      <c r="U245" s="2" t="n">
        <v>0</v>
      </c>
      <c r="V245" s="2" t="n">
        <v>0</v>
      </c>
      <c r="W245" s="2" t="n">
        <v>0</v>
      </c>
      <c r="X245" s="2" t="n">
        <v>0</v>
      </c>
      <c r="Y245" s="2" t="n">
        <v>0</v>
      </c>
      <c r="Z245" s="2" t="n">
        <v>0</v>
      </c>
      <c r="AA245" s="2" t="n">
        <v>0</v>
      </c>
      <c r="AB245" s="2" t="n">
        <v>0</v>
      </c>
      <c r="AC245" s="2" t="n">
        <v>0</v>
      </c>
      <c r="AD245" s="2" t="n">
        <v>0</v>
      </c>
      <c r="AE245" s="2" t="n">
        <v>0</v>
      </c>
      <c r="AF245" s="2" t="n">
        <v>0</v>
      </c>
      <c r="AG245" s="2" t="n">
        <v>0</v>
      </c>
      <c r="AH245" s="2" t="n">
        <v>0</v>
      </c>
      <c r="AI245" s="2" t="n">
        <v>0</v>
      </c>
      <c r="AJ245" s="2" t="n">
        <v>0</v>
      </c>
      <c r="AK245" s="2" t="n">
        <v>0</v>
      </c>
      <c r="AL245" s="2" t="n">
        <v>0</v>
      </c>
      <c r="AM245" s="2" t="n">
        <v>0</v>
      </c>
      <c r="AN245" s="2" t="n">
        <v>0</v>
      </c>
      <c r="AO245" s="2" t="n">
        <v>0</v>
      </c>
      <c r="AP245" s="2" t="n">
        <v>0</v>
      </c>
      <c r="AQ245" s="2" t="n">
        <v>0</v>
      </c>
      <c r="AR245" s="2" t="n">
        <v>0</v>
      </c>
      <c r="AS245" s="2" t="n">
        <v>0</v>
      </c>
      <c r="AT245" s="2" t="n">
        <v>0</v>
      </c>
      <c r="AU245" s="2" t="n">
        <v>0</v>
      </c>
      <c r="AV245" s="2" t="n">
        <v>0</v>
      </c>
      <c r="AW245" s="2" t="n">
        <v>0</v>
      </c>
      <c r="AX245" s="2" t="n">
        <v>0</v>
      </c>
      <c r="AY245" s="2" t="n">
        <v>0</v>
      </c>
      <c r="AZ245" s="2" t="n">
        <v>0</v>
      </c>
      <c r="BA245" s="2" t="n">
        <v>0</v>
      </c>
      <c r="BB245" s="2" t="n">
        <v>0</v>
      </c>
      <c r="BC245" s="2" t="n">
        <v>0</v>
      </c>
      <c r="BD245" s="2" t="n">
        <v>0</v>
      </c>
      <c r="BE245" s="2" t="n">
        <v>0</v>
      </c>
      <c r="BF245" s="2" t="n">
        <v>0</v>
      </c>
      <c r="BG245" s="2" t="n">
        <v>0</v>
      </c>
      <c r="BH245" s="2" t="n">
        <v>0</v>
      </c>
      <c r="BI245" s="2" t="n">
        <v>0</v>
      </c>
      <c r="BJ245" s="2" t="n">
        <v>0</v>
      </c>
      <c r="BK245" s="2" t="n">
        <v>0</v>
      </c>
      <c r="BL245" s="2" t="n">
        <v>0</v>
      </c>
      <c r="BM245" s="2" t="n">
        <v>0</v>
      </c>
      <c r="BN245" s="2" t="n">
        <v>0</v>
      </c>
      <c r="BO245" s="2" t="n">
        <v>0</v>
      </c>
      <c r="BP245" s="2" t="n">
        <v>0</v>
      </c>
      <c r="BQ245" s="2" t="n">
        <v>0</v>
      </c>
      <c r="BR245" s="2" t="n">
        <v>0</v>
      </c>
      <c r="BS245" s="2" t="n">
        <v>0</v>
      </c>
      <c r="BT245" s="2" t="n">
        <v>0</v>
      </c>
      <c r="BU245" s="2" t="n">
        <v>0</v>
      </c>
      <c r="BV245" s="2" t="n">
        <v>0</v>
      </c>
      <c r="BW245" s="2" t="n">
        <v>0</v>
      </c>
      <c r="BX245" s="2" t="n">
        <v>0</v>
      </c>
      <c r="BY245" s="2" t="n">
        <v>0</v>
      </c>
      <c r="BZ245" s="2" t="n">
        <v>0</v>
      </c>
      <c r="CA245" s="2" t="n">
        <v>0</v>
      </c>
      <c r="CB245" s="2" t="n">
        <v>0</v>
      </c>
      <c r="CC245" s="2" t="n">
        <v>0</v>
      </c>
      <c r="CD245" s="2" t="n">
        <v>0</v>
      </c>
      <c r="CE245" s="2" t="n">
        <v>0</v>
      </c>
      <c r="CF245" s="2" t="n">
        <v>0</v>
      </c>
      <c r="CG245" s="2" t="n">
        <v>0</v>
      </c>
      <c r="CH245" s="2" t="n">
        <v>0</v>
      </c>
      <c r="CI245" s="2" t="n">
        <v>0</v>
      </c>
      <c r="CJ245" s="2" t="n">
        <v>0</v>
      </c>
      <c r="CK245" s="2" t="n">
        <v>0</v>
      </c>
      <c r="CL245" s="2" t="n">
        <v>0</v>
      </c>
      <c r="CM245" s="2" t="n">
        <v>0</v>
      </c>
      <c r="CN245" s="2" t="n">
        <v>0</v>
      </c>
      <c r="CO245" s="2" t="n">
        <v>0</v>
      </c>
      <c r="CP245" s="2" t="n">
        <v>0</v>
      </c>
      <c r="CQ245" s="2" t="n">
        <v>0</v>
      </c>
      <c r="CR245" s="2" t="n">
        <v>0</v>
      </c>
      <c r="CS245" s="2" t="n">
        <v>0</v>
      </c>
      <c r="CT245" s="2" t="n">
        <v>0</v>
      </c>
      <c r="CU245" s="2" t="n">
        <v>0</v>
      </c>
      <c r="CV245" s="2" t="n">
        <v>0</v>
      </c>
      <c r="CW245" s="2" t="n">
        <v>0</v>
      </c>
      <c r="CX245" s="2" t="n">
        <v>0</v>
      </c>
      <c r="CY245" s="2" t="n">
        <v>0</v>
      </c>
      <c r="CZ245" s="2" t="n">
        <v>0</v>
      </c>
      <c r="DA245" s="2" t="n">
        <v>0</v>
      </c>
      <c r="DB245" s="2" t="n">
        <v>0</v>
      </c>
      <c r="DC245" s="2" t="n">
        <v>0</v>
      </c>
      <c r="DD245" s="2" t="n">
        <v>0</v>
      </c>
      <c r="DE245" s="2" t="n">
        <v>0</v>
      </c>
      <c r="DF245" s="2" t="n">
        <v>0</v>
      </c>
      <c r="DG245" s="2" t="n">
        <v>0</v>
      </c>
      <c r="DH245" s="2" t="n">
        <v>0</v>
      </c>
      <c r="DI245" s="2" t="n">
        <v>0</v>
      </c>
      <c r="DJ245" s="2" t="n">
        <v>0</v>
      </c>
      <c r="DK245" s="2" t="n">
        <v>0</v>
      </c>
      <c r="DL245" s="2" t="n">
        <v>0</v>
      </c>
      <c r="DM245" s="2" t="n">
        <v>0</v>
      </c>
      <c r="DN245" s="2" t="n">
        <v>0</v>
      </c>
      <c r="DO245" s="2" t="n">
        <v>0</v>
      </c>
      <c r="DP245" s="2" t="n">
        <v>0</v>
      </c>
      <c r="DQ245" s="2" t="n">
        <v>0</v>
      </c>
      <c r="DR245" s="2" t="n">
        <v>0</v>
      </c>
      <c r="DS245" s="2" t="n">
        <v>0</v>
      </c>
      <c r="DT245" s="2" t="n">
        <v>0</v>
      </c>
      <c r="DU245" s="2" t="n">
        <v>0</v>
      </c>
      <c r="DV245" s="2" t="n">
        <v>0</v>
      </c>
      <c r="DW245" s="2" t="n">
        <v>0</v>
      </c>
      <c r="DX245" s="2" t="n">
        <v>0</v>
      </c>
      <c r="DY245" s="2" t="n">
        <v>0</v>
      </c>
      <c r="DZ245" s="2" t="n">
        <v>0</v>
      </c>
      <c r="EA245" s="2" t="n">
        <v>0</v>
      </c>
      <c r="EB245" s="2" t="n">
        <v>0</v>
      </c>
      <c r="EC245" s="2" t="n">
        <v>0</v>
      </c>
      <c r="ED245" s="2" t="n">
        <v>0</v>
      </c>
      <c r="EE245" s="2" t="n">
        <v>0</v>
      </c>
      <c r="EF245" s="2" t="n">
        <v>0</v>
      </c>
      <c r="EG245" s="2" t="n">
        <v>0</v>
      </c>
      <c r="EH245" s="2" t="n">
        <v>0</v>
      </c>
      <c r="EI245" s="2" t="n">
        <v>0</v>
      </c>
      <c r="EJ245" s="2" t="n">
        <v>0</v>
      </c>
      <c r="EK245" s="2" t="n">
        <v>0</v>
      </c>
      <c r="EL245" s="2" t="n">
        <v>0</v>
      </c>
      <c r="EM245" s="2" t="n">
        <v>0</v>
      </c>
      <c r="EN245" s="2" t="n">
        <v>0</v>
      </c>
      <c r="EO245" s="2" t="n">
        <v>0</v>
      </c>
      <c r="EP245" s="2" t="n">
        <v>0</v>
      </c>
    </row>
    <row r="246">
      <c r="A246" s="2" t="n">
        <v>4</v>
      </c>
      <c r="B246" s="2" t="inlineStr">
        <is>
          <t>11.05.02.03</t>
        </is>
      </c>
      <c r="C246" s="2" t="inlineStr">
        <is>
          <t>Mão-de-obra de desmontagem de andaime fachadeiro</t>
        </is>
      </c>
      <c r="D246" s="2" t="inlineStr">
        <is>
          <t>-</t>
        </is>
      </c>
      <c r="E246" s="2" t="inlineStr">
        <is>
          <t>-</t>
        </is>
      </c>
      <c r="F246" s="2" t="n">
        <v>57576.70701342461</v>
      </c>
      <c r="G246" s="2" t="n">
        <v>0</v>
      </c>
      <c r="H246" s="2" t="n">
        <v>57576.70701342461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0</v>
      </c>
      <c r="P246" s="2" t="n">
        <v>0</v>
      </c>
      <c r="Q246" s="2" t="n">
        <v>0</v>
      </c>
      <c r="R246" s="2" t="n">
        <v>0</v>
      </c>
      <c r="S246" s="2" t="n">
        <v>0</v>
      </c>
      <c r="T246" s="2" t="n">
        <v>0</v>
      </c>
      <c r="U246" s="2" t="n">
        <v>0</v>
      </c>
      <c r="V246" s="2" t="n">
        <v>0</v>
      </c>
      <c r="W246" s="2" t="n">
        <v>0</v>
      </c>
      <c r="X246" s="2" t="n">
        <v>0</v>
      </c>
      <c r="Y246" s="2" t="n">
        <v>0</v>
      </c>
      <c r="Z246" s="2" t="n">
        <v>0</v>
      </c>
      <c r="AA246" s="2" t="n">
        <v>0</v>
      </c>
      <c r="AB246" s="2" t="n">
        <v>0</v>
      </c>
      <c r="AC246" s="2" t="n">
        <v>0</v>
      </c>
      <c r="AD246" s="2" t="n">
        <v>0</v>
      </c>
      <c r="AE246" s="2" t="n">
        <v>0</v>
      </c>
      <c r="AF246" s="2" t="n">
        <v>0</v>
      </c>
      <c r="AG246" s="2" t="n">
        <v>0</v>
      </c>
      <c r="AH246" s="2" t="n">
        <v>0</v>
      </c>
      <c r="AI246" s="2" t="n">
        <v>0</v>
      </c>
      <c r="AJ246" s="2" t="n">
        <v>0</v>
      </c>
      <c r="AK246" s="2" t="n">
        <v>0</v>
      </c>
      <c r="AL246" s="2" t="n">
        <v>0</v>
      </c>
      <c r="AM246" s="2" t="n">
        <v>0</v>
      </c>
      <c r="AN246" s="2" t="n">
        <v>0</v>
      </c>
      <c r="AO246" s="2" t="n">
        <v>0</v>
      </c>
      <c r="AP246" s="2" t="n">
        <v>0</v>
      </c>
      <c r="AQ246" s="2" t="n">
        <v>0</v>
      </c>
      <c r="AR246" s="2" t="n">
        <v>0</v>
      </c>
      <c r="AS246" s="2" t="n">
        <v>0</v>
      </c>
      <c r="AT246" s="2" t="n">
        <v>0</v>
      </c>
      <c r="AU246" s="2" t="n">
        <v>0</v>
      </c>
      <c r="AV246" s="2" t="n">
        <v>0</v>
      </c>
      <c r="AW246" s="2" t="n">
        <v>0</v>
      </c>
      <c r="AX246" s="2" t="n">
        <v>0</v>
      </c>
      <c r="AY246" s="2" t="n">
        <v>0</v>
      </c>
      <c r="AZ246" s="2" t="n">
        <v>0</v>
      </c>
      <c r="BA246" s="2" t="n">
        <v>0</v>
      </c>
      <c r="BB246" s="2" t="n">
        <v>0</v>
      </c>
      <c r="BC246" s="2" t="n">
        <v>0</v>
      </c>
      <c r="BD246" s="2" t="n">
        <v>0</v>
      </c>
      <c r="BE246" s="2" t="n">
        <v>0</v>
      </c>
      <c r="BF246" s="2" t="n">
        <v>0</v>
      </c>
      <c r="BG246" s="2" t="n">
        <v>0</v>
      </c>
      <c r="BH246" s="2" t="n">
        <v>0</v>
      </c>
      <c r="BI246" s="2" t="n">
        <v>0</v>
      </c>
      <c r="BJ246" s="2" t="n">
        <v>0</v>
      </c>
      <c r="BK246" s="2" t="n">
        <v>0</v>
      </c>
      <c r="BL246" s="2" t="n">
        <v>0</v>
      </c>
      <c r="BM246" s="2" t="n">
        <v>0</v>
      </c>
      <c r="BN246" s="2" t="n">
        <v>0</v>
      </c>
      <c r="BO246" s="2" t="n">
        <v>0</v>
      </c>
      <c r="BP246" s="2" t="n">
        <v>0</v>
      </c>
      <c r="BQ246" s="2" t="n">
        <v>0</v>
      </c>
      <c r="BR246" s="2" t="n">
        <v>0</v>
      </c>
      <c r="BS246" s="2" t="n">
        <v>0</v>
      </c>
      <c r="BT246" s="2" t="n">
        <v>0</v>
      </c>
      <c r="BU246" s="2" t="n">
        <v>0</v>
      </c>
      <c r="BV246" s="2" t="n">
        <v>0</v>
      </c>
      <c r="BW246" s="2" t="n">
        <v>0</v>
      </c>
      <c r="BX246" s="2" t="n">
        <v>0</v>
      </c>
      <c r="BY246" s="2" t="n">
        <v>0</v>
      </c>
      <c r="BZ246" s="2" t="n">
        <v>0</v>
      </c>
      <c r="CA246" s="2" t="n">
        <v>0</v>
      </c>
      <c r="CB246" s="2" t="n">
        <v>0</v>
      </c>
      <c r="CC246" s="2" t="n">
        <v>0</v>
      </c>
      <c r="CD246" s="2" t="n">
        <v>0</v>
      </c>
      <c r="CE246" s="2" t="n">
        <v>0</v>
      </c>
      <c r="CF246" s="2" t="n">
        <v>0</v>
      </c>
      <c r="CG246" s="2" t="n">
        <v>0</v>
      </c>
      <c r="CH246" s="2" t="n">
        <v>0</v>
      </c>
      <c r="CI246" s="2" t="n">
        <v>0</v>
      </c>
      <c r="CJ246" s="2" t="n">
        <v>0</v>
      </c>
      <c r="CK246" s="2" t="n">
        <v>0</v>
      </c>
      <c r="CL246" s="2" t="n">
        <v>0</v>
      </c>
      <c r="CM246" s="2" t="n">
        <v>0</v>
      </c>
      <c r="CN246" s="2" t="n">
        <v>0</v>
      </c>
      <c r="CO246" s="2" t="n">
        <v>0</v>
      </c>
      <c r="CP246" s="2" t="n">
        <v>0</v>
      </c>
      <c r="CQ246" s="2" t="n">
        <v>0</v>
      </c>
      <c r="CR246" s="2" t="n">
        <v>0</v>
      </c>
      <c r="CS246" s="2" t="n">
        <v>0</v>
      </c>
      <c r="CT246" s="2" t="n">
        <v>0</v>
      </c>
      <c r="CU246" s="2" t="n">
        <v>0</v>
      </c>
      <c r="CV246" s="2" t="n">
        <v>0</v>
      </c>
      <c r="CW246" s="2" t="n">
        <v>0</v>
      </c>
      <c r="CX246" s="2" t="n">
        <v>0</v>
      </c>
      <c r="CY246" s="2" t="n">
        <v>0</v>
      </c>
      <c r="CZ246" s="2" t="n">
        <v>0</v>
      </c>
      <c r="DA246" s="2" t="n">
        <v>0</v>
      </c>
      <c r="DB246" s="2" t="n">
        <v>0</v>
      </c>
      <c r="DC246" s="2" t="n">
        <v>0</v>
      </c>
      <c r="DD246" s="2" t="n">
        <v>0</v>
      </c>
      <c r="DE246" s="2" t="n">
        <v>0</v>
      </c>
      <c r="DF246" s="2" t="n">
        <v>0</v>
      </c>
      <c r="DG246" s="2" t="n">
        <v>0</v>
      </c>
      <c r="DH246" s="2" t="n">
        <v>0</v>
      </c>
      <c r="DI246" s="2" t="n">
        <v>0</v>
      </c>
      <c r="DJ246" s="2" t="n">
        <v>0</v>
      </c>
      <c r="DK246" s="2" t="n">
        <v>0</v>
      </c>
      <c r="DL246" s="2" t="n">
        <v>0</v>
      </c>
      <c r="DM246" s="2" t="n">
        <v>0</v>
      </c>
      <c r="DN246" s="2" t="n">
        <v>0</v>
      </c>
      <c r="DO246" s="2" t="n">
        <v>0</v>
      </c>
      <c r="DP246" s="2" t="n">
        <v>0</v>
      </c>
      <c r="DQ246" s="2" t="n">
        <v>0</v>
      </c>
      <c r="DR246" s="2" t="n">
        <v>0</v>
      </c>
      <c r="DS246" s="2" t="n">
        <v>0</v>
      </c>
      <c r="DT246" s="2" t="n">
        <v>0</v>
      </c>
      <c r="DU246" s="2" t="n">
        <v>0</v>
      </c>
      <c r="DV246" s="2" t="n">
        <v>0</v>
      </c>
      <c r="DW246" s="2" t="n">
        <v>0</v>
      </c>
      <c r="DX246" s="2" t="n">
        <v>0</v>
      </c>
      <c r="DY246" s="2" t="n">
        <v>0</v>
      </c>
      <c r="DZ246" s="2" t="n">
        <v>0</v>
      </c>
      <c r="EA246" s="2" t="n">
        <v>0</v>
      </c>
      <c r="EB246" s="2" t="n">
        <v>0</v>
      </c>
      <c r="EC246" s="2" t="n">
        <v>0</v>
      </c>
      <c r="ED246" s="2" t="n">
        <v>0</v>
      </c>
      <c r="EE246" s="2" t="n">
        <v>0</v>
      </c>
      <c r="EF246" s="2" t="n">
        <v>0</v>
      </c>
      <c r="EG246" s="2" t="n">
        <v>0</v>
      </c>
      <c r="EH246" s="2" t="n">
        <v>0</v>
      </c>
      <c r="EI246" s="2" t="n">
        <v>0</v>
      </c>
      <c r="EJ246" s="2" t="n">
        <v>0</v>
      </c>
      <c r="EK246" s="2" t="n">
        <v>0</v>
      </c>
      <c r="EL246" s="2" t="n">
        <v>0</v>
      </c>
      <c r="EM246" s="2" t="n">
        <v>0</v>
      </c>
      <c r="EN246" s="2" t="n">
        <v>0</v>
      </c>
      <c r="EO246" s="2" t="n">
        <v>0</v>
      </c>
      <c r="EP246" s="2" t="n">
        <v>0</v>
      </c>
    </row>
    <row r="247">
      <c r="A247" s="2" t="n">
        <v>3</v>
      </c>
      <c r="B247" s="2" t="inlineStr">
        <is>
          <t>11.05.03</t>
        </is>
      </c>
      <c r="C247" s="2" t="inlineStr">
        <is>
          <t>Andaime suspenso tipo plataforma - balancinho</t>
        </is>
      </c>
      <c r="D247" s="2" t="inlineStr">
        <is>
          <t>-</t>
        </is>
      </c>
      <c r="E247" s="2" t="inlineStr">
        <is>
          <t>-</t>
        </is>
      </c>
      <c r="F247" s="2" t="n">
        <v>530848.6753144452</v>
      </c>
      <c r="G247" s="2" t="n">
        <v>0</v>
      </c>
      <c r="H247" s="2" t="n">
        <v>530848.6753144452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0</v>
      </c>
      <c r="P247" s="2" t="n">
        <v>0</v>
      </c>
      <c r="Q247" s="2" t="n">
        <v>0</v>
      </c>
      <c r="R247" s="2" t="n">
        <v>0</v>
      </c>
      <c r="S247" s="2" t="n">
        <v>0</v>
      </c>
      <c r="T247" s="2" t="n">
        <v>0</v>
      </c>
      <c r="U247" s="2" t="n">
        <v>0</v>
      </c>
      <c r="V247" s="2" t="n">
        <v>0</v>
      </c>
      <c r="W247" s="2" t="n">
        <v>0</v>
      </c>
      <c r="X247" s="2" t="n">
        <v>0</v>
      </c>
      <c r="Y247" s="2" t="n">
        <v>0</v>
      </c>
      <c r="Z247" s="2" t="n">
        <v>0</v>
      </c>
      <c r="AA247" s="2" t="n">
        <v>0</v>
      </c>
      <c r="AB247" s="2" t="n">
        <v>0</v>
      </c>
      <c r="AC247" s="2" t="n">
        <v>0</v>
      </c>
      <c r="AD247" s="2" t="n">
        <v>0</v>
      </c>
      <c r="AE247" s="2" t="n">
        <v>0</v>
      </c>
      <c r="AF247" s="2" t="n">
        <v>0</v>
      </c>
      <c r="AG247" s="2" t="n">
        <v>0</v>
      </c>
      <c r="AH247" s="2" t="n">
        <v>0</v>
      </c>
      <c r="AI247" s="2" t="n">
        <v>0</v>
      </c>
      <c r="AJ247" s="2" t="n">
        <v>0</v>
      </c>
      <c r="AK247" s="2" t="n">
        <v>0</v>
      </c>
      <c r="AL247" s="2" t="n">
        <v>0</v>
      </c>
      <c r="AM247" s="2" t="n">
        <v>0</v>
      </c>
      <c r="AN247" s="2" t="n">
        <v>0</v>
      </c>
      <c r="AO247" s="2" t="n">
        <v>0</v>
      </c>
      <c r="AP247" s="2" t="n">
        <v>0</v>
      </c>
      <c r="AQ247" s="2" t="n">
        <v>0</v>
      </c>
      <c r="AR247" s="2" t="n">
        <v>0</v>
      </c>
      <c r="AS247" s="2" t="n">
        <v>0</v>
      </c>
      <c r="AT247" s="2" t="n">
        <v>0</v>
      </c>
      <c r="AU247" s="2" t="n">
        <v>0</v>
      </c>
      <c r="AV247" s="2" t="n">
        <v>0</v>
      </c>
      <c r="AW247" s="2" t="n">
        <v>0</v>
      </c>
      <c r="AX247" s="2" t="n">
        <v>0</v>
      </c>
      <c r="AY247" s="2" t="n">
        <v>0</v>
      </c>
      <c r="AZ247" s="2" t="n">
        <v>0</v>
      </c>
      <c r="BA247" s="2" t="n">
        <v>0</v>
      </c>
      <c r="BB247" s="2" t="n">
        <v>0</v>
      </c>
      <c r="BC247" s="2" t="n">
        <v>0</v>
      </c>
      <c r="BD247" s="2" t="n">
        <v>0</v>
      </c>
      <c r="BE247" s="2" t="n">
        <v>0</v>
      </c>
      <c r="BF247" s="2" t="n">
        <v>0</v>
      </c>
      <c r="BG247" s="2" t="n">
        <v>0</v>
      </c>
      <c r="BH247" s="2" t="n">
        <v>0</v>
      </c>
      <c r="BI247" s="2" t="n">
        <v>0</v>
      </c>
      <c r="BJ247" s="2" t="n">
        <v>0</v>
      </c>
      <c r="BK247" s="2" t="n">
        <v>0</v>
      </c>
      <c r="BL247" s="2" t="n">
        <v>0</v>
      </c>
      <c r="BM247" s="2" t="n">
        <v>0</v>
      </c>
      <c r="BN247" s="2" t="n">
        <v>0</v>
      </c>
      <c r="BO247" s="2" t="n">
        <v>0</v>
      </c>
      <c r="BP247" s="2" t="n">
        <v>0</v>
      </c>
      <c r="BQ247" s="2" t="n">
        <v>0</v>
      </c>
      <c r="BR247" s="2" t="n">
        <v>0</v>
      </c>
      <c r="BS247" s="2" t="n">
        <v>0</v>
      </c>
      <c r="BT247" s="2" t="n">
        <v>0</v>
      </c>
      <c r="BU247" s="2" t="n">
        <v>0</v>
      </c>
      <c r="BV247" s="2" t="n">
        <v>0</v>
      </c>
      <c r="BW247" s="2" t="n">
        <v>0</v>
      </c>
      <c r="BX247" s="2" t="n">
        <v>0</v>
      </c>
      <c r="BY247" s="2" t="n">
        <v>0</v>
      </c>
      <c r="BZ247" s="2" t="n">
        <v>0</v>
      </c>
      <c r="CA247" s="2" t="n">
        <v>0</v>
      </c>
      <c r="CB247" s="2" t="n">
        <v>0</v>
      </c>
      <c r="CC247" s="2" t="n">
        <v>0</v>
      </c>
      <c r="CD247" s="2" t="n">
        <v>0</v>
      </c>
      <c r="CE247" s="2" t="n">
        <v>0</v>
      </c>
      <c r="CF247" s="2" t="n">
        <v>0</v>
      </c>
      <c r="CG247" s="2" t="n">
        <v>0</v>
      </c>
      <c r="CH247" s="2" t="n">
        <v>0</v>
      </c>
      <c r="CI247" s="2" t="n">
        <v>0</v>
      </c>
      <c r="CJ247" s="2" t="n">
        <v>0</v>
      </c>
      <c r="CK247" s="2" t="n">
        <v>0</v>
      </c>
      <c r="CL247" s="2" t="n">
        <v>0</v>
      </c>
      <c r="CM247" s="2" t="n">
        <v>0</v>
      </c>
      <c r="CN247" s="2" t="n">
        <v>0</v>
      </c>
      <c r="CO247" s="2" t="n">
        <v>0</v>
      </c>
      <c r="CP247" s="2" t="n">
        <v>0</v>
      </c>
      <c r="CQ247" s="2" t="n">
        <v>0</v>
      </c>
      <c r="CR247" s="2" t="n">
        <v>0</v>
      </c>
      <c r="CS247" s="2" t="n">
        <v>0</v>
      </c>
      <c r="CT247" s="2" t="n">
        <v>0</v>
      </c>
      <c r="CU247" s="2" t="n">
        <v>0</v>
      </c>
      <c r="CV247" s="2" t="n">
        <v>0</v>
      </c>
      <c r="CW247" s="2" t="n">
        <v>0</v>
      </c>
      <c r="CX247" s="2" t="n">
        <v>0</v>
      </c>
      <c r="CY247" s="2" t="n">
        <v>0</v>
      </c>
      <c r="CZ247" s="2" t="n">
        <v>0</v>
      </c>
      <c r="DA247" s="2" t="n">
        <v>0</v>
      </c>
      <c r="DB247" s="2" t="n">
        <v>0</v>
      </c>
      <c r="DC247" s="2" t="n">
        <v>0</v>
      </c>
      <c r="DD247" s="2" t="n">
        <v>0</v>
      </c>
      <c r="DE247" s="2" t="n">
        <v>0</v>
      </c>
      <c r="DF247" s="2" t="n">
        <v>0</v>
      </c>
      <c r="DG247" s="2" t="n">
        <v>0</v>
      </c>
      <c r="DH247" s="2" t="n">
        <v>0</v>
      </c>
      <c r="DI247" s="2" t="n">
        <v>0</v>
      </c>
      <c r="DJ247" s="2" t="n">
        <v>0</v>
      </c>
      <c r="DK247" s="2" t="n">
        <v>0</v>
      </c>
      <c r="DL247" s="2" t="n">
        <v>0</v>
      </c>
      <c r="DM247" s="2" t="n">
        <v>0</v>
      </c>
      <c r="DN247" s="2" t="n">
        <v>0</v>
      </c>
      <c r="DO247" s="2" t="n">
        <v>0</v>
      </c>
      <c r="DP247" s="2" t="n">
        <v>0</v>
      </c>
      <c r="DQ247" s="2" t="n">
        <v>0</v>
      </c>
      <c r="DR247" s="2" t="n">
        <v>0</v>
      </c>
      <c r="DS247" s="2" t="n">
        <v>0</v>
      </c>
      <c r="DT247" s="2" t="n">
        <v>0</v>
      </c>
      <c r="DU247" s="2" t="n">
        <v>0</v>
      </c>
      <c r="DV247" s="2" t="n">
        <v>0</v>
      </c>
      <c r="DW247" s="2" t="n">
        <v>0</v>
      </c>
      <c r="DX247" s="2" t="n">
        <v>0</v>
      </c>
      <c r="DY247" s="2" t="n">
        <v>0</v>
      </c>
      <c r="DZ247" s="2" t="n">
        <v>0</v>
      </c>
      <c r="EA247" s="2" t="n">
        <v>0</v>
      </c>
      <c r="EB247" s="2" t="n">
        <v>0</v>
      </c>
      <c r="EC247" s="2" t="n">
        <v>0</v>
      </c>
      <c r="ED247" s="2" t="n">
        <v>0</v>
      </c>
      <c r="EE247" s="2" t="n">
        <v>0</v>
      </c>
      <c r="EF247" s="2" t="n">
        <v>0</v>
      </c>
      <c r="EG247" s="2" t="n">
        <v>0</v>
      </c>
      <c r="EH247" s="2" t="n">
        <v>0</v>
      </c>
      <c r="EI247" s="2" t="n">
        <v>0</v>
      </c>
      <c r="EJ247" s="2" t="n">
        <v>0</v>
      </c>
      <c r="EK247" s="2" t="n">
        <v>0</v>
      </c>
      <c r="EL247" s="2" t="n">
        <v>0</v>
      </c>
      <c r="EM247" s="2" t="n">
        <v>0</v>
      </c>
      <c r="EN247" s="2" t="n">
        <v>0</v>
      </c>
      <c r="EO247" s="2" t="n">
        <v>0</v>
      </c>
      <c r="EP247" s="2" t="n">
        <v>0</v>
      </c>
    </row>
    <row r="248">
      <c r="A248" s="2" t="n">
        <v>4</v>
      </c>
      <c r="B248" s="2" t="inlineStr">
        <is>
          <t>11.05.03.01</t>
        </is>
      </c>
      <c r="C248" s="2" t="inlineStr">
        <is>
          <t>Locação mensal manual  - cabo 50 metros (metade torre)</t>
        </is>
      </c>
      <c r="D248" s="2" t="inlineStr">
        <is>
          <t>-</t>
        </is>
      </c>
      <c r="E248" s="2" t="inlineStr">
        <is>
          <t>-</t>
        </is>
      </c>
      <c r="F248" s="2" t="n">
        <v>291600</v>
      </c>
      <c r="G248" s="2" t="n">
        <v>0</v>
      </c>
      <c r="H248" s="2" t="n">
        <v>291600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0</v>
      </c>
      <c r="P248" s="2" t="n">
        <v>0</v>
      </c>
      <c r="Q248" s="2" t="n">
        <v>0</v>
      </c>
      <c r="R248" s="2" t="n">
        <v>0</v>
      </c>
      <c r="S248" s="2" t="n">
        <v>0</v>
      </c>
      <c r="T248" s="2" t="n">
        <v>0</v>
      </c>
      <c r="U248" s="2" t="n">
        <v>0</v>
      </c>
      <c r="V248" s="2" t="n">
        <v>0</v>
      </c>
      <c r="W248" s="2" t="n">
        <v>0</v>
      </c>
      <c r="X248" s="2" t="n">
        <v>0</v>
      </c>
      <c r="Y248" s="2" t="n">
        <v>0</v>
      </c>
      <c r="Z248" s="2" t="n">
        <v>0</v>
      </c>
      <c r="AA248" s="2" t="n">
        <v>0</v>
      </c>
      <c r="AB248" s="2" t="n">
        <v>0</v>
      </c>
      <c r="AC248" s="2" t="n">
        <v>0</v>
      </c>
      <c r="AD248" s="2" t="n">
        <v>0</v>
      </c>
      <c r="AE248" s="2" t="n">
        <v>0</v>
      </c>
      <c r="AF248" s="2" t="n">
        <v>0</v>
      </c>
      <c r="AG248" s="2" t="n">
        <v>0</v>
      </c>
      <c r="AH248" s="2" t="n">
        <v>0</v>
      </c>
      <c r="AI248" s="2" t="n">
        <v>0</v>
      </c>
      <c r="AJ248" s="2" t="n">
        <v>0</v>
      </c>
      <c r="AK248" s="2" t="n">
        <v>0</v>
      </c>
      <c r="AL248" s="2" t="n">
        <v>0</v>
      </c>
      <c r="AM248" s="2" t="n">
        <v>0</v>
      </c>
      <c r="AN248" s="2" t="n">
        <v>0</v>
      </c>
      <c r="AO248" s="2" t="n">
        <v>0</v>
      </c>
      <c r="AP248" s="2" t="n">
        <v>0</v>
      </c>
      <c r="AQ248" s="2" t="n">
        <v>0</v>
      </c>
      <c r="AR248" s="2" t="n">
        <v>0</v>
      </c>
      <c r="AS248" s="2" t="n">
        <v>0</v>
      </c>
      <c r="AT248" s="2" t="n">
        <v>0</v>
      </c>
      <c r="AU248" s="2" t="n">
        <v>0</v>
      </c>
      <c r="AV248" s="2" t="n">
        <v>0</v>
      </c>
      <c r="AW248" s="2" t="n">
        <v>0</v>
      </c>
      <c r="AX248" s="2" t="n">
        <v>0</v>
      </c>
      <c r="AY248" s="2" t="n">
        <v>0</v>
      </c>
      <c r="AZ248" s="2" t="n">
        <v>0</v>
      </c>
      <c r="BA248" s="2" t="n">
        <v>0</v>
      </c>
      <c r="BB248" s="2" t="n">
        <v>0</v>
      </c>
      <c r="BC248" s="2" t="n">
        <v>0</v>
      </c>
      <c r="BD248" s="2" t="n">
        <v>0</v>
      </c>
      <c r="BE248" s="2" t="n">
        <v>0</v>
      </c>
      <c r="BF248" s="2" t="n">
        <v>0</v>
      </c>
      <c r="BG248" s="2" t="n">
        <v>0</v>
      </c>
      <c r="BH248" s="2" t="n">
        <v>0</v>
      </c>
      <c r="BI248" s="2" t="n">
        <v>0</v>
      </c>
      <c r="BJ248" s="2" t="n">
        <v>0</v>
      </c>
      <c r="BK248" s="2" t="n">
        <v>0</v>
      </c>
      <c r="BL248" s="2" t="n">
        <v>0</v>
      </c>
      <c r="BM248" s="2" t="n">
        <v>0</v>
      </c>
      <c r="BN248" s="2" t="n">
        <v>0</v>
      </c>
      <c r="BO248" s="2" t="n">
        <v>0</v>
      </c>
      <c r="BP248" s="2" t="n">
        <v>0</v>
      </c>
      <c r="BQ248" s="2" t="n">
        <v>0</v>
      </c>
      <c r="BR248" s="2" t="n">
        <v>0</v>
      </c>
      <c r="BS248" s="2" t="n">
        <v>0</v>
      </c>
      <c r="BT248" s="2" t="n">
        <v>0</v>
      </c>
      <c r="BU248" s="2" t="n">
        <v>0</v>
      </c>
      <c r="BV248" s="2" t="n">
        <v>0</v>
      </c>
      <c r="BW248" s="2" t="n">
        <v>0</v>
      </c>
      <c r="BX248" s="2" t="n">
        <v>0</v>
      </c>
      <c r="BY248" s="2" t="n">
        <v>0</v>
      </c>
      <c r="BZ248" s="2" t="n">
        <v>0</v>
      </c>
      <c r="CA248" s="2" t="n">
        <v>0</v>
      </c>
      <c r="CB248" s="2" t="n">
        <v>0</v>
      </c>
      <c r="CC248" s="2" t="n">
        <v>0</v>
      </c>
      <c r="CD248" s="2" t="n">
        <v>0</v>
      </c>
      <c r="CE248" s="2" t="n">
        <v>0</v>
      </c>
      <c r="CF248" s="2" t="n">
        <v>0</v>
      </c>
      <c r="CG248" s="2" t="n">
        <v>0</v>
      </c>
      <c r="CH248" s="2" t="n">
        <v>0</v>
      </c>
      <c r="CI248" s="2" t="n">
        <v>0</v>
      </c>
      <c r="CJ248" s="2" t="n">
        <v>0</v>
      </c>
      <c r="CK248" s="2" t="n">
        <v>0</v>
      </c>
      <c r="CL248" s="2" t="n">
        <v>0</v>
      </c>
      <c r="CM248" s="2" t="n">
        <v>0</v>
      </c>
      <c r="CN248" s="2" t="n">
        <v>0</v>
      </c>
      <c r="CO248" s="2" t="n">
        <v>0</v>
      </c>
      <c r="CP248" s="2" t="n">
        <v>0</v>
      </c>
      <c r="CQ248" s="2" t="n">
        <v>0</v>
      </c>
      <c r="CR248" s="2" t="n">
        <v>0</v>
      </c>
      <c r="CS248" s="2" t="n">
        <v>0</v>
      </c>
      <c r="CT248" s="2" t="n">
        <v>0</v>
      </c>
      <c r="CU248" s="2" t="n">
        <v>0</v>
      </c>
      <c r="CV248" s="2" t="n">
        <v>0</v>
      </c>
      <c r="CW248" s="2" t="n">
        <v>0</v>
      </c>
      <c r="CX248" s="2" t="n">
        <v>0</v>
      </c>
      <c r="CY248" s="2" t="n">
        <v>0</v>
      </c>
      <c r="CZ248" s="2" t="n">
        <v>0</v>
      </c>
      <c r="DA248" s="2" t="n">
        <v>0</v>
      </c>
      <c r="DB248" s="2" t="n">
        <v>0</v>
      </c>
      <c r="DC248" s="2" t="n">
        <v>0</v>
      </c>
      <c r="DD248" s="2" t="n">
        <v>0</v>
      </c>
      <c r="DE248" s="2" t="n">
        <v>0</v>
      </c>
      <c r="DF248" s="2" t="n">
        <v>0</v>
      </c>
      <c r="DG248" s="2" t="n">
        <v>0</v>
      </c>
      <c r="DH248" s="2" t="n">
        <v>0</v>
      </c>
      <c r="DI248" s="2" t="n">
        <v>0</v>
      </c>
      <c r="DJ248" s="2" t="n">
        <v>0</v>
      </c>
      <c r="DK248" s="2" t="n">
        <v>0</v>
      </c>
      <c r="DL248" s="2" t="n">
        <v>0</v>
      </c>
      <c r="DM248" s="2" t="n">
        <v>0</v>
      </c>
      <c r="DN248" s="2" t="n">
        <v>0</v>
      </c>
      <c r="DO248" s="2" t="n">
        <v>0</v>
      </c>
      <c r="DP248" s="2" t="n">
        <v>0</v>
      </c>
      <c r="DQ248" s="2" t="n">
        <v>0</v>
      </c>
      <c r="DR248" s="2" t="n">
        <v>0</v>
      </c>
      <c r="DS248" s="2" t="n">
        <v>0</v>
      </c>
      <c r="DT248" s="2" t="n">
        <v>0</v>
      </c>
      <c r="DU248" s="2" t="n">
        <v>0</v>
      </c>
      <c r="DV248" s="2" t="n">
        <v>0</v>
      </c>
      <c r="DW248" s="2" t="n">
        <v>0</v>
      </c>
      <c r="DX248" s="2" t="n">
        <v>0</v>
      </c>
      <c r="DY248" s="2" t="n">
        <v>0</v>
      </c>
      <c r="DZ248" s="2" t="n">
        <v>0</v>
      </c>
      <c r="EA248" s="2" t="n">
        <v>0</v>
      </c>
      <c r="EB248" s="2" t="n">
        <v>0</v>
      </c>
      <c r="EC248" s="2" t="n">
        <v>0</v>
      </c>
      <c r="ED248" s="2" t="n">
        <v>0</v>
      </c>
      <c r="EE248" s="2" t="n">
        <v>0</v>
      </c>
      <c r="EF248" s="2" t="n">
        <v>0</v>
      </c>
      <c r="EG248" s="2" t="n">
        <v>0</v>
      </c>
      <c r="EH248" s="2" t="n">
        <v>0</v>
      </c>
      <c r="EI248" s="2" t="n">
        <v>0</v>
      </c>
      <c r="EJ248" s="2" t="n">
        <v>0</v>
      </c>
      <c r="EK248" s="2" t="n">
        <v>0</v>
      </c>
      <c r="EL248" s="2" t="n">
        <v>0</v>
      </c>
      <c r="EM248" s="2" t="n">
        <v>0</v>
      </c>
      <c r="EN248" s="2" t="n">
        <v>0</v>
      </c>
      <c r="EO248" s="2" t="n">
        <v>0</v>
      </c>
      <c r="EP248" s="2" t="n">
        <v>0</v>
      </c>
    </row>
    <row r="249">
      <c r="A249" s="2" t="n">
        <v>4</v>
      </c>
      <c r="B249" s="2" t="inlineStr">
        <is>
          <t>11.05.03.02</t>
        </is>
      </c>
      <c r="C249" s="2" t="inlineStr">
        <is>
          <t>Locação mensal elétrico - cabo 50 metros  (metade torre)</t>
        </is>
      </c>
      <c r="D249" s="2" t="inlineStr">
        <is>
          <t>-</t>
        </is>
      </c>
      <c r="E249" s="2" t="inlineStr">
        <is>
          <t>-</t>
        </is>
      </c>
      <c r="F249" s="2" t="n">
        <v>0</v>
      </c>
      <c r="G249" s="2" t="n">
        <v>0</v>
      </c>
      <c r="H249" s="2" t="n">
        <v>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0</v>
      </c>
      <c r="P249" s="2" t="n">
        <v>0</v>
      </c>
      <c r="Q249" s="2" t="n">
        <v>0</v>
      </c>
      <c r="R249" s="2" t="n">
        <v>0</v>
      </c>
      <c r="S249" s="2" t="n">
        <v>0</v>
      </c>
      <c r="T249" s="2" t="n">
        <v>0</v>
      </c>
      <c r="U249" s="2" t="n">
        <v>0</v>
      </c>
      <c r="V249" s="2" t="n">
        <v>0</v>
      </c>
      <c r="W249" s="2" t="n">
        <v>0</v>
      </c>
      <c r="X249" s="2" t="n">
        <v>0</v>
      </c>
      <c r="Y249" s="2" t="n">
        <v>0</v>
      </c>
      <c r="Z249" s="2" t="n">
        <v>0</v>
      </c>
      <c r="AA249" s="2" t="n">
        <v>0</v>
      </c>
      <c r="AB249" s="2" t="n">
        <v>0</v>
      </c>
      <c r="AC249" s="2" t="n">
        <v>0</v>
      </c>
      <c r="AD249" s="2" t="n">
        <v>0</v>
      </c>
      <c r="AE249" s="2" t="n">
        <v>0</v>
      </c>
      <c r="AF249" s="2" t="n">
        <v>0</v>
      </c>
      <c r="AG249" s="2" t="n">
        <v>0</v>
      </c>
      <c r="AH249" s="2" t="n">
        <v>0</v>
      </c>
      <c r="AI249" s="2" t="n">
        <v>0</v>
      </c>
      <c r="AJ249" s="2" t="n">
        <v>0</v>
      </c>
      <c r="AK249" s="2" t="n">
        <v>0</v>
      </c>
      <c r="AL249" s="2" t="n">
        <v>0</v>
      </c>
      <c r="AM249" s="2" t="n">
        <v>0</v>
      </c>
      <c r="AN249" s="2" t="n">
        <v>0</v>
      </c>
      <c r="AO249" s="2" t="n">
        <v>0</v>
      </c>
      <c r="AP249" s="2" t="n">
        <v>0</v>
      </c>
      <c r="AQ249" s="2" t="n">
        <v>0</v>
      </c>
      <c r="AR249" s="2" t="n">
        <v>0</v>
      </c>
      <c r="AS249" s="2" t="n">
        <v>0</v>
      </c>
      <c r="AT249" s="2" t="n">
        <v>0</v>
      </c>
      <c r="AU249" s="2" t="n">
        <v>0</v>
      </c>
      <c r="AV249" s="2" t="n">
        <v>0</v>
      </c>
      <c r="AW249" s="2" t="n">
        <v>0</v>
      </c>
      <c r="AX249" s="2" t="n">
        <v>0</v>
      </c>
      <c r="AY249" s="2" t="n">
        <v>0</v>
      </c>
      <c r="AZ249" s="2" t="n">
        <v>0</v>
      </c>
      <c r="BA249" s="2" t="n">
        <v>0</v>
      </c>
      <c r="BB249" s="2" t="n">
        <v>0</v>
      </c>
      <c r="BC249" s="2" t="n">
        <v>0</v>
      </c>
      <c r="BD249" s="2" t="n">
        <v>0</v>
      </c>
      <c r="BE249" s="2" t="n">
        <v>0</v>
      </c>
      <c r="BF249" s="2" t="n">
        <v>0</v>
      </c>
      <c r="BG249" s="2" t="n">
        <v>0</v>
      </c>
      <c r="BH249" s="2" t="n">
        <v>0</v>
      </c>
      <c r="BI249" s="2" t="n">
        <v>0</v>
      </c>
      <c r="BJ249" s="2" t="n">
        <v>0</v>
      </c>
      <c r="BK249" s="2" t="n">
        <v>0</v>
      </c>
      <c r="BL249" s="2" t="n">
        <v>0</v>
      </c>
      <c r="BM249" s="2" t="n">
        <v>0</v>
      </c>
      <c r="BN249" s="2" t="n">
        <v>0</v>
      </c>
      <c r="BO249" s="2" t="n">
        <v>0</v>
      </c>
      <c r="BP249" s="2" t="n">
        <v>0</v>
      </c>
      <c r="BQ249" s="2" t="n">
        <v>0</v>
      </c>
      <c r="BR249" s="2" t="n">
        <v>0</v>
      </c>
      <c r="BS249" s="2" t="n">
        <v>0</v>
      </c>
      <c r="BT249" s="2" t="n">
        <v>0</v>
      </c>
      <c r="BU249" s="2" t="n">
        <v>0</v>
      </c>
      <c r="BV249" s="2" t="n">
        <v>0</v>
      </c>
      <c r="BW249" s="2" t="n">
        <v>0</v>
      </c>
      <c r="BX249" s="2" t="n">
        <v>0</v>
      </c>
      <c r="BY249" s="2" t="n">
        <v>0</v>
      </c>
      <c r="BZ249" s="2" t="n">
        <v>0</v>
      </c>
      <c r="CA249" s="2" t="n">
        <v>0</v>
      </c>
      <c r="CB249" s="2" t="n">
        <v>0</v>
      </c>
      <c r="CC249" s="2" t="n">
        <v>0</v>
      </c>
      <c r="CD249" s="2" t="n">
        <v>0</v>
      </c>
      <c r="CE249" s="2" t="n">
        <v>0</v>
      </c>
      <c r="CF249" s="2" t="n">
        <v>0</v>
      </c>
      <c r="CG249" s="2" t="n">
        <v>0</v>
      </c>
      <c r="CH249" s="2" t="n">
        <v>0</v>
      </c>
      <c r="CI249" s="2" t="n">
        <v>0</v>
      </c>
      <c r="CJ249" s="2" t="n">
        <v>0</v>
      </c>
      <c r="CK249" s="2" t="n">
        <v>0</v>
      </c>
      <c r="CL249" s="2" t="n">
        <v>0</v>
      </c>
      <c r="CM249" s="2" t="n">
        <v>0</v>
      </c>
      <c r="CN249" s="2" t="n">
        <v>0</v>
      </c>
      <c r="CO249" s="2" t="n">
        <v>0</v>
      </c>
      <c r="CP249" s="2" t="n">
        <v>0</v>
      </c>
      <c r="CQ249" s="2" t="n">
        <v>0</v>
      </c>
      <c r="CR249" s="2" t="n">
        <v>0</v>
      </c>
      <c r="CS249" s="2" t="n">
        <v>0</v>
      </c>
      <c r="CT249" s="2" t="n">
        <v>0</v>
      </c>
      <c r="CU249" s="2" t="n">
        <v>0</v>
      </c>
      <c r="CV249" s="2" t="n">
        <v>0</v>
      </c>
      <c r="CW249" s="2" t="n">
        <v>0</v>
      </c>
      <c r="CX249" s="2" t="n">
        <v>0</v>
      </c>
      <c r="CY249" s="2" t="n">
        <v>0</v>
      </c>
      <c r="CZ249" s="2" t="n">
        <v>0</v>
      </c>
      <c r="DA249" s="2" t="n">
        <v>0</v>
      </c>
      <c r="DB249" s="2" t="n">
        <v>0</v>
      </c>
      <c r="DC249" s="2" t="n">
        <v>0</v>
      </c>
      <c r="DD249" s="2" t="n">
        <v>0</v>
      </c>
      <c r="DE249" s="2" t="n">
        <v>0</v>
      </c>
      <c r="DF249" s="2" t="n">
        <v>0</v>
      </c>
      <c r="DG249" s="2" t="n">
        <v>0</v>
      </c>
      <c r="DH249" s="2" t="n">
        <v>0</v>
      </c>
      <c r="DI249" s="2" t="n">
        <v>0</v>
      </c>
      <c r="DJ249" s="2" t="n">
        <v>0</v>
      </c>
      <c r="DK249" s="2" t="n">
        <v>0</v>
      </c>
      <c r="DL249" s="2" t="n">
        <v>0</v>
      </c>
      <c r="DM249" s="2" t="n">
        <v>0</v>
      </c>
      <c r="DN249" s="2" t="n">
        <v>0</v>
      </c>
      <c r="DO249" s="2" t="n">
        <v>0</v>
      </c>
      <c r="DP249" s="2" t="n">
        <v>0</v>
      </c>
      <c r="DQ249" s="2" t="n">
        <v>0</v>
      </c>
      <c r="DR249" s="2" t="n">
        <v>0</v>
      </c>
      <c r="DS249" s="2" t="n">
        <v>0</v>
      </c>
      <c r="DT249" s="2" t="n">
        <v>0</v>
      </c>
      <c r="DU249" s="2" t="n">
        <v>0</v>
      </c>
      <c r="DV249" s="2" t="n">
        <v>0</v>
      </c>
      <c r="DW249" s="2" t="n">
        <v>0</v>
      </c>
      <c r="DX249" s="2" t="n">
        <v>0</v>
      </c>
      <c r="DY249" s="2" t="n">
        <v>0</v>
      </c>
      <c r="DZ249" s="2" t="n">
        <v>0</v>
      </c>
      <c r="EA249" s="2" t="n">
        <v>0</v>
      </c>
      <c r="EB249" s="2" t="n">
        <v>0</v>
      </c>
      <c r="EC249" s="2" t="n">
        <v>0</v>
      </c>
      <c r="ED249" s="2" t="n">
        <v>0</v>
      </c>
      <c r="EE249" s="2" t="n">
        <v>0</v>
      </c>
      <c r="EF249" s="2" t="n">
        <v>0</v>
      </c>
      <c r="EG249" s="2" t="n">
        <v>0</v>
      </c>
      <c r="EH249" s="2" t="n">
        <v>0</v>
      </c>
      <c r="EI249" s="2" t="n">
        <v>0</v>
      </c>
      <c r="EJ249" s="2" t="n">
        <v>0</v>
      </c>
      <c r="EK249" s="2" t="n">
        <v>0</v>
      </c>
      <c r="EL249" s="2" t="n">
        <v>0</v>
      </c>
      <c r="EM249" s="2" t="n">
        <v>0</v>
      </c>
      <c r="EN249" s="2" t="n">
        <v>0</v>
      </c>
      <c r="EO249" s="2" t="n">
        <v>0</v>
      </c>
      <c r="EP249" s="2" t="n">
        <v>0</v>
      </c>
    </row>
    <row r="250">
      <c r="A250" s="2" t="n">
        <v>4</v>
      </c>
      <c r="B250" s="2" t="inlineStr">
        <is>
          <t>11.05.03.03</t>
        </is>
      </c>
      <c r="C250" s="2" t="inlineStr">
        <is>
          <t>Locação mensal manual cabo 130 metros (torre inteira)</t>
        </is>
      </c>
      <c r="D250" s="2" t="inlineStr">
        <is>
          <t>-</t>
        </is>
      </c>
      <c r="E250" s="2" t="inlineStr">
        <is>
          <t>-</t>
        </is>
      </c>
      <c r="F250" s="2" t="n">
        <v>0</v>
      </c>
      <c r="G250" s="2" t="n">
        <v>0</v>
      </c>
      <c r="H250" s="2" t="n">
        <v>0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0</v>
      </c>
      <c r="P250" s="2" t="n">
        <v>0</v>
      </c>
      <c r="Q250" s="2" t="n">
        <v>0</v>
      </c>
      <c r="R250" s="2" t="n">
        <v>0</v>
      </c>
      <c r="S250" s="2" t="n">
        <v>0</v>
      </c>
      <c r="T250" s="2" t="n">
        <v>0</v>
      </c>
      <c r="U250" s="2" t="n">
        <v>0</v>
      </c>
      <c r="V250" s="2" t="n">
        <v>0</v>
      </c>
      <c r="W250" s="2" t="n">
        <v>0</v>
      </c>
      <c r="X250" s="2" t="n">
        <v>0</v>
      </c>
      <c r="Y250" s="2" t="n">
        <v>0</v>
      </c>
      <c r="Z250" s="2" t="n">
        <v>0</v>
      </c>
      <c r="AA250" s="2" t="n">
        <v>0</v>
      </c>
      <c r="AB250" s="2" t="n">
        <v>0</v>
      </c>
      <c r="AC250" s="2" t="n">
        <v>0</v>
      </c>
      <c r="AD250" s="2" t="n">
        <v>0</v>
      </c>
      <c r="AE250" s="2" t="n">
        <v>0</v>
      </c>
      <c r="AF250" s="2" t="n">
        <v>0</v>
      </c>
      <c r="AG250" s="2" t="n">
        <v>0</v>
      </c>
      <c r="AH250" s="2" t="n">
        <v>0</v>
      </c>
      <c r="AI250" s="2" t="n">
        <v>0</v>
      </c>
      <c r="AJ250" s="2" t="n">
        <v>0</v>
      </c>
      <c r="AK250" s="2" t="n">
        <v>0</v>
      </c>
      <c r="AL250" s="2" t="n">
        <v>0</v>
      </c>
      <c r="AM250" s="2" t="n">
        <v>0</v>
      </c>
      <c r="AN250" s="2" t="n">
        <v>0</v>
      </c>
      <c r="AO250" s="2" t="n">
        <v>0</v>
      </c>
      <c r="AP250" s="2" t="n">
        <v>0</v>
      </c>
      <c r="AQ250" s="2" t="n">
        <v>0</v>
      </c>
      <c r="AR250" s="2" t="n">
        <v>0</v>
      </c>
      <c r="AS250" s="2" t="n">
        <v>0</v>
      </c>
      <c r="AT250" s="2" t="n">
        <v>0</v>
      </c>
      <c r="AU250" s="2" t="n">
        <v>0</v>
      </c>
      <c r="AV250" s="2" t="n">
        <v>0</v>
      </c>
      <c r="AW250" s="2" t="n">
        <v>0</v>
      </c>
      <c r="AX250" s="2" t="n">
        <v>0</v>
      </c>
      <c r="AY250" s="2" t="n">
        <v>0</v>
      </c>
      <c r="AZ250" s="2" t="n">
        <v>0</v>
      </c>
      <c r="BA250" s="2" t="n">
        <v>0</v>
      </c>
      <c r="BB250" s="2" t="n">
        <v>0</v>
      </c>
      <c r="BC250" s="2" t="n">
        <v>0</v>
      </c>
      <c r="BD250" s="2" t="n">
        <v>0</v>
      </c>
      <c r="BE250" s="2" t="n">
        <v>0</v>
      </c>
      <c r="BF250" s="2" t="n">
        <v>0</v>
      </c>
      <c r="BG250" s="2" t="n">
        <v>0</v>
      </c>
      <c r="BH250" s="2" t="n">
        <v>0</v>
      </c>
      <c r="BI250" s="2" t="n">
        <v>0</v>
      </c>
      <c r="BJ250" s="2" t="n">
        <v>0</v>
      </c>
      <c r="BK250" s="2" t="n">
        <v>0</v>
      </c>
      <c r="BL250" s="2" t="n">
        <v>0</v>
      </c>
      <c r="BM250" s="2" t="n">
        <v>0</v>
      </c>
      <c r="BN250" s="2" t="n">
        <v>0</v>
      </c>
      <c r="BO250" s="2" t="n">
        <v>0</v>
      </c>
      <c r="BP250" s="2" t="n">
        <v>0</v>
      </c>
      <c r="BQ250" s="2" t="n">
        <v>0</v>
      </c>
      <c r="BR250" s="2" t="n">
        <v>0</v>
      </c>
      <c r="BS250" s="2" t="n">
        <v>0</v>
      </c>
      <c r="BT250" s="2" t="n">
        <v>0</v>
      </c>
      <c r="BU250" s="2" t="n">
        <v>0</v>
      </c>
      <c r="BV250" s="2" t="n">
        <v>0</v>
      </c>
      <c r="BW250" s="2" t="n">
        <v>0</v>
      </c>
      <c r="BX250" s="2" t="n">
        <v>0</v>
      </c>
      <c r="BY250" s="2" t="n">
        <v>0</v>
      </c>
      <c r="BZ250" s="2" t="n">
        <v>0</v>
      </c>
      <c r="CA250" s="2" t="n">
        <v>0</v>
      </c>
      <c r="CB250" s="2" t="n">
        <v>0</v>
      </c>
      <c r="CC250" s="2" t="n">
        <v>0</v>
      </c>
      <c r="CD250" s="2" t="n">
        <v>0</v>
      </c>
      <c r="CE250" s="2" t="n">
        <v>0</v>
      </c>
      <c r="CF250" s="2" t="n">
        <v>0</v>
      </c>
      <c r="CG250" s="2" t="n">
        <v>0</v>
      </c>
      <c r="CH250" s="2" t="n">
        <v>0</v>
      </c>
      <c r="CI250" s="2" t="n">
        <v>0</v>
      </c>
      <c r="CJ250" s="2" t="n">
        <v>0</v>
      </c>
      <c r="CK250" s="2" t="n">
        <v>0</v>
      </c>
      <c r="CL250" s="2" t="n">
        <v>0</v>
      </c>
      <c r="CM250" s="2" t="n">
        <v>0</v>
      </c>
      <c r="CN250" s="2" t="n">
        <v>0</v>
      </c>
      <c r="CO250" s="2" t="n">
        <v>0</v>
      </c>
      <c r="CP250" s="2" t="n">
        <v>0</v>
      </c>
      <c r="CQ250" s="2" t="n">
        <v>0</v>
      </c>
      <c r="CR250" s="2" t="n">
        <v>0</v>
      </c>
      <c r="CS250" s="2" t="n">
        <v>0</v>
      </c>
      <c r="CT250" s="2" t="n">
        <v>0</v>
      </c>
      <c r="CU250" s="2" t="n">
        <v>0</v>
      </c>
      <c r="CV250" s="2" t="n">
        <v>0</v>
      </c>
      <c r="CW250" s="2" t="n">
        <v>0</v>
      </c>
      <c r="CX250" s="2" t="n">
        <v>0</v>
      </c>
      <c r="CY250" s="2" t="n">
        <v>0</v>
      </c>
      <c r="CZ250" s="2" t="n">
        <v>0</v>
      </c>
      <c r="DA250" s="2" t="n">
        <v>0</v>
      </c>
      <c r="DB250" s="2" t="n">
        <v>0</v>
      </c>
      <c r="DC250" s="2" t="n">
        <v>0</v>
      </c>
      <c r="DD250" s="2" t="n">
        <v>0</v>
      </c>
      <c r="DE250" s="2" t="n">
        <v>0</v>
      </c>
      <c r="DF250" s="2" t="n">
        <v>0</v>
      </c>
      <c r="DG250" s="2" t="n">
        <v>0</v>
      </c>
      <c r="DH250" s="2" t="n">
        <v>0</v>
      </c>
      <c r="DI250" s="2" t="n">
        <v>0</v>
      </c>
      <c r="DJ250" s="2" t="n">
        <v>0</v>
      </c>
      <c r="DK250" s="2" t="n">
        <v>0</v>
      </c>
      <c r="DL250" s="2" t="n">
        <v>0</v>
      </c>
      <c r="DM250" s="2" t="n">
        <v>0</v>
      </c>
      <c r="DN250" s="2" t="n">
        <v>0</v>
      </c>
      <c r="DO250" s="2" t="n">
        <v>0</v>
      </c>
      <c r="DP250" s="2" t="n">
        <v>0</v>
      </c>
      <c r="DQ250" s="2" t="n">
        <v>0</v>
      </c>
      <c r="DR250" s="2" t="n">
        <v>0</v>
      </c>
      <c r="DS250" s="2" t="n">
        <v>0</v>
      </c>
      <c r="DT250" s="2" t="n">
        <v>0</v>
      </c>
      <c r="DU250" s="2" t="n">
        <v>0</v>
      </c>
      <c r="DV250" s="2" t="n">
        <v>0</v>
      </c>
      <c r="DW250" s="2" t="n">
        <v>0</v>
      </c>
      <c r="DX250" s="2" t="n">
        <v>0</v>
      </c>
      <c r="DY250" s="2" t="n">
        <v>0</v>
      </c>
      <c r="DZ250" s="2" t="n">
        <v>0</v>
      </c>
      <c r="EA250" s="2" t="n">
        <v>0</v>
      </c>
      <c r="EB250" s="2" t="n">
        <v>0</v>
      </c>
      <c r="EC250" s="2" t="n">
        <v>0</v>
      </c>
      <c r="ED250" s="2" t="n">
        <v>0</v>
      </c>
      <c r="EE250" s="2" t="n">
        <v>0</v>
      </c>
      <c r="EF250" s="2" t="n">
        <v>0</v>
      </c>
      <c r="EG250" s="2" t="n">
        <v>0</v>
      </c>
      <c r="EH250" s="2" t="n">
        <v>0</v>
      </c>
      <c r="EI250" s="2" t="n">
        <v>0</v>
      </c>
      <c r="EJ250" s="2" t="n">
        <v>0</v>
      </c>
      <c r="EK250" s="2" t="n">
        <v>0</v>
      </c>
      <c r="EL250" s="2" t="n">
        <v>0</v>
      </c>
      <c r="EM250" s="2" t="n">
        <v>0</v>
      </c>
      <c r="EN250" s="2" t="n">
        <v>0</v>
      </c>
      <c r="EO250" s="2" t="n">
        <v>0</v>
      </c>
      <c r="EP250" s="2" t="n">
        <v>0</v>
      </c>
    </row>
    <row r="251">
      <c r="A251" s="2" t="n">
        <v>4</v>
      </c>
      <c r="B251" s="2" t="inlineStr">
        <is>
          <t>11.05.03.04</t>
        </is>
      </c>
      <c r="C251" s="2" t="inlineStr">
        <is>
          <t>Locação mensal elétrico - cabo 130 metros (torre inteira)</t>
        </is>
      </c>
      <c r="D251" s="2" t="inlineStr">
        <is>
          <t>-</t>
        </is>
      </c>
      <c r="E251" s="2" t="inlineStr">
        <is>
          <t>-</t>
        </is>
      </c>
      <c r="F251" s="2" t="n">
        <v>0</v>
      </c>
      <c r="G251" s="2" t="n">
        <v>0</v>
      </c>
      <c r="H251" s="2" t="n">
        <v>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0</v>
      </c>
      <c r="P251" s="2" t="n">
        <v>0</v>
      </c>
      <c r="Q251" s="2" t="n">
        <v>0</v>
      </c>
      <c r="R251" s="2" t="n">
        <v>0</v>
      </c>
      <c r="S251" s="2" t="n">
        <v>0</v>
      </c>
      <c r="T251" s="2" t="n">
        <v>0</v>
      </c>
      <c r="U251" s="2" t="n">
        <v>0</v>
      </c>
      <c r="V251" s="2" t="n">
        <v>0</v>
      </c>
      <c r="W251" s="2" t="n">
        <v>0</v>
      </c>
      <c r="X251" s="2" t="n">
        <v>0</v>
      </c>
      <c r="Y251" s="2" t="n">
        <v>0</v>
      </c>
      <c r="Z251" s="2" t="n">
        <v>0</v>
      </c>
      <c r="AA251" s="2" t="n">
        <v>0</v>
      </c>
      <c r="AB251" s="2" t="n">
        <v>0</v>
      </c>
      <c r="AC251" s="2" t="n">
        <v>0</v>
      </c>
      <c r="AD251" s="2" t="n">
        <v>0</v>
      </c>
      <c r="AE251" s="2" t="n">
        <v>0</v>
      </c>
      <c r="AF251" s="2" t="n">
        <v>0</v>
      </c>
      <c r="AG251" s="2" t="n">
        <v>0</v>
      </c>
      <c r="AH251" s="2" t="n">
        <v>0</v>
      </c>
      <c r="AI251" s="2" t="n">
        <v>0</v>
      </c>
      <c r="AJ251" s="2" t="n">
        <v>0</v>
      </c>
      <c r="AK251" s="2" t="n">
        <v>0</v>
      </c>
      <c r="AL251" s="2" t="n">
        <v>0</v>
      </c>
      <c r="AM251" s="2" t="n">
        <v>0</v>
      </c>
      <c r="AN251" s="2" t="n">
        <v>0</v>
      </c>
      <c r="AO251" s="2" t="n">
        <v>0</v>
      </c>
      <c r="AP251" s="2" t="n">
        <v>0</v>
      </c>
      <c r="AQ251" s="2" t="n">
        <v>0</v>
      </c>
      <c r="AR251" s="2" t="n">
        <v>0</v>
      </c>
      <c r="AS251" s="2" t="n">
        <v>0</v>
      </c>
      <c r="AT251" s="2" t="n">
        <v>0</v>
      </c>
      <c r="AU251" s="2" t="n">
        <v>0</v>
      </c>
      <c r="AV251" s="2" t="n">
        <v>0</v>
      </c>
      <c r="AW251" s="2" t="n">
        <v>0</v>
      </c>
      <c r="AX251" s="2" t="n">
        <v>0</v>
      </c>
      <c r="AY251" s="2" t="n">
        <v>0</v>
      </c>
      <c r="AZ251" s="2" t="n">
        <v>0</v>
      </c>
      <c r="BA251" s="2" t="n">
        <v>0</v>
      </c>
      <c r="BB251" s="2" t="n">
        <v>0</v>
      </c>
      <c r="BC251" s="2" t="n">
        <v>0</v>
      </c>
      <c r="BD251" s="2" t="n">
        <v>0</v>
      </c>
      <c r="BE251" s="2" t="n">
        <v>0</v>
      </c>
      <c r="BF251" s="2" t="n">
        <v>0</v>
      </c>
      <c r="BG251" s="2" t="n">
        <v>0</v>
      </c>
      <c r="BH251" s="2" t="n">
        <v>0</v>
      </c>
      <c r="BI251" s="2" t="n">
        <v>0</v>
      </c>
      <c r="BJ251" s="2" t="n">
        <v>0</v>
      </c>
      <c r="BK251" s="2" t="n">
        <v>0</v>
      </c>
      <c r="BL251" s="2" t="n">
        <v>0</v>
      </c>
      <c r="BM251" s="2" t="n">
        <v>0</v>
      </c>
      <c r="BN251" s="2" t="n">
        <v>0</v>
      </c>
      <c r="BO251" s="2" t="n">
        <v>0</v>
      </c>
      <c r="BP251" s="2" t="n">
        <v>0</v>
      </c>
      <c r="BQ251" s="2" t="n">
        <v>0</v>
      </c>
      <c r="BR251" s="2" t="n">
        <v>0</v>
      </c>
      <c r="BS251" s="2" t="n">
        <v>0</v>
      </c>
      <c r="BT251" s="2" t="n">
        <v>0</v>
      </c>
      <c r="BU251" s="2" t="n">
        <v>0</v>
      </c>
      <c r="BV251" s="2" t="n">
        <v>0</v>
      </c>
      <c r="BW251" s="2" t="n">
        <v>0</v>
      </c>
      <c r="BX251" s="2" t="n">
        <v>0</v>
      </c>
      <c r="BY251" s="2" t="n">
        <v>0</v>
      </c>
      <c r="BZ251" s="2" t="n">
        <v>0</v>
      </c>
      <c r="CA251" s="2" t="n">
        <v>0</v>
      </c>
      <c r="CB251" s="2" t="n">
        <v>0</v>
      </c>
      <c r="CC251" s="2" t="n">
        <v>0</v>
      </c>
      <c r="CD251" s="2" t="n">
        <v>0</v>
      </c>
      <c r="CE251" s="2" t="n">
        <v>0</v>
      </c>
      <c r="CF251" s="2" t="n">
        <v>0</v>
      </c>
      <c r="CG251" s="2" t="n">
        <v>0</v>
      </c>
      <c r="CH251" s="2" t="n">
        <v>0</v>
      </c>
      <c r="CI251" s="2" t="n">
        <v>0</v>
      </c>
      <c r="CJ251" s="2" t="n">
        <v>0</v>
      </c>
      <c r="CK251" s="2" t="n">
        <v>0</v>
      </c>
      <c r="CL251" s="2" t="n">
        <v>0</v>
      </c>
      <c r="CM251" s="2" t="n">
        <v>0</v>
      </c>
      <c r="CN251" s="2" t="n">
        <v>0</v>
      </c>
      <c r="CO251" s="2" t="n">
        <v>0</v>
      </c>
      <c r="CP251" s="2" t="n">
        <v>0</v>
      </c>
      <c r="CQ251" s="2" t="n">
        <v>0</v>
      </c>
      <c r="CR251" s="2" t="n">
        <v>0</v>
      </c>
      <c r="CS251" s="2" t="n">
        <v>0</v>
      </c>
      <c r="CT251" s="2" t="n">
        <v>0</v>
      </c>
      <c r="CU251" s="2" t="n">
        <v>0</v>
      </c>
      <c r="CV251" s="2" t="n">
        <v>0</v>
      </c>
      <c r="CW251" s="2" t="n">
        <v>0</v>
      </c>
      <c r="CX251" s="2" t="n">
        <v>0</v>
      </c>
      <c r="CY251" s="2" t="n">
        <v>0</v>
      </c>
      <c r="CZ251" s="2" t="n">
        <v>0</v>
      </c>
      <c r="DA251" s="2" t="n">
        <v>0</v>
      </c>
      <c r="DB251" s="2" t="n">
        <v>0</v>
      </c>
      <c r="DC251" s="2" t="n">
        <v>0</v>
      </c>
      <c r="DD251" s="2" t="n">
        <v>0</v>
      </c>
      <c r="DE251" s="2" t="n">
        <v>0</v>
      </c>
      <c r="DF251" s="2" t="n">
        <v>0</v>
      </c>
      <c r="DG251" s="2" t="n">
        <v>0</v>
      </c>
      <c r="DH251" s="2" t="n">
        <v>0</v>
      </c>
      <c r="DI251" s="2" t="n">
        <v>0</v>
      </c>
      <c r="DJ251" s="2" t="n">
        <v>0</v>
      </c>
      <c r="DK251" s="2" t="n">
        <v>0</v>
      </c>
      <c r="DL251" s="2" t="n">
        <v>0</v>
      </c>
      <c r="DM251" s="2" t="n">
        <v>0</v>
      </c>
      <c r="DN251" s="2" t="n">
        <v>0</v>
      </c>
      <c r="DO251" s="2" t="n">
        <v>0</v>
      </c>
      <c r="DP251" s="2" t="n">
        <v>0</v>
      </c>
      <c r="DQ251" s="2" t="n">
        <v>0</v>
      </c>
      <c r="DR251" s="2" t="n">
        <v>0</v>
      </c>
      <c r="DS251" s="2" t="n">
        <v>0</v>
      </c>
      <c r="DT251" s="2" t="n">
        <v>0</v>
      </c>
      <c r="DU251" s="2" t="n">
        <v>0</v>
      </c>
      <c r="DV251" s="2" t="n">
        <v>0</v>
      </c>
      <c r="DW251" s="2" t="n">
        <v>0</v>
      </c>
      <c r="DX251" s="2" t="n">
        <v>0</v>
      </c>
      <c r="DY251" s="2" t="n">
        <v>0</v>
      </c>
      <c r="DZ251" s="2" t="n">
        <v>0</v>
      </c>
      <c r="EA251" s="2" t="n">
        <v>0</v>
      </c>
      <c r="EB251" s="2" t="n">
        <v>0</v>
      </c>
      <c r="EC251" s="2" t="n">
        <v>0</v>
      </c>
      <c r="ED251" s="2" t="n">
        <v>0</v>
      </c>
      <c r="EE251" s="2" t="n">
        <v>0</v>
      </c>
      <c r="EF251" s="2" t="n">
        <v>0</v>
      </c>
      <c r="EG251" s="2" t="n">
        <v>0</v>
      </c>
      <c r="EH251" s="2" t="n">
        <v>0</v>
      </c>
      <c r="EI251" s="2" t="n">
        <v>0</v>
      </c>
      <c r="EJ251" s="2" t="n">
        <v>0</v>
      </c>
      <c r="EK251" s="2" t="n">
        <v>0</v>
      </c>
      <c r="EL251" s="2" t="n">
        <v>0</v>
      </c>
      <c r="EM251" s="2" t="n">
        <v>0</v>
      </c>
      <c r="EN251" s="2" t="n">
        <v>0</v>
      </c>
      <c r="EO251" s="2" t="n">
        <v>0</v>
      </c>
      <c r="EP251" s="2" t="n">
        <v>0</v>
      </c>
    </row>
    <row r="252">
      <c r="A252" s="2" t="n">
        <v>4</v>
      </c>
      <c r="B252" s="2" t="inlineStr">
        <is>
          <t>11.05.03.05</t>
        </is>
      </c>
      <c r="C252" s="2" t="inlineStr">
        <is>
          <t>Mão-de-obra de montagem</t>
        </is>
      </c>
      <c r="D252" s="2" t="inlineStr">
        <is>
          <t>-</t>
        </is>
      </c>
      <c r="E252" s="2" t="inlineStr">
        <is>
          <t>-</t>
        </is>
      </c>
      <c r="F252" s="2" t="n">
        <v>29900</v>
      </c>
      <c r="G252" s="2" t="n">
        <v>0</v>
      </c>
      <c r="H252" s="2" t="n">
        <v>29900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0</v>
      </c>
      <c r="P252" s="2" t="n">
        <v>0</v>
      </c>
      <c r="Q252" s="2" t="n">
        <v>0</v>
      </c>
      <c r="R252" s="2" t="n">
        <v>0</v>
      </c>
      <c r="S252" s="2" t="n">
        <v>0</v>
      </c>
      <c r="T252" s="2" t="n">
        <v>0</v>
      </c>
      <c r="U252" s="2" t="n">
        <v>0</v>
      </c>
      <c r="V252" s="2" t="n">
        <v>0</v>
      </c>
      <c r="W252" s="2" t="n">
        <v>0</v>
      </c>
      <c r="X252" s="2" t="n">
        <v>0</v>
      </c>
      <c r="Y252" s="2" t="n">
        <v>0</v>
      </c>
      <c r="Z252" s="2" t="n">
        <v>0</v>
      </c>
      <c r="AA252" s="2" t="n">
        <v>0</v>
      </c>
      <c r="AB252" s="2" t="n">
        <v>0</v>
      </c>
      <c r="AC252" s="2" t="n">
        <v>0</v>
      </c>
      <c r="AD252" s="2" t="n">
        <v>0</v>
      </c>
      <c r="AE252" s="2" t="n">
        <v>0</v>
      </c>
      <c r="AF252" s="2" t="n">
        <v>0</v>
      </c>
      <c r="AG252" s="2" t="n">
        <v>0</v>
      </c>
      <c r="AH252" s="2" t="n">
        <v>0</v>
      </c>
      <c r="AI252" s="2" t="n">
        <v>0</v>
      </c>
      <c r="AJ252" s="2" t="n">
        <v>0</v>
      </c>
      <c r="AK252" s="2" t="n">
        <v>0</v>
      </c>
      <c r="AL252" s="2" t="n">
        <v>0</v>
      </c>
      <c r="AM252" s="2" t="n">
        <v>0</v>
      </c>
      <c r="AN252" s="2" t="n">
        <v>0</v>
      </c>
      <c r="AO252" s="2" t="n">
        <v>0</v>
      </c>
      <c r="AP252" s="2" t="n">
        <v>0</v>
      </c>
      <c r="AQ252" s="2" t="n">
        <v>0</v>
      </c>
      <c r="AR252" s="2" t="n">
        <v>0</v>
      </c>
      <c r="AS252" s="2" t="n">
        <v>0</v>
      </c>
      <c r="AT252" s="2" t="n">
        <v>0</v>
      </c>
      <c r="AU252" s="2" t="n">
        <v>0</v>
      </c>
      <c r="AV252" s="2" t="n">
        <v>0</v>
      </c>
      <c r="AW252" s="2" t="n">
        <v>0</v>
      </c>
      <c r="AX252" s="2" t="n">
        <v>0</v>
      </c>
      <c r="AY252" s="2" t="n">
        <v>0</v>
      </c>
      <c r="AZ252" s="2" t="n">
        <v>0</v>
      </c>
      <c r="BA252" s="2" t="n">
        <v>0</v>
      </c>
      <c r="BB252" s="2" t="n">
        <v>0</v>
      </c>
      <c r="BC252" s="2" t="n">
        <v>0</v>
      </c>
      <c r="BD252" s="2" t="n">
        <v>0</v>
      </c>
      <c r="BE252" s="2" t="n">
        <v>0</v>
      </c>
      <c r="BF252" s="2" t="n">
        <v>0</v>
      </c>
      <c r="BG252" s="2" t="n">
        <v>0</v>
      </c>
      <c r="BH252" s="2" t="n">
        <v>0</v>
      </c>
      <c r="BI252" s="2" t="n">
        <v>0</v>
      </c>
      <c r="BJ252" s="2" t="n">
        <v>0</v>
      </c>
      <c r="BK252" s="2" t="n">
        <v>0</v>
      </c>
      <c r="BL252" s="2" t="n">
        <v>0</v>
      </c>
      <c r="BM252" s="2" t="n">
        <v>0</v>
      </c>
      <c r="BN252" s="2" t="n">
        <v>0</v>
      </c>
      <c r="BO252" s="2" t="n">
        <v>0</v>
      </c>
      <c r="BP252" s="2" t="n">
        <v>0</v>
      </c>
      <c r="BQ252" s="2" t="n">
        <v>0</v>
      </c>
      <c r="BR252" s="2" t="n">
        <v>0</v>
      </c>
      <c r="BS252" s="2" t="n">
        <v>0</v>
      </c>
      <c r="BT252" s="2" t="n">
        <v>0</v>
      </c>
      <c r="BU252" s="2" t="n">
        <v>0</v>
      </c>
      <c r="BV252" s="2" t="n">
        <v>0</v>
      </c>
      <c r="BW252" s="2" t="n">
        <v>0</v>
      </c>
      <c r="BX252" s="2" t="n">
        <v>0</v>
      </c>
      <c r="BY252" s="2" t="n">
        <v>0</v>
      </c>
      <c r="BZ252" s="2" t="n">
        <v>0</v>
      </c>
      <c r="CA252" s="2" t="n">
        <v>0</v>
      </c>
      <c r="CB252" s="2" t="n">
        <v>0</v>
      </c>
      <c r="CC252" s="2" t="n">
        <v>0</v>
      </c>
      <c r="CD252" s="2" t="n">
        <v>0</v>
      </c>
      <c r="CE252" s="2" t="n">
        <v>0</v>
      </c>
      <c r="CF252" s="2" t="n">
        <v>0</v>
      </c>
      <c r="CG252" s="2" t="n">
        <v>0</v>
      </c>
      <c r="CH252" s="2" t="n">
        <v>0</v>
      </c>
      <c r="CI252" s="2" t="n">
        <v>0</v>
      </c>
      <c r="CJ252" s="2" t="n">
        <v>0</v>
      </c>
      <c r="CK252" s="2" t="n">
        <v>0</v>
      </c>
      <c r="CL252" s="2" t="n">
        <v>0</v>
      </c>
      <c r="CM252" s="2" t="n">
        <v>0</v>
      </c>
      <c r="CN252" s="2" t="n">
        <v>0</v>
      </c>
      <c r="CO252" s="2" t="n">
        <v>0</v>
      </c>
      <c r="CP252" s="2" t="n">
        <v>0</v>
      </c>
      <c r="CQ252" s="2" t="n">
        <v>0</v>
      </c>
      <c r="CR252" s="2" t="n">
        <v>0</v>
      </c>
      <c r="CS252" s="2" t="n">
        <v>0</v>
      </c>
      <c r="CT252" s="2" t="n">
        <v>0</v>
      </c>
      <c r="CU252" s="2" t="n">
        <v>0</v>
      </c>
      <c r="CV252" s="2" t="n">
        <v>0</v>
      </c>
      <c r="CW252" s="2" t="n">
        <v>0</v>
      </c>
      <c r="CX252" s="2" t="n">
        <v>0</v>
      </c>
      <c r="CY252" s="2" t="n">
        <v>0</v>
      </c>
      <c r="CZ252" s="2" t="n">
        <v>0</v>
      </c>
      <c r="DA252" s="2" t="n">
        <v>0</v>
      </c>
      <c r="DB252" s="2" t="n">
        <v>0</v>
      </c>
      <c r="DC252" s="2" t="n">
        <v>0</v>
      </c>
      <c r="DD252" s="2" t="n">
        <v>0</v>
      </c>
      <c r="DE252" s="2" t="n">
        <v>0</v>
      </c>
      <c r="DF252" s="2" t="n">
        <v>0</v>
      </c>
      <c r="DG252" s="2" t="n">
        <v>0</v>
      </c>
      <c r="DH252" s="2" t="n">
        <v>0</v>
      </c>
      <c r="DI252" s="2" t="n">
        <v>0</v>
      </c>
      <c r="DJ252" s="2" t="n">
        <v>0</v>
      </c>
      <c r="DK252" s="2" t="n">
        <v>0</v>
      </c>
      <c r="DL252" s="2" t="n">
        <v>0</v>
      </c>
      <c r="DM252" s="2" t="n">
        <v>0</v>
      </c>
      <c r="DN252" s="2" t="n">
        <v>0</v>
      </c>
      <c r="DO252" s="2" t="n">
        <v>0</v>
      </c>
      <c r="DP252" s="2" t="n">
        <v>0</v>
      </c>
      <c r="DQ252" s="2" t="n">
        <v>0</v>
      </c>
      <c r="DR252" s="2" t="n">
        <v>0</v>
      </c>
      <c r="DS252" s="2" t="n">
        <v>0</v>
      </c>
      <c r="DT252" s="2" t="n">
        <v>0</v>
      </c>
      <c r="DU252" s="2" t="n">
        <v>0</v>
      </c>
      <c r="DV252" s="2" t="n">
        <v>0</v>
      </c>
      <c r="DW252" s="2" t="n">
        <v>0</v>
      </c>
      <c r="DX252" s="2" t="n">
        <v>0</v>
      </c>
      <c r="DY252" s="2" t="n">
        <v>0</v>
      </c>
      <c r="DZ252" s="2" t="n">
        <v>0</v>
      </c>
      <c r="EA252" s="2" t="n">
        <v>0</v>
      </c>
      <c r="EB252" s="2" t="n">
        <v>0</v>
      </c>
      <c r="EC252" s="2" t="n">
        <v>0</v>
      </c>
      <c r="ED252" s="2" t="n">
        <v>0</v>
      </c>
      <c r="EE252" s="2" t="n">
        <v>0</v>
      </c>
      <c r="EF252" s="2" t="n">
        <v>0</v>
      </c>
      <c r="EG252" s="2" t="n">
        <v>0</v>
      </c>
      <c r="EH252" s="2" t="n">
        <v>0</v>
      </c>
      <c r="EI252" s="2" t="n">
        <v>0</v>
      </c>
      <c r="EJ252" s="2" t="n">
        <v>0</v>
      </c>
      <c r="EK252" s="2" t="n">
        <v>0</v>
      </c>
      <c r="EL252" s="2" t="n">
        <v>0</v>
      </c>
      <c r="EM252" s="2" t="n">
        <v>0</v>
      </c>
      <c r="EN252" s="2" t="n">
        <v>0</v>
      </c>
      <c r="EO252" s="2" t="n">
        <v>0</v>
      </c>
      <c r="EP252" s="2" t="n">
        <v>0</v>
      </c>
    </row>
    <row r="253">
      <c r="A253" s="2" t="n">
        <v>4</v>
      </c>
      <c r="B253" s="2" t="inlineStr">
        <is>
          <t>11.05.03.06</t>
        </is>
      </c>
      <c r="C253" s="2" t="inlineStr">
        <is>
          <t>Mão-de-obra de desmontagem</t>
        </is>
      </c>
      <c r="D253" s="2" t="inlineStr">
        <is>
          <t>-</t>
        </is>
      </c>
      <c r="E253" s="2" t="inlineStr">
        <is>
          <t>-</t>
        </is>
      </c>
      <c r="F253" s="2" t="n">
        <v>14950</v>
      </c>
      <c r="G253" s="2" t="n">
        <v>0</v>
      </c>
      <c r="H253" s="2" t="n">
        <v>14950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0</v>
      </c>
      <c r="P253" s="2" t="n">
        <v>0</v>
      </c>
      <c r="Q253" s="2" t="n">
        <v>0</v>
      </c>
      <c r="R253" s="2" t="n">
        <v>0</v>
      </c>
      <c r="S253" s="2" t="n">
        <v>0</v>
      </c>
      <c r="T253" s="2" t="n">
        <v>0</v>
      </c>
      <c r="U253" s="2" t="n">
        <v>0</v>
      </c>
      <c r="V253" s="2" t="n">
        <v>0</v>
      </c>
      <c r="W253" s="2" t="n">
        <v>0</v>
      </c>
      <c r="X253" s="2" t="n">
        <v>0</v>
      </c>
      <c r="Y253" s="2" t="n">
        <v>0</v>
      </c>
      <c r="Z253" s="2" t="n">
        <v>0</v>
      </c>
      <c r="AA253" s="2" t="n">
        <v>0</v>
      </c>
      <c r="AB253" s="2" t="n">
        <v>0</v>
      </c>
      <c r="AC253" s="2" t="n">
        <v>0</v>
      </c>
      <c r="AD253" s="2" t="n">
        <v>0</v>
      </c>
      <c r="AE253" s="2" t="n">
        <v>0</v>
      </c>
      <c r="AF253" s="2" t="n">
        <v>0</v>
      </c>
      <c r="AG253" s="2" t="n">
        <v>0</v>
      </c>
      <c r="AH253" s="2" t="n">
        <v>0</v>
      </c>
      <c r="AI253" s="2" t="n">
        <v>0</v>
      </c>
      <c r="AJ253" s="2" t="n">
        <v>0</v>
      </c>
      <c r="AK253" s="2" t="n">
        <v>0</v>
      </c>
      <c r="AL253" s="2" t="n">
        <v>0</v>
      </c>
      <c r="AM253" s="2" t="n">
        <v>0</v>
      </c>
      <c r="AN253" s="2" t="n">
        <v>0</v>
      </c>
      <c r="AO253" s="2" t="n">
        <v>0</v>
      </c>
      <c r="AP253" s="2" t="n">
        <v>0</v>
      </c>
      <c r="AQ253" s="2" t="n">
        <v>0</v>
      </c>
      <c r="AR253" s="2" t="n">
        <v>0</v>
      </c>
      <c r="AS253" s="2" t="n">
        <v>0</v>
      </c>
      <c r="AT253" s="2" t="n">
        <v>0</v>
      </c>
      <c r="AU253" s="2" t="n">
        <v>0</v>
      </c>
      <c r="AV253" s="2" t="n">
        <v>0</v>
      </c>
      <c r="AW253" s="2" t="n">
        <v>0</v>
      </c>
      <c r="AX253" s="2" t="n">
        <v>0</v>
      </c>
      <c r="AY253" s="2" t="n">
        <v>0</v>
      </c>
      <c r="AZ253" s="2" t="n">
        <v>0</v>
      </c>
      <c r="BA253" s="2" t="n">
        <v>0</v>
      </c>
      <c r="BB253" s="2" t="n">
        <v>0</v>
      </c>
      <c r="BC253" s="2" t="n">
        <v>0</v>
      </c>
      <c r="BD253" s="2" t="n">
        <v>0</v>
      </c>
      <c r="BE253" s="2" t="n">
        <v>0</v>
      </c>
      <c r="BF253" s="2" t="n">
        <v>0</v>
      </c>
      <c r="BG253" s="2" t="n">
        <v>0</v>
      </c>
      <c r="BH253" s="2" t="n">
        <v>0</v>
      </c>
      <c r="BI253" s="2" t="n">
        <v>0</v>
      </c>
      <c r="BJ253" s="2" t="n">
        <v>0</v>
      </c>
      <c r="BK253" s="2" t="n">
        <v>0</v>
      </c>
      <c r="BL253" s="2" t="n">
        <v>0</v>
      </c>
      <c r="BM253" s="2" t="n">
        <v>0</v>
      </c>
      <c r="BN253" s="2" t="n">
        <v>0</v>
      </c>
      <c r="BO253" s="2" t="n">
        <v>0</v>
      </c>
      <c r="BP253" s="2" t="n">
        <v>0</v>
      </c>
      <c r="BQ253" s="2" t="n">
        <v>0</v>
      </c>
      <c r="BR253" s="2" t="n">
        <v>0</v>
      </c>
      <c r="BS253" s="2" t="n">
        <v>0</v>
      </c>
      <c r="BT253" s="2" t="n">
        <v>0</v>
      </c>
      <c r="BU253" s="2" t="n">
        <v>0</v>
      </c>
      <c r="BV253" s="2" t="n">
        <v>0</v>
      </c>
      <c r="BW253" s="2" t="n">
        <v>0</v>
      </c>
      <c r="BX253" s="2" t="n">
        <v>0</v>
      </c>
      <c r="BY253" s="2" t="n">
        <v>0</v>
      </c>
      <c r="BZ253" s="2" t="n">
        <v>0</v>
      </c>
      <c r="CA253" s="2" t="n">
        <v>0</v>
      </c>
      <c r="CB253" s="2" t="n">
        <v>0</v>
      </c>
      <c r="CC253" s="2" t="n">
        <v>0</v>
      </c>
      <c r="CD253" s="2" t="n">
        <v>0</v>
      </c>
      <c r="CE253" s="2" t="n">
        <v>0</v>
      </c>
      <c r="CF253" s="2" t="n">
        <v>0</v>
      </c>
      <c r="CG253" s="2" t="n">
        <v>0</v>
      </c>
      <c r="CH253" s="2" t="n">
        <v>0</v>
      </c>
      <c r="CI253" s="2" t="n">
        <v>0</v>
      </c>
      <c r="CJ253" s="2" t="n">
        <v>0</v>
      </c>
      <c r="CK253" s="2" t="n">
        <v>0</v>
      </c>
      <c r="CL253" s="2" t="n">
        <v>0</v>
      </c>
      <c r="CM253" s="2" t="n">
        <v>0</v>
      </c>
      <c r="CN253" s="2" t="n">
        <v>0</v>
      </c>
      <c r="CO253" s="2" t="n">
        <v>0</v>
      </c>
      <c r="CP253" s="2" t="n">
        <v>0</v>
      </c>
      <c r="CQ253" s="2" t="n">
        <v>0</v>
      </c>
      <c r="CR253" s="2" t="n">
        <v>0</v>
      </c>
      <c r="CS253" s="2" t="n">
        <v>0</v>
      </c>
      <c r="CT253" s="2" t="n">
        <v>0</v>
      </c>
      <c r="CU253" s="2" t="n">
        <v>0</v>
      </c>
      <c r="CV253" s="2" t="n">
        <v>0</v>
      </c>
      <c r="CW253" s="2" t="n">
        <v>0</v>
      </c>
      <c r="CX253" s="2" t="n">
        <v>0</v>
      </c>
      <c r="CY253" s="2" t="n">
        <v>0</v>
      </c>
      <c r="CZ253" s="2" t="n">
        <v>0</v>
      </c>
      <c r="DA253" s="2" t="n">
        <v>0</v>
      </c>
      <c r="DB253" s="2" t="n">
        <v>0</v>
      </c>
      <c r="DC253" s="2" t="n">
        <v>0</v>
      </c>
      <c r="DD253" s="2" t="n">
        <v>0</v>
      </c>
      <c r="DE253" s="2" t="n">
        <v>0</v>
      </c>
      <c r="DF253" s="2" t="n">
        <v>0</v>
      </c>
      <c r="DG253" s="2" t="n">
        <v>0</v>
      </c>
      <c r="DH253" s="2" t="n">
        <v>0</v>
      </c>
      <c r="DI253" s="2" t="n">
        <v>0</v>
      </c>
      <c r="DJ253" s="2" t="n">
        <v>0</v>
      </c>
      <c r="DK253" s="2" t="n">
        <v>0</v>
      </c>
      <c r="DL253" s="2" t="n">
        <v>0</v>
      </c>
      <c r="DM253" s="2" t="n">
        <v>0</v>
      </c>
      <c r="DN253" s="2" t="n">
        <v>0</v>
      </c>
      <c r="DO253" s="2" t="n">
        <v>0</v>
      </c>
      <c r="DP253" s="2" t="n">
        <v>0</v>
      </c>
      <c r="DQ253" s="2" t="n">
        <v>0</v>
      </c>
      <c r="DR253" s="2" t="n">
        <v>0</v>
      </c>
      <c r="DS253" s="2" t="n">
        <v>0</v>
      </c>
      <c r="DT253" s="2" t="n">
        <v>0</v>
      </c>
      <c r="DU253" s="2" t="n">
        <v>0</v>
      </c>
      <c r="DV253" s="2" t="n">
        <v>0</v>
      </c>
      <c r="DW253" s="2" t="n">
        <v>0</v>
      </c>
      <c r="DX253" s="2" t="n">
        <v>0</v>
      </c>
      <c r="DY253" s="2" t="n">
        <v>0</v>
      </c>
      <c r="DZ253" s="2" t="n">
        <v>0</v>
      </c>
      <c r="EA253" s="2" t="n">
        <v>0</v>
      </c>
      <c r="EB253" s="2" t="n">
        <v>0</v>
      </c>
      <c r="EC253" s="2" t="n">
        <v>0</v>
      </c>
      <c r="ED253" s="2" t="n">
        <v>0</v>
      </c>
      <c r="EE253" s="2" t="n">
        <v>0</v>
      </c>
      <c r="EF253" s="2" t="n">
        <v>0</v>
      </c>
      <c r="EG253" s="2" t="n">
        <v>0</v>
      </c>
      <c r="EH253" s="2" t="n">
        <v>0</v>
      </c>
      <c r="EI253" s="2" t="n">
        <v>0</v>
      </c>
      <c r="EJ253" s="2" t="n">
        <v>0</v>
      </c>
      <c r="EK253" s="2" t="n">
        <v>0</v>
      </c>
      <c r="EL253" s="2" t="n">
        <v>0</v>
      </c>
      <c r="EM253" s="2" t="n">
        <v>0</v>
      </c>
      <c r="EN253" s="2" t="n">
        <v>0</v>
      </c>
      <c r="EO253" s="2" t="n">
        <v>0</v>
      </c>
      <c r="EP253" s="2" t="n">
        <v>0</v>
      </c>
    </row>
    <row r="254">
      <c r="A254" s="2" t="n">
        <v>4</v>
      </c>
      <c r="B254" s="2" t="inlineStr">
        <is>
          <t>11.05.03.07</t>
        </is>
      </c>
      <c r="C254" s="2" t="inlineStr">
        <is>
          <t>Acessórios para montagem</t>
        </is>
      </c>
      <c r="D254" s="2" t="inlineStr">
        <is>
          <t>-</t>
        </is>
      </c>
      <c r="E254" s="2" t="inlineStr">
        <is>
          <t>-</t>
        </is>
      </c>
      <c r="F254" s="2" t="n">
        <v>10120</v>
      </c>
      <c r="G254" s="2" t="n">
        <v>0</v>
      </c>
      <c r="H254" s="2" t="n">
        <v>10120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0</v>
      </c>
      <c r="P254" s="2" t="n">
        <v>0</v>
      </c>
      <c r="Q254" s="2" t="n">
        <v>0</v>
      </c>
      <c r="R254" s="2" t="n">
        <v>0</v>
      </c>
      <c r="S254" s="2" t="n">
        <v>0</v>
      </c>
      <c r="T254" s="2" t="n">
        <v>0</v>
      </c>
      <c r="U254" s="2" t="n">
        <v>0</v>
      </c>
      <c r="V254" s="2" t="n">
        <v>0</v>
      </c>
      <c r="W254" s="2" t="n">
        <v>0</v>
      </c>
      <c r="X254" s="2" t="n">
        <v>0</v>
      </c>
      <c r="Y254" s="2" t="n">
        <v>0</v>
      </c>
      <c r="Z254" s="2" t="n">
        <v>0</v>
      </c>
      <c r="AA254" s="2" t="n">
        <v>0</v>
      </c>
      <c r="AB254" s="2" t="n">
        <v>0</v>
      </c>
      <c r="AC254" s="2" t="n">
        <v>0</v>
      </c>
      <c r="AD254" s="2" t="n">
        <v>0</v>
      </c>
      <c r="AE254" s="2" t="n">
        <v>0</v>
      </c>
      <c r="AF254" s="2" t="n">
        <v>0</v>
      </c>
      <c r="AG254" s="2" t="n">
        <v>0</v>
      </c>
      <c r="AH254" s="2" t="n">
        <v>0</v>
      </c>
      <c r="AI254" s="2" t="n">
        <v>0</v>
      </c>
      <c r="AJ254" s="2" t="n">
        <v>0</v>
      </c>
      <c r="AK254" s="2" t="n">
        <v>0</v>
      </c>
      <c r="AL254" s="2" t="n">
        <v>0</v>
      </c>
      <c r="AM254" s="2" t="n">
        <v>0</v>
      </c>
      <c r="AN254" s="2" t="n">
        <v>0</v>
      </c>
      <c r="AO254" s="2" t="n">
        <v>0</v>
      </c>
      <c r="AP254" s="2" t="n">
        <v>0</v>
      </c>
      <c r="AQ254" s="2" t="n">
        <v>0</v>
      </c>
      <c r="AR254" s="2" t="n">
        <v>0</v>
      </c>
      <c r="AS254" s="2" t="n">
        <v>0</v>
      </c>
      <c r="AT254" s="2" t="n">
        <v>0</v>
      </c>
      <c r="AU254" s="2" t="n">
        <v>0</v>
      </c>
      <c r="AV254" s="2" t="n">
        <v>0</v>
      </c>
      <c r="AW254" s="2" t="n">
        <v>0</v>
      </c>
      <c r="AX254" s="2" t="n">
        <v>0</v>
      </c>
      <c r="AY254" s="2" t="n">
        <v>0</v>
      </c>
      <c r="AZ254" s="2" t="n">
        <v>0</v>
      </c>
      <c r="BA254" s="2" t="n">
        <v>0</v>
      </c>
      <c r="BB254" s="2" t="n">
        <v>0</v>
      </c>
      <c r="BC254" s="2" t="n">
        <v>0</v>
      </c>
      <c r="BD254" s="2" t="n">
        <v>0</v>
      </c>
      <c r="BE254" s="2" t="n">
        <v>0</v>
      </c>
      <c r="BF254" s="2" t="n">
        <v>0</v>
      </c>
      <c r="BG254" s="2" t="n">
        <v>0</v>
      </c>
      <c r="BH254" s="2" t="n">
        <v>0</v>
      </c>
      <c r="BI254" s="2" t="n">
        <v>0</v>
      </c>
      <c r="BJ254" s="2" t="n">
        <v>0</v>
      </c>
      <c r="BK254" s="2" t="n">
        <v>0</v>
      </c>
      <c r="BL254" s="2" t="n">
        <v>0</v>
      </c>
      <c r="BM254" s="2" t="n">
        <v>0</v>
      </c>
      <c r="BN254" s="2" t="n">
        <v>0</v>
      </c>
      <c r="BO254" s="2" t="n">
        <v>0</v>
      </c>
      <c r="BP254" s="2" t="n">
        <v>0</v>
      </c>
      <c r="BQ254" s="2" t="n">
        <v>0</v>
      </c>
      <c r="BR254" s="2" t="n">
        <v>0</v>
      </c>
      <c r="BS254" s="2" t="n">
        <v>0</v>
      </c>
      <c r="BT254" s="2" t="n">
        <v>0</v>
      </c>
      <c r="BU254" s="2" t="n">
        <v>0</v>
      </c>
      <c r="BV254" s="2" t="n">
        <v>0</v>
      </c>
      <c r="BW254" s="2" t="n">
        <v>0</v>
      </c>
      <c r="BX254" s="2" t="n">
        <v>0</v>
      </c>
      <c r="BY254" s="2" t="n">
        <v>0</v>
      </c>
      <c r="BZ254" s="2" t="n">
        <v>0</v>
      </c>
      <c r="CA254" s="2" t="n">
        <v>0</v>
      </c>
      <c r="CB254" s="2" t="n">
        <v>0</v>
      </c>
      <c r="CC254" s="2" t="n">
        <v>0</v>
      </c>
      <c r="CD254" s="2" t="n">
        <v>0</v>
      </c>
      <c r="CE254" s="2" t="n">
        <v>0</v>
      </c>
      <c r="CF254" s="2" t="n">
        <v>0</v>
      </c>
      <c r="CG254" s="2" t="n">
        <v>0</v>
      </c>
      <c r="CH254" s="2" t="n">
        <v>0</v>
      </c>
      <c r="CI254" s="2" t="n">
        <v>0</v>
      </c>
      <c r="CJ254" s="2" t="n">
        <v>0</v>
      </c>
      <c r="CK254" s="2" t="n">
        <v>0</v>
      </c>
      <c r="CL254" s="2" t="n">
        <v>0</v>
      </c>
      <c r="CM254" s="2" t="n">
        <v>0</v>
      </c>
      <c r="CN254" s="2" t="n">
        <v>0</v>
      </c>
      <c r="CO254" s="2" t="n">
        <v>0</v>
      </c>
      <c r="CP254" s="2" t="n">
        <v>0</v>
      </c>
      <c r="CQ254" s="2" t="n">
        <v>0</v>
      </c>
      <c r="CR254" s="2" t="n">
        <v>0</v>
      </c>
      <c r="CS254" s="2" t="n">
        <v>0</v>
      </c>
      <c r="CT254" s="2" t="n">
        <v>0</v>
      </c>
      <c r="CU254" s="2" t="n">
        <v>0</v>
      </c>
      <c r="CV254" s="2" t="n">
        <v>0</v>
      </c>
      <c r="CW254" s="2" t="n">
        <v>0</v>
      </c>
      <c r="CX254" s="2" t="n">
        <v>0</v>
      </c>
      <c r="CY254" s="2" t="n">
        <v>0</v>
      </c>
      <c r="CZ254" s="2" t="n">
        <v>0</v>
      </c>
      <c r="DA254" s="2" t="n">
        <v>0</v>
      </c>
      <c r="DB254" s="2" t="n">
        <v>0</v>
      </c>
      <c r="DC254" s="2" t="n">
        <v>0</v>
      </c>
      <c r="DD254" s="2" t="n">
        <v>0</v>
      </c>
      <c r="DE254" s="2" t="n">
        <v>0</v>
      </c>
      <c r="DF254" s="2" t="n">
        <v>0</v>
      </c>
      <c r="DG254" s="2" t="n">
        <v>0</v>
      </c>
      <c r="DH254" s="2" t="n">
        <v>0</v>
      </c>
      <c r="DI254" s="2" t="n">
        <v>0</v>
      </c>
      <c r="DJ254" s="2" t="n">
        <v>0</v>
      </c>
      <c r="DK254" s="2" t="n">
        <v>0</v>
      </c>
      <c r="DL254" s="2" t="n">
        <v>0</v>
      </c>
      <c r="DM254" s="2" t="n">
        <v>0</v>
      </c>
      <c r="DN254" s="2" t="n">
        <v>0</v>
      </c>
      <c r="DO254" s="2" t="n">
        <v>0</v>
      </c>
      <c r="DP254" s="2" t="n">
        <v>0</v>
      </c>
      <c r="DQ254" s="2" t="n">
        <v>0</v>
      </c>
      <c r="DR254" s="2" t="n">
        <v>0</v>
      </c>
      <c r="DS254" s="2" t="n">
        <v>0</v>
      </c>
      <c r="DT254" s="2" t="n">
        <v>0</v>
      </c>
      <c r="DU254" s="2" t="n">
        <v>0</v>
      </c>
      <c r="DV254" s="2" t="n">
        <v>0</v>
      </c>
      <c r="DW254" s="2" t="n">
        <v>0</v>
      </c>
      <c r="DX254" s="2" t="n">
        <v>0</v>
      </c>
      <c r="DY254" s="2" t="n">
        <v>0</v>
      </c>
      <c r="DZ254" s="2" t="n">
        <v>0</v>
      </c>
      <c r="EA254" s="2" t="n">
        <v>0</v>
      </c>
      <c r="EB254" s="2" t="n">
        <v>0</v>
      </c>
      <c r="EC254" s="2" t="n">
        <v>0</v>
      </c>
      <c r="ED254" s="2" t="n">
        <v>0</v>
      </c>
      <c r="EE254" s="2" t="n">
        <v>0</v>
      </c>
      <c r="EF254" s="2" t="n">
        <v>0</v>
      </c>
      <c r="EG254" s="2" t="n">
        <v>0</v>
      </c>
      <c r="EH254" s="2" t="n">
        <v>0</v>
      </c>
      <c r="EI254" s="2" t="n">
        <v>0</v>
      </c>
      <c r="EJ254" s="2" t="n">
        <v>0</v>
      </c>
      <c r="EK254" s="2" t="n">
        <v>0</v>
      </c>
      <c r="EL254" s="2" t="n">
        <v>0</v>
      </c>
      <c r="EM254" s="2" t="n">
        <v>0</v>
      </c>
      <c r="EN254" s="2" t="n">
        <v>0</v>
      </c>
      <c r="EO254" s="2" t="n">
        <v>0</v>
      </c>
      <c r="EP254" s="2" t="n">
        <v>0</v>
      </c>
    </row>
    <row r="255">
      <c r="A255" s="2" t="n">
        <v>4</v>
      </c>
      <c r="B255" s="2" t="inlineStr">
        <is>
          <t>11.05.03.08</t>
        </is>
      </c>
      <c r="C255" s="2" t="inlineStr">
        <is>
          <t>Entelamento de fachada</t>
        </is>
      </c>
      <c r="D255" s="2" t="inlineStr">
        <is>
          <t>-</t>
        </is>
      </c>
      <c r="E255" s="2" t="inlineStr">
        <is>
          <t>-</t>
        </is>
      </c>
      <c r="F255" s="2" t="n">
        <v>184278.6753144452</v>
      </c>
      <c r="G255" s="2" t="n">
        <v>0</v>
      </c>
      <c r="H255" s="2" t="n">
        <v>184278.6753144452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0</v>
      </c>
      <c r="P255" s="2" t="n">
        <v>0</v>
      </c>
      <c r="Q255" s="2" t="n">
        <v>0</v>
      </c>
      <c r="R255" s="2" t="n">
        <v>0</v>
      </c>
      <c r="S255" s="2" t="n">
        <v>0</v>
      </c>
      <c r="T255" s="2" t="n">
        <v>0</v>
      </c>
      <c r="U255" s="2" t="n">
        <v>0</v>
      </c>
      <c r="V255" s="2" t="n">
        <v>0</v>
      </c>
      <c r="W255" s="2" t="n">
        <v>0</v>
      </c>
      <c r="X255" s="2" t="n">
        <v>0</v>
      </c>
      <c r="Y255" s="2" t="n">
        <v>0</v>
      </c>
      <c r="Z255" s="2" t="n">
        <v>0</v>
      </c>
      <c r="AA255" s="2" t="n">
        <v>0</v>
      </c>
      <c r="AB255" s="2" t="n">
        <v>0</v>
      </c>
      <c r="AC255" s="2" t="n">
        <v>0</v>
      </c>
      <c r="AD255" s="2" t="n">
        <v>0</v>
      </c>
      <c r="AE255" s="2" t="n">
        <v>0</v>
      </c>
      <c r="AF255" s="2" t="n">
        <v>0</v>
      </c>
      <c r="AG255" s="2" t="n">
        <v>0</v>
      </c>
      <c r="AH255" s="2" t="n">
        <v>0</v>
      </c>
      <c r="AI255" s="2" t="n">
        <v>0</v>
      </c>
      <c r="AJ255" s="2" t="n">
        <v>0</v>
      </c>
      <c r="AK255" s="2" t="n">
        <v>0</v>
      </c>
      <c r="AL255" s="2" t="n">
        <v>0</v>
      </c>
      <c r="AM255" s="2" t="n">
        <v>0</v>
      </c>
      <c r="AN255" s="2" t="n">
        <v>0</v>
      </c>
      <c r="AO255" s="2" t="n">
        <v>0</v>
      </c>
      <c r="AP255" s="2" t="n">
        <v>0</v>
      </c>
      <c r="AQ255" s="2" t="n">
        <v>0</v>
      </c>
      <c r="AR255" s="2" t="n">
        <v>0</v>
      </c>
      <c r="AS255" s="2" t="n">
        <v>0</v>
      </c>
      <c r="AT255" s="2" t="n">
        <v>0</v>
      </c>
      <c r="AU255" s="2" t="n">
        <v>0</v>
      </c>
      <c r="AV255" s="2" t="n">
        <v>0</v>
      </c>
      <c r="AW255" s="2" t="n">
        <v>0</v>
      </c>
      <c r="AX255" s="2" t="n">
        <v>0</v>
      </c>
      <c r="AY255" s="2" t="n">
        <v>0</v>
      </c>
      <c r="AZ255" s="2" t="n">
        <v>0</v>
      </c>
      <c r="BA255" s="2" t="n">
        <v>0</v>
      </c>
      <c r="BB255" s="2" t="n">
        <v>0</v>
      </c>
      <c r="BC255" s="2" t="n">
        <v>0</v>
      </c>
      <c r="BD255" s="2" t="n">
        <v>0</v>
      </c>
      <c r="BE255" s="2" t="n">
        <v>0</v>
      </c>
      <c r="BF255" s="2" t="n">
        <v>0</v>
      </c>
      <c r="BG255" s="2" t="n">
        <v>0</v>
      </c>
      <c r="BH255" s="2" t="n">
        <v>0</v>
      </c>
      <c r="BI255" s="2" t="n">
        <v>0</v>
      </c>
      <c r="BJ255" s="2" t="n">
        <v>0</v>
      </c>
      <c r="BK255" s="2" t="n">
        <v>0</v>
      </c>
      <c r="BL255" s="2" t="n">
        <v>0</v>
      </c>
      <c r="BM255" s="2" t="n">
        <v>0</v>
      </c>
      <c r="BN255" s="2" t="n">
        <v>0</v>
      </c>
      <c r="BO255" s="2" t="n">
        <v>0</v>
      </c>
      <c r="BP255" s="2" t="n">
        <v>0</v>
      </c>
      <c r="BQ255" s="2" t="n">
        <v>0</v>
      </c>
      <c r="BR255" s="2" t="n">
        <v>0</v>
      </c>
      <c r="BS255" s="2" t="n">
        <v>0</v>
      </c>
      <c r="BT255" s="2" t="n">
        <v>0</v>
      </c>
      <c r="BU255" s="2" t="n">
        <v>0</v>
      </c>
      <c r="BV255" s="2" t="n">
        <v>0</v>
      </c>
      <c r="BW255" s="2" t="n">
        <v>0</v>
      </c>
      <c r="BX255" s="2" t="n">
        <v>0</v>
      </c>
      <c r="BY255" s="2" t="n">
        <v>0</v>
      </c>
      <c r="BZ255" s="2" t="n">
        <v>0</v>
      </c>
      <c r="CA255" s="2" t="n">
        <v>0</v>
      </c>
      <c r="CB255" s="2" t="n">
        <v>0</v>
      </c>
      <c r="CC255" s="2" t="n">
        <v>0</v>
      </c>
      <c r="CD255" s="2" t="n">
        <v>0</v>
      </c>
      <c r="CE255" s="2" t="n">
        <v>0</v>
      </c>
      <c r="CF255" s="2" t="n">
        <v>0</v>
      </c>
      <c r="CG255" s="2" t="n">
        <v>0</v>
      </c>
      <c r="CH255" s="2" t="n">
        <v>0</v>
      </c>
      <c r="CI255" s="2" t="n">
        <v>0</v>
      </c>
      <c r="CJ255" s="2" t="n">
        <v>0</v>
      </c>
      <c r="CK255" s="2" t="n">
        <v>0</v>
      </c>
      <c r="CL255" s="2" t="n">
        <v>0</v>
      </c>
      <c r="CM255" s="2" t="n">
        <v>0</v>
      </c>
      <c r="CN255" s="2" t="n">
        <v>0</v>
      </c>
      <c r="CO255" s="2" t="n">
        <v>0</v>
      </c>
      <c r="CP255" s="2" t="n">
        <v>0</v>
      </c>
      <c r="CQ255" s="2" t="n">
        <v>0</v>
      </c>
      <c r="CR255" s="2" t="n">
        <v>0</v>
      </c>
      <c r="CS255" s="2" t="n">
        <v>0</v>
      </c>
      <c r="CT255" s="2" t="n">
        <v>0</v>
      </c>
      <c r="CU255" s="2" t="n">
        <v>0</v>
      </c>
      <c r="CV255" s="2" t="n">
        <v>0</v>
      </c>
      <c r="CW255" s="2" t="n">
        <v>0</v>
      </c>
      <c r="CX255" s="2" t="n">
        <v>0</v>
      </c>
      <c r="CY255" s="2" t="n">
        <v>0</v>
      </c>
      <c r="CZ255" s="2" t="n">
        <v>0</v>
      </c>
      <c r="DA255" s="2" t="n">
        <v>0</v>
      </c>
      <c r="DB255" s="2" t="n">
        <v>0</v>
      </c>
      <c r="DC255" s="2" t="n">
        <v>0</v>
      </c>
      <c r="DD255" s="2" t="n">
        <v>0</v>
      </c>
      <c r="DE255" s="2" t="n">
        <v>0</v>
      </c>
      <c r="DF255" s="2" t="n">
        <v>0</v>
      </c>
      <c r="DG255" s="2" t="n">
        <v>0</v>
      </c>
      <c r="DH255" s="2" t="n">
        <v>0</v>
      </c>
      <c r="DI255" s="2" t="n">
        <v>0</v>
      </c>
      <c r="DJ255" s="2" t="n">
        <v>0</v>
      </c>
      <c r="DK255" s="2" t="n">
        <v>0</v>
      </c>
      <c r="DL255" s="2" t="n">
        <v>0</v>
      </c>
      <c r="DM255" s="2" t="n">
        <v>0</v>
      </c>
      <c r="DN255" s="2" t="n">
        <v>0</v>
      </c>
      <c r="DO255" s="2" t="n">
        <v>0</v>
      </c>
      <c r="DP255" s="2" t="n">
        <v>0</v>
      </c>
      <c r="DQ255" s="2" t="n">
        <v>0</v>
      </c>
      <c r="DR255" s="2" t="n">
        <v>0</v>
      </c>
      <c r="DS255" s="2" t="n">
        <v>0</v>
      </c>
      <c r="DT255" s="2" t="n">
        <v>0</v>
      </c>
      <c r="DU255" s="2" t="n">
        <v>0</v>
      </c>
      <c r="DV255" s="2" t="n">
        <v>0</v>
      </c>
      <c r="DW255" s="2" t="n">
        <v>0</v>
      </c>
      <c r="DX255" s="2" t="n">
        <v>0</v>
      </c>
      <c r="DY255" s="2" t="n">
        <v>0</v>
      </c>
      <c r="DZ255" s="2" t="n">
        <v>0</v>
      </c>
      <c r="EA255" s="2" t="n">
        <v>0</v>
      </c>
      <c r="EB255" s="2" t="n">
        <v>0</v>
      </c>
      <c r="EC255" s="2" t="n">
        <v>0</v>
      </c>
      <c r="ED255" s="2" t="n">
        <v>0</v>
      </c>
      <c r="EE255" s="2" t="n">
        <v>0</v>
      </c>
      <c r="EF255" s="2" t="n">
        <v>0</v>
      </c>
      <c r="EG255" s="2" t="n">
        <v>0</v>
      </c>
      <c r="EH255" s="2" t="n">
        <v>0</v>
      </c>
      <c r="EI255" s="2" t="n">
        <v>0</v>
      </c>
      <c r="EJ255" s="2" t="n">
        <v>0</v>
      </c>
      <c r="EK255" s="2" t="n">
        <v>0</v>
      </c>
      <c r="EL255" s="2" t="n">
        <v>0</v>
      </c>
      <c r="EM255" s="2" t="n">
        <v>0</v>
      </c>
      <c r="EN255" s="2" t="n">
        <v>0</v>
      </c>
      <c r="EO255" s="2" t="n">
        <v>0</v>
      </c>
      <c r="EP255" s="2" t="n">
        <v>0</v>
      </c>
    </row>
    <row r="256">
      <c r="A256" s="2" t="n">
        <v>2</v>
      </c>
      <c r="B256" s="2" t="inlineStr">
        <is>
          <t>11.06</t>
        </is>
      </c>
      <c r="C256" s="2" t="inlineStr">
        <is>
          <t>Equipamentos de Proteção Coletiva</t>
        </is>
      </c>
      <c r="D256" s="2" t="inlineStr">
        <is>
          <t>-</t>
        </is>
      </c>
      <c r="E256" s="2" t="inlineStr">
        <is>
          <t>-</t>
        </is>
      </c>
      <c r="F256" s="2" t="n">
        <v>580006.8574505611</v>
      </c>
      <c r="G256" s="2" t="n">
        <v>0</v>
      </c>
      <c r="H256" s="2" t="n">
        <v>580006.8574505611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0</v>
      </c>
      <c r="P256" s="2" t="n">
        <v>0</v>
      </c>
      <c r="Q256" s="2" t="n">
        <v>0</v>
      </c>
      <c r="R256" s="2" t="n">
        <v>0</v>
      </c>
      <c r="S256" s="2" t="n">
        <v>0</v>
      </c>
      <c r="T256" s="2" t="n">
        <v>0</v>
      </c>
      <c r="U256" s="2" t="n">
        <v>0</v>
      </c>
      <c r="V256" s="2" t="n">
        <v>0</v>
      </c>
      <c r="W256" s="2" t="n">
        <v>0</v>
      </c>
      <c r="X256" s="2" t="n">
        <v>0</v>
      </c>
      <c r="Y256" s="2" t="n">
        <v>0</v>
      </c>
      <c r="Z256" s="2" t="n">
        <v>0</v>
      </c>
      <c r="AA256" s="2" t="n">
        <v>0</v>
      </c>
      <c r="AB256" s="2" t="n">
        <v>0</v>
      </c>
      <c r="AC256" s="2" t="n">
        <v>0</v>
      </c>
      <c r="AD256" s="2" t="n">
        <v>0</v>
      </c>
      <c r="AE256" s="2" t="n">
        <v>0</v>
      </c>
      <c r="AF256" s="2" t="n">
        <v>0</v>
      </c>
      <c r="AG256" s="2" t="n">
        <v>0</v>
      </c>
      <c r="AH256" s="2" t="n">
        <v>0</v>
      </c>
      <c r="AI256" s="2" t="n">
        <v>0</v>
      </c>
      <c r="AJ256" s="2" t="n">
        <v>0</v>
      </c>
      <c r="AK256" s="2" t="n">
        <v>0</v>
      </c>
      <c r="AL256" s="2" t="n">
        <v>0</v>
      </c>
      <c r="AM256" s="2" t="n">
        <v>0</v>
      </c>
      <c r="AN256" s="2" t="n">
        <v>0</v>
      </c>
      <c r="AO256" s="2" t="n">
        <v>0</v>
      </c>
      <c r="AP256" s="2" t="n">
        <v>0</v>
      </c>
      <c r="AQ256" s="2" t="n">
        <v>0</v>
      </c>
      <c r="AR256" s="2" t="n">
        <v>0</v>
      </c>
      <c r="AS256" s="2" t="n">
        <v>0</v>
      </c>
      <c r="AT256" s="2" t="n">
        <v>0</v>
      </c>
      <c r="AU256" s="2" t="n">
        <v>0</v>
      </c>
      <c r="AV256" s="2" t="n">
        <v>0</v>
      </c>
      <c r="AW256" s="2" t="n">
        <v>0</v>
      </c>
      <c r="AX256" s="2" t="n">
        <v>0</v>
      </c>
      <c r="AY256" s="2" t="n">
        <v>0</v>
      </c>
      <c r="AZ256" s="2" t="n">
        <v>0</v>
      </c>
      <c r="BA256" s="2" t="n">
        <v>0</v>
      </c>
      <c r="BB256" s="2" t="n">
        <v>0</v>
      </c>
      <c r="BC256" s="2" t="n">
        <v>0</v>
      </c>
      <c r="BD256" s="2" t="n">
        <v>0</v>
      </c>
      <c r="BE256" s="2" t="n">
        <v>0</v>
      </c>
      <c r="BF256" s="2" t="n">
        <v>0</v>
      </c>
      <c r="BG256" s="2" t="n">
        <v>0</v>
      </c>
      <c r="BH256" s="2" t="n">
        <v>0</v>
      </c>
      <c r="BI256" s="2" t="n">
        <v>0</v>
      </c>
      <c r="BJ256" s="2" t="n">
        <v>0</v>
      </c>
      <c r="BK256" s="2" t="n">
        <v>0</v>
      </c>
      <c r="BL256" s="2" t="n">
        <v>0</v>
      </c>
      <c r="BM256" s="2" t="n">
        <v>0</v>
      </c>
      <c r="BN256" s="2" t="n">
        <v>0</v>
      </c>
      <c r="BO256" s="2" t="n">
        <v>0</v>
      </c>
      <c r="BP256" s="2" t="n">
        <v>0</v>
      </c>
      <c r="BQ256" s="2" t="n">
        <v>0</v>
      </c>
      <c r="BR256" s="2" t="n">
        <v>0</v>
      </c>
      <c r="BS256" s="2" t="n">
        <v>0</v>
      </c>
      <c r="BT256" s="2" t="n">
        <v>0</v>
      </c>
      <c r="BU256" s="2" t="n">
        <v>0</v>
      </c>
      <c r="BV256" s="2" t="n">
        <v>0</v>
      </c>
      <c r="BW256" s="2" t="n">
        <v>0</v>
      </c>
      <c r="BX256" s="2" t="n">
        <v>0</v>
      </c>
      <c r="BY256" s="2" t="n">
        <v>0</v>
      </c>
      <c r="BZ256" s="2" t="n">
        <v>0</v>
      </c>
      <c r="CA256" s="2" t="n">
        <v>0</v>
      </c>
      <c r="CB256" s="2" t="n">
        <v>0</v>
      </c>
      <c r="CC256" s="2" t="n">
        <v>0</v>
      </c>
      <c r="CD256" s="2" t="n">
        <v>0</v>
      </c>
      <c r="CE256" s="2" t="n">
        <v>0</v>
      </c>
      <c r="CF256" s="2" t="n">
        <v>0</v>
      </c>
      <c r="CG256" s="2" t="n">
        <v>0</v>
      </c>
      <c r="CH256" s="2" t="n">
        <v>0</v>
      </c>
      <c r="CI256" s="2" t="n">
        <v>0</v>
      </c>
      <c r="CJ256" s="2" t="n">
        <v>0</v>
      </c>
      <c r="CK256" s="2" t="n">
        <v>0</v>
      </c>
      <c r="CL256" s="2" t="n">
        <v>0</v>
      </c>
      <c r="CM256" s="2" t="n">
        <v>0</v>
      </c>
      <c r="CN256" s="2" t="n">
        <v>0</v>
      </c>
      <c r="CO256" s="2" t="n">
        <v>0</v>
      </c>
      <c r="CP256" s="2" t="n">
        <v>0</v>
      </c>
      <c r="CQ256" s="2" t="n">
        <v>0</v>
      </c>
      <c r="CR256" s="2" t="n">
        <v>0</v>
      </c>
      <c r="CS256" s="2" t="n">
        <v>0</v>
      </c>
      <c r="CT256" s="2" t="n">
        <v>0</v>
      </c>
      <c r="CU256" s="2" t="n">
        <v>0</v>
      </c>
      <c r="CV256" s="2" t="n">
        <v>0</v>
      </c>
      <c r="CW256" s="2" t="n">
        <v>0</v>
      </c>
      <c r="CX256" s="2" t="n">
        <v>0</v>
      </c>
      <c r="CY256" s="2" t="n">
        <v>0</v>
      </c>
      <c r="CZ256" s="2" t="n">
        <v>0</v>
      </c>
      <c r="DA256" s="2" t="n">
        <v>0</v>
      </c>
      <c r="DB256" s="2" t="n">
        <v>0</v>
      </c>
      <c r="DC256" s="2" t="n">
        <v>0</v>
      </c>
      <c r="DD256" s="2" t="n">
        <v>0</v>
      </c>
      <c r="DE256" s="2" t="n">
        <v>0</v>
      </c>
      <c r="DF256" s="2" t="n">
        <v>0</v>
      </c>
      <c r="DG256" s="2" t="n">
        <v>0</v>
      </c>
      <c r="DH256" s="2" t="n">
        <v>0</v>
      </c>
      <c r="DI256" s="2" t="n">
        <v>0</v>
      </c>
      <c r="DJ256" s="2" t="n">
        <v>0</v>
      </c>
      <c r="DK256" s="2" t="n">
        <v>0</v>
      </c>
      <c r="DL256" s="2" t="n">
        <v>0</v>
      </c>
      <c r="DM256" s="2" t="n">
        <v>0</v>
      </c>
      <c r="DN256" s="2" t="n">
        <v>0</v>
      </c>
      <c r="DO256" s="2" t="n">
        <v>0</v>
      </c>
      <c r="DP256" s="2" t="n">
        <v>0</v>
      </c>
      <c r="DQ256" s="2" t="n">
        <v>0</v>
      </c>
      <c r="DR256" s="2" t="n">
        <v>0</v>
      </c>
      <c r="DS256" s="2" t="n">
        <v>0</v>
      </c>
      <c r="DT256" s="2" t="n">
        <v>0</v>
      </c>
      <c r="DU256" s="2" t="n">
        <v>0</v>
      </c>
      <c r="DV256" s="2" t="n">
        <v>0</v>
      </c>
      <c r="DW256" s="2" t="n">
        <v>0</v>
      </c>
      <c r="DX256" s="2" t="n">
        <v>0</v>
      </c>
      <c r="DY256" s="2" t="n">
        <v>0</v>
      </c>
      <c r="DZ256" s="2" t="n">
        <v>0</v>
      </c>
      <c r="EA256" s="2" t="n">
        <v>0</v>
      </c>
      <c r="EB256" s="2" t="n">
        <v>0</v>
      </c>
      <c r="EC256" s="2" t="n">
        <v>0</v>
      </c>
      <c r="ED256" s="2" t="n">
        <v>0</v>
      </c>
      <c r="EE256" s="2" t="n">
        <v>0</v>
      </c>
      <c r="EF256" s="2" t="n">
        <v>0</v>
      </c>
      <c r="EG256" s="2" t="n">
        <v>0</v>
      </c>
      <c r="EH256" s="2" t="n">
        <v>0</v>
      </c>
      <c r="EI256" s="2" t="n">
        <v>0</v>
      </c>
      <c r="EJ256" s="2" t="n">
        <v>0</v>
      </c>
      <c r="EK256" s="2" t="n">
        <v>0</v>
      </c>
      <c r="EL256" s="2" t="n">
        <v>0</v>
      </c>
      <c r="EM256" s="2" t="n">
        <v>0</v>
      </c>
      <c r="EN256" s="2" t="n">
        <v>0</v>
      </c>
      <c r="EO256" s="2" t="n">
        <v>0</v>
      </c>
      <c r="EP256" s="2" t="n">
        <v>0</v>
      </c>
    </row>
    <row r="257">
      <c r="A257" s="2" t="n">
        <v>3</v>
      </c>
      <c r="B257" s="2" t="inlineStr">
        <is>
          <t>11.06.01</t>
        </is>
      </c>
      <c r="C257" s="2" t="inlineStr">
        <is>
          <t>Guarda-corpo de madeira H=120cm para proteção perimetral de lajes</t>
        </is>
      </c>
      <c r="D257" s="2" t="inlineStr">
        <is>
          <t>-</t>
        </is>
      </c>
      <c r="E257" s="2" t="inlineStr">
        <is>
          <t>-</t>
        </is>
      </c>
      <c r="F257" s="2" t="n">
        <v>50898.30100294995</v>
      </c>
      <c r="G257" s="2" t="n">
        <v>0</v>
      </c>
      <c r="H257" s="2" t="n">
        <v>50898.30100294995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0</v>
      </c>
      <c r="P257" s="2" t="n">
        <v>0</v>
      </c>
      <c r="Q257" s="2" t="n">
        <v>0</v>
      </c>
      <c r="R257" s="2" t="n">
        <v>0</v>
      </c>
      <c r="S257" s="2" t="n">
        <v>0</v>
      </c>
      <c r="T257" s="2" t="n">
        <v>0</v>
      </c>
      <c r="U257" s="2" t="n">
        <v>0</v>
      </c>
      <c r="V257" s="2" t="n">
        <v>0</v>
      </c>
      <c r="W257" s="2" t="n">
        <v>0</v>
      </c>
      <c r="X257" s="2" t="n">
        <v>0</v>
      </c>
      <c r="Y257" s="2" t="n">
        <v>0</v>
      </c>
      <c r="Z257" s="2" t="n">
        <v>0</v>
      </c>
      <c r="AA257" s="2" t="n">
        <v>0</v>
      </c>
      <c r="AB257" s="2" t="n">
        <v>0</v>
      </c>
      <c r="AC257" s="2" t="n">
        <v>0</v>
      </c>
      <c r="AD257" s="2" t="n">
        <v>0</v>
      </c>
      <c r="AE257" s="2" t="n">
        <v>0</v>
      </c>
      <c r="AF257" s="2" t="n">
        <v>0</v>
      </c>
      <c r="AG257" s="2" t="n">
        <v>0</v>
      </c>
      <c r="AH257" s="2" t="n">
        <v>0</v>
      </c>
      <c r="AI257" s="2" t="n">
        <v>0</v>
      </c>
      <c r="AJ257" s="2" t="n">
        <v>0</v>
      </c>
      <c r="AK257" s="2" t="n">
        <v>0</v>
      </c>
      <c r="AL257" s="2" t="n">
        <v>0</v>
      </c>
      <c r="AM257" s="2" t="n">
        <v>0</v>
      </c>
      <c r="AN257" s="2" t="n">
        <v>0</v>
      </c>
      <c r="AO257" s="2" t="n">
        <v>0</v>
      </c>
      <c r="AP257" s="2" t="n">
        <v>0</v>
      </c>
      <c r="AQ257" s="2" t="n">
        <v>0</v>
      </c>
      <c r="AR257" s="2" t="n">
        <v>0</v>
      </c>
      <c r="AS257" s="2" t="n">
        <v>0</v>
      </c>
      <c r="AT257" s="2" t="n">
        <v>0</v>
      </c>
      <c r="AU257" s="2" t="n">
        <v>0</v>
      </c>
      <c r="AV257" s="2" t="n">
        <v>0</v>
      </c>
      <c r="AW257" s="2" t="n">
        <v>0</v>
      </c>
      <c r="AX257" s="2" t="n">
        <v>0</v>
      </c>
      <c r="AY257" s="2" t="n">
        <v>0</v>
      </c>
      <c r="AZ257" s="2" t="n">
        <v>0</v>
      </c>
      <c r="BA257" s="2" t="n">
        <v>0</v>
      </c>
      <c r="BB257" s="2" t="n">
        <v>0</v>
      </c>
      <c r="BC257" s="2" t="n">
        <v>0</v>
      </c>
      <c r="BD257" s="2" t="n">
        <v>0</v>
      </c>
      <c r="BE257" s="2" t="n">
        <v>0</v>
      </c>
      <c r="BF257" s="2" t="n">
        <v>0</v>
      </c>
      <c r="BG257" s="2" t="n">
        <v>0</v>
      </c>
      <c r="BH257" s="2" t="n">
        <v>0</v>
      </c>
      <c r="BI257" s="2" t="n">
        <v>0</v>
      </c>
      <c r="BJ257" s="2" t="n">
        <v>0</v>
      </c>
      <c r="BK257" s="2" t="n">
        <v>0</v>
      </c>
      <c r="BL257" s="2" t="n">
        <v>0</v>
      </c>
      <c r="BM257" s="2" t="n">
        <v>0</v>
      </c>
      <c r="BN257" s="2" t="n">
        <v>0</v>
      </c>
      <c r="BO257" s="2" t="n">
        <v>0</v>
      </c>
      <c r="BP257" s="2" t="n">
        <v>0</v>
      </c>
      <c r="BQ257" s="2" t="n">
        <v>0</v>
      </c>
      <c r="BR257" s="2" t="n">
        <v>0</v>
      </c>
      <c r="BS257" s="2" t="n">
        <v>0</v>
      </c>
      <c r="BT257" s="2" t="n">
        <v>0</v>
      </c>
      <c r="BU257" s="2" t="n">
        <v>0</v>
      </c>
      <c r="BV257" s="2" t="n">
        <v>0</v>
      </c>
      <c r="BW257" s="2" t="n">
        <v>0</v>
      </c>
      <c r="BX257" s="2" t="n">
        <v>0</v>
      </c>
      <c r="BY257" s="2" t="n">
        <v>0</v>
      </c>
      <c r="BZ257" s="2" t="n">
        <v>0</v>
      </c>
      <c r="CA257" s="2" t="n">
        <v>0</v>
      </c>
      <c r="CB257" s="2" t="n">
        <v>0</v>
      </c>
      <c r="CC257" s="2" t="n">
        <v>0</v>
      </c>
      <c r="CD257" s="2" t="n">
        <v>0</v>
      </c>
      <c r="CE257" s="2" t="n">
        <v>0</v>
      </c>
      <c r="CF257" s="2" t="n">
        <v>0</v>
      </c>
      <c r="CG257" s="2" t="n">
        <v>0</v>
      </c>
      <c r="CH257" s="2" t="n">
        <v>0</v>
      </c>
      <c r="CI257" s="2" t="n">
        <v>0</v>
      </c>
      <c r="CJ257" s="2" t="n">
        <v>0</v>
      </c>
      <c r="CK257" s="2" t="n">
        <v>0</v>
      </c>
      <c r="CL257" s="2" t="n">
        <v>0</v>
      </c>
      <c r="CM257" s="2" t="n">
        <v>0</v>
      </c>
      <c r="CN257" s="2" t="n">
        <v>0</v>
      </c>
      <c r="CO257" s="2" t="n">
        <v>0</v>
      </c>
      <c r="CP257" s="2" t="n">
        <v>0</v>
      </c>
      <c r="CQ257" s="2" t="n">
        <v>0</v>
      </c>
      <c r="CR257" s="2" t="n">
        <v>0</v>
      </c>
      <c r="CS257" s="2" t="n">
        <v>0</v>
      </c>
      <c r="CT257" s="2" t="n">
        <v>0</v>
      </c>
      <c r="CU257" s="2" t="n">
        <v>0</v>
      </c>
      <c r="CV257" s="2" t="n">
        <v>0</v>
      </c>
      <c r="CW257" s="2" t="n">
        <v>0</v>
      </c>
      <c r="CX257" s="2" t="n">
        <v>0</v>
      </c>
      <c r="CY257" s="2" t="n">
        <v>0</v>
      </c>
      <c r="CZ257" s="2" t="n">
        <v>0</v>
      </c>
      <c r="DA257" s="2" t="n">
        <v>0</v>
      </c>
      <c r="DB257" s="2" t="n">
        <v>0</v>
      </c>
      <c r="DC257" s="2" t="n">
        <v>0</v>
      </c>
      <c r="DD257" s="2" t="n">
        <v>0</v>
      </c>
      <c r="DE257" s="2" t="n">
        <v>0</v>
      </c>
      <c r="DF257" s="2" t="n">
        <v>0</v>
      </c>
      <c r="DG257" s="2" t="n">
        <v>0</v>
      </c>
      <c r="DH257" s="2" t="n">
        <v>0</v>
      </c>
      <c r="DI257" s="2" t="n">
        <v>0</v>
      </c>
      <c r="DJ257" s="2" t="n">
        <v>0</v>
      </c>
      <c r="DK257" s="2" t="n">
        <v>0</v>
      </c>
      <c r="DL257" s="2" t="n">
        <v>0</v>
      </c>
      <c r="DM257" s="2" t="n">
        <v>0</v>
      </c>
      <c r="DN257" s="2" t="n">
        <v>0</v>
      </c>
      <c r="DO257" s="2" t="n">
        <v>0</v>
      </c>
      <c r="DP257" s="2" t="n">
        <v>0</v>
      </c>
      <c r="DQ257" s="2" t="n">
        <v>0</v>
      </c>
      <c r="DR257" s="2" t="n">
        <v>0</v>
      </c>
      <c r="DS257" s="2" t="n">
        <v>0</v>
      </c>
      <c r="DT257" s="2" t="n">
        <v>0</v>
      </c>
      <c r="DU257" s="2" t="n">
        <v>0</v>
      </c>
      <c r="DV257" s="2" t="n">
        <v>0</v>
      </c>
      <c r="DW257" s="2" t="n">
        <v>0</v>
      </c>
      <c r="DX257" s="2" t="n">
        <v>0</v>
      </c>
      <c r="DY257" s="2" t="n">
        <v>0</v>
      </c>
      <c r="DZ257" s="2" t="n">
        <v>0</v>
      </c>
      <c r="EA257" s="2" t="n">
        <v>0</v>
      </c>
      <c r="EB257" s="2" t="n">
        <v>0</v>
      </c>
      <c r="EC257" s="2" t="n">
        <v>0</v>
      </c>
      <c r="ED257" s="2" t="n">
        <v>0</v>
      </c>
      <c r="EE257" s="2" t="n">
        <v>0</v>
      </c>
      <c r="EF257" s="2" t="n">
        <v>0</v>
      </c>
      <c r="EG257" s="2" t="n">
        <v>0</v>
      </c>
      <c r="EH257" s="2" t="n">
        <v>0</v>
      </c>
      <c r="EI257" s="2" t="n">
        <v>0</v>
      </c>
      <c r="EJ257" s="2" t="n">
        <v>0</v>
      </c>
      <c r="EK257" s="2" t="n">
        <v>0</v>
      </c>
      <c r="EL257" s="2" t="n">
        <v>0</v>
      </c>
      <c r="EM257" s="2" t="n">
        <v>0</v>
      </c>
      <c r="EN257" s="2" t="n">
        <v>0</v>
      </c>
      <c r="EO257" s="2" t="n">
        <v>0</v>
      </c>
      <c r="EP257" s="2" t="n">
        <v>0</v>
      </c>
    </row>
    <row r="258">
      <c r="A258" s="2" t="n">
        <v>3</v>
      </c>
      <c r="B258" s="2" t="inlineStr">
        <is>
          <t>11.06.02</t>
        </is>
      </c>
      <c r="C258" s="2" t="inlineStr">
        <is>
          <t>Guarda-corpo de madeira H=120cm para proteção provisória de escadarias</t>
        </is>
      </c>
      <c r="D258" s="2" t="inlineStr">
        <is>
          <t>-</t>
        </is>
      </c>
      <c r="E258" s="2" t="inlineStr">
        <is>
          <t>-</t>
        </is>
      </c>
      <c r="F258" s="2" t="n">
        <v>33337.75973491694</v>
      </c>
      <c r="G258" s="2" t="n">
        <v>0</v>
      </c>
      <c r="H258" s="2" t="n">
        <v>33337.75973491694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0</v>
      </c>
      <c r="P258" s="2" t="n">
        <v>0</v>
      </c>
      <c r="Q258" s="2" t="n">
        <v>0</v>
      </c>
      <c r="R258" s="2" t="n">
        <v>0</v>
      </c>
      <c r="S258" s="2" t="n">
        <v>0</v>
      </c>
      <c r="T258" s="2" t="n">
        <v>0</v>
      </c>
      <c r="U258" s="2" t="n">
        <v>0</v>
      </c>
      <c r="V258" s="2" t="n">
        <v>0</v>
      </c>
      <c r="W258" s="2" t="n">
        <v>0</v>
      </c>
      <c r="X258" s="2" t="n">
        <v>0</v>
      </c>
      <c r="Y258" s="2" t="n">
        <v>0</v>
      </c>
      <c r="Z258" s="2" t="n">
        <v>0</v>
      </c>
      <c r="AA258" s="2" t="n">
        <v>0</v>
      </c>
      <c r="AB258" s="2" t="n">
        <v>0</v>
      </c>
      <c r="AC258" s="2" t="n">
        <v>0</v>
      </c>
      <c r="AD258" s="2" t="n">
        <v>0</v>
      </c>
      <c r="AE258" s="2" t="n">
        <v>0</v>
      </c>
      <c r="AF258" s="2" t="n">
        <v>0</v>
      </c>
      <c r="AG258" s="2" t="n">
        <v>0</v>
      </c>
      <c r="AH258" s="2" t="n">
        <v>0</v>
      </c>
      <c r="AI258" s="2" t="n">
        <v>0</v>
      </c>
      <c r="AJ258" s="2" t="n">
        <v>0</v>
      </c>
      <c r="AK258" s="2" t="n">
        <v>0</v>
      </c>
      <c r="AL258" s="2" t="n">
        <v>0</v>
      </c>
      <c r="AM258" s="2" t="n">
        <v>0</v>
      </c>
      <c r="AN258" s="2" t="n">
        <v>0</v>
      </c>
      <c r="AO258" s="2" t="n">
        <v>0</v>
      </c>
      <c r="AP258" s="2" t="n">
        <v>0</v>
      </c>
      <c r="AQ258" s="2" t="n">
        <v>0</v>
      </c>
      <c r="AR258" s="2" t="n">
        <v>0</v>
      </c>
      <c r="AS258" s="2" t="n">
        <v>0</v>
      </c>
      <c r="AT258" s="2" t="n">
        <v>0</v>
      </c>
      <c r="AU258" s="2" t="n">
        <v>0</v>
      </c>
      <c r="AV258" s="2" t="n">
        <v>0</v>
      </c>
      <c r="AW258" s="2" t="n">
        <v>0</v>
      </c>
      <c r="AX258" s="2" t="n">
        <v>0</v>
      </c>
      <c r="AY258" s="2" t="n">
        <v>0</v>
      </c>
      <c r="AZ258" s="2" t="n">
        <v>0</v>
      </c>
      <c r="BA258" s="2" t="n">
        <v>0</v>
      </c>
      <c r="BB258" s="2" t="n">
        <v>0</v>
      </c>
      <c r="BC258" s="2" t="n">
        <v>0</v>
      </c>
      <c r="BD258" s="2" t="n">
        <v>0</v>
      </c>
      <c r="BE258" s="2" t="n">
        <v>0</v>
      </c>
      <c r="BF258" s="2" t="n">
        <v>0</v>
      </c>
      <c r="BG258" s="2" t="n">
        <v>0</v>
      </c>
      <c r="BH258" s="2" t="n">
        <v>0</v>
      </c>
      <c r="BI258" s="2" t="n">
        <v>0</v>
      </c>
      <c r="BJ258" s="2" t="n">
        <v>0</v>
      </c>
      <c r="BK258" s="2" t="n">
        <v>0</v>
      </c>
      <c r="BL258" s="2" t="n">
        <v>0</v>
      </c>
      <c r="BM258" s="2" t="n">
        <v>0</v>
      </c>
      <c r="BN258" s="2" t="n">
        <v>0</v>
      </c>
      <c r="BO258" s="2" t="n">
        <v>0</v>
      </c>
      <c r="BP258" s="2" t="n">
        <v>0</v>
      </c>
      <c r="BQ258" s="2" t="n">
        <v>0</v>
      </c>
      <c r="BR258" s="2" t="n">
        <v>0</v>
      </c>
      <c r="BS258" s="2" t="n">
        <v>0</v>
      </c>
      <c r="BT258" s="2" t="n">
        <v>0</v>
      </c>
      <c r="BU258" s="2" t="n">
        <v>0</v>
      </c>
      <c r="BV258" s="2" t="n">
        <v>0</v>
      </c>
      <c r="BW258" s="2" t="n">
        <v>0</v>
      </c>
      <c r="BX258" s="2" t="n">
        <v>0</v>
      </c>
      <c r="BY258" s="2" t="n">
        <v>0</v>
      </c>
      <c r="BZ258" s="2" t="n">
        <v>0</v>
      </c>
      <c r="CA258" s="2" t="n">
        <v>0</v>
      </c>
      <c r="CB258" s="2" t="n">
        <v>0</v>
      </c>
      <c r="CC258" s="2" t="n">
        <v>0</v>
      </c>
      <c r="CD258" s="2" t="n">
        <v>0</v>
      </c>
      <c r="CE258" s="2" t="n">
        <v>0</v>
      </c>
      <c r="CF258" s="2" t="n">
        <v>0</v>
      </c>
      <c r="CG258" s="2" t="n">
        <v>0</v>
      </c>
      <c r="CH258" s="2" t="n">
        <v>0</v>
      </c>
      <c r="CI258" s="2" t="n">
        <v>0</v>
      </c>
      <c r="CJ258" s="2" t="n">
        <v>0</v>
      </c>
      <c r="CK258" s="2" t="n">
        <v>0</v>
      </c>
      <c r="CL258" s="2" t="n">
        <v>0</v>
      </c>
      <c r="CM258" s="2" t="n">
        <v>0</v>
      </c>
      <c r="CN258" s="2" t="n">
        <v>0</v>
      </c>
      <c r="CO258" s="2" t="n">
        <v>0</v>
      </c>
      <c r="CP258" s="2" t="n">
        <v>0</v>
      </c>
      <c r="CQ258" s="2" t="n">
        <v>0</v>
      </c>
      <c r="CR258" s="2" t="n">
        <v>0</v>
      </c>
      <c r="CS258" s="2" t="n">
        <v>0</v>
      </c>
      <c r="CT258" s="2" t="n">
        <v>0</v>
      </c>
      <c r="CU258" s="2" t="n">
        <v>0</v>
      </c>
      <c r="CV258" s="2" t="n">
        <v>0</v>
      </c>
      <c r="CW258" s="2" t="n">
        <v>0</v>
      </c>
      <c r="CX258" s="2" t="n">
        <v>0</v>
      </c>
      <c r="CY258" s="2" t="n">
        <v>0</v>
      </c>
      <c r="CZ258" s="2" t="n">
        <v>0</v>
      </c>
      <c r="DA258" s="2" t="n">
        <v>0</v>
      </c>
      <c r="DB258" s="2" t="n">
        <v>0</v>
      </c>
      <c r="DC258" s="2" t="n">
        <v>0</v>
      </c>
      <c r="DD258" s="2" t="n">
        <v>0</v>
      </c>
      <c r="DE258" s="2" t="n">
        <v>0</v>
      </c>
      <c r="DF258" s="2" t="n">
        <v>0</v>
      </c>
      <c r="DG258" s="2" t="n">
        <v>0</v>
      </c>
      <c r="DH258" s="2" t="n">
        <v>0</v>
      </c>
      <c r="DI258" s="2" t="n">
        <v>0</v>
      </c>
      <c r="DJ258" s="2" t="n">
        <v>0</v>
      </c>
      <c r="DK258" s="2" t="n">
        <v>0</v>
      </c>
      <c r="DL258" s="2" t="n">
        <v>0</v>
      </c>
      <c r="DM258" s="2" t="n">
        <v>0</v>
      </c>
      <c r="DN258" s="2" t="n">
        <v>0</v>
      </c>
      <c r="DO258" s="2" t="n">
        <v>0</v>
      </c>
      <c r="DP258" s="2" t="n">
        <v>0</v>
      </c>
      <c r="DQ258" s="2" t="n">
        <v>0</v>
      </c>
      <c r="DR258" s="2" t="n">
        <v>0</v>
      </c>
      <c r="DS258" s="2" t="n">
        <v>0</v>
      </c>
      <c r="DT258" s="2" t="n">
        <v>0</v>
      </c>
      <c r="DU258" s="2" t="n">
        <v>0</v>
      </c>
      <c r="DV258" s="2" t="n">
        <v>0</v>
      </c>
      <c r="DW258" s="2" t="n">
        <v>0</v>
      </c>
      <c r="DX258" s="2" t="n">
        <v>0</v>
      </c>
      <c r="DY258" s="2" t="n">
        <v>0</v>
      </c>
      <c r="DZ258" s="2" t="n">
        <v>0</v>
      </c>
      <c r="EA258" s="2" t="n">
        <v>0</v>
      </c>
      <c r="EB258" s="2" t="n">
        <v>0</v>
      </c>
      <c r="EC258" s="2" t="n">
        <v>0</v>
      </c>
      <c r="ED258" s="2" t="n">
        <v>0</v>
      </c>
      <c r="EE258" s="2" t="n">
        <v>0</v>
      </c>
      <c r="EF258" s="2" t="n">
        <v>0</v>
      </c>
      <c r="EG258" s="2" t="n">
        <v>0</v>
      </c>
      <c r="EH258" s="2" t="n">
        <v>0</v>
      </c>
      <c r="EI258" s="2" t="n">
        <v>0</v>
      </c>
      <c r="EJ258" s="2" t="n">
        <v>0</v>
      </c>
      <c r="EK258" s="2" t="n">
        <v>0</v>
      </c>
      <c r="EL258" s="2" t="n">
        <v>0</v>
      </c>
      <c r="EM258" s="2" t="n">
        <v>0</v>
      </c>
      <c r="EN258" s="2" t="n">
        <v>0</v>
      </c>
      <c r="EO258" s="2" t="n">
        <v>0</v>
      </c>
      <c r="EP258" s="2" t="n">
        <v>0</v>
      </c>
    </row>
    <row r="259">
      <c r="A259" s="2" t="n">
        <v>3</v>
      </c>
      <c r="B259" s="2" t="inlineStr">
        <is>
          <t>11.06.03</t>
        </is>
      </c>
      <c r="C259" s="2" t="inlineStr">
        <is>
          <t>Guarda-corpo de madeira H=120cm para proteção provisória de escadarias - após alvenaria</t>
        </is>
      </c>
      <c r="D259" s="2" t="inlineStr">
        <is>
          <t>-</t>
        </is>
      </c>
      <c r="E259" s="2" t="inlineStr">
        <is>
          <t>-</t>
        </is>
      </c>
      <c r="F259" s="2" t="n">
        <v>25270.81822136007</v>
      </c>
      <c r="G259" s="2" t="n">
        <v>0</v>
      </c>
      <c r="H259" s="2" t="n">
        <v>25270.81822136007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0</v>
      </c>
      <c r="P259" s="2" t="n">
        <v>0</v>
      </c>
      <c r="Q259" s="2" t="n">
        <v>0</v>
      </c>
      <c r="R259" s="2" t="n">
        <v>0</v>
      </c>
      <c r="S259" s="2" t="n">
        <v>0</v>
      </c>
      <c r="T259" s="2" t="n">
        <v>0</v>
      </c>
      <c r="U259" s="2" t="n">
        <v>0</v>
      </c>
      <c r="V259" s="2" t="n">
        <v>0</v>
      </c>
      <c r="W259" s="2" t="n">
        <v>0</v>
      </c>
      <c r="X259" s="2" t="n">
        <v>0</v>
      </c>
      <c r="Y259" s="2" t="n">
        <v>0</v>
      </c>
      <c r="Z259" s="2" t="n">
        <v>0</v>
      </c>
      <c r="AA259" s="2" t="n">
        <v>0</v>
      </c>
      <c r="AB259" s="2" t="n">
        <v>0</v>
      </c>
      <c r="AC259" s="2" t="n">
        <v>0</v>
      </c>
      <c r="AD259" s="2" t="n">
        <v>0</v>
      </c>
      <c r="AE259" s="2" t="n">
        <v>0</v>
      </c>
      <c r="AF259" s="2" t="n">
        <v>0</v>
      </c>
      <c r="AG259" s="2" t="n">
        <v>0</v>
      </c>
      <c r="AH259" s="2" t="n">
        <v>0</v>
      </c>
      <c r="AI259" s="2" t="n">
        <v>0</v>
      </c>
      <c r="AJ259" s="2" t="n">
        <v>0</v>
      </c>
      <c r="AK259" s="2" t="n">
        <v>0</v>
      </c>
      <c r="AL259" s="2" t="n">
        <v>0</v>
      </c>
      <c r="AM259" s="2" t="n">
        <v>0</v>
      </c>
      <c r="AN259" s="2" t="n">
        <v>0</v>
      </c>
      <c r="AO259" s="2" t="n">
        <v>0</v>
      </c>
      <c r="AP259" s="2" t="n">
        <v>0</v>
      </c>
      <c r="AQ259" s="2" t="n">
        <v>0</v>
      </c>
      <c r="AR259" s="2" t="n">
        <v>0</v>
      </c>
      <c r="AS259" s="2" t="n">
        <v>0</v>
      </c>
      <c r="AT259" s="2" t="n">
        <v>0</v>
      </c>
      <c r="AU259" s="2" t="n">
        <v>0</v>
      </c>
      <c r="AV259" s="2" t="n">
        <v>0</v>
      </c>
      <c r="AW259" s="2" t="n">
        <v>0</v>
      </c>
      <c r="AX259" s="2" t="n">
        <v>0</v>
      </c>
      <c r="AY259" s="2" t="n">
        <v>0</v>
      </c>
      <c r="AZ259" s="2" t="n">
        <v>0</v>
      </c>
      <c r="BA259" s="2" t="n">
        <v>0</v>
      </c>
      <c r="BB259" s="2" t="n">
        <v>0</v>
      </c>
      <c r="BC259" s="2" t="n">
        <v>0</v>
      </c>
      <c r="BD259" s="2" t="n">
        <v>0</v>
      </c>
      <c r="BE259" s="2" t="n">
        <v>0</v>
      </c>
      <c r="BF259" s="2" t="n">
        <v>0</v>
      </c>
      <c r="BG259" s="2" t="n">
        <v>0</v>
      </c>
      <c r="BH259" s="2" t="n">
        <v>0</v>
      </c>
      <c r="BI259" s="2" t="n">
        <v>0</v>
      </c>
      <c r="BJ259" s="2" t="n">
        <v>0</v>
      </c>
      <c r="BK259" s="2" t="n">
        <v>0</v>
      </c>
      <c r="BL259" s="2" t="n">
        <v>0</v>
      </c>
      <c r="BM259" s="2" t="n">
        <v>0</v>
      </c>
      <c r="BN259" s="2" t="n">
        <v>0</v>
      </c>
      <c r="BO259" s="2" t="n">
        <v>0</v>
      </c>
      <c r="BP259" s="2" t="n">
        <v>0</v>
      </c>
      <c r="BQ259" s="2" t="n">
        <v>0</v>
      </c>
      <c r="BR259" s="2" t="n">
        <v>0</v>
      </c>
      <c r="BS259" s="2" t="n">
        <v>0</v>
      </c>
      <c r="BT259" s="2" t="n">
        <v>0</v>
      </c>
      <c r="BU259" s="2" t="n">
        <v>0</v>
      </c>
      <c r="BV259" s="2" t="n">
        <v>0</v>
      </c>
      <c r="BW259" s="2" t="n">
        <v>0</v>
      </c>
      <c r="BX259" s="2" t="n">
        <v>0</v>
      </c>
      <c r="BY259" s="2" t="n">
        <v>0</v>
      </c>
      <c r="BZ259" s="2" t="n">
        <v>0</v>
      </c>
      <c r="CA259" s="2" t="n">
        <v>0</v>
      </c>
      <c r="CB259" s="2" t="n">
        <v>0</v>
      </c>
      <c r="CC259" s="2" t="n">
        <v>0</v>
      </c>
      <c r="CD259" s="2" t="n">
        <v>0</v>
      </c>
      <c r="CE259" s="2" t="n">
        <v>0</v>
      </c>
      <c r="CF259" s="2" t="n">
        <v>0</v>
      </c>
      <c r="CG259" s="2" t="n">
        <v>0</v>
      </c>
      <c r="CH259" s="2" t="n">
        <v>0</v>
      </c>
      <c r="CI259" s="2" t="n">
        <v>0</v>
      </c>
      <c r="CJ259" s="2" t="n">
        <v>0</v>
      </c>
      <c r="CK259" s="2" t="n">
        <v>0</v>
      </c>
      <c r="CL259" s="2" t="n">
        <v>0</v>
      </c>
      <c r="CM259" s="2" t="n">
        <v>0</v>
      </c>
      <c r="CN259" s="2" t="n">
        <v>0</v>
      </c>
      <c r="CO259" s="2" t="n">
        <v>0</v>
      </c>
      <c r="CP259" s="2" t="n">
        <v>0</v>
      </c>
      <c r="CQ259" s="2" t="n">
        <v>0</v>
      </c>
      <c r="CR259" s="2" t="n">
        <v>0</v>
      </c>
      <c r="CS259" s="2" t="n">
        <v>0</v>
      </c>
      <c r="CT259" s="2" t="n">
        <v>0</v>
      </c>
      <c r="CU259" s="2" t="n">
        <v>0</v>
      </c>
      <c r="CV259" s="2" t="n">
        <v>0</v>
      </c>
      <c r="CW259" s="2" t="n">
        <v>0</v>
      </c>
      <c r="CX259" s="2" t="n">
        <v>0</v>
      </c>
      <c r="CY259" s="2" t="n">
        <v>0</v>
      </c>
      <c r="CZ259" s="2" t="n">
        <v>0</v>
      </c>
      <c r="DA259" s="2" t="n">
        <v>0</v>
      </c>
      <c r="DB259" s="2" t="n">
        <v>0</v>
      </c>
      <c r="DC259" s="2" t="n">
        <v>0</v>
      </c>
      <c r="DD259" s="2" t="n">
        <v>0</v>
      </c>
      <c r="DE259" s="2" t="n">
        <v>0</v>
      </c>
      <c r="DF259" s="2" t="n">
        <v>0</v>
      </c>
      <c r="DG259" s="2" t="n">
        <v>0</v>
      </c>
      <c r="DH259" s="2" t="n">
        <v>0</v>
      </c>
      <c r="DI259" s="2" t="n">
        <v>0</v>
      </c>
      <c r="DJ259" s="2" t="n">
        <v>0</v>
      </c>
      <c r="DK259" s="2" t="n">
        <v>0</v>
      </c>
      <c r="DL259" s="2" t="n">
        <v>0</v>
      </c>
      <c r="DM259" s="2" t="n">
        <v>0</v>
      </c>
      <c r="DN259" s="2" t="n">
        <v>0</v>
      </c>
      <c r="DO259" s="2" t="n">
        <v>0</v>
      </c>
      <c r="DP259" s="2" t="n">
        <v>0</v>
      </c>
      <c r="DQ259" s="2" t="n">
        <v>0</v>
      </c>
      <c r="DR259" s="2" t="n">
        <v>0</v>
      </c>
      <c r="DS259" s="2" t="n">
        <v>0</v>
      </c>
      <c r="DT259" s="2" t="n">
        <v>0</v>
      </c>
      <c r="DU259" s="2" t="n">
        <v>0</v>
      </c>
      <c r="DV259" s="2" t="n">
        <v>0</v>
      </c>
      <c r="DW259" s="2" t="n">
        <v>0</v>
      </c>
      <c r="DX259" s="2" t="n">
        <v>0</v>
      </c>
      <c r="DY259" s="2" t="n">
        <v>0</v>
      </c>
      <c r="DZ259" s="2" t="n">
        <v>0</v>
      </c>
      <c r="EA259" s="2" t="n">
        <v>0</v>
      </c>
      <c r="EB259" s="2" t="n">
        <v>0</v>
      </c>
      <c r="EC259" s="2" t="n">
        <v>0</v>
      </c>
      <c r="ED259" s="2" t="n">
        <v>0</v>
      </c>
      <c r="EE259" s="2" t="n">
        <v>0</v>
      </c>
      <c r="EF259" s="2" t="n">
        <v>0</v>
      </c>
      <c r="EG259" s="2" t="n">
        <v>0</v>
      </c>
      <c r="EH259" s="2" t="n">
        <v>0</v>
      </c>
      <c r="EI259" s="2" t="n">
        <v>0</v>
      </c>
      <c r="EJ259" s="2" t="n">
        <v>0</v>
      </c>
      <c r="EK259" s="2" t="n">
        <v>0</v>
      </c>
      <c r="EL259" s="2" t="n">
        <v>0</v>
      </c>
      <c r="EM259" s="2" t="n">
        <v>0</v>
      </c>
      <c r="EN259" s="2" t="n">
        <v>0</v>
      </c>
      <c r="EO259" s="2" t="n">
        <v>0</v>
      </c>
      <c r="EP259" s="2" t="n">
        <v>0</v>
      </c>
    </row>
    <row r="260">
      <c r="A260" s="2" t="n">
        <v>3</v>
      </c>
      <c r="B260" s="2" t="inlineStr">
        <is>
          <t>11.06.04</t>
        </is>
      </c>
      <c r="C260" s="2" t="inlineStr">
        <is>
          <t>Linha de vida - cabo de aço</t>
        </is>
      </c>
      <c r="D260" s="2" t="inlineStr">
        <is>
          <t>-</t>
        </is>
      </c>
      <c r="E260" s="2" t="inlineStr">
        <is>
          <t>-</t>
        </is>
      </c>
      <c r="F260" s="2" t="n">
        <v>26334.89849133409</v>
      </c>
      <c r="G260" s="2" t="n">
        <v>0</v>
      </c>
      <c r="H260" s="2" t="n">
        <v>26334.89849133409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0</v>
      </c>
      <c r="S260" s="2" t="n">
        <v>0</v>
      </c>
      <c r="T260" s="2" t="n">
        <v>0</v>
      </c>
      <c r="U260" s="2" t="n">
        <v>0</v>
      </c>
      <c r="V260" s="2" t="n">
        <v>0</v>
      </c>
      <c r="W260" s="2" t="n">
        <v>0</v>
      </c>
      <c r="X260" s="2" t="n">
        <v>0</v>
      </c>
      <c r="Y260" s="2" t="n">
        <v>0</v>
      </c>
      <c r="Z260" s="2" t="n">
        <v>0</v>
      </c>
      <c r="AA260" s="2" t="n">
        <v>0</v>
      </c>
      <c r="AB260" s="2" t="n">
        <v>0</v>
      </c>
      <c r="AC260" s="2" t="n">
        <v>0</v>
      </c>
      <c r="AD260" s="2" t="n">
        <v>0</v>
      </c>
      <c r="AE260" s="2" t="n">
        <v>0</v>
      </c>
      <c r="AF260" s="2" t="n">
        <v>0</v>
      </c>
      <c r="AG260" s="2" t="n">
        <v>0</v>
      </c>
      <c r="AH260" s="2" t="n">
        <v>0</v>
      </c>
      <c r="AI260" s="2" t="n">
        <v>0</v>
      </c>
      <c r="AJ260" s="2" t="n">
        <v>0</v>
      </c>
      <c r="AK260" s="2" t="n">
        <v>0</v>
      </c>
      <c r="AL260" s="2" t="n">
        <v>0</v>
      </c>
      <c r="AM260" s="2" t="n">
        <v>0</v>
      </c>
      <c r="AN260" s="2" t="n">
        <v>0</v>
      </c>
      <c r="AO260" s="2" t="n">
        <v>0</v>
      </c>
      <c r="AP260" s="2" t="n">
        <v>0</v>
      </c>
      <c r="AQ260" s="2" t="n">
        <v>0</v>
      </c>
      <c r="AR260" s="2" t="n">
        <v>0</v>
      </c>
      <c r="AS260" s="2" t="n">
        <v>0</v>
      </c>
      <c r="AT260" s="2" t="n">
        <v>0</v>
      </c>
      <c r="AU260" s="2" t="n">
        <v>0</v>
      </c>
      <c r="AV260" s="2" t="n">
        <v>0</v>
      </c>
      <c r="AW260" s="2" t="n">
        <v>0</v>
      </c>
      <c r="AX260" s="2" t="n">
        <v>0</v>
      </c>
      <c r="AY260" s="2" t="n">
        <v>0</v>
      </c>
      <c r="AZ260" s="2" t="n">
        <v>0</v>
      </c>
      <c r="BA260" s="2" t="n">
        <v>0</v>
      </c>
      <c r="BB260" s="2" t="n">
        <v>0</v>
      </c>
      <c r="BC260" s="2" t="n">
        <v>0</v>
      </c>
      <c r="BD260" s="2" t="n">
        <v>0</v>
      </c>
      <c r="BE260" s="2" t="n">
        <v>0</v>
      </c>
      <c r="BF260" s="2" t="n">
        <v>0</v>
      </c>
      <c r="BG260" s="2" t="n">
        <v>0</v>
      </c>
      <c r="BH260" s="2" t="n">
        <v>0</v>
      </c>
      <c r="BI260" s="2" t="n">
        <v>0</v>
      </c>
      <c r="BJ260" s="2" t="n">
        <v>0</v>
      </c>
      <c r="BK260" s="2" t="n">
        <v>0</v>
      </c>
      <c r="BL260" s="2" t="n">
        <v>0</v>
      </c>
      <c r="BM260" s="2" t="n">
        <v>0</v>
      </c>
      <c r="BN260" s="2" t="n">
        <v>0</v>
      </c>
      <c r="BO260" s="2" t="n">
        <v>0</v>
      </c>
      <c r="BP260" s="2" t="n">
        <v>0</v>
      </c>
      <c r="BQ260" s="2" t="n">
        <v>0</v>
      </c>
      <c r="BR260" s="2" t="n">
        <v>0</v>
      </c>
      <c r="BS260" s="2" t="n">
        <v>0</v>
      </c>
      <c r="BT260" s="2" t="n">
        <v>0</v>
      </c>
      <c r="BU260" s="2" t="n">
        <v>0</v>
      </c>
      <c r="BV260" s="2" t="n">
        <v>0</v>
      </c>
      <c r="BW260" s="2" t="n">
        <v>0</v>
      </c>
      <c r="BX260" s="2" t="n">
        <v>0</v>
      </c>
      <c r="BY260" s="2" t="n">
        <v>0</v>
      </c>
      <c r="BZ260" s="2" t="n">
        <v>0</v>
      </c>
      <c r="CA260" s="2" t="n">
        <v>0</v>
      </c>
      <c r="CB260" s="2" t="n">
        <v>0</v>
      </c>
      <c r="CC260" s="2" t="n">
        <v>0</v>
      </c>
      <c r="CD260" s="2" t="n">
        <v>0</v>
      </c>
      <c r="CE260" s="2" t="n">
        <v>0</v>
      </c>
      <c r="CF260" s="2" t="n">
        <v>0</v>
      </c>
      <c r="CG260" s="2" t="n">
        <v>0</v>
      </c>
      <c r="CH260" s="2" t="n">
        <v>0</v>
      </c>
      <c r="CI260" s="2" t="n">
        <v>0</v>
      </c>
      <c r="CJ260" s="2" t="n">
        <v>0</v>
      </c>
      <c r="CK260" s="2" t="n">
        <v>0</v>
      </c>
      <c r="CL260" s="2" t="n">
        <v>0</v>
      </c>
      <c r="CM260" s="2" t="n">
        <v>0</v>
      </c>
      <c r="CN260" s="2" t="n">
        <v>0</v>
      </c>
      <c r="CO260" s="2" t="n">
        <v>0</v>
      </c>
      <c r="CP260" s="2" t="n">
        <v>0</v>
      </c>
      <c r="CQ260" s="2" t="n">
        <v>0</v>
      </c>
      <c r="CR260" s="2" t="n">
        <v>0</v>
      </c>
      <c r="CS260" s="2" t="n">
        <v>0</v>
      </c>
      <c r="CT260" s="2" t="n">
        <v>0</v>
      </c>
      <c r="CU260" s="2" t="n">
        <v>0</v>
      </c>
      <c r="CV260" s="2" t="n">
        <v>0</v>
      </c>
      <c r="CW260" s="2" t="n">
        <v>0</v>
      </c>
      <c r="CX260" s="2" t="n">
        <v>0</v>
      </c>
      <c r="CY260" s="2" t="n">
        <v>0</v>
      </c>
      <c r="CZ260" s="2" t="n">
        <v>0</v>
      </c>
      <c r="DA260" s="2" t="n">
        <v>0</v>
      </c>
      <c r="DB260" s="2" t="n">
        <v>0</v>
      </c>
      <c r="DC260" s="2" t="n">
        <v>0</v>
      </c>
      <c r="DD260" s="2" t="n">
        <v>0</v>
      </c>
      <c r="DE260" s="2" t="n">
        <v>0</v>
      </c>
      <c r="DF260" s="2" t="n">
        <v>0</v>
      </c>
      <c r="DG260" s="2" t="n">
        <v>0</v>
      </c>
      <c r="DH260" s="2" t="n">
        <v>0</v>
      </c>
      <c r="DI260" s="2" t="n">
        <v>0</v>
      </c>
      <c r="DJ260" s="2" t="n">
        <v>0</v>
      </c>
      <c r="DK260" s="2" t="n">
        <v>0</v>
      </c>
      <c r="DL260" s="2" t="n">
        <v>0</v>
      </c>
      <c r="DM260" s="2" t="n">
        <v>0</v>
      </c>
      <c r="DN260" s="2" t="n">
        <v>0</v>
      </c>
      <c r="DO260" s="2" t="n">
        <v>0</v>
      </c>
      <c r="DP260" s="2" t="n">
        <v>0</v>
      </c>
      <c r="DQ260" s="2" t="n">
        <v>0</v>
      </c>
      <c r="DR260" s="2" t="n">
        <v>0</v>
      </c>
      <c r="DS260" s="2" t="n">
        <v>0</v>
      </c>
      <c r="DT260" s="2" t="n">
        <v>0</v>
      </c>
      <c r="DU260" s="2" t="n">
        <v>0</v>
      </c>
      <c r="DV260" s="2" t="n">
        <v>0</v>
      </c>
      <c r="DW260" s="2" t="n">
        <v>0</v>
      </c>
      <c r="DX260" s="2" t="n">
        <v>0</v>
      </c>
      <c r="DY260" s="2" t="n">
        <v>0</v>
      </c>
      <c r="DZ260" s="2" t="n">
        <v>0</v>
      </c>
      <c r="EA260" s="2" t="n">
        <v>0</v>
      </c>
      <c r="EB260" s="2" t="n">
        <v>0</v>
      </c>
      <c r="EC260" s="2" t="n">
        <v>0</v>
      </c>
      <c r="ED260" s="2" t="n">
        <v>0</v>
      </c>
      <c r="EE260" s="2" t="n">
        <v>0</v>
      </c>
      <c r="EF260" s="2" t="n">
        <v>0</v>
      </c>
      <c r="EG260" s="2" t="n">
        <v>0</v>
      </c>
      <c r="EH260" s="2" t="n">
        <v>0</v>
      </c>
      <c r="EI260" s="2" t="n">
        <v>0</v>
      </c>
      <c r="EJ260" s="2" t="n">
        <v>0</v>
      </c>
      <c r="EK260" s="2" t="n">
        <v>0</v>
      </c>
      <c r="EL260" s="2" t="n">
        <v>0</v>
      </c>
      <c r="EM260" s="2" t="n">
        <v>0</v>
      </c>
      <c r="EN260" s="2" t="n">
        <v>0</v>
      </c>
      <c r="EO260" s="2" t="n">
        <v>0</v>
      </c>
      <c r="EP260" s="2" t="n">
        <v>0</v>
      </c>
    </row>
    <row r="261">
      <c r="A261" s="2" t="n">
        <v>3</v>
      </c>
      <c r="B261" s="2" t="inlineStr">
        <is>
          <t>11.06.05</t>
        </is>
      </c>
      <c r="C261" s="2" t="inlineStr">
        <is>
          <t>Madeiramento para EPCs diversos não explicitados.</t>
        </is>
      </c>
      <c r="D261" s="2" t="inlineStr">
        <is>
          <t>-</t>
        </is>
      </c>
      <c r="E261" s="2" t="inlineStr">
        <is>
          <t>-</t>
        </is>
      </c>
      <c r="F261" s="2" t="n">
        <v>50000</v>
      </c>
      <c r="G261" s="2" t="n">
        <v>0</v>
      </c>
      <c r="H261" s="2" t="n">
        <v>50000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0</v>
      </c>
      <c r="S261" s="2" t="n">
        <v>0</v>
      </c>
      <c r="T261" s="2" t="n">
        <v>0</v>
      </c>
      <c r="U261" s="2" t="n">
        <v>0</v>
      </c>
      <c r="V261" s="2" t="n">
        <v>0</v>
      </c>
      <c r="W261" s="2" t="n">
        <v>0</v>
      </c>
      <c r="X261" s="2" t="n">
        <v>0</v>
      </c>
      <c r="Y261" s="2" t="n">
        <v>0</v>
      </c>
      <c r="Z261" s="2" t="n">
        <v>0</v>
      </c>
      <c r="AA261" s="2" t="n">
        <v>0</v>
      </c>
      <c r="AB261" s="2" t="n">
        <v>0</v>
      </c>
      <c r="AC261" s="2" t="n">
        <v>0</v>
      </c>
      <c r="AD261" s="2" t="n">
        <v>0</v>
      </c>
      <c r="AE261" s="2" t="n">
        <v>0</v>
      </c>
      <c r="AF261" s="2" t="n">
        <v>0</v>
      </c>
      <c r="AG261" s="2" t="n">
        <v>0</v>
      </c>
      <c r="AH261" s="2" t="n">
        <v>0</v>
      </c>
      <c r="AI261" s="2" t="n">
        <v>0</v>
      </c>
      <c r="AJ261" s="2" t="n">
        <v>0</v>
      </c>
      <c r="AK261" s="2" t="n">
        <v>0</v>
      </c>
      <c r="AL261" s="2" t="n">
        <v>0</v>
      </c>
      <c r="AM261" s="2" t="n">
        <v>0</v>
      </c>
      <c r="AN261" s="2" t="n">
        <v>0</v>
      </c>
      <c r="AO261" s="2" t="n">
        <v>0</v>
      </c>
      <c r="AP261" s="2" t="n">
        <v>0</v>
      </c>
      <c r="AQ261" s="2" t="n">
        <v>0</v>
      </c>
      <c r="AR261" s="2" t="n">
        <v>0</v>
      </c>
      <c r="AS261" s="2" t="n">
        <v>0</v>
      </c>
      <c r="AT261" s="2" t="n">
        <v>0</v>
      </c>
      <c r="AU261" s="2" t="n">
        <v>0</v>
      </c>
      <c r="AV261" s="2" t="n">
        <v>0</v>
      </c>
      <c r="AW261" s="2" t="n">
        <v>0</v>
      </c>
      <c r="AX261" s="2" t="n">
        <v>0</v>
      </c>
      <c r="AY261" s="2" t="n">
        <v>0</v>
      </c>
      <c r="AZ261" s="2" t="n">
        <v>0</v>
      </c>
      <c r="BA261" s="2" t="n">
        <v>0</v>
      </c>
      <c r="BB261" s="2" t="n">
        <v>0</v>
      </c>
      <c r="BC261" s="2" t="n">
        <v>0</v>
      </c>
      <c r="BD261" s="2" t="n">
        <v>0</v>
      </c>
      <c r="BE261" s="2" t="n">
        <v>0</v>
      </c>
      <c r="BF261" s="2" t="n">
        <v>0</v>
      </c>
      <c r="BG261" s="2" t="n">
        <v>0</v>
      </c>
      <c r="BH261" s="2" t="n">
        <v>0</v>
      </c>
      <c r="BI261" s="2" t="n">
        <v>0</v>
      </c>
      <c r="BJ261" s="2" t="n">
        <v>0</v>
      </c>
      <c r="BK261" s="2" t="n">
        <v>0</v>
      </c>
      <c r="BL261" s="2" t="n">
        <v>0</v>
      </c>
      <c r="BM261" s="2" t="n">
        <v>0</v>
      </c>
      <c r="BN261" s="2" t="n">
        <v>0</v>
      </c>
      <c r="BO261" s="2" t="n">
        <v>0</v>
      </c>
      <c r="BP261" s="2" t="n">
        <v>0</v>
      </c>
      <c r="BQ261" s="2" t="n">
        <v>0</v>
      </c>
      <c r="BR261" s="2" t="n">
        <v>0</v>
      </c>
      <c r="BS261" s="2" t="n">
        <v>0</v>
      </c>
      <c r="BT261" s="2" t="n">
        <v>0</v>
      </c>
      <c r="BU261" s="2" t="n">
        <v>0</v>
      </c>
      <c r="BV261" s="2" t="n">
        <v>0</v>
      </c>
      <c r="BW261" s="2" t="n">
        <v>0</v>
      </c>
      <c r="BX261" s="2" t="n">
        <v>0</v>
      </c>
      <c r="BY261" s="2" t="n">
        <v>0</v>
      </c>
      <c r="BZ261" s="2" t="n">
        <v>0</v>
      </c>
      <c r="CA261" s="2" t="n">
        <v>0</v>
      </c>
      <c r="CB261" s="2" t="n">
        <v>0</v>
      </c>
      <c r="CC261" s="2" t="n">
        <v>0</v>
      </c>
      <c r="CD261" s="2" t="n">
        <v>0</v>
      </c>
      <c r="CE261" s="2" t="n">
        <v>0</v>
      </c>
      <c r="CF261" s="2" t="n">
        <v>0</v>
      </c>
      <c r="CG261" s="2" t="n">
        <v>0</v>
      </c>
      <c r="CH261" s="2" t="n">
        <v>0</v>
      </c>
      <c r="CI261" s="2" t="n">
        <v>0</v>
      </c>
      <c r="CJ261" s="2" t="n">
        <v>0</v>
      </c>
      <c r="CK261" s="2" t="n">
        <v>0</v>
      </c>
      <c r="CL261" s="2" t="n">
        <v>0</v>
      </c>
      <c r="CM261" s="2" t="n">
        <v>0</v>
      </c>
      <c r="CN261" s="2" t="n">
        <v>0</v>
      </c>
      <c r="CO261" s="2" t="n">
        <v>0</v>
      </c>
      <c r="CP261" s="2" t="n">
        <v>0</v>
      </c>
      <c r="CQ261" s="2" t="n">
        <v>0</v>
      </c>
      <c r="CR261" s="2" t="n">
        <v>0</v>
      </c>
      <c r="CS261" s="2" t="n">
        <v>0</v>
      </c>
      <c r="CT261" s="2" t="n">
        <v>0</v>
      </c>
      <c r="CU261" s="2" t="n">
        <v>0</v>
      </c>
      <c r="CV261" s="2" t="n">
        <v>0</v>
      </c>
      <c r="CW261" s="2" t="n">
        <v>0</v>
      </c>
      <c r="CX261" s="2" t="n">
        <v>0</v>
      </c>
      <c r="CY261" s="2" t="n">
        <v>0</v>
      </c>
      <c r="CZ261" s="2" t="n">
        <v>0</v>
      </c>
      <c r="DA261" s="2" t="n">
        <v>0</v>
      </c>
      <c r="DB261" s="2" t="n">
        <v>0</v>
      </c>
      <c r="DC261" s="2" t="n">
        <v>0</v>
      </c>
      <c r="DD261" s="2" t="n">
        <v>0</v>
      </c>
      <c r="DE261" s="2" t="n">
        <v>0</v>
      </c>
      <c r="DF261" s="2" t="n">
        <v>0</v>
      </c>
      <c r="DG261" s="2" t="n">
        <v>0</v>
      </c>
      <c r="DH261" s="2" t="n">
        <v>0</v>
      </c>
      <c r="DI261" s="2" t="n">
        <v>0</v>
      </c>
      <c r="DJ261" s="2" t="n">
        <v>0</v>
      </c>
      <c r="DK261" s="2" t="n">
        <v>0</v>
      </c>
      <c r="DL261" s="2" t="n">
        <v>0</v>
      </c>
      <c r="DM261" s="2" t="n">
        <v>0</v>
      </c>
      <c r="DN261" s="2" t="n">
        <v>0</v>
      </c>
      <c r="DO261" s="2" t="n">
        <v>0</v>
      </c>
      <c r="DP261" s="2" t="n">
        <v>0</v>
      </c>
      <c r="DQ261" s="2" t="n">
        <v>0</v>
      </c>
      <c r="DR261" s="2" t="n">
        <v>0</v>
      </c>
      <c r="DS261" s="2" t="n">
        <v>0</v>
      </c>
      <c r="DT261" s="2" t="n">
        <v>0</v>
      </c>
      <c r="DU261" s="2" t="n">
        <v>0</v>
      </c>
      <c r="DV261" s="2" t="n">
        <v>0</v>
      </c>
      <c r="DW261" s="2" t="n">
        <v>0</v>
      </c>
      <c r="DX261" s="2" t="n">
        <v>0</v>
      </c>
      <c r="DY261" s="2" t="n">
        <v>0</v>
      </c>
      <c r="DZ261" s="2" t="n">
        <v>0</v>
      </c>
      <c r="EA261" s="2" t="n">
        <v>0</v>
      </c>
      <c r="EB261" s="2" t="n">
        <v>0</v>
      </c>
      <c r="EC261" s="2" t="n">
        <v>0</v>
      </c>
      <c r="ED261" s="2" t="n">
        <v>0</v>
      </c>
      <c r="EE261" s="2" t="n">
        <v>0</v>
      </c>
      <c r="EF261" s="2" t="n">
        <v>0</v>
      </c>
      <c r="EG261" s="2" t="n">
        <v>0</v>
      </c>
      <c r="EH261" s="2" t="n">
        <v>0</v>
      </c>
      <c r="EI261" s="2" t="n">
        <v>0</v>
      </c>
      <c r="EJ261" s="2" t="n">
        <v>0</v>
      </c>
      <c r="EK261" s="2" t="n">
        <v>0</v>
      </c>
      <c r="EL261" s="2" t="n">
        <v>0</v>
      </c>
      <c r="EM261" s="2" t="n">
        <v>0</v>
      </c>
      <c r="EN261" s="2" t="n">
        <v>0</v>
      </c>
      <c r="EO261" s="2" t="n">
        <v>0</v>
      </c>
      <c r="EP261" s="2" t="n">
        <v>0</v>
      </c>
    </row>
    <row r="262">
      <c r="A262" s="2" t="n">
        <v>3</v>
      </c>
      <c r="B262" s="2" t="inlineStr">
        <is>
          <t>11.06.06</t>
        </is>
      </c>
      <c r="C262" s="2" t="inlineStr">
        <is>
          <t>Sistema de proteção SLQA e Rede piso a piso</t>
        </is>
      </c>
      <c r="D262" s="2" t="inlineStr">
        <is>
          <t>-</t>
        </is>
      </c>
      <c r="E262" s="2" t="inlineStr">
        <is>
          <t>-</t>
        </is>
      </c>
      <c r="F262" s="2" t="n">
        <v>381175.08</v>
      </c>
      <c r="G262" s="2" t="n">
        <v>0</v>
      </c>
      <c r="H262" s="2" t="n">
        <v>381175.08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0</v>
      </c>
      <c r="S262" s="2" t="n">
        <v>0</v>
      </c>
      <c r="T262" s="2" t="n">
        <v>0</v>
      </c>
      <c r="U262" s="2" t="n">
        <v>0</v>
      </c>
      <c r="V262" s="2" t="n">
        <v>0</v>
      </c>
      <c r="W262" s="2" t="n">
        <v>0</v>
      </c>
      <c r="X262" s="2" t="n">
        <v>0</v>
      </c>
      <c r="Y262" s="2" t="n">
        <v>0</v>
      </c>
      <c r="Z262" s="2" t="n">
        <v>0</v>
      </c>
      <c r="AA262" s="2" t="n">
        <v>0</v>
      </c>
      <c r="AB262" s="2" t="n">
        <v>0</v>
      </c>
      <c r="AC262" s="2" t="n">
        <v>0</v>
      </c>
      <c r="AD262" s="2" t="n">
        <v>0</v>
      </c>
      <c r="AE262" s="2" t="n">
        <v>0</v>
      </c>
      <c r="AF262" s="2" t="n">
        <v>0</v>
      </c>
      <c r="AG262" s="2" t="n">
        <v>0</v>
      </c>
      <c r="AH262" s="2" t="n">
        <v>0</v>
      </c>
      <c r="AI262" s="2" t="n">
        <v>0</v>
      </c>
      <c r="AJ262" s="2" t="n">
        <v>0</v>
      </c>
      <c r="AK262" s="2" t="n">
        <v>0</v>
      </c>
      <c r="AL262" s="2" t="n">
        <v>0</v>
      </c>
      <c r="AM262" s="2" t="n">
        <v>0</v>
      </c>
      <c r="AN262" s="2" t="n">
        <v>0</v>
      </c>
      <c r="AO262" s="2" t="n">
        <v>0</v>
      </c>
      <c r="AP262" s="2" t="n">
        <v>0</v>
      </c>
      <c r="AQ262" s="2" t="n">
        <v>0</v>
      </c>
      <c r="AR262" s="2" t="n">
        <v>0</v>
      </c>
      <c r="AS262" s="2" t="n">
        <v>0</v>
      </c>
      <c r="AT262" s="2" t="n">
        <v>0</v>
      </c>
      <c r="AU262" s="2" t="n">
        <v>0</v>
      </c>
      <c r="AV262" s="2" t="n">
        <v>0</v>
      </c>
      <c r="AW262" s="2" t="n">
        <v>0</v>
      </c>
      <c r="AX262" s="2" t="n">
        <v>0</v>
      </c>
      <c r="AY262" s="2" t="n">
        <v>0</v>
      </c>
      <c r="AZ262" s="2" t="n">
        <v>0</v>
      </c>
      <c r="BA262" s="2" t="n">
        <v>0</v>
      </c>
      <c r="BB262" s="2" t="n">
        <v>0</v>
      </c>
      <c r="BC262" s="2" t="n">
        <v>0</v>
      </c>
      <c r="BD262" s="2" t="n">
        <v>0</v>
      </c>
      <c r="BE262" s="2" t="n">
        <v>0</v>
      </c>
      <c r="BF262" s="2" t="n">
        <v>0</v>
      </c>
      <c r="BG262" s="2" t="n">
        <v>0</v>
      </c>
      <c r="BH262" s="2" t="n">
        <v>0</v>
      </c>
      <c r="BI262" s="2" t="n">
        <v>0</v>
      </c>
      <c r="BJ262" s="2" t="n">
        <v>0</v>
      </c>
      <c r="BK262" s="2" t="n">
        <v>0</v>
      </c>
      <c r="BL262" s="2" t="n">
        <v>0</v>
      </c>
      <c r="BM262" s="2" t="n">
        <v>0</v>
      </c>
      <c r="BN262" s="2" t="n">
        <v>0</v>
      </c>
      <c r="BO262" s="2" t="n">
        <v>0</v>
      </c>
      <c r="BP262" s="2" t="n">
        <v>0</v>
      </c>
      <c r="BQ262" s="2" t="n">
        <v>0</v>
      </c>
      <c r="BR262" s="2" t="n">
        <v>0</v>
      </c>
      <c r="BS262" s="2" t="n">
        <v>0</v>
      </c>
      <c r="BT262" s="2" t="n">
        <v>0</v>
      </c>
      <c r="BU262" s="2" t="n">
        <v>0</v>
      </c>
      <c r="BV262" s="2" t="n">
        <v>0</v>
      </c>
      <c r="BW262" s="2" t="n">
        <v>0</v>
      </c>
      <c r="BX262" s="2" t="n">
        <v>0</v>
      </c>
      <c r="BY262" s="2" t="n">
        <v>0</v>
      </c>
      <c r="BZ262" s="2" t="n">
        <v>0</v>
      </c>
      <c r="CA262" s="2" t="n">
        <v>0</v>
      </c>
      <c r="CB262" s="2" t="n">
        <v>0</v>
      </c>
      <c r="CC262" s="2" t="n">
        <v>0</v>
      </c>
      <c r="CD262" s="2" t="n">
        <v>0</v>
      </c>
      <c r="CE262" s="2" t="n">
        <v>0</v>
      </c>
      <c r="CF262" s="2" t="n">
        <v>0</v>
      </c>
      <c r="CG262" s="2" t="n">
        <v>0</v>
      </c>
      <c r="CH262" s="2" t="n">
        <v>0</v>
      </c>
      <c r="CI262" s="2" t="n">
        <v>0</v>
      </c>
      <c r="CJ262" s="2" t="n">
        <v>0</v>
      </c>
      <c r="CK262" s="2" t="n">
        <v>0</v>
      </c>
      <c r="CL262" s="2" t="n">
        <v>0</v>
      </c>
      <c r="CM262" s="2" t="n">
        <v>0</v>
      </c>
      <c r="CN262" s="2" t="n">
        <v>0</v>
      </c>
      <c r="CO262" s="2" t="n">
        <v>0</v>
      </c>
      <c r="CP262" s="2" t="n">
        <v>0</v>
      </c>
      <c r="CQ262" s="2" t="n">
        <v>0</v>
      </c>
      <c r="CR262" s="2" t="n">
        <v>0</v>
      </c>
      <c r="CS262" s="2" t="n">
        <v>0</v>
      </c>
      <c r="CT262" s="2" t="n">
        <v>0</v>
      </c>
      <c r="CU262" s="2" t="n">
        <v>0</v>
      </c>
      <c r="CV262" s="2" t="n">
        <v>0</v>
      </c>
      <c r="CW262" s="2" t="n">
        <v>0</v>
      </c>
      <c r="CX262" s="2" t="n">
        <v>0</v>
      </c>
      <c r="CY262" s="2" t="n">
        <v>0</v>
      </c>
      <c r="CZ262" s="2" t="n">
        <v>0</v>
      </c>
      <c r="DA262" s="2" t="n">
        <v>0</v>
      </c>
      <c r="DB262" s="2" t="n">
        <v>0</v>
      </c>
      <c r="DC262" s="2" t="n">
        <v>0</v>
      </c>
      <c r="DD262" s="2" t="n">
        <v>0</v>
      </c>
      <c r="DE262" s="2" t="n">
        <v>0</v>
      </c>
      <c r="DF262" s="2" t="n">
        <v>0</v>
      </c>
      <c r="DG262" s="2" t="n">
        <v>0</v>
      </c>
      <c r="DH262" s="2" t="n">
        <v>0</v>
      </c>
      <c r="DI262" s="2" t="n">
        <v>0</v>
      </c>
      <c r="DJ262" s="2" t="n">
        <v>0</v>
      </c>
      <c r="DK262" s="2" t="n">
        <v>0</v>
      </c>
      <c r="DL262" s="2" t="n">
        <v>0</v>
      </c>
      <c r="DM262" s="2" t="n">
        <v>0</v>
      </c>
      <c r="DN262" s="2" t="n">
        <v>0</v>
      </c>
      <c r="DO262" s="2" t="n">
        <v>0</v>
      </c>
      <c r="DP262" s="2" t="n">
        <v>0</v>
      </c>
      <c r="DQ262" s="2" t="n">
        <v>0</v>
      </c>
      <c r="DR262" s="2" t="n">
        <v>0</v>
      </c>
      <c r="DS262" s="2" t="n">
        <v>0</v>
      </c>
      <c r="DT262" s="2" t="n">
        <v>0</v>
      </c>
      <c r="DU262" s="2" t="n">
        <v>0</v>
      </c>
      <c r="DV262" s="2" t="n">
        <v>0</v>
      </c>
      <c r="DW262" s="2" t="n">
        <v>0</v>
      </c>
      <c r="DX262" s="2" t="n">
        <v>0</v>
      </c>
      <c r="DY262" s="2" t="n">
        <v>0</v>
      </c>
      <c r="DZ262" s="2" t="n">
        <v>0</v>
      </c>
      <c r="EA262" s="2" t="n">
        <v>0</v>
      </c>
      <c r="EB262" s="2" t="n">
        <v>0</v>
      </c>
      <c r="EC262" s="2" t="n">
        <v>0</v>
      </c>
      <c r="ED262" s="2" t="n">
        <v>0</v>
      </c>
      <c r="EE262" s="2" t="n">
        <v>0</v>
      </c>
      <c r="EF262" s="2" t="n">
        <v>0</v>
      </c>
      <c r="EG262" s="2" t="n">
        <v>0</v>
      </c>
      <c r="EH262" s="2" t="n">
        <v>0</v>
      </c>
      <c r="EI262" s="2" t="n">
        <v>0</v>
      </c>
      <c r="EJ262" s="2" t="n">
        <v>0</v>
      </c>
      <c r="EK262" s="2" t="n">
        <v>0</v>
      </c>
      <c r="EL262" s="2" t="n">
        <v>0</v>
      </c>
      <c r="EM262" s="2" t="n">
        <v>0</v>
      </c>
      <c r="EN262" s="2" t="n">
        <v>0</v>
      </c>
      <c r="EO262" s="2" t="n">
        <v>0</v>
      </c>
      <c r="EP262" s="2" t="n">
        <v>0</v>
      </c>
    </row>
    <row r="263">
      <c r="A263" s="2" t="n">
        <v>3</v>
      </c>
      <c r="B263" s="2" t="inlineStr">
        <is>
          <t>11.06.07</t>
        </is>
      </c>
      <c r="C263" s="2" t="inlineStr">
        <is>
          <t>Pontos de ancoragem - varandas</t>
        </is>
      </c>
      <c r="D263" s="2" t="inlineStr">
        <is>
          <t>-</t>
        </is>
      </c>
      <c r="E263" s="2" t="inlineStr">
        <is>
          <t>-</t>
        </is>
      </c>
      <c r="F263" s="2" t="n">
        <v>12990</v>
      </c>
      <c r="G263" s="2" t="n">
        <v>0</v>
      </c>
      <c r="H263" s="2" t="n">
        <v>12990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0</v>
      </c>
      <c r="S263" s="2" t="n">
        <v>0</v>
      </c>
      <c r="T263" s="2" t="n">
        <v>0</v>
      </c>
      <c r="U263" s="2" t="n">
        <v>0</v>
      </c>
      <c r="V263" s="2" t="n">
        <v>0</v>
      </c>
      <c r="W263" s="2" t="n">
        <v>0</v>
      </c>
      <c r="X263" s="2" t="n">
        <v>0</v>
      </c>
      <c r="Y263" s="2" t="n">
        <v>0</v>
      </c>
      <c r="Z263" s="2" t="n">
        <v>0</v>
      </c>
      <c r="AA263" s="2" t="n">
        <v>0</v>
      </c>
      <c r="AB263" s="2" t="n">
        <v>0</v>
      </c>
      <c r="AC263" s="2" t="n">
        <v>0</v>
      </c>
      <c r="AD263" s="2" t="n">
        <v>0</v>
      </c>
      <c r="AE263" s="2" t="n">
        <v>0</v>
      </c>
      <c r="AF263" s="2" t="n">
        <v>0</v>
      </c>
      <c r="AG263" s="2" t="n">
        <v>0</v>
      </c>
      <c r="AH263" s="2" t="n">
        <v>0</v>
      </c>
      <c r="AI263" s="2" t="n">
        <v>0</v>
      </c>
      <c r="AJ263" s="2" t="n">
        <v>0</v>
      </c>
      <c r="AK263" s="2" t="n">
        <v>0</v>
      </c>
      <c r="AL263" s="2" t="n">
        <v>0</v>
      </c>
      <c r="AM263" s="2" t="n">
        <v>0</v>
      </c>
      <c r="AN263" s="2" t="n">
        <v>0</v>
      </c>
      <c r="AO263" s="2" t="n">
        <v>0</v>
      </c>
      <c r="AP263" s="2" t="n">
        <v>0</v>
      </c>
      <c r="AQ263" s="2" t="n">
        <v>0</v>
      </c>
      <c r="AR263" s="2" t="n">
        <v>0</v>
      </c>
      <c r="AS263" s="2" t="n">
        <v>0</v>
      </c>
      <c r="AT263" s="2" t="n">
        <v>0</v>
      </c>
      <c r="AU263" s="2" t="n">
        <v>0</v>
      </c>
      <c r="AV263" s="2" t="n">
        <v>0</v>
      </c>
      <c r="AW263" s="2" t="n">
        <v>0</v>
      </c>
      <c r="AX263" s="2" t="n">
        <v>0</v>
      </c>
      <c r="AY263" s="2" t="n">
        <v>0</v>
      </c>
      <c r="AZ263" s="2" t="n">
        <v>0</v>
      </c>
      <c r="BA263" s="2" t="n">
        <v>0</v>
      </c>
      <c r="BB263" s="2" t="n">
        <v>0</v>
      </c>
      <c r="BC263" s="2" t="n">
        <v>0</v>
      </c>
      <c r="BD263" s="2" t="n">
        <v>0</v>
      </c>
      <c r="BE263" s="2" t="n">
        <v>0</v>
      </c>
      <c r="BF263" s="2" t="n">
        <v>0</v>
      </c>
      <c r="BG263" s="2" t="n">
        <v>0</v>
      </c>
      <c r="BH263" s="2" t="n">
        <v>0</v>
      </c>
      <c r="BI263" s="2" t="n">
        <v>0</v>
      </c>
      <c r="BJ263" s="2" t="n">
        <v>0</v>
      </c>
      <c r="BK263" s="2" t="n">
        <v>0</v>
      </c>
      <c r="BL263" s="2" t="n">
        <v>0</v>
      </c>
      <c r="BM263" s="2" t="n">
        <v>0</v>
      </c>
      <c r="BN263" s="2" t="n">
        <v>0</v>
      </c>
      <c r="BO263" s="2" t="n">
        <v>0</v>
      </c>
      <c r="BP263" s="2" t="n">
        <v>0</v>
      </c>
      <c r="BQ263" s="2" t="n">
        <v>0</v>
      </c>
      <c r="BR263" s="2" t="n">
        <v>0</v>
      </c>
      <c r="BS263" s="2" t="n">
        <v>0</v>
      </c>
      <c r="BT263" s="2" t="n">
        <v>0</v>
      </c>
      <c r="BU263" s="2" t="n">
        <v>0</v>
      </c>
      <c r="BV263" s="2" t="n">
        <v>0</v>
      </c>
      <c r="BW263" s="2" t="n">
        <v>0</v>
      </c>
      <c r="BX263" s="2" t="n">
        <v>0</v>
      </c>
      <c r="BY263" s="2" t="n">
        <v>0</v>
      </c>
      <c r="BZ263" s="2" t="n">
        <v>0</v>
      </c>
      <c r="CA263" s="2" t="n">
        <v>0</v>
      </c>
      <c r="CB263" s="2" t="n">
        <v>0</v>
      </c>
      <c r="CC263" s="2" t="n">
        <v>0</v>
      </c>
      <c r="CD263" s="2" t="n">
        <v>0</v>
      </c>
      <c r="CE263" s="2" t="n">
        <v>0</v>
      </c>
      <c r="CF263" s="2" t="n">
        <v>0</v>
      </c>
      <c r="CG263" s="2" t="n">
        <v>0</v>
      </c>
      <c r="CH263" s="2" t="n">
        <v>0</v>
      </c>
      <c r="CI263" s="2" t="n">
        <v>0</v>
      </c>
      <c r="CJ263" s="2" t="n">
        <v>0</v>
      </c>
      <c r="CK263" s="2" t="n">
        <v>0</v>
      </c>
      <c r="CL263" s="2" t="n">
        <v>0</v>
      </c>
      <c r="CM263" s="2" t="n">
        <v>0</v>
      </c>
      <c r="CN263" s="2" t="n">
        <v>0</v>
      </c>
      <c r="CO263" s="2" t="n">
        <v>0</v>
      </c>
      <c r="CP263" s="2" t="n">
        <v>0</v>
      </c>
      <c r="CQ263" s="2" t="n">
        <v>0</v>
      </c>
      <c r="CR263" s="2" t="n">
        <v>0</v>
      </c>
      <c r="CS263" s="2" t="n">
        <v>0</v>
      </c>
      <c r="CT263" s="2" t="n">
        <v>0</v>
      </c>
      <c r="CU263" s="2" t="n">
        <v>0</v>
      </c>
      <c r="CV263" s="2" t="n">
        <v>0</v>
      </c>
      <c r="CW263" s="2" t="n">
        <v>0</v>
      </c>
      <c r="CX263" s="2" t="n">
        <v>0</v>
      </c>
      <c r="CY263" s="2" t="n">
        <v>0</v>
      </c>
      <c r="CZ263" s="2" t="n">
        <v>0</v>
      </c>
      <c r="DA263" s="2" t="n">
        <v>0</v>
      </c>
      <c r="DB263" s="2" t="n">
        <v>0</v>
      </c>
      <c r="DC263" s="2" t="n">
        <v>0</v>
      </c>
      <c r="DD263" s="2" t="n">
        <v>0</v>
      </c>
      <c r="DE263" s="2" t="n">
        <v>0</v>
      </c>
      <c r="DF263" s="2" t="n">
        <v>0</v>
      </c>
      <c r="DG263" s="2" t="n">
        <v>0</v>
      </c>
      <c r="DH263" s="2" t="n">
        <v>0</v>
      </c>
      <c r="DI263" s="2" t="n">
        <v>0</v>
      </c>
      <c r="DJ263" s="2" t="n">
        <v>0</v>
      </c>
      <c r="DK263" s="2" t="n">
        <v>0</v>
      </c>
      <c r="DL263" s="2" t="n">
        <v>0</v>
      </c>
      <c r="DM263" s="2" t="n">
        <v>0</v>
      </c>
      <c r="DN263" s="2" t="n">
        <v>0</v>
      </c>
      <c r="DO263" s="2" t="n">
        <v>0</v>
      </c>
      <c r="DP263" s="2" t="n">
        <v>0</v>
      </c>
      <c r="DQ263" s="2" t="n">
        <v>0</v>
      </c>
      <c r="DR263" s="2" t="n">
        <v>0</v>
      </c>
      <c r="DS263" s="2" t="n">
        <v>0</v>
      </c>
      <c r="DT263" s="2" t="n">
        <v>0</v>
      </c>
      <c r="DU263" s="2" t="n">
        <v>0</v>
      </c>
      <c r="DV263" s="2" t="n">
        <v>0</v>
      </c>
      <c r="DW263" s="2" t="n">
        <v>0</v>
      </c>
      <c r="DX263" s="2" t="n">
        <v>0</v>
      </c>
      <c r="DY263" s="2" t="n">
        <v>0</v>
      </c>
      <c r="DZ263" s="2" t="n">
        <v>0</v>
      </c>
      <c r="EA263" s="2" t="n">
        <v>0</v>
      </c>
      <c r="EB263" s="2" t="n">
        <v>0</v>
      </c>
      <c r="EC263" s="2" t="n">
        <v>0</v>
      </c>
      <c r="ED263" s="2" t="n">
        <v>0</v>
      </c>
      <c r="EE263" s="2" t="n">
        <v>0</v>
      </c>
      <c r="EF263" s="2" t="n">
        <v>0</v>
      </c>
      <c r="EG263" s="2" t="n">
        <v>0</v>
      </c>
      <c r="EH263" s="2" t="n">
        <v>0</v>
      </c>
      <c r="EI263" s="2" t="n">
        <v>0</v>
      </c>
      <c r="EJ263" s="2" t="n">
        <v>0</v>
      </c>
      <c r="EK263" s="2" t="n">
        <v>0</v>
      </c>
      <c r="EL263" s="2" t="n">
        <v>0</v>
      </c>
      <c r="EM263" s="2" t="n">
        <v>0</v>
      </c>
      <c r="EN263" s="2" t="n">
        <v>0</v>
      </c>
      <c r="EO263" s="2" t="n">
        <v>0</v>
      </c>
      <c r="EP263" s="2" t="n">
        <v>0</v>
      </c>
    </row>
    <row r="264">
      <c r="A264" s="2" t="n">
        <v>1</v>
      </c>
      <c r="B264" s="2" t="inlineStr">
        <is>
          <t>12</t>
        </is>
      </c>
      <c r="C264" s="2" t="inlineStr">
        <is>
          <t>SERVIÇOS INICIAIS</t>
        </is>
      </c>
      <c r="D264" s="2" t="inlineStr">
        <is>
          <t>12/05/2025</t>
        </is>
      </c>
      <c r="E264" s="2" t="inlineStr">
        <is>
          <t>30/05/2025</t>
        </is>
      </c>
      <c r="F264" s="2" t="n">
        <v>25566.71768003799</v>
      </c>
      <c r="G264" s="2" t="n">
        <v>0</v>
      </c>
      <c r="H264" s="2" t="n">
        <v>25566.71768003799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100</v>
      </c>
      <c r="P264" s="2" t="n">
        <v>100</v>
      </c>
      <c r="Q264" s="2" t="n">
        <v>100</v>
      </c>
      <c r="R264" s="2" t="n">
        <v>100</v>
      </c>
      <c r="S264" s="2" t="n">
        <v>100</v>
      </c>
      <c r="T264" s="2" t="n">
        <v>100</v>
      </c>
      <c r="U264" s="2" t="n">
        <v>100</v>
      </c>
      <c r="V264" s="2" t="n">
        <v>100</v>
      </c>
      <c r="W264" s="2" t="n">
        <v>100</v>
      </c>
      <c r="X264" s="2" t="n">
        <v>100</v>
      </c>
      <c r="Y264" s="2" t="n">
        <v>100</v>
      </c>
      <c r="Z264" s="2" t="n">
        <v>100</v>
      </c>
      <c r="AA264" s="2" t="n">
        <v>100</v>
      </c>
      <c r="AB264" s="2" t="n">
        <v>100</v>
      </c>
      <c r="AC264" s="2" t="n">
        <v>100</v>
      </c>
      <c r="AD264" s="2" t="n">
        <v>100</v>
      </c>
      <c r="AE264" s="2" t="n">
        <v>100</v>
      </c>
      <c r="AF264" s="2" t="n">
        <v>100</v>
      </c>
      <c r="AG264" s="2" t="n">
        <v>100</v>
      </c>
      <c r="AH264" s="2" t="n">
        <v>100</v>
      </c>
      <c r="AI264" s="2" t="n">
        <v>100</v>
      </c>
      <c r="AJ264" s="2" t="n">
        <v>100</v>
      </c>
      <c r="AK264" s="2" t="n">
        <v>100</v>
      </c>
      <c r="AL264" s="2" t="n">
        <v>100</v>
      </c>
      <c r="AM264" s="2" t="n">
        <v>100</v>
      </c>
      <c r="AN264" s="2" t="n">
        <v>100</v>
      </c>
      <c r="AO264" s="2" t="n">
        <v>100</v>
      </c>
      <c r="AP264" s="2" t="n">
        <v>100</v>
      </c>
      <c r="AQ264" s="2" t="n">
        <v>100</v>
      </c>
      <c r="AR264" s="2" t="n">
        <v>100</v>
      </c>
      <c r="AS264" s="2" t="n">
        <v>100</v>
      </c>
      <c r="AT264" s="2" t="n">
        <v>100</v>
      </c>
      <c r="AU264" s="2" t="n">
        <v>100</v>
      </c>
      <c r="AV264" s="2" t="n">
        <v>100</v>
      </c>
      <c r="AW264" s="2" t="n">
        <v>100</v>
      </c>
      <c r="AX264" s="2" t="n">
        <v>100</v>
      </c>
      <c r="AY264" s="2" t="n">
        <v>100</v>
      </c>
      <c r="AZ264" s="2" t="n">
        <v>100</v>
      </c>
      <c r="BA264" s="2" t="n">
        <v>100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</row>
    <row r="265">
      <c r="A265" s="2" t="n">
        <v>2</v>
      </c>
      <c r="B265" s="2" t="inlineStr">
        <is>
          <t>12.01</t>
        </is>
      </c>
      <c r="C265" s="2" t="inlineStr">
        <is>
          <t>Locação da obra</t>
        </is>
      </c>
      <c r="D265" s="2" t="inlineStr">
        <is>
          <t>12/05/2025</t>
        </is>
      </c>
      <c r="E265" s="2" t="inlineStr">
        <is>
          <t>30/05/2025</t>
        </is>
      </c>
      <c r="F265" s="2" t="n">
        <v>25566.71768003799</v>
      </c>
      <c r="G265" s="2" t="n">
        <v>0</v>
      </c>
      <c r="H265" s="2" t="n">
        <v>25566.71768003799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100</v>
      </c>
      <c r="P265" s="2" t="n">
        <v>100</v>
      </c>
      <c r="Q265" s="2" t="n">
        <v>100</v>
      </c>
      <c r="R265" s="2" t="n">
        <v>100</v>
      </c>
      <c r="S265" s="2" t="n">
        <v>100</v>
      </c>
      <c r="T265" s="2" t="n">
        <v>100</v>
      </c>
      <c r="U265" s="2" t="n">
        <v>100</v>
      </c>
      <c r="V265" s="2" t="n">
        <v>100</v>
      </c>
      <c r="W265" s="2" t="n">
        <v>100</v>
      </c>
      <c r="X265" s="2" t="n">
        <v>100</v>
      </c>
      <c r="Y265" s="2" t="n">
        <v>100</v>
      </c>
      <c r="Z265" s="2" t="n">
        <v>100</v>
      </c>
      <c r="AA265" s="2" t="n">
        <v>100</v>
      </c>
      <c r="AB265" s="2" t="n">
        <v>100</v>
      </c>
      <c r="AC265" s="2" t="n">
        <v>100</v>
      </c>
      <c r="AD265" s="2" t="n">
        <v>100</v>
      </c>
      <c r="AE265" s="2" t="n">
        <v>100</v>
      </c>
      <c r="AF265" s="2" t="n">
        <v>100</v>
      </c>
      <c r="AG265" s="2" t="n">
        <v>100</v>
      </c>
      <c r="AH265" s="2" t="n">
        <v>100</v>
      </c>
      <c r="AI265" s="2" t="n">
        <v>100</v>
      </c>
      <c r="AJ265" s="2" t="n">
        <v>100</v>
      </c>
      <c r="AK265" s="2" t="n">
        <v>100</v>
      </c>
      <c r="AL265" s="2" t="n">
        <v>100</v>
      </c>
      <c r="AM265" s="2" t="n">
        <v>100</v>
      </c>
      <c r="AN265" s="2" t="n">
        <v>100</v>
      </c>
      <c r="AO265" s="2" t="n">
        <v>100</v>
      </c>
      <c r="AP265" s="2" t="n">
        <v>100</v>
      </c>
      <c r="AQ265" s="2" t="n">
        <v>100</v>
      </c>
      <c r="AR265" s="2" t="n">
        <v>100</v>
      </c>
      <c r="AS265" s="2" t="n">
        <v>100</v>
      </c>
      <c r="AT265" s="2" t="n">
        <v>100</v>
      </c>
      <c r="AU265" s="2" t="n">
        <v>100</v>
      </c>
      <c r="AV265" s="2" t="n">
        <v>100</v>
      </c>
      <c r="AW265" s="2" t="n">
        <v>100</v>
      </c>
      <c r="AX265" s="2" t="n">
        <v>100</v>
      </c>
      <c r="AY265" s="2" t="n">
        <v>100</v>
      </c>
      <c r="AZ265" s="2" t="n">
        <v>100</v>
      </c>
      <c r="BA265" s="2" t="n">
        <v>100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</row>
    <row r="266">
      <c r="A266" s="2" t="n">
        <v>3</v>
      </c>
      <c r="B266" s="2" t="inlineStr">
        <is>
          <t>12.01.01</t>
        </is>
      </c>
      <c r="C266" s="2" t="inlineStr">
        <is>
          <t>Locação da obra</t>
        </is>
      </c>
      <c r="D266" s="2" t="inlineStr">
        <is>
          <t>12/05/2025</t>
        </is>
      </c>
      <c r="E266" s="2" t="inlineStr">
        <is>
          <t>30/05/2025</t>
        </is>
      </c>
      <c r="F266" s="2" t="n">
        <v>25566.71768003799</v>
      </c>
      <c r="G266" s="2" t="n">
        <v>0</v>
      </c>
      <c r="H266" s="2" t="n">
        <v>25566.71768003799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100</v>
      </c>
      <c r="P266" s="2" t="n">
        <v>100</v>
      </c>
      <c r="Q266" s="2" t="n">
        <v>100</v>
      </c>
      <c r="R266" s="2" t="n">
        <v>100</v>
      </c>
      <c r="S266" s="2" t="n">
        <v>100</v>
      </c>
      <c r="T266" s="2" t="n">
        <v>100</v>
      </c>
      <c r="U266" s="2" t="n">
        <v>100</v>
      </c>
      <c r="V266" s="2" t="n">
        <v>100</v>
      </c>
      <c r="W266" s="2" t="n">
        <v>100</v>
      </c>
      <c r="X266" s="2" t="n">
        <v>100</v>
      </c>
      <c r="Y266" s="2" t="n">
        <v>100</v>
      </c>
      <c r="Z266" s="2" t="n">
        <v>100</v>
      </c>
      <c r="AA266" s="2" t="n">
        <v>100</v>
      </c>
      <c r="AB266" s="2" t="n">
        <v>100</v>
      </c>
      <c r="AC266" s="2" t="n">
        <v>100</v>
      </c>
      <c r="AD266" s="2" t="n">
        <v>100</v>
      </c>
      <c r="AE266" s="2" t="n">
        <v>100</v>
      </c>
      <c r="AF266" s="2" t="n">
        <v>100</v>
      </c>
      <c r="AG266" s="2" t="n">
        <v>100</v>
      </c>
      <c r="AH266" s="2" t="n">
        <v>100</v>
      </c>
      <c r="AI266" s="2" t="n">
        <v>100</v>
      </c>
      <c r="AJ266" s="2" t="n">
        <v>100</v>
      </c>
      <c r="AK266" s="2" t="n">
        <v>100</v>
      </c>
      <c r="AL266" s="2" t="n">
        <v>100</v>
      </c>
      <c r="AM266" s="2" t="n">
        <v>100</v>
      </c>
      <c r="AN266" s="2" t="n">
        <v>100</v>
      </c>
      <c r="AO266" s="2" t="n">
        <v>100</v>
      </c>
      <c r="AP266" s="2" t="n">
        <v>100</v>
      </c>
      <c r="AQ266" s="2" t="n">
        <v>100</v>
      </c>
      <c r="AR266" s="2" t="n">
        <v>100</v>
      </c>
      <c r="AS266" s="2" t="n">
        <v>100</v>
      </c>
      <c r="AT266" s="2" t="n">
        <v>100</v>
      </c>
      <c r="AU266" s="2" t="n">
        <v>100</v>
      </c>
      <c r="AV266" s="2" t="n">
        <v>100</v>
      </c>
      <c r="AW266" s="2" t="n">
        <v>100</v>
      </c>
      <c r="AX266" s="2" t="n">
        <v>100</v>
      </c>
      <c r="AY266" s="2" t="n">
        <v>100</v>
      </c>
      <c r="AZ266" s="2" t="n">
        <v>100</v>
      </c>
      <c r="BA266" s="2" t="n">
        <v>100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</row>
    <row r="267">
      <c r="A267" s="2" t="n">
        <v>1</v>
      </c>
      <c r="B267" s="2" t="inlineStr">
        <is>
          <t>13</t>
        </is>
      </c>
      <c r="C267" s="2" t="inlineStr">
        <is>
          <t>CONTENÇÃO</t>
        </is>
      </c>
      <c r="D267" s="2" t="inlineStr">
        <is>
          <t>12/05/2025</t>
        </is>
      </c>
      <c r="E267" s="2" t="inlineStr">
        <is>
          <t>10/12/2025</t>
        </is>
      </c>
      <c r="F267" s="2" t="n">
        <v>3516929.763512386</v>
      </c>
      <c r="G267" s="2" t="n">
        <v>0</v>
      </c>
      <c r="H267" s="2" t="n">
        <v>3516929.763512386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11.72</v>
      </c>
      <c r="P267" s="2" t="n">
        <v>11.72</v>
      </c>
      <c r="Q267" s="2" t="n">
        <v>0</v>
      </c>
      <c r="R267" s="2" t="n">
        <v>27.34</v>
      </c>
      <c r="S267" s="2" t="n">
        <v>27.34</v>
      </c>
      <c r="T267" s="2" t="n">
        <v>51.01</v>
      </c>
      <c r="U267" s="2" t="n">
        <v>45.31</v>
      </c>
      <c r="V267" s="2" t="n">
        <v>45.31</v>
      </c>
      <c r="W267" s="2" t="n">
        <v>80.48</v>
      </c>
      <c r="X267" s="2" t="n">
        <v>60.94</v>
      </c>
      <c r="Y267" s="2" t="n">
        <v>60.94</v>
      </c>
      <c r="Z267" s="2" t="n">
        <v>88.20999999999999</v>
      </c>
      <c r="AA267" s="2" t="n">
        <v>78.13</v>
      </c>
      <c r="AB267" s="2" t="n">
        <v>78.13</v>
      </c>
      <c r="AC267" s="2" t="n">
        <v>95.28</v>
      </c>
      <c r="AD267" s="2" t="n">
        <v>96.09</v>
      </c>
      <c r="AE267" s="2" t="n">
        <v>96.09</v>
      </c>
      <c r="AF267" s="2" t="n">
        <v>95.28</v>
      </c>
      <c r="AG267" s="2" t="n">
        <v>99</v>
      </c>
      <c r="AH267" s="2" t="n">
        <v>99</v>
      </c>
      <c r="AI267" s="2" t="n">
        <v>99</v>
      </c>
      <c r="AJ267" s="2" t="n">
        <v>100</v>
      </c>
      <c r="AK267" s="2" t="n">
        <v>100</v>
      </c>
      <c r="AL267" s="2" t="n">
        <v>99</v>
      </c>
      <c r="AM267" s="2" t="n">
        <v>100</v>
      </c>
      <c r="AN267" s="2" t="n">
        <v>100</v>
      </c>
      <c r="AO267" s="2" t="n">
        <v>100</v>
      </c>
      <c r="AP267" s="2" t="n">
        <v>100</v>
      </c>
      <c r="AQ267" s="2" t="n">
        <v>100</v>
      </c>
      <c r="AR267" s="2" t="n">
        <v>100</v>
      </c>
      <c r="AS267" s="2" t="n">
        <v>100</v>
      </c>
      <c r="AT267" s="2" t="n">
        <v>100</v>
      </c>
      <c r="AU267" s="2" t="n">
        <v>100</v>
      </c>
      <c r="AV267" s="2" t="n">
        <v>100</v>
      </c>
      <c r="AW267" s="2" t="n">
        <v>100</v>
      </c>
      <c r="AX267" s="2" t="n">
        <v>100</v>
      </c>
      <c r="AY267" s="2" t="n">
        <v>100</v>
      </c>
      <c r="AZ267" s="2" t="n">
        <v>100</v>
      </c>
      <c r="BA267" s="2" t="n">
        <v>100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</row>
    <row r="268">
      <c r="A268" s="2" t="n">
        <v>2</v>
      </c>
      <c r="B268" s="2" t="inlineStr">
        <is>
          <t>13.01</t>
        </is>
      </c>
      <c r="C268" s="2" t="inlineStr">
        <is>
          <t>Contenções</t>
        </is>
      </c>
      <c r="D268" s="2" t="inlineStr">
        <is>
          <t>12/05/2025</t>
        </is>
      </c>
      <c r="E268" s="2" t="inlineStr">
        <is>
          <t>10/12/2025</t>
        </is>
      </c>
      <c r="F268" s="2" t="n">
        <v>3516929.763512386</v>
      </c>
      <c r="G268" s="2" t="n">
        <v>0</v>
      </c>
      <c r="H268" s="2" t="n">
        <v>3516929.763512386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11.72</v>
      </c>
      <c r="P268" s="2" t="n">
        <v>11.72</v>
      </c>
      <c r="Q268" s="2" t="n">
        <v>0</v>
      </c>
      <c r="R268" s="2" t="n">
        <v>27.34</v>
      </c>
      <c r="S268" s="2" t="n">
        <v>27.34</v>
      </c>
      <c r="T268" s="2" t="n">
        <v>51.01</v>
      </c>
      <c r="U268" s="2" t="n">
        <v>45.31</v>
      </c>
      <c r="V268" s="2" t="n">
        <v>45.31</v>
      </c>
      <c r="W268" s="2" t="n">
        <v>80.48</v>
      </c>
      <c r="X268" s="2" t="n">
        <v>60.94</v>
      </c>
      <c r="Y268" s="2" t="n">
        <v>60.94</v>
      </c>
      <c r="Z268" s="2" t="n">
        <v>88.20999999999999</v>
      </c>
      <c r="AA268" s="2" t="n">
        <v>78.13</v>
      </c>
      <c r="AB268" s="2" t="n">
        <v>78.13</v>
      </c>
      <c r="AC268" s="2" t="n">
        <v>95.28</v>
      </c>
      <c r="AD268" s="2" t="n">
        <v>96.09</v>
      </c>
      <c r="AE268" s="2" t="n">
        <v>96.09</v>
      </c>
      <c r="AF268" s="2" t="n">
        <v>95.28</v>
      </c>
      <c r="AG268" s="2" t="n">
        <v>99</v>
      </c>
      <c r="AH268" s="2" t="n">
        <v>99</v>
      </c>
      <c r="AI268" s="2" t="n">
        <v>99</v>
      </c>
      <c r="AJ268" s="2" t="n">
        <v>100</v>
      </c>
      <c r="AK268" s="2" t="n">
        <v>100</v>
      </c>
      <c r="AL268" s="2" t="n">
        <v>99</v>
      </c>
      <c r="AM268" s="2" t="n">
        <v>100</v>
      </c>
      <c r="AN268" s="2" t="n">
        <v>100</v>
      </c>
      <c r="AO268" s="2" t="n">
        <v>100</v>
      </c>
      <c r="AP268" s="2" t="n">
        <v>100</v>
      </c>
      <c r="AQ268" s="2" t="n">
        <v>100</v>
      </c>
      <c r="AR268" s="2" t="n">
        <v>100</v>
      </c>
      <c r="AS268" s="2" t="n">
        <v>100</v>
      </c>
      <c r="AT268" s="2" t="n">
        <v>100</v>
      </c>
      <c r="AU268" s="2" t="n">
        <v>100</v>
      </c>
      <c r="AV268" s="2" t="n">
        <v>100</v>
      </c>
      <c r="AW268" s="2" t="n">
        <v>100</v>
      </c>
      <c r="AX268" s="2" t="n">
        <v>100</v>
      </c>
      <c r="AY268" s="2" t="n">
        <v>100</v>
      </c>
      <c r="AZ268" s="2" t="n">
        <v>100</v>
      </c>
      <c r="BA268" s="2" t="n">
        <v>100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</row>
    <row r="269">
      <c r="A269" s="2" t="n">
        <v>3</v>
      </c>
      <c r="B269" s="2" t="inlineStr">
        <is>
          <t>13.01.01</t>
        </is>
      </c>
      <c r="C269" s="2" t="inlineStr">
        <is>
          <t>Tubulões escavados manualmente</t>
        </is>
      </c>
      <c r="D269" s="2" t="inlineStr">
        <is>
          <t>12/05/2025</t>
        </is>
      </c>
      <c r="E269" s="2" t="inlineStr">
        <is>
          <t>10/12/2025</t>
        </is>
      </c>
      <c r="F269" s="2" t="n">
        <v>1401718.870537227</v>
      </c>
      <c r="G269" s="2" t="n">
        <v>0</v>
      </c>
      <c r="H269" s="2" t="n">
        <v>1401718.870537227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11.72</v>
      </c>
      <c r="P269" s="2" t="n">
        <v>11.72</v>
      </c>
      <c r="Q269" s="2" t="n">
        <v>0</v>
      </c>
      <c r="R269" s="2" t="n">
        <v>27.34</v>
      </c>
      <c r="S269" s="2" t="n">
        <v>27.34</v>
      </c>
      <c r="T269" s="2" t="n">
        <v>51.01</v>
      </c>
      <c r="U269" s="2" t="n">
        <v>45.31</v>
      </c>
      <c r="V269" s="2" t="n">
        <v>45.31</v>
      </c>
      <c r="W269" s="2" t="n">
        <v>80.48</v>
      </c>
      <c r="X269" s="2" t="n">
        <v>60.94</v>
      </c>
      <c r="Y269" s="2" t="n">
        <v>60.94</v>
      </c>
      <c r="Z269" s="2" t="n">
        <v>88.20999999999999</v>
      </c>
      <c r="AA269" s="2" t="n">
        <v>78.13</v>
      </c>
      <c r="AB269" s="2" t="n">
        <v>78.13</v>
      </c>
      <c r="AC269" s="2" t="n">
        <v>95.28</v>
      </c>
      <c r="AD269" s="2" t="n">
        <v>96.09</v>
      </c>
      <c r="AE269" s="2" t="n">
        <v>96.09</v>
      </c>
      <c r="AF269" s="2" t="n">
        <v>95.28</v>
      </c>
      <c r="AG269" s="2" t="n">
        <v>99</v>
      </c>
      <c r="AH269" s="2" t="n">
        <v>99</v>
      </c>
      <c r="AI269" s="2" t="n">
        <v>99</v>
      </c>
      <c r="AJ269" s="2" t="n">
        <v>100</v>
      </c>
      <c r="AK269" s="2" t="n">
        <v>100</v>
      </c>
      <c r="AL269" s="2" t="n">
        <v>99</v>
      </c>
      <c r="AM269" s="2" t="n">
        <v>100</v>
      </c>
      <c r="AN269" s="2" t="n">
        <v>100</v>
      </c>
      <c r="AO269" s="2" t="n">
        <v>100</v>
      </c>
      <c r="AP269" s="2" t="n">
        <v>100</v>
      </c>
      <c r="AQ269" s="2" t="n">
        <v>100</v>
      </c>
      <c r="AR269" s="2" t="n">
        <v>100</v>
      </c>
      <c r="AS269" s="2" t="n">
        <v>100</v>
      </c>
      <c r="AT269" s="2" t="n">
        <v>100</v>
      </c>
      <c r="AU269" s="2" t="n">
        <v>100</v>
      </c>
      <c r="AV269" s="2" t="n">
        <v>100</v>
      </c>
      <c r="AW269" s="2" t="n">
        <v>100</v>
      </c>
      <c r="AX269" s="2" t="n">
        <v>100</v>
      </c>
      <c r="AY269" s="2" t="n">
        <v>100</v>
      </c>
      <c r="AZ269" s="2" t="n">
        <v>100</v>
      </c>
      <c r="BA269" s="2" t="n">
        <v>100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</row>
    <row r="270">
      <c r="A270" s="2" t="n">
        <v>4</v>
      </c>
      <c r="B270" s="2" t="inlineStr">
        <is>
          <t>13.01.01.01</t>
        </is>
      </c>
      <c r="C270" s="2" t="inlineStr">
        <is>
          <t>Escavação manual de fuste</t>
        </is>
      </c>
      <c r="D270" s="2" t="inlineStr">
        <is>
          <t>12/05/2025</t>
        </is>
      </c>
      <c r="E270" s="2" t="inlineStr">
        <is>
          <t>10/12/2025</t>
        </is>
      </c>
      <c r="F270" s="2" t="n">
        <v>277980.0000000001</v>
      </c>
      <c r="G270" s="2" t="n">
        <v>0</v>
      </c>
      <c r="H270" s="2" t="n">
        <v>277980.0000000001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11.72</v>
      </c>
      <c r="P270" s="2" t="n">
        <v>11.72</v>
      </c>
      <c r="Q270" s="2" t="n">
        <v>0</v>
      </c>
      <c r="R270" s="2" t="n">
        <v>27.34</v>
      </c>
      <c r="S270" s="2" t="n">
        <v>27.34</v>
      </c>
      <c r="T270" s="2" t="n">
        <v>51.01</v>
      </c>
      <c r="U270" s="2" t="n">
        <v>45.31</v>
      </c>
      <c r="V270" s="2" t="n">
        <v>45.31</v>
      </c>
      <c r="W270" s="2" t="n">
        <v>80.48</v>
      </c>
      <c r="X270" s="2" t="n">
        <v>60.94</v>
      </c>
      <c r="Y270" s="2" t="n">
        <v>60.94</v>
      </c>
      <c r="Z270" s="2" t="n">
        <v>88.20999999999999</v>
      </c>
      <c r="AA270" s="2" t="n">
        <v>78.13</v>
      </c>
      <c r="AB270" s="2" t="n">
        <v>78.13</v>
      </c>
      <c r="AC270" s="2" t="n">
        <v>95.28</v>
      </c>
      <c r="AD270" s="2" t="n">
        <v>96.09</v>
      </c>
      <c r="AE270" s="2" t="n">
        <v>96.09</v>
      </c>
      <c r="AF270" s="2" t="n">
        <v>95.28</v>
      </c>
      <c r="AG270" s="2" t="n">
        <v>99</v>
      </c>
      <c r="AH270" s="2" t="n">
        <v>99</v>
      </c>
      <c r="AI270" s="2" t="n">
        <v>99</v>
      </c>
      <c r="AJ270" s="2" t="n">
        <v>100</v>
      </c>
      <c r="AK270" s="2" t="n">
        <v>100</v>
      </c>
      <c r="AL270" s="2" t="n">
        <v>99</v>
      </c>
      <c r="AM270" s="2" t="n">
        <v>100</v>
      </c>
      <c r="AN270" s="2" t="n">
        <v>100</v>
      </c>
      <c r="AO270" s="2" t="n">
        <v>100</v>
      </c>
      <c r="AP270" s="2" t="n">
        <v>100</v>
      </c>
      <c r="AQ270" s="2" t="n">
        <v>100</v>
      </c>
      <c r="AR270" s="2" t="n">
        <v>100</v>
      </c>
      <c r="AS270" s="2" t="n">
        <v>100</v>
      </c>
      <c r="AT270" s="2" t="n">
        <v>100</v>
      </c>
      <c r="AU270" s="2" t="n">
        <v>100</v>
      </c>
      <c r="AV270" s="2" t="n">
        <v>100</v>
      </c>
      <c r="AW270" s="2" t="n">
        <v>100</v>
      </c>
      <c r="AX270" s="2" t="n">
        <v>100</v>
      </c>
      <c r="AY270" s="2" t="n">
        <v>100</v>
      </c>
      <c r="AZ270" s="2" t="n">
        <v>100</v>
      </c>
      <c r="BA270" s="2" t="n">
        <v>100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</row>
    <row r="271">
      <c r="A271" s="2" t="n">
        <v>4</v>
      </c>
      <c r="B271" s="2" t="inlineStr">
        <is>
          <t>13.01.01.02</t>
        </is>
      </c>
      <c r="C271" s="2" t="inlineStr">
        <is>
          <t>Embocamento de tubulão com até 0,40cm de profundidade (fuste 0,90m)</t>
        </is>
      </c>
      <c r="D271" s="2" t="inlineStr">
        <is>
          <t>12/05/2025</t>
        </is>
      </c>
      <c r="E271" s="2" t="inlineStr">
        <is>
          <t>10/12/2025</t>
        </is>
      </c>
      <c r="F271" s="2" t="n">
        <v>3600</v>
      </c>
      <c r="G271" s="2" t="n">
        <v>0</v>
      </c>
      <c r="H271" s="2" t="n">
        <v>3600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11.72</v>
      </c>
      <c r="P271" s="2" t="n">
        <v>11.72</v>
      </c>
      <c r="Q271" s="2" t="n">
        <v>0</v>
      </c>
      <c r="R271" s="2" t="n">
        <v>27.34</v>
      </c>
      <c r="S271" s="2" t="n">
        <v>27.34</v>
      </c>
      <c r="T271" s="2" t="n">
        <v>51.01</v>
      </c>
      <c r="U271" s="2" t="n">
        <v>45.31</v>
      </c>
      <c r="V271" s="2" t="n">
        <v>45.31</v>
      </c>
      <c r="W271" s="2" t="n">
        <v>80.48</v>
      </c>
      <c r="X271" s="2" t="n">
        <v>60.94</v>
      </c>
      <c r="Y271" s="2" t="n">
        <v>60.94</v>
      </c>
      <c r="Z271" s="2" t="n">
        <v>88.20999999999999</v>
      </c>
      <c r="AA271" s="2" t="n">
        <v>78.13</v>
      </c>
      <c r="AB271" s="2" t="n">
        <v>78.13</v>
      </c>
      <c r="AC271" s="2" t="n">
        <v>95.28</v>
      </c>
      <c r="AD271" s="2" t="n">
        <v>96.09</v>
      </c>
      <c r="AE271" s="2" t="n">
        <v>96.09</v>
      </c>
      <c r="AF271" s="2" t="n">
        <v>95.28</v>
      </c>
      <c r="AG271" s="2" t="n">
        <v>99</v>
      </c>
      <c r="AH271" s="2" t="n">
        <v>99</v>
      </c>
      <c r="AI271" s="2" t="n">
        <v>99</v>
      </c>
      <c r="AJ271" s="2" t="n">
        <v>100</v>
      </c>
      <c r="AK271" s="2" t="n">
        <v>100</v>
      </c>
      <c r="AL271" s="2" t="n">
        <v>99</v>
      </c>
      <c r="AM271" s="2" t="n">
        <v>100</v>
      </c>
      <c r="AN271" s="2" t="n">
        <v>100</v>
      </c>
      <c r="AO271" s="2" t="n">
        <v>100</v>
      </c>
      <c r="AP271" s="2" t="n">
        <v>100</v>
      </c>
      <c r="AQ271" s="2" t="n">
        <v>100</v>
      </c>
      <c r="AR271" s="2" t="n">
        <v>100</v>
      </c>
      <c r="AS271" s="2" t="n">
        <v>100</v>
      </c>
      <c r="AT271" s="2" t="n">
        <v>100</v>
      </c>
      <c r="AU271" s="2" t="n">
        <v>100</v>
      </c>
      <c r="AV271" s="2" t="n">
        <v>100</v>
      </c>
      <c r="AW271" s="2" t="n">
        <v>100</v>
      </c>
      <c r="AX271" s="2" t="n">
        <v>100</v>
      </c>
      <c r="AY271" s="2" t="n">
        <v>100</v>
      </c>
      <c r="AZ271" s="2" t="n">
        <v>100</v>
      </c>
      <c r="BA271" s="2" t="n">
        <v>100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</row>
    <row r="272">
      <c r="A272" s="2" t="n">
        <v>4</v>
      </c>
      <c r="B272" s="2" t="inlineStr">
        <is>
          <t>13.01.01.03</t>
        </is>
      </c>
      <c r="C272" s="2" t="inlineStr">
        <is>
          <t>Execução de plataforma de trabalho</t>
        </is>
      </c>
      <c r="D272" s="2" t="inlineStr">
        <is>
          <t>12/05/2025</t>
        </is>
      </c>
      <c r="E272" s="2" t="inlineStr">
        <is>
          <t>10/12/2025</t>
        </is>
      </c>
      <c r="F272" s="2" t="n">
        <v>7200</v>
      </c>
      <c r="G272" s="2" t="n">
        <v>0</v>
      </c>
      <c r="H272" s="2" t="n">
        <v>7200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11.72</v>
      </c>
      <c r="P272" s="2" t="n">
        <v>11.72</v>
      </c>
      <c r="Q272" s="2" t="n">
        <v>0</v>
      </c>
      <c r="R272" s="2" t="n">
        <v>27.34</v>
      </c>
      <c r="S272" s="2" t="n">
        <v>27.34</v>
      </c>
      <c r="T272" s="2" t="n">
        <v>51.01</v>
      </c>
      <c r="U272" s="2" t="n">
        <v>45.31</v>
      </c>
      <c r="V272" s="2" t="n">
        <v>45.31</v>
      </c>
      <c r="W272" s="2" t="n">
        <v>80.48</v>
      </c>
      <c r="X272" s="2" t="n">
        <v>60.94</v>
      </c>
      <c r="Y272" s="2" t="n">
        <v>60.94</v>
      </c>
      <c r="Z272" s="2" t="n">
        <v>88.20999999999999</v>
      </c>
      <c r="AA272" s="2" t="n">
        <v>78.13</v>
      </c>
      <c r="AB272" s="2" t="n">
        <v>78.13</v>
      </c>
      <c r="AC272" s="2" t="n">
        <v>95.28</v>
      </c>
      <c r="AD272" s="2" t="n">
        <v>96.09</v>
      </c>
      <c r="AE272" s="2" t="n">
        <v>96.09</v>
      </c>
      <c r="AF272" s="2" t="n">
        <v>95.28</v>
      </c>
      <c r="AG272" s="2" t="n">
        <v>99</v>
      </c>
      <c r="AH272" s="2" t="n">
        <v>99</v>
      </c>
      <c r="AI272" s="2" t="n">
        <v>99</v>
      </c>
      <c r="AJ272" s="2" t="n">
        <v>100</v>
      </c>
      <c r="AK272" s="2" t="n">
        <v>100</v>
      </c>
      <c r="AL272" s="2" t="n">
        <v>99</v>
      </c>
      <c r="AM272" s="2" t="n">
        <v>100</v>
      </c>
      <c r="AN272" s="2" t="n">
        <v>100</v>
      </c>
      <c r="AO272" s="2" t="n">
        <v>100</v>
      </c>
      <c r="AP272" s="2" t="n">
        <v>100</v>
      </c>
      <c r="AQ272" s="2" t="n">
        <v>100</v>
      </c>
      <c r="AR272" s="2" t="n">
        <v>100</v>
      </c>
      <c r="AS272" s="2" t="n">
        <v>100</v>
      </c>
      <c r="AT272" s="2" t="n">
        <v>100</v>
      </c>
      <c r="AU272" s="2" t="n">
        <v>100</v>
      </c>
      <c r="AV272" s="2" t="n">
        <v>100</v>
      </c>
      <c r="AW272" s="2" t="n">
        <v>100</v>
      </c>
      <c r="AX272" s="2" t="n">
        <v>100</v>
      </c>
      <c r="AY272" s="2" t="n">
        <v>100</v>
      </c>
      <c r="AZ272" s="2" t="n">
        <v>100</v>
      </c>
      <c r="BA272" s="2" t="n">
        <v>100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</row>
    <row r="273">
      <c r="A273" s="2" t="n">
        <v>4</v>
      </c>
      <c r="B273" s="2" t="inlineStr">
        <is>
          <t>13.01.01.04</t>
        </is>
      </c>
      <c r="C273" s="2" t="inlineStr">
        <is>
          <t>Locação de camisas para tubulão</t>
        </is>
      </c>
      <c r="D273" s="2" t="inlineStr">
        <is>
          <t>12/05/2025</t>
        </is>
      </c>
      <c r="E273" s="2" t="inlineStr">
        <is>
          <t>10/12/2025</t>
        </is>
      </c>
      <c r="F273" s="2" t="n">
        <v>70000</v>
      </c>
      <c r="G273" s="2" t="n">
        <v>0</v>
      </c>
      <c r="H273" s="2" t="n">
        <v>70000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11.72</v>
      </c>
      <c r="P273" s="2" t="n">
        <v>11.72</v>
      </c>
      <c r="Q273" s="2" t="n">
        <v>0</v>
      </c>
      <c r="R273" s="2" t="n">
        <v>27.34</v>
      </c>
      <c r="S273" s="2" t="n">
        <v>27.34</v>
      </c>
      <c r="T273" s="2" t="n">
        <v>51.01</v>
      </c>
      <c r="U273" s="2" t="n">
        <v>45.31</v>
      </c>
      <c r="V273" s="2" t="n">
        <v>45.31</v>
      </c>
      <c r="W273" s="2" t="n">
        <v>80.48</v>
      </c>
      <c r="X273" s="2" t="n">
        <v>60.94</v>
      </c>
      <c r="Y273" s="2" t="n">
        <v>60.94</v>
      </c>
      <c r="Z273" s="2" t="n">
        <v>88.20999999999999</v>
      </c>
      <c r="AA273" s="2" t="n">
        <v>78.13</v>
      </c>
      <c r="AB273" s="2" t="n">
        <v>78.13</v>
      </c>
      <c r="AC273" s="2" t="n">
        <v>95.28</v>
      </c>
      <c r="AD273" s="2" t="n">
        <v>96.09</v>
      </c>
      <c r="AE273" s="2" t="n">
        <v>96.09</v>
      </c>
      <c r="AF273" s="2" t="n">
        <v>95.28</v>
      </c>
      <c r="AG273" s="2" t="n">
        <v>99</v>
      </c>
      <c r="AH273" s="2" t="n">
        <v>99</v>
      </c>
      <c r="AI273" s="2" t="n">
        <v>99</v>
      </c>
      <c r="AJ273" s="2" t="n">
        <v>100</v>
      </c>
      <c r="AK273" s="2" t="n">
        <v>100</v>
      </c>
      <c r="AL273" s="2" t="n">
        <v>99</v>
      </c>
      <c r="AM273" s="2" t="n">
        <v>100</v>
      </c>
      <c r="AN273" s="2" t="n">
        <v>100</v>
      </c>
      <c r="AO273" s="2" t="n">
        <v>100</v>
      </c>
      <c r="AP273" s="2" t="n">
        <v>100</v>
      </c>
      <c r="AQ273" s="2" t="n">
        <v>100</v>
      </c>
      <c r="AR273" s="2" t="n">
        <v>100</v>
      </c>
      <c r="AS273" s="2" t="n">
        <v>100</v>
      </c>
      <c r="AT273" s="2" t="n">
        <v>100</v>
      </c>
      <c r="AU273" s="2" t="n">
        <v>100</v>
      </c>
      <c r="AV273" s="2" t="n">
        <v>100</v>
      </c>
      <c r="AW273" s="2" t="n">
        <v>100</v>
      </c>
      <c r="AX273" s="2" t="n">
        <v>100</v>
      </c>
      <c r="AY273" s="2" t="n">
        <v>100</v>
      </c>
      <c r="AZ273" s="2" t="n">
        <v>100</v>
      </c>
      <c r="BA273" s="2" t="n">
        <v>100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</row>
    <row r="274">
      <c r="A274" s="2" t="n">
        <v>4</v>
      </c>
      <c r="B274" s="2" t="inlineStr">
        <is>
          <t>13.01.01.05</t>
        </is>
      </c>
      <c r="C274" s="2" t="inlineStr">
        <is>
          <t>Transporte de camisas nos tubulões</t>
        </is>
      </c>
      <c r="D274" s="2" t="inlineStr">
        <is>
          <t>12/05/2025</t>
        </is>
      </c>
      <c r="E274" s="2" t="inlineStr">
        <is>
          <t>10/12/2025</t>
        </is>
      </c>
      <c r="F274" s="2" t="n">
        <v>54880</v>
      </c>
      <c r="G274" s="2" t="n">
        <v>0</v>
      </c>
      <c r="H274" s="2" t="n">
        <v>54880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11.72</v>
      </c>
      <c r="P274" s="2" t="n">
        <v>11.72</v>
      </c>
      <c r="Q274" s="2" t="n">
        <v>0</v>
      </c>
      <c r="R274" s="2" t="n">
        <v>27.34</v>
      </c>
      <c r="S274" s="2" t="n">
        <v>27.34</v>
      </c>
      <c r="T274" s="2" t="n">
        <v>51.01</v>
      </c>
      <c r="U274" s="2" t="n">
        <v>45.31</v>
      </c>
      <c r="V274" s="2" t="n">
        <v>45.31</v>
      </c>
      <c r="W274" s="2" t="n">
        <v>80.48</v>
      </c>
      <c r="X274" s="2" t="n">
        <v>60.94</v>
      </c>
      <c r="Y274" s="2" t="n">
        <v>60.94</v>
      </c>
      <c r="Z274" s="2" t="n">
        <v>88.20999999999999</v>
      </c>
      <c r="AA274" s="2" t="n">
        <v>78.13</v>
      </c>
      <c r="AB274" s="2" t="n">
        <v>78.13</v>
      </c>
      <c r="AC274" s="2" t="n">
        <v>95.28</v>
      </c>
      <c r="AD274" s="2" t="n">
        <v>96.09</v>
      </c>
      <c r="AE274" s="2" t="n">
        <v>96.09</v>
      </c>
      <c r="AF274" s="2" t="n">
        <v>95.28</v>
      </c>
      <c r="AG274" s="2" t="n">
        <v>99</v>
      </c>
      <c r="AH274" s="2" t="n">
        <v>99</v>
      </c>
      <c r="AI274" s="2" t="n">
        <v>99</v>
      </c>
      <c r="AJ274" s="2" t="n">
        <v>100</v>
      </c>
      <c r="AK274" s="2" t="n">
        <v>100</v>
      </c>
      <c r="AL274" s="2" t="n">
        <v>99</v>
      </c>
      <c r="AM274" s="2" t="n">
        <v>100</v>
      </c>
      <c r="AN274" s="2" t="n">
        <v>100</v>
      </c>
      <c r="AO274" s="2" t="n">
        <v>100</v>
      </c>
      <c r="AP274" s="2" t="n">
        <v>100</v>
      </c>
      <c r="AQ274" s="2" t="n">
        <v>100</v>
      </c>
      <c r="AR274" s="2" t="n">
        <v>100</v>
      </c>
      <c r="AS274" s="2" t="n">
        <v>100</v>
      </c>
      <c r="AT274" s="2" t="n">
        <v>100</v>
      </c>
      <c r="AU274" s="2" t="n">
        <v>100</v>
      </c>
      <c r="AV274" s="2" t="n">
        <v>100</v>
      </c>
      <c r="AW274" s="2" t="n">
        <v>100</v>
      </c>
      <c r="AX274" s="2" t="n">
        <v>100</v>
      </c>
      <c r="AY274" s="2" t="n">
        <v>100</v>
      </c>
      <c r="AZ274" s="2" t="n">
        <v>100</v>
      </c>
      <c r="BA274" s="2" t="n">
        <v>100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</row>
    <row r="275">
      <c r="A275" s="2" t="n">
        <v>4</v>
      </c>
      <c r="B275" s="2" t="inlineStr">
        <is>
          <t>13.01.01.06</t>
        </is>
      </c>
      <c r="C275" s="2" t="inlineStr">
        <is>
          <t>Lançamento e Retirada Camisa Metálica</t>
        </is>
      </c>
      <c r="D275" s="2" t="inlineStr">
        <is>
          <t>12/05/2025</t>
        </is>
      </c>
      <c r="E275" s="2" t="inlineStr">
        <is>
          <t>10/12/2025</t>
        </is>
      </c>
      <c r="F275" s="2" t="n">
        <v>54880</v>
      </c>
      <c r="G275" s="2" t="n">
        <v>0</v>
      </c>
      <c r="H275" s="2" t="n">
        <v>54880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11.72</v>
      </c>
      <c r="P275" s="2" t="n">
        <v>11.72</v>
      </c>
      <c r="Q275" s="2" t="n">
        <v>0</v>
      </c>
      <c r="R275" s="2" t="n">
        <v>27.34</v>
      </c>
      <c r="S275" s="2" t="n">
        <v>27.34</v>
      </c>
      <c r="T275" s="2" t="n">
        <v>51.01</v>
      </c>
      <c r="U275" s="2" t="n">
        <v>45.31</v>
      </c>
      <c r="V275" s="2" t="n">
        <v>45.31</v>
      </c>
      <c r="W275" s="2" t="n">
        <v>80.48</v>
      </c>
      <c r="X275" s="2" t="n">
        <v>60.94</v>
      </c>
      <c r="Y275" s="2" t="n">
        <v>60.94</v>
      </c>
      <c r="Z275" s="2" t="n">
        <v>88.20999999999999</v>
      </c>
      <c r="AA275" s="2" t="n">
        <v>78.13</v>
      </c>
      <c r="AB275" s="2" t="n">
        <v>78.13</v>
      </c>
      <c r="AC275" s="2" t="n">
        <v>95.28</v>
      </c>
      <c r="AD275" s="2" t="n">
        <v>96.09</v>
      </c>
      <c r="AE275" s="2" t="n">
        <v>96.09</v>
      </c>
      <c r="AF275" s="2" t="n">
        <v>95.28</v>
      </c>
      <c r="AG275" s="2" t="n">
        <v>99</v>
      </c>
      <c r="AH275" s="2" t="n">
        <v>99</v>
      </c>
      <c r="AI275" s="2" t="n">
        <v>99</v>
      </c>
      <c r="AJ275" s="2" t="n">
        <v>100</v>
      </c>
      <c r="AK275" s="2" t="n">
        <v>100</v>
      </c>
      <c r="AL275" s="2" t="n">
        <v>99</v>
      </c>
      <c r="AM275" s="2" t="n">
        <v>100</v>
      </c>
      <c r="AN275" s="2" t="n">
        <v>100</v>
      </c>
      <c r="AO275" s="2" t="n">
        <v>100</v>
      </c>
      <c r="AP275" s="2" t="n">
        <v>100</v>
      </c>
      <c r="AQ275" s="2" t="n">
        <v>100</v>
      </c>
      <c r="AR275" s="2" t="n">
        <v>100</v>
      </c>
      <c r="AS275" s="2" t="n">
        <v>100</v>
      </c>
      <c r="AT275" s="2" t="n">
        <v>100</v>
      </c>
      <c r="AU275" s="2" t="n">
        <v>100</v>
      </c>
      <c r="AV275" s="2" t="n">
        <v>100</v>
      </c>
      <c r="AW275" s="2" t="n">
        <v>100</v>
      </c>
      <c r="AX275" s="2" t="n">
        <v>100</v>
      </c>
      <c r="AY275" s="2" t="n">
        <v>100</v>
      </c>
      <c r="AZ275" s="2" t="n">
        <v>100</v>
      </c>
      <c r="BA275" s="2" t="n">
        <v>100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</row>
    <row r="276">
      <c r="A276" s="2" t="n">
        <v>4</v>
      </c>
      <c r="B276" s="2" t="inlineStr">
        <is>
          <t>13.01.01.07</t>
        </is>
      </c>
      <c r="C276" s="2" t="inlineStr">
        <is>
          <t>Locação de detector de Gás</t>
        </is>
      </c>
      <c r="D276" s="2" t="inlineStr">
        <is>
          <t>12/05/2025</t>
        </is>
      </c>
      <c r="E276" s="2" t="inlineStr">
        <is>
          <t>10/12/2025</t>
        </is>
      </c>
      <c r="F276" s="2" t="n">
        <v>16000</v>
      </c>
      <c r="G276" s="2" t="n">
        <v>0</v>
      </c>
      <c r="H276" s="2" t="n">
        <v>16000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11.72</v>
      </c>
      <c r="P276" s="2" t="n">
        <v>11.72</v>
      </c>
      <c r="Q276" s="2" t="n">
        <v>0</v>
      </c>
      <c r="R276" s="2" t="n">
        <v>27.34</v>
      </c>
      <c r="S276" s="2" t="n">
        <v>27.34</v>
      </c>
      <c r="T276" s="2" t="n">
        <v>51.01</v>
      </c>
      <c r="U276" s="2" t="n">
        <v>45.31</v>
      </c>
      <c r="V276" s="2" t="n">
        <v>45.31</v>
      </c>
      <c r="W276" s="2" t="n">
        <v>80.48</v>
      </c>
      <c r="X276" s="2" t="n">
        <v>60.94</v>
      </c>
      <c r="Y276" s="2" t="n">
        <v>60.94</v>
      </c>
      <c r="Z276" s="2" t="n">
        <v>88.20999999999999</v>
      </c>
      <c r="AA276" s="2" t="n">
        <v>78.13</v>
      </c>
      <c r="AB276" s="2" t="n">
        <v>78.13</v>
      </c>
      <c r="AC276" s="2" t="n">
        <v>95.28</v>
      </c>
      <c r="AD276" s="2" t="n">
        <v>96.09</v>
      </c>
      <c r="AE276" s="2" t="n">
        <v>96.09</v>
      </c>
      <c r="AF276" s="2" t="n">
        <v>95.28</v>
      </c>
      <c r="AG276" s="2" t="n">
        <v>99</v>
      </c>
      <c r="AH276" s="2" t="n">
        <v>99</v>
      </c>
      <c r="AI276" s="2" t="n">
        <v>99</v>
      </c>
      <c r="AJ276" s="2" t="n">
        <v>100</v>
      </c>
      <c r="AK276" s="2" t="n">
        <v>100</v>
      </c>
      <c r="AL276" s="2" t="n">
        <v>99</v>
      </c>
      <c r="AM276" s="2" t="n">
        <v>100</v>
      </c>
      <c r="AN276" s="2" t="n">
        <v>100</v>
      </c>
      <c r="AO276" s="2" t="n">
        <v>100</v>
      </c>
      <c r="AP276" s="2" t="n">
        <v>100</v>
      </c>
      <c r="AQ276" s="2" t="n">
        <v>100</v>
      </c>
      <c r="AR276" s="2" t="n">
        <v>100</v>
      </c>
      <c r="AS276" s="2" t="n">
        <v>100</v>
      </c>
      <c r="AT276" s="2" t="n">
        <v>100</v>
      </c>
      <c r="AU276" s="2" t="n">
        <v>100</v>
      </c>
      <c r="AV276" s="2" t="n">
        <v>100</v>
      </c>
      <c r="AW276" s="2" t="n">
        <v>100</v>
      </c>
      <c r="AX276" s="2" t="n">
        <v>100</v>
      </c>
      <c r="AY276" s="2" t="n">
        <v>100</v>
      </c>
      <c r="AZ276" s="2" t="n">
        <v>100</v>
      </c>
      <c r="BA276" s="2" t="n">
        <v>100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</row>
    <row r="277">
      <c r="A277" s="2" t="n">
        <v>4</v>
      </c>
      <c r="B277" s="2" t="inlineStr">
        <is>
          <t>13.01.01.08</t>
        </is>
      </c>
      <c r="C277" s="2" t="inlineStr">
        <is>
          <t>Locação de Insuflador</t>
        </is>
      </c>
      <c r="D277" s="2" t="inlineStr">
        <is>
          <t>12/05/2025</t>
        </is>
      </c>
      <c r="E277" s="2" t="inlineStr">
        <is>
          <t>10/12/2025</t>
        </is>
      </c>
      <c r="F277" s="2" t="n">
        <v>8000</v>
      </c>
      <c r="G277" s="2" t="n">
        <v>0</v>
      </c>
      <c r="H277" s="2" t="n">
        <v>8000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11.72</v>
      </c>
      <c r="P277" s="2" t="n">
        <v>11.72</v>
      </c>
      <c r="Q277" s="2" t="n">
        <v>0</v>
      </c>
      <c r="R277" s="2" t="n">
        <v>27.34</v>
      </c>
      <c r="S277" s="2" t="n">
        <v>27.34</v>
      </c>
      <c r="T277" s="2" t="n">
        <v>51.01</v>
      </c>
      <c r="U277" s="2" t="n">
        <v>45.31</v>
      </c>
      <c r="V277" s="2" t="n">
        <v>45.31</v>
      </c>
      <c r="W277" s="2" t="n">
        <v>80.48</v>
      </c>
      <c r="X277" s="2" t="n">
        <v>60.94</v>
      </c>
      <c r="Y277" s="2" t="n">
        <v>60.94</v>
      </c>
      <c r="Z277" s="2" t="n">
        <v>88.20999999999999</v>
      </c>
      <c r="AA277" s="2" t="n">
        <v>78.13</v>
      </c>
      <c r="AB277" s="2" t="n">
        <v>78.13</v>
      </c>
      <c r="AC277" s="2" t="n">
        <v>95.28</v>
      </c>
      <c r="AD277" s="2" t="n">
        <v>96.09</v>
      </c>
      <c r="AE277" s="2" t="n">
        <v>96.09</v>
      </c>
      <c r="AF277" s="2" t="n">
        <v>95.28</v>
      </c>
      <c r="AG277" s="2" t="n">
        <v>99</v>
      </c>
      <c r="AH277" s="2" t="n">
        <v>99</v>
      </c>
      <c r="AI277" s="2" t="n">
        <v>99</v>
      </c>
      <c r="AJ277" s="2" t="n">
        <v>100</v>
      </c>
      <c r="AK277" s="2" t="n">
        <v>100</v>
      </c>
      <c r="AL277" s="2" t="n">
        <v>99</v>
      </c>
      <c r="AM277" s="2" t="n">
        <v>100</v>
      </c>
      <c r="AN277" s="2" t="n">
        <v>100</v>
      </c>
      <c r="AO277" s="2" t="n">
        <v>100</v>
      </c>
      <c r="AP277" s="2" t="n">
        <v>100</v>
      </c>
      <c r="AQ277" s="2" t="n">
        <v>100</v>
      </c>
      <c r="AR277" s="2" t="n">
        <v>100</v>
      </c>
      <c r="AS277" s="2" t="n">
        <v>100</v>
      </c>
      <c r="AT277" s="2" t="n">
        <v>100</v>
      </c>
      <c r="AU277" s="2" t="n">
        <v>100</v>
      </c>
      <c r="AV277" s="2" t="n">
        <v>100</v>
      </c>
      <c r="AW277" s="2" t="n">
        <v>100</v>
      </c>
      <c r="AX277" s="2" t="n">
        <v>100</v>
      </c>
      <c r="AY277" s="2" t="n">
        <v>100</v>
      </c>
      <c r="AZ277" s="2" t="n">
        <v>100</v>
      </c>
      <c r="BA277" s="2" t="n">
        <v>100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</row>
    <row r="278">
      <c r="A278" s="2" t="n">
        <v>4</v>
      </c>
      <c r="B278" s="2" t="inlineStr">
        <is>
          <t>13.01.01.09</t>
        </is>
      </c>
      <c r="C278" s="2" t="inlineStr">
        <is>
          <t>Concreto bombeável fck=25Mpa com alto Slump com brita 0, sobreconsumo de 20% incluído na cpu.</t>
        </is>
      </c>
      <c r="D278" s="2" t="inlineStr">
        <is>
          <t>12/05/2025</t>
        </is>
      </c>
      <c r="E278" s="2" t="inlineStr">
        <is>
          <t>10/12/2025</t>
        </is>
      </c>
      <c r="F278" s="2" t="n">
        <v>337190.2188</v>
      </c>
      <c r="G278" s="2" t="n">
        <v>0</v>
      </c>
      <c r="H278" s="2" t="n">
        <v>337190.2188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11.72</v>
      </c>
      <c r="P278" s="2" t="n">
        <v>11.72</v>
      </c>
      <c r="Q278" s="2" t="n">
        <v>0</v>
      </c>
      <c r="R278" s="2" t="n">
        <v>27.34</v>
      </c>
      <c r="S278" s="2" t="n">
        <v>27.34</v>
      </c>
      <c r="T278" s="2" t="n">
        <v>51.01</v>
      </c>
      <c r="U278" s="2" t="n">
        <v>45.31</v>
      </c>
      <c r="V278" s="2" t="n">
        <v>45.31</v>
      </c>
      <c r="W278" s="2" t="n">
        <v>80.48</v>
      </c>
      <c r="X278" s="2" t="n">
        <v>60.94</v>
      </c>
      <c r="Y278" s="2" t="n">
        <v>60.94</v>
      </c>
      <c r="Z278" s="2" t="n">
        <v>88.20999999999999</v>
      </c>
      <c r="AA278" s="2" t="n">
        <v>78.13</v>
      </c>
      <c r="AB278" s="2" t="n">
        <v>78.13</v>
      </c>
      <c r="AC278" s="2" t="n">
        <v>95.28</v>
      </c>
      <c r="AD278" s="2" t="n">
        <v>96.09</v>
      </c>
      <c r="AE278" s="2" t="n">
        <v>96.09</v>
      </c>
      <c r="AF278" s="2" t="n">
        <v>95.28</v>
      </c>
      <c r="AG278" s="2" t="n">
        <v>99</v>
      </c>
      <c r="AH278" s="2" t="n">
        <v>99</v>
      </c>
      <c r="AI278" s="2" t="n">
        <v>99</v>
      </c>
      <c r="AJ278" s="2" t="n">
        <v>100</v>
      </c>
      <c r="AK278" s="2" t="n">
        <v>100</v>
      </c>
      <c r="AL278" s="2" t="n">
        <v>99</v>
      </c>
      <c r="AM278" s="2" t="n">
        <v>100</v>
      </c>
      <c r="AN278" s="2" t="n">
        <v>100</v>
      </c>
      <c r="AO278" s="2" t="n">
        <v>100</v>
      </c>
      <c r="AP278" s="2" t="n">
        <v>100</v>
      </c>
      <c r="AQ278" s="2" t="n">
        <v>100</v>
      </c>
      <c r="AR278" s="2" t="n">
        <v>100</v>
      </c>
      <c r="AS278" s="2" t="n">
        <v>100</v>
      </c>
      <c r="AT278" s="2" t="n">
        <v>100</v>
      </c>
      <c r="AU278" s="2" t="n">
        <v>100</v>
      </c>
      <c r="AV278" s="2" t="n">
        <v>100</v>
      </c>
      <c r="AW278" s="2" t="n">
        <v>100</v>
      </c>
      <c r="AX278" s="2" t="n">
        <v>100</v>
      </c>
      <c r="AY278" s="2" t="n">
        <v>100</v>
      </c>
      <c r="AZ278" s="2" t="n">
        <v>100</v>
      </c>
      <c r="BA278" s="2" t="n">
        <v>100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</row>
    <row r="279">
      <c r="A279" s="2" t="n">
        <v>4</v>
      </c>
      <c r="B279" s="2" t="inlineStr">
        <is>
          <t>13.01.01.10</t>
        </is>
      </c>
      <c r="C279" s="2" t="inlineStr">
        <is>
          <t>Locação de bomba de concreto estacionária para concretagens de estaca</t>
        </is>
      </c>
      <c r="D279" s="2" t="inlineStr">
        <is>
          <t>12/05/2025</t>
        </is>
      </c>
      <c r="E279" s="2" t="inlineStr">
        <is>
          <t>10/12/2025</t>
        </is>
      </c>
      <c r="F279" s="2" t="n">
        <v>50000</v>
      </c>
      <c r="G279" s="2" t="n">
        <v>0</v>
      </c>
      <c r="H279" s="2" t="n">
        <v>50000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11.72</v>
      </c>
      <c r="P279" s="2" t="n">
        <v>11.72</v>
      </c>
      <c r="Q279" s="2" t="n">
        <v>0</v>
      </c>
      <c r="R279" s="2" t="n">
        <v>27.34</v>
      </c>
      <c r="S279" s="2" t="n">
        <v>27.34</v>
      </c>
      <c r="T279" s="2" t="n">
        <v>51.01</v>
      </c>
      <c r="U279" s="2" t="n">
        <v>45.31</v>
      </c>
      <c r="V279" s="2" t="n">
        <v>45.31</v>
      </c>
      <c r="W279" s="2" t="n">
        <v>80.48</v>
      </c>
      <c r="X279" s="2" t="n">
        <v>60.94</v>
      </c>
      <c r="Y279" s="2" t="n">
        <v>60.94</v>
      </c>
      <c r="Z279" s="2" t="n">
        <v>88.20999999999999</v>
      </c>
      <c r="AA279" s="2" t="n">
        <v>78.13</v>
      </c>
      <c r="AB279" s="2" t="n">
        <v>78.13</v>
      </c>
      <c r="AC279" s="2" t="n">
        <v>95.28</v>
      </c>
      <c r="AD279" s="2" t="n">
        <v>96.09</v>
      </c>
      <c r="AE279" s="2" t="n">
        <v>96.09</v>
      </c>
      <c r="AF279" s="2" t="n">
        <v>95.28</v>
      </c>
      <c r="AG279" s="2" t="n">
        <v>99</v>
      </c>
      <c r="AH279" s="2" t="n">
        <v>99</v>
      </c>
      <c r="AI279" s="2" t="n">
        <v>99</v>
      </c>
      <c r="AJ279" s="2" t="n">
        <v>100</v>
      </c>
      <c r="AK279" s="2" t="n">
        <v>100</v>
      </c>
      <c r="AL279" s="2" t="n">
        <v>99</v>
      </c>
      <c r="AM279" s="2" t="n">
        <v>100</v>
      </c>
      <c r="AN279" s="2" t="n">
        <v>100</v>
      </c>
      <c r="AO279" s="2" t="n">
        <v>100</v>
      </c>
      <c r="AP279" s="2" t="n">
        <v>100</v>
      </c>
      <c r="AQ279" s="2" t="n">
        <v>100</v>
      </c>
      <c r="AR279" s="2" t="n">
        <v>100</v>
      </c>
      <c r="AS279" s="2" t="n">
        <v>100</v>
      </c>
      <c r="AT279" s="2" t="n">
        <v>100</v>
      </c>
      <c r="AU279" s="2" t="n">
        <v>100</v>
      </c>
      <c r="AV279" s="2" t="n">
        <v>100</v>
      </c>
      <c r="AW279" s="2" t="n">
        <v>100</v>
      </c>
      <c r="AX279" s="2" t="n">
        <v>100</v>
      </c>
      <c r="AY279" s="2" t="n">
        <v>100</v>
      </c>
      <c r="AZ279" s="2" t="n">
        <v>100</v>
      </c>
      <c r="BA279" s="2" t="n">
        <v>100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</row>
    <row r="280">
      <c r="A280" s="2" t="n">
        <v>4</v>
      </c>
      <c r="B280" s="2" t="inlineStr">
        <is>
          <t>13.01.01.11</t>
        </is>
      </c>
      <c r="C280" s="2" t="inlineStr">
        <is>
          <t>Bucha de argamassa de cimento e areia para limpeza e lubrificação de bomba</t>
        </is>
      </c>
      <c r="D280" s="2" t="inlineStr">
        <is>
          <t>12/05/2025</t>
        </is>
      </c>
      <c r="E280" s="2" t="inlineStr">
        <is>
          <t>10/12/2025</t>
        </is>
      </c>
      <c r="F280" s="2" t="n">
        <v>8365.730570056858</v>
      </c>
      <c r="G280" s="2" t="n">
        <v>0</v>
      </c>
      <c r="H280" s="2" t="n">
        <v>8365.730570056858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11.72</v>
      </c>
      <c r="P280" s="2" t="n">
        <v>11.72</v>
      </c>
      <c r="Q280" s="2" t="n">
        <v>0</v>
      </c>
      <c r="R280" s="2" t="n">
        <v>27.34</v>
      </c>
      <c r="S280" s="2" t="n">
        <v>27.34</v>
      </c>
      <c r="T280" s="2" t="n">
        <v>51.01</v>
      </c>
      <c r="U280" s="2" t="n">
        <v>45.31</v>
      </c>
      <c r="V280" s="2" t="n">
        <v>45.31</v>
      </c>
      <c r="W280" s="2" t="n">
        <v>80.48</v>
      </c>
      <c r="X280" s="2" t="n">
        <v>60.94</v>
      </c>
      <c r="Y280" s="2" t="n">
        <v>60.94</v>
      </c>
      <c r="Z280" s="2" t="n">
        <v>88.20999999999999</v>
      </c>
      <c r="AA280" s="2" t="n">
        <v>78.13</v>
      </c>
      <c r="AB280" s="2" t="n">
        <v>78.13</v>
      </c>
      <c r="AC280" s="2" t="n">
        <v>95.28</v>
      </c>
      <c r="AD280" s="2" t="n">
        <v>96.09</v>
      </c>
      <c r="AE280" s="2" t="n">
        <v>96.09</v>
      </c>
      <c r="AF280" s="2" t="n">
        <v>95.28</v>
      </c>
      <c r="AG280" s="2" t="n">
        <v>99</v>
      </c>
      <c r="AH280" s="2" t="n">
        <v>99</v>
      </c>
      <c r="AI280" s="2" t="n">
        <v>99</v>
      </c>
      <c r="AJ280" s="2" t="n">
        <v>100</v>
      </c>
      <c r="AK280" s="2" t="n">
        <v>100</v>
      </c>
      <c r="AL280" s="2" t="n">
        <v>99</v>
      </c>
      <c r="AM280" s="2" t="n">
        <v>100</v>
      </c>
      <c r="AN280" s="2" t="n">
        <v>100</v>
      </c>
      <c r="AO280" s="2" t="n">
        <v>100</v>
      </c>
      <c r="AP280" s="2" t="n">
        <v>100</v>
      </c>
      <c r="AQ280" s="2" t="n">
        <v>100</v>
      </c>
      <c r="AR280" s="2" t="n">
        <v>100</v>
      </c>
      <c r="AS280" s="2" t="n">
        <v>100</v>
      </c>
      <c r="AT280" s="2" t="n">
        <v>100</v>
      </c>
      <c r="AU280" s="2" t="n">
        <v>100</v>
      </c>
      <c r="AV280" s="2" t="n">
        <v>100</v>
      </c>
      <c r="AW280" s="2" t="n">
        <v>100</v>
      </c>
      <c r="AX280" s="2" t="n">
        <v>100</v>
      </c>
      <c r="AY280" s="2" t="n">
        <v>100</v>
      </c>
      <c r="AZ280" s="2" t="n">
        <v>100</v>
      </c>
      <c r="BA280" s="2" t="n">
        <v>100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</row>
    <row r="281">
      <c r="A281" s="2" t="n">
        <v>4</v>
      </c>
      <c r="B281" s="2" t="inlineStr">
        <is>
          <t>13.01.01.12</t>
        </is>
      </c>
      <c r="C281" s="2" t="inlineStr">
        <is>
          <t>Armadura Ca-50 adquirido cortado e dobrado, montagem e posicionamento no canteiro</t>
        </is>
      </c>
      <c r="D281" s="2" t="inlineStr">
        <is>
          <t>12/05/2025</t>
        </is>
      </c>
      <c r="E281" s="2" t="inlineStr">
        <is>
          <t>10/12/2025</t>
        </is>
      </c>
      <c r="F281" s="2" t="n">
        <v>352610.0149171696</v>
      </c>
      <c r="G281" s="2" t="n">
        <v>0</v>
      </c>
      <c r="H281" s="2" t="n">
        <v>352610.0149171696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11.72</v>
      </c>
      <c r="P281" s="2" t="n">
        <v>11.72</v>
      </c>
      <c r="Q281" s="2" t="n">
        <v>0</v>
      </c>
      <c r="R281" s="2" t="n">
        <v>27.34</v>
      </c>
      <c r="S281" s="2" t="n">
        <v>27.34</v>
      </c>
      <c r="T281" s="2" t="n">
        <v>51.01</v>
      </c>
      <c r="U281" s="2" t="n">
        <v>45.31</v>
      </c>
      <c r="V281" s="2" t="n">
        <v>45.31</v>
      </c>
      <c r="W281" s="2" t="n">
        <v>80.48</v>
      </c>
      <c r="X281" s="2" t="n">
        <v>60.94</v>
      </c>
      <c r="Y281" s="2" t="n">
        <v>60.94</v>
      </c>
      <c r="Z281" s="2" t="n">
        <v>88.20999999999999</v>
      </c>
      <c r="AA281" s="2" t="n">
        <v>78.13</v>
      </c>
      <c r="AB281" s="2" t="n">
        <v>78.13</v>
      </c>
      <c r="AC281" s="2" t="n">
        <v>95.28</v>
      </c>
      <c r="AD281" s="2" t="n">
        <v>96.09</v>
      </c>
      <c r="AE281" s="2" t="n">
        <v>96.09</v>
      </c>
      <c r="AF281" s="2" t="n">
        <v>95.28</v>
      </c>
      <c r="AG281" s="2" t="n">
        <v>99</v>
      </c>
      <c r="AH281" s="2" t="n">
        <v>99</v>
      </c>
      <c r="AI281" s="2" t="n">
        <v>99</v>
      </c>
      <c r="AJ281" s="2" t="n">
        <v>100</v>
      </c>
      <c r="AK281" s="2" t="n">
        <v>100</v>
      </c>
      <c r="AL281" s="2" t="n">
        <v>99</v>
      </c>
      <c r="AM281" s="2" t="n">
        <v>100</v>
      </c>
      <c r="AN281" s="2" t="n">
        <v>100</v>
      </c>
      <c r="AO281" s="2" t="n">
        <v>100</v>
      </c>
      <c r="AP281" s="2" t="n">
        <v>100</v>
      </c>
      <c r="AQ281" s="2" t="n">
        <v>100</v>
      </c>
      <c r="AR281" s="2" t="n">
        <v>100</v>
      </c>
      <c r="AS281" s="2" t="n">
        <v>100</v>
      </c>
      <c r="AT281" s="2" t="n">
        <v>100</v>
      </c>
      <c r="AU281" s="2" t="n">
        <v>100</v>
      </c>
      <c r="AV281" s="2" t="n">
        <v>100</v>
      </c>
      <c r="AW281" s="2" t="n">
        <v>100</v>
      </c>
      <c r="AX281" s="2" t="n">
        <v>100</v>
      </c>
      <c r="AY281" s="2" t="n">
        <v>100</v>
      </c>
      <c r="AZ281" s="2" t="n">
        <v>100</v>
      </c>
      <c r="BA281" s="2" t="n">
        <v>100</v>
      </c>
      <c r="BB281" s="2" t="n">
        <v>100</v>
      </c>
      <c r="BC281" s="2" t="n">
        <v>100</v>
      </c>
      <c r="BD281" s="2" t="n">
        <v>100</v>
      </c>
      <c r="BE281" s="2" t="n">
        <v>100</v>
      </c>
      <c r="BF281" s="2" t="n">
        <v>100</v>
      </c>
      <c r="BG281" s="2" t="n">
        <v>100</v>
      </c>
      <c r="BH281" s="2" t="n">
        <v>100</v>
      </c>
      <c r="BI281" s="2" t="n">
        <v>100</v>
      </c>
      <c r="BJ281" s="2" t="n">
        <v>100</v>
      </c>
      <c r="BK281" s="2" t="n">
        <v>100</v>
      </c>
      <c r="BL281" s="2" t="n">
        <v>100</v>
      </c>
      <c r="BM281" s="2" t="n">
        <v>100</v>
      </c>
      <c r="BN281" s="2" t="n">
        <v>100</v>
      </c>
      <c r="BO281" s="2" t="n">
        <v>100</v>
      </c>
      <c r="BP281" s="2" t="n">
        <v>100</v>
      </c>
      <c r="BQ281" s="2" t="n">
        <v>100</v>
      </c>
      <c r="BR281" s="2" t="n">
        <v>100</v>
      </c>
      <c r="BS281" s="2" t="n">
        <v>100</v>
      </c>
      <c r="BT281" s="2" t="n">
        <v>100</v>
      </c>
      <c r="BU281" s="2" t="n">
        <v>100</v>
      </c>
      <c r="BV281" s="2" t="n">
        <v>100</v>
      </c>
      <c r="BW281" s="2" t="n">
        <v>100</v>
      </c>
      <c r="BX281" s="2" t="n">
        <v>100</v>
      </c>
      <c r="BY281" s="2" t="n">
        <v>100</v>
      </c>
      <c r="BZ281" s="2" t="n">
        <v>100</v>
      </c>
      <c r="CA281" s="2" t="n">
        <v>100</v>
      </c>
      <c r="CB281" s="2" t="n">
        <v>100</v>
      </c>
      <c r="CC281" s="2" t="n">
        <v>100</v>
      </c>
      <c r="CD281" s="2" t="n">
        <v>100</v>
      </c>
      <c r="CE281" s="2" t="n">
        <v>100</v>
      </c>
      <c r="CF281" s="2" t="n">
        <v>100</v>
      </c>
      <c r="CG281" s="2" t="n">
        <v>100</v>
      </c>
      <c r="CH281" s="2" t="n">
        <v>100</v>
      </c>
      <c r="CI281" s="2" t="n">
        <v>100</v>
      </c>
      <c r="CJ281" s="2" t="n">
        <v>100</v>
      </c>
      <c r="CK281" s="2" t="n">
        <v>100</v>
      </c>
      <c r="CL281" s="2" t="n">
        <v>100</v>
      </c>
      <c r="CM281" s="2" t="n">
        <v>100</v>
      </c>
      <c r="CN281" s="2" t="n">
        <v>100</v>
      </c>
      <c r="CO281" s="2" t="n">
        <v>100</v>
      </c>
      <c r="CP281" s="2" t="n">
        <v>100</v>
      </c>
      <c r="CQ281" s="2" t="n">
        <v>100</v>
      </c>
      <c r="CR281" s="2" t="n">
        <v>100</v>
      </c>
      <c r="CS281" s="2" t="n">
        <v>100</v>
      </c>
      <c r="CT281" s="2" t="n">
        <v>100</v>
      </c>
      <c r="CU281" s="2" t="n">
        <v>100</v>
      </c>
      <c r="CV281" s="2" t="n">
        <v>100</v>
      </c>
      <c r="CW281" s="2" t="n">
        <v>100</v>
      </c>
      <c r="CX281" s="2" t="n">
        <v>100</v>
      </c>
      <c r="CY281" s="2" t="n">
        <v>100</v>
      </c>
      <c r="CZ281" s="2" t="n">
        <v>100</v>
      </c>
      <c r="DA281" s="2" t="n">
        <v>100</v>
      </c>
      <c r="DB281" s="2" t="n">
        <v>100</v>
      </c>
      <c r="DC281" s="2" t="n">
        <v>100</v>
      </c>
      <c r="DD281" s="2" t="n">
        <v>100</v>
      </c>
      <c r="DE281" s="2" t="n">
        <v>100</v>
      </c>
      <c r="DF281" s="2" t="n">
        <v>100</v>
      </c>
      <c r="DG281" s="2" t="n">
        <v>100</v>
      </c>
      <c r="DH281" s="2" t="n">
        <v>100</v>
      </c>
      <c r="DI281" s="2" t="n">
        <v>100</v>
      </c>
      <c r="DJ281" s="2" t="n">
        <v>100</v>
      </c>
      <c r="DK281" s="2" t="n">
        <v>100</v>
      </c>
      <c r="DL281" s="2" t="n">
        <v>100</v>
      </c>
      <c r="DM281" s="2" t="n">
        <v>100</v>
      </c>
      <c r="DN281" s="2" t="n">
        <v>100</v>
      </c>
      <c r="DO281" s="2" t="n">
        <v>100</v>
      </c>
      <c r="DP281" s="2" t="n">
        <v>100</v>
      </c>
      <c r="DQ281" s="2" t="n">
        <v>100</v>
      </c>
      <c r="DR281" s="2" t="n">
        <v>100</v>
      </c>
      <c r="DS281" s="2" t="n">
        <v>100</v>
      </c>
      <c r="DT281" s="2" t="n">
        <v>100</v>
      </c>
      <c r="DU281" s="2" t="n">
        <v>100</v>
      </c>
      <c r="DV281" s="2" t="n">
        <v>100</v>
      </c>
      <c r="DW281" s="2" t="n">
        <v>100</v>
      </c>
      <c r="DX281" s="2" t="n">
        <v>100</v>
      </c>
      <c r="DY281" s="2" t="n">
        <v>100</v>
      </c>
      <c r="DZ281" s="2" t="n">
        <v>100</v>
      </c>
      <c r="EA281" s="2" t="n">
        <v>100</v>
      </c>
      <c r="EB281" s="2" t="n">
        <v>100</v>
      </c>
      <c r="EC281" s="2" t="n">
        <v>100</v>
      </c>
      <c r="ED281" s="2" t="n">
        <v>100</v>
      </c>
      <c r="EE281" s="2" t="n">
        <v>100</v>
      </c>
      <c r="EF281" s="2" t="n">
        <v>100</v>
      </c>
      <c r="EG281" s="2" t="n">
        <v>100</v>
      </c>
      <c r="EH281" s="2" t="n">
        <v>100</v>
      </c>
      <c r="EI281" s="2" t="n">
        <v>100</v>
      </c>
      <c r="EJ281" s="2" t="n">
        <v>100</v>
      </c>
      <c r="EK281" s="2" t="n">
        <v>100</v>
      </c>
      <c r="EL281" s="2" t="n">
        <v>100</v>
      </c>
      <c r="EM281" s="2" t="n">
        <v>100</v>
      </c>
      <c r="EN281" s="2" t="n">
        <v>100</v>
      </c>
      <c r="EO281" s="2" t="n">
        <v>100</v>
      </c>
      <c r="EP281" s="2" t="n">
        <v>100</v>
      </c>
    </row>
    <row r="282">
      <c r="A282" s="2" t="n">
        <v>4</v>
      </c>
      <c r="B282" s="2" t="inlineStr">
        <is>
          <t>13.01.01.13</t>
        </is>
      </c>
      <c r="C282" s="2" t="inlineStr">
        <is>
          <t>Arrasamento de cabeça de estacas com martelete</t>
        </is>
      </c>
      <c r="D282" s="2" t="inlineStr">
        <is>
          <t>12/05/2025</t>
        </is>
      </c>
      <c r="E282" s="2" t="inlineStr">
        <is>
          <t>10/12/2025</t>
        </is>
      </c>
      <c r="F282" s="2" t="n">
        <v>33774</v>
      </c>
      <c r="G282" s="2" t="n">
        <v>0</v>
      </c>
      <c r="H282" s="2" t="n">
        <v>33774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11.72</v>
      </c>
      <c r="P282" s="2" t="n">
        <v>11.72</v>
      </c>
      <c r="Q282" s="2" t="n">
        <v>0</v>
      </c>
      <c r="R282" s="2" t="n">
        <v>27.34</v>
      </c>
      <c r="S282" s="2" t="n">
        <v>27.34</v>
      </c>
      <c r="T282" s="2" t="n">
        <v>51.01</v>
      </c>
      <c r="U282" s="2" t="n">
        <v>45.31</v>
      </c>
      <c r="V282" s="2" t="n">
        <v>45.31</v>
      </c>
      <c r="W282" s="2" t="n">
        <v>80.48</v>
      </c>
      <c r="X282" s="2" t="n">
        <v>60.94</v>
      </c>
      <c r="Y282" s="2" t="n">
        <v>60.94</v>
      </c>
      <c r="Z282" s="2" t="n">
        <v>88.20999999999999</v>
      </c>
      <c r="AA282" s="2" t="n">
        <v>78.13</v>
      </c>
      <c r="AB282" s="2" t="n">
        <v>78.13</v>
      </c>
      <c r="AC282" s="2" t="n">
        <v>95.28</v>
      </c>
      <c r="AD282" s="2" t="n">
        <v>96.09</v>
      </c>
      <c r="AE282" s="2" t="n">
        <v>96.09</v>
      </c>
      <c r="AF282" s="2" t="n">
        <v>95.28</v>
      </c>
      <c r="AG282" s="2" t="n">
        <v>99</v>
      </c>
      <c r="AH282" s="2" t="n">
        <v>99</v>
      </c>
      <c r="AI282" s="2" t="n">
        <v>99</v>
      </c>
      <c r="AJ282" s="2" t="n">
        <v>100</v>
      </c>
      <c r="AK282" s="2" t="n">
        <v>100</v>
      </c>
      <c r="AL282" s="2" t="n">
        <v>99</v>
      </c>
      <c r="AM282" s="2" t="n">
        <v>100</v>
      </c>
      <c r="AN282" s="2" t="n">
        <v>100</v>
      </c>
      <c r="AO282" s="2" t="n">
        <v>100</v>
      </c>
      <c r="AP282" s="2" t="n">
        <v>100</v>
      </c>
      <c r="AQ282" s="2" t="n">
        <v>100</v>
      </c>
      <c r="AR282" s="2" t="n">
        <v>100</v>
      </c>
      <c r="AS282" s="2" t="n">
        <v>100</v>
      </c>
      <c r="AT282" s="2" t="n">
        <v>100</v>
      </c>
      <c r="AU282" s="2" t="n">
        <v>100</v>
      </c>
      <c r="AV282" s="2" t="n">
        <v>100</v>
      </c>
      <c r="AW282" s="2" t="n">
        <v>100</v>
      </c>
      <c r="AX282" s="2" t="n">
        <v>100</v>
      </c>
      <c r="AY282" s="2" t="n">
        <v>100</v>
      </c>
      <c r="AZ282" s="2" t="n">
        <v>100</v>
      </c>
      <c r="BA282" s="2" t="n">
        <v>100</v>
      </c>
      <c r="BB282" s="2" t="n">
        <v>100</v>
      </c>
      <c r="BC282" s="2" t="n">
        <v>100</v>
      </c>
      <c r="BD282" s="2" t="n">
        <v>100</v>
      </c>
      <c r="BE282" s="2" t="n">
        <v>100</v>
      </c>
      <c r="BF282" s="2" t="n">
        <v>100</v>
      </c>
      <c r="BG282" s="2" t="n">
        <v>100</v>
      </c>
      <c r="BH282" s="2" t="n">
        <v>100</v>
      </c>
      <c r="BI282" s="2" t="n">
        <v>100</v>
      </c>
      <c r="BJ282" s="2" t="n">
        <v>100</v>
      </c>
      <c r="BK282" s="2" t="n">
        <v>100</v>
      </c>
      <c r="BL282" s="2" t="n">
        <v>100</v>
      </c>
      <c r="BM282" s="2" t="n">
        <v>100</v>
      </c>
      <c r="BN282" s="2" t="n">
        <v>100</v>
      </c>
      <c r="BO282" s="2" t="n">
        <v>100</v>
      </c>
      <c r="BP282" s="2" t="n">
        <v>100</v>
      </c>
      <c r="BQ282" s="2" t="n">
        <v>100</v>
      </c>
      <c r="BR282" s="2" t="n">
        <v>100</v>
      </c>
      <c r="BS282" s="2" t="n">
        <v>100</v>
      </c>
      <c r="BT282" s="2" t="n">
        <v>100</v>
      </c>
      <c r="BU282" s="2" t="n">
        <v>100</v>
      </c>
      <c r="BV282" s="2" t="n">
        <v>100</v>
      </c>
      <c r="BW282" s="2" t="n">
        <v>100</v>
      </c>
      <c r="BX282" s="2" t="n">
        <v>100</v>
      </c>
      <c r="BY282" s="2" t="n">
        <v>100</v>
      </c>
      <c r="BZ282" s="2" t="n">
        <v>100</v>
      </c>
      <c r="CA282" s="2" t="n">
        <v>100</v>
      </c>
      <c r="CB282" s="2" t="n">
        <v>100</v>
      </c>
      <c r="CC282" s="2" t="n">
        <v>100</v>
      </c>
      <c r="CD282" s="2" t="n">
        <v>100</v>
      </c>
      <c r="CE282" s="2" t="n">
        <v>100</v>
      </c>
      <c r="CF282" s="2" t="n">
        <v>100</v>
      </c>
      <c r="CG282" s="2" t="n">
        <v>100</v>
      </c>
      <c r="CH282" s="2" t="n">
        <v>100</v>
      </c>
      <c r="CI282" s="2" t="n">
        <v>100</v>
      </c>
      <c r="CJ282" s="2" t="n">
        <v>100</v>
      </c>
      <c r="CK282" s="2" t="n">
        <v>100</v>
      </c>
      <c r="CL282" s="2" t="n">
        <v>100</v>
      </c>
      <c r="CM282" s="2" t="n">
        <v>100</v>
      </c>
      <c r="CN282" s="2" t="n">
        <v>100</v>
      </c>
      <c r="CO282" s="2" t="n">
        <v>100</v>
      </c>
      <c r="CP282" s="2" t="n">
        <v>100</v>
      </c>
      <c r="CQ282" s="2" t="n">
        <v>100</v>
      </c>
      <c r="CR282" s="2" t="n">
        <v>100</v>
      </c>
      <c r="CS282" s="2" t="n">
        <v>100</v>
      </c>
      <c r="CT282" s="2" t="n">
        <v>100</v>
      </c>
      <c r="CU282" s="2" t="n">
        <v>100</v>
      </c>
      <c r="CV282" s="2" t="n">
        <v>100</v>
      </c>
      <c r="CW282" s="2" t="n">
        <v>100</v>
      </c>
      <c r="CX282" s="2" t="n">
        <v>100</v>
      </c>
      <c r="CY282" s="2" t="n">
        <v>100</v>
      </c>
      <c r="CZ282" s="2" t="n">
        <v>100</v>
      </c>
      <c r="DA282" s="2" t="n">
        <v>100</v>
      </c>
      <c r="DB282" s="2" t="n">
        <v>100</v>
      </c>
      <c r="DC282" s="2" t="n">
        <v>100</v>
      </c>
      <c r="DD282" s="2" t="n">
        <v>100</v>
      </c>
      <c r="DE282" s="2" t="n">
        <v>100</v>
      </c>
      <c r="DF282" s="2" t="n">
        <v>100</v>
      </c>
      <c r="DG282" s="2" t="n">
        <v>100</v>
      </c>
      <c r="DH282" s="2" t="n">
        <v>100</v>
      </c>
      <c r="DI282" s="2" t="n">
        <v>100</v>
      </c>
      <c r="DJ282" s="2" t="n">
        <v>100</v>
      </c>
      <c r="DK282" s="2" t="n">
        <v>100</v>
      </c>
      <c r="DL282" s="2" t="n">
        <v>100</v>
      </c>
      <c r="DM282" s="2" t="n">
        <v>100</v>
      </c>
      <c r="DN282" s="2" t="n">
        <v>100</v>
      </c>
      <c r="DO282" s="2" t="n">
        <v>100</v>
      </c>
      <c r="DP282" s="2" t="n">
        <v>100</v>
      </c>
      <c r="DQ282" s="2" t="n">
        <v>100</v>
      </c>
      <c r="DR282" s="2" t="n">
        <v>100</v>
      </c>
      <c r="DS282" s="2" t="n">
        <v>100</v>
      </c>
      <c r="DT282" s="2" t="n">
        <v>100</v>
      </c>
      <c r="DU282" s="2" t="n">
        <v>100</v>
      </c>
      <c r="DV282" s="2" t="n">
        <v>100</v>
      </c>
      <c r="DW282" s="2" t="n">
        <v>100</v>
      </c>
      <c r="DX282" s="2" t="n">
        <v>100</v>
      </c>
      <c r="DY282" s="2" t="n">
        <v>100</v>
      </c>
      <c r="DZ282" s="2" t="n">
        <v>100</v>
      </c>
      <c r="EA282" s="2" t="n">
        <v>100</v>
      </c>
      <c r="EB282" s="2" t="n">
        <v>100</v>
      </c>
      <c r="EC282" s="2" t="n">
        <v>100</v>
      </c>
      <c r="ED282" s="2" t="n">
        <v>100</v>
      </c>
      <c r="EE282" s="2" t="n">
        <v>100</v>
      </c>
      <c r="EF282" s="2" t="n">
        <v>100</v>
      </c>
      <c r="EG282" s="2" t="n">
        <v>100</v>
      </c>
      <c r="EH282" s="2" t="n">
        <v>100</v>
      </c>
      <c r="EI282" s="2" t="n">
        <v>100</v>
      </c>
      <c r="EJ282" s="2" t="n">
        <v>100</v>
      </c>
      <c r="EK282" s="2" t="n">
        <v>100</v>
      </c>
      <c r="EL282" s="2" t="n">
        <v>100</v>
      </c>
      <c r="EM282" s="2" t="n">
        <v>100</v>
      </c>
      <c r="EN282" s="2" t="n">
        <v>100</v>
      </c>
      <c r="EO282" s="2" t="n">
        <v>100</v>
      </c>
      <c r="EP282" s="2" t="n">
        <v>100</v>
      </c>
    </row>
    <row r="283">
      <c r="A283" s="2" t="n">
        <v>4</v>
      </c>
      <c r="B283" s="2" t="inlineStr">
        <is>
          <t>13.01.01.14</t>
        </is>
      </c>
      <c r="C283" s="2" t="inlineStr">
        <is>
          <t>Retirada de Terra e material demolido com caçamba</t>
        </is>
      </c>
      <c r="D283" s="2" t="inlineStr">
        <is>
          <t>12/05/2025</t>
        </is>
      </c>
      <c r="E283" s="2" t="inlineStr">
        <is>
          <t>10/12/2025</t>
        </is>
      </c>
      <c r="F283" s="2" t="n">
        <v>71798.90625</v>
      </c>
      <c r="G283" s="2" t="n">
        <v>0</v>
      </c>
      <c r="H283" s="2" t="n">
        <v>71798.90625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11.72</v>
      </c>
      <c r="P283" s="2" t="n">
        <v>11.72</v>
      </c>
      <c r="Q283" s="2" t="n">
        <v>0</v>
      </c>
      <c r="R283" s="2" t="n">
        <v>27.34</v>
      </c>
      <c r="S283" s="2" t="n">
        <v>27.34</v>
      </c>
      <c r="T283" s="2" t="n">
        <v>51.01</v>
      </c>
      <c r="U283" s="2" t="n">
        <v>45.31</v>
      </c>
      <c r="V283" s="2" t="n">
        <v>45.31</v>
      </c>
      <c r="W283" s="2" t="n">
        <v>80.48</v>
      </c>
      <c r="X283" s="2" t="n">
        <v>60.94</v>
      </c>
      <c r="Y283" s="2" t="n">
        <v>60.94</v>
      </c>
      <c r="Z283" s="2" t="n">
        <v>88.20999999999999</v>
      </c>
      <c r="AA283" s="2" t="n">
        <v>78.13</v>
      </c>
      <c r="AB283" s="2" t="n">
        <v>78.13</v>
      </c>
      <c r="AC283" s="2" t="n">
        <v>95.28</v>
      </c>
      <c r="AD283" s="2" t="n">
        <v>96.09</v>
      </c>
      <c r="AE283" s="2" t="n">
        <v>96.09</v>
      </c>
      <c r="AF283" s="2" t="n">
        <v>95.28</v>
      </c>
      <c r="AG283" s="2" t="n">
        <v>99</v>
      </c>
      <c r="AH283" s="2" t="n">
        <v>99</v>
      </c>
      <c r="AI283" s="2" t="n">
        <v>99</v>
      </c>
      <c r="AJ283" s="2" t="n">
        <v>100</v>
      </c>
      <c r="AK283" s="2" t="n">
        <v>100</v>
      </c>
      <c r="AL283" s="2" t="n">
        <v>99</v>
      </c>
      <c r="AM283" s="2" t="n">
        <v>100</v>
      </c>
      <c r="AN283" s="2" t="n">
        <v>100</v>
      </c>
      <c r="AO283" s="2" t="n">
        <v>100</v>
      </c>
      <c r="AP283" s="2" t="n">
        <v>100</v>
      </c>
      <c r="AQ283" s="2" t="n">
        <v>100</v>
      </c>
      <c r="AR283" s="2" t="n">
        <v>100</v>
      </c>
      <c r="AS283" s="2" t="n">
        <v>100</v>
      </c>
      <c r="AT283" s="2" t="n">
        <v>100</v>
      </c>
      <c r="AU283" s="2" t="n">
        <v>100</v>
      </c>
      <c r="AV283" s="2" t="n">
        <v>100</v>
      </c>
      <c r="AW283" s="2" t="n">
        <v>100</v>
      </c>
      <c r="AX283" s="2" t="n">
        <v>100</v>
      </c>
      <c r="AY283" s="2" t="n">
        <v>100</v>
      </c>
      <c r="AZ283" s="2" t="n">
        <v>100</v>
      </c>
      <c r="BA283" s="2" t="n">
        <v>100</v>
      </c>
      <c r="BB283" s="2" t="n">
        <v>100</v>
      </c>
      <c r="BC283" s="2" t="n">
        <v>100</v>
      </c>
      <c r="BD283" s="2" t="n">
        <v>100</v>
      </c>
      <c r="BE283" s="2" t="n">
        <v>100</v>
      </c>
      <c r="BF283" s="2" t="n">
        <v>100</v>
      </c>
      <c r="BG283" s="2" t="n">
        <v>100</v>
      </c>
      <c r="BH283" s="2" t="n">
        <v>100</v>
      </c>
      <c r="BI283" s="2" t="n">
        <v>100</v>
      </c>
      <c r="BJ283" s="2" t="n">
        <v>100</v>
      </c>
      <c r="BK283" s="2" t="n">
        <v>100</v>
      </c>
      <c r="BL283" s="2" t="n">
        <v>100</v>
      </c>
      <c r="BM283" s="2" t="n">
        <v>100</v>
      </c>
      <c r="BN283" s="2" t="n">
        <v>100</v>
      </c>
      <c r="BO283" s="2" t="n">
        <v>100</v>
      </c>
      <c r="BP283" s="2" t="n">
        <v>100</v>
      </c>
      <c r="BQ283" s="2" t="n">
        <v>100</v>
      </c>
      <c r="BR283" s="2" t="n">
        <v>100</v>
      </c>
      <c r="BS283" s="2" t="n">
        <v>100</v>
      </c>
      <c r="BT283" s="2" t="n">
        <v>100</v>
      </c>
      <c r="BU283" s="2" t="n">
        <v>100</v>
      </c>
      <c r="BV283" s="2" t="n">
        <v>100</v>
      </c>
      <c r="BW283" s="2" t="n">
        <v>100</v>
      </c>
      <c r="BX283" s="2" t="n">
        <v>100</v>
      </c>
      <c r="BY283" s="2" t="n">
        <v>100</v>
      </c>
      <c r="BZ283" s="2" t="n">
        <v>100</v>
      </c>
      <c r="CA283" s="2" t="n">
        <v>100</v>
      </c>
      <c r="CB283" s="2" t="n">
        <v>100</v>
      </c>
      <c r="CC283" s="2" t="n">
        <v>100</v>
      </c>
      <c r="CD283" s="2" t="n">
        <v>100</v>
      </c>
      <c r="CE283" s="2" t="n">
        <v>100</v>
      </c>
      <c r="CF283" s="2" t="n">
        <v>100</v>
      </c>
      <c r="CG283" s="2" t="n">
        <v>100</v>
      </c>
      <c r="CH283" s="2" t="n">
        <v>100</v>
      </c>
      <c r="CI283" s="2" t="n">
        <v>100</v>
      </c>
      <c r="CJ283" s="2" t="n">
        <v>100</v>
      </c>
      <c r="CK283" s="2" t="n">
        <v>100</v>
      </c>
      <c r="CL283" s="2" t="n">
        <v>100</v>
      </c>
      <c r="CM283" s="2" t="n">
        <v>100</v>
      </c>
      <c r="CN283" s="2" t="n">
        <v>100</v>
      </c>
      <c r="CO283" s="2" t="n">
        <v>100</v>
      </c>
      <c r="CP283" s="2" t="n">
        <v>100</v>
      </c>
      <c r="CQ283" s="2" t="n">
        <v>100</v>
      </c>
      <c r="CR283" s="2" t="n">
        <v>100</v>
      </c>
      <c r="CS283" s="2" t="n">
        <v>100</v>
      </c>
      <c r="CT283" s="2" t="n">
        <v>100</v>
      </c>
      <c r="CU283" s="2" t="n">
        <v>100</v>
      </c>
      <c r="CV283" s="2" t="n">
        <v>100</v>
      </c>
      <c r="CW283" s="2" t="n">
        <v>100</v>
      </c>
      <c r="CX283" s="2" t="n">
        <v>100</v>
      </c>
      <c r="CY283" s="2" t="n">
        <v>100</v>
      </c>
      <c r="CZ283" s="2" t="n">
        <v>100</v>
      </c>
      <c r="DA283" s="2" t="n">
        <v>100</v>
      </c>
      <c r="DB283" s="2" t="n">
        <v>100</v>
      </c>
      <c r="DC283" s="2" t="n">
        <v>100</v>
      </c>
      <c r="DD283" s="2" t="n">
        <v>100</v>
      </c>
      <c r="DE283" s="2" t="n">
        <v>100</v>
      </c>
      <c r="DF283" s="2" t="n">
        <v>100</v>
      </c>
      <c r="DG283" s="2" t="n">
        <v>100</v>
      </c>
      <c r="DH283" s="2" t="n">
        <v>100</v>
      </c>
      <c r="DI283" s="2" t="n">
        <v>100</v>
      </c>
      <c r="DJ283" s="2" t="n">
        <v>100</v>
      </c>
      <c r="DK283" s="2" t="n">
        <v>100</v>
      </c>
      <c r="DL283" s="2" t="n">
        <v>100</v>
      </c>
      <c r="DM283" s="2" t="n">
        <v>100</v>
      </c>
      <c r="DN283" s="2" t="n">
        <v>100</v>
      </c>
      <c r="DO283" s="2" t="n">
        <v>100</v>
      </c>
      <c r="DP283" s="2" t="n">
        <v>100</v>
      </c>
      <c r="DQ283" s="2" t="n">
        <v>100</v>
      </c>
      <c r="DR283" s="2" t="n">
        <v>100</v>
      </c>
      <c r="DS283" s="2" t="n">
        <v>100</v>
      </c>
      <c r="DT283" s="2" t="n">
        <v>100</v>
      </c>
      <c r="DU283" s="2" t="n">
        <v>100</v>
      </c>
      <c r="DV283" s="2" t="n">
        <v>100</v>
      </c>
      <c r="DW283" s="2" t="n">
        <v>100</v>
      </c>
      <c r="DX283" s="2" t="n">
        <v>100</v>
      </c>
      <c r="DY283" s="2" t="n">
        <v>100</v>
      </c>
      <c r="DZ283" s="2" t="n">
        <v>100</v>
      </c>
      <c r="EA283" s="2" t="n">
        <v>100</v>
      </c>
      <c r="EB283" s="2" t="n">
        <v>100</v>
      </c>
      <c r="EC283" s="2" t="n">
        <v>100</v>
      </c>
      <c r="ED283" s="2" t="n">
        <v>100</v>
      </c>
      <c r="EE283" s="2" t="n">
        <v>100</v>
      </c>
      <c r="EF283" s="2" t="n">
        <v>100</v>
      </c>
      <c r="EG283" s="2" t="n">
        <v>100</v>
      </c>
      <c r="EH283" s="2" t="n">
        <v>100</v>
      </c>
      <c r="EI283" s="2" t="n">
        <v>100</v>
      </c>
      <c r="EJ283" s="2" t="n">
        <v>100</v>
      </c>
      <c r="EK283" s="2" t="n">
        <v>100</v>
      </c>
      <c r="EL283" s="2" t="n">
        <v>100</v>
      </c>
      <c r="EM283" s="2" t="n">
        <v>100</v>
      </c>
      <c r="EN283" s="2" t="n">
        <v>100</v>
      </c>
      <c r="EO283" s="2" t="n">
        <v>100</v>
      </c>
      <c r="EP283" s="2" t="n">
        <v>100</v>
      </c>
    </row>
    <row r="284">
      <c r="A284" s="2" t="n">
        <v>4</v>
      </c>
      <c r="B284" s="2" t="inlineStr">
        <is>
          <t>13.01.01.15</t>
        </is>
      </c>
      <c r="C284" s="2" t="inlineStr">
        <is>
          <t>Equipe de apoio</t>
        </is>
      </c>
      <c r="D284" s="2" t="inlineStr">
        <is>
          <t>12/05/2025</t>
        </is>
      </c>
      <c r="E284" s="2" t="inlineStr">
        <is>
          <t>10/12/2025</t>
        </is>
      </c>
      <c r="F284" s="2" t="n">
        <v>55440</v>
      </c>
      <c r="G284" s="2" t="n">
        <v>0</v>
      </c>
      <c r="H284" s="2" t="n">
        <v>55440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11.72</v>
      </c>
      <c r="P284" s="2" t="n">
        <v>11.72</v>
      </c>
      <c r="Q284" s="2" t="n">
        <v>0</v>
      </c>
      <c r="R284" s="2" t="n">
        <v>27.34</v>
      </c>
      <c r="S284" s="2" t="n">
        <v>27.34</v>
      </c>
      <c r="T284" s="2" t="n">
        <v>51.01</v>
      </c>
      <c r="U284" s="2" t="n">
        <v>45.31</v>
      </c>
      <c r="V284" s="2" t="n">
        <v>45.31</v>
      </c>
      <c r="W284" s="2" t="n">
        <v>80.48</v>
      </c>
      <c r="X284" s="2" t="n">
        <v>60.94</v>
      </c>
      <c r="Y284" s="2" t="n">
        <v>60.94</v>
      </c>
      <c r="Z284" s="2" t="n">
        <v>88.20999999999999</v>
      </c>
      <c r="AA284" s="2" t="n">
        <v>78.13</v>
      </c>
      <c r="AB284" s="2" t="n">
        <v>78.13</v>
      </c>
      <c r="AC284" s="2" t="n">
        <v>95.28</v>
      </c>
      <c r="AD284" s="2" t="n">
        <v>96.09</v>
      </c>
      <c r="AE284" s="2" t="n">
        <v>96.09</v>
      </c>
      <c r="AF284" s="2" t="n">
        <v>95.28</v>
      </c>
      <c r="AG284" s="2" t="n">
        <v>99</v>
      </c>
      <c r="AH284" s="2" t="n">
        <v>99</v>
      </c>
      <c r="AI284" s="2" t="n">
        <v>99</v>
      </c>
      <c r="AJ284" s="2" t="n">
        <v>100</v>
      </c>
      <c r="AK284" s="2" t="n">
        <v>100</v>
      </c>
      <c r="AL284" s="2" t="n">
        <v>99</v>
      </c>
      <c r="AM284" s="2" t="n">
        <v>100</v>
      </c>
      <c r="AN284" s="2" t="n">
        <v>100</v>
      </c>
      <c r="AO284" s="2" t="n">
        <v>100</v>
      </c>
      <c r="AP284" s="2" t="n">
        <v>100</v>
      </c>
      <c r="AQ284" s="2" t="n">
        <v>100</v>
      </c>
      <c r="AR284" s="2" t="n">
        <v>100</v>
      </c>
      <c r="AS284" s="2" t="n">
        <v>100</v>
      </c>
      <c r="AT284" s="2" t="n">
        <v>100</v>
      </c>
      <c r="AU284" s="2" t="n">
        <v>100</v>
      </c>
      <c r="AV284" s="2" t="n">
        <v>100</v>
      </c>
      <c r="AW284" s="2" t="n">
        <v>100</v>
      </c>
      <c r="AX284" s="2" t="n">
        <v>100</v>
      </c>
      <c r="AY284" s="2" t="n">
        <v>100</v>
      </c>
      <c r="AZ284" s="2" t="n">
        <v>100</v>
      </c>
      <c r="BA284" s="2" t="n">
        <v>100</v>
      </c>
      <c r="BB284" s="2" t="n">
        <v>100</v>
      </c>
      <c r="BC284" s="2" t="n">
        <v>100</v>
      </c>
      <c r="BD284" s="2" t="n">
        <v>100</v>
      </c>
      <c r="BE284" s="2" t="n">
        <v>100</v>
      </c>
      <c r="BF284" s="2" t="n">
        <v>100</v>
      </c>
      <c r="BG284" s="2" t="n">
        <v>100</v>
      </c>
      <c r="BH284" s="2" t="n">
        <v>100</v>
      </c>
      <c r="BI284" s="2" t="n">
        <v>100</v>
      </c>
      <c r="BJ284" s="2" t="n">
        <v>100</v>
      </c>
      <c r="BK284" s="2" t="n">
        <v>100</v>
      </c>
      <c r="BL284" s="2" t="n">
        <v>100</v>
      </c>
      <c r="BM284" s="2" t="n">
        <v>100</v>
      </c>
      <c r="BN284" s="2" t="n">
        <v>100</v>
      </c>
      <c r="BO284" s="2" t="n">
        <v>100</v>
      </c>
      <c r="BP284" s="2" t="n">
        <v>100</v>
      </c>
      <c r="BQ284" s="2" t="n">
        <v>100</v>
      </c>
      <c r="BR284" s="2" t="n">
        <v>100</v>
      </c>
      <c r="BS284" s="2" t="n">
        <v>100</v>
      </c>
      <c r="BT284" s="2" t="n">
        <v>100</v>
      </c>
      <c r="BU284" s="2" t="n">
        <v>100</v>
      </c>
      <c r="BV284" s="2" t="n">
        <v>100</v>
      </c>
      <c r="BW284" s="2" t="n">
        <v>100</v>
      </c>
      <c r="BX284" s="2" t="n">
        <v>100</v>
      </c>
      <c r="BY284" s="2" t="n">
        <v>100</v>
      </c>
      <c r="BZ284" s="2" t="n">
        <v>100</v>
      </c>
      <c r="CA284" s="2" t="n">
        <v>100</v>
      </c>
      <c r="CB284" s="2" t="n">
        <v>100</v>
      </c>
      <c r="CC284" s="2" t="n">
        <v>100</v>
      </c>
      <c r="CD284" s="2" t="n">
        <v>100</v>
      </c>
      <c r="CE284" s="2" t="n">
        <v>100</v>
      </c>
      <c r="CF284" s="2" t="n">
        <v>100</v>
      </c>
      <c r="CG284" s="2" t="n">
        <v>100</v>
      </c>
      <c r="CH284" s="2" t="n">
        <v>100</v>
      </c>
      <c r="CI284" s="2" t="n">
        <v>100</v>
      </c>
      <c r="CJ284" s="2" t="n">
        <v>100</v>
      </c>
      <c r="CK284" s="2" t="n">
        <v>100</v>
      </c>
      <c r="CL284" s="2" t="n">
        <v>100</v>
      </c>
      <c r="CM284" s="2" t="n">
        <v>100</v>
      </c>
      <c r="CN284" s="2" t="n">
        <v>100</v>
      </c>
      <c r="CO284" s="2" t="n">
        <v>100</v>
      </c>
      <c r="CP284" s="2" t="n">
        <v>100</v>
      </c>
      <c r="CQ284" s="2" t="n">
        <v>100</v>
      </c>
      <c r="CR284" s="2" t="n">
        <v>100</v>
      </c>
      <c r="CS284" s="2" t="n">
        <v>100</v>
      </c>
      <c r="CT284" s="2" t="n">
        <v>100</v>
      </c>
      <c r="CU284" s="2" t="n">
        <v>100</v>
      </c>
      <c r="CV284" s="2" t="n">
        <v>100</v>
      </c>
      <c r="CW284" s="2" t="n">
        <v>100</v>
      </c>
      <c r="CX284" s="2" t="n">
        <v>100</v>
      </c>
      <c r="CY284" s="2" t="n">
        <v>100</v>
      </c>
      <c r="CZ284" s="2" t="n">
        <v>100</v>
      </c>
      <c r="DA284" s="2" t="n">
        <v>100</v>
      </c>
      <c r="DB284" s="2" t="n">
        <v>100</v>
      </c>
      <c r="DC284" s="2" t="n">
        <v>100</v>
      </c>
      <c r="DD284" s="2" t="n">
        <v>100</v>
      </c>
      <c r="DE284" s="2" t="n">
        <v>100</v>
      </c>
      <c r="DF284" s="2" t="n">
        <v>100</v>
      </c>
      <c r="DG284" s="2" t="n">
        <v>100</v>
      </c>
      <c r="DH284" s="2" t="n">
        <v>100</v>
      </c>
      <c r="DI284" s="2" t="n">
        <v>100</v>
      </c>
      <c r="DJ284" s="2" t="n">
        <v>100</v>
      </c>
      <c r="DK284" s="2" t="n">
        <v>100</v>
      </c>
      <c r="DL284" s="2" t="n">
        <v>100</v>
      </c>
      <c r="DM284" s="2" t="n">
        <v>100</v>
      </c>
      <c r="DN284" s="2" t="n">
        <v>100</v>
      </c>
      <c r="DO284" s="2" t="n">
        <v>100</v>
      </c>
      <c r="DP284" s="2" t="n">
        <v>100</v>
      </c>
      <c r="DQ284" s="2" t="n">
        <v>100</v>
      </c>
      <c r="DR284" s="2" t="n">
        <v>100</v>
      </c>
      <c r="DS284" s="2" t="n">
        <v>100</v>
      </c>
      <c r="DT284" s="2" t="n">
        <v>100</v>
      </c>
      <c r="DU284" s="2" t="n">
        <v>100</v>
      </c>
      <c r="DV284" s="2" t="n">
        <v>100</v>
      </c>
      <c r="DW284" s="2" t="n">
        <v>100</v>
      </c>
      <c r="DX284" s="2" t="n">
        <v>100</v>
      </c>
      <c r="DY284" s="2" t="n">
        <v>100</v>
      </c>
      <c r="DZ284" s="2" t="n">
        <v>100</v>
      </c>
      <c r="EA284" s="2" t="n">
        <v>100</v>
      </c>
      <c r="EB284" s="2" t="n">
        <v>100</v>
      </c>
      <c r="EC284" s="2" t="n">
        <v>100</v>
      </c>
      <c r="ED284" s="2" t="n">
        <v>100</v>
      </c>
      <c r="EE284" s="2" t="n">
        <v>100</v>
      </c>
      <c r="EF284" s="2" t="n">
        <v>100</v>
      </c>
      <c r="EG284" s="2" t="n">
        <v>100</v>
      </c>
      <c r="EH284" s="2" t="n">
        <v>100</v>
      </c>
      <c r="EI284" s="2" t="n">
        <v>100</v>
      </c>
      <c r="EJ284" s="2" t="n">
        <v>100</v>
      </c>
      <c r="EK284" s="2" t="n">
        <v>100</v>
      </c>
      <c r="EL284" s="2" t="n">
        <v>100</v>
      </c>
      <c r="EM284" s="2" t="n">
        <v>100</v>
      </c>
      <c r="EN284" s="2" t="n">
        <v>100</v>
      </c>
      <c r="EO284" s="2" t="n">
        <v>100</v>
      </c>
      <c r="EP284" s="2" t="n">
        <v>100</v>
      </c>
    </row>
    <row r="285">
      <c r="A285" s="2" t="n">
        <v>3</v>
      </c>
      <c r="B285" s="2" t="inlineStr">
        <is>
          <t>13.01.02</t>
        </is>
      </c>
      <c r="C285" s="2" t="inlineStr">
        <is>
          <t>Estacas Escavadas com trado mecanizado</t>
        </is>
      </c>
      <c r="D285" s="2" t="inlineStr">
        <is>
          <t>12/05/2025</t>
        </is>
      </c>
      <c r="E285" s="2" t="inlineStr">
        <is>
          <t>10/12/2025</t>
        </is>
      </c>
      <c r="F285" s="2" t="n">
        <v>1034914.894739296</v>
      </c>
      <c r="G285" s="2" t="n">
        <v>0</v>
      </c>
      <c r="H285" s="2" t="n">
        <v>1034914.894739296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11.72</v>
      </c>
      <c r="P285" s="2" t="n">
        <v>11.72</v>
      </c>
      <c r="Q285" s="2" t="n">
        <v>0</v>
      </c>
      <c r="R285" s="2" t="n">
        <v>27.34</v>
      </c>
      <c r="S285" s="2" t="n">
        <v>27.34</v>
      </c>
      <c r="T285" s="2" t="n">
        <v>51.01</v>
      </c>
      <c r="U285" s="2" t="n">
        <v>45.31</v>
      </c>
      <c r="V285" s="2" t="n">
        <v>45.31</v>
      </c>
      <c r="W285" s="2" t="n">
        <v>80.48</v>
      </c>
      <c r="X285" s="2" t="n">
        <v>60.94</v>
      </c>
      <c r="Y285" s="2" t="n">
        <v>60.94</v>
      </c>
      <c r="Z285" s="2" t="n">
        <v>88.20999999999999</v>
      </c>
      <c r="AA285" s="2" t="n">
        <v>78.13</v>
      </c>
      <c r="AB285" s="2" t="n">
        <v>78.13</v>
      </c>
      <c r="AC285" s="2" t="n">
        <v>95.28</v>
      </c>
      <c r="AD285" s="2" t="n">
        <v>96.09</v>
      </c>
      <c r="AE285" s="2" t="n">
        <v>96.09</v>
      </c>
      <c r="AF285" s="2" t="n">
        <v>95.28</v>
      </c>
      <c r="AG285" s="2" t="n">
        <v>99</v>
      </c>
      <c r="AH285" s="2" t="n">
        <v>99</v>
      </c>
      <c r="AI285" s="2" t="n">
        <v>99</v>
      </c>
      <c r="AJ285" s="2" t="n">
        <v>100</v>
      </c>
      <c r="AK285" s="2" t="n">
        <v>100</v>
      </c>
      <c r="AL285" s="2" t="n">
        <v>99</v>
      </c>
      <c r="AM285" s="2" t="n">
        <v>100</v>
      </c>
      <c r="AN285" s="2" t="n">
        <v>100</v>
      </c>
      <c r="AO285" s="2" t="n">
        <v>100</v>
      </c>
      <c r="AP285" s="2" t="n">
        <v>100</v>
      </c>
      <c r="AQ285" s="2" t="n">
        <v>100</v>
      </c>
      <c r="AR285" s="2" t="n">
        <v>100</v>
      </c>
      <c r="AS285" s="2" t="n">
        <v>100</v>
      </c>
      <c r="AT285" s="2" t="n">
        <v>100</v>
      </c>
      <c r="AU285" s="2" t="n">
        <v>100</v>
      </c>
      <c r="AV285" s="2" t="n">
        <v>100</v>
      </c>
      <c r="AW285" s="2" t="n">
        <v>100</v>
      </c>
      <c r="AX285" s="2" t="n">
        <v>100</v>
      </c>
      <c r="AY285" s="2" t="n">
        <v>100</v>
      </c>
      <c r="AZ285" s="2" t="n">
        <v>100</v>
      </c>
      <c r="BA285" s="2" t="n">
        <v>100</v>
      </c>
      <c r="BB285" s="2" t="n">
        <v>100</v>
      </c>
      <c r="BC285" s="2" t="n">
        <v>100</v>
      </c>
      <c r="BD285" s="2" t="n">
        <v>100</v>
      </c>
      <c r="BE285" s="2" t="n">
        <v>100</v>
      </c>
      <c r="BF285" s="2" t="n">
        <v>100</v>
      </c>
      <c r="BG285" s="2" t="n">
        <v>100</v>
      </c>
      <c r="BH285" s="2" t="n">
        <v>100</v>
      </c>
      <c r="BI285" s="2" t="n">
        <v>100</v>
      </c>
      <c r="BJ285" s="2" t="n">
        <v>100</v>
      </c>
      <c r="BK285" s="2" t="n">
        <v>100</v>
      </c>
      <c r="BL285" s="2" t="n">
        <v>100</v>
      </c>
      <c r="BM285" s="2" t="n">
        <v>100</v>
      </c>
      <c r="BN285" s="2" t="n">
        <v>100</v>
      </c>
      <c r="BO285" s="2" t="n">
        <v>100</v>
      </c>
      <c r="BP285" s="2" t="n">
        <v>100</v>
      </c>
      <c r="BQ285" s="2" t="n">
        <v>100</v>
      </c>
      <c r="BR285" s="2" t="n">
        <v>100</v>
      </c>
      <c r="BS285" s="2" t="n">
        <v>100</v>
      </c>
      <c r="BT285" s="2" t="n">
        <v>100</v>
      </c>
      <c r="BU285" s="2" t="n">
        <v>100</v>
      </c>
      <c r="BV285" s="2" t="n">
        <v>100</v>
      </c>
      <c r="BW285" s="2" t="n">
        <v>100</v>
      </c>
      <c r="BX285" s="2" t="n">
        <v>100</v>
      </c>
      <c r="BY285" s="2" t="n">
        <v>100</v>
      </c>
      <c r="BZ285" s="2" t="n">
        <v>100</v>
      </c>
      <c r="CA285" s="2" t="n">
        <v>100</v>
      </c>
      <c r="CB285" s="2" t="n">
        <v>100</v>
      </c>
      <c r="CC285" s="2" t="n">
        <v>100</v>
      </c>
      <c r="CD285" s="2" t="n">
        <v>100</v>
      </c>
      <c r="CE285" s="2" t="n">
        <v>100</v>
      </c>
      <c r="CF285" s="2" t="n">
        <v>100</v>
      </c>
      <c r="CG285" s="2" t="n">
        <v>100</v>
      </c>
      <c r="CH285" s="2" t="n">
        <v>100</v>
      </c>
      <c r="CI285" s="2" t="n">
        <v>100</v>
      </c>
      <c r="CJ285" s="2" t="n">
        <v>100</v>
      </c>
      <c r="CK285" s="2" t="n">
        <v>100</v>
      </c>
      <c r="CL285" s="2" t="n">
        <v>100</v>
      </c>
      <c r="CM285" s="2" t="n">
        <v>100</v>
      </c>
      <c r="CN285" s="2" t="n">
        <v>100</v>
      </c>
      <c r="CO285" s="2" t="n">
        <v>100</v>
      </c>
      <c r="CP285" s="2" t="n">
        <v>100</v>
      </c>
      <c r="CQ285" s="2" t="n">
        <v>100</v>
      </c>
      <c r="CR285" s="2" t="n">
        <v>100</v>
      </c>
      <c r="CS285" s="2" t="n">
        <v>100</v>
      </c>
      <c r="CT285" s="2" t="n">
        <v>100</v>
      </c>
      <c r="CU285" s="2" t="n">
        <v>100</v>
      </c>
      <c r="CV285" s="2" t="n">
        <v>100</v>
      </c>
      <c r="CW285" s="2" t="n">
        <v>100</v>
      </c>
      <c r="CX285" s="2" t="n">
        <v>100</v>
      </c>
      <c r="CY285" s="2" t="n">
        <v>100</v>
      </c>
      <c r="CZ285" s="2" t="n">
        <v>100</v>
      </c>
      <c r="DA285" s="2" t="n">
        <v>100</v>
      </c>
      <c r="DB285" s="2" t="n">
        <v>100</v>
      </c>
      <c r="DC285" s="2" t="n">
        <v>100</v>
      </c>
      <c r="DD285" s="2" t="n">
        <v>100</v>
      </c>
      <c r="DE285" s="2" t="n">
        <v>100</v>
      </c>
      <c r="DF285" s="2" t="n">
        <v>100</v>
      </c>
      <c r="DG285" s="2" t="n">
        <v>100</v>
      </c>
      <c r="DH285" s="2" t="n">
        <v>100</v>
      </c>
      <c r="DI285" s="2" t="n">
        <v>100</v>
      </c>
      <c r="DJ285" s="2" t="n">
        <v>100</v>
      </c>
      <c r="DK285" s="2" t="n">
        <v>100</v>
      </c>
      <c r="DL285" s="2" t="n">
        <v>100</v>
      </c>
      <c r="DM285" s="2" t="n">
        <v>100</v>
      </c>
      <c r="DN285" s="2" t="n">
        <v>100</v>
      </c>
      <c r="DO285" s="2" t="n">
        <v>100</v>
      </c>
      <c r="DP285" s="2" t="n">
        <v>100</v>
      </c>
      <c r="DQ285" s="2" t="n">
        <v>100</v>
      </c>
      <c r="DR285" s="2" t="n">
        <v>100</v>
      </c>
      <c r="DS285" s="2" t="n">
        <v>100</v>
      </c>
      <c r="DT285" s="2" t="n">
        <v>100</v>
      </c>
      <c r="DU285" s="2" t="n">
        <v>100</v>
      </c>
      <c r="DV285" s="2" t="n">
        <v>100</v>
      </c>
      <c r="DW285" s="2" t="n">
        <v>100</v>
      </c>
      <c r="DX285" s="2" t="n">
        <v>100</v>
      </c>
      <c r="DY285" s="2" t="n">
        <v>100</v>
      </c>
      <c r="DZ285" s="2" t="n">
        <v>100</v>
      </c>
      <c r="EA285" s="2" t="n">
        <v>100</v>
      </c>
      <c r="EB285" s="2" t="n">
        <v>100</v>
      </c>
      <c r="EC285" s="2" t="n">
        <v>100</v>
      </c>
      <c r="ED285" s="2" t="n">
        <v>100</v>
      </c>
      <c r="EE285" s="2" t="n">
        <v>100</v>
      </c>
      <c r="EF285" s="2" t="n">
        <v>100</v>
      </c>
      <c r="EG285" s="2" t="n">
        <v>100</v>
      </c>
      <c r="EH285" s="2" t="n">
        <v>100</v>
      </c>
      <c r="EI285" s="2" t="n">
        <v>100</v>
      </c>
      <c r="EJ285" s="2" t="n">
        <v>100</v>
      </c>
      <c r="EK285" s="2" t="n">
        <v>100</v>
      </c>
      <c r="EL285" s="2" t="n">
        <v>100</v>
      </c>
      <c r="EM285" s="2" t="n">
        <v>100</v>
      </c>
      <c r="EN285" s="2" t="n">
        <v>100</v>
      </c>
      <c r="EO285" s="2" t="n">
        <v>100</v>
      </c>
      <c r="EP285" s="2" t="n">
        <v>100</v>
      </c>
    </row>
    <row r="286">
      <c r="A286" s="2" t="n">
        <v>4</v>
      </c>
      <c r="B286" s="2" t="inlineStr">
        <is>
          <t>13.01.02.01</t>
        </is>
      </c>
      <c r="C286" s="2" t="inlineStr">
        <is>
          <t>Taxa de mobilização do empreiteiro</t>
        </is>
      </c>
      <c r="D286" s="2" t="inlineStr">
        <is>
          <t>12/05/2025</t>
        </is>
      </c>
      <c r="E286" s="2" t="inlineStr">
        <is>
          <t>10/12/2025</t>
        </is>
      </c>
      <c r="F286" s="2" t="n">
        <v>56579.99999999999</v>
      </c>
      <c r="G286" s="2" t="n">
        <v>0</v>
      </c>
      <c r="H286" s="2" t="n">
        <v>56579.99999999999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11.72</v>
      </c>
      <c r="P286" s="2" t="n">
        <v>11.72</v>
      </c>
      <c r="Q286" s="2" t="n">
        <v>0</v>
      </c>
      <c r="R286" s="2" t="n">
        <v>27.34</v>
      </c>
      <c r="S286" s="2" t="n">
        <v>27.34</v>
      </c>
      <c r="T286" s="2" t="n">
        <v>51.01</v>
      </c>
      <c r="U286" s="2" t="n">
        <v>45.31</v>
      </c>
      <c r="V286" s="2" t="n">
        <v>45.31</v>
      </c>
      <c r="W286" s="2" t="n">
        <v>80.48</v>
      </c>
      <c r="X286" s="2" t="n">
        <v>60.94</v>
      </c>
      <c r="Y286" s="2" t="n">
        <v>60.94</v>
      </c>
      <c r="Z286" s="2" t="n">
        <v>88.20999999999999</v>
      </c>
      <c r="AA286" s="2" t="n">
        <v>78.13</v>
      </c>
      <c r="AB286" s="2" t="n">
        <v>78.13</v>
      </c>
      <c r="AC286" s="2" t="n">
        <v>95.28</v>
      </c>
      <c r="AD286" s="2" t="n">
        <v>96.09</v>
      </c>
      <c r="AE286" s="2" t="n">
        <v>96.09</v>
      </c>
      <c r="AF286" s="2" t="n">
        <v>95.28</v>
      </c>
      <c r="AG286" s="2" t="n">
        <v>99</v>
      </c>
      <c r="AH286" s="2" t="n">
        <v>99</v>
      </c>
      <c r="AI286" s="2" t="n">
        <v>99</v>
      </c>
      <c r="AJ286" s="2" t="n">
        <v>100</v>
      </c>
      <c r="AK286" s="2" t="n">
        <v>100</v>
      </c>
      <c r="AL286" s="2" t="n">
        <v>99</v>
      </c>
      <c r="AM286" s="2" t="n">
        <v>100</v>
      </c>
      <c r="AN286" s="2" t="n">
        <v>100</v>
      </c>
      <c r="AO286" s="2" t="n">
        <v>100</v>
      </c>
      <c r="AP286" s="2" t="n">
        <v>100</v>
      </c>
      <c r="AQ286" s="2" t="n">
        <v>100</v>
      </c>
      <c r="AR286" s="2" t="n">
        <v>100</v>
      </c>
      <c r="AS286" s="2" t="n">
        <v>100</v>
      </c>
      <c r="AT286" s="2" t="n">
        <v>100</v>
      </c>
      <c r="AU286" s="2" t="n">
        <v>100</v>
      </c>
      <c r="AV286" s="2" t="n">
        <v>100</v>
      </c>
      <c r="AW286" s="2" t="n">
        <v>100</v>
      </c>
      <c r="AX286" s="2" t="n">
        <v>100</v>
      </c>
      <c r="AY286" s="2" t="n">
        <v>100</v>
      </c>
      <c r="AZ286" s="2" t="n">
        <v>100</v>
      </c>
      <c r="BA286" s="2" t="n">
        <v>100</v>
      </c>
      <c r="BB286" s="2" t="n">
        <v>100</v>
      </c>
      <c r="BC286" s="2" t="n">
        <v>100</v>
      </c>
      <c r="BD286" s="2" t="n">
        <v>100</v>
      </c>
      <c r="BE286" s="2" t="n">
        <v>100</v>
      </c>
      <c r="BF286" s="2" t="n">
        <v>100</v>
      </c>
      <c r="BG286" s="2" t="n">
        <v>100</v>
      </c>
      <c r="BH286" s="2" t="n">
        <v>100</v>
      </c>
      <c r="BI286" s="2" t="n">
        <v>100</v>
      </c>
      <c r="BJ286" s="2" t="n">
        <v>100</v>
      </c>
      <c r="BK286" s="2" t="n">
        <v>100</v>
      </c>
      <c r="BL286" s="2" t="n">
        <v>100</v>
      </c>
      <c r="BM286" s="2" t="n">
        <v>100</v>
      </c>
      <c r="BN286" s="2" t="n">
        <v>100</v>
      </c>
      <c r="BO286" s="2" t="n">
        <v>100</v>
      </c>
      <c r="BP286" s="2" t="n">
        <v>100</v>
      </c>
      <c r="BQ286" s="2" t="n">
        <v>100</v>
      </c>
      <c r="BR286" s="2" t="n">
        <v>100</v>
      </c>
      <c r="BS286" s="2" t="n">
        <v>100</v>
      </c>
      <c r="BT286" s="2" t="n">
        <v>100</v>
      </c>
      <c r="BU286" s="2" t="n">
        <v>100</v>
      </c>
      <c r="BV286" s="2" t="n">
        <v>100</v>
      </c>
      <c r="BW286" s="2" t="n">
        <v>100</v>
      </c>
      <c r="BX286" s="2" t="n">
        <v>100</v>
      </c>
      <c r="BY286" s="2" t="n">
        <v>100</v>
      </c>
      <c r="BZ286" s="2" t="n">
        <v>100</v>
      </c>
      <c r="CA286" s="2" t="n">
        <v>100</v>
      </c>
      <c r="CB286" s="2" t="n">
        <v>100</v>
      </c>
      <c r="CC286" s="2" t="n">
        <v>100</v>
      </c>
      <c r="CD286" s="2" t="n">
        <v>100</v>
      </c>
      <c r="CE286" s="2" t="n">
        <v>100</v>
      </c>
      <c r="CF286" s="2" t="n">
        <v>100</v>
      </c>
      <c r="CG286" s="2" t="n">
        <v>100</v>
      </c>
      <c r="CH286" s="2" t="n">
        <v>100</v>
      </c>
      <c r="CI286" s="2" t="n">
        <v>100</v>
      </c>
      <c r="CJ286" s="2" t="n">
        <v>100</v>
      </c>
      <c r="CK286" s="2" t="n">
        <v>100</v>
      </c>
      <c r="CL286" s="2" t="n">
        <v>100</v>
      </c>
      <c r="CM286" s="2" t="n">
        <v>100</v>
      </c>
      <c r="CN286" s="2" t="n">
        <v>100</v>
      </c>
      <c r="CO286" s="2" t="n">
        <v>100</v>
      </c>
      <c r="CP286" s="2" t="n">
        <v>100</v>
      </c>
      <c r="CQ286" s="2" t="n">
        <v>100</v>
      </c>
      <c r="CR286" s="2" t="n">
        <v>100</v>
      </c>
      <c r="CS286" s="2" t="n">
        <v>100</v>
      </c>
      <c r="CT286" s="2" t="n">
        <v>100</v>
      </c>
      <c r="CU286" s="2" t="n">
        <v>100</v>
      </c>
      <c r="CV286" s="2" t="n">
        <v>100</v>
      </c>
      <c r="CW286" s="2" t="n">
        <v>100</v>
      </c>
      <c r="CX286" s="2" t="n">
        <v>100</v>
      </c>
      <c r="CY286" s="2" t="n">
        <v>100</v>
      </c>
      <c r="CZ286" s="2" t="n">
        <v>100</v>
      </c>
      <c r="DA286" s="2" t="n">
        <v>100</v>
      </c>
      <c r="DB286" s="2" t="n">
        <v>100</v>
      </c>
      <c r="DC286" s="2" t="n">
        <v>100</v>
      </c>
      <c r="DD286" s="2" t="n">
        <v>100</v>
      </c>
      <c r="DE286" s="2" t="n">
        <v>100</v>
      </c>
      <c r="DF286" s="2" t="n">
        <v>100</v>
      </c>
      <c r="DG286" s="2" t="n">
        <v>100</v>
      </c>
      <c r="DH286" s="2" t="n">
        <v>100</v>
      </c>
      <c r="DI286" s="2" t="n">
        <v>100</v>
      </c>
      <c r="DJ286" s="2" t="n">
        <v>100</v>
      </c>
      <c r="DK286" s="2" t="n">
        <v>100</v>
      </c>
      <c r="DL286" s="2" t="n">
        <v>100</v>
      </c>
      <c r="DM286" s="2" t="n">
        <v>100</v>
      </c>
      <c r="DN286" s="2" t="n">
        <v>100</v>
      </c>
      <c r="DO286" s="2" t="n">
        <v>100</v>
      </c>
      <c r="DP286" s="2" t="n">
        <v>100</v>
      </c>
      <c r="DQ286" s="2" t="n">
        <v>100</v>
      </c>
      <c r="DR286" s="2" t="n">
        <v>100</v>
      </c>
      <c r="DS286" s="2" t="n">
        <v>100</v>
      </c>
      <c r="DT286" s="2" t="n">
        <v>100</v>
      </c>
      <c r="DU286" s="2" t="n">
        <v>100</v>
      </c>
      <c r="DV286" s="2" t="n">
        <v>100</v>
      </c>
      <c r="DW286" s="2" t="n">
        <v>100</v>
      </c>
      <c r="DX286" s="2" t="n">
        <v>100</v>
      </c>
      <c r="DY286" s="2" t="n">
        <v>100</v>
      </c>
      <c r="DZ286" s="2" t="n">
        <v>100</v>
      </c>
      <c r="EA286" s="2" t="n">
        <v>100</v>
      </c>
      <c r="EB286" s="2" t="n">
        <v>100</v>
      </c>
      <c r="EC286" s="2" t="n">
        <v>100</v>
      </c>
      <c r="ED286" s="2" t="n">
        <v>100</v>
      </c>
      <c r="EE286" s="2" t="n">
        <v>100</v>
      </c>
      <c r="EF286" s="2" t="n">
        <v>100</v>
      </c>
      <c r="EG286" s="2" t="n">
        <v>100</v>
      </c>
      <c r="EH286" s="2" t="n">
        <v>100</v>
      </c>
      <c r="EI286" s="2" t="n">
        <v>100</v>
      </c>
      <c r="EJ286" s="2" t="n">
        <v>100</v>
      </c>
      <c r="EK286" s="2" t="n">
        <v>100</v>
      </c>
      <c r="EL286" s="2" t="n">
        <v>100</v>
      </c>
      <c r="EM286" s="2" t="n">
        <v>100</v>
      </c>
      <c r="EN286" s="2" t="n">
        <v>100</v>
      </c>
      <c r="EO286" s="2" t="n">
        <v>100</v>
      </c>
      <c r="EP286" s="2" t="n">
        <v>100</v>
      </c>
    </row>
    <row r="287">
      <c r="A287" s="2" t="n">
        <v>4</v>
      </c>
      <c r="B287" s="2" t="inlineStr">
        <is>
          <t>13.01.02.02</t>
        </is>
      </c>
      <c r="C287" s="2" t="inlineStr">
        <is>
          <t>Perfuração com Ø 0,50m</t>
        </is>
      </c>
      <c r="D287" s="2" t="inlineStr">
        <is>
          <t>12/05/2025</t>
        </is>
      </c>
      <c r="E287" s="2" t="inlineStr">
        <is>
          <t>10/12/2025</t>
        </is>
      </c>
      <c r="F287" s="2" t="n">
        <v>111200</v>
      </c>
      <c r="G287" s="2" t="n">
        <v>0</v>
      </c>
      <c r="H287" s="2" t="n">
        <v>111200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11.72</v>
      </c>
      <c r="P287" s="2" t="n">
        <v>11.72</v>
      </c>
      <c r="Q287" s="2" t="n">
        <v>0</v>
      </c>
      <c r="R287" s="2" t="n">
        <v>27.34</v>
      </c>
      <c r="S287" s="2" t="n">
        <v>27.34</v>
      </c>
      <c r="T287" s="2" t="n">
        <v>51.01</v>
      </c>
      <c r="U287" s="2" t="n">
        <v>45.31</v>
      </c>
      <c r="V287" s="2" t="n">
        <v>45.31</v>
      </c>
      <c r="W287" s="2" t="n">
        <v>80.48</v>
      </c>
      <c r="X287" s="2" t="n">
        <v>60.94</v>
      </c>
      <c r="Y287" s="2" t="n">
        <v>60.94</v>
      </c>
      <c r="Z287" s="2" t="n">
        <v>88.20999999999999</v>
      </c>
      <c r="AA287" s="2" t="n">
        <v>78.13</v>
      </c>
      <c r="AB287" s="2" t="n">
        <v>78.13</v>
      </c>
      <c r="AC287" s="2" t="n">
        <v>95.28</v>
      </c>
      <c r="AD287" s="2" t="n">
        <v>96.09</v>
      </c>
      <c r="AE287" s="2" t="n">
        <v>96.09</v>
      </c>
      <c r="AF287" s="2" t="n">
        <v>95.28</v>
      </c>
      <c r="AG287" s="2" t="n">
        <v>99</v>
      </c>
      <c r="AH287" s="2" t="n">
        <v>99</v>
      </c>
      <c r="AI287" s="2" t="n">
        <v>99</v>
      </c>
      <c r="AJ287" s="2" t="n">
        <v>100</v>
      </c>
      <c r="AK287" s="2" t="n">
        <v>100</v>
      </c>
      <c r="AL287" s="2" t="n">
        <v>99</v>
      </c>
      <c r="AM287" s="2" t="n">
        <v>100</v>
      </c>
      <c r="AN287" s="2" t="n">
        <v>100</v>
      </c>
      <c r="AO287" s="2" t="n">
        <v>100</v>
      </c>
      <c r="AP287" s="2" t="n">
        <v>100</v>
      </c>
      <c r="AQ287" s="2" t="n">
        <v>100</v>
      </c>
      <c r="AR287" s="2" t="n">
        <v>100</v>
      </c>
      <c r="AS287" s="2" t="n">
        <v>100</v>
      </c>
      <c r="AT287" s="2" t="n">
        <v>100</v>
      </c>
      <c r="AU287" s="2" t="n">
        <v>100</v>
      </c>
      <c r="AV287" s="2" t="n">
        <v>100</v>
      </c>
      <c r="AW287" s="2" t="n">
        <v>100</v>
      </c>
      <c r="AX287" s="2" t="n">
        <v>100</v>
      </c>
      <c r="AY287" s="2" t="n">
        <v>100</v>
      </c>
      <c r="AZ287" s="2" t="n">
        <v>100</v>
      </c>
      <c r="BA287" s="2" t="n">
        <v>100</v>
      </c>
      <c r="BB287" s="2" t="n">
        <v>100</v>
      </c>
      <c r="BC287" s="2" t="n">
        <v>100</v>
      </c>
      <c r="BD287" s="2" t="n">
        <v>100</v>
      </c>
      <c r="BE287" s="2" t="n">
        <v>100</v>
      </c>
      <c r="BF287" s="2" t="n">
        <v>100</v>
      </c>
      <c r="BG287" s="2" t="n">
        <v>100</v>
      </c>
      <c r="BH287" s="2" t="n">
        <v>100</v>
      </c>
      <c r="BI287" s="2" t="n">
        <v>100</v>
      </c>
      <c r="BJ287" s="2" t="n">
        <v>100</v>
      </c>
      <c r="BK287" s="2" t="n">
        <v>100</v>
      </c>
      <c r="BL287" s="2" t="n">
        <v>100</v>
      </c>
      <c r="BM287" s="2" t="n">
        <v>100</v>
      </c>
      <c r="BN287" s="2" t="n">
        <v>100</v>
      </c>
      <c r="BO287" s="2" t="n">
        <v>100</v>
      </c>
      <c r="BP287" s="2" t="n">
        <v>100</v>
      </c>
      <c r="BQ287" s="2" t="n">
        <v>100</v>
      </c>
      <c r="BR287" s="2" t="n">
        <v>100</v>
      </c>
      <c r="BS287" s="2" t="n">
        <v>100</v>
      </c>
      <c r="BT287" s="2" t="n">
        <v>100</v>
      </c>
      <c r="BU287" s="2" t="n">
        <v>100</v>
      </c>
      <c r="BV287" s="2" t="n">
        <v>100</v>
      </c>
      <c r="BW287" s="2" t="n">
        <v>100</v>
      </c>
      <c r="BX287" s="2" t="n">
        <v>100</v>
      </c>
      <c r="BY287" s="2" t="n">
        <v>100</v>
      </c>
      <c r="BZ287" s="2" t="n">
        <v>100</v>
      </c>
      <c r="CA287" s="2" t="n">
        <v>100</v>
      </c>
      <c r="CB287" s="2" t="n">
        <v>100</v>
      </c>
      <c r="CC287" s="2" t="n">
        <v>100</v>
      </c>
      <c r="CD287" s="2" t="n">
        <v>100</v>
      </c>
      <c r="CE287" s="2" t="n">
        <v>100</v>
      </c>
      <c r="CF287" s="2" t="n">
        <v>100</v>
      </c>
      <c r="CG287" s="2" t="n">
        <v>100</v>
      </c>
      <c r="CH287" s="2" t="n">
        <v>100</v>
      </c>
      <c r="CI287" s="2" t="n">
        <v>100</v>
      </c>
      <c r="CJ287" s="2" t="n">
        <v>100</v>
      </c>
      <c r="CK287" s="2" t="n">
        <v>100</v>
      </c>
      <c r="CL287" s="2" t="n">
        <v>100</v>
      </c>
      <c r="CM287" s="2" t="n">
        <v>100</v>
      </c>
      <c r="CN287" s="2" t="n">
        <v>100</v>
      </c>
      <c r="CO287" s="2" t="n">
        <v>100</v>
      </c>
      <c r="CP287" s="2" t="n">
        <v>100</v>
      </c>
      <c r="CQ287" s="2" t="n">
        <v>100</v>
      </c>
      <c r="CR287" s="2" t="n">
        <v>100</v>
      </c>
      <c r="CS287" s="2" t="n">
        <v>100</v>
      </c>
      <c r="CT287" s="2" t="n">
        <v>100</v>
      </c>
      <c r="CU287" s="2" t="n">
        <v>100</v>
      </c>
      <c r="CV287" s="2" t="n">
        <v>100</v>
      </c>
      <c r="CW287" s="2" t="n">
        <v>100</v>
      </c>
      <c r="CX287" s="2" t="n">
        <v>100</v>
      </c>
      <c r="CY287" s="2" t="n">
        <v>100</v>
      </c>
      <c r="CZ287" s="2" t="n">
        <v>100</v>
      </c>
      <c r="DA287" s="2" t="n">
        <v>100</v>
      </c>
      <c r="DB287" s="2" t="n">
        <v>100</v>
      </c>
      <c r="DC287" s="2" t="n">
        <v>100</v>
      </c>
      <c r="DD287" s="2" t="n">
        <v>100</v>
      </c>
      <c r="DE287" s="2" t="n">
        <v>100</v>
      </c>
      <c r="DF287" s="2" t="n">
        <v>100</v>
      </c>
      <c r="DG287" s="2" t="n">
        <v>100</v>
      </c>
      <c r="DH287" s="2" t="n">
        <v>100</v>
      </c>
      <c r="DI287" s="2" t="n">
        <v>100</v>
      </c>
      <c r="DJ287" s="2" t="n">
        <v>100</v>
      </c>
      <c r="DK287" s="2" t="n">
        <v>100</v>
      </c>
      <c r="DL287" s="2" t="n">
        <v>100</v>
      </c>
      <c r="DM287" s="2" t="n">
        <v>100</v>
      </c>
      <c r="DN287" s="2" t="n">
        <v>100</v>
      </c>
      <c r="DO287" s="2" t="n">
        <v>100</v>
      </c>
      <c r="DP287" s="2" t="n">
        <v>100</v>
      </c>
      <c r="DQ287" s="2" t="n">
        <v>100</v>
      </c>
      <c r="DR287" s="2" t="n">
        <v>100</v>
      </c>
      <c r="DS287" s="2" t="n">
        <v>100</v>
      </c>
      <c r="DT287" s="2" t="n">
        <v>100</v>
      </c>
      <c r="DU287" s="2" t="n">
        <v>100</v>
      </c>
      <c r="DV287" s="2" t="n">
        <v>100</v>
      </c>
      <c r="DW287" s="2" t="n">
        <v>100</v>
      </c>
      <c r="DX287" s="2" t="n">
        <v>100</v>
      </c>
      <c r="DY287" s="2" t="n">
        <v>100</v>
      </c>
      <c r="DZ287" s="2" t="n">
        <v>100</v>
      </c>
      <c r="EA287" s="2" t="n">
        <v>100</v>
      </c>
      <c r="EB287" s="2" t="n">
        <v>100</v>
      </c>
      <c r="EC287" s="2" t="n">
        <v>100</v>
      </c>
      <c r="ED287" s="2" t="n">
        <v>100</v>
      </c>
      <c r="EE287" s="2" t="n">
        <v>100</v>
      </c>
      <c r="EF287" s="2" t="n">
        <v>100</v>
      </c>
      <c r="EG287" s="2" t="n">
        <v>100</v>
      </c>
      <c r="EH287" s="2" t="n">
        <v>100</v>
      </c>
      <c r="EI287" s="2" t="n">
        <v>100</v>
      </c>
      <c r="EJ287" s="2" t="n">
        <v>100</v>
      </c>
      <c r="EK287" s="2" t="n">
        <v>100</v>
      </c>
      <c r="EL287" s="2" t="n">
        <v>100</v>
      </c>
      <c r="EM287" s="2" t="n">
        <v>100</v>
      </c>
      <c r="EN287" s="2" t="n">
        <v>100</v>
      </c>
      <c r="EO287" s="2" t="n">
        <v>100</v>
      </c>
      <c r="EP287" s="2" t="n">
        <v>100</v>
      </c>
    </row>
    <row r="288">
      <c r="A288" s="2" t="n">
        <v>4</v>
      </c>
      <c r="B288" s="2" t="inlineStr">
        <is>
          <t>13.01.02.03</t>
        </is>
      </c>
      <c r="C288" s="2" t="inlineStr">
        <is>
          <t>Perfuração com Ø 0,60m</t>
        </is>
      </c>
      <c r="D288" s="2" t="inlineStr">
        <is>
          <t>12/05/2025</t>
        </is>
      </c>
      <c r="E288" s="2" t="inlineStr">
        <is>
          <t>10/12/2025</t>
        </is>
      </c>
      <c r="F288" s="2" t="n">
        <v>17000</v>
      </c>
      <c r="G288" s="2" t="n">
        <v>0</v>
      </c>
      <c r="H288" s="2" t="n">
        <v>17000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11.72</v>
      </c>
      <c r="P288" s="2" t="n">
        <v>11.72</v>
      </c>
      <c r="Q288" s="2" t="n">
        <v>0</v>
      </c>
      <c r="R288" s="2" t="n">
        <v>27.34</v>
      </c>
      <c r="S288" s="2" t="n">
        <v>27.34</v>
      </c>
      <c r="T288" s="2" t="n">
        <v>51.01</v>
      </c>
      <c r="U288" s="2" t="n">
        <v>45.31</v>
      </c>
      <c r="V288" s="2" t="n">
        <v>45.31</v>
      </c>
      <c r="W288" s="2" t="n">
        <v>80.48</v>
      </c>
      <c r="X288" s="2" t="n">
        <v>60.94</v>
      </c>
      <c r="Y288" s="2" t="n">
        <v>60.94</v>
      </c>
      <c r="Z288" s="2" t="n">
        <v>88.20999999999999</v>
      </c>
      <c r="AA288" s="2" t="n">
        <v>78.13</v>
      </c>
      <c r="AB288" s="2" t="n">
        <v>78.13</v>
      </c>
      <c r="AC288" s="2" t="n">
        <v>95.28</v>
      </c>
      <c r="AD288" s="2" t="n">
        <v>96.09</v>
      </c>
      <c r="AE288" s="2" t="n">
        <v>96.09</v>
      </c>
      <c r="AF288" s="2" t="n">
        <v>95.28</v>
      </c>
      <c r="AG288" s="2" t="n">
        <v>99</v>
      </c>
      <c r="AH288" s="2" t="n">
        <v>99</v>
      </c>
      <c r="AI288" s="2" t="n">
        <v>99</v>
      </c>
      <c r="AJ288" s="2" t="n">
        <v>100</v>
      </c>
      <c r="AK288" s="2" t="n">
        <v>100</v>
      </c>
      <c r="AL288" s="2" t="n">
        <v>99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</row>
    <row r="289">
      <c r="A289" s="2" t="n">
        <v>4</v>
      </c>
      <c r="B289" s="2" t="inlineStr">
        <is>
          <t>13.01.02.04</t>
        </is>
      </c>
      <c r="C289" s="2" t="inlineStr">
        <is>
          <t>Perfuração com Ø 0,80m</t>
        </is>
      </c>
      <c r="D289" s="2" t="inlineStr">
        <is>
          <t>12/05/2025</t>
        </is>
      </c>
      <c r="E289" s="2" t="inlineStr">
        <is>
          <t>10/12/2025</t>
        </is>
      </c>
      <c r="F289" s="2" t="n">
        <v>100080</v>
      </c>
      <c r="G289" s="2" t="n">
        <v>0</v>
      </c>
      <c r="H289" s="2" t="n">
        <v>100080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11.72</v>
      </c>
      <c r="P289" s="2" t="n">
        <v>11.72</v>
      </c>
      <c r="Q289" s="2" t="n">
        <v>0</v>
      </c>
      <c r="R289" s="2" t="n">
        <v>27.34</v>
      </c>
      <c r="S289" s="2" t="n">
        <v>27.34</v>
      </c>
      <c r="T289" s="2" t="n">
        <v>51.01</v>
      </c>
      <c r="U289" s="2" t="n">
        <v>45.31</v>
      </c>
      <c r="V289" s="2" t="n">
        <v>45.31</v>
      </c>
      <c r="W289" s="2" t="n">
        <v>80.48</v>
      </c>
      <c r="X289" s="2" t="n">
        <v>60.94</v>
      </c>
      <c r="Y289" s="2" t="n">
        <v>60.94</v>
      </c>
      <c r="Z289" s="2" t="n">
        <v>88.20999999999999</v>
      </c>
      <c r="AA289" s="2" t="n">
        <v>78.13</v>
      </c>
      <c r="AB289" s="2" t="n">
        <v>78.13</v>
      </c>
      <c r="AC289" s="2" t="n">
        <v>95.28</v>
      </c>
      <c r="AD289" s="2" t="n">
        <v>96.09</v>
      </c>
      <c r="AE289" s="2" t="n">
        <v>96.09</v>
      </c>
      <c r="AF289" s="2" t="n">
        <v>95.28</v>
      </c>
      <c r="AG289" s="2" t="n">
        <v>99</v>
      </c>
      <c r="AH289" s="2" t="n">
        <v>99</v>
      </c>
      <c r="AI289" s="2" t="n">
        <v>99</v>
      </c>
      <c r="AJ289" s="2" t="n">
        <v>100</v>
      </c>
      <c r="AK289" s="2" t="n">
        <v>100</v>
      </c>
      <c r="AL289" s="2" t="n">
        <v>99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</row>
    <row r="290">
      <c r="A290" s="2" t="n">
        <v>4</v>
      </c>
      <c r="B290" s="2" t="inlineStr">
        <is>
          <t>13.01.02.05</t>
        </is>
      </c>
      <c r="C290" s="2" t="inlineStr">
        <is>
          <t>Concreto bombeável fck=25Mpa com alto Slump com brita 0, sobreconsumo de 20% incluído na cpu.</t>
        </is>
      </c>
      <c r="D290" s="2" t="inlineStr">
        <is>
          <t>12/05/2025</t>
        </is>
      </c>
      <c r="E290" s="2" t="inlineStr">
        <is>
          <t>10/12/2025</t>
        </is>
      </c>
      <c r="F290" s="2" t="n">
        <v>309015.7524</v>
      </c>
      <c r="G290" s="2" t="n">
        <v>0</v>
      </c>
      <c r="H290" s="2" t="n">
        <v>309015.7524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11.72</v>
      </c>
      <c r="P290" s="2" t="n">
        <v>11.72</v>
      </c>
      <c r="Q290" s="2" t="n">
        <v>0</v>
      </c>
      <c r="R290" s="2" t="n">
        <v>27.34</v>
      </c>
      <c r="S290" s="2" t="n">
        <v>27.34</v>
      </c>
      <c r="T290" s="2" t="n">
        <v>51.01</v>
      </c>
      <c r="U290" s="2" t="n">
        <v>45.31</v>
      </c>
      <c r="V290" s="2" t="n">
        <v>45.31</v>
      </c>
      <c r="W290" s="2" t="n">
        <v>80.48</v>
      </c>
      <c r="X290" s="2" t="n">
        <v>60.94</v>
      </c>
      <c r="Y290" s="2" t="n">
        <v>60.94</v>
      </c>
      <c r="Z290" s="2" t="n">
        <v>88.20999999999999</v>
      </c>
      <c r="AA290" s="2" t="n">
        <v>78.13</v>
      </c>
      <c r="AB290" s="2" t="n">
        <v>78.13</v>
      </c>
      <c r="AC290" s="2" t="n">
        <v>95.28</v>
      </c>
      <c r="AD290" s="2" t="n">
        <v>96.09</v>
      </c>
      <c r="AE290" s="2" t="n">
        <v>96.09</v>
      </c>
      <c r="AF290" s="2" t="n">
        <v>95.28</v>
      </c>
      <c r="AG290" s="2" t="n">
        <v>99</v>
      </c>
      <c r="AH290" s="2" t="n">
        <v>99</v>
      </c>
      <c r="AI290" s="2" t="n">
        <v>99</v>
      </c>
      <c r="AJ290" s="2" t="n">
        <v>100</v>
      </c>
      <c r="AK290" s="2" t="n">
        <v>100</v>
      </c>
      <c r="AL290" s="2" t="n">
        <v>99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</row>
    <row r="291">
      <c r="A291" s="2" t="n">
        <v>4</v>
      </c>
      <c r="B291" s="2" t="inlineStr">
        <is>
          <t>13.01.02.06</t>
        </is>
      </c>
      <c r="C291" s="2" t="inlineStr">
        <is>
          <t>Locação de bomba de concreto estacionária para concretagens de estaca</t>
        </is>
      </c>
      <c r="D291" s="2" t="inlineStr">
        <is>
          <t>12/05/2025</t>
        </is>
      </c>
      <c r="E291" s="2" t="inlineStr">
        <is>
          <t>10/12/2025</t>
        </is>
      </c>
      <c r="F291" s="2" t="n">
        <v>60000</v>
      </c>
      <c r="G291" s="2" t="n">
        <v>0</v>
      </c>
      <c r="H291" s="2" t="n">
        <v>60000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11.72</v>
      </c>
      <c r="P291" s="2" t="n">
        <v>11.72</v>
      </c>
      <c r="Q291" s="2" t="n">
        <v>0</v>
      </c>
      <c r="R291" s="2" t="n">
        <v>27.34</v>
      </c>
      <c r="S291" s="2" t="n">
        <v>27.34</v>
      </c>
      <c r="T291" s="2" t="n">
        <v>51.01</v>
      </c>
      <c r="U291" s="2" t="n">
        <v>45.31</v>
      </c>
      <c r="V291" s="2" t="n">
        <v>45.31</v>
      </c>
      <c r="W291" s="2" t="n">
        <v>80.48</v>
      </c>
      <c r="X291" s="2" t="n">
        <v>60.94</v>
      </c>
      <c r="Y291" s="2" t="n">
        <v>60.94</v>
      </c>
      <c r="Z291" s="2" t="n">
        <v>88.20999999999999</v>
      </c>
      <c r="AA291" s="2" t="n">
        <v>78.13</v>
      </c>
      <c r="AB291" s="2" t="n">
        <v>78.13</v>
      </c>
      <c r="AC291" s="2" t="n">
        <v>95.28</v>
      </c>
      <c r="AD291" s="2" t="n">
        <v>96.09</v>
      </c>
      <c r="AE291" s="2" t="n">
        <v>96.09</v>
      </c>
      <c r="AF291" s="2" t="n">
        <v>95.28</v>
      </c>
      <c r="AG291" s="2" t="n">
        <v>99</v>
      </c>
      <c r="AH291" s="2" t="n">
        <v>99</v>
      </c>
      <c r="AI291" s="2" t="n">
        <v>99</v>
      </c>
      <c r="AJ291" s="2" t="n">
        <v>100</v>
      </c>
      <c r="AK291" s="2" t="n">
        <v>100</v>
      </c>
      <c r="AL291" s="2" t="n">
        <v>99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</row>
    <row r="292">
      <c r="A292" s="2" t="n">
        <v>4</v>
      </c>
      <c r="B292" s="2" t="inlineStr">
        <is>
          <t>13.01.02.07</t>
        </is>
      </c>
      <c r="C292" s="2" t="inlineStr">
        <is>
          <t>Bucha de argamassa de cimento e areia para limpeza e lubrificação de bomba</t>
        </is>
      </c>
      <c r="D292" s="2" t="inlineStr">
        <is>
          <t>12/05/2025</t>
        </is>
      </c>
      <c r="E292" s="2" t="inlineStr">
        <is>
          <t>10/12/2025</t>
        </is>
      </c>
      <c r="F292" s="2" t="n">
        <v>10038.87668406823</v>
      </c>
      <c r="G292" s="2" t="n">
        <v>0</v>
      </c>
      <c r="H292" s="2" t="n">
        <v>10038.87668406823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11.72</v>
      </c>
      <c r="P292" s="2" t="n">
        <v>11.72</v>
      </c>
      <c r="Q292" s="2" t="n">
        <v>0</v>
      </c>
      <c r="R292" s="2" t="n">
        <v>27.34</v>
      </c>
      <c r="S292" s="2" t="n">
        <v>27.34</v>
      </c>
      <c r="T292" s="2" t="n">
        <v>51.01</v>
      </c>
      <c r="U292" s="2" t="n">
        <v>45.31</v>
      </c>
      <c r="V292" s="2" t="n">
        <v>45.31</v>
      </c>
      <c r="W292" s="2" t="n">
        <v>80.48</v>
      </c>
      <c r="X292" s="2" t="n">
        <v>60.94</v>
      </c>
      <c r="Y292" s="2" t="n">
        <v>60.94</v>
      </c>
      <c r="Z292" s="2" t="n">
        <v>88.20999999999999</v>
      </c>
      <c r="AA292" s="2" t="n">
        <v>78.13</v>
      </c>
      <c r="AB292" s="2" t="n">
        <v>78.13</v>
      </c>
      <c r="AC292" s="2" t="n">
        <v>95.28</v>
      </c>
      <c r="AD292" s="2" t="n">
        <v>96.09</v>
      </c>
      <c r="AE292" s="2" t="n">
        <v>96.09</v>
      </c>
      <c r="AF292" s="2" t="n">
        <v>95.28</v>
      </c>
      <c r="AG292" s="2" t="n">
        <v>99</v>
      </c>
      <c r="AH292" s="2" t="n">
        <v>99</v>
      </c>
      <c r="AI292" s="2" t="n">
        <v>99</v>
      </c>
      <c r="AJ292" s="2" t="n">
        <v>100</v>
      </c>
      <c r="AK292" s="2" t="n">
        <v>100</v>
      </c>
      <c r="AL292" s="2" t="n">
        <v>99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</row>
    <row r="293">
      <c r="A293" s="2" t="n">
        <v>4</v>
      </c>
      <c r="B293" s="2" t="inlineStr">
        <is>
          <t>13.01.02.08</t>
        </is>
      </c>
      <c r="C293" s="2" t="inlineStr">
        <is>
          <t>Armadura Ca-50 adquirido cortado e dobrado, montagem e posicionamento no canteiro</t>
        </is>
      </c>
      <c r="D293" s="2" t="inlineStr">
        <is>
          <t>12/05/2025</t>
        </is>
      </c>
      <c r="E293" s="2" t="inlineStr">
        <is>
          <t>10/12/2025</t>
        </is>
      </c>
      <c r="F293" s="2" t="n">
        <v>240524.7653739772</v>
      </c>
      <c r="G293" s="2" t="n">
        <v>0</v>
      </c>
      <c r="H293" s="2" t="n">
        <v>240524.7653739772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11.72</v>
      </c>
      <c r="P293" s="2" t="n">
        <v>11.72</v>
      </c>
      <c r="Q293" s="2" t="n">
        <v>0</v>
      </c>
      <c r="R293" s="2" t="n">
        <v>27.34</v>
      </c>
      <c r="S293" s="2" t="n">
        <v>27.34</v>
      </c>
      <c r="T293" s="2" t="n">
        <v>51.01</v>
      </c>
      <c r="U293" s="2" t="n">
        <v>45.31</v>
      </c>
      <c r="V293" s="2" t="n">
        <v>45.31</v>
      </c>
      <c r="W293" s="2" t="n">
        <v>80.48</v>
      </c>
      <c r="X293" s="2" t="n">
        <v>60.94</v>
      </c>
      <c r="Y293" s="2" t="n">
        <v>60.94</v>
      </c>
      <c r="Z293" s="2" t="n">
        <v>88.20999999999999</v>
      </c>
      <c r="AA293" s="2" t="n">
        <v>78.13</v>
      </c>
      <c r="AB293" s="2" t="n">
        <v>78.13</v>
      </c>
      <c r="AC293" s="2" t="n">
        <v>95.28</v>
      </c>
      <c r="AD293" s="2" t="n">
        <v>96.09</v>
      </c>
      <c r="AE293" s="2" t="n">
        <v>96.09</v>
      </c>
      <c r="AF293" s="2" t="n">
        <v>95.28</v>
      </c>
      <c r="AG293" s="2" t="n">
        <v>99</v>
      </c>
      <c r="AH293" s="2" t="n">
        <v>99</v>
      </c>
      <c r="AI293" s="2" t="n">
        <v>99</v>
      </c>
      <c r="AJ293" s="2" t="n">
        <v>100</v>
      </c>
      <c r="AK293" s="2" t="n">
        <v>100</v>
      </c>
      <c r="AL293" s="2" t="n">
        <v>99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</row>
    <row r="294">
      <c r="A294" s="2" t="n">
        <v>4</v>
      </c>
      <c r="B294" s="2" t="inlineStr">
        <is>
          <t>13.01.02.09</t>
        </is>
      </c>
      <c r="C294" s="2" t="inlineStr">
        <is>
          <t>Arrasamento de cabeça de estacas com martelete</t>
        </is>
      </c>
      <c r="D294" s="2" t="inlineStr">
        <is>
          <t>12/05/2025</t>
        </is>
      </c>
      <c r="E294" s="2" t="inlineStr">
        <is>
          <t>10/12/2025</t>
        </is>
      </c>
      <c r="F294" s="2" t="n">
        <v>63044.8</v>
      </c>
      <c r="G294" s="2" t="n">
        <v>0</v>
      </c>
      <c r="H294" s="2" t="n">
        <v>63044.8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11.72</v>
      </c>
      <c r="P294" s="2" t="n">
        <v>11.72</v>
      </c>
      <c r="Q294" s="2" t="n">
        <v>0</v>
      </c>
      <c r="R294" s="2" t="n">
        <v>27.34</v>
      </c>
      <c r="S294" s="2" t="n">
        <v>27.34</v>
      </c>
      <c r="T294" s="2" t="n">
        <v>51.01</v>
      </c>
      <c r="U294" s="2" t="n">
        <v>45.31</v>
      </c>
      <c r="V294" s="2" t="n">
        <v>45.31</v>
      </c>
      <c r="W294" s="2" t="n">
        <v>80.48</v>
      </c>
      <c r="X294" s="2" t="n">
        <v>60.94</v>
      </c>
      <c r="Y294" s="2" t="n">
        <v>60.94</v>
      </c>
      <c r="Z294" s="2" t="n">
        <v>88.20999999999999</v>
      </c>
      <c r="AA294" s="2" t="n">
        <v>78.13</v>
      </c>
      <c r="AB294" s="2" t="n">
        <v>78.13</v>
      </c>
      <c r="AC294" s="2" t="n">
        <v>95.28</v>
      </c>
      <c r="AD294" s="2" t="n">
        <v>96.09</v>
      </c>
      <c r="AE294" s="2" t="n">
        <v>96.09</v>
      </c>
      <c r="AF294" s="2" t="n">
        <v>95.28</v>
      </c>
      <c r="AG294" s="2" t="n">
        <v>99</v>
      </c>
      <c r="AH294" s="2" t="n">
        <v>99</v>
      </c>
      <c r="AI294" s="2" t="n">
        <v>99</v>
      </c>
      <c r="AJ294" s="2" t="n">
        <v>100</v>
      </c>
      <c r="AK294" s="2" t="n">
        <v>100</v>
      </c>
      <c r="AL294" s="2" t="n">
        <v>99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</row>
    <row r="295">
      <c r="A295" s="2" t="n">
        <v>4</v>
      </c>
      <c r="B295" s="2" t="inlineStr">
        <is>
          <t>13.01.02.10</t>
        </is>
      </c>
      <c r="C295" s="2" t="inlineStr">
        <is>
          <t>Retirada de Terra e material demolido com caçamba</t>
        </is>
      </c>
      <c r="D295" s="2" t="inlineStr">
        <is>
          <t>12/05/2025</t>
        </is>
      </c>
      <c r="E295" s="2" t="inlineStr">
        <is>
          <t>10/12/2025</t>
        </is>
      </c>
      <c r="F295" s="2" t="n">
        <v>67430.70028125</v>
      </c>
      <c r="G295" s="2" t="n">
        <v>0</v>
      </c>
      <c r="H295" s="2" t="n">
        <v>67430.70028125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11.72</v>
      </c>
      <c r="P295" s="2" t="n">
        <v>11.72</v>
      </c>
      <c r="Q295" s="2" t="n">
        <v>0</v>
      </c>
      <c r="R295" s="2" t="n">
        <v>27.34</v>
      </c>
      <c r="S295" s="2" t="n">
        <v>27.34</v>
      </c>
      <c r="T295" s="2" t="n">
        <v>51.01</v>
      </c>
      <c r="U295" s="2" t="n">
        <v>45.31</v>
      </c>
      <c r="V295" s="2" t="n">
        <v>45.31</v>
      </c>
      <c r="W295" s="2" t="n">
        <v>80.48</v>
      </c>
      <c r="X295" s="2" t="n">
        <v>60.94</v>
      </c>
      <c r="Y295" s="2" t="n">
        <v>60.94</v>
      </c>
      <c r="Z295" s="2" t="n">
        <v>88.20999999999999</v>
      </c>
      <c r="AA295" s="2" t="n">
        <v>78.13</v>
      </c>
      <c r="AB295" s="2" t="n">
        <v>78.13</v>
      </c>
      <c r="AC295" s="2" t="n">
        <v>95.28</v>
      </c>
      <c r="AD295" s="2" t="n">
        <v>96.09</v>
      </c>
      <c r="AE295" s="2" t="n">
        <v>96.09</v>
      </c>
      <c r="AF295" s="2" t="n">
        <v>95.28</v>
      </c>
      <c r="AG295" s="2" t="n">
        <v>99</v>
      </c>
      <c r="AH295" s="2" t="n">
        <v>99</v>
      </c>
      <c r="AI295" s="2" t="n">
        <v>99</v>
      </c>
      <c r="AJ295" s="2" t="n">
        <v>100</v>
      </c>
      <c r="AK295" s="2" t="n">
        <v>100</v>
      </c>
      <c r="AL295" s="2" t="n">
        <v>99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</row>
    <row r="296">
      <c r="A296" s="2" t="n">
        <v>3</v>
      </c>
      <c r="B296" s="2" t="inlineStr">
        <is>
          <t>13.01.03</t>
        </is>
      </c>
      <c r="C296" s="2" t="inlineStr">
        <is>
          <t>Viga de equalização de movimentos</t>
        </is>
      </c>
      <c r="D296" s="2" t="inlineStr">
        <is>
          <t>12/05/2025</t>
        </is>
      </c>
      <c r="E296" s="2" t="inlineStr">
        <is>
          <t>10/12/2025</t>
        </is>
      </c>
      <c r="F296" s="2" t="n">
        <v>269945.0232176261</v>
      </c>
      <c r="G296" s="2" t="n">
        <v>0</v>
      </c>
      <c r="H296" s="2" t="n">
        <v>269945.0232176261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11.72</v>
      </c>
      <c r="P296" s="2" t="n">
        <v>11.72</v>
      </c>
      <c r="Q296" s="2" t="n">
        <v>0</v>
      </c>
      <c r="R296" s="2" t="n">
        <v>27.34</v>
      </c>
      <c r="S296" s="2" t="n">
        <v>27.34</v>
      </c>
      <c r="T296" s="2" t="n">
        <v>51.01</v>
      </c>
      <c r="U296" s="2" t="n">
        <v>45.31</v>
      </c>
      <c r="V296" s="2" t="n">
        <v>45.31</v>
      </c>
      <c r="W296" s="2" t="n">
        <v>80.48</v>
      </c>
      <c r="X296" s="2" t="n">
        <v>60.94</v>
      </c>
      <c r="Y296" s="2" t="n">
        <v>60.94</v>
      </c>
      <c r="Z296" s="2" t="n">
        <v>88.20999999999999</v>
      </c>
      <c r="AA296" s="2" t="n">
        <v>78.13</v>
      </c>
      <c r="AB296" s="2" t="n">
        <v>78.13</v>
      </c>
      <c r="AC296" s="2" t="n">
        <v>95.28</v>
      </c>
      <c r="AD296" s="2" t="n">
        <v>96.09</v>
      </c>
      <c r="AE296" s="2" t="n">
        <v>96.09</v>
      </c>
      <c r="AF296" s="2" t="n">
        <v>95.28</v>
      </c>
      <c r="AG296" s="2" t="n">
        <v>99</v>
      </c>
      <c r="AH296" s="2" t="n">
        <v>99</v>
      </c>
      <c r="AI296" s="2" t="n">
        <v>99</v>
      </c>
      <c r="AJ296" s="2" t="n">
        <v>100</v>
      </c>
      <c r="AK296" s="2" t="n">
        <v>100</v>
      </c>
      <c r="AL296" s="2" t="n">
        <v>99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</row>
    <row r="297">
      <c r="A297" s="2" t="n">
        <v>4</v>
      </c>
      <c r="B297" s="2" t="inlineStr">
        <is>
          <t>13.01.03.01</t>
        </is>
      </c>
      <c r="C297" s="2" t="inlineStr">
        <is>
          <t>Formas para vigas</t>
        </is>
      </c>
      <c r="D297" s="2" t="inlineStr">
        <is>
          <t>12/05/2025</t>
        </is>
      </c>
      <c r="E297" s="2" t="inlineStr">
        <is>
          <t>10/12/2025</t>
        </is>
      </c>
      <c r="F297" s="2" t="n">
        <v>59471.68349150722</v>
      </c>
      <c r="G297" s="2" t="n">
        <v>0</v>
      </c>
      <c r="H297" s="2" t="n">
        <v>59471.68349150722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11.72</v>
      </c>
      <c r="P297" s="2" t="n">
        <v>11.72</v>
      </c>
      <c r="Q297" s="2" t="n">
        <v>0</v>
      </c>
      <c r="R297" s="2" t="n">
        <v>27.34</v>
      </c>
      <c r="S297" s="2" t="n">
        <v>27.34</v>
      </c>
      <c r="T297" s="2" t="n">
        <v>51.01</v>
      </c>
      <c r="U297" s="2" t="n">
        <v>45.31</v>
      </c>
      <c r="V297" s="2" t="n">
        <v>45.31</v>
      </c>
      <c r="W297" s="2" t="n">
        <v>80.48</v>
      </c>
      <c r="X297" s="2" t="n">
        <v>60.94</v>
      </c>
      <c r="Y297" s="2" t="n">
        <v>60.94</v>
      </c>
      <c r="Z297" s="2" t="n">
        <v>88.20999999999999</v>
      </c>
      <c r="AA297" s="2" t="n">
        <v>78.13</v>
      </c>
      <c r="AB297" s="2" t="n">
        <v>78.13</v>
      </c>
      <c r="AC297" s="2" t="n">
        <v>95.28</v>
      </c>
      <c r="AD297" s="2" t="n">
        <v>96.09</v>
      </c>
      <c r="AE297" s="2" t="n">
        <v>96.09</v>
      </c>
      <c r="AF297" s="2" t="n">
        <v>95.28</v>
      </c>
      <c r="AG297" s="2" t="n">
        <v>99</v>
      </c>
      <c r="AH297" s="2" t="n">
        <v>99</v>
      </c>
      <c r="AI297" s="2" t="n">
        <v>99</v>
      </c>
      <c r="AJ297" s="2" t="n">
        <v>100</v>
      </c>
      <c r="AK297" s="2" t="n">
        <v>100</v>
      </c>
      <c r="AL297" s="2" t="n">
        <v>99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</row>
    <row r="298">
      <c r="A298" s="2" t="n">
        <v>4</v>
      </c>
      <c r="B298" s="2" t="inlineStr">
        <is>
          <t>13.01.03.02</t>
        </is>
      </c>
      <c r="C298" s="2" t="inlineStr">
        <is>
          <t>Cimbramento pé-direito até 350cm</t>
        </is>
      </c>
      <c r="D298" s="2" t="inlineStr">
        <is>
          <t>12/05/2025</t>
        </is>
      </c>
      <c r="E298" s="2" t="inlineStr">
        <is>
          <t>10/12/2025</t>
        </is>
      </c>
      <c r="F298" s="2" t="n">
        <v>2777.560031597213</v>
      </c>
      <c r="G298" s="2" t="n">
        <v>0</v>
      </c>
      <c r="H298" s="2" t="n">
        <v>2777.560031597213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11.72</v>
      </c>
      <c r="P298" s="2" t="n">
        <v>11.72</v>
      </c>
      <c r="Q298" s="2" t="n">
        <v>0</v>
      </c>
      <c r="R298" s="2" t="n">
        <v>27.34</v>
      </c>
      <c r="S298" s="2" t="n">
        <v>27.34</v>
      </c>
      <c r="T298" s="2" t="n">
        <v>51.01</v>
      </c>
      <c r="U298" s="2" t="n">
        <v>45.31</v>
      </c>
      <c r="V298" s="2" t="n">
        <v>45.31</v>
      </c>
      <c r="W298" s="2" t="n">
        <v>80.48</v>
      </c>
      <c r="X298" s="2" t="n">
        <v>60.94</v>
      </c>
      <c r="Y298" s="2" t="n">
        <v>60.94</v>
      </c>
      <c r="Z298" s="2" t="n">
        <v>88.20999999999999</v>
      </c>
      <c r="AA298" s="2" t="n">
        <v>78.13</v>
      </c>
      <c r="AB298" s="2" t="n">
        <v>78.13</v>
      </c>
      <c r="AC298" s="2" t="n">
        <v>95.28</v>
      </c>
      <c r="AD298" s="2" t="n">
        <v>96.09</v>
      </c>
      <c r="AE298" s="2" t="n">
        <v>96.09</v>
      </c>
      <c r="AF298" s="2" t="n">
        <v>95.28</v>
      </c>
      <c r="AG298" s="2" t="n">
        <v>99</v>
      </c>
      <c r="AH298" s="2" t="n">
        <v>99</v>
      </c>
      <c r="AI298" s="2" t="n">
        <v>99</v>
      </c>
      <c r="AJ298" s="2" t="n">
        <v>100</v>
      </c>
      <c r="AK298" s="2" t="n">
        <v>100</v>
      </c>
      <c r="AL298" s="2" t="n">
        <v>99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</row>
    <row r="299">
      <c r="A299" s="2" t="n">
        <v>4</v>
      </c>
      <c r="B299" s="2" t="inlineStr">
        <is>
          <t>13.01.03.03</t>
        </is>
      </c>
      <c r="C299" s="2" t="inlineStr">
        <is>
          <t>Cimbramento pé-direito entre 350 e 500cm</t>
        </is>
      </c>
      <c r="D299" s="2" t="inlineStr">
        <is>
          <t>12/05/2025</t>
        </is>
      </c>
      <c r="E299" s="2" t="inlineStr">
        <is>
          <t>10/12/2025</t>
        </is>
      </c>
      <c r="F299" s="2" t="n">
        <v>3830.576257698094</v>
      </c>
      <c r="G299" s="2" t="n">
        <v>0</v>
      </c>
      <c r="H299" s="2" t="n">
        <v>3830.576257698094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11.72</v>
      </c>
      <c r="P299" s="2" t="n">
        <v>11.72</v>
      </c>
      <c r="Q299" s="2" t="n">
        <v>0</v>
      </c>
      <c r="R299" s="2" t="n">
        <v>27.34</v>
      </c>
      <c r="S299" s="2" t="n">
        <v>27.34</v>
      </c>
      <c r="T299" s="2" t="n">
        <v>51.01</v>
      </c>
      <c r="U299" s="2" t="n">
        <v>45.31</v>
      </c>
      <c r="V299" s="2" t="n">
        <v>45.31</v>
      </c>
      <c r="W299" s="2" t="n">
        <v>80.48</v>
      </c>
      <c r="X299" s="2" t="n">
        <v>60.94</v>
      </c>
      <c r="Y299" s="2" t="n">
        <v>60.94</v>
      </c>
      <c r="Z299" s="2" t="n">
        <v>88.20999999999999</v>
      </c>
      <c r="AA299" s="2" t="n">
        <v>78.13</v>
      </c>
      <c r="AB299" s="2" t="n">
        <v>78.13</v>
      </c>
      <c r="AC299" s="2" t="n">
        <v>95.28</v>
      </c>
      <c r="AD299" s="2" t="n">
        <v>96.09</v>
      </c>
      <c r="AE299" s="2" t="n">
        <v>96.09</v>
      </c>
      <c r="AF299" s="2" t="n">
        <v>95.28</v>
      </c>
      <c r="AG299" s="2" t="n">
        <v>99</v>
      </c>
      <c r="AH299" s="2" t="n">
        <v>99</v>
      </c>
      <c r="AI299" s="2" t="n">
        <v>99</v>
      </c>
      <c r="AJ299" s="2" t="n">
        <v>100</v>
      </c>
      <c r="AK299" s="2" t="n">
        <v>100</v>
      </c>
      <c r="AL299" s="2" t="n">
        <v>99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</row>
    <row r="300">
      <c r="A300" s="2" t="n">
        <v>4</v>
      </c>
      <c r="B300" s="2" t="inlineStr">
        <is>
          <t>13.01.03.04</t>
        </is>
      </c>
      <c r="C300" s="2" t="inlineStr">
        <is>
          <t>Armadura Ca-60 adquirido cortado e dobrado, montagem e posicionamento no canteiro</t>
        </is>
      </c>
      <c r="D300" s="2" t="inlineStr">
        <is>
          <t>12/05/2025</t>
        </is>
      </c>
      <c r="E300" s="2" t="inlineStr">
        <is>
          <t>10/12/2025</t>
        </is>
      </c>
      <c r="F300" s="2" t="n">
        <v>116574.9234368237</v>
      </c>
      <c r="G300" s="2" t="n">
        <v>0</v>
      </c>
      <c r="H300" s="2" t="n">
        <v>116574.9234368237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11.72</v>
      </c>
      <c r="P300" s="2" t="n">
        <v>11.72</v>
      </c>
      <c r="Q300" s="2" t="n">
        <v>0</v>
      </c>
      <c r="R300" s="2" t="n">
        <v>27.34</v>
      </c>
      <c r="S300" s="2" t="n">
        <v>27.34</v>
      </c>
      <c r="T300" s="2" t="n">
        <v>51.01</v>
      </c>
      <c r="U300" s="2" t="n">
        <v>45.31</v>
      </c>
      <c r="V300" s="2" t="n">
        <v>45.31</v>
      </c>
      <c r="W300" s="2" t="n">
        <v>80.48</v>
      </c>
      <c r="X300" s="2" t="n">
        <v>60.94</v>
      </c>
      <c r="Y300" s="2" t="n">
        <v>60.94</v>
      </c>
      <c r="Z300" s="2" t="n">
        <v>88.20999999999999</v>
      </c>
      <c r="AA300" s="2" t="n">
        <v>78.13</v>
      </c>
      <c r="AB300" s="2" t="n">
        <v>78.13</v>
      </c>
      <c r="AC300" s="2" t="n">
        <v>95.28</v>
      </c>
      <c r="AD300" s="2" t="n">
        <v>96.09</v>
      </c>
      <c r="AE300" s="2" t="n">
        <v>96.09</v>
      </c>
      <c r="AF300" s="2" t="n">
        <v>95.28</v>
      </c>
      <c r="AG300" s="2" t="n">
        <v>99</v>
      </c>
      <c r="AH300" s="2" t="n">
        <v>99</v>
      </c>
      <c r="AI300" s="2" t="n">
        <v>99</v>
      </c>
      <c r="AJ300" s="2" t="n">
        <v>100</v>
      </c>
      <c r="AK300" s="2" t="n">
        <v>100</v>
      </c>
      <c r="AL300" s="2" t="n">
        <v>99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</row>
    <row r="301">
      <c r="A301" s="2" t="n">
        <v>4</v>
      </c>
      <c r="B301" s="2" t="inlineStr">
        <is>
          <t>13.01.03.05</t>
        </is>
      </c>
      <c r="C301" s="2" t="inlineStr">
        <is>
          <t>Concreto bombeado Fck=30Mpa para superestrutura</t>
        </is>
      </c>
      <c r="D301" s="2" t="inlineStr">
        <is>
          <t>12/05/2025</t>
        </is>
      </c>
      <c r="E301" s="2" t="inlineStr">
        <is>
          <t>10/12/2025</t>
        </is>
      </c>
      <c r="F301" s="2" t="n">
        <v>87290.28</v>
      </c>
      <c r="G301" s="2" t="n">
        <v>0</v>
      </c>
      <c r="H301" s="2" t="n">
        <v>87290.28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11.72</v>
      </c>
      <c r="P301" s="2" t="n">
        <v>11.72</v>
      </c>
      <c r="Q301" s="2" t="n">
        <v>0</v>
      </c>
      <c r="R301" s="2" t="n">
        <v>27.34</v>
      </c>
      <c r="S301" s="2" t="n">
        <v>27.34</v>
      </c>
      <c r="T301" s="2" t="n">
        <v>51.01</v>
      </c>
      <c r="U301" s="2" t="n">
        <v>45.31</v>
      </c>
      <c r="V301" s="2" t="n">
        <v>45.31</v>
      </c>
      <c r="W301" s="2" t="n">
        <v>80.48</v>
      </c>
      <c r="X301" s="2" t="n">
        <v>60.94</v>
      </c>
      <c r="Y301" s="2" t="n">
        <v>60.94</v>
      </c>
      <c r="Z301" s="2" t="n">
        <v>88.20999999999999</v>
      </c>
      <c r="AA301" s="2" t="n">
        <v>78.13</v>
      </c>
      <c r="AB301" s="2" t="n">
        <v>78.13</v>
      </c>
      <c r="AC301" s="2" t="n">
        <v>95.28</v>
      </c>
      <c r="AD301" s="2" t="n">
        <v>96.09</v>
      </c>
      <c r="AE301" s="2" t="n">
        <v>96.09</v>
      </c>
      <c r="AF301" s="2" t="n">
        <v>95.28</v>
      </c>
      <c r="AG301" s="2" t="n">
        <v>99</v>
      </c>
      <c r="AH301" s="2" t="n">
        <v>99</v>
      </c>
      <c r="AI301" s="2" t="n">
        <v>99</v>
      </c>
      <c r="AJ301" s="2" t="n">
        <v>100</v>
      </c>
      <c r="AK301" s="2" t="n">
        <v>100</v>
      </c>
      <c r="AL301" s="2" t="n">
        <v>99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</row>
    <row r="302">
      <c r="A302" s="2" t="n">
        <v>3</v>
      </c>
      <c r="B302" s="2" t="inlineStr">
        <is>
          <t>13.01.04</t>
        </is>
      </c>
      <c r="C302" s="2" t="inlineStr">
        <is>
          <t>Tirantes e viga de suporte</t>
        </is>
      </c>
      <c r="D302" s="2" t="inlineStr">
        <is>
          <t>12/05/2025</t>
        </is>
      </c>
      <c r="E302" s="2" t="inlineStr">
        <is>
          <t>10/12/2025</t>
        </is>
      </c>
      <c r="F302" s="2" t="n">
        <v>478845.5195723748</v>
      </c>
      <c r="G302" s="2" t="n">
        <v>0</v>
      </c>
      <c r="H302" s="2" t="n">
        <v>478845.5195723748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11.72</v>
      </c>
      <c r="P302" s="2" t="n">
        <v>11.72</v>
      </c>
      <c r="Q302" s="2" t="n">
        <v>0</v>
      </c>
      <c r="R302" s="2" t="n">
        <v>27.34</v>
      </c>
      <c r="S302" s="2" t="n">
        <v>27.34</v>
      </c>
      <c r="T302" s="2" t="n">
        <v>51.01</v>
      </c>
      <c r="U302" s="2" t="n">
        <v>45.31</v>
      </c>
      <c r="V302" s="2" t="n">
        <v>45.31</v>
      </c>
      <c r="W302" s="2" t="n">
        <v>80.48</v>
      </c>
      <c r="X302" s="2" t="n">
        <v>60.94</v>
      </c>
      <c r="Y302" s="2" t="n">
        <v>60.94</v>
      </c>
      <c r="Z302" s="2" t="n">
        <v>88.20999999999999</v>
      </c>
      <c r="AA302" s="2" t="n">
        <v>78.13</v>
      </c>
      <c r="AB302" s="2" t="n">
        <v>78.13</v>
      </c>
      <c r="AC302" s="2" t="n">
        <v>95.28</v>
      </c>
      <c r="AD302" s="2" t="n">
        <v>96.09</v>
      </c>
      <c r="AE302" s="2" t="n">
        <v>96.09</v>
      </c>
      <c r="AF302" s="2" t="n">
        <v>95.28</v>
      </c>
      <c r="AG302" s="2" t="n">
        <v>99</v>
      </c>
      <c r="AH302" s="2" t="n">
        <v>99</v>
      </c>
      <c r="AI302" s="2" t="n">
        <v>99</v>
      </c>
      <c r="AJ302" s="2" t="n">
        <v>100</v>
      </c>
      <c r="AK302" s="2" t="n">
        <v>100</v>
      </c>
      <c r="AL302" s="2" t="n">
        <v>99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</row>
    <row r="303">
      <c r="A303" s="2" t="n">
        <v>4</v>
      </c>
      <c r="B303" s="2" t="inlineStr">
        <is>
          <t>13.01.04.01</t>
        </is>
      </c>
      <c r="C303" s="2" t="inlineStr">
        <is>
          <t>Taxa de mobilização e desmobilização do empreiteiro de tirantes</t>
        </is>
      </c>
      <c r="D303" s="2" t="inlineStr">
        <is>
          <t>12/05/2025</t>
        </is>
      </c>
      <c r="E303" s="2" t="inlineStr">
        <is>
          <t>10/12/2025</t>
        </is>
      </c>
      <c r="F303" s="2" t="n">
        <v>75000</v>
      </c>
      <c r="G303" s="2" t="n">
        <v>0</v>
      </c>
      <c r="H303" s="2" t="n">
        <v>75000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11.72</v>
      </c>
      <c r="P303" s="2" t="n">
        <v>11.72</v>
      </c>
      <c r="Q303" s="2" t="n">
        <v>0</v>
      </c>
      <c r="R303" s="2" t="n">
        <v>27.34</v>
      </c>
      <c r="S303" s="2" t="n">
        <v>27.34</v>
      </c>
      <c r="T303" s="2" t="n">
        <v>51.01</v>
      </c>
      <c r="U303" s="2" t="n">
        <v>45.31</v>
      </c>
      <c r="V303" s="2" t="n">
        <v>45.31</v>
      </c>
      <c r="W303" s="2" t="n">
        <v>80.48</v>
      </c>
      <c r="X303" s="2" t="n">
        <v>60.94</v>
      </c>
      <c r="Y303" s="2" t="n">
        <v>60.94</v>
      </c>
      <c r="Z303" s="2" t="n">
        <v>88.20999999999999</v>
      </c>
      <c r="AA303" s="2" t="n">
        <v>78.13</v>
      </c>
      <c r="AB303" s="2" t="n">
        <v>78.13</v>
      </c>
      <c r="AC303" s="2" t="n">
        <v>95.28</v>
      </c>
      <c r="AD303" s="2" t="n">
        <v>96.09</v>
      </c>
      <c r="AE303" s="2" t="n">
        <v>96.09</v>
      </c>
      <c r="AF303" s="2" t="n">
        <v>95.28</v>
      </c>
      <c r="AG303" s="2" t="n">
        <v>99</v>
      </c>
      <c r="AH303" s="2" t="n">
        <v>99</v>
      </c>
      <c r="AI303" s="2" t="n">
        <v>99</v>
      </c>
      <c r="AJ303" s="2" t="n">
        <v>100</v>
      </c>
      <c r="AK303" s="2" t="n">
        <v>100</v>
      </c>
      <c r="AL303" s="2" t="n">
        <v>99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</row>
    <row r="304">
      <c r="A304" s="2" t="n">
        <v>4</v>
      </c>
      <c r="B304" s="2" t="inlineStr">
        <is>
          <t>13.01.04.02</t>
        </is>
      </c>
      <c r="C304" s="2" t="inlineStr">
        <is>
          <t>Perfuração rotativa em solo diâmetro de três polegadas.</t>
        </is>
      </c>
      <c r="D304" s="2" t="inlineStr">
        <is>
          <t>12/05/2025</t>
        </is>
      </c>
      <c r="E304" s="2" t="inlineStr">
        <is>
          <t>10/12/2025</t>
        </is>
      </c>
      <c r="F304" s="2" t="n">
        <v>136406.3492063492</v>
      </c>
      <c r="G304" s="2" t="n">
        <v>0</v>
      </c>
      <c r="H304" s="2" t="n">
        <v>136406.3492063492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11.72</v>
      </c>
      <c r="P304" s="2" t="n">
        <v>11.72</v>
      </c>
      <c r="Q304" s="2" t="n">
        <v>0</v>
      </c>
      <c r="R304" s="2" t="n">
        <v>27.34</v>
      </c>
      <c r="S304" s="2" t="n">
        <v>27.34</v>
      </c>
      <c r="T304" s="2" t="n">
        <v>51.01</v>
      </c>
      <c r="U304" s="2" t="n">
        <v>45.31</v>
      </c>
      <c r="V304" s="2" t="n">
        <v>45.31</v>
      </c>
      <c r="W304" s="2" t="n">
        <v>80.48</v>
      </c>
      <c r="X304" s="2" t="n">
        <v>60.94</v>
      </c>
      <c r="Y304" s="2" t="n">
        <v>60.94</v>
      </c>
      <c r="Z304" s="2" t="n">
        <v>88.20999999999999</v>
      </c>
      <c r="AA304" s="2" t="n">
        <v>78.13</v>
      </c>
      <c r="AB304" s="2" t="n">
        <v>78.13</v>
      </c>
      <c r="AC304" s="2" t="n">
        <v>95.28</v>
      </c>
      <c r="AD304" s="2" t="n">
        <v>96.09</v>
      </c>
      <c r="AE304" s="2" t="n">
        <v>96.09</v>
      </c>
      <c r="AF304" s="2" t="n">
        <v>95.28</v>
      </c>
      <c r="AG304" s="2" t="n">
        <v>99</v>
      </c>
      <c r="AH304" s="2" t="n">
        <v>99</v>
      </c>
      <c r="AI304" s="2" t="n">
        <v>99</v>
      </c>
      <c r="AJ304" s="2" t="n">
        <v>100</v>
      </c>
      <c r="AK304" s="2" t="n">
        <v>100</v>
      </c>
      <c r="AL304" s="2" t="n">
        <v>99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</row>
    <row r="305">
      <c r="A305" s="2" t="n">
        <v>4</v>
      </c>
      <c r="B305" s="2" t="inlineStr">
        <is>
          <t>13.01.04.03</t>
        </is>
      </c>
      <c r="C305" s="2" t="inlineStr">
        <is>
          <t>Montagem e instalação tirante FIO CP-150-RB (10 fios)</t>
        </is>
      </c>
      <c r="D305" s="2" t="inlineStr">
        <is>
          <t>12/05/2025</t>
        </is>
      </c>
      <c r="E305" s="2" t="inlineStr">
        <is>
          <t>10/12/2025</t>
        </is>
      </c>
      <c r="F305" s="2" t="n">
        <v>94320</v>
      </c>
      <c r="G305" s="2" t="n">
        <v>0</v>
      </c>
      <c r="H305" s="2" t="n">
        <v>94320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11.72</v>
      </c>
      <c r="P305" s="2" t="n">
        <v>11.72</v>
      </c>
      <c r="Q305" s="2" t="n">
        <v>0</v>
      </c>
      <c r="R305" s="2" t="n">
        <v>27.34</v>
      </c>
      <c r="S305" s="2" t="n">
        <v>27.34</v>
      </c>
      <c r="T305" s="2" t="n">
        <v>51.01</v>
      </c>
      <c r="U305" s="2" t="n">
        <v>45.31</v>
      </c>
      <c r="V305" s="2" t="n">
        <v>45.31</v>
      </c>
      <c r="W305" s="2" t="n">
        <v>80.48</v>
      </c>
      <c r="X305" s="2" t="n">
        <v>60.94</v>
      </c>
      <c r="Y305" s="2" t="n">
        <v>60.94</v>
      </c>
      <c r="Z305" s="2" t="n">
        <v>88.20999999999999</v>
      </c>
      <c r="AA305" s="2" t="n">
        <v>78.13</v>
      </c>
      <c r="AB305" s="2" t="n">
        <v>78.13</v>
      </c>
      <c r="AC305" s="2" t="n">
        <v>95.28</v>
      </c>
      <c r="AD305" s="2" t="n">
        <v>96.09</v>
      </c>
      <c r="AE305" s="2" t="n">
        <v>96.09</v>
      </c>
      <c r="AF305" s="2" t="n">
        <v>95.28</v>
      </c>
      <c r="AG305" s="2" t="n">
        <v>99</v>
      </c>
      <c r="AH305" s="2" t="n">
        <v>99</v>
      </c>
      <c r="AI305" s="2" t="n">
        <v>99</v>
      </c>
      <c r="AJ305" s="2" t="n">
        <v>100</v>
      </c>
      <c r="AK305" s="2" t="n">
        <v>100</v>
      </c>
      <c r="AL305" s="2" t="n">
        <v>99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</row>
    <row r="306">
      <c r="A306" s="2" t="n">
        <v>4</v>
      </c>
      <c r="B306" s="2" t="inlineStr">
        <is>
          <t>13.01.04.04</t>
        </is>
      </c>
      <c r="C306" s="2" t="inlineStr">
        <is>
          <t>Preparação e injeção de calda de cimento</t>
        </is>
      </c>
      <c r="D306" s="2" t="inlineStr">
        <is>
          <t>12/05/2025</t>
        </is>
      </c>
      <c r="E306" s="2" t="inlineStr">
        <is>
          <t>10/12/2025</t>
        </is>
      </c>
      <c r="F306" s="2" t="n">
        <v>45360</v>
      </c>
      <c r="G306" s="2" t="n">
        <v>0</v>
      </c>
      <c r="H306" s="2" t="n">
        <v>45360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11.72</v>
      </c>
      <c r="P306" s="2" t="n">
        <v>11.72</v>
      </c>
      <c r="Q306" s="2" t="n">
        <v>0</v>
      </c>
      <c r="R306" s="2" t="n">
        <v>27.34</v>
      </c>
      <c r="S306" s="2" t="n">
        <v>27.34</v>
      </c>
      <c r="T306" s="2" t="n">
        <v>51.01</v>
      </c>
      <c r="U306" s="2" t="n">
        <v>45.31</v>
      </c>
      <c r="V306" s="2" t="n">
        <v>45.31</v>
      </c>
      <c r="W306" s="2" t="n">
        <v>80.48</v>
      </c>
      <c r="X306" s="2" t="n">
        <v>60.94</v>
      </c>
      <c r="Y306" s="2" t="n">
        <v>60.94</v>
      </c>
      <c r="Z306" s="2" t="n">
        <v>88.20999999999999</v>
      </c>
      <c r="AA306" s="2" t="n">
        <v>78.13</v>
      </c>
      <c r="AB306" s="2" t="n">
        <v>78.13</v>
      </c>
      <c r="AC306" s="2" t="n">
        <v>95.28</v>
      </c>
      <c r="AD306" s="2" t="n">
        <v>96.09</v>
      </c>
      <c r="AE306" s="2" t="n">
        <v>96.09</v>
      </c>
      <c r="AF306" s="2" t="n">
        <v>95.28</v>
      </c>
      <c r="AG306" s="2" t="n">
        <v>99</v>
      </c>
      <c r="AH306" s="2" t="n">
        <v>99</v>
      </c>
      <c r="AI306" s="2" t="n">
        <v>99</v>
      </c>
      <c r="AJ306" s="2" t="n">
        <v>100</v>
      </c>
      <c r="AK306" s="2" t="n">
        <v>100</v>
      </c>
      <c r="AL306" s="2" t="n">
        <v>99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</row>
    <row r="307">
      <c r="A307" s="2" t="n">
        <v>4</v>
      </c>
      <c r="B307" s="2" t="inlineStr">
        <is>
          <t>13.01.04.05</t>
        </is>
      </c>
      <c r="C307" s="2" t="inlineStr">
        <is>
          <t>Instalação dos dispositivos de ancoragem dos tirantes CORDOALHA</t>
        </is>
      </c>
      <c r="D307" s="2" t="inlineStr">
        <is>
          <t>12/05/2025</t>
        </is>
      </c>
      <c r="E307" s="2" t="inlineStr">
        <is>
          <t>10/12/2025</t>
        </is>
      </c>
      <c r="F307" s="2" t="n">
        <v>30420</v>
      </c>
      <c r="G307" s="2" t="n">
        <v>0</v>
      </c>
      <c r="H307" s="2" t="n">
        <v>30420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11.72</v>
      </c>
      <c r="P307" s="2" t="n">
        <v>11.72</v>
      </c>
      <c r="Q307" s="2" t="n">
        <v>0</v>
      </c>
      <c r="R307" s="2" t="n">
        <v>27.34</v>
      </c>
      <c r="S307" s="2" t="n">
        <v>27.34</v>
      </c>
      <c r="T307" s="2" t="n">
        <v>51.01</v>
      </c>
      <c r="U307" s="2" t="n">
        <v>45.31</v>
      </c>
      <c r="V307" s="2" t="n">
        <v>45.31</v>
      </c>
      <c r="W307" s="2" t="n">
        <v>80.48</v>
      </c>
      <c r="X307" s="2" t="n">
        <v>60.94</v>
      </c>
      <c r="Y307" s="2" t="n">
        <v>60.94</v>
      </c>
      <c r="Z307" s="2" t="n">
        <v>88.20999999999999</v>
      </c>
      <c r="AA307" s="2" t="n">
        <v>78.13</v>
      </c>
      <c r="AB307" s="2" t="n">
        <v>78.13</v>
      </c>
      <c r="AC307" s="2" t="n">
        <v>95.28</v>
      </c>
      <c r="AD307" s="2" t="n">
        <v>96.09</v>
      </c>
      <c r="AE307" s="2" t="n">
        <v>96.09</v>
      </c>
      <c r="AF307" s="2" t="n">
        <v>95.28</v>
      </c>
      <c r="AG307" s="2" t="n">
        <v>99</v>
      </c>
      <c r="AH307" s="2" t="n">
        <v>99</v>
      </c>
      <c r="AI307" s="2" t="n">
        <v>99</v>
      </c>
      <c r="AJ307" s="2" t="n">
        <v>100</v>
      </c>
      <c r="AK307" s="2" t="n">
        <v>100</v>
      </c>
      <c r="AL307" s="2" t="n">
        <v>99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</row>
    <row r="308">
      <c r="A308" s="2" t="n">
        <v>4</v>
      </c>
      <c r="B308" s="2" t="inlineStr">
        <is>
          <t>13.01.04.06</t>
        </is>
      </c>
      <c r="C308" s="2" t="inlineStr">
        <is>
          <t>Calda de cimento para tirantes</t>
        </is>
      </c>
      <c r="D308" s="2" t="inlineStr">
        <is>
          <t>12/05/2025</t>
        </is>
      </c>
      <c r="E308" s="2" t="inlineStr">
        <is>
          <t>10/12/2025</t>
        </is>
      </c>
      <c r="F308" s="2" t="n">
        <v>21199.97036602555</v>
      </c>
      <c r="G308" s="2" t="n">
        <v>0</v>
      </c>
      <c r="H308" s="2" t="n">
        <v>21199.97036602555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11.72</v>
      </c>
      <c r="P308" s="2" t="n">
        <v>11.72</v>
      </c>
      <c r="Q308" s="2" t="n">
        <v>0</v>
      </c>
      <c r="R308" s="2" t="n">
        <v>27.34</v>
      </c>
      <c r="S308" s="2" t="n">
        <v>27.34</v>
      </c>
      <c r="T308" s="2" t="n">
        <v>51.01</v>
      </c>
      <c r="U308" s="2" t="n">
        <v>45.31</v>
      </c>
      <c r="V308" s="2" t="n">
        <v>45.31</v>
      </c>
      <c r="W308" s="2" t="n">
        <v>80.48</v>
      </c>
      <c r="X308" s="2" t="n">
        <v>60.94</v>
      </c>
      <c r="Y308" s="2" t="n">
        <v>60.94</v>
      </c>
      <c r="Z308" s="2" t="n">
        <v>88.20999999999999</v>
      </c>
      <c r="AA308" s="2" t="n">
        <v>78.13</v>
      </c>
      <c r="AB308" s="2" t="n">
        <v>78.13</v>
      </c>
      <c r="AC308" s="2" t="n">
        <v>95.28</v>
      </c>
      <c r="AD308" s="2" t="n">
        <v>96.09</v>
      </c>
      <c r="AE308" s="2" t="n">
        <v>96.09</v>
      </c>
      <c r="AF308" s="2" t="n">
        <v>95.28</v>
      </c>
      <c r="AG308" s="2" t="n">
        <v>99</v>
      </c>
      <c r="AH308" s="2" t="n">
        <v>99</v>
      </c>
      <c r="AI308" s="2" t="n">
        <v>99</v>
      </c>
      <c r="AJ308" s="2" t="n">
        <v>100</v>
      </c>
      <c r="AK308" s="2" t="n">
        <v>100</v>
      </c>
      <c r="AL308" s="2" t="n">
        <v>99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</row>
    <row r="309">
      <c r="A309" s="2" t="n">
        <v>4</v>
      </c>
      <c r="B309" s="2" t="inlineStr">
        <is>
          <t>13.01.04.07</t>
        </is>
      </c>
      <c r="C309" s="2" t="inlineStr">
        <is>
          <t>Protenção e ensaio de influência</t>
        </is>
      </c>
      <c r="D309" s="2" t="inlineStr">
        <is>
          <t>12/05/2025</t>
        </is>
      </c>
      <c r="E309" s="2" t="inlineStr">
        <is>
          <t>10/12/2025</t>
        </is>
      </c>
      <c r="F309" s="2" t="n">
        <v>6000</v>
      </c>
      <c r="G309" s="2" t="n">
        <v>0</v>
      </c>
      <c r="H309" s="2" t="n">
        <v>6000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11.72</v>
      </c>
      <c r="P309" s="2" t="n">
        <v>11.72</v>
      </c>
      <c r="Q309" s="2" t="n">
        <v>0</v>
      </c>
      <c r="R309" s="2" t="n">
        <v>27.34</v>
      </c>
      <c r="S309" s="2" t="n">
        <v>27.34</v>
      </c>
      <c r="T309" s="2" t="n">
        <v>51.01</v>
      </c>
      <c r="U309" s="2" t="n">
        <v>45.31</v>
      </c>
      <c r="V309" s="2" t="n">
        <v>45.31</v>
      </c>
      <c r="W309" s="2" t="n">
        <v>80.48</v>
      </c>
      <c r="X309" s="2" t="n">
        <v>60.94</v>
      </c>
      <c r="Y309" s="2" t="n">
        <v>60.94</v>
      </c>
      <c r="Z309" s="2" t="n">
        <v>88.20999999999999</v>
      </c>
      <c r="AA309" s="2" t="n">
        <v>78.13</v>
      </c>
      <c r="AB309" s="2" t="n">
        <v>78.13</v>
      </c>
      <c r="AC309" s="2" t="n">
        <v>95.28</v>
      </c>
      <c r="AD309" s="2" t="n">
        <v>96.09</v>
      </c>
      <c r="AE309" s="2" t="n">
        <v>96.09</v>
      </c>
      <c r="AF309" s="2" t="n">
        <v>95.28</v>
      </c>
      <c r="AG309" s="2" t="n">
        <v>99</v>
      </c>
      <c r="AH309" s="2" t="n">
        <v>99</v>
      </c>
      <c r="AI309" s="2" t="n">
        <v>99</v>
      </c>
      <c r="AJ309" s="2" t="n">
        <v>100</v>
      </c>
      <c r="AK309" s="2" t="n">
        <v>100</v>
      </c>
      <c r="AL309" s="2" t="n">
        <v>99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</row>
    <row r="310">
      <c r="A310" s="2" t="n">
        <v>4</v>
      </c>
      <c r="B310" s="2" t="inlineStr">
        <is>
          <t>13.01.04.08</t>
        </is>
      </c>
      <c r="C310" s="2" t="inlineStr">
        <is>
          <t>Compressor 900 pcm x 8bar</t>
        </is>
      </c>
      <c r="D310" s="2" t="inlineStr">
        <is>
          <t>12/05/2025</t>
        </is>
      </c>
      <c r="E310" s="2" t="inlineStr">
        <is>
          <t>10/12/2025</t>
        </is>
      </c>
      <c r="F310" s="2" t="n">
        <v>40000</v>
      </c>
      <c r="G310" s="2" t="n">
        <v>0</v>
      </c>
      <c r="H310" s="2" t="n">
        <v>40000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11.72</v>
      </c>
      <c r="P310" s="2" t="n">
        <v>11.72</v>
      </c>
      <c r="Q310" s="2" t="n">
        <v>0</v>
      </c>
      <c r="R310" s="2" t="n">
        <v>27.34</v>
      </c>
      <c r="S310" s="2" t="n">
        <v>27.34</v>
      </c>
      <c r="T310" s="2" t="n">
        <v>51.01</v>
      </c>
      <c r="U310" s="2" t="n">
        <v>45.31</v>
      </c>
      <c r="V310" s="2" t="n">
        <v>45.31</v>
      </c>
      <c r="W310" s="2" t="n">
        <v>80.48</v>
      </c>
      <c r="X310" s="2" t="n">
        <v>60.94</v>
      </c>
      <c r="Y310" s="2" t="n">
        <v>60.94</v>
      </c>
      <c r="Z310" s="2" t="n">
        <v>88.20999999999999</v>
      </c>
      <c r="AA310" s="2" t="n">
        <v>78.13</v>
      </c>
      <c r="AB310" s="2" t="n">
        <v>78.13</v>
      </c>
      <c r="AC310" s="2" t="n">
        <v>95.28</v>
      </c>
      <c r="AD310" s="2" t="n">
        <v>96.09</v>
      </c>
      <c r="AE310" s="2" t="n">
        <v>96.09</v>
      </c>
      <c r="AF310" s="2" t="n">
        <v>95.28</v>
      </c>
      <c r="AG310" s="2" t="n">
        <v>99</v>
      </c>
      <c r="AH310" s="2" t="n">
        <v>99</v>
      </c>
      <c r="AI310" s="2" t="n">
        <v>99</v>
      </c>
      <c r="AJ310" s="2" t="n">
        <v>100</v>
      </c>
      <c r="AK310" s="2" t="n">
        <v>100</v>
      </c>
      <c r="AL310" s="2" t="n">
        <v>99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</row>
    <row r="311">
      <c r="A311" s="2" t="n">
        <v>4</v>
      </c>
      <c r="B311" s="2" t="inlineStr">
        <is>
          <t>13.01.04.09</t>
        </is>
      </c>
      <c r="C311" s="2" t="inlineStr">
        <is>
          <t>Diesel para Compressor 900 pcm x 8bar</t>
        </is>
      </c>
      <c r="D311" s="2" t="inlineStr">
        <is>
          <t>12/05/2025</t>
        </is>
      </c>
      <c r="E311" s="2" t="inlineStr">
        <is>
          <t>10/12/2025</t>
        </is>
      </c>
      <c r="F311" s="2" t="n">
        <v>30139.2</v>
      </c>
      <c r="G311" s="2" t="n">
        <v>0</v>
      </c>
      <c r="H311" s="2" t="n">
        <v>30139.2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11.72</v>
      </c>
      <c r="P311" s="2" t="n">
        <v>11.72</v>
      </c>
      <c r="Q311" s="2" t="n">
        <v>0</v>
      </c>
      <c r="R311" s="2" t="n">
        <v>27.34</v>
      </c>
      <c r="S311" s="2" t="n">
        <v>27.34</v>
      </c>
      <c r="T311" s="2" t="n">
        <v>51.01</v>
      </c>
      <c r="U311" s="2" t="n">
        <v>45.31</v>
      </c>
      <c r="V311" s="2" t="n">
        <v>45.31</v>
      </c>
      <c r="W311" s="2" t="n">
        <v>80.48</v>
      </c>
      <c r="X311" s="2" t="n">
        <v>60.94</v>
      </c>
      <c r="Y311" s="2" t="n">
        <v>60.94</v>
      </c>
      <c r="Z311" s="2" t="n">
        <v>88.20999999999999</v>
      </c>
      <c r="AA311" s="2" t="n">
        <v>78.13</v>
      </c>
      <c r="AB311" s="2" t="n">
        <v>78.13</v>
      </c>
      <c r="AC311" s="2" t="n">
        <v>95.28</v>
      </c>
      <c r="AD311" s="2" t="n">
        <v>96.09</v>
      </c>
      <c r="AE311" s="2" t="n">
        <v>96.09</v>
      </c>
      <c r="AF311" s="2" t="n">
        <v>95.28</v>
      </c>
      <c r="AG311" s="2" t="n">
        <v>99</v>
      </c>
      <c r="AH311" s="2" t="n">
        <v>99</v>
      </c>
      <c r="AI311" s="2" t="n">
        <v>99</v>
      </c>
      <c r="AJ311" s="2" t="n">
        <v>100</v>
      </c>
      <c r="AK311" s="2" t="n">
        <v>100</v>
      </c>
      <c r="AL311" s="2" t="n">
        <v>99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</row>
    <row r="312">
      <c r="A312" s="2" t="n">
        <v>3</v>
      </c>
      <c r="B312" s="2" t="inlineStr">
        <is>
          <t>13.01.05</t>
        </is>
      </c>
      <c r="C312" s="2" t="inlineStr">
        <is>
          <t>Fechamento de cortinas entre tubulões - Parede de concreto projetada</t>
        </is>
      </c>
      <c r="D312" s="2" t="inlineStr">
        <is>
          <t>12/05/2025</t>
        </is>
      </c>
      <c r="E312" s="2" t="inlineStr">
        <is>
          <t>10/12/2025</t>
        </is>
      </c>
      <c r="F312" s="2" t="n">
        <v>216979.4554458629</v>
      </c>
      <c r="G312" s="2" t="n">
        <v>0</v>
      </c>
      <c r="H312" s="2" t="n">
        <v>216979.4554458629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11.72</v>
      </c>
      <c r="P312" s="2" t="n">
        <v>11.72</v>
      </c>
      <c r="Q312" s="2" t="n">
        <v>0</v>
      </c>
      <c r="R312" s="2" t="n">
        <v>27.34</v>
      </c>
      <c r="S312" s="2" t="n">
        <v>27.34</v>
      </c>
      <c r="T312" s="2" t="n">
        <v>51.01</v>
      </c>
      <c r="U312" s="2" t="n">
        <v>45.31</v>
      </c>
      <c r="V312" s="2" t="n">
        <v>45.31</v>
      </c>
      <c r="W312" s="2" t="n">
        <v>80.48</v>
      </c>
      <c r="X312" s="2" t="n">
        <v>60.94</v>
      </c>
      <c r="Y312" s="2" t="n">
        <v>60.94</v>
      </c>
      <c r="Z312" s="2" t="n">
        <v>88.20999999999999</v>
      </c>
      <c r="AA312" s="2" t="n">
        <v>78.13</v>
      </c>
      <c r="AB312" s="2" t="n">
        <v>78.13</v>
      </c>
      <c r="AC312" s="2" t="n">
        <v>95.28</v>
      </c>
      <c r="AD312" s="2" t="n">
        <v>96.09</v>
      </c>
      <c r="AE312" s="2" t="n">
        <v>96.09</v>
      </c>
      <c r="AF312" s="2" t="n">
        <v>95.28</v>
      </c>
      <c r="AG312" s="2" t="n">
        <v>99</v>
      </c>
      <c r="AH312" s="2" t="n">
        <v>99</v>
      </c>
      <c r="AI312" s="2" t="n">
        <v>99</v>
      </c>
      <c r="AJ312" s="2" t="n">
        <v>100</v>
      </c>
      <c r="AK312" s="2" t="n">
        <v>100</v>
      </c>
      <c r="AL312" s="2" t="n">
        <v>99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</row>
    <row r="313">
      <c r="A313" s="2" t="n">
        <v>4</v>
      </c>
      <c r="B313" s="2" t="inlineStr">
        <is>
          <t>13.01.05.01</t>
        </is>
      </c>
      <c r="C313" s="2" t="inlineStr">
        <is>
          <t>Formas para superestrutura</t>
        </is>
      </c>
      <c r="D313" s="2" t="inlineStr">
        <is>
          <t>12/05/2025</t>
        </is>
      </c>
      <c r="E313" s="2" t="inlineStr">
        <is>
          <t>10/12/2025</t>
        </is>
      </c>
      <c r="F313" s="2" t="n">
        <v>70222.84336386874</v>
      </c>
      <c r="G313" s="2" t="n">
        <v>0</v>
      </c>
      <c r="H313" s="2" t="n">
        <v>70222.84336386874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11.72</v>
      </c>
      <c r="P313" s="2" t="n">
        <v>11.72</v>
      </c>
      <c r="Q313" s="2" t="n">
        <v>0</v>
      </c>
      <c r="R313" s="2" t="n">
        <v>27.34</v>
      </c>
      <c r="S313" s="2" t="n">
        <v>27.34</v>
      </c>
      <c r="T313" s="2" t="n">
        <v>51.01</v>
      </c>
      <c r="U313" s="2" t="n">
        <v>45.31</v>
      </c>
      <c r="V313" s="2" t="n">
        <v>45.31</v>
      </c>
      <c r="W313" s="2" t="n">
        <v>80.48</v>
      </c>
      <c r="X313" s="2" t="n">
        <v>60.94</v>
      </c>
      <c r="Y313" s="2" t="n">
        <v>60.94</v>
      </c>
      <c r="Z313" s="2" t="n">
        <v>88.20999999999999</v>
      </c>
      <c r="AA313" s="2" t="n">
        <v>78.13</v>
      </c>
      <c r="AB313" s="2" t="n">
        <v>78.13</v>
      </c>
      <c r="AC313" s="2" t="n">
        <v>95.28</v>
      </c>
      <c r="AD313" s="2" t="n">
        <v>96.09</v>
      </c>
      <c r="AE313" s="2" t="n">
        <v>96.09</v>
      </c>
      <c r="AF313" s="2" t="n">
        <v>95.28</v>
      </c>
      <c r="AG313" s="2" t="n">
        <v>99</v>
      </c>
      <c r="AH313" s="2" t="n">
        <v>99</v>
      </c>
      <c r="AI313" s="2" t="n">
        <v>99</v>
      </c>
      <c r="AJ313" s="2" t="n">
        <v>100</v>
      </c>
      <c r="AK313" s="2" t="n">
        <v>100</v>
      </c>
      <c r="AL313" s="2" t="n">
        <v>99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</row>
    <row r="314">
      <c r="A314" s="2" t="n">
        <v>4</v>
      </c>
      <c r="B314" s="2" t="inlineStr">
        <is>
          <t>13.01.05.02</t>
        </is>
      </c>
      <c r="C314" s="2" t="inlineStr">
        <is>
          <t>Cimbramento pé-direito até 350cm</t>
        </is>
      </c>
      <c r="D314" s="2" t="inlineStr">
        <is>
          <t>12/05/2025</t>
        </is>
      </c>
      <c r="E314" s="2" t="inlineStr">
        <is>
          <t>10/12/2025</t>
        </is>
      </c>
      <c r="F314" s="2" t="n">
        <v>840.7168401765787</v>
      </c>
      <c r="G314" s="2" t="n">
        <v>0</v>
      </c>
      <c r="H314" s="2" t="n">
        <v>840.7168401765787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11.72</v>
      </c>
      <c r="P314" s="2" t="n">
        <v>11.72</v>
      </c>
      <c r="Q314" s="2" t="n">
        <v>0</v>
      </c>
      <c r="R314" s="2" t="n">
        <v>27.34</v>
      </c>
      <c r="S314" s="2" t="n">
        <v>27.34</v>
      </c>
      <c r="T314" s="2" t="n">
        <v>51.01</v>
      </c>
      <c r="U314" s="2" t="n">
        <v>45.31</v>
      </c>
      <c r="V314" s="2" t="n">
        <v>45.31</v>
      </c>
      <c r="W314" s="2" t="n">
        <v>80.48</v>
      </c>
      <c r="X314" s="2" t="n">
        <v>60.94</v>
      </c>
      <c r="Y314" s="2" t="n">
        <v>60.94</v>
      </c>
      <c r="Z314" s="2" t="n">
        <v>88.20999999999999</v>
      </c>
      <c r="AA314" s="2" t="n">
        <v>78.13</v>
      </c>
      <c r="AB314" s="2" t="n">
        <v>78.13</v>
      </c>
      <c r="AC314" s="2" t="n">
        <v>95.28</v>
      </c>
      <c r="AD314" s="2" t="n">
        <v>96.09</v>
      </c>
      <c r="AE314" s="2" t="n">
        <v>96.09</v>
      </c>
      <c r="AF314" s="2" t="n">
        <v>95.28</v>
      </c>
      <c r="AG314" s="2" t="n">
        <v>99</v>
      </c>
      <c r="AH314" s="2" t="n">
        <v>99</v>
      </c>
      <c r="AI314" s="2" t="n">
        <v>99</v>
      </c>
      <c r="AJ314" s="2" t="n">
        <v>100</v>
      </c>
      <c r="AK314" s="2" t="n">
        <v>100</v>
      </c>
      <c r="AL314" s="2" t="n">
        <v>99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</row>
    <row r="315">
      <c r="A315" s="2" t="n">
        <v>4</v>
      </c>
      <c r="B315" s="2" t="inlineStr">
        <is>
          <t>13.01.05.03</t>
        </is>
      </c>
      <c r="C315" s="2" t="inlineStr">
        <is>
          <t>Cimbramento pé-direito entre 350 e 500cm</t>
        </is>
      </c>
      <c r="D315" s="2" t="inlineStr">
        <is>
          <t>12/05/2025</t>
        </is>
      </c>
      <c r="E315" s="2" t="inlineStr">
        <is>
          <t>10/12/2025</t>
        </is>
      </c>
      <c r="F315" s="2" t="n">
        <v>718.1550693541213</v>
      </c>
      <c r="G315" s="2" t="n">
        <v>0</v>
      </c>
      <c r="H315" s="2" t="n">
        <v>718.1550693541213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11.72</v>
      </c>
      <c r="P315" s="2" t="n">
        <v>11.72</v>
      </c>
      <c r="Q315" s="2" t="n">
        <v>0</v>
      </c>
      <c r="R315" s="2" t="n">
        <v>27.34</v>
      </c>
      <c r="S315" s="2" t="n">
        <v>27.34</v>
      </c>
      <c r="T315" s="2" t="n">
        <v>51.01</v>
      </c>
      <c r="U315" s="2" t="n">
        <v>45.31</v>
      </c>
      <c r="V315" s="2" t="n">
        <v>45.31</v>
      </c>
      <c r="W315" s="2" t="n">
        <v>80.48</v>
      </c>
      <c r="X315" s="2" t="n">
        <v>60.94</v>
      </c>
      <c r="Y315" s="2" t="n">
        <v>60.94</v>
      </c>
      <c r="Z315" s="2" t="n">
        <v>88.20999999999999</v>
      </c>
      <c r="AA315" s="2" t="n">
        <v>78.13</v>
      </c>
      <c r="AB315" s="2" t="n">
        <v>78.13</v>
      </c>
      <c r="AC315" s="2" t="n">
        <v>95.28</v>
      </c>
      <c r="AD315" s="2" t="n">
        <v>96.09</v>
      </c>
      <c r="AE315" s="2" t="n">
        <v>96.09</v>
      </c>
      <c r="AF315" s="2" t="n">
        <v>95.28</v>
      </c>
      <c r="AG315" s="2" t="n">
        <v>99</v>
      </c>
      <c r="AH315" s="2" t="n">
        <v>99</v>
      </c>
      <c r="AI315" s="2" t="n">
        <v>99</v>
      </c>
      <c r="AJ315" s="2" t="n">
        <v>100</v>
      </c>
      <c r="AK315" s="2" t="n">
        <v>100</v>
      </c>
      <c r="AL315" s="2" t="n">
        <v>99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</row>
    <row r="316">
      <c r="A316" s="2" t="n">
        <v>4</v>
      </c>
      <c r="B316" s="2" t="inlineStr">
        <is>
          <t>13.01.05.04</t>
        </is>
      </c>
      <c r="C316" s="2" t="inlineStr">
        <is>
          <t>Armadura Ca-50 adquirido cortado e dobrado, montagem e posicionamento no canteiro</t>
        </is>
      </c>
      <c r="D316" s="2" t="inlineStr">
        <is>
          <t>12/05/2025</t>
        </is>
      </c>
      <c r="E316" s="2" t="inlineStr">
        <is>
          <t>10/12/2025</t>
        </is>
      </c>
      <c r="F316" s="2" t="n">
        <v>83030.55817246341</v>
      </c>
      <c r="G316" s="2" t="n">
        <v>0</v>
      </c>
      <c r="H316" s="2" t="n">
        <v>83030.55817246341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11.72</v>
      </c>
      <c r="P316" s="2" t="n">
        <v>11.72</v>
      </c>
      <c r="Q316" s="2" t="n">
        <v>0</v>
      </c>
      <c r="R316" s="2" t="n">
        <v>27.34</v>
      </c>
      <c r="S316" s="2" t="n">
        <v>27.34</v>
      </c>
      <c r="T316" s="2" t="n">
        <v>51.01</v>
      </c>
      <c r="U316" s="2" t="n">
        <v>45.31</v>
      </c>
      <c r="V316" s="2" t="n">
        <v>45.31</v>
      </c>
      <c r="W316" s="2" t="n">
        <v>80.48</v>
      </c>
      <c r="X316" s="2" t="n">
        <v>60.94</v>
      </c>
      <c r="Y316" s="2" t="n">
        <v>60.94</v>
      </c>
      <c r="Z316" s="2" t="n">
        <v>88.20999999999999</v>
      </c>
      <c r="AA316" s="2" t="n">
        <v>78.13</v>
      </c>
      <c r="AB316" s="2" t="n">
        <v>78.13</v>
      </c>
      <c r="AC316" s="2" t="n">
        <v>95.28</v>
      </c>
      <c r="AD316" s="2" t="n">
        <v>96.09</v>
      </c>
      <c r="AE316" s="2" t="n">
        <v>96.09</v>
      </c>
      <c r="AF316" s="2" t="n">
        <v>95.28</v>
      </c>
      <c r="AG316" s="2" t="n">
        <v>99</v>
      </c>
      <c r="AH316" s="2" t="n">
        <v>99</v>
      </c>
      <c r="AI316" s="2" t="n">
        <v>99</v>
      </c>
      <c r="AJ316" s="2" t="n">
        <v>100</v>
      </c>
      <c r="AK316" s="2" t="n">
        <v>100</v>
      </c>
      <c r="AL316" s="2" t="n">
        <v>99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</row>
    <row r="317">
      <c r="A317" s="2" t="n">
        <v>4</v>
      </c>
      <c r="B317" s="2" t="inlineStr">
        <is>
          <t>13.01.05.05</t>
        </is>
      </c>
      <c r="C317" s="2" t="inlineStr">
        <is>
          <t>Concreto bombeado Fck=30Mpa para superestrutura</t>
        </is>
      </c>
      <c r="D317" s="2" t="inlineStr">
        <is>
          <t>12/05/2025</t>
        </is>
      </c>
      <c r="E317" s="2" t="inlineStr">
        <is>
          <t>10/12/2025</t>
        </is>
      </c>
      <c r="F317" s="2" t="n">
        <v>62167.18200000001</v>
      </c>
      <c r="G317" s="2" t="n">
        <v>0</v>
      </c>
      <c r="H317" s="2" t="n">
        <v>62167.18200000001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11.72</v>
      </c>
      <c r="P317" s="2" t="n">
        <v>11.72</v>
      </c>
      <c r="Q317" s="2" t="n">
        <v>0</v>
      </c>
      <c r="R317" s="2" t="n">
        <v>27.34</v>
      </c>
      <c r="S317" s="2" t="n">
        <v>27.34</v>
      </c>
      <c r="T317" s="2" t="n">
        <v>51.01</v>
      </c>
      <c r="U317" s="2" t="n">
        <v>45.31</v>
      </c>
      <c r="V317" s="2" t="n">
        <v>45.31</v>
      </c>
      <c r="W317" s="2" t="n">
        <v>80.48</v>
      </c>
      <c r="X317" s="2" t="n">
        <v>60.94</v>
      </c>
      <c r="Y317" s="2" t="n">
        <v>60.94</v>
      </c>
      <c r="Z317" s="2" t="n">
        <v>88.20999999999999</v>
      </c>
      <c r="AA317" s="2" t="n">
        <v>78.13</v>
      </c>
      <c r="AB317" s="2" t="n">
        <v>78.13</v>
      </c>
      <c r="AC317" s="2" t="n">
        <v>95.28</v>
      </c>
      <c r="AD317" s="2" t="n">
        <v>96.09</v>
      </c>
      <c r="AE317" s="2" t="n">
        <v>96.09</v>
      </c>
      <c r="AF317" s="2" t="n">
        <v>95.28</v>
      </c>
      <c r="AG317" s="2" t="n">
        <v>99</v>
      </c>
      <c r="AH317" s="2" t="n">
        <v>99</v>
      </c>
      <c r="AI317" s="2" t="n">
        <v>99</v>
      </c>
      <c r="AJ317" s="2" t="n">
        <v>100</v>
      </c>
      <c r="AK317" s="2" t="n">
        <v>100</v>
      </c>
      <c r="AL317" s="2" t="n">
        <v>99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</row>
    <row r="318">
      <c r="A318" s="2" t="n">
        <v>3</v>
      </c>
      <c r="B318" s="2" t="inlineStr">
        <is>
          <t>13.01.06</t>
        </is>
      </c>
      <c r="C318" s="2" t="inlineStr">
        <is>
          <t>Tratamento de contenções</t>
        </is>
      </c>
      <c r="D318" s="2" t="inlineStr">
        <is>
          <t>12/05/2025</t>
        </is>
      </c>
      <c r="E318" s="2" t="inlineStr">
        <is>
          <t>10/12/2025</t>
        </is>
      </c>
      <c r="F318" s="2" t="n">
        <v>114526</v>
      </c>
      <c r="G318" s="2" t="n">
        <v>0</v>
      </c>
      <c r="H318" s="2" t="n">
        <v>114526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11.72</v>
      </c>
      <c r="P318" s="2" t="n">
        <v>11.72</v>
      </c>
      <c r="Q318" s="2" t="n">
        <v>0</v>
      </c>
      <c r="R318" s="2" t="n">
        <v>27.34</v>
      </c>
      <c r="S318" s="2" t="n">
        <v>27.34</v>
      </c>
      <c r="T318" s="2" t="n">
        <v>51.01</v>
      </c>
      <c r="U318" s="2" t="n">
        <v>45.31</v>
      </c>
      <c r="V318" s="2" t="n">
        <v>45.31</v>
      </c>
      <c r="W318" s="2" t="n">
        <v>80.48</v>
      </c>
      <c r="X318" s="2" t="n">
        <v>60.94</v>
      </c>
      <c r="Y318" s="2" t="n">
        <v>60.94</v>
      </c>
      <c r="Z318" s="2" t="n">
        <v>88.20999999999999</v>
      </c>
      <c r="AA318" s="2" t="n">
        <v>78.13</v>
      </c>
      <c r="AB318" s="2" t="n">
        <v>78.13</v>
      </c>
      <c r="AC318" s="2" t="n">
        <v>95.28</v>
      </c>
      <c r="AD318" s="2" t="n">
        <v>96.09</v>
      </c>
      <c r="AE318" s="2" t="n">
        <v>96.09</v>
      </c>
      <c r="AF318" s="2" t="n">
        <v>95.28</v>
      </c>
      <c r="AG318" s="2" t="n">
        <v>99</v>
      </c>
      <c r="AH318" s="2" t="n">
        <v>99</v>
      </c>
      <c r="AI318" s="2" t="n">
        <v>99</v>
      </c>
      <c r="AJ318" s="2" t="n">
        <v>100</v>
      </c>
      <c r="AK318" s="2" t="n">
        <v>100</v>
      </c>
      <c r="AL318" s="2" t="n">
        <v>99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</row>
    <row r="319">
      <c r="A319" s="2" t="n">
        <v>4</v>
      </c>
      <c r="B319" s="2" t="inlineStr">
        <is>
          <t>13.01.06.01</t>
        </is>
      </c>
      <c r="C319" s="2" t="inlineStr">
        <is>
          <t>Impermeabilização de contenções</t>
        </is>
      </c>
      <c r="D319" s="2" t="inlineStr">
        <is>
          <t>12/05/2025</t>
        </is>
      </c>
      <c r="E319" s="2" t="inlineStr">
        <is>
          <t>10/12/2025</t>
        </is>
      </c>
      <c r="F319" s="2" t="n">
        <v>57263</v>
      </c>
      <c r="G319" s="2" t="n">
        <v>0</v>
      </c>
      <c r="H319" s="2" t="n">
        <v>57263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11.72</v>
      </c>
      <c r="P319" s="2" t="n">
        <v>11.72</v>
      </c>
      <c r="Q319" s="2" t="n">
        <v>0</v>
      </c>
      <c r="R319" s="2" t="n">
        <v>27.34</v>
      </c>
      <c r="S319" s="2" t="n">
        <v>27.34</v>
      </c>
      <c r="T319" s="2" t="n">
        <v>51.01</v>
      </c>
      <c r="U319" s="2" t="n">
        <v>45.31</v>
      </c>
      <c r="V319" s="2" t="n">
        <v>45.31</v>
      </c>
      <c r="W319" s="2" t="n">
        <v>80.48</v>
      </c>
      <c r="X319" s="2" t="n">
        <v>60.94</v>
      </c>
      <c r="Y319" s="2" t="n">
        <v>60.94</v>
      </c>
      <c r="Z319" s="2" t="n">
        <v>88.20999999999999</v>
      </c>
      <c r="AA319" s="2" t="n">
        <v>78.13</v>
      </c>
      <c r="AB319" s="2" t="n">
        <v>78.13</v>
      </c>
      <c r="AC319" s="2" t="n">
        <v>95.28</v>
      </c>
      <c r="AD319" s="2" t="n">
        <v>96.09</v>
      </c>
      <c r="AE319" s="2" t="n">
        <v>96.09</v>
      </c>
      <c r="AF319" s="2" t="n">
        <v>95.28</v>
      </c>
      <c r="AG319" s="2" t="n">
        <v>99</v>
      </c>
      <c r="AH319" s="2" t="n">
        <v>99</v>
      </c>
      <c r="AI319" s="2" t="n">
        <v>99</v>
      </c>
      <c r="AJ319" s="2" t="n">
        <v>100</v>
      </c>
      <c r="AK319" s="2" t="n">
        <v>100</v>
      </c>
      <c r="AL319" s="2" t="n">
        <v>99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</row>
    <row r="320">
      <c r="A320" s="2" t="n">
        <v>4</v>
      </c>
      <c r="B320" s="2" t="inlineStr">
        <is>
          <t>13.01.06.02</t>
        </is>
      </c>
      <c r="C320" s="2" t="inlineStr">
        <is>
          <t>Drenagem para contenções</t>
        </is>
      </c>
      <c r="D320" s="2" t="inlineStr">
        <is>
          <t>12/05/2025</t>
        </is>
      </c>
      <c r="E320" s="2" t="inlineStr">
        <is>
          <t>10/12/2025</t>
        </is>
      </c>
      <c r="F320" s="2" t="n">
        <v>57263</v>
      </c>
      <c r="G320" s="2" t="n">
        <v>0</v>
      </c>
      <c r="H320" s="2" t="n">
        <v>57263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11.72</v>
      </c>
      <c r="P320" s="2" t="n">
        <v>11.72</v>
      </c>
      <c r="Q320" s="2" t="n">
        <v>0</v>
      </c>
      <c r="R320" s="2" t="n">
        <v>27.34</v>
      </c>
      <c r="S320" s="2" t="n">
        <v>27.34</v>
      </c>
      <c r="T320" s="2" t="n">
        <v>51.01</v>
      </c>
      <c r="U320" s="2" t="n">
        <v>45.31</v>
      </c>
      <c r="V320" s="2" t="n">
        <v>45.31</v>
      </c>
      <c r="W320" s="2" t="n">
        <v>80.48</v>
      </c>
      <c r="X320" s="2" t="n">
        <v>60.94</v>
      </c>
      <c r="Y320" s="2" t="n">
        <v>60.94</v>
      </c>
      <c r="Z320" s="2" t="n">
        <v>88.20999999999999</v>
      </c>
      <c r="AA320" s="2" t="n">
        <v>78.13</v>
      </c>
      <c r="AB320" s="2" t="n">
        <v>78.13</v>
      </c>
      <c r="AC320" s="2" t="n">
        <v>95.28</v>
      </c>
      <c r="AD320" s="2" t="n">
        <v>96.09</v>
      </c>
      <c r="AE320" s="2" t="n">
        <v>96.09</v>
      </c>
      <c r="AF320" s="2" t="n">
        <v>95.28</v>
      </c>
      <c r="AG320" s="2" t="n">
        <v>99</v>
      </c>
      <c r="AH320" s="2" t="n">
        <v>99</v>
      </c>
      <c r="AI320" s="2" t="n">
        <v>99</v>
      </c>
      <c r="AJ320" s="2" t="n">
        <v>100</v>
      </c>
      <c r="AK320" s="2" t="n">
        <v>100</v>
      </c>
      <c r="AL320" s="2" t="n">
        <v>99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</row>
    <row r="321">
      <c r="A321" s="2" t="n">
        <v>3</v>
      </c>
      <c r="B321" s="2" t="inlineStr">
        <is>
          <t>13.01.07</t>
        </is>
      </c>
      <c r="C321" s="2" t="inlineStr">
        <is>
          <t>Alvenaria de blocos cerâmicos para isolamento de contenções</t>
        </is>
      </c>
      <c r="D321" s="2" t="inlineStr">
        <is>
          <t>12/05/2025</t>
        </is>
      </c>
      <c r="E321" s="2" t="inlineStr">
        <is>
          <t>10/12/2025</t>
        </is>
      </c>
      <c r="F321" s="2" t="n">
        <v>0</v>
      </c>
      <c r="G321" s="2" t="n">
        <v>0</v>
      </c>
      <c r="H321" s="2" t="n">
        <v>0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11.72</v>
      </c>
      <c r="P321" s="2" t="n">
        <v>11.72</v>
      </c>
      <c r="Q321" s="2" t="n">
        <v>0</v>
      </c>
      <c r="R321" s="2" t="n">
        <v>27.34</v>
      </c>
      <c r="S321" s="2" t="n">
        <v>27.34</v>
      </c>
      <c r="T321" s="2" t="n">
        <v>51.01</v>
      </c>
      <c r="U321" s="2" t="n">
        <v>45.31</v>
      </c>
      <c r="V321" s="2" t="n">
        <v>45.31</v>
      </c>
      <c r="W321" s="2" t="n">
        <v>80.48</v>
      </c>
      <c r="X321" s="2" t="n">
        <v>60.94</v>
      </c>
      <c r="Y321" s="2" t="n">
        <v>60.94</v>
      </c>
      <c r="Z321" s="2" t="n">
        <v>88.20999999999999</v>
      </c>
      <c r="AA321" s="2" t="n">
        <v>78.13</v>
      </c>
      <c r="AB321" s="2" t="n">
        <v>78.13</v>
      </c>
      <c r="AC321" s="2" t="n">
        <v>95.28</v>
      </c>
      <c r="AD321" s="2" t="n">
        <v>96.09</v>
      </c>
      <c r="AE321" s="2" t="n">
        <v>96.09</v>
      </c>
      <c r="AF321" s="2" t="n">
        <v>95.28</v>
      </c>
      <c r="AG321" s="2" t="n">
        <v>99</v>
      </c>
      <c r="AH321" s="2" t="n">
        <v>99</v>
      </c>
      <c r="AI321" s="2" t="n">
        <v>99</v>
      </c>
      <c r="AJ321" s="2" t="n">
        <v>100</v>
      </c>
      <c r="AK321" s="2" t="n">
        <v>100</v>
      </c>
      <c r="AL321" s="2" t="n">
        <v>99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</row>
    <row r="322">
      <c r="A322" s="2" t="n">
        <v>4</v>
      </c>
      <c r="B322" s="2" t="inlineStr">
        <is>
          <t>13.01.07.01</t>
        </is>
      </c>
      <c r="C322" s="2" t="inlineStr">
        <is>
          <t>Demarcação de alvenaria de vedação com blocos cerâmicos esp.9cm</t>
        </is>
      </c>
      <c r="D322" s="2" t="inlineStr">
        <is>
          <t>12/05/2025</t>
        </is>
      </c>
      <c r="E322" s="2" t="inlineStr">
        <is>
          <t>10/12/2025</t>
        </is>
      </c>
      <c r="F322" s="2" t="n">
        <v>0</v>
      </c>
      <c r="G322" s="2" t="n">
        <v>0</v>
      </c>
      <c r="H322" s="2" t="n">
        <v>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11.72</v>
      </c>
      <c r="P322" s="2" t="n">
        <v>11.72</v>
      </c>
      <c r="Q322" s="2" t="n">
        <v>0</v>
      </c>
      <c r="R322" s="2" t="n">
        <v>27.34</v>
      </c>
      <c r="S322" s="2" t="n">
        <v>27.34</v>
      </c>
      <c r="T322" s="2" t="n">
        <v>51.01</v>
      </c>
      <c r="U322" s="2" t="n">
        <v>45.31</v>
      </c>
      <c r="V322" s="2" t="n">
        <v>45.31</v>
      </c>
      <c r="W322" s="2" t="n">
        <v>80.48</v>
      </c>
      <c r="X322" s="2" t="n">
        <v>60.94</v>
      </c>
      <c r="Y322" s="2" t="n">
        <v>60.94</v>
      </c>
      <c r="Z322" s="2" t="n">
        <v>88.20999999999999</v>
      </c>
      <c r="AA322" s="2" t="n">
        <v>78.13</v>
      </c>
      <c r="AB322" s="2" t="n">
        <v>78.13</v>
      </c>
      <c r="AC322" s="2" t="n">
        <v>95.28</v>
      </c>
      <c r="AD322" s="2" t="n">
        <v>96.09</v>
      </c>
      <c r="AE322" s="2" t="n">
        <v>96.09</v>
      </c>
      <c r="AF322" s="2" t="n">
        <v>95.28</v>
      </c>
      <c r="AG322" s="2" t="n">
        <v>99</v>
      </c>
      <c r="AH322" s="2" t="n">
        <v>99</v>
      </c>
      <c r="AI322" s="2" t="n">
        <v>99</v>
      </c>
      <c r="AJ322" s="2" t="n">
        <v>100</v>
      </c>
      <c r="AK322" s="2" t="n">
        <v>100</v>
      </c>
      <c r="AL322" s="2" t="n">
        <v>99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</row>
    <row r="323">
      <c r="A323" s="2" t="n">
        <v>4</v>
      </c>
      <c r="B323" s="2" t="inlineStr">
        <is>
          <t>13.01.07.02</t>
        </is>
      </c>
      <c r="C323" s="2" t="inlineStr">
        <is>
          <t>Alvenaria de vedação com blocos cerâmicos esp. 9cm</t>
        </is>
      </c>
      <c r="D323" s="2" t="inlineStr">
        <is>
          <t>12/05/2025</t>
        </is>
      </c>
      <c r="E323" s="2" t="inlineStr">
        <is>
          <t>10/12/2025</t>
        </is>
      </c>
      <c r="F323" s="2" t="n">
        <v>0</v>
      </c>
      <c r="G323" s="2" t="n">
        <v>0</v>
      </c>
      <c r="H323" s="2" t="n">
        <v>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11.72</v>
      </c>
      <c r="P323" s="2" t="n">
        <v>11.72</v>
      </c>
      <c r="Q323" s="2" t="n">
        <v>0</v>
      </c>
      <c r="R323" s="2" t="n">
        <v>27.34</v>
      </c>
      <c r="S323" s="2" t="n">
        <v>27.34</v>
      </c>
      <c r="T323" s="2" t="n">
        <v>51.01</v>
      </c>
      <c r="U323" s="2" t="n">
        <v>45.31</v>
      </c>
      <c r="V323" s="2" t="n">
        <v>45.31</v>
      </c>
      <c r="W323" s="2" t="n">
        <v>80.48</v>
      </c>
      <c r="X323" s="2" t="n">
        <v>60.94</v>
      </c>
      <c r="Y323" s="2" t="n">
        <v>60.94</v>
      </c>
      <c r="Z323" s="2" t="n">
        <v>88.20999999999999</v>
      </c>
      <c r="AA323" s="2" t="n">
        <v>78.13</v>
      </c>
      <c r="AB323" s="2" t="n">
        <v>78.13</v>
      </c>
      <c r="AC323" s="2" t="n">
        <v>95.28</v>
      </c>
      <c r="AD323" s="2" t="n">
        <v>96.09</v>
      </c>
      <c r="AE323" s="2" t="n">
        <v>96.09</v>
      </c>
      <c r="AF323" s="2" t="n">
        <v>95.28</v>
      </c>
      <c r="AG323" s="2" t="n">
        <v>99</v>
      </c>
      <c r="AH323" s="2" t="n">
        <v>99</v>
      </c>
      <c r="AI323" s="2" t="n">
        <v>99</v>
      </c>
      <c r="AJ323" s="2" t="n">
        <v>100</v>
      </c>
      <c r="AK323" s="2" t="n">
        <v>100</v>
      </c>
      <c r="AL323" s="2" t="n">
        <v>99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</row>
    <row r="324">
      <c r="A324" s="2" t="n">
        <v>4</v>
      </c>
      <c r="B324" s="2" t="inlineStr">
        <is>
          <t>13.01.07.03</t>
        </is>
      </c>
      <c r="C324" s="2" t="inlineStr">
        <is>
          <t>Encunhamento com espuma expansiva de poliuretano</t>
        </is>
      </c>
      <c r="D324" s="2" t="inlineStr">
        <is>
          <t>12/05/2025</t>
        </is>
      </c>
      <c r="E324" s="2" t="inlineStr">
        <is>
          <t>10/12/2025</t>
        </is>
      </c>
      <c r="F324" s="2" t="n">
        <v>0</v>
      </c>
      <c r="G324" s="2" t="n">
        <v>0</v>
      </c>
      <c r="H324" s="2" t="n">
        <v>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11.72</v>
      </c>
      <c r="P324" s="2" t="n">
        <v>11.72</v>
      </c>
      <c r="Q324" s="2" t="n">
        <v>0</v>
      </c>
      <c r="R324" s="2" t="n">
        <v>27.34</v>
      </c>
      <c r="S324" s="2" t="n">
        <v>27.34</v>
      </c>
      <c r="T324" s="2" t="n">
        <v>51.01</v>
      </c>
      <c r="U324" s="2" t="n">
        <v>45.31</v>
      </c>
      <c r="V324" s="2" t="n">
        <v>45.31</v>
      </c>
      <c r="W324" s="2" t="n">
        <v>80.48</v>
      </c>
      <c r="X324" s="2" t="n">
        <v>60.94</v>
      </c>
      <c r="Y324" s="2" t="n">
        <v>60.94</v>
      </c>
      <c r="Z324" s="2" t="n">
        <v>88.20999999999999</v>
      </c>
      <c r="AA324" s="2" t="n">
        <v>78.13</v>
      </c>
      <c r="AB324" s="2" t="n">
        <v>78.13</v>
      </c>
      <c r="AC324" s="2" t="n">
        <v>95.28</v>
      </c>
      <c r="AD324" s="2" t="n">
        <v>96.09</v>
      </c>
      <c r="AE324" s="2" t="n">
        <v>96.09</v>
      </c>
      <c r="AF324" s="2" t="n">
        <v>95.28</v>
      </c>
      <c r="AG324" s="2" t="n">
        <v>99</v>
      </c>
      <c r="AH324" s="2" t="n">
        <v>99</v>
      </c>
      <c r="AI324" s="2" t="n">
        <v>99</v>
      </c>
      <c r="AJ324" s="2" t="n">
        <v>100</v>
      </c>
      <c r="AK324" s="2" t="n">
        <v>100</v>
      </c>
      <c r="AL324" s="2" t="n">
        <v>99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</row>
    <row r="325">
      <c r="A325" s="2" t="n">
        <v>1</v>
      </c>
      <c r="B325" s="2" t="inlineStr">
        <is>
          <t>14</t>
        </is>
      </c>
      <c r="C325" s="2" t="inlineStr">
        <is>
          <t>TERRAPLENAGEM</t>
        </is>
      </c>
      <c r="D325" s="2" t="inlineStr">
        <is>
          <t>07/07/2025</t>
        </is>
      </c>
      <c r="E325" s="2" t="inlineStr">
        <is>
          <t>03/08/2026</t>
        </is>
      </c>
      <c r="F325" s="2" t="n">
        <v>1921505.726030808</v>
      </c>
      <c r="G325" s="2" t="n">
        <v>0</v>
      </c>
      <c r="H325" s="2" t="n">
        <v>1921505.726030808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30.4</v>
      </c>
      <c r="O325" s="2" t="n">
        <v>0</v>
      </c>
      <c r="P325" s="2" t="n">
        <v>0</v>
      </c>
      <c r="Q325" s="2" t="n">
        <v>37.6</v>
      </c>
      <c r="R325" s="2" t="n">
        <v>0</v>
      </c>
      <c r="S325" s="2" t="n">
        <v>0</v>
      </c>
      <c r="T325" s="2" t="n">
        <v>62.4</v>
      </c>
      <c r="U325" s="2" t="n">
        <v>17.11</v>
      </c>
      <c r="V325" s="2" t="n">
        <v>17.11</v>
      </c>
      <c r="W325" s="2" t="n">
        <v>82</v>
      </c>
      <c r="X325" s="2" t="n">
        <v>28.96</v>
      </c>
      <c r="Y325" s="2" t="n">
        <v>28.96</v>
      </c>
      <c r="Z325" s="2" t="n">
        <v>88</v>
      </c>
      <c r="AA325" s="2" t="n">
        <v>52</v>
      </c>
      <c r="AB325" s="2" t="n">
        <v>52</v>
      </c>
      <c r="AC325" s="2" t="n">
        <v>98.48</v>
      </c>
      <c r="AD325" s="2" t="n">
        <v>65.63</v>
      </c>
      <c r="AE325" s="2" t="n">
        <v>65.63</v>
      </c>
      <c r="AF325" s="2" t="n">
        <v>98.66</v>
      </c>
      <c r="AG325" s="2" t="n">
        <v>76.89</v>
      </c>
      <c r="AH325" s="2" t="n">
        <v>76.89</v>
      </c>
      <c r="AI325" s="2" t="n">
        <v>98.66</v>
      </c>
      <c r="AJ325" s="2" t="n">
        <v>86.95999999999999</v>
      </c>
      <c r="AK325" s="2" t="n">
        <v>86.95999999999999</v>
      </c>
      <c r="AL325" s="2" t="n">
        <v>98.66</v>
      </c>
      <c r="AM325" s="2" t="n">
        <v>98.66</v>
      </c>
      <c r="AN325" s="2" t="n">
        <v>98.66</v>
      </c>
      <c r="AO325" s="2" t="n">
        <v>98.66</v>
      </c>
      <c r="AP325" s="2" t="n">
        <v>98.66</v>
      </c>
      <c r="AQ325" s="2" t="n">
        <v>98.66</v>
      </c>
      <c r="AR325" s="2" t="n">
        <v>98.66</v>
      </c>
      <c r="AS325" s="2" t="n">
        <v>98.66</v>
      </c>
      <c r="AT325" s="2" t="n">
        <v>98.66</v>
      </c>
      <c r="AU325" s="2" t="n">
        <v>98.66</v>
      </c>
      <c r="AV325" s="2" t="n">
        <v>98.66</v>
      </c>
      <c r="AW325" s="2" t="n">
        <v>98.66</v>
      </c>
      <c r="AX325" s="2" t="n">
        <v>98.66</v>
      </c>
      <c r="AY325" s="2" t="n">
        <v>98.84999999999999</v>
      </c>
      <c r="AZ325" s="2" t="n">
        <v>98.66</v>
      </c>
      <c r="BA325" s="2" t="n">
        <v>98.66</v>
      </c>
      <c r="BB325" s="2" t="n">
        <v>100</v>
      </c>
      <c r="BC325" s="2" t="n">
        <v>98.66</v>
      </c>
      <c r="BD325" s="2" t="n">
        <v>98.66</v>
      </c>
      <c r="BE325" s="2" t="n">
        <v>100</v>
      </c>
      <c r="BF325" s="2" t="n">
        <v>98.66</v>
      </c>
      <c r="BG325" s="2" t="n">
        <v>98.66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</row>
    <row r="326">
      <c r="A326" s="2" t="n">
        <v>2</v>
      </c>
      <c r="B326" s="2" t="inlineStr">
        <is>
          <t>14.01</t>
        </is>
      </c>
      <c r="C326" s="2" t="inlineStr">
        <is>
          <t>Terraplenagem</t>
        </is>
      </c>
      <c r="D326" s="2" t="inlineStr">
        <is>
          <t>07/07/2025</t>
        </is>
      </c>
      <c r="E326" s="2" t="inlineStr">
        <is>
          <t>03/08/2026</t>
        </is>
      </c>
      <c r="F326" s="2" t="n">
        <v>1921505.726030808</v>
      </c>
      <c r="G326" s="2" t="n">
        <v>0</v>
      </c>
      <c r="H326" s="2" t="n">
        <v>1921505.726030808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30.4</v>
      </c>
      <c r="O326" s="2" t="n">
        <v>0</v>
      </c>
      <c r="P326" s="2" t="n">
        <v>0</v>
      </c>
      <c r="Q326" s="2" t="n">
        <v>37.6</v>
      </c>
      <c r="R326" s="2" t="n">
        <v>0</v>
      </c>
      <c r="S326" s="2" t="n">
        <v>0</v>
      </c>
      <c r="T326" s="2" t="n">
        <v>62.4</v>
      </c>
      <c r="U326" s="2" t="n">
        <v>17.11</v>
      </c>
      <c r="V326" s="2" t="n">
        <v>17.11</v>
      </c>
      <c r="W326" s="2" t="n">
        <v>82</v>
      </c>
      <c r="X326" s="2" t="n">
        <v>28.96</v>
      </c>
      <c r="Y326" s="2" t="n">
        <v>28.96</v>
      </c>
      <c r="Z326" s="2" t="n">
        <v>88</v>
      </c>
      <c r="AA326" s="2" t="n">
        <v>52</v>
      </c>
      <c r="AB326" s="2" t="n">
        <v>52</v>
      </c>
      <c r="AC326" s="2" t="n">
        <v>98.48</v>
      </c>
      <c r="AD326" s="2" t="n">
        <v>65.63</v>
      </c>
      <c r="AE326" s="2" t="n">
        <v>65.63</v>
      </c>
      <c r="AF326" s="2" t="n">
        <v>98.66</v>
      </c>
      <c r="AG326" s="2" t="n">
        <v>76.89</v>
      </c>
      <c r="AH326" s="2" t="n">
        <v>76.89</v>
      </c>
      <c r="AI326" s="2" t="n">
        <v>98.66</v>
      </c>
      <c r="AJ326" s="2" t="n">
        <v>86.95999999999999</v>
      </c>
      <c r="AK326" s="2" t="n">
        <v>86.95999999999999</v>
      </c>
      <c r="AL326" s="2" t="n">
        <v>98.66</v>
      </c>
      <c r="AM326" s="2" t="n">
        <v>98.66</v>
      </c>
      <c r="AN326" s="2" t="n">
        <v>98.66</v>
      </c>
      <c r="AO326" s="2" t="n">
        <v>98.66</v>
      </c>
      <c r="AP326" s="2" t="n">
        <v>98.66</v>
      </c>
      <c r="AQ326" s="2" t="n">
        <v>98.66</v>
      </c>
      <c r="AR326" s="2" t="n">
        <v>98.66</v>
      </c>
      <c r="AS326" s="2" t="n">
        <v>98.66</v>
      </c>
      <c r="AT326" s="2" t="n">
        <v>98.66</v>
      </c>
      <c r="AU326" s="2" t="n">
        <v>98.66</v>
      </c>
      <c r="AV326" s="2" t="n">
        <v>98.66</v>
      </c>
      <c r="AW326" s="2" t="n">
        <v>98.66</v>
      </c>
      <c r="AX326" s="2" t="n">
        <v>98.66</v>
      </c>
      <c r="AY326" s="2" t="n">
        <v>98.84999999999999</v>
      </c>
      <c r="AZ326" s="2" t="n">
        <v>98.66</v>
      </c>
      <c r="BA326" s="2" t="n">
        <v>98.66</v>
      </c>
      <c r="BB326" s="2" t="n">
        <v>100</v>
      </c>
      <c r="BC326" s="2" t="n">
        <v>98.66</v>
      </c>
      <c r="BD326" s="2" t="n">
        <v>98.66</v>
      </c>
      <c r="BE326" s="2" t="n">
        <v>100</v>
      </c>
      <c r="BF326" s="2" t="n">
        <v>98.66</v>
      </c>
      <c r="BG326" s="2" t="n">
        <v>98.66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</row>
    <row r="327">
      <c r="A327" s="2" t="n">
        <v>3</v>
      </c>
      <c r="B327" s="2" t="inlineStr">
        <is>
          <t>14.01.01</t>
        </is>
      </c>
      <c r="C327" s="2" t="inlineStr">
        <is>
          <t>Corte de terreno com equipamento de grande porte</t>
        </is>
      </c>
      <c r="D327" s="2" t="inlineStr">
        <is>
          <t>07/07/2025</t>
        </is>
      </c>
      <c r="E327" s="2" t="inlineStr">
        <is>
          <t>03/08/2026</t>
        </is>
      </c>
      <c r="F327" s="2" t="n">
        <v>125751.317</v>
      </c>
      <c r="G327" s="2" t="n">
        <v>0</v>
      </c>
      <c r="H327" s="2" t="n">
        <v>125751.317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30.4</v>
      </c>
      <c r="O327" s="2" t="n">
        <v>0</v>
      </c>
      <c r="P327" s="2" t="n">
        <v>0</v>
      </c>
      <c r="Q327" s="2" t="n">
        <v>37.6</v>
      </c>
      <c r="R327" s="2" t="n">
        <v>0</v>
      </c>
      <c r="S327" s="2" t="n">
        <v>0</v>
      </c>
      <c r="T327" s="2" t="n">
        <v>62.4</v>
      </c>
      <c r="U327" s="2" t="n">
        <v>17.11</v>
      </c>
      <c r="V327" s="2" t="n">
        <v>17.11</v>
      </c>
      <c r="W327" s="2" t="n">
        <v>82</v>
      </c>
      <c r="X327" s="2" t="n">
        <v>28.96</v>
      </c>
      <c r="Y327" s="2" t="n">
        <v>28.96</v>
      </c>
      <c r="Z327" s="2" t="n">
        <v>88</v>
      </c>
      <c r="AA327" s="2" t="n">
        <v>52</v>
      </c>
      <c r="AB327" s="2" t="n">
        <v>52</v>
      </c>
      <c r="AC327" s="2" t="n">
        <v>98.48</v>
      </c>
      <c r="AD327" s="2" t="n">
        <v>65.63</v>
      </c>
      <c r="AE327" s="2" t="n">
        <v>65.63</v>
      </c>
      <c r="AF327" s="2" t="n">
        <v>98.66</v>
      </c>
      <c r="AG327" s="2" t="n">
        <v>76.89</v>
      </c>
      <c r="AH327" s="2" t="n">
        <v>76.89</v>
      </c>
      <c r="AI327" s="2" t="n">
        <v>98.66</v>
      </c>
      <c r="AJ327" s="2" t="n">
        <v>86.95999999999999</v>
      </c>
      <c r="AK327" s="2" t="n">
        <v>86.95999999999999</v>
      </c>
      <c r="AL327" s="2" t="n">
        <v>98.66</v>
      </c>
      <c r="AM327" s="2" t="n">
        <v>98.66</v>
      </c>
      <c r="AN327" s="2" t="n">
        <v>98.66</v>
      </c>
      <c r="AO327" s="2" t="n">
        <v>98.66</v>
      </c>
      <c r="AP327" s="2" t="n">
        <v>98.66</v>
      </c>
      <c r="AQ327" s="2" t="n">
        <v>98.66</v>
      </c>
      <c r="AR327" s="2" t="n">
        <v>98.66</v>
      </c>
      <c r="AS327" s="2" t="n">
        <v>98.66</v>
      </c>
      <c r="AT327" s="2" t="n">
        <v>98.66</v>
      </c>
      <c r="AU327" s="2" t="n">
        <v>98.66</v>
      </c>
      <c r="AV327" s="2" t="n">
        <v>98.66</v>
      </c>
      <c r="AW327" s="2" t="n">
        <v>98.66</v>
      </c>
      <c r="AX327" s="2" t="n">
        <v>98.66</v>
      </c>
      <c r="AY327" s="2" t="n">
        <v>98.84999999999999</v>
      </c>
      <c r="AZ327" s="2" t="n">
        <v>98.66</v>
      </c>
      <c r="BA327" s="2" t="n">
        <v>98.66</v>
      </c>
      <c r="BB327" s="2" t="n">
        <v>100</v>
      </c>
      <c r="BC327" s="2" t="n">
        <v>98.66</v>
      </c>
      <c r="BD327" s="2" t="n">
        <v>98.66</v>
      </c>
      <c r="BE327" s="2" t="n">
        <v>100</v>
      </c>
      <c r="BF327" s="2" t="n">
        <v>98.66</v>
      </c>
      <c r="BG327" s="2" t="n">
        <v>98.66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</row>
    <row r="328">
      <c r="A328" s="2" t="n">
        <v>3</v>
      </c>
      <c r="B328" s="2" t="inlineStr">
        <is>
          <t>14.01.02</t>
        </is>
      </c>
      <c r="C328" s="2" t="inlineStr">
        <is>
          <t>Corte de terreno com equipamento de pequeno porte</t>
        </is>
      </c>
      <c r="D328" s="2" t="inlineStr">
        <is>
          <t>07/07/2025</t>
        </is>
      </c>
      <c r="E328" s="2" t="inlineStr">
        <is>
          <t>03/08/2026</t>
        </is>
      </c>
      <c r="F328" s="2" t="n">
        <v>0</v>
      </c>
      <c r="G328" s="2" t="n">
        <v>0</v>
      </c>
      <c r="H328" s="2" t="n">
        <v>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30.4</v>
      </c>
      <c r="O328" s="2" t="n">
        <v>0</v>
      </c>
      <c r="P328" s="2" t="n">
        <v>0</v>
      </c>
      <c r="Q328" s="2" t="n">
        <v>37.6</v>
      </c>
      <c r="R328" s="2" t="n">
        <v>0</v>
      </c>
      <c r="S328" s="2" t="n">
        <v>0</v>
      </c>
      <c r="T328" s="2" t="n">
        <v>62.4</v>
      </c>
      <c r="U328" s="2" t="n">
        <v>17.11</v>
      </c>
      <c r="V328" s="2" t="n">
        <v>17.11</v>
      </c>
      <c r="W328" s="2" t="n">
        <v>82</v>
      </c>
      <c r="X328" s="2" t="n">
        <v>28.96</v>
      </c>
      <c r="Y328" s="2" t="n">
        <v>28.96</v>
      </c>
      <c r="Z328" s="2" t="n">
        <v>88</v>
      </c>
      <c r="AA328" s="2" t="n">
        <v>52</v>
      </c>
      <c r="AB328" s="2" t="n">
        <v>52</v>
      </c>
      <c r="AC328" s="2" t="n">
        <v>98.48</v>
      </c>
      <c r="AD328" s="2" t="n">
        <v>65.63</v>
      </c>
      <c r="AE328" s="2" t="n">
        <v>65.63</v>
      </c>
      <c r="AF328" s="2" t="n">
        <v>98.66</v>
      </c>
      <c r="AG328" s="2" t="n">
        <v>76.89</v>
      </c>
      <c r="AH328" s="2" t="n">
        <v>76.89</v>
      </c>
      <c r="AI328" s="2" t="n">
        <v>98.66</v>
      </c>
      <c r="AJ328" s="2" t="n">
        <v>86.95999999999999</v>
      </c>
      <c r="AK328" s="2" t="n">
        <v>86.95999999999999</v>
      </c>
      <c r="AL328" s="2" t="n">
        <v>98.66</v>
      </c>
      <c r="AM328" s="2" t="n">
        <v>98.66</v>
      </c>
      <c r="AN328" s="2" t="n">
        <v>98.66</v>
      </c>
      <c r="AO328" s="2" t="n">
        <v>98.66</v>
      </c>
      <c r="AP328" s="2" t="n">
        <v>98.66</v>
      </c>
      <c r="AQ328" s="2" t="n">
        <v>98.66</v>
      </c>
      <c r="AR328" s="2" t="n">
        <v>98.66</v>
      </c>
      <c r="AS328" s="2" t="n">
        <v>98.66</v>
      </c>
      <c r="AT328" s="2" t="n">
        <v>98.66</v>
      </c>
      <c r="AU328" s="2" t="n">
        <v>98.66</v>
      </c>
      <c r="AV328" s="2" t="n">
        <v>98.66</v>
      </c>
      <c r="AW328" s="2" t="n">
        <v>98.66</v>
      </c>
      <c r="AX328" s="2" t="n">
        <v>98.66</v>
      </c>
      <c r="AY328" s="2" t="n">
        <v>98.84999999999999</v>
      </c>
      <c r="AZ328" s="2" t="n">
        <v>98.66</v>
      </c>
      <c r="BA328" s="2" t="n">
        <v>98.66</v>
      </c>
      <c r="BB328" s="2" t="n">
        <v>100</v>
      </c>
      <c r="BC328" s="2" t="n">
        <v>98.66</v>
      </c>
      <c r="BD328" s="2" t="n">
        <v>98.66</v>
      </c>
      <c r="BE328" s="2" t="n">
        <v>100</v>
      </c>
      <c r="BF328" s="2" t="n">
        <v>98.66</v>
      </c>
      <c r="BG328" s="2" t="n">
        <v>98.66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</row>
    <row r="329">
      <c r="A329" s="2" t="n">
        <v>3</v>
      </c>
      <c r="B329" s="2" t="inlineStr">
        <is>
          <t>14.01.03</t>
        </is>
      </c>
      <c r="C329" s="2" t="inlineStr">
        <is>
          <t>Acerto manual de terreno</t>
        </is>
      </c>
      <c r="D329" s="2" t="inlineStr">
        <is>
          <t>07/07/2025</t>
        </is>
      </c>
      <c r="E329" s="2" t="inlineStr">
        <is>
          <t>03/08/2026</t>
        </is>
      </c>
      <c r="F329" s="2" t="n">
        <v>180691.1160338092</v>
      </c>
      <c r="G329" s="2" t="n">
        <v>0</v>
      </c>
      <c r="H329" s="2" t="n">
        <v>180691.1160338092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30.4</v>
      </c>
      <c r="O329" s="2" t="n">
        <v>0</v>
      </c>
      <c r="P329" s="2" t="n">
        <v>0</v>
      </c>
      <c r="Q329" s="2" t="n">
        <v>37.6</v>
      </c>
      <c r="R329" s="2" t="n">
        <v>0</v>
      </c>
      <c r="S329" s="2" t="n">
        <v>0</v>
      </c>
      <c r="T329" s="2" t="n">
        <v>62.4</v>
      </c>
      <c r="U329" s="2" t="n">
        <v>17.11</v>
      </c>
      <c r="V329" s="2" t="n">
        <v>17.11</v>
      </c>
      <c r="W329" s="2" t="n">
        <v>82</v>
      </c>
      <c r="X329" s="2" t="n">
        <v>28.96</v>
      </c>
      <c r="Y329" s="2" t="n">
        <v>28.96</v>
      </c>
      <c r="Z329" s="2" t="n">
        <v>88</v>
      </c>
      <c r="AA329" s="2" t="n">
        <v>52</v>
      </c>
      <c r="AB329" s="2" t="n">
        <v>52</v>
      </c>
      <c r="AC329" s="2" t="n">
        <v>98.48</v>
      </c>
      <c r="AD329" s="2" t="n">
        <v>65.63</v>
      </c>
      <c r="AE329" s="2" t="n">
        <v>65.63</v>
      </c>
      <c r="AF329" s="2" t="n">
        <v>98.66</v>
      </c>
      <c r="AG329" s="2" t="n">
        <v>76.89</v>
      </c>
      <c r="AH329" s="2" t="n">
        <v>76.89</v>
      </c>
      <c r="AI329" s="2" t="n">
        <v>98.66</v>
      </c>
      <c r="AJ329" s="2" t="n">
        <v>86.95999999999999</v>
      </c>
      <c r="AK329" s="2" t="n">
        <v>86.95999999999999</v>
      </c>
      <c r="AL329" s="2" t="n">
        <v>98.66</v>
      </c>
      <c r="AM329" s="2" t="n">
        <v>98.66</v>
      </c>
      <c r="AN329" s="2" t="n">
        <v>98.66</v>
      </c>
      <c r="AO329" s="2" t="n">
        <v>98.66</v>
      </c>
      <c r="AP329" s="2" t="n">
        <v>98.66</v>
      </c>
      <c r="AQ329" s="2" t="n">
        <v>98.66</v>
      </c>
      <c r="AR329" s="2" t="n">
        <v>98.66</v>
      </c>
      <c r="AS329" s="2" t="n">
        <v>98.66</v>
      </c>
      <c r="AT329" s="2" t="n">
        <v>98.66</v>
      </c>
      <c r="AU329" s="2" t="n">
        <v>98.66</v>
      </c>
      <c r="AV329" s="2" t="n">
        <v>98.66</v>
      </c>
      <c r="AW329" s="2" t="n">
        <v>98.66</v>
      </c>
      <c r="AX329" s="2" t="n">
        <v>98.66</v>
      </c>
      <c r="AY329" s="2" t="n">
        <v>98.84999999999999</v>
      </c>
      <c r="AZ329" s="2" t="n">
        <v>98.66</v>
      </c>
      <c r="BA329" s="2" t="n">
        <v>98.66</v>
      </c>
      <c r="BB329" s="2" t="n">
        <v>100</v>
      </c>
      <c r="BC329" s="2" t="n">
        <v>98.66</v>
      </c>
      <c r="BD329" s="2" t="n">
        <v>98.66</v>
      </c>
      <c r="BE329" s="2" t="n">
        <v>100</v>
      </c>
      <c r="BF329" s="2" t="n">
        <v>98.66</v>
      </c>
      <c r="BG329" s="2" t="n">
        <v>98.66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</row>
    <row r="330">
      <c r="A330" s="2" t="n">
        <v>3</v>
      </c>
      <c r="B330" s="2" t="inlineStr">
        <is>
          <t>14.01.04</t>
        </is>
      </c>
      <c r="C330" s="2" t="inlineStr">
        <is>
          <t>Retirada de terra com caminhão basculante</t>
        </is>
      </c>
      <c r="D330" s="2" t="inlineStr">
        <is>
          <t>07/07/2025</t>
        </is>
      </c>
      <c r="E330" s="2" t="inlineStr">
        <is>
          <t>03/08/2026</t>
        </is>
      </c>
      <c r="F330" s="2" t="n">
        <v>1595639.8484</v>
      </c>
      <c r="G330" s="2" t="n">
        <v>0</v>
      </c>
      <c r="H330" s="2" t="n">
        <v>1595639.8484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30.4</v>
      </c>
      <c r="O330" s="2" t="n">
        <v>0</v>
      </c>
      <c r="P330" s="2" t="n">
        <v>0</v>
      </c>
      <c r="Q330" s="2" t="n">
        <v>37.6</v>
      </c>
      <c r="R330" s="2" t="n">
        <v>0</v>
      </c>
      <c r="S330" s="2" t="n">
        <v>0</v>
      </c>
      <c r="T330" s="2" t="n">
        <v>62.4</v>
      </c>
      <c r="U330" s="2" t="n">
        <v>17.11</v>
      </c>
      <c r="V330" s="2" t="n">
        <v>17.11</v>
      </c>
      <c r="W330" s="2" t="n">
        <v>82</v>
      </c>
      <c r="X330" s="2" t="n">
        <v>28.96</v>
      </c>
      <c r="Y330" s="2" t="n">
        <v>28.96</v>
      </c>
      <c r="Z330" s="2" t="n">
        <v>88</v>
      </c>
      <c r="AA330" s="2" t="n">
        <v>52</v>
      </c>
      <c r="AB330" s="2" t="n">
        <v>52</v>
      </c>
      <c r="AC330" s="2" t="n">
        <v>98.48</v>
      </c>
      <c r="AD330" s="2" t="n">
        <v>65.63</v>
      </c>
      <c r="AE330" s="2" t="n">
        <v>65.63</v>
      </c>
      <c r="AF330" s="2" t="n">
        <v>98.66</v>
      </c>
      <c r="AG330" s="2" t="n">
        <v>76.89</v>
      </c>
      <c r="AH330" s="2" t="n">
        <v>76.89</v>
      </c>
      <c r="AI330" s="2" t="n">
        <v>98.66</v>
      </c>
      <c r="AJ330" s="2" t="n">
        <v>86.95999999999999</v>
      </c>
      <c r="AK330" s="2" t="n">
        <v>86.95999999999999</v>
      </c>
      <c r="AL330" s="2" t="n">
        <v>98.66</v>
      </c>
      <c r="AM330" s="2" t="n">
        <v>98.66</v>
      </c>
      <c r="AN330" s="2" t="n">
        <v>98.66</v>
      </c>
      <c r="AO330" s="2" t="n">
        <v>98.66</v>
      </c>
      <c r="AP330" s="2" t="n">
        <v>98.66</v>
      </c>
      <c r="AQ330" s="2" t="n">
        <v>98.66</v>
      </c>
      <c r="AR330" s="2" t="n">
        <v>98.66</v>
      </c>
      <c r="AS330" s="2" t="n">
        <v>98.66</v>
      </c>
      <c r="AT330" s="2" t="n">
        <v>98.66</v>
      </c>
      <c r="AU330" s="2" t="n">
        <v>98.66</v>
      </c>
      <c r="AV330" s="2" t="n">
        <v>98.66</v>
      </c>
      <c r="AW330" s="2" t="n">
        <v>98.66</v>
      </c>
      <c r="AX330" s="2" t="n">
        <v>98.66</v>
      </c>
      <c r="AY330" s="2" t="n">
        <v>98.84999999999999</v>
      </c>
      <c r="AZ330" s="2" t="n">
        <v>98.66</v>
      </c>
      <c r="BA330" s="2" t="n">
        <v>98.66</v>
      </c>
      <c r="BB330" s="2" t="n">
        <v>100</v>
      </c>
      <c r="BC330" s="2" t="n">
        <v>98.66</v>
      </c>
      <c r="BD330" s="2" t="n">
        <v>98.66</v>
      </c>
      <c r="BE330" s="2" t="n">
        <v>100</v>
      </c>
      <c r="BF330" s="2" t="n">
        <v>98.66</v>
      </c>
      <c r="BG330" s="2" t="n">
        <v>98.66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</row>
    <row r="331">
      <c r="A331" s="2" t="n">
        <v>3</v>
      </c>
      <c r="B331" s="2" t="inlineStr">
        <is>
          <t>14.01.05</t>
        </is>
      </c>
      <c r="C331" s="2" t="inlineStr">
        <is>
          <t>Construção de lava-rodas no portão da obra</t>
        </is>
      </c>
      <c r="D331" s="2" t="inlineStr">
        <is>
          <t>07/07/2025</t>
        </is>
      </c>
      <c r="E331" s="2" t="inlineStr">
        <is>
          <t>03/08/2026</t>
        </is>
      </c>
      <c r="F331" s="2" t="n">
        <v>19423.4445969994</v>
      </c>
      <c r="G331" s="2" t="n">
        <v>0</v>
      </c>
      <c r="H331" s="2" t="n">
        <v>19423.4445969994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30.4</v>
      </c>
      <c r="O331" s="2" t="n">
        <v>0</v>
      </c>
      <c r="P331" s="2" t="n">
        <v>0</v>
      </c>
      <c r="Q331" s="2" t="n">
        <v>37.6</v>
      </c>
      <c r="R331" s="2" t="n">
        <v>0</v>
      </c>
      <c r="S331" s="2" t="n">
        <v>0</v>
      </c>
      <c r="T331" s="2" t="n">
        <v>62.4</v>
      </c>
      <c r="U331" s="2" t="n">
        <v>17.11</v>
      </c>
      <c r="V331" s="2" t="n">
        <v>17.11</v>
      </c>
      <c r="W331" s="2" t="n">
        <v>82</v>
      </c>
      <c r="X331" s="2" t="n">
        <v>28.96</v>
      </c>
      <c r="Y331" s="2" t="n">
        <v>28.96</v>
      </c>
      <c r="Z331" s="2" t="n">
        <v>88</v>
      </c>
      <c r="AA331" s="2" t="n">
        <v>52</v>
      </c>
      <c r="AB331" s="2" t="n">
        <v>52</v>
      </c>
      <c r="AC331" s="2" t="n">
        <v>98.48</v>
      </c>
      <c r="AD331" s="2" t="n">
        <v>65.63</v>
      </c>
      <c r="AE331" s="2" t="n">
        <v>65.63</v>
      </c>
      <c r="AF331" s="2" t="n">
        <v>98.66</v>
      </c>
      <c r="AG331" s="2" t="n">
        <v>76.89</v>
      </c>
      <c r="AH331" s="2" t="n">
        <v>76.89</v>
      </c>
      <c r="AI331" s="2" t="n">
        <v>98.66</v>
      </c>
      <c r="AJ331" s="2" t="n">
        <v>86.95999999999999</v>
      </c>
      <c r="AK331" s="2" t="n">
        <v>86.95999999999999</v>
      </c>
      <c r="AL331" s="2" t="n">
        <v>98.66</v>
      </c>
      <c r="AM331" s="2" t="n">
        <v>98.66</v>
      </c>
      <c r="AN331" s="2" t="n">
        <v>98.66</v>
      </c>
      <c r="AO331" s="2" t="n">
        <v>98.66</v>
      </c>
      <c r="AP331" s="2" t="n">
        <v>98.66</v>
      </c>
      <c r="AQ331" s="2" t="n">
        <v>98.66</v>
      </c>
      <c r="AR331" s="2" t="n">
        <v>98.66</v>
      </c>
      <c r="AS331" s="2" t="n">
        <v>98.66</v>
      </c>
      <c r="AT331" s="2" t="n">
        <v>98.66</v>
      </c>
      <c r="AU331" s="2" t="n">
        <v>98.66</v>
      </c>
      <c r="AV331" s="2" t="n">
        <v>98.66</v>
      </c>
      <c r="AW331" s="2" t="n">
        <v>98.66</v>
      </c>
      <c r="AX331" s="2" t="n">
        <v>98.66</v>
      </c>
      <c r="AY331" s="2" t="n">
        <v>98.84999999999999</v>
      </c>
      <c r="AZ331" s="2" t="n">
        <v>98.66</v>
      </c>
      <c r="BA331" s="2" t="n">
        <v>98.66</v>
      </c>
      <c r="BB331" s="2" t="n">
        <v>100</v>
      </c>
      <c r="BC331" s="2" t="n">
        <v>98.66</v>
      </c>
      <c r="BD331" s="2" t="n">
        <v>98.66</v>
      </c>
      <c r="BE331" s="2" t="n">
        <v>100</v>
      </c>
      <c r="BF331" s="2" t="n">
        <v>98.66</v>
      </c>
      <c r="BG331" s="2" t="n">
        <v>98.66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</row>
    <row r="332">
      <c r="A332" s="2" t="n">
        <v>1</v>
      </c>
      <c r="B332" s="2" t="inlineStr">
        <is>
          <t>15</t>
        </is>
      </c>
      <c r="C332" s="2" t="inlineStr">
        <is>
          <t>FUNDAÇÃO PROFUNDA</t>
        </is>
      </c>
      <c r="D332" s="2" t="inlineStr">
        <is>
          <t>24/04/2025</t>
        </is>
      </c>
      <c r="E332" s="2" t="inlineStr">
        <is>
          <t>12/09/2025</t>
        </is>
      </c>
      <c r="F332" s="2" t="n">
        <v>6569078.521958658</v>
      </c>
      <c r="G332" s="2" t="n">
        <v>0</v>
      </c>
      <c r="H332" s="2" t="n">
        <v>6569078.521958658</v>
      </c>
      <c r="I332" s="2" t="n">
        <v>0</v>
      </c>
      <c r="J332" s="2" t="n">
        <v>0</v>
      </c>
      <c r="K332" s="2" t="n">
        <v>0</v>
      </c>
      <c r="L332" s="2" t="n">
        <v>5.05</v>
      </c>
      <c r="M332" s="2" t="n">
        <v>5.05</v>
      </c>
      <c r="N332" s="2" t="n">
        <v>0</v>
      </c>
      <c r="O332" s="2" t="n">
        <v>26.26</v>
      </c>
      <c r="P332" s="2" t="n">
        <v>26.26</v>
      </c>
      <c r="Q332" s="2" t="n">
        <v>12.22</v>
      </c>
      <c r="R332" s="2" t="n">
        <v>46.46</v>
      </c>
      <c r="S332" s="2" t="n">
        <v>46.46</v>
      </c>
      <c r="T332" s="2" t="n">
        <v>23.8</v>
      </c>
      <c r="U332" s="2" t="n">
        <v>69.7</v>
      </c>
      <c r="V332" s="2" t="n">
        <v>69.7</v>
      </c>
      <c r="W332" s="2" t="n">
        <v>40.83</v>
      </c>
      <c r="X332" s="2" t="n">
        <v>89.90000000000001</v>
      </c>
      <c r="Y332" s="2" t="n">
        <v>89.90000000000001</v>
      </c>
      <c r="Z332" s="2" t="n">
        <v>62.68</v>
      </c>
      <c r="AA332" s="2" t="n">
        <v>100</v>
      </c>
      <c r="AB332" s="2" t="n">
        <v>100</v>
      </c>
      <c r="AC332" s="2" t="n">
        <v>100</v>
      </c>
      <c r="AD332" s="2" t="n">
        <v>100</v>
      </c>
      <c r="AE332" s="2" t="n">
        <v>100</v>
      </c>
      <c r="AF332" s="2" t="n">
        <v>100</v>
      </c>
      <c r="AG332" s="2" t="n">
        <v>100</v>
      </c>
      <c r="AH332" s="2" t="n">
        <v>100</v>
      </c>
      <c r="AI332" s="2" t="n">
        <v>100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</row>
    <row r="333">
      <c r="A333" s="2" t="n">
        <v>2</v>
      </c>
      <c r="B333" s="2" t="inlineStr">
        <is>
          <t>15.01</t>
        </is>
      </c>
      <c r="C333" s="2" t="inlineStr">
        <is>
          <t>Fundação Profunda</t>
        </is>
      </c>
      <c r="D333" s="2" t="inlineStr">
        <is>
          <t>24/04/2025</t>
        </is>
      </c>
      <c r="E333" s="2" t="inlineStr">
        <is>
          <t>12/09/2025</t>
        </is>
      </c>
      <c r="F333" s="2" t="n">
        <v>6569078.521958658</v>
      </c>
      <c r="G333" s="2" t="n">
        <v>0</v>
      </c>
      <c r="H333" s="2" t="n">
        <v>6569078.521958658</v>
      </c>
      <c r="I333" s="2" t="n">
        <v>0</v>
      </c>
      <c r="J333" s="2" t="n">
        <v>0</v>
      </c>
      <c r="K333" s="2" t="n">
        <v>0</v>
      </c>
      <c r="L333" s="2" t="n">
        <v>5.05</v>
      </c>
      <c r="M333" s="2" t="n">
        <v>5.05</v>
      </c>
      <c r="N333" s="2" t="n">
        <v>0</v>
      </c>
      <c r="O333" s="2" t="n">
        <v>26.26</v>
      </c>
      <c r="P333" s="2" t="n">
        <v>26.26</v>
      </c>
      <c r="Q333" s="2" t="n">
        <v>12.22</v>
      </c>
      <c r="R333" s="2" t="n">
        <v>46.46</v>
      </c>
      <c r="S333" s="2" t="n">
        <v>46.46</v>
      </c>
      <c r="T333" s="2" t="n">
        <v>23.8</v>
      </c>
      <c r="U333" s="2" t="n">
        <v>69.7</v>
      </c>
      <c r="V333" s="2" t="n">
        <v>69.7</v>
      </c>
      <c r="W333" s="2" t="n">
        <v>40.83</v>
      </c>
      <c r="X333" s="2" t="n">
        <v>89.90000000000001</v>
      </c>
      <c r="Y333" s="2" t="n">
        <v>89.90000000000001</v>
      </c>
      <c r="Z333" s="2" t="n">
        <v>62.68</v>
      </c>
      <c r="AA333" s="2" t="n">
        <v>100</v>
      </c>
      <c r="AB333" s="2" t="n">
        <v>100</v>
      </c>
      <c r="AC333" s="2" t="n">
        <v>100</v>
      </c>
      <c r="AD333" s="2" t="n">
        <v>100</v>
      </c>
      <c r="AE333" s="2" t="n">
        <v>100</v>
      </c>
      <c r="AF333" s="2" t="n">
        <v>100</v>
      </c>
      <c r="AG333" s="2" t="n">
        <v>100</v>
      </c>
      <c r="AH333" s="2" t="n">
        <v>100</v>
      </c>
      <c r="AI333" s="2" t="n">
        <v>100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</row>
    <row r="334">
      <c r="A334" s="2" t="n">
        <v>3</v>
      </c>
      <c r="B334" s="2" t="inlineStr">
        <is>
          <t>15.01.01</t>
        </is>
      </c>
      <c r="C334" s="2" t="inlineStr">
        <is>
          <t>Estacas escavadas em solo e rocha com utilização de trado especial com "bits" de carboneto de tungstênio</t>
        </is>
      </c>
      <c r="D334" s="2" t="inlineStr">
        <is>
          <t>24/04/2025</t>
        </is>
      </c>
      <c r="E334" s="2" t="inlineStr">
        <is>
          <t>12/09/2025</t>
        </is>
      </c>
      <c r="F334" s="2" t="n">
        <v>237797</v>
      </c>
      <c r="G334" s="2" t="n">
        <v>0</v>
      </c>
      <c r="H334" s="2" t="n">
        <v>237797</v>
      </c>
      <c r="I334" s="2" t="n">
        <v>0</v>
      </c>
      <c r="J334" s="2" t="n">
        <v>0</v>
      </c>
      <c r="K334" s="2" t="n">
        <v>0</v>
      </c>
      <c r="L334" s="2" t="n">
        <v>5.05</v>
      </c>
      <c r="M334" s="2" t="n">
        <v>5.05</v>
      </c>
      <c r="N334" s="2" t="n">
        <v>0</v>
      </c>
      <c r="O334" s="2" t="n">
        <v>26.26</v>
      </c>
      <c r="P334" s="2" t="n">
        <v>26.26</v>
      </c>
      <c r="Q334" s="2" t="n">
        <v>12.22</v>
      </c>
      <c r="R334" s="2" t="n">
        <v>46.46</v>
      </c>
      <c r="S334" s="2" t="n">
        <v>46.46</v>
      </c>
      <c r="T334" s="2" t="n">
        <v>23.8</v>
      </c>
      <c r="U334" s="2" t="n">
        <v>69.7</v>
      </c>
      <c r="V334" s="2" t="n">
        <v>69.7</v>
      </c>
      <c r="W334" s="2" t="n">
        <v>40.83</v>
      </c>
      <c r="X334" s="2" t="n">
        <v>89.90000000000001</v>
      </c>
      <c r="Y334" s="2" t="n">
        <v>89.90000000000001</v>
      </c>
      <c r="Z334" s="2" t="n">
        <v>62.68</v>
      </c>
      <c r="AA334" s="2" t="n">
        <v>100</v>
      </c>
      <c r="AB334" s="2" t="n">
        <v>100</v>
      </c>
      <c r="AC334" s="2" t="n">
        <v>100</v>
      </c>
      <c r="AD334" s="2" t="n">
        <v>100</v>
      </c>
      <c r="AE334" s="2" t="n">
        <v>100</v>
      </c>
      <c r="AF334" s="2" t="n">
        <v>100</v>
      </c>
      <c r="AG334" s="2" t="n">
        <v>100</v>
      </c>
      <c r="AH334" s="2" t="n">
        <v>100</v>
      </c>
      <c r="AI334" s="2" t="n">
        <v>100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</row>
    <row r="335">
      <c r="A335" s="2" t="n">
        <v>4</v>
      </c>
      <c r="B335" s="2" t="inlineStr">
        <is>
          <t>15.01.01.01</t>
        </is>
      </c>
      <c r="C335" s="2" t="inlineStr">
        <is>
          <t>Mobilização,  transporte,  instalação  de  equipe  e  equipamentos, retorno incluso, por conjunto de equipamentos.</t>
        </is>
      </c>
      <c r="D335" s="2" t="inlineStr">
        <is>
          <t>24/04/2025</t>
        </is>
      </c>
      <c r="E335" s="2" t="inlineStr">
        <is>
          <t>12/09/2025</t>
        </is>
      </c>
      <c r="F335" s="2" t="n">
        <v>140000</v>
      </c>
      <c r="G335" s="2" t="n">
        <v>0</v>
      </c>
      <c r="H335" s="2" t="n">
        <v>140000</v>
      </c>
      <c r="I335" s="2" t="n">
        <v>0</v>
      </c>
      <c r="J335" s="2" t="n">
        <v>0</v>
      </c>
      <c r="K335" s="2" t="n">
        <v>0</v>
      </c>
      <c r="L335" s="2" t="n">
        <v>5.05</v>
      </c>
      <c r="M335" s="2" t="n">
        <v>5.05</v>
      </c>
      <c r="N335" s="2" t="n">
        <v>0</v>
      </c>
      <c r="O335" s="2" t="n">
        <v>26.26</v>
      </c>
      <c r="P335" s="2" t="n">
        <v>26.26</v>
      </c>
      <c r="Q335" s="2" t="n">
        <v>12.22</v>
      </c>
      <c r="R335" s="2" t="n">
        <v>46.46</v>
      </c>
      <c r="S335" s="2" t="n">
        <v>46.46</v>
      </c>
      <c r="T335" s="2" t="n">
        <v>23.8</v>
      </c>
      <c r="U335" s="2" t="n">
        <v>69.7</v>
      </c>
      <c r="V335" s="2" t="n">
        <v>69.7</v>
      </c>
      <c r="W335" s="2" t="n">
        <v>40.83</v>
      </c>
      <c r="X335" s="2" t="n">
        <v>89.90000000000001</v>
      </c>
      <c r="Y335" s="2" t="n">
        <v>89.90000000000001</v>
      </c>
      <c r="Z335" s="2" t="n">
        <v>62.68</v>
      </c>
      <c r="AA335" s="2" t="n">
        <v>100</v>
      </c>
      <c r="AB335" s="2" t="n">
        <v>100</v>
      </c>
      <c r="AC335" s="2" t="n">
        <v>100</v>
      </c>
      <c r="AD335" s="2" t="n">
        <v>100</v>
      </c>
      <c r="AE335" s="2" t="n">
        <v>100</v>
      </c>
      <c r="AF335" s="2" t="n">
        <v>100</v>
      </c>
      <c r="AG335" s="2" t="n">
        <v>100</v>
      </c>
      <c r="AH335" s="2" t="n">
        <v>100</v>
      </c>
      <c r="AI335" s="2" t="n">
        <v>100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</row>
    <row r="336">
      <c r="A336" s="2" t="n">
        <v>4</v>
      </c>
      <c r="B336" s="2" t="inlineStr">
        <is>
          <t>15.01.01.02</t>
        </is>
      </c>
      <c r="C336" s="2" t="inlineStr">
        <is>
          <t>Acréscimo  ao  item  "1.2"  acima,  para  a  opção  de  utilização  de polímero</t>
        </is>
      </c>
      <c r="D336" s="2" t="inlineStr">
        <is>
          <t>24/04/2025</t>
        </is>
      </c>
      <c r="E336" s="2" t="inlineStr">
        <is>
          <t>12/09/2025</t>
        </is>
      </c>
      <c r="F336" s="2" t="n">
        <v>97797</v>
      </c>
      <c r="G336" s="2" t="n">
        <v>0</v>
      </c>
      <c r="H336" s="2" t="n">
        <v>97797</v>
      </c>
      <c r="I336" s="2" t="n">
        <v>0</v>
      </c>
      <c r="J336" s="2" t="n">
        <v>0</v>
      </c>
      <c r="K336" s="2" t="n">
        <v>0</v>
      </c>
      <c r="L336" s="2" t="n">
        <v>5.05</v>
      </c>
      <c r="M336" s="2" t="n">
        <v>5.05</v>
      </c>
      <c r="N336" s="2" t="n">
        <v>0</v>
      </c>
      <c r="O336" s="2" t="n">
        <v>26.26</v>
      </c>
      <c r="P336" s="2" t="n">
        <v>26.26</v>
      </c>
      <c r="Q336" s="2" t="n">
        <v>12.22</v>
      </c>
      <c r="R336" s="2" t="n">
        <v>46.46</v>
      </c>
      <c r="S336" s="2" t="n">
        <v>46.46</v>
      </c>
      <c r="T336" s="2" t="n">
        <v>23.8</v>
      </c>
      <c r="U336" s="2" t="n">
        <v>69.7</v>
      </c>
      <c r="V336" s="2" t="n">
        <v>69.7</v>
      </c>
      <c r="W336" s="2" t="n">
        <v>40.83</v>
      </c>
      <c r="X336" s="2" t="n">
        <v>89.90000000000001</v>
      </c>
      <c r="Y336" s="2" t="n">
        <v>89.90000000000001</v>
      </c>
      <c r="Z336" s="2" t="n">
        <v>62.68</v>
      </c>
      <c r="AA336" s="2" t="n">
        <v>100</v>
      </c>
      <c r="AB336" s="2" t="n">
        <v>100</v>
      </c>
      <c r="AC336" s="2" t="n">
        <v>100</v>
      </c>
      <c r="AD336" s="2" t="n">
        <v>100</v>
      </c>
      <c r="AE336" s="2" t="n">
        <v>100</v>
      </c>
      <c r="AF336" s="2" t="n">
        <v>100</v>
      </c>
      <c r="AG336" s="2" t="n">
        <v>100</v>
      </c>
      <c r="AH336" s="2" t="n">
        <v>100</v>
      </c>
      <c r="AI336" s="2" t="n">
        <v>100</v>
      </c>
      <c r="AJ336" s="2" t="n">
        <v>100</v>
      </c>
      <c r="AK336" s="2" t="n">
        <v>100</v>
      </c>
      <c r="AL336" s="2" t="n">
        <v>100</v>
      </c>
      <c r="AM336" s="2" t="n">
        <v>100</v>
      </c>
      <c r="AN336" s="2" t="n">
        <v>100</v>
      </c>
      <c r="AO336" s="2" t="n">
        <v>100</v>
      </c>
      <c r="AP336" s="2" t="n">
        <v>100</v>
      </c>
      <c r="AQ336" s="2" t="n">
        <v>100</v>
      </c>
      <c r="AR336" s="2" t="n">
        <v>100</v>
      </c>
      <c r="AS336" s="2" t="n">
        <v>100</v>
      </c>
      <c r="AT336" s="2" t="n">
        <v>100</v>
      </c>
      <c r="AU336" s="2" t="n">
        <v>100</v>
      </c>
      <c r="AV336" s="2" t="n">
        <v>100</v>
      </c>
      <c r="AW336" s="2" t="n">
        <v>100</v>
      </c>
      <c r="AX336" s="2" t="n">
        <v>100</v>
      </c>
      <c r="AY336" s="2" t="n">
        <v>100</v>
      </c>
      <c r="AZ336" s="2" t="n">
        <v>100</v>
      </c>
      <c r="BA336" s="2" t="n">
        <v>100</v>
      </c>
      <c r="BB336" s="2" t="n">
        <v>100</v>
      </c>
      <c r="BC336" s="2" t="n">
        <v>100</v>
      </c>
      <c r="BD336" s="2" t="n">
        <v>100</v>
      </c>
      <c r="BE336" s="2" t="n">
        <v>100</v>
      </c>
      <c r="BF336" s="2" t="n">
        <v>100</v>
      </c>
      <c r="BG336" s="2" t="n">
        <v>100</v>
      </c>
      <c r="BH336" s="2" t="n">
        <v>100</v>
      </c>
      <c r="BI336" s="2" t="n">
        <v>100</v>
      </c>
      <c r="BJ336" s="2" t="n">
        <v>100</v>
      </c>
      <c r="BK336" s="2" t="n">
        <v>100</v>
      </c>
      <c r="BL336" s="2" t="n">
        <v>100</v>
      </c>
      <c r="BM336" s="2" t="n">
        <v>100</v>
      </c>
      <c r="BN336" s="2" t="n">
        <v>100</v>
      </c>
      <c r="BO336" s="2" t="n">
        <v>100</v>
      </c>
      <c r="BP336" s="2" t="n">
        <v>100</v>
      </c>
      <c r="BQ336" s="2" t="n">
        <v>100</v>
      </c>
      <c r="BR336" s="2" t="n">
        <v>100</v>
      </c>
      <c r="BS336" s="2" t="n">
        <v>100</v>
      </c>
      <c r="BT336" s="2" t="n">
        <v>100</v>
      </c>
      <c r="BU336" s="2" t="n">
        <v>100</v>
      </c>
      <c r="BV336" s="2" t="n">
        <v>100</v>
      </c>
      <c r="BW336" s="2" t="n">
        <v>100</v>
      </c>
      <c r="BX336" s="2" t="n">
        <v>100</v>
      </c>
      <c r="BY336" s="2" t="n">
        <v>100</v>
      </c>
      <c r="BZ336" s="2" t="n">
        <v>100</v>
      </c>
      <c r="CA336" s="2" t="n">
        <v>100</v>
      </c>
      <c r="CB336" s="2" t="n">
        <v>100</v>
      </c>
      <c r="CC336" s="2" t="n">
        <v>100</v>
      </c>
      <c r="CD336" s="2" t="n">
        <v>100</v>
      </c>
      <c r="CE336" s="2" t="n">
        <v>100</v>
      </c>
      <c r="CF336" s="2" t="n">
        <v>100</v>
      </c>
      <c r="CG336" s="2" t="n">
        <v>100</v>
      </c>
      <c r="CH336" s="2" t="n">
        <v>100</v>
      </c>
      <c r="CI336" s="2" t="n">
        <v>100</v>
      </c>
      <c r="CJ336" s="2" t="n">
        <v>100</v>
      </c>
      <c r="CK336" s="2" t="n">
        <v>100</v>
      </c>
      <c r="CL336" s="2" t="n">
        <v>100</v>
      </c>
      <c r="CM336" s="2" t="n">
        <v>100</v>
      </c>
      <c r="CN336" s="2" t="n">
        <v>100</v>
      </c>
      <c r="CO336" s="2" t="n">
        <v>100</v>
      </c>
      <c r="CP336" s="2" t="n">
        <v>100</v>
      </c>
      <c r="CQ336" s="2" t="n">
        <v>100</v>
      </c>
      <c r="CR336" s="2" t="n">
        <v>100</v>
      </c>
      <c r="CS336" s="2" t="n">
        <v>100</v>
      </c>
      <c r="CT336" s="2" t="n">
        <v>100</v>
      </c>
      <c r="CU336" s="2" t="n">
        <v>100</v>
      </c>
      <c r="CV336" s="2" t="n">
        <v>100</v>
      </c>
      <c r="CW336" s="2" t="n">
        <v>100</v>
      </c>
      <c r="CX336" s="2" t="n">
        <v>100</v>
      </c>
      <c r="CY336" s="2" t="n">
        <v>100</v>
      </c>
      <c r="CZ336" s="2" t="n">
        <v>100</v>
      </c>
      <c r="DA336" s="2" t="n">
        <v>100</v>
      </c>
      <c r="DB336" s="2" t="n">
        <v>100</v>
      </c>
      <c r="DC336" s="2" t="n">
        <v>100</v>
      </c>
      <c r="DD336" s="2" t="n">
        <v>100</v>
      </c>
      <c r="DE336" s="2" t="n">
        <v>100</v>
      </c>
      <c r="DF336" s="2" t="n">
        <v>100</v>
      </c>
      <c r="DG336" s="2" t="n">
        <v>100</v>
      </c>
      <c r="DH336" s="2" t="n">
        <v>100</v>
      </c>
      <c r="DI336" s="2" t="n">
        <v>100</v>
      </c>
      <c r="DJ336" s="2" t="n">
        <v>100</v>
      </c>
      <c r="DK336" s="2" t="n">
        <v>100</v>
      </c>
      <c r="DL336" s="2" t="n">
        <v>100</v>
      </c>
      <c r="DM336" s="2" t="n">
        <v>100</v>
      </c>
      <c r="DN336" s="2" t="n">
        <v>100</v>
      </c>
      <c r="DO336" s="2" t="n">
        <v>100</v>
      </c>
      <c r="DP336" s="2" t="n">
        <v>100</v>
      </c>
      <c r="DQ336" s="2" t="n">
        <v>100</v>
      </c>
      <c r="DR336" s="2" t="n">
        <v>100</v>
      </c>
      <c r="DS336" s="2" t="n">
        <v>100</v>
      </c>
      <c r="DT336" s="2" t="n">
        <v>100</v>
      </c>
      <c r="DU336" s="2" t="n">
        <v>100</v>
      </c>
      <c r="DV336" s="2" t="n">
        <v>100</v>
      </c>
      <c r="DW336" s="2" t="n">
        <v>100</v>
      </c>
      <c r="DX336" s="2" t="n">
        <v>100</v>
      </c>
      <c r="DY336" s="2" t="n">
        <v>100</v>
      </c>
      <c r="DZ336" s="2" t="n">
        <v>100</v>
      </c>
      <c r="EA336" s="2" t="n">
        <v>100</v>
      </c>
      <c r="EB336" s="2" t="n">
        <v>100</v>
      </c>
      <c r="EC336" s="2" t="n">
        <v>100</v>
      </c>
      <c r="ED336" s="2" t="n">
        <v>100</v>
      </c>
      <c r="EE336" s="2" t="n">
        <v>100</v>
      </c>
      <c r="EF336" s="2" t="n">
        <v>100</v>
      </c>
      <c r="EG336" s="2" t="n">
        <v>100</v>
      </c>
      <c r="EH336" s="2" t="n">
        <v>100</v>
      </c>
      <c r="EI336" s="2" t="n">
        <v>100</v>
      </c>
      <c r="EJ336" s="2" t="n">
        <v>100</v>
      </c>
      <c r="EK336" s="2" t="n">
        <v>100</v>
      </c>
      <c r="EL336" s="2" t="n">
        <v>100</v>
      </c>
      <c r="EM336" s="2" t="n">
        <v>100</v>
      </c>
      <c r="EN336" s="2" t="n">
        <v>100</v>
      </c>
      <c r="EO336" s="2" t="n">
        <v>100</v>
      </c>
      <c r="EP336" s="2" t="n">
        <v>100</v>
      </c>
    </row>
    <row r="337">
      <c r="A337" s="2" t="n">
        <v>3</v>
      </c>
      <c r="B337" s="2" t="inlineStr">
        <is>
          <t>15.01.02</t>
        </is>
      </c>
      <c r="C337" s="2" t="inlineStr">
        <is>
          <t>Escavaçaõ de estaca em solo com SPT ≤ 50 golpes</t>
        </is>
      </c>
      <c r="D337" s="2" t="inlineStr">
        <is>
          <t>24/04/2025</t>
        </is>
      </c>
      <c r="E337" s="2" t="inlineStr">
        <is>
          <t>12/09/2025</t>
        </is>
      </c>
      <c r="F337" s="2" t="n">
        <v>736153.8</v>
      </c>
      <c r="G337" s="2" t="n">
        <v>0</v>
      </c>
      <c r="H337" s="2" t="n">
        <v>736153.8</v>
      </c>
      <c r="I337" s="2" t="n">
        <v>0</v>
      </c>
      <c r="J337" s="2" t="n">
        <v>0</v>
      </c>
      <c r="K337" s="2" t="n">
        <v>0</v>
      </c>
      <c r="L337" s="2" t="n">
        <v>5.05</v>
      </c>
      <c r="M337" s="2" t="n">
        <v>5.05</v>
      </c>
      <c r="N337" s="2" t="n">
        <v>0</v>
      </c>
      <c r="O337" s="2" t="n">
        <v>26.26</v>
      </c>
      <c r="P337" s="2" t="n">
        <v>26.26</v>
      </c>
      <c r="Q337" s="2" t="n">
        <v>12.22</v>
      </c>
      <c r="R337" s="2" t="n">
        <v>46.46</v>
      </c>
      <c r="S337" s="2" t="n">
        <v>46.46</v>
      </c>
      <c r="T337" s="2" t="n">
        <v>23.8</v>
      </c>
      <c r="U337" s="2" t="n">
        <v>69.7</v>
      </c>
      <c r="V337" s="2" t="n">
        <v>69.7</v>
      </c>
      <c r="W337" s="2" t="n">
        <v>40.83</v>
      </c>
      <c r="X337" s="2" t="n">
        <v>89.90000000000001</v>
      </c>
      <c r="Y337" s="2" t="n">
        <v>89.90000000000001</v>
      </c>
      <c r="Z337" s="2" t="n">
        <v>62.68</v>
      </c>
      <c r="AA337" s="2" t="n">
        <v>100</v>
      </c>
      <c r="AB337" s="2" t="n">
        <v>100</v>
      </c>
      <c r="AC337" s="2" t="n">
        <v>100</v>
      </c>
      <c r="AD337" s="2" t="n">
        <v>100</v>
      </c>
      <c r="AE337" s="2" t="n">
        <v>100</v>
      </c>
      <c r="AF337" s="2" t="n">
        <v>100</v>
      </c>
      <c r="AG337" s="2" t="n">
        <v>100</v>
      </c>
      <c r="AH337" s="2" t="n">
        <v>100</v>
      </c>
      <c r="AI337" s="2" t="n">
        <v>100</v>
      </c>
      <c r="AJ337" s="2" t="n">
        <v>100</v>
      </c>
      <c r="AK337" s="2" t="n">
        <v>100</v>
      </c>
      <c r="AL337" s="2" t="n">
        <v>100</v>
      </c>
      <c r="AM337" s="2" t="n">
        <v>100</v>
      </c>
      <c r="AN337" s="2" t="n">
        <v>100</v>
      </c>
      <c r="AO337" s="2" t="n">
        <v>100</v>
      </c>
      <c r="AP337" s="2" t="n">
        <v>100</v>
      </c>
      <c r="AQ337" s="2" t="n">
        <v>100</v>
      </c>
      <c r="AR337" s="2" t="n">
        <v>100</v>
      </c>
      <c r="AS337" s="2" t="n">
        <v>100</v>
      </c>
      <c r="AT337" s="2" t="n">
        <v>100</v>
      </c>
      <c r="AU337" s="2" t="n">
        <v>100</v>
      </c>
      <c r="AV337" s="2" t="n">
        <v>100</v>
      </c>
      <c r="AW337" s="2" t="n">
        <v>100</v>
      </c>
      <c r="AX337" s="2" t="n">
        <v>100</v>
      </c>
      <c r="AY337" s="2" t="n">
        <v>100</v>
      </c>
      <c r="AZ337" s="2" t="n">
        <v>100</v>
      </c>
      <c r="BA337" s="2" t="n">
        <v>100</v>
      </c>
      <c r="BB337" s="2" t="n">
        <v>100</v>
      </c>
      <c r="BC337" s="2" t="n">
        <v>100</v>
      </c>
      <c r="BD337" s="2" t="n">
        <v>100</v>
      </c>
      <c r="BE337" s="2" t="n">
        <v>100</v>
      </c>
      <c r="BF337" s="2" t="n">
        <v>100</v>
      </c>
      <c r="BG337" s="2" t="n">
        <v>100</v>
      </c>
      <c r="BH337" s="2" t="n">
        <v>100</v>
      </c>
      <c r="BI337" s="2" t="n">
        <v>100</v>
      </c>
      <c r="BJ337" s="2" t="n">
        <v>100</v>
      </c>
      <c r="BK337" s="2" t="n">
        <v>100</v>
      </c>
      <c r="BL337" s="2" t="n">
        <v>100</v>
      </c>
      <c r="BM337" s="2" t="n">
        <v>100</v>
      </c>
      <c r="BN337" s="2" t="n">
        <v>100</v>
      </c>
      <c r="BO337" s="2" t="n">
        <v>100</v>
      </c>
      <c r="BP337" s="2" t="n">
        <v>100</v>
      </c>
      <c r="BQ337" s="2" t="n">
        <v>100</v>
      </c>
      <c r="BR337" s="2" t="n">
        <v>100</v>
      </c>
      <c r="BS337" s="2" t="n">
        <v>100</v>
      </c>
      <c r="BT337" s="2" t="n">
        <v>100</v>
      </c>
      <c r="BU337" s="2" t="n">
        <v>100</v>
      </c>
      <c r="BV337" s="2" t="n">
        <v>100</v>
      </c>
      <c r="BW337" s="2" t="n">
        <v>100</v>
      </c>
      <c r="BX337" s="2" t="n">
        <v>100</v>
      </c>
      <c r="BY337" s="2" t="n">
        <v>100</v>
      </c>
      <c r="BZ337" s="2" t="n">
        <v>100</v>
      </c>
      <c r="CA337" s="2" t="n">
        <v>100</v>
      </c>
      <c r="CB337" s="2" t="n">
        <v>100</v>
      </c>
      <c r="CC337" s="2" t="n">
        <v>100</v>
      </c>
      <c r="CD337" s="2" t="n">
        <v>100</v>
      </c>
      <c r="CE337" s="2" t="n">
        <v>100</v>
      </c>
      <c r="CF337" s="2" t="n">
        <v>100</v>
      </c>
      <c r="CG337" s="2" t="n">
        <v>100</v>
      </c>
      <c r="CH337" s="2" t="n">
        <v>100</v>
      </c>
      <c r="CI337" s="2" t="n">
        <v>100</v>
      </c>
      <c r="CJ337" s="2" t="n">
        <v>100</v>
      </c>
      <c r="CK337" s="2" t="n">
        <v>100</v>
      </c>
      <c r="CL337" s="2" t="n">
        <v>100</v>
      </c>
      <c r="CM337" s="2" t="n">
        <v>100</v>
      </c>
      <c r="CN337" s="2" t="n">
        <v>100</v>
      </c>
      <c r="CO337" s="2" t="n">
        <v>100</v>
      </c>
      <c r="CP337" s="2" t="n">
        <v>100</v>
      </c>
      <c r="CQ337" s="2" t="n">
        <v>100</v>
      </c>
      <c r="CR337" s="2" t="n">
        <v>100</v>
      </c>
      <c r="CS337" s="2" t="n">
        <v>100</v>
      </c>
      <c r="CT337" s="2" t="n">
        <v>100</v>
      </c>
      <c r="CU337" s="2" t="n">
        <v>100</v>
      </c>
      <c r="CV337" s="2" t="n">
        <v>100</v>
      </c>
      <c r="CW337" s="2" t="n">
        <v>100</v>
      </c>
      <c r="CX337" s="2" t="n">
        <v>100</v>
      </c>
      <c r="CY337" s="2" t="n">
        <v>100</v>
      </c>
      <c r="CZ337" s="2" t="n">
        <v>100</v>
      </c>
      <c r="DA337" s="2" t="n">
        <v>100</v>
      </c>
      <c r="DB337" s="2" t="n">
        <v>100</v>
      </c>
      <c r="DC337" s="2" t="n">
        <v>100</v>
      </c>
      <c r="DD337" s="2" t="n">
        <v>100</v>
      </c>
      <c r="DE337" s="2" t="n">
        <v>100</v>
      </c>
      <c r="DF337" s="2" t="n">
        <v>100</v>
      </c>
      <c r="DG337" s="2" t="n">
        <v>100</v>
      </c>
      <c r="DH337" s="2" t="n">
        <v>100</v>
      </c>
      <c r="DI337" s="2" t="n">
        <v>100</v>
      </c>
      <c r="DJ337" s="2" t="n">
        <v>100</v>
      </c>
      <c r="DK337" s="2" t="n">
        <v>100</v>
      </c>
      <c r="DL337" s="2" t="n">
        <v>100</v>
      </c>
      <c r="DM337" s="2" t="n">
        <v>100</v>
      </c>
      <c r="DN337" s="2" t="n">
        <v>100</v>
      </c>
      <c r="DO337" s="2" t="n">
        <v>100</v>
      </c>
      <c r="DP337" s="2" t="n">
        <v>100</v>
      </c>
      <c r="DQ337" s="2" t="n">
        <v>100</v>
      </c>
      <c r="DR337" s="2" t="n">
        <v>100</v>
      </c>
      <c r="DS337" s="2" t="n">
        <v>100</v>
      </c>
      <c r="DT337" s="2" t="n">
        <v>100</v>
      </c>
      <c r="DU337" s="2" t="n">
        <v>100</v>
      </c>
      <c r="DV337" s="2" t="n">
        <v>100</v>
      </c>
      <c r="DW337" s="2" t="n">
        <v>100</v>
      </c>
      <c r="DX337" s="2" t="n">
        <v>100</v>
      </c>
      <c r="DY337" s="2" t="n">
        <v>100</v>
      </c>
      <c r="DZ337" s="2" t="n">
        <v>100</v>
      </c>
      <c r="EA337" s="2" t="n">
        <v>100</v>
      </c>
      <c r="EB337" s="2" t="n">
        <v>100</v>
      </c>
      <c r="EC337" s="2" t="n">
        <v>100</v>
      </c>
      <c r="ED337" s="2" t="n">
        <v>100</v>
      </c>
      <c r="EE337" s="2" t="n">
        <v>100</v>
      </c>
      <c r="EF337" s="2" t="n">
        <v>100</v>
      </c>
      <c r="EG337" s="2" t="n">
        <v>100</v>
      </c>
      <c r="EH337" s="2" t="n">
        <v>100</v>
      </c>
      <c r="EI337" s="2" t="n">
        <v>100</v>
      </c>
      <c r="EJ337" s="2" t="n">
        <v>100</v>
      </c>
      <c r="EK337" s="2" t="n">
        <v>100</v>
      </c>
      <c r="EL337" s="2" t="n">
        <v>100</v>
      </c>
      <c r="EM337" s="2" t="n">
        <v>100</v>
      </c>
      <c r="EN337" s="2" t="n">
        <v>100</v>
      </c>
      <c r="EO337" s="2" t="n">
        <v>100</v>
      </c>
      <c r="EP337" s="2" t="n">
        <v>100</v>
      </c>
    </row>
    <row r="338">
      <c r="A338" s="2" t="n">
        <v>4</v>
      </c>
      <c r="B338" s="2" t="inlineStr">
        <is>
          <t>15.01.02.01</t>
        </is>
      </c>
      <c r="C338" s="2" t="inlineStr">
        <is>
          <t>Ø 80cm - sem lama</t>
        </is>
      </c>
      <c r="D338" s="2" t="inlineStr">
        <is>
          <t>24/04/2025</t>
        </is>
      </c>
      <c r="E338" s="2" t="inlineStr">
        <is>
          <t>12/09/2025</t>
        </is>
      </c>
      <c r="F338" s="2" t="n">
        <v>118458</v>
      </c>
      <c r="G338" s="2" t="n">
        <v>0</v>
      </c>
      <c r="H338" s="2" t="n">
        <v>118458</v>
      </c>
      <c r="I338" s="2" t="n">
        <v>0</v>
      </c>
      <c r="J338" s="2" t="n">
        <v>0</v>
      </c>
      <c r="K338" s="2" t="n">
        <v>0</v>
      </c>
      <c r="L338" s="2" t="n">
        <v>5.05</v>
      </c>
      <c r="M338" s="2" t="n">
        <v>5.05</v>
      </c>
      <c r="N338" s="2" t="n">
        <v>0</v>
      </c>
      <c r="O338" s="2" t="n">
        <v>26.26</v>
      </c>
      <c r="P338" s="2" t="n">
        <v>26.26</v>
      </c>
      <c r="Q338" s="2" t="n">
        <v>12.22</v>
      </c>
      <c r="R338" s="2" t="n">
        <v>46.46</v>
      </c>
      <c r="S338" s="2" t="n">
        <v>46.46</v>
      </c>
      <c r="T338" s="2" t="n">
        <v>23.8</v>
      </c>
      <c r="U338" s="2" t="n">
        <v>69.7</v>
      </c>
      <c r="V338" s="2" t="n">
        <v>69.7</v>
      </c>
      <c r="W338" s="2" t="n">
        <v>40.83</v>
      </c>
      <c r="X338" s="2" t="n">
        <v>89.90000000000001</v>
      </c>
      <c r="Y338" s="2" t="n">
        <v>89.90000000000001</v>
      </c>
      <c r="Z338" s="2" t="n">
        <v>62.68</v>
      </c>
      <c r="AA338" s="2" t="n">
        <v>100</v>
      </c>
      <c r="AB338" s="2" t="n">
        <v>100</v>
      </c>
      <c r="AC338" s="2" t="n">
        <v>100</v>
      </c>
      <c r="AD338" s="2" t="n">
        <v>100</v>
      </c>
      <c r="AE338" s="2" t="n">
        <v>100</v>
      </c>
      <c r="AF338" s="2" t="n">
        <v>100</v>
      </c>
      <c r="AG338" s="2" t="n">
        <v>100</v>
      </c>
      <c r="AH338" s="2" t="n">
        <v>100</v>
      </c>
      <c r="AI338" s="2" t="n">
        <v>100</v>
      </c>
      <c r="AJ338" s="2" t="n">
        <v>100</v>
      </c>
      <c r="AK338" s="2" t="n">
        <v>100</v>
      </c>
      <c r="AL338" s="2" t="n">
        <v>100</v>
      </c>
      <c r="AM338" s="2" t="n">
        <v>100</v>
      </c>
      <c r="AN338" s="2" t="n">
        <v>100</v>
      </c>
      <c r="AO338" s="2" t="n">
        <v>100</v>
      </c>
      <c r="AP338" s="2" t="n">
        <v>100</v>
      </c>
      <c r="AQ338" s="2" t="n">
        <v>100</v>
      </c>
      <c r="AR338" s="2" t="n">
        <v>100</v>
      </c>
      <c r="AS338" s="2" t="n">
        <v>100</v>
      </c>
      <c r="AT338" s="2" t="n">
        <v>100</v>
      </c>
      <c r="AU338" s="2" t="n">
        <v>100</v>
      </c>
      <c r="AV338" s="2" t="n">
        <v>100</v>
      </c>
      <c r="AW338" s="2" t="n">
        <v>100</v>
      </c>
      <c r="AX338" s="2" t="n">
        <v>100</v>
      </c>
      <c r="AY338" s="2" t="n">
        <v>100</v>
      </c>
      <c r="AZ338" s="2" t="n">
        <v>100</v>
      </c>
      <c r="BA338" s="2" t="n">
        <v>100</v>
      </c>
      <c r="BB338" s="2" t="n">
        <v>100</v>
      </c>
      <c r="BC338" s="2" t="n">
        <v>100</v>
      </c>
      <c r="BD338" s="2" t="n">
        <v>100</v>
      </c>
      <c r="BE338" s="2" t="n">
        <v>100</v>
      </c>
      <c r="BF338" s="2" t="n">
        <v>100</v>
      </c>
      <c r="BG338" s="2" t="n">
        <v>100</v>
      </c>
      <c r="BH338" s="2" t="n">
        <v>100</v>
      </c>
      <c r="BI338" s="2" t="n">
        <v>100</v>
      </c>
      <c r="BJ338" s="2" t="n">
        <v>100</v>
      </c>
      <c r="BK338" s="2" t="n">
        <v>100</v>
      </c>
      <c r="BL338" s="2" t="n">
        <v>100</v>
      </c>
      <c r="BM338" s="2" t="n">
        <v>100</v>
      </c>
      <c r="BN338" s="2" t="n">
        <v>100</v>
      </c>
      <c r="BO338" s="2" t="n">
        <v>100</v>
      </c>
      <c r="BP338" s="2" t="n">
        <v>100</v>
      </c>
      <c r="BQ338" s="2" t="n">
        <v>100</v>
      </c>
      <c r="BR338" s="2" t="n">
        <v>100</v>
      </c>
      <c r="BS338" s="2" t="n">
        <v>100</v>
      </c>
      <c r="BT338" s="2" t="n">
        <v>100</v>
      </c>
      <c r="BU338" s="2" t="n">
        <v>100</v>
      </c>
      <c r="BV338" s="2" t="n">
        <v>100</v>
      </c>
      <c r="BW338" s="2" t="n">
        <v>100</v>
      </c>
      <c r="BX338" s="2" t="n">
        <v>100</v>
      </c>
      <c r="BY338" s="2" t="n">
        <v>100</v>
      </c>
      <c r="BZ338" s="2" t="n">
        <v>100</v>
      </c>
      <c r="CA338" s="2" t="n">
        <v>100</v>
      </c>
      <c r="CB338" s="2" t="n">
        <v>100</v>
      </c>
      <c r="CC338" s="2" t="n">
        <v>100</v>
      </c>
      <c r="CD338" s="2" t="n">
        <v>100</v>
      </c>
      <c r="CE338" s="2" t="n">
        <v>100</v>
      </c>
      <c r="CF338" s="2" t="n">
        <v>100</v>
      </c>
      <c r="CG338" s="2" t="n">
        <v>100</v>
      </c>
      <c r="CH338" s="2" t="n">
        <v>100</v>
      </c>
      <c r="CI338" s="2" t="n">
        <v>100</v>
      </c>
      <c r="CJ338" s="2" t="n">
        <v>100</v>
      </c>
      <c r="CK338" s="2" t="n">
        <v>100</v>
      </c>
      <c r="CL338" s="2" t="n">
        <v>100</v>
      </c>
      <c r="CM338" s="2" t="n">
        <v>100</v>
      </c>
      <c r="CN338" s="2" t="n">
        <v>100</v>
      </c>
      <c r="CO338" s="2" t="n">
        <v>100</v>
      </c>
      <c r="CP338" s="2" t="n">
        <v>100</v>
      </c>
      <c r="CQ338" s="2" t="n">
        <v>100</v>
      </c>
      <c r="CR338" s="2" t="n">
        <v>100</v>
      </c>
      <c r="CS338" s="2" t="n">
        <v>100</v>
      </c>
      <c r="CT338" s="2" t="n">
        <v>100</v>
      </c>
      <c r="CU338" s="2" t="n">
        <v>100</v>
      </c>
      <c r="CV338" s="2" t="n">
        <v>100</v>
      </c>
      <c r="CW338" s="2" t="n">
        <v>100</v>
      </c>
      <c r="CX338" s="2" t="n">
        <v>100</v>
      </c>
      <c r="CY338" s="2" t="n">
        <v>100</v>
      </c>
      <c r="CZ338" s="2" t="n">
        <v>100</v>
      </c>
      <c r="DA338" s="2" t="n">
        <v>100</v>
      </c>
      <c r="DB338" s="2" t="n">
        <v>100</v>
      </c>
      <c r="DC338" s="2" t="n">
        <v>100</v>
      </c>
      <c r="DD338" s="2" t="n">
        <v>100</v>
      </c>
      <c r="DE338" s="2" t="n">
        <v>100</v>
      </c>
      <c r="DF338" s="2" t="n">
        <v>100</v>
      </c>
      <c r="DG338" s="2" t="n">
        <v>100</v>
      </c>
      <c r="DH338" s="2" t="n">
        <v>100</v>
      </c>
      <c r="DI338" s="2" t="n">
        <v>100</v>
      </c>
      <c r="DJ338" s="2" t="n">
        <v>100</v>
      </c>
      <c r="DK338" s="2" t="n">
        <v>100</v>
      </c>
      <c r="DL338" s="2" t="n">
        <v>100</v>
      </c>
      <c r="DM338" s="2" t="n">
        <v>100</v>
      </c>
      <c r="DN338" s="2" t="n">
        <v>100</v>
      </c>
      <c r="DO338" s="2" t="n">
        <v>100</v>
      </c>
      <c r="DP338" s="2" t="n">
        <v>100</v>
      </c>
      <c r="DQ338" s="2" t="n">
        <v>100</v>
      </c>
      <c r="DR338" s="2" t="n">
        <v>100</v>
      </c>
      <c r="DS338" s="2" t="n">
        <v>100</v>
      </c>
      <c r="DT338" s="2" t="n">
        <v>100</v>
      </c>
      <c r="DU338" s="2" t="n">
        <v>100</v>
      </c>
      <c r="DV338" s="2" t="n">
        <v>100</v>
      </c>
      <c r="DW338" s="2" t="n">
        <v>100</v>
      </c>
      <c r="DX338" s="2" t="n">
        <v>100</v>
      </c>
      <c r="DY338" s="2" t="n">
        <v>100</v>
      </c>
      <c r="DZ338" s="2" t="n">
        <v>100</v>
      </c>
      <c r="EA338" s="2" t="n">
        <v>100</v>
      </c>
      <c r="EB338" s="2" t="n">
        <v>100</v>
      </c>
      <c r="EC338" s="2" t="n">
        <v>100</v>
      </c>
      <c r="ED338" s="2" t="n">
        <v>100</v>
      </c>
      <c r="EE338" s="2" t="n">
        <v>100</v>
      </c>
      <c r="EF338" s="2" t="n">
        <v>100</v>
      </c>
      <c r="EG338" s="2" t="n">
        <v>100</v>
      </c>
      <c r="EH338" s="2" t="n">
        <v>100</v>
      </c>
      <c r="EI338" s="2" t="n">
        <v>100</v>
      </c>
      <c r="EJ338" s="2" t="n">
        <v>100</v>
      </c>
      <c r="EK338" s="2" t="n">
        <v>100</v>
      </c>
      <c r="EL338" s="2" t="n">
        <v>100</v>
      </c>
      <c r="EM338" s="2" t="n">
        <v>100</v>
      </c>
      <c r="EN338" s="2" t="n">
        <v>100</v>
      </c>
      <c r="EO338" s="2" t="n">
        <v>100</v>
      </c>
      <c r="EP338" s="2" t="n">
        <v>100</v>
      </c>
    </row>
    <row r="339">
      <c r="A339" s="2" t="n">
        <v>4</v>
      </c>
      <c r="B339" s="2" t="inlineStr">
        <is>
          <t>15.01.02.02</t>
        </is>
      </c>
      <c r="C339" s="2" t="inlineStr">
        <is>
          <t>Ø 80cm - com lama</t>
        </is>
      </c>
      <c r="D339" s="2" t="inlineStr">
        <is>
          <t>24/04/2025</t>
        </is>
      </c>
      <c r="E339" s="2" t="inlineStr">
        <is>
          <t>12/09/2025</t>
        </is>
      </c>
      <c r="F339" s="2" t="n">
        <v>18000</v>
      </c>
      <c r="G339" s="2" t="n">
        <v>0</v>
      </c>
      <c r="H339" s="2" t="n">
        <v>18000</v>
      </c>
      <c r="I339" s="2" t="n">
        <v>0</v>
      </c>
      <c r="J339" s="2" t="n">
        <v>0</v>
      </c>
      <c r="K339" s="2" t="n">
        <v>0</v>
      </c>
      <c r="L339" s="2" t="n">
        <v>5.05</v>
      </c>
      <c r="M339" s="2" t="n">
        <v>5.05</v>
      </c>
      <c r="N339" s="2" t="n">
        <v>0</v>
      </c>
      <c r="O339" s="2" t="n">
        <v>26.26</v>
      </c>
      <c r="P339" s="2" t="n">
        <v>26.26</v>
      </c>
      <c r="Q339" s="2" t="n">
        <v>12.22</v>
      </c>
      <c r="R339" s="2" t="n">
        <v>46.46</v>
      </c>
      <c r="S339" s="2" t="n">
        <v>46.46</v>
      </c>
      <c r="T339" s="2" t="n">
        <v>23.8</v>
      </c>
      <c r="U339" s="2" t="n">
        <v>69.7</v>
      </c>
      <c r="V339" s="2" t="n">
        <v>69.7</v>
      </c>
      <c r="W339" s="2" t="n">
        <v>40.83</v>
      </c>
      <c r="X339" s="2" t="n">
        <v>89.90000000000001</v>
      </c>
      <c r="Y339" s="2" t="n">
        <v>89.90000000000001</v>
      </c>
      <c r="Z339" s="2" t="n">
        <v>62.68</v>
      </c>
      <c r="AA339" s="2" t="n">
        <v>100</v>
      </c>
      <c r="AB339" s="2" t="n">
        <v>100</v>
      </c>
      <c r="AC339" s="2" t="n">
        <v>100</v>
      </c>
      <c r="AD339" s="2" t="n">
        <v>100</v>
      </c>
      <c r="AE339" s="2" t="n">
        <v>100</v>
      </c>
      <c r="AF339" s="2" t="n">
        <v>100</v>
      </c>
      <c r="AG339" s="2" t="n">
        <v>100</v>
      </c>
      <c r="AH339" s="2" t="n">
        <v>100</v>
      </c>
      <c r="AI339" s="2" t="n">
        <v>100</v>
      </c>
      <c r="AJ339" s="2" t="n">
        <v>100</v>
      </c>
      <c r="AK339" s="2" t="n">
        <v>100</v>
      </c>
      <c r="AL339" s="2" t="n">
        <v>100</v>
      </c>
      <c r="AM339" s="2" t="n">
        <v>100</v>
      </c>
      <c r="AN339" s="2" t="n">
        <v>100</v>
      </c>
      <c r="AO339" s="2" t="n">
        <v>100</v>
      </c>
      <c r="AP339" s="2" t="n">
        <v>100</v>
      </c>
      <c r="AQ339" s="2" t="n">
        <v>100</v>
      </c>
      <c r="AR339" s="2" t="n">
        <v>100</v>
      </c>
      <c r="AS339" s="2" t="n">
        <v>100</v>
      </c>
      <c r="AT339" s="2" t="n">
        <v>100</v>
      </c>
      <c r="AU339" s="2" t="n">
        <v>100</v>
      </c>
      <c r="AV339" s="2" t="n">
        <v>100</v>
      </c>
      <c r="AW339" s="2" t="n">
        <v>100</v>
      </c>
      <c r="AX339" s="2" t="n">
        <v>100</v>
      </c>
      <c r="AY339" s="2" t="n">
        <v>100</v>
      </c>
      <c r="AZ339" s="2" t="n">
        <v>100</v>
      </c>
      <c r="BA339" s="2" t="n">
        <v>100</v>
      </c>
      <c r="BB339" s="2" t="n">
        <v>100</v>
      </c>
      <c r="BC339" s="2" t="n">
        <v>100</v>
      </c>
      <c r="BD339" s="2" t="n">
        <v>100</v>
      </c>
      <c r="BE339" s="2" t="n">
        <v>100</v>
      </c>
      <c r="BF339" s="2" t="n">
        <v>100</v>
      </c>
      <c r="BG339" s="2" t="n">
        <v>100</v>
      </c>
      <c r="BH339" s="2" t="n">
        <v>100</v>
      </c>
      <c r="BI339" s="2" t="n">
        <v>100</v>
      </c>
      <c r="BJ339" s="2" t="n">
        <v>100</v>
      </c>
      <c r="BK339" s="2" t="n">
        <v>100</v>
      </c>
      <c r="BL339" s="2" t="n">
        <v>100</v>
      </c>
      <c r="BM339" s="2" t="n">
        <v>100</v>
      </c>
      <c r="BN339" s="2" t="n">
        <v>100</v>
      </c>
      <c r="BO339" s="2" t="n">
        <v>100</v>
      </c>
      <c r="BP339" s="2" t="n">
        <v>100</v>
      </c>
      <c r="BQ339" s="2" t="n">
        <v>100</v>
      </c>
      <c r="BR339" s="2" t="n">
        <v>100</v>
      </c>
      <c r="BS339" s="2" t="n">
        <v>100</v>
      </c>
      <c r="BT339" s="2" t="n">
        <v>100</v>
      </c>
      <c r="BU339" s="2" t="n">
        <v>100</v>
      </c>
      <c r="BV339" s="2" t="n">
        <v>100</v>
      </c>
      <c r="BW339" s="2" t="n">
        <v>100</v>
      </c>
      <c r="BX339" s="2" t="n">
        <v>100</v>
      </c>
      <c r="BY339" s="2" t="n">
        <v>100</v>
      </c>
      <c r="BZ339" s="2" t="n">
        <v>100</v>
      </c>
      <c r="CA339" s="2" t="n">
        <v>100</v>
      </c>
      <c r="CB339" s="2" t="n">
        <v>100</v>
      </c>
      <c r="CC339" s="2" t="n">
        <v>100</v>
      </c>
      <c r="CD339" s="2" t="n">
        <v>100</v>
      </c>
      <c r="CE339" s="2" t="n">
        <v>100</v>
      </c>
      <c r="CF339" s="2" t="n">
        <v>100</v>
      </c>
      <c r="CG339" s="2" t="n">
        <v>100</v>
      </c>
      <c r="CH339" s="2" t="n">
        <v>100</v>
      </c>
      <c r="CI339" s="2" t="n">
        <v>100</v>
      </c>
      <c r="CJ339" s="2" t="n">
        <v>100</v>
      </c>
      <c r="CK339" s="2" t="n">
        <v>100</v>
      </c>
      <c r="CL339" s="2" t="n">
        <v>100</v>
      </c>
      <c r="CM339" s="2" t="n">
        <v>100</v>
      </c>
      <c r="CN339" s="2" t="n">
        <v>100</v>
      </c>
      <c r="CO339" s="2" t="n">
        <v>100</v>
      </c>
      <c r="CP339" s="2" t="n">
        <v>100</v>
      </c>
      <c r="CQ339" s="2" t="n">
        <v>100</v>
      </c>
      <c r="CR339" s="2" t="n">
        <v>100</v>
      </c>
      <c r="CS339" s="2" t="n">
        <v>100</v>
      </c>
      <c r="CT339" s="2" t="n">
        <v>100</v>
      </c>
      <c r="CU339" s="2" t="n">
        <v>100</v>
      </c>
      <c r="CV339" s="2" t="n">
        <v>100</v>
      </c>
      <c r="CW339" s="2" t="n">
        <v>100</v>
      </c>
      <c r="CX339" s="2" t="n">
        <v>100</v>
      </c>
      <c r="CY339" s="2" t="n">
        <v>100</v>
      </c>
      <c r="CZ339" s="2" t="n">
        <v>100</v>
      </c>
      <c r="DA339" s="2" t="n">
        <v>100</v>
      </c>
      <c r="DB339" s="2" t="n">
        <v>100</v>
      </c>
      <c r="DC339" s="2" t="n">
        <v>100</v>
      </c>
      <c r="DD339" s="2" t="n">
        <v>100</v>
      </c>
      <c r="DE339" s="2" t="n">
        <v>100</v>
      </c>
      <c r="DF339" s="2" t="n">
        <v>100</v>
      </c>
      <c r="DG339" s="2" t="n">
        <v>100</v>
      </c>
      <c r="DH339" s="2" t="n">
        <v>100</v>
      </c>
      <c r="DI339" s="2" t="n">
        <v>100</v>
      </c>
      <c r="DJ339" s="2" t="n">
        <v>100</v>
      </c>
      <c r="DK339" s="2" t="n">
        <v>100</v>
      </c>
      <c r="DL339" s="2" t="n">
        <v>100</v>
      </c>
      <c r="DM339" s="2" t="n">
        <v>100</v>
      </c>
      <c r="DN339" s="2" t="n">
        <v>100</v>
      </c>
      <c r="DO339" s="2" t="n">
        <v>100</v>
      </c>
      <c r="DP339" s="2" t="n">
        <v>100</v>
      </c>
      <c r="DQ339" s="2" t="n">
        <v>100</v>
      </c>
      <c r="DR339" s="2" t="n">
        <v>100</v>
      </c>
      <c r="DS339" s="2" t="n">
        <v>100</v>
      </c>
      <c r="DT339" s="2" t="n">
        <v>100</v>
      </c>
      <c r="DU339" s="2" t="n">
        <v>100</v>
      </c>
      <c r="DV339" s="2" t="n">
        <v>100</v>
      </c>
      <c r="DW339" s="2" t="n">
        <v>100</v>
      </c>
      <c r="DX339" s="2" t="n">
        <v>100</v>
      </c>
      <c r="DY339" s="2" t="n">
        <v>100</v>
      </c>
      <c r="DZ339" s="2" t="n">
        <v>100</v>
      </c>
      <c r="EA339" s="2" t="n">
        <v>100</v>
      </c>
      <c r="EB339" s="2" t="n">
        <v>100</v>
      </c>
      <c r="EC339" s="2" t="n">
        <v>100</v>
      </c>
      <c r="ED339" s="2" t="n">
        <v>100</v>
      </c>
      <c r="EE339" s="2" t="n">
        <v>100</v>
      </c>
      <c r="EF339" s="2" t="n">
        <v>100</v>
      </c>
      <c r="EG339" s="2" t="n">
        <v>100</v>
      </c>
      <c r="EH339" s="2" t="n">
        <v>100</v>
      </c>
      <c r="EI339" s="2" t="n">
        <v>100</v>
      </c>
      <c r="EJ339" s="2" t="n">
        <v>100</v>
      </c>
      <c r="EK339" s="2" t="n">
        <v>100</v>
      </c>
      <c r="EL339" s="2" t="n">
        <v>100</v>
      </c>
      <c r="EM339" s="2" t="n">
        <v>100</v>
      </c>
      <c r="EN339" s="2" t="n">
        <v>100</v>
      </c>
      <c r="EO339" s="2" t="n">
        <v>100</v>
      </c>
      <c r="EP339" s="2" t="n">
        <v>100</v>
      </c>
    </row>
    <row r="340">
      <c r="A340" s="2" t="n">
        <v>4</v>
      </c>
      <c r="B340" s="2" t="inlineStr">
        <is>
          <t>15.01.02.03</t>
        </is>
      </c>
      <c r="C340" s="2" t="inlineStr">
        <is>
          <t>Ø 90cm sem lama</t>
        </is>
      </c>
      <c r="D340" s="2" t="inlineStr">
        <is>
          <t>24/04/2025</t>
        </is>
      </c>
      <c r="E340" s="2" t="inlineStr">
        <is>
          <t>12/09/2025</t>
        </is>
      </c>
      <c r="F340" s="2" t="n">
        <v>47440</v>
      </c>
      <c r="G340" s="2" t="n">
        <v>0</v>
      </c>
      <c r="H340" s="2" t="n">
        <v>47440</v>
      </c>
      <c r="I340" s="2" t="n">
        <v>0</v>
      </c>
      <c r="J340" s="2" t="n">
        <v>0</v>
      </c>
      <c r="K340" s="2" t="n">
        <v>0</v>
      </c>
      <c r="L340" s="2" t="n">
        <v>5.05</v>
      </c>
      <c r="M340" s="2" t="n">
        <v>5.05</v>
      </c>
      <c r="N340" s="2" t="n">
        <v>0</v>
      </c>
      <c r="O340" s="2" t="n">
        <v>26.26</v>
      </c>
      <c r="P340" s="2" t="n">
        <v>26.26</v>
      </c>
      <c r="Q340" s="2" t="n">
        <v>12.22</v>
      </c>
      <c r="R340" s="2" t="n">
        <v>46.46</v>
      </c>
      <c r="S340" s="2" t="n">
        <v>46.46</v>
      </c>
      <c r="T340" s="2" t="n">
        <v>23.8</v>
      </c>
      <c r="U340" s="2" t="n">
        <v>69.7</v>
      </c>
      <c r="V340" s="2" t="n">
        <v>69.7</v>
      </c>
      <c r="W340" s="2" t="n">
        <v>40.83</v>
      </c>
      <c r="X340" s="2" t="n">
        <v>89.90000000000001</v>
      </c>
      <c r="Y340" s="2" t="n">
        <v>89.90000000000001</v>
      </c>
      <c r="Z340" s="2" t="n">
        <v>62.68</v>
      </c>
      <c r="AA340" s="2" t="n">
        <v>100</v>
      </c>
      <c r="AB340" s="2" t="n">
        <v>100</v>
      </c>
      <c r="AC340" s="2" t="n">
        <v>100</v>
      </c>
      <c r="AD340" s="2" t="n">
        <v>100</v>
      </c>
      <c r="AE340" s="2" t="n">
        <v>100</v>
      </c>
      <c r="AF340" s="2" t="n">
        <v>100</v>
      </c>
      <c r="AG340" s="2" t="n">
        <v>100</v>
      </c>
      <c r="AH340" s="2" t="n">
        <v>100</v>
      </c>
      <c r="AI340" s="2" t="n">
        <v>100</v>
      </c>
      <c r="AJ340" s="2" t="n">
        <v>100</v>
      </c>
      <c r="AK340" s="2" t="n">
        <v>100</v>
      </c>
      <c r="AL340" s="2" t="n">
        <v>100</v>
      </c>
      <c r="AM340" s="2" t="n">
        <v>100</v>
      </c>
      <c r="AN340" s="2" t="n">
        <v>100</v>
      </c>
      <c r="AO340" s="2" t="n">
        <v>100</v>
      </c>
      <c r="AP340" s="2" t="n">
        <v>100</v>
      </c>
      <c r="AQ340" s="2" t="n">
        <v>100</v>
      </c>
      <c r="AR340" s="2" t="n">
        <v>100</v>
      </c>
      <c r="AS340" s="2" t="n">
        <v>100</v>
      </c>
      <c r="AT340" s="2" t="n">
        <v>100</v>
      </c>
      <c r="AU340" s="2" t="n">
        <v>100</v>
      </c>
      <c r="AV340" s="2" t="n">
        <v>100</v>
      </c>
      <c r="AW340" s="2" t="n">
        <v>100</v>
      </c>
      <c r="AX340" s="2" t="n">
        <v>100</v>
      </c>
      <c r="AY340" s="2" t="n">
        <v>100</v>
      </c>
      <c r="AZ340" s="2" t="n">
        <v>100</v>
      </c>
      <c r="BA340" s="2" t="n">
        <v>100</v>
      </c>
      <c r="BB340" s="2" t="n">
        <v>100</v>
      </c>
      <c r="BC340" s="2" t="n">
        <v>100</v>
      </c>
      <c r="BD340" s="2" t="n">
        <v>100</v>
      </c>
      <c r="BE340" s="2" t="n">
        <v>100</v>
      </c>
      <c r="BF340" s="2" t="n">
        <v>100</v>
      </c>
      <c r="BG340" s="2" t="n">
        <v>100</v>
      </c>
      <c r="BH340" s="2" t="n">
        <v>100</v>
      </c>
      <c r="BI340" s="2" t="n">
        <v>100</v>
      </c>
      <c r="BJ340" s="2" t="n">
        <v>100</v>
      </c>
      <c r="BK340" s="2" t="n">
        <v>100</v>
      </c>
      <c r="BL340" s="2" t="n">
        <v>100</v>
      </c>
      <c r="BM340" s="2" t="n">
        <v>100</v>
      </c>
      <c r="BN340" s="2" t="n">
        <v>100</v>
      </c>
      <c r="BO340" s="2" t="n">
        <v>100</v>
      </c>
      <c r="BP340" s="2" t="n">
        <v>100</v>
      </c>
      <c r="BQ340" s="2" t="n">
        <v>100</v>
      </c>
      <c r="BR340" s="2" t="n">
        <v>100</v>
      </c>
      <c r="BS340" s="2" t="n">
        <v>100</v>
      </c>
      <c r="BT340" s="2" t="n">
        <v>100</v>
      </c>
      <c r="BU340" s="2" t="n">
        <v>100</v>
      </c>
      <c r="BV340" s="2" t="n">
        <v>100</v>
      </c>
      <c r="BW340" s="2" t="n">
        <v>100</v>
      </c>
      <c r="BX340" s="2" t="n">
        <v>100</v>
      </c>
      <c r="BY340" s="2" t="n">
        <v>100</v>
      </c>
      <c r="BZ340" s="2" t="n">
        <v>100</v>
      </c>
      <c r="CA340" s="2" t="n">
        <v>100</v>
      </c>
      <c r="CB340" s="2" t="n">
        <v>100</v>
      </c>
      <c r="CC340" s="2" t="n">
        <v>100</v>
      </c>
      <c r="CD340" s="2" t="n">
        <v>100</v>
      </c>
      <c r="CE340" s="2" t="n">
        <v>100</v>
      </c>
      <c r="CF340" s="2" t="n">
        <v>100</v>
      </c>
      <c r="CG340" s="2" t="n">
        <v>100</v>
      </c>
      <c r="CH340" s="2" t="n">
        <v>100</v>
      </c>
      <c r="CI340" s="2" t="n">
        <v>100</v>
      </c>
      <c r="CJ340" s="2" t="n">
        <v>100</v>
      </c>
      <c r="CK340" s="2" t="n">
        <v>100</v>
      </c>
      <c r="CL340" s="2" t="n">
        <v>100</v>
      </c>
      <c r="CM340" s="2" t="n">
        <v>100</v>
      </c>
      <c r="CN340" s="2" t="n">
        <v>100</v>
      </c>
      <c r="CO340" s="2" t="n">
        <v>100</v>
      </c>
      <c r="CP340" s="2" t="n">
        <v>100</v>
      </c>
      <c r="CQ340" s="2" t="n">
        <v>100</v>
      </c>
      <c r="CR340" s="2" t="n">
        <v>100</v>
      </c>
      <c r="CS340" s="2" t="n">
        <v>100</v>
      </c>
      <c r="CT340" s="2" t="n">
        <v>100</v>
      </c>
      <c r="CU340" s="2" t="n">
        <v>100</v>
      </c>
      <c r="CV340" s="2" t="n">
        <v>100</v>
      </c>
      <c r="CW340" s="2" t="n">
        <v>100</v>
      </c>
      <c r="CX340" s="2" t="n">
        <v>100</v>
      </c>
      <c r="CY340" s="2" t="n">
        <v>100</v>
      </c>
      <c r="CZ340" s="2" t="n">
        <v>100</v>
      </c>
      <c r="DA340" s="2" t="n">
        <v>100</v>
      </c>
      <c r="DB340" s="2" t="n">
        <v>100</v>
      </c>
      <c r="DC340" s="2" t="n">
        <v>100</v>
      </c>
      <c r="DD340" s="2" t="n">
        <v>100</v>
      </c>
      <c r="DE340" s="2" t="n">
        <v>100</v>
      </c>
      <c r="DF340" s="2" t="n">
        <v>100</v>
      </c>
      <c r="DG340" s="2" t="n">
        <v>100</v>
      </c>
      <c r="DH340" s="2" t="n">
        <v>100</v>
      </c>
      <c r="DI340" s="2" t="n">
        <v>100</v>
      </c>
      <c r="DJ340" s="2" t="n">
        <v>100</v>
      </c>
      <c r="DK340" s="2" t="n">
        <v>100</v>
      </c>
      <c r="DL340" s="2" t="n">
        <v>100</v>
      </c>
      <c r="DM340" s="2" t="n">
        <v>100</v>
      </c>
      <c r="DN340" s="2" t="n">
        <v>100</v>
      </c>
      <c r="DO340" s="2" t="n">
        <v>100</v>
      </c>
      <c r="DP340" s="2" t="n">
        <v>100</v>
      </c>
      <c r="DQ340" s="2" t="n">
        <v>100</v>
      </c>
      <c r="DR340" s="2" t="n">
        <v>100</v>
      </c>
      <c r="DS340" s="2" t="n">
        <v>100</v>
      </c>
      <c r="DT340" s="2" t="n">
        <v>100</v>
      </c>
      <c r="DU340" s="2" t="n">
        <v>100</v>
      </c>
      <c r="DV340" s="2" t="n">
        <v>100</v>
      </c>
      <c r="DW340" s="2" t="n">
        <v>100</v>
      </c>
      <c r="DX340" s="2" t="n">
        <v>100</v>
      </c>
      <c r="DY340" s="2" t="n">
        <v>100</v>
      </c>
      <c r="DZ340" s="2" t="n">
        <v>100</v>
      </c>
      <c r="EA340" s="2" t="n">
        <v>100</v>
      </c>
      <c r="EB340" s="2" t="n">
        <v>100</v>
      </c>
      <c r="EC340" s="2" t="n">
        <v>100</v>
      </c>
      <c r="ED340" s="2" t="n">
        <v>100</v>
      </c>
      <c r="EE340" s="2" t="n">
        <v>100</v>
      </c>
      <c r="EF340" s="2" t="n">
        <v>100</v>
      </c>
      <c r="EG340" s="2" t="n">
        <v>100</v>
      </c>
      <c r="EH340" s="2" t="n">
        <v>100</v>
      </c>
      <c r="EI340" s="2" t="n">
        <v>100</v>
      </c>
      <c r="EJ340" s="2" t="n">
        <v>100</v>
      </c>
      <c r="EK340" s="2" t="n">
        <v>100</v>
      </c>
      <c r="EL340" s="2" t="n">
        <v>100</v>
      </c>
      <c r="EM340" s="2" t="n">
        <v>100</v>
      </c>
      <c r="EN340" s="2" t="n">
        <v>100</v>
      </c>
      <c r="EO340" s="2" t="n">
        <v>100</v>
      </c>
      <c r="EP340" s="2" t="n">
        <v>100</v>
      </c>
    </row>
    <row r="341">
      <c r="A341" s="2" t="n">
        <v>4</v>
      </c>
      <c r="B341" s="2" t="inlineStr">
        <is>
          <t>15.01.02.04</t>
        </is>
      </c>
      <c r="C341" s="2" t="inlineStr">
        <is>
          <t>Ø 90cm com  lama</t>
        </is>
      </c>
      <c r="D341" s="2" t="inlineStr">
        <is>
          <t>24/04/2025</t>
        </is>
      </c>
      <c r="E341" s="2" t="inlineStr">
        <is>
          <t>12/09/2025</t>
        </is>
      </c>
      <c r="F341" s="2" t="n">
        <v>23250</v>
      </c>
      <c r="G341" s="2" t="n">
        <v>0</v>
      </c>
      <c r="H341" s="2" t="n">
        <v>23250</v>
      </c>
      <c r="I341" s="2" t="n">
        <v>0</v>
      </c>
      <c r="J341" s="2" t="n">
        <v>0</v>
      </c>
      <c r="K341" s="2" t="n">
        <v>0</v>
      </c>
      <c r="L341" s="2" t="n">
        <v>5.05</v>
      </c>
      <c r="M341" s="2" t="n">
        <v>5.05</v>
      </c>
      <c r="N341" s="2" t="n">
        <v>0</v>
      </c>
      <c r="O341" s="2" t="n">
        <v>26.26</v>
      </c>
      <c r="P341" s="2" t="n">
        <v>26.26</v>
      </c>
      <c r="Q341" s="2" t="n">
        <v>12.22</v>
      </c>
      <c r="R341" s="2" t="n">
        <v>46.46</v>
      </c>
      <c r="S341" s="2" t="n">
        <v>46.46</v>
      </c>
      <c r="T341" s="2" t="n">
        <v>23.8</v>
      </c>
      <c r="U341" s="2" t="n">
        <v>69.7</v>
      </c>
      <c r="V341" s="2" t="n">
        <v>69.7</v>
      </c>
      <c r="W341" s="2" t="n">
        <v>40.83</v>
      </c>
      <c r="X341" s="2" t="n">
        <v>89.90000000000001</v>
      </c>
      <c r="Y341" s="2" t="n">
        <v>89.90000000000001</v>
      </c>
      <c r="Z341" s="2" t="n">
        <v>62.68</v>
      </c>
      <c r="AA341" s="2" t="n">
        <v>100</v>
      </c>
      <c r="AB341" s="2" t="n">
        <v>100</v>
      </c>
      <c r="AC341" s="2" t="n">
        <v>100</v>
      </c>
      <c r="AD341" s="2" t="n">
        <v>100</v>
      </c>
      <c r="AE341" s="2" t="n">
        <v>100</v>
      </c>
      <c r="AF341" s="2" t="n">
        <v>100</v>
      </c>
      <c r="AG341" s="2" t="n">
        <v>100</v>
      </c>
      <c r="AH341" s="2" t="n">
        <v>100</v>
      </c>
      <c r="AI341" s="2" t="n">
        <v>100</v>
      </c>
      <c r="AJ341" s="2" t="n">
        <v>100</v>
      </c>
      <c r="AK341" s="2" t="n">
        <v>100</v>
      </c>
      <c r="AL341" s="2" t="n">
        <v>100</v>
      </c>
      <c r="AM341" s="2" t="n">
        <v>100</v>
      </c>
      <c r="AN341" s="2" t="n">
        <v>100</v>
      </c>
      <c r="AO341" s="2" t="n">
        <v>100</v>
      </c>
      <c r="AP341" s="2" t="n">
        <v>100</v>
      </c>
      <c r="AQ341" s="2" t="n">
        <v>100</v>
      </c>
      <c r="AR341" s="2" t="n">
        <v>100</v>
      </c>
      <c r="AS341" s="2" t="n">
        <v>100</v>
      </c>
      <c r="AT341" s="2" t="n">
        <v>100</v>
      </c>
      <c r="AU341" s="2" t="n">
        <v>100</v>
      </c>
      <c r="AV341" s="2" t="n">
        <v>100</v>
      </c>
      <c r="AW341" s="2" t="n">
        <v>100</v>
      </c>
      <c r="AX341" s="2" t="n">
        <v>100</v>
      </c>
      <c r="AY341" s="2" t="n">
        <v>100</v>
      </c>
      <c r="AZ341" s="2" t="n">
        <v>100</v>
      </c>
      <c r="BA341" s="2" t="n">
        <v>100</v>
      </c>
      <c r="BB341" s="2" t="n">
        <v>100</v>
      </c>
      <c r="BC341" s="2" t="n">
        <v>100</v>
      </c>
      <c r="BD341" s="2" t="n">
        <v>100</v>
      </c>
      <c r="BE341" s="2" t="n">
        <v>100</v>
      </c>
      <c r="BF341" s="2" t="n">
        <v>100</v>
      </c>
      <c r="BG341" s="2" t="n">
        <v>100</v>
      </c>
      <c r="BH341" s="2" t="n">
        <v>100</v>
      </c>
      <c r="BI341" s="2" t="n">
        <v>100</v>
      </c>
      <c r="BJ341" s="2" t="n">
        <v>100</v>
      </c>
      <c r="BK341" s="2" t="n">
        <v>100</v>
      </c>
      <c r="BL341" s="2" t="n">
        <v>100</v>
      </c>
      <c r="BM341" s="2" t="n">
        <v>100</v>
      </c>
      <c r="BN341" s="2" t="n">
        <v>100</v>
      </c>
      <c r="BO341" s="2" t="n">
        <v>100</v>
      </c>
      <c r="BP341" s="2" t="n">
        <v>100</v>
      </c>
      <c r="BQ341" s="2" t="n">
        <v>100</v>
      </c>
      <c r="BR341" s="2" t="n">
        <v>100</v>
      </c>
      <c r="BS341" s="2" t="n">
        <v>100</v>
      </c>
      <c r="BT341" s="2" t="n">
        <v>100</v>
      </c>
      <c r="BU341" s="2" t="n">
        <v>100</v>
      </c>
      <c r="BV341" s="2" t="n">
        <v>100</v>
      </c>
      <c r="BW341" s="2" t="n">
        <v>100</v>
      </c>
      <c r="BX341" s="2" t="n">
        <v>100</v>
      </c>
      <c r="BY341" s="2" t="n">
        <v>100</v>
      </c>
      <c r="BZ341" s="2" t="n">
        <v>100</v>
      </c>
      <c r="CA341" s="2" t="n">
        <v>100</v>
      </c>
      <c r="CB341" s="2" t="n">
        <v>100</v>
      </c>
      <c r="CC341" s="2" t="n">
        <v>100</v>
      </c>
      <c r="CD341" s="2" t="n">
        <v>100</v>
      </c>
      <c r="CE341" s="2" t="n">
        <v>100</v>
      </c>
      <c r="CF341" s="2" t="n">
        <v>100</v>
      </c>
      <c r="CG341" s="2" t="n">
        <v>100</v>
      </c>
      <c r="CH341" s="2" t="n">
        <v>100</v>
      </c>
      <c r="CI341" s="2" t="n">
        <v>100</v>
      </c>
      <c r="CJ341" s="2" t="n">
        <v>100</v>
      </c>
      <c r="CK341" s="2" t="n">
        <v>100</v>
      </c>
      <c r="CL341" s="2" t="n">
        <v>100</v>
      </c>
      <c r="CM341" s="2" t="n">
        <v>100</v>
      </c>
      <c r="CN341" s="2" t="n">
        <v>100</v>
      </c>
      <c r="CO341" s="2" t="n">
        <v>100</v>
      </c>
      <c r="CP341" s="2" t="n">
        <v>100</v>
      </c>
      <c r="CQ341" s="2" t="n">
        <v>100</v>
      </c>
      <c r="CR341" s="2" t="n">
        <v>100</v>
      </c>
      <c r="CS341" s="2" t="n">
        <v>100</v>
      </c>
      <c r="CT341" s="2" t="n">
        <v>100</v>
      </c>
      <c r="CU341" s="2" t="n">
        <v>100</v>
      </c>
      <c r="CV341" s="2" t="n">
        <v>100</v>
      </c>
      <c r="CW341" s="2" t="n">
        <v>100</v>
      </c>
      <c r="CX341" s="2" t="n">
        <v>100</v>
      </c>
      <c r="CY341" s="2" t="n">
        <v>100</v>
      </c>
      <c r="CZ341" s="2" t="n">
        <v>100</v>
      </c>
      <c r="DA341" s="2" t="n">
        <v>100</v>
      </c>
      <c r="DB341" s="2" t="n">
        <v>100</v>
      </c>
      <c r="DC341" s="2" t="n">
        <v>100</v>
      </c>
      <c r="DD341" s="2" t="n">
        <v>100</v>
      </c>
      <c r="DE341" s="2" t="n">
        <v>100</v>
      </c>
      <c r="DF341" s="2" t="n">
        <v>100</v>
      </c>
      <c r="DG341" s="2" t="n">
        <v>100</v>
      </c>
      <c r="DH341" s="2" t="n">
        <v>100</v>
      </c>
      <c r="DI341" s="2" t="n">
        <v>100</v>
      </c>
      <c r="DJ341" s="2" t="n">
        <v>100</v>
      </c>
      <c r="DK341" s="2" t="n">
        <v>100</v>
      </c>
      <c r="DL341" s="2" t="n">
        <v>100</v>
      </c>
      <c r="DM341" s="2" t="n">
        <v>100</v>
      </c>
      <c r="DN341" s="2" t="n">
        <v>100</v>
      </c>
      <c r="DO341" s="2" t="n">
        <v>100</v>
      </c>
      <c r="DP341" s="2" t="n">
        <v>100</v>
      </c>
      <c r="DQ341" s="2" t="n">
        <v>100</v>
      </c>
      <c r="DR341" s="2" t="n">
        <v>100</v>
      </c>
      <c r="DS341" s="2" t="n">
        <v>100</v>
      </c>
      <c r="DT341" s="2" t="n">
        <v>100</v>
      </c>
      <c r="DU341" s="2" t="n">
        <v>100</v>
      </c>
      <c r="DV341" s="2" t="n">
        <v>100</v>
      </c>
      <c r="DW341" s="2" t="n">
        <v>100</v>
      </c>
      <c r="DX341" s="2" t="n">
        <v>100</v>
      </c>
      <c r="DY341" s="2" t="n">
        <v>100</v>
      </c>
      <c r="DZ341" s="2" t="n">
        <v>100</v>
      </c>
      <c r="EA341" s="2" t="n">
        <v>100</v>
      </c>
      <c r="EB341" s="2" t="n">
        <v>100</v>
      </c>
      <c r="EC341" s="2" t="n">
        <v>100</v>
      </c>
      <c r="ED341" s="2" t="n">
        <v>100</v>
      </c>
      <c r="EE341" s="2" t="n">
        <v>100</v>
      </c>
      <c r="EF341" s="2" t="n">
        <v>100</v>
      </c>
      <c r="EG341" s="2" t="n">
        <v>100</v>
      </c>
      <c r="EH341" s="2" t="n">
        <v>100</v>
      </c>
      <c r="EI341" s="2" t="n">
        <v>100</v>
      </c>
      <c r="EJ341" s="2" t="n">
        <v>100</v>
      </c>
      <c r="EK341" s="2" t="n">
        <v>100</v>
      </c>
      <c r="EL341" s="2" t="n">
        <v>100</v>
      </c>
      <c r="EM341" s="2" t="n">
        <v>100</v>
      </c>
      <c r="EN341" s="2" t="n">
        <v>100</v>
      </c>
      <c r="EO341" s="2" t="n">
        <v>100</v>
      </c>
      <c r="EP341" s="2" t="n">
        <v>100</v>
      </c>
    </row>
    <row r="342">
      <c r="A342" s="2" t="n">
        <v>4</v>
      </c>
      <c r="B342" s="2" t="inlineStr">
        <is>
          <t>15.01.02.05</t>
        </is>
      </c>
      <c r="C342" s="2" t="inlineStr">
        <is>
          <t>Ø 100cm sem lama</t>
        </is>
      </c>
      <c r="D342" s="2" t="inlineStr">
        <is>
          <t>24/04/2025</t>
        </is>
      </c>
      <c r="E342" s="2" t="inlineStr">
        <is>
          <t>12/09/2025</t>
        </is>
      </c>
      <c r="F342" s="2" t="n">
        <v>33285</v>
      </c>
      <c r="G342" s="2" t="n">
        <v>0</v>
      </c>
      <c r="H342" s="2" t="n">
        <v>33285</v>
      </c>
      <c r="I342" s="2" t="n">
        <v>0</v>
      </c>
      <c r="J342" s="2" t="n">
        <v>0</v>
      </c>
      <c r="K342" s="2" t="n">
        <v>0</v>
      </c>
      <c r="L342" s="2" t="n">
        <v>5.05</v>
      </c>
      <c r="M342" s="2" t="n">
        <v>5.05</v>
      </c>
      <c r="N342" s="2" t="n">
        <v>0</v>
      </c>
      <c r="O342" s="2" t="n">
        <v>26.26</v>
      </c>
      <c r="P342" s="2" t="n">
        <v>26.26</v>
      </c>
      <c r="Q342" s="2" t="n">
        <v>12.22</v>
      </c>
      <c r="R342" s="2" t="n">
        <v>46.46</v>
      </c>
      <c r="S342" s="2" t="n">
        <v>46.46</v>
      </c>
      <c r="T342" s="2" t="n">
        <v>23.8</v>
      </c>
      <c r="U342" s="2" t="n">
        <v>69.7</v>
      </c>
      <c r="V342" s="2" t="n">
        <v>69.7</v>
      </c>
      <c r="W342" s="2" t="n">
        <v>40.83</v>
      </c>
      <c r="X342" s="2" t="n">
        <v>89.90000000000001</v>
      </c>
      <c r="Y342" s="2" t="n">
        <v>89.90000000000001</v>
      </c>
      <c r="Z342" s="2" t="n">
        <v>62.68</v>
      </c>
      <c r="AA342" s="2" t="n">
        <v>100</v>
      </c>
      <c r="AB342" s="2" t="n">
        <v>100</v>
      </c>
      <c r="AC342" s="2" t="n">
        <v>100</v>
      </c>
      <c r="AD342" s="2" t="n">
        <v>100</v>
      </c>
      <c r="AE342" s="2" t="n">
        <v>100</v>
      </c>
      <c r="AF342" s="2" t="n">
        <v>100</v>
      </c>
      <c r="AG342" s="2" t="n">
        <v>100</v>
      </c>
      <c r="AH342" s="2" t="n">
        <v>100</v>
      </c>
      <c r="AI342" s="2" t="n">
        <v>100</v>
      </c>
      <c r="AJ342" s="2" t="n">
        <v>100</v>
      </c>
      <c r="AK342" s="2" t="n">
        <v>100</v>
      </c>
      <c r="AL342" s="2" t="n">
        <v>100</v>
      </c>
      <c r="AM342" s="2" t="n">
        <v>100</v>
      </c>
      <c r="AN342" s="2" t="n">
        <v>100</v>
      </c>
      <c r="AO342" s="2" t="n">
        <v>100</v>
      </c>
      <c r="AP342" s="2" t="n">
        <v>100</v>
      </c>
      <c r="AQ342" s="2" t="n">
        <v>100</v>
      </c>
      <c r="AR342" s="2" t="n">
        <v>100</v>
      </c>
      <c r="AS342" s="2" t="n">
        <v>100</v>
      </c>
      <c r="AT342" s="2" t="n">
        <v>100</v>
      </c>
      <c r="AU342" s="2" t="n">
        <v>100</v>
      </c>
      <c r="AV342" s="2" t="n">
        <v>100</v>
      </c>
      <c r="AW342" s="2" t="n">
        <v>100</v>
      </c>
      <c r="AX342" s="2" t="n">
        <v>100</v>
      </c>
      <c r="AY342" s="2" t="n">
        <v>100</v>
      </c>
      <c r="AZ342" s="2" t="n">
        <v>100</v>
      </c>
      <c r="BA342" s="2" t="n">
        <v>100</v>
      </c>
      <c r="BB342" s="2" t="n">
        <v>100</v>
      </c>
      <c r="BC342" s="2" t="n">
        <v>100</v>
      </c>
      <c r="BD342" s="2" t="n">
        <v>100</v>
      </c>
      <c r="BE342" s="2" t="n">
        <v>100</v>
      </c>
      <c r="BF342" s="2" t="n">
        <v>100</v>
      </c>
      <c r="BG342" s="2" t="n">
        <v>100</v>
      </c>
      <c r="BH342" s="2" t="n">
        <v>100</v>
      </c>
      <c r="BI342" s="2" t="n">
        <v>100</v>
      </c>
      <c r="BJ342" s="2" t="n">
        <v>100</v>
      </c>
      <c r="BK342" s="2" t="n">
        <v>100</v>
      </c>
      <c r="BL342" s="2" t="n">
        <v>100</v>
      </c>
      <c r="BM342" s="2" t="n">
        <v>100</v>
      </c>
      <c r="BN342" s="2" t="n">
        <v>100</v>
      </c>
      <c r="BO342" s="2" t="n">
        <v>100</v>
      </c>
      <c r="BP342" s="2" t="n">
        <v>100</v>
      </c>
      <c r="BQ342" s="2" t="n">
        <v>100</v>
      </c>
      <c r="BR342" s="2" t="n">
        <v>100</v>
      </c>
      <c r="BS342" s="2" t="n">
        <v>100</v>
      </c>
      <c r="BT342" s="2" t="n">
        <v>100</v>
      </c>
      <c r="BU342" s="2" t="n">
        <v>100</v>
      </c>
      <c r="BV342" s="2" t="n">
        <v>100</v>
      </c>
      <c r="BW342" s="2" t="n">
        <v>100</v>
      </c>
      <c r="BX342" s="2" t="n">
        <v>100</v>
      </c>
      <c r="BY342" s="2" t="n">
        <v>100</v>
      </c>
      <c r="BZ342" s="2" t="n">
        <v>100</v>
      </c>
      <c r="CA342" s="2" t="n">
        <v>100</v>
      </c>
      <c r="CB342" s="2" t="n">
        <v>100</v>
      </c>
      <c r="CC342" s="2" t="n">
        <v>100</v>
      </c>
      <c r="CD342" s="2" t="n">
        <v>100</v>
      </c>
      <c r="CE342" s="2" t="n">
        <v>100</v>
      </c>
      <c r="CF342" s="2" t="n">
        <v>100</v>
      </c>
      <c r="CG342" s="2" t="n">
        <v>100</v>
      </c>
      <c r="CH342" s="2" t="n">
        <v>100</v>
      </c>
      <c r="CI342" s="2" t="n">
        <v>100</v>
      </c>
      <c r="CJ342" s="2" t="n">
        <v>100</v>
      </c>
      <c r="CK342" s="2" t="n">
        <v>100</v>
      </c>
      <c r="CL342" s="2" t="n">
        <v>100</v>
      </c>
      <c r="CM342" s="2" t="n">
        <v>100</v>
      </c>
      <c r="CN342" s="2" t="n">
        <v>100</v>
      </c>
      <c r="CO342" s="2" t="n">
        <v>100</v>
      </c>
      <c r="CP342" s="2" t="n">
        <v>100</v>
      </c>
      <c r="CQ342" s="2" t="n">
        <v>100</v>
      </c>
      <c r="CR342" s="2" t="n">
        <v>100</v>
      </c>
      <c r="CS342" s="2" t="n">
        <v>100</v>
      </c>
      <c r="CT342" s="2" t="n">
        <v>100</v>
      </c>
      <c r="CU342" s="2" t="n">
        <v>100</v>
      </c>
      <c r="CV342" s="2" t="n">
        <v>100</v>
      </c>
      <c r="CW342" s="2" t="n">
        <v>100</v>
      </c>
      <c r="CX342" s="2" t="n">
        <v>100</v>
      </c>
      <c r="CY342" s="2" t="n">
        <v>100</v>
      </c>
      <c r="CZ342" s="2" t="n">
        <v>100</v>
      </c>
      <c r="DA342" s="2" t="n">
        <v>100</v>
      </c>
      <c r="DB342" s="2" t="n">
        <v>100</v>
      </c>
      <c r="DC342" s="2" t="n">
        <v>100</v>
      </c>
      <c r="DD342" s="2" t="n">
        <v>100</v>
      </c>
      <c r="DE342" s="2" t="n">
        <v>100</v>
      </c>
      <c r="DF342" s="2" t="n">
        <v>100</v>
      </c>
      <c r="DG342" s="2" t="n">
        <v>100</v>
      </c>
      <c r="DH342" s="2" t="n">
        <v>100</v>
      </c>
      <c r="DI342" s="2" t="n">
        <v>100</v>
      </c>
      <c r="DJ342" s="2" t="n">
        <v>100</v>
      </c>
      <c r="DK342" s="2" t="n">
        <v>100</v>
      </c>
      <c r="DL342" s="2" t="n">
        <v>100</v>
      </c>
      <c r="DM342" s="2" t="n">
        <v>100</v>
      </c>
      <c r="DN342" s="2" t="n">
        <v>100</v>
      </c>
      <c r="DO342" s="2" t="n">
        <v>100</v>
      </c>
      <c r="DP342" s="2" t="n">
        <v>100</v>
      </c>
      <c r="DQ342" s="2" t="n">
        <v>100</v>
      </c>
      <c r="DR342" s="2" t="n">
        <v>100</v>
      </c>
      <c r="DS342" s="2" t="n">
        <v>100</v>
      </c>
      <c r="DT342" s="2" t="n">
        <v>100</v>
      </c>
      <c r="DU342" s="2" t="n">
        <v>100</v>
      </c>
      <c r="DV342" s="2" t="n">
        <v>100</v>
      </c>
      <c r="DW342" s="2" t="n">
        <v>100</v>
      </c>
      <c r="DX342" s="2" t="n">
        <v>100</v>
      </c>
      <c r="DY342" s="2" t="n">
        <v>100</v>
      </c>
      <c r="DZ342" s="2" t="n">
        <v>100</v>
      </c>
      <c r="EA342" s="2" t="n">
        <v>100</v>
      </c>
      <c r="EB342" s="2" t="n">
        <v>100</v>
      </c>
      <c r="EC342" s="2" t="n">
        <v>100</v>
      </c>
      <c r="ED342" s="2" t="n">
        <v>100</v>
      </c>
      <c r="EE342" s="2" t="n">
        <v>100</v>
      </c>
      <c r="EF342" s="2" t="n">
        <v>100</v>
      </c>
      <c r="EG342" s="2" t="n">
        <v>100</v>
      </c>
      <c r="EH342" s="2" t="n">
        <v>100</v>
      </c>
      <c r="EI342" s="2" t="n">
        <v>100</v>
      </c>
      <c r="EJ342" s="2" t="n">
        <v>100</v>
      </c>
      <c r="EK342" s="2" t="n">
        <v>100</v>
      </c>
      <c r="EL342" s="2" t="n">
        <v>100</v>
      </c>
      <c r="EM342" s="2" t="n">
        <v>100</v>
      </c>
      <c r="EN342" s="2" t="n">
        <v>100</v>
      </c>
      <c r="EO342" s="2" t="n">
        <v>100</v>
      </c>
      <c r="EP342" s="2" t="n">
        <v>100</v>
      </c>
    </row>
    <row r="343">
      <c r="A343" s="2" t="n">
        <v>4</v>
      </c>
      <c r="B343" s="2" t="inlineStr">
        <is>
          <t>15.01.02.06</t>
        </is>
      </c>
      <c r="C343" s="2" t="inlineStr">
        <is>
          <t>Ø 100cm com lama</t>
        </is>
      </c>
      <c r="D343" s="2" t="inlineStr">
        <is>
          <t>24/04/2025</t>
        </is>
      </c>
      <c r="E343" s="2" t="inlineStr">
        <is>
          <t>12/09/2025</t>
        </is>
      </c>
      <c r="F343" s="2" t="n">
        <v>48000</v>
      </c>
      <c r="G343" s="2" t="n">
        <v>0</v>
      </c>
      <c r="H343" s="2" t="n">
        <v>48000</v>
      </c>
      <c r="I343" s="2" t="n">
        <v>0</v>
      </c>
      <c r="J343" s="2" t="n">
        <v>0</v>
      </c>
      <c r="K343" s="2" t="n">
        <v>0</v>
      </c>
      <c r="L343" s="2" t="n">
        <v>5.05</v>
      </c>
      <c r="M343" s="2" t="n">
        <v>5.05</v>
      </c>
      <c r="N343" s="2" t="n">
        <v>0</v>
      </c>
      <c r="O343" s="2" t="n">
        <v>26.26</v>
      </c>
      <c r="P343" s="2" t="n">
        <v>26.26</v>
      </c>
      <c r="Q343" s="2" t="n">
        <v>12.22</v>
      </c>
      <c r="R343" s="2" t="n">
        <v>46.46</v>
      </c>
      <c r="S343" s="2" t="n">
        <v>46.46</v>
      </c>
      <c r="T343" s="2" t="n">
        <v>23.8</v>
      </c>
      <c r="U343" s="2" t="n">
        <v>69.7</v>
      </c>
      <c r="V343" s="2" t="n">
        <v>69.7</v>
      </c>
      <c r="W343" s="2" t="n">
        <v>40.83</v>
      </c>
      <c r="X343" s="2" t="n">
        <v>89.90000000000001</v>
      </c>
      <c r="Y343" s="2" t="n">
        <v>89.90000000000001</v>
      </c>
      <c r="Z343" s="2" t="n">
        <v>62.68</v>
      </c>
      <c r="AA343" s="2" t="n">
        <v>100</v>
      </c>
      <c r="AB343" s="2" t="n">
        <v>100</v>
      </c>
      <c r="AC343" s="2" t="n">
        <v>100</v>
      </c>
      <c r="AD343" s="2" t="n">
        <v>100</v>
      </c>
      <c r="AE343" s="2" t="n">
        <v>100</v>
      </c>
      <c r="AF343" s="2" t="n">
        <v>100</v>
      </c>
      <c r="AG343" s="2" t="n">
        <v>100</v>
      </c>
      <c r="AH343" s="2" t="n">
        <v>100</v>
      </c>
      <c r="AI343" s="2" t="n">
        <v>100</v>
      </c>
      <c r="AJ343" s="2" t="n">
        <v>100</v>
      </c>
      <c r="AK343" s="2" t="n">
        <v>100</v>
      </c>
      <c r="AL343" s="2" t="n">
        <v>100</v>
      </c>
      <c r="AM343" s="2" t="n">
        <v>100</v>
      </c>
      <c r="AN343" s="2" t="n">
        <v>100</v>
      </c>
      <c r="AO343" s="2" t="n">
        <v>100</v>
      </c>
      <c r="AP343" s="2" t="n">
        <v>100</v>
      </c>
      <c r="AQ343" s="2" t="n">
        <v>100</v>
      </c>
      <c r="AR343" s="2" t="n">
        <v>100</v>
      </c>
      <c r="AS343" s="2" t="n">
        <v>100</v>
      </c>
      <c r="AT343" s="2" t="n">
        <v>100</v>
      </c>
      <c r="AU343" s="2" t="n">
        <v>100</v>
      </c>
      <c r="AV343" s="2" t="n">
        <v>100</v>
      </c>
      <c r="AW343" s="2" t="n">
        <v>100</v>
      </c>
      <c r="AX343" s="2" t="n">
        <v>100</v>
      </c>
      <c r="AY343" s="2" t="n">
        <v>100</v>
      </c>
      <c r="AZ343" s="2" t="n">
        <v>100</v>
      </c>
      <c r="BA343" s="2" t="n">
        <v>100</v>
      </c>
      <c r="BB343" s="2" t="n">
        <v>100</v>
      </c>
      <c r="BC343" s="2" t="n">
        <v>100</v>
      </c>
      <c r="BD343" s="2" t="n">
        <v>100</v>
      </c>
      <c r="BE343" s="2" t="n">
        <v>100</v>
      </c>
      <c r="BF343" s="2" t="n">
        <v>100</v>
      </c>
      <c r="BG343" s="2" t="n">
        <v>100</v>
      </c>
      <c r="BH343" s="2" t="n">
        <v>100</v>
      </c>
      <c r="BI343" s="2" t="n">
        <v>100</v>
      </c>
      <c r="BJ343" s="2" t="n">
        <v>100</v>
      </c>
      <c r="BK343" s="2" t="n">
        <v>100</v>
      </c>
      <c r="BL343" s="2" t="n">
        <v>100</v>
      </c>
      <c r="BM343" s="2" t="n">
        <v>100</v>
      </c>
      <c r="BN343" s="2" t="n">
        <v>100</v>
      </c>
      <c r="BO343" s="2" t="n">
        <v>100</v>
      </c>
      <c r="BP343" s="2" t="n">
        <v>100</v>
      </c>
      <c r="BQ343" s="2" t="n">
        <v>100</v>
      </c>
      <c r="BR343" s="2" t="n">
        <v>100</v>
      </c>
      <c r="BS343" s="2" t="n">
        <v>100</v>
      </c>
      <c r="BT343" s="2" t="n">
        <v>100</v>
      </c>
      <c r="BU343" s="2" t="n">
        <v>100</v>
      </c>
      <c r="BV343" s="2" t="n">
        <v>100</v>
      </c>
      <c r="BW343" s="2" t="n">
        <v>100</v>
      </c>
      <c r="BX343" s="2" t="n">
        <v>100</v>
      </c>
      <c r="BY343" s="2" t="n">
        <v>100</v>
      </c>
      <c r="BZ343" s="2" t="n">
        <v>100</v>
      </c>
      <c r="CA343" s="2" t="n">
        <v>100</v>
      </c>
      <c r="CB343" s="2" t="n">
        <v>100</v>
      </c>
      <c r="CC343" s="2" t="n">
        <v>100</v>
      </c>
      <c r="CD343" s="2" t="n">
        <v>100</v>
      </c>
      <c r="CE343" s="2" t="n">
        <v>100</v>
      </c>
      <c r="CF343" s="2" t="n">
        <v>100</v>
      </c>
      <c r="CG343" s="2" t="n">
        <v>100</v>
      </c>
      <c r="CH343" s="2" t="n">
        <v>100</v>
      </c>
      <c r="CI343" s="2" t="n">
        <v>100</v>
      </c>
      <c r="CJ343" s="2" t="n">
        <v>100</v>
      </c>
      <c r="CK343" s="2" t="n">
        <v>100</v>
      </c>
      <c r="CL343" s="2" t="n">
        <v>100</v>
      </c>
      <c r="CM343" s="2" t="n">
        <v>100</v>
      </c>
      <c r="CN343" s="2" t="n">
        <v>100</v>
      </c>
      <c r="CO343" s="2" t="n">
        <v>100</v>
      </c>
      <c r="CP343" s="2" t="n">
        <v>100</v>
      </c>
      <c r="CQ343" s="2" t="n">
        <v>100</v>
      </c>
      <c r="CR343" s="2" t="n">
        <v>100</v>
      </c>
      <c r="CS343" s="2" t="n">
        <v>100</v>
      </c>
      <c r="CT343" s="2" t="n">
        <v>100</v>
      </c>
      <c r="CU343" s="2" t="n">
        <v>100</v>
      </c>
      <c r="CV343" s="2" t="n">
        <v>100</v>
      </c>
      <c r="CW343" s="2" t="n">
        <v>100</v>
      </c>
      <c r="CX343" s="2" t="n">
        <v>100</v>
      </c>
      <c r="CY343" s="2" t="n">
        <v>100</v>
      </c>
      <c r="CZ343" s="2" t="n">
        <v>100</v>
      </c>
      <c r="DA343" s="2" t="n">
        <v>100</v>
      </c>
      <c r="DB343" s="2" t="n">
        <v>100</v>
      </c>
      <c r="DC343" s="2" t="n">
        <v>100</v>
      </c>
      <c r="DD343" s="2" t="n">
        <v>100</v>
      </c>
      <c r="DE343" s="2" t="n">
        <v>100</v>
      </c>
      <c r="DF343" s="2" t="n">
        <v>100</v>
      </c>
      <c r="DG343" s="2" t="n">
        <v>100</v>
      </c>
      <c r="DH343" s="2" t="n">
        <v>100</v>
      </c>
      <c r="DI343" s="2" t="n">
        <v>100</v>
      </c>
      <c r="DJ343" s="2" t="n">
        <v>100</v>
      </c>
      <c r="DK343" s="2" t="n">
        <v>100</v>
      </c>
      <c r="DL343" s="2" t="n">
        <v>100</v>
      </c>
      <c r="DM343" s="2" t="n">
        <v>100</v>
      </c>
      <c r="DN343" s="2" t="n">
        <v>100</v>
      </c>
      <c r="DO343" s="2" t="n">
        <v>100</v>
      </c>
      <c r="DP343" s="2" t="n">
        <v>100</v>
      </c>
      <c r="DQ343" s="2" t="n">
        <v>100</v>
      </c>
      <c r="DR343" s="2" t="n">
        <v>100</v>
      </c>
      <c r="DS343" s="2" t="n">
        <v>100</v>
      </c>
      <c r="DT343" s="2" t="n">
        <v>100</v>
      </c>
      <c r="DU343" s="2" t="n">
        <v>100</v>
      </c>
      <c r="DV343" s="2" t="n">
        <v>100</v>
      </c>
      <c r="DW343" s="2" t="n">
        <v>100</v>
      </c>
      <c r="DX343" s="2" t="n">
        <v>100</v>
      </c>
      <c r="DY343" s="2" t="n">
        <v>100</v>
      </c>
      <c r="DZ343" s="2" t="n">
        <v>100</v>
      </c>
      <c r="EA343" s="2" t="n">
        <v>100</v>
      </c>
      <c r="EB343" s="2" t="n">
        <v>100</v>
      </c>
      <c r="EC343" s="2" t="n">
        <v>100</v>
      </c>
      <c r="ED343" s="2" t="n">
        <v>100</v>
      </c>
      <c r="EE343" s="2" t="n">
        <v>100</v>
      </c>
      <c r="EF343" s="2" t="n">
        <v>100</v>
      </c>
      <c r="EG343" s="2" t="n">
        <v>100</v>
      </c>
      <c r="EH343" s="2" t="n">
        <v>100</v>
      </c>
      <c r="EI343" s="2" t="n">
        <v>100</v>
      </c>
      <c r="EJ343" s="2" t="n">
        <v>100</v>
      </c>
      <c r="EK343" s="2" t="n">
        <v>100</v>
      </c>
      <c r="EL343" s="2" t="n">
        <v>100</v>
      </c>
      <c r="EM343" s="2" t="n">
        <v>100</v>
      </c>
      <c r="EN343" s="2" t="n">
        <v>100</v>
      </c>
      <c r="EO343" s="2" t="n">
        <v>100</v>
      </c>
      <c r="EP343" s="2" t="n">
        <v>100</v>
      </c>
    </row>
    <row r="344">
      <c r="A344" s="2" t="n">
        <v>4</v>
      </c>
      <c r="B344" s="2" t="inlineStr">
        <is>
          <t>15.01.02.07</t>
        </is>
      </c>
      <c r="C344" s="2" t="inlineStr">
        <is>
          <t>Ø 110cm sem lama</t>
        </is>
      </c>
      <c r="D344" s="2" t="inlineStr">
        <is>
          <t>24/04/2025</t>
        </is>
      </c>
      <c r="E344" s="2" t="inlineStr">
        <is>
          <t>12/09/2025</t>
        </is>
      </c>
      <c r="F344" s="2" t="n">
        <v>21340</v>
      </c>
      <c r="G344" s="2" t="n">
        <v>0</v>
      </c>
      <c r="H344" s="2" t="n">
        <v>21340</v>
      </c>
      <c r="I344" s="2" t="n">
        <v>0</v>
      </c>
      <c r="J344" s="2" t="n">
        <v>0</v>
      </c>
      <c r="K344" s="2" t="n">
        <v>0</v>
      </c>
      <c r="L344" s="2" t="n">
        <v>5.05</v>
      </c>
      <c r="M344" s="2" t="n">
        <v>5.05</v>
      </c>
      <c r="N344" s="2" t="n">
        <v>0</v>
      </c>
      <c r="O344" s="2" t="n">
        <v>26.26</v>
      </c>
      <c r="P344" s="2" t="n">
        <v>26.26</v>
      </c>
      <c r="Q344" s="2" t="n">
        <v>12.22</v>
      </c>
      <c r="R344" s="2" t="n">
        <v>46.46</v>
      </c>
      <c r="S344" s="2" t="n">
        <v>46.46</v>
      </c>
      <c r="T344" s="2" t="n">
        <v>23.8</v>
      </c>
      <c r="U344" s="2" t="n">
        <v>69.7</v>
      </c>
      <c r="V344" s="2" t="n">
        <v>69.7</v>
      </c>
      <c r="W344" s="2" t="n">
        <v>40.83</v>
      </c>
      <c r="X344" s="2" t="n">
        <v>89.90000000000001</v>
      </c>
      <c r="Y344" s="2" t="n">
        <v>89.90000000000001</v>
      </c>
      <c r="Z344" s="2" t="n">
        <v>62.68</v>
      </c>
      <c r="AA344" s="2" t="n">
        <v>100</v>
      </c>
      <c r="AB344" s="2" t="n">
        <v>100</v>
      </c>
      <c r="AC344" s="2" t="n">
        <v>100</v>
      </c>
      <c r="AD344" s="2" t="n">
        <v>100</v>
      </c>
      <c r="AE344" s="2" t="n">
        <v>100</v>
      </c>
      <c r="AF344" s="2" t="n">
        <v>100</v>
      </c>
      <c r="AG344" s="2" t="n">
        <v>100</v>
      </c>
      <c r="AH344" s="2" t="n">
        <v>100</v>
      </c>
      <c r="AI344" s="2" t="n">
        <v>100</v>
      </c>
      <c r="AJ344" s="2" t="n">
        <v>100</v>
      </c>
      <c r="AK344" s="2" t="n">
        <v>100</v>
      </c>
      <c r="AL344" s="2" t="n">
        <v>100</v>
      </c>
      <c r="AM344" s="2" t="n">
        <v>100</v>
      </c>
      <c r="AN344" s="2" t="n">
        <v>100</v>
      </c>
      <c r="AO344" s="2" t="n">
        <v>100</v>
      </c>
      <c r="AP344" s="2" t="n">
        <v>100</v>
      </c>
      <c r="AQ344" s="2" t="n">
        <v>100</v>
      </c>
      <c r="AR344" s="2" t="n">
        <v>100</v>
      </c>
      <c r="AS344" s="2" t="n">
        <v>100</v>
      </c>
      <c r="AT344" s="2" t="n">
        <v>100</v>
      </c>
      <c r="AU344" s="2" t="n">
        <v>100</v>
      </c>
      <c r="AV344" s="2" t="n">
        <v>100</v>
      </c>
      <c r="AW344" s="2" t="n">
        <v>100</v>
      </c>
      <c r="AX344" s="2" t="n">
        <v>100</v>
      </c>
      <c r="AY344" s="2" t="n">
        <v>100</v>
      </c>
      <c r="AZ344" s="2" t="n">
        <v>100</v>
      </c>
      <c r="BA344" s="2" t="n">
        <v>100</v>
      </c>
      <c r="BB344" s="2" t="n">
        <v>100</v>
      </c>
      <c r="BC344" s="2" t="n">
        <v>100</v>
      </c>
      <c r="BD344" s="2" t="n">
        <v>100</v>
      </c>
      <c r="BE344" s="2" t="n">
        <v>100</v>
      </c>
      <c r="BF344" s="2" t="n">
        <v>100</v>
      </c>
      <c r="BG344" s="2" t="n">
        <v>100</v>
      </c>
      <c r="BH344" s="2" t="n">
        <v>100</v>
      </c>
      <c r="BI344" s="2" t="n">
        <v>100</v>
      </c>
      <c r="BJ344" s="2" t="n">
        <v>100</v>
      </c>
      <c r="BK344" s="2" t="n">
        <v>100</v>
      </c>
      <c r="BL344" s="2" t="n">
        <v>100</v>
      </c>
      <c r="BM344" s="2" t="n">
        <v>100</v>
      </c>
      <c r="BN344" s="2" t="n">
        <v>100</v>
      </c>
      <c r="BO344" s="2" t="n">
        <v>100</v>
      </c>
      <c r="BP344" s="2" t="n">
        <v>100</v>
      </c>
      <c r="BQ344" s="2" t="n">
        <v>100</v>
      </c>
      <c r="BR344" s="2" t="n">
        <v>100</v>
      </c>
      <c r="BS344" s="2" t="n">
        <v>100</v>
      </c>
      <c r="BT344" s="2" t="n">
        <v>100</v>
      </c>
      <c r="BU344" s="2" t="n">
        <v>100</v>
      </c>
      <c r="BV344" s="2" t="n">
        <v>100</v>
      </c>
      <c r="BW344" s="2" t="n">
        <v>100</v>
      </c>
      <c r="BX344" s="2" t="n">
        <v>100</v>
      </c>
      <c r="BY344" s="2" t="n">
        <v>100</v>
      </c>
      <c r="BZ344" s="2" t="n">
        <v>100</v>
      </c>
      <c r="CA344" s="2" t="n">
        <v>100</v>
      </c>
      <c r="CB344" s="2" t="n">
        <v>100</v>
      </c>
      <c r="CC344" s="2" t="n">
        <v>100</v>
      </c>
      <c r="CD344" s="2" t="n">
        <v>100</v>
      </c>
      <c r="CE344" s="2" t="n">
        <v>100</v>
      </c>
      <c r="CF344" s="2" t="n">
        <v>100</v>
      </c>
      <c r="CG344" s="2" t="n">
        <v>100</v>
      </c>
      <c r="CH344" s="2" t="n">
        <v>100</v>
      </c>
      <c r="CI344" s="2" t="n">
        <v>100</v>
      </c>
      <c r="CJ344" s="2" t="n">
        <v>100</v>
      </c>
      <c r="CK344" s="2" t="n">
        <v>100</v>
      </c>
      <c r="CL344" s="2" t="n">
        <v>100</v>
      </c>
      <c r="CM344" s="2" t="n">
        <v>100</v>
      </c>
      <c r="CN344" s="2" t="n">
        <v>100</v>
      </c>
      <c r="CO344" s="2" t="n">
        <v>100</v>
      </c>
      <c r="CP344" s="2" t="n">
        <v>100</v>
      </c>
      <c r="CQ344" s="2" t="n">
        <v>100</v>
      </c>
      <c r="CR344" s="2" t="n">
        <v>100</v>
      </c>
      <c r="CS344" s="2" t="n">
        <v>100</v>
      </c>
      <c r="CT344" s="2" t="n">
        <v>100</v>
      </c>
      <c r="CU344" s="2" t="n">
        <v>100</v>
      </c>
      <c r="CV344" s="2" t="n">
        <v>100</v>
      </c>
      <c r="CW344" s="2" t="n">
        <v>100</v>
      </c>
      <c r="CX344" s="2" t="n">
        <v>100</v>
      </c>
      <c r="CY344" s="2" t="n">
        <v>100</v>
      </c>
      <c r="CZ344" s="2" t="n">
        <v>100</v>
      </c>
      <c r="DA344" s="2" t="n">
        <v>100</v>
      </c>
      <c r="DB344" s="2" t="n">
        <v>100</v>
      </c>
      <c r="DC344" s="2" t="n">
        <v>100</v>
      </c>
      <c r="DD344" s="2" t="n">
        <v>100</v>
      </c>
      <c r="DE344" s="2" t="n">
        <v>100</v>
      </c>
      <c r="DF344" s="2" t="n">
        <v>100</v>
      </c>
      <c r="DG344" s="2" t="n">
        <v>100</v>
      </c>
      <c r="DH344" s="2" t="n">
        <v>100</v>
      </c>
      <c r="DI344" s="2" t="n">
        <v>100</v>
      </c>
      <c r="DJ344" s="2" t="n">
        <v>100</v>
      </c>
      <c r="DK344" s="2" t="n">
        <v>100</v>
      </c>
      <c r="DL344" s="2" t="n">
        <v>100</v>
      </c>
      <c r="DM344" s="2" t="n">
        <v>100</v>
      </c>
      <c r="DN344" s="2" t="n">
        <v>100</v>
      </c>
      <c r="DO344" s="2" t="n">
        <v>100</v>
      </c>
      <c r="DP344" s="2" t="n">
        <v>100</v>
      </c>
      <c r="DQ344" s="2" t="n">
        <v>100</v>
      </c>
      <c r="DR344" s="2" t="n">
        <v>100</v>
      </c>
      <c r="DS344" s="2" t="n">
        <v>100</v>
      </c>
      <c r="DT344" s="2" t="n">
        <v>100</v>
      </c>
      <c r="DU344" s="2" t="n">
        <v>100</v>
      </c>
      <c r="DV344" s="2" t="n">
        <v>100</v>
      </c>
      <c r="DW344" s="2" t="n">
        <v>100</v>
      </c>
      <c r="DX344" s="2" t="n">
        <v>100</v>
      </c>
      <c r="DY344" s="2" t="n">
        <v>100</v>
      </c>
      <c r="DZ344" s="2" t="n">
        <v>100</v>
      </c>
      <c r="EA344" s="2" t="n">
        <v>100</v>
      </c>
      <c r="EB344" s="2" t="n">
        <v>100</v>
      </c>
      <c r="EC344" s="2" t="n">
        <v>100</v>
      </c>
      <c r="ED344" s="2" t="n">
        <v>100</v>
      </c>
      <c r="EE344" s="2" t="n">
        <v>100</v>
      </c>
      <c r="EF344" s="2" t="n">
        <v>100</v>
      </c>
      <c r="EG344" s="2" t="n">
        <v>100</v>
      </c>
      <c r="EH344" s="2" t="n">
        <v>100</v>
      </c>
      <c r="EI344" s="2" t="n">
        <v>100</v>
      </c>
      <c r="EJ344" s="2" t="n">
        <v>100</v>
      </c>
      <c r="EK344" s="2" t="n">
        <v>100</v>
      </c>
      <c r="EL344" s="2" t="n">
        <v>100</v>
      </c>
      <c r="EM344" s="2" t="n">
        <v>100</v>
      </c>
      <c r="EN344" s="2" t="n">
        <v>100</v>
      </c>
      <c r="EO344" s="2" t="n">
        <v>100</v>
      </c>
      <c r="EP344" s="2" t="n">
        <v>100</v>
      </c>
    </row>
    <row r="345">
      <c r="A345" s="2" t="n">
        <v>4</v>
      </c>
      <c r="B345" s="2" t="inlineStr">
        <is>
          <t>15.01.02.08</t>
        </is>
      </c>
      <c r="C345" s="2" t="inlineStr">
        <is>
          <t>Ø 110cm com lama</t>
        </is>
      </c>
      <c r="D345" s="2" t="inlineStr">
        <is>
          <t>24/04/2025</t>
        </is>
      </c>
      <c r="E345" s="2" t="inlineStr">
        <is>
          <t>12/09/2025</t>
        </is>
      </c>
      <c r="F345" s="2" t="n">
        <v>78750</v>
      </c>
      <c r="G345" s="2" t="n">
        <v>0</v>
      </c>
      <c r="H345" s="2" t="n">
        <v>78750</v>
      </c>
      <c r="I345" s="2" t="n">
        <v>0</v>
      </c>
      <c r="J345" s="2" t="n">
        <v>0</v>
      </c>
      <c r="K345" s="2" t="n">
        <v>0</v>
      </c>
      <c r="L345" s="2" t="n">
        <v>5.05</v>
      </c>
      <c r="M345" s="2" t="n">
        <v>5.05</v>
      </c>
      <c r="N345" s="2" t="n">
        <v>0</v>
      </c>
      <c r="O345" s="2" t="n">
        <v>26.26</v>
      </c>
      <c r="P345" s="2" t="n">
        <v>26.26</v>
      </c>
      <c r="Q345" s="2" t="n">
        <v>12.22</v>
      </c>
      <c r="R345" s="2" t="n">
        <v>46.46</v>
      </c>
      <c r="S345" s="2" t="n">
        <v>46.46</v>
      </c>
      <c r="T345" s="2" t="n">
        <v>23.8</v>
      </c>
      <c r="U345" s="2" t="n">
        <v>69.7</v>
      </c>
      <c r="V345" s="2" t="n">
        <v>69.7</v>
      </c>
      <c r="W345" s="2" t="n">
        <v>40.83</v>
      </c>
      <c r="X345" s="2" t="n">
        <v>89.90000000000001</v>
      </c>
      <c r="Y345" s="2" t="n">
        <v>89.90000000000001</v>
      </c>
      <c r="Z345" s="2" t="n">
        <v>62.68</v>
      </c>
      <c r="AA345" s="2" t="n">
        <v>100</v>
      </c>
      <c r="AB345" s="2" t="n">
        <v>100</v>
      </c>
      <c r="AC345" s="2" t="n">
        <v>100</v>
      </c>
      <c r="AD345" s="2" t="n">
        <v>100</v>
      </c>
      <c r="AE345" s="2" t="n">
        <v>100</v>
      </c>
      <c r="AF345" s="2" t="n">
        <v>100</v>
      </c>
      <c r="AG345" s="2" t="n">
        <v>100</v>
      </c>
      <c r="AH345" s="2" t="n">
        <v>100</v>
      </c>
      <c r="AI345" s="2" t="n">
        <v>100</v>
      </c>
      <c r="AJ345" s="2" t="n">
        <v>100</v>
      </c>
      <c r="AK345" s="2" t="n">
        <v>100</v>
      </c>
      <c r="AL345" s="2" t="n">
        <v>100</v>
      </c>
      <c r="AM345" s="2" t="n">
        <v>100</v>
      </c>
      <c r="AN345" s="2" t="n">
        <v>100</v>
      </c>
      <c r="AO345" s="2" t="n">
        <v>100</v>
      </c>
      <c r="AP345" s="2" t="n">
        <v>100</v>
      </c>
      <c r="AQ345" s="2" t="n">
        <v>100</v>
      </c>
      <c r="AR345" s="2" t="n">
        <v>100</v>
      </c>
      <c r="AS345" s="2" t="n">
        <v>100</v>
      </c>
      <c r="AT345" s="2" t="n">
        <v>100</v>
      </c>
      <c r="AU345" s="2" t="n">
        <v>100</v>
      </c>
      <c r="AV345" s="2" t="n">
        <v>100</v>
      </c>
      <c r="AW345" s="2" t="n">
        <v>100</v>
      </c>
      <c r="AX345" s="2" t="n">
        <v>100</v>
      </c>
      <c r="AY345" s="2" t="n">
        <v>100</v>
      </c>
      <c r="AZ345" s="2" t="n">
        <v>100</v>
      </c>
      <c r="BA345" s="2" t="n">
        <v>100</v>
      </c>
      <c r="BB345" s="2" t="n">
        <v>100</v>
      </c>
      <c r="BC345" s="2" t="n">
        <v>100</v>
      </c>
      <c r="BD345" s="2" t="n">
        <v>100</v>
      </c>
      <c r="BE345" s="2" t="n">
        <v>100</v>
      </c>
      <c r="BF345" s="2" t="n">
        <v>100</v>
      </c>
      <c r="BG345" s="2" t="n">
        <v>100</v>
      </c>
      <c r="BH345" s="2" t="n">
        <v>100</v>
      </c>
      <c r="BI345" s="2" t="n">
        <v>100</v>
      </c>
      <c r="BJ345" s="2" t="n">
        <v>100</v>
      </c>
      <c r="BK345" s="2" t="n">
        <v>100</v>
      </c>
      <c r="BL345" s="2" t="n">
        <v>100</v>
      </c>
      <c r="BM345" s="2" t="n">
        <v>100</v>
      </c>
      <c r="BN345" s="2" t="n">
        <v>100</v>
      </c>
      <c r="BO345" s="2" t="n">
        <v>100</v>
      </c>
      <c r="BP345" s="2" t="n">
        <v>100</v>
      </c>
      <c r="BQ345" s="2" t="n">
        <v>100</v>
      </c>
      <c r="BR345" s="2" t="n">
        <v>100</v>
      </c>
      <c r="BS345" s="2" t="n">
        <v>100</v>
      </c>
      <c r="BT345" s="2" t="n">
        <v>100</v>
      </c>
      <c r="BU345" s="2" t="n">
        <v>100</v>
      </c>
      <c r="BV345" s="2" t="n">
        <v>100</v>
      </c>
      <c r="BW345" s="2" t="n">
        <v>100</v>
      </c>
      <c r="BX345" s="2" t="n">
        <v>100</v>
      </c>
      <c r="BY345" s="2" t="n">
        <v>100</v>
      </c>
      <c r="BZ345" s="2" t="n">
        <v>100</v>
      </c>
      <c r="CA345" s="2" t="n">
        <v>100</v>
      </c>
      <c r="CB345" s="2" t="n">
        <v>100</v>
      </c>
      <c r="CC345" s="2" t="n">
        <v>100</v>
      </c>
      <c r="CD345" s="2" t="n">
        <v>100</v>
      </c>
      <c r="CE345" s="2" t="n">
        <v>100</v>
      </c>
      <c r="CF345" s="2" t="n">
        <v>100</v>
      </c>
      <c r="CG345" s="2" t="n">
        <v>100</v>
      </c>
      <c r="CH345" s="2" t="n">
        <v>100</v>
      </c>
      <c r="CI345" s="2" t="n">
        <v>100</v>
      </c>
      <c r="CJ345" s="2" t="n">
        <v>100</v>
      </c>
      <c r="CK345" s="2" t="n">
        <v>100</v>
      </c>
      <c r="CL345" s="2" t="n">
        <v>100</v>
      </c>
      <c r="CM345" s="2" t="n">
        <v>100</v>
      </c>
      <c r="CN345" s="2" t="n">
        <v>100</v>
      </c>
      <c r="CO345" s="2" t="n">
        <v>100</v>
      </c>
      <c r="CP345" s="2" t="n">
        <v>100</v>
      </c>
      <c r="CQ345" s="2" t="n">
        <v>100</v>
      </c>
      <c r="CR345" s="2" t="n">
        <v>100</v>
      </c>
      <c r="CS345" s="2" t="n">
        <v>100</v>
      </c>
      <c r="CT345" s="2" t="n">
        <v>100</v>
      </c>
      <c r="CU345" s="2" t="n">
        <v>100</v>
      </c>
      <c r="CV345" s="2" t="n">
        <v>100</v>
      </c>
      <c r="CW345" s="2" t="n">
        <v>100</v>
      </c>
      <c r="CX345" s="2" t="n">
        <v>100</v>
      </c>
      <c r="CY345" s="2" t="n">
        <v>100</v>
      </c>
      <c r="CZ345" s="2" t="n">
        <v>100</v>
      </c>
      <c r="DA345" s="2" t="n">
        <v>100</v>
      </c>
      <c r="DB345" s="2" t="n">
        <v>100</v>
      </c>
      <c r="DC345" s="2" t="n">
        <v>100</v>
      </c>
      <c r="DD345" s="2" t="n">
        <v>100</v>
      </c>
      <c r="DE345" s="2" t="n">
        <v>100</v>
      </c>
      <c r="DF345" s="2" t="n">
        <v>100</v>
      </c>
      <c r="DG345" s="2" t="n">
        <v>100</v>
      </c>
      <c r="DH345" s="2" t="n">
        <v>100</v>
      </c>
      <c r="DI345" s="2" t="n">
        <v>100</v>
      </c>
      <c r="DJ345" s="2" t="n">
        <v>100</v>
      </c>
      <c r="DK345" s="2" t="n">
        <v>100</v>
      </c>
      <c r="DL345" s="2" t="n">
        <v>100</v>
      </c>
      <c r="DM345" s="2" t="n">
        <v>100</v>
      </c>
      <c r="DN345" s="2" t="n">
        <v>100</v>
      </c>
      <c r="DO345" s="2" t="n">
        <v>100</v>
      </c>
      <c r="DP345" s="2" t="n">
        <v>100</v>
      </c>
      <c r="DQ345" s="2" t="n">
        <v>100</v>
      </c>
      <c r="DR345" s="2" t="n">
        <v>100</v>
      </c>
      <c r="DS345" s="2" t="n">
        <v>100</v>
      </c>
      <c r="DT345" s="2" t="n">
        <v>100</v>
      </c>
      <c r="DU345" s="2" t="n">
        <v>100</v>
      </c>
      <c r="DV345" s="2" t="n">
        <v>100</v>
      </c>
      <c r="DW345" s="2" t="n">
        <v>100</v>
      </c>
      <c r="DX345" s="2" t="n">
        <v>100</v>
      </c>
      <c r="DY345" s="2" t="n">
        <v>100</v>
      </c>
      <c r="DZ345" s="2" t="n">
        <v>100</v>
      </c>
      <c r="EA345" s="2" t="n">
        <v>100</v>
      </c>
      <c r="EB345" s="2" t="n">
        <v>100</v>
      </c>
      <c r="EC345" s="2" t="n">
        <v>100</v>
      </c>
      <c r="ED345" s="2" t="n">
        <v>100</v>
      </c>
      <c r="EE345" s="2" t="n">
        <v>100</v>
      </c>
      <c r="EF345" s="2" t="n">
        <v>100</v>
      </c>
      <c r="EG345" s="2" t="n">
        <v>100</v>
      </c>
      <c r="EH345" s="2" t="n">
        <v>100</v>
      </c>
      <c r="EI345" s="2" t="n">
        <v>100</v>
      </c>
      <c r="EJ345" s="2" t="n">
        <v>100</v>
      </c>
      <c r="EK345" s="2" t="n">
        <v>100</v>
      </c>
      <c r="EL345" s="2" t="n">
        <v>100</v>
      </c>
      <c r="EM345" s="2" t="n">
        <v>100</v>
      </c>
      <c r="EN345" s="2" t="n">
        <v>100</v>
      </c>
      <c r="EO345" s="2" t="n">
        <v>100</v>
      </c>
      <c r="EP345" s="2" t="n">
        <v>100</v>
      </c>
    </row>
    <row r="346">
      <c r="A346" s="2" t="n">
        <v>4</v>
      </c>
      <c r="B346" s="2" t="inlineStr">
        <is>
          <t>15.01.02.09</t>
        </is>
      </c>
      <c r="C346" s="2" t="inlineStr">
        <is>
          <t>Ø 120cm sem lama</t>
        </is>
      </c>
      <c r="D346" s="2" t="inlineStr">
        <is>
          <t>24/04/2025</t>
        </is>
      </c>
      <c r="E346" s="2" t="inlineStr">
        <is>
          <t>12/09/2025</t>
        </is>
      </c>
      <c r="F346" s="2" t="n">
        <v>15088</v>
      </c>
      <c r="G346" s="2" t="n">
        <v>0</v>
      </c>
      <c r="H346" s="2" t="n">
        <v>15088</v>
      </c>
      <c r="I346" s="2" t="n">
        <v>0</v>
      </c>
      <c r="J346" s="2" t="n">
        <v>0</v>
      </c>
      <c r="K346" s="2" t="n">
        <v>0</v>
      </c>
      <c r="L346" s="2" t="n">
        <v>5.05</v>
      </c>
      <c r="M346" s="2" t="n">
        <v>5.05</v>
      </c>
      <c r="N346" s="2" t="n">
        <v>0</v>
      </c>
      <c r="O346" s="2" t="n">
        <v>26.26</v>
      </c>
      <c r="P346" s="2" t="n">
        <v>26.26</v>
      </c>
      <c r="Q346" s="2" t="n">
        <v>12.22</v>
      </c>
      <c r="R346" s="2" t="n">
        <v>46.46</v>
      </c>
      <c r="S346" s="2" t="n">
        <v>46.46</v>
      </c>
      <c r="T346" s="2" t="n">
        <v>23.8</v>
      </c>
      <c r="U346" s="2" t="n">
        <v>69.7</v>
      </c>
      <c r="V346" s="2" t="n">
        <v>69.7</v>
      </c>
      <c r="W346" s="2" t="n">
        <v>40.83</v>
      </c>
      <c r="X346" s="2" t="n">
        <v>89.90000000000001</v>
      </c>
      <c r="Y346" s="2" t="n">
        <v>89.90000000000001</v>
      </c>
      <c r="Z346" s="2" t="n">
        <v>62.68</v>
      </c>
      <c r="AA346" s="2" t="n">
        <v>100</v>
      </c>
      <c r="AB346" s="2" t="n">
        <v>100</v>
      </c>
      <c r="AC346" s="2" t="n">
        <v>100</v>
      </c>
      <c r="AD346" s="2" t="n">
        <v>100</v>
      </c>
      <c r="AE346" s="2" t="n">
        <v>100</v>
      </c>
      <c r="AF346" s="2" t="n">
        <v>100</v>
      </c>
      <c r="AG346" s="2" t="n">
        <v>100</v>
      </c>
      <c r="AH346" s="2" t="n">
        <v>100</v>
      </c>
      <c r="AI346" s="2" t="n">
        <v>100</v>
      </c>
      <c r="AJ346" s="2" t="n">
        <v>100</v>
      </c>
      <c r="AK346" s="2" t="n">
        <v>100</v>
      </c>
      <c r="AL346" s="2" t="n">
        <v>100</v>
      </c>
      <c r="AM346" s="2" t="n">
        <v>100</v>
      </c>
      <c r="AN346" s="2" t="n">
        <v>100</v>
      </c>
      <c r="AO346" s="2" t="n">
        <v>100</v>
      </c>
      <c r="AP346" s="2" t="n">
        <v>100</v>
      </c>
      <c r="AQ346" s="2" t="n">
        <v>100</v>
      </c>
      <c r="AR346" s="2" t="n">
        <v>100</v>
      </c>
      <c r="AS346" s="2" t="n">
        <v>100</v>
      </c>
      <c r="AT346" s="2" t="n">
        <v>100</v>
      </c>
      <c r="AU346" s="2" t="n">
        <v>100</v>
      </c>
      <c r="AV346" s="2" t="n">
        <v>100</v>
      </c>
      <c r="AW346" s="2" t="n">
        <v>100</v>
      </c>
      <c r="AX346" s="2" t="n">
        <v>100</v>
      </c>
      <c r="AY346" s="2" t="n">
        <v>100</v>
      </c>
      <c r="AZ346" s="2" t="n">
        <v>100</v>
      </c>
      <c r="BA346" s="2" t="n">
        <v>100</v>
      </c>
      <c r="BB346" s="2" t="n">
        <v>100</v>
      </c>
      <c r="BC346" s="2" t="n">
        <v>100</v>
      </c>
      <c r="BD346" s="2" t="n">
        <v>100</v>
      </c>
      <c r="BE346" s="2" t="n">
        <v>100</v>
      </c>
      <c r="BF346" s="2" t="n">
        <v>100</v>
      </c>
      <c r="BG346" s="2" t="n">
        <v>100</v>
      </c>
      <c r="BH346" s="2" t="n">
        <v>100</v>
      </c>
      <c r="BI346" s="2" t="n">
        <v>100</v>
      </c>
      <c r="BJ346" s="2" t="n">
        <v>100</v>
      </c>
      <c r="BK346" s="2" t="n">
        <v>100</v>
      </c>
      <c r="BL346" s="2" t="n">
        <v>100</v>
      </c>
      <c r="BM346" s="2" t="n">
        <v>100</v>
      </c>
      <c r="BN346" s="2" t="n">
        <v>100</v>
      </c>
      <c r="BO346" s="2" t="n">
        <v>100</v>
      </c>
      <c r="BP346" s="2" t="n">
        <v>100</v>
      </c>
      <c r="BQ346" s="2" t="n">
        <v>100</v>
      </c>
      <c r="BR346" s="2" t="n">
        <v>100</v>
      </c>
      <c r="BS346" s="2" t="n">
        <v>100</v>
      </c>
      <c r="BT346" s="2" t="n">
        <v>100</v>
      </c>
      <c r="BU346" s="2" t="n">
        <v>100</v>
      </c>
      <c r="BV346" s="2" t="n">
        <v>100</v>
      </c>
      <c r="BW346" s="2" t="n">
        <v>100</v>
      </c>
      <c r="BX346" s="2" t="n">
        <v>100</v>
      </c>
      <c r="BY346" s="2" t="n">
        <v>100</v>
      </c>
      <c r="BZ346" s="2" t="n">
        <v>100</v>
      </c>
      <c r="CA346" s="2" t="n">
        <v>100</v>
      </c>
      <c r="CB346" s="2" t="n">
        <v>100</v>
      </c>
      <c r="CC346" s="2" t="n">
        <v>100</v>
      </c>
      <c r="CD346" s="2" t="n">
        <v>100</v>
      </c>
      <c r="CE346" s="2" t="n">
        <v>100</v>
      </c>
      <c r="CF346" s="2" t="n">
        <v>100</v>
      </c>
      <c r="CG346" s="2" t="n">
        <v>100</v>
      </c>
      <c r="CH346" s="2" t="n">
        <v>100</v>
      </c>
      <c r="CI346" s="2" t="n">
        <v>100</v>
      </c>
      <c r="CJ346" s="2" t="n">
        <v>100</v>
      </c>
      <c r="CK346" s="2" t="n">
        <v>100</v>
      </c>
      <c r="CL346" s="2" t="n">
        <v>100</v>
      </c>
      <c r="CM346" s="2" t="n">
        <v>100</v>
      </c>
      <c r="CN346" s="2" t="n">
        <v>100</v>
      </c>
      <c r="CO346" s="2" t="n">
        <v>100</v>
      </c>
      <c r="CP346" s="2" t="n">
        <v>100</v>
      </c>
      <c r="CQ346" s="2" t="n">
        <v>100</v>
      </c>
      <c r="CR346" s="2" t="n">
        <v>100</v>
      </c>
      <c r="CS346" s="2" t="n">
        <v>100</v>
      </c>
      <c r="CT346" s="2" t="n">
        <v>100</v>
      </c>
      <c r="CU346" s="2" t="n">
        <v>100</v>
      </c>
      <c r="CV346" s="2" t="n">
        <v>100</v>
      </c>
      <c r="CW346" s="2" t="n">
        <v>100</v>
      </c>
      <c r="CX346" s="2" t="n">
        <v>100</v>
      </c>
      <c r="CY346" s="2" t="n">
        <v>100</v>
      </c>
      <c r="CZ346" s="2" t="n">
        <v>100</v>
      </c>
      <c r="DA346" s="2" t="n">
        <v>100</v>
      </c>
      <c r="DB346" s="2" t="n">
        <v>100</v>
      </c>
      <c r="DC346" s="2" t="n">
        <v>100</v>
      </c>
      <c r="DD346" s="2" t="n">
        <v>100</v>
      </c>
      <c r="DE346" s="2" t="n">
        <v>100</v>
      </c>
      <c r="DF346" s="2" t="n">
        <v>100</v>
      </c>
      <c r="DG346" s="2" t="n">
        <v>100</v>
      </c>
      <c r="DH346" s="2" t="n">
        <v>100</v>
      </c>
      <c r="DI346" s="2" t="n">
        <v>100</v>
      </c>
      <c r="DJ346" s="2" t="n">
        <v>100</v>
      </c>
      <c r="DK346" s="2" t="n">
        <v>100</v>
      </c>
      <c r="DL346" s="2" t="n">
        <v>100</v>
      </c>
      <c r="DM346" s="2" t="n">
        <v>100</v>
      </c>
      <c r="DN346" s="2" t="n">
        <v>100</v>
      </c>
      <c r="DO346" s="2" t="n">
        <v>100</v>
      </c>
      <c r="DP346" s="2" t="n">
        <v>100</v>
      </c>
      <c r="DQ346" s="2" t="n">
        <v>100</v>
      </c>
      <c r="DR346" s="2" t="n">
        <v>100</v>
      </c>
      <c r="DS346" s="2" t="n">
        <v>100</v>
      </c>
      <c r="DT346" s="2" t="n">
        <v>100</v>
      </c>
      <c r="DU346" s="2" t="n">
        <v>100</v>
      </c>
      <c r="DV346" s="2" t="n">
        <v>100</v>
      </c>
      <c r="DW346" s="2" t="n">
        <v>100</v>
      </c>
      <c r="DX346" s="2" t="n">
        <v>100</v>
      </c>
      <c r="DY346" s="2" t="n">
        <v>100</v>
      </c>
      <c r="DZ346" s="2" t="n">
        <v>100</v>
      </c>
      <c r="EA346" s="2" t="n">
        <v>100</v>
      </c>
      <c r="EB346" s="2" t="n">
        <v>100</v>
      </c>
      <c r="EC346" s="2" t="n">
        <v>100</v>
      </c>
      <c r="ED346" s="2" t="n">
        <v>100</v>
      </c>
      <c r="EE346" s="2" t="n">
        <v>100</v>
      </c>
      <c r="EF346" s="2" t="n">
        <v>100</v>
      </c>
      <c r="EG346" s="2" t="n">
        <v>100</v>
      </c>
      <c r="EH346" s="2" t="n">
        <v>100</v>
      </c>
      <c r="EI346" s="2" t="n">
        <v>100</v>
      </c>
      <c r="EJ346" s="2" t="n">
        <v>100</v>
      </c>
      <c r="EK346" s="2" t="n">
        <v>100</v>
      </c>
      <c r="EL346" s="2" t="n">
        <v>100</v>
      </c>
      <c r="EM346" s="2" t="n">
        <v>100</v>
      </c>
      <c r="EN346" s="2" t="n">
        <v>100</v>
      </c>
      <c r="EO346" s="2" t="n">
        <v>100</v>
      </c>
      <c r="EP346" s="2" t="n">
        <v>100</v>
      </c>
    </row>
    <row r="347">
      <c r="A347" s="2" t="n">
        <v>4</v>
      </c>
      <c r="B347" s="2" t="inlineStr">
        <is>
          <t>15.01.02.10</t>
        </is>
      </c>
      <c r="C347" s="2" t="inlineStr">
        <is>
          <t>Ø 120cm com lama</t>
        </is>
      </c>
      <c r="D347" s="2" t="inlineStr">
        <is>
          <t>24/04/2025</t>
        </is>
      </c>
      <c r="E347" s="2" t="inlineStr">
        <is>
          <t>12/09/2025</t>
        </is>
      </c>
      <c r="F347" s="2" t="n">
        <v>39900</v>
      </c>
      <c r="G347" s="2" t="n">
        <v>0</v>
      </c>
      <c r="H347" s="2" t="n">
        <v>39900</v>
      </c>
      <c r="I347" s="2" t="n">
        <v>0</v>
      </c>
      <c r="J347" s="2" t="n">
        <v>0</v>
      </c>
      <c r="K347" s="2" t="n">
        <v>0</v>
      </c>
      <c r="L347" s="2" t="n">
        <v>5.05</v>
      </c>
      <c r="M347" s="2" t="n">
        <v>5.05</v>
      </c>
      <c r="N347" s="2" t="n">
        <v>0</v>
      </c>
      <c r="O347" s="2" t="n">
        <v>26.26</v>
      </c>
      <c r="P347" s="2" t="n">
        <v>26.26</v>
      </c>
      <c r="Q347" s="2" t="n">
        <v>12.22</v>
      </c>
      <c r="R347" s="2" t="n">
        <v>46.46</v>
      </c>
      <c r="S347" s="2" t="n">
        <v>46.46</v>
      </c>
      <c r="T347" s="2" t="n">
        <v>23.8</v>
      </c>
      <c r="U347" s="2" t="n">
        <v>69.7</v>
      </c>
      <c r="V347" s="2" t="n">
        <v>69.7</v>
      </c>
      <c r="W347" s="2" t="n">
        <v>40.83</v>
      </c>
      <c r="X347" s="2" t="n">
        <v>89.90000000000001</v>
      </c>
      <c r="Y347" s="2" t="n">
        <v>89.90000000000001</v>
      </c>
      <c r="Z347" s="2" t="n">
        <v>62.68</v>
      </c>
      <c r="AA347" s="2" t="n">
        <v>100</v>
      </c>
      <c r="AB347" s="2" t="n">
        <v>100</v>
      </c>
      <c r="AC347" s="2" t="n">
        <v>100</v>
      </c>
      <c r="AD347" s="2" t="n">
        <v>100</v>
      </c>
      <c r="AE347" s="2" t="n">
        <v>100</v>
      </c>
      <c r="AF347" s="2" t="n">
        <v>100</v>
      </c>
      <c r="AG347" s="2" t="n">
        <v>100</v>
      </c>
      <c r="AH347" s="2" t="n">
        <v>100</v>
      </c>
      <c r="AI347" s="2" t="n">
        <v>100</v>
      </c>
      <c r="AJ347" s="2" t="n">
        <v>100</v>
      </c>
      <c r="AK347" s="2" t="n">
        <v>100</v>
      </c>
      <c r="AL347" s="2" t="n">
        <v>100</v>
      </c>
      <c r="AM347" s="2" t="n">
        <v>100</v>
      </c>
      <c r="AN347" s="2" t="n">
        <v>100</v>
      </c>
      <c r="AO347" s="2" t="n">
        <v>100</v>
      </c>
      <c r="AP347" s="2" t="n">
        <v>100</v>
      </c>
      <c r="AQ347" s="2" t="n">
        <v>100</v>
      </c>
      <c r="AR347" s="2" t="n">
        <v>100</v>
      </c>
      <c r="AS347" s="2" t="n">
        <v>100</v>
      </c>
      <c r="AT347" s="2" t="n">
        <v>100</v>
      </c>
      <c r="AU347" s="2" t="n">
        <v>100</v>
      </c>
      <c r="AV347" s="2" t="n">
        <v>100</v>
      </c>
      <c r="AW347" s="2" t="n">
        <v>100</v>
      </c>
      <c r="AX347" s="2" t="n">
        <v>100</v>
      </c>
      <c r="AY347" s="2" t="n">
        <v>100</v>
      </c>
      <c r="AZ347" s="2" t="n">
        <v>100</v>
      </c>
      <c r="BA347" s="2" t="n">
        <v>100</v>
      </c>
      <c r="BB347" s="2" t="n">
        <v>100</v>
      </c>
      <c r="BC347" s="2" t="n">
        <v>100</v>
      </c>
      <c r="BD347" s="2" t="n">
        <v>100</v>
      </c>
      <c r="BE347" s="2" t="n">
        <v>100</v>
      </c>
      <c r="BF347" s="2" t="n">
        <v>100</v>
      </c>
      <c r="BG347" s="2" t="n">
        <v>100</v>
      </c>
      <c r="BH347" s="2" t="n">
        <v>100</v>
      </c>
      <c r="BI347" s="2" t="n">
        <v>100</v>
      </c>
      <c r="BJ347" s="2" t="n">
        <v>100</v>
      </c>
      <c r="BK347" s="2" t="n">
        <v>100</v>
      </c>
      <c r="BL347" s="2" t="n">
        <v>100</v>
      </c>
      <c r="BM347" s="2" t="n">
        <v>100</v>
      </c>
      <c r="BN347" s="2" t="n">
        <v>100</v>
      </c>
      <c r="BO347" s="2" t="n">
        <v>100</v>
      </c>
      <c r="BP347" s="2" t="n">
        <v>100</v>
      </c>
      <c r="BQ347" s="2" t="n">
        <v>100</v>
      </c>
      <c r="BR347" s="2" t="n">
        <v>100</v>
      </c>
      <c r="BS347" s="2" t="n">
        <v>100</v>
      </c>
      <c r="BT347" s="2" t="n">
        <v>100</v>
      </c>
      <c r="BU347" s="2" t="n">
        <v>100</v>
      </c>
      <c r="BV347" s="2" t="n">
        <v>100</v>
      </c>
      <c r="BW347" s="2" t="n">
        <v>100</v>
      </c>
      <c r="BX347" s="2" t="n">
        <v>100</v>
      </c>
      <c r="BY347" s="2" t="n">
        <v>100</v>
      </c>
      <c r="BZ347" s="2" t="n">
        <v>100</v>
      </c>
      <c r="CA347" s="2" t="n">
        <v>100</v>
      </c>
      <c r="CB347" s="2" t="n">
        <v>100</v>
      </c>
      <c r="CC347" s="2" t="n">
        <v>100</v>
      </c>
      <c r="CD347" s="2" t="n">
        <v>100</v>
      </c>
      <c r="CE347" s="2" t="n">
        <v>100</v>
      </c>
      <c r="CF347" s="2" t="n">
        <v>100</v>
      </c>
      <c r="CG347" s="2" t="n">
        <v>100</v>
      </c>
      <c r="CH347" s="2" t="n">
        <v>100</v>
      </c>
      <c r="CI347" s="2" t="n">
        <v>100</v>
      </c>
      <c r="CJ347" s="2" t="n">
        <v>100</v>
      </c>
      <c r="CK347" s="2" t="n">
        <v>100</v>
      </c>
      <c r="CL347" s="2" t="n">
        <v>100</v>
      </c>
      <c r="CM347" s="2" t="n">
        <v>100</v>
      </c>
      <c r="CN347" s="2" t="n">
        <v>100</v>
      </c>
      <c r="CO347" s="2" t="n">
        <v>100</v>
      </c>
      <c r="CP347" s="2" t="n">
        <v>100</v>
      </c>
      <c r="CQ347" s="2" t="n">
        <v>100</v>
      </c>
      <c r="CR347" s="2" t="n">
        <v>100</v>
      </c>
      <c r="CS347" s="2" t="n">
        <v>100</v>
      </c>
      <c r="CT347" s="2" t="n">
        <v>100</v>
      </c>
      <c r="CU347" s="2" t="n">
        <v>100</v>
      </c>
      <c r="CV347" s="2" t="n">
        <v>100</v>
      </c>
      <c r="CW347" s="2" t="n">
        <v>100</v>
      </c>
      <c r="CX347" s="2" t="n">
        <v>100</v>
      </c>
      <c r="CY347" s="2" t="n">
        <v>100</v>
      </c>
      <c r="CZ347" s="2" t="n">
        <v>100</v>
      </c>
      <c r="DA347" s="2" t="n">
        <v>100</v>
      </c>
      <c r="DB347" s="2" t="n">
        <v>100</v>
      </c>
      <c r="DC347" s="2" t="n">
        <v>100</v>
      </c>
      <c r="DD347" s="2" t="n">
        <v>100</v>
      </c>
      <c r="DE347" s="2" t="n">
        <v>100</v>
      </c>
      <c r="DF347" s="2" t="n">
        <v>100</v>
      </c>
      <c r="DG347" s="2" t="n">
        <v>100</v>
      </c>
      <c r="DH347" s="2" t="n">
        <v>100</v>
      </c>
      <c r="DI347" s="2" t="n">
        <v>100</v>
      </c>
      <c r="DJ347" s="2" t="n">
        <v>100</v>
      </c>
      <c r="DK347" s="2" t="n">
        <v>100</v>
      </c>
      <c r="DL347" s="2" t="n">
        <v>100</v>
      </c>
      <c r="DM347" s="2" t="n">
        <v>100</v>
      </c>
      <c r="DN347" s="2" t="n">
        <v>100</v>
      </c>
      <c r="DO347" s="2" t="n">
        <v>100</v>
      </c>
      <c r="DP347" s="2" t="n">
        <v>100</v>
      </c>
      <c r="DQ347" s="2" t="n">
        <v>100</v>
      </c>
      <c r="DR347" s="2" t="n">
        <v>100</v>
      </c>
      <c r="DS347" s="2" t="n">
        <v>100</v>
      </c>
      <c r="DT347" s="2" t="n">
        <v>100</v>
      </c>
      <c r="DU347" s="2" t="n">
        <v>100</v>
      </c>
      <c r="DV347" s="2" t="n">
        <v>100</v>
      </c>
      <c r="DW347" s="2" t="n">
        <v>100</v>
      </c>
      <c r="DX347" s="2" t="n">
        <v>100</v>
      </c>
      <c r="DY347" s="2" t="n">
        <v>100</v>
      </c>
      <c r="DZ347" s="2" t="n">
        <v>100</v>
      </c>
      <c r="EA347" s="2" t="n">
        <v>100</v>
      </c>
      <c r="EB347" s="2" t="n">
        <v>100</v>
      </c>
      <c r="EC347" s="2" t="n">
        <v>100</v>
      </c>
      <c r="ED347" s="2" t="n">
        <v>100</v>
      </c>
      <c r="EE347" s="2" t="n">
        <v>100</v>
      </c>
      <c r="EF347" s="2" t="n">
        <v>100</v>
      </c>
      <c r="EG347" s="2" t="n">
        <v>100</v>
      </c>
      <c r="EH347" s="2" t="n">
        <v>100</v>
      </c>
      <c r="EI347" s="2" t="n">
        <v>100</v>
      </c>
      <c r="EJ347" s="2" t="n">
        <v>100</v>
      </c>
      <c r="EK347" s="2" t="n">
        <v>100</v>
      </c>
      <c r="EL347" s="2" t="n">
        <v>100</v>
      </c>
      <c r="EM347" s="2" t="n">
        <v>100</v>
      </c>
      <c r="EN347" s="2" t="n">
        <v>100</v>
      </c>
      <c r="EO347" s="2" t="n">
        <v>100</v>
      </c>
      <c r="EP347" s="2" t="n">
        <v>100</v>
      </c>
    </row>
    <row r="348">
      <c r="A348" s="2" t="n">
        <v>4</v>
      </c>
      <c r="B348" s="2" t="inlineStr">
        <is>
          <t>15.01.02.11</t>
        </is>
      </c>
      <c r="C348" s="2" t="inlineStr">
        <is>
          <t>Ø 130cm sem lama</t>
        </is>
      </c>
      <c r="D348" s="2" t="inlineStr">
        <is>
          <t>24/04/2025</t>
        </is>
      </c>
      <c r="E348" s="2" t="inlineStr">
        <is>
          <t>12/09/2025</t>
        </is>
      </c>
      <c r="F348" s="2" t="n">
        <v>15592.8</v>
      </c>
      <c r="G348" s="2" t="n">
        <v>0</v>
      </c>
      <c r="H348" s="2" t="n">
        <v>15592.8</v>
      </c>
      <c r="I348" s="2" t="n">
        <v>0</v>
      </c>
      <c r="J348" s="2" t="n">
        <v>0</v>
      </c>
      <c r="K348" s="2" t="n">
        <v>0</v>
      </c>
      <c r="L348" s="2" t="n">
        <v>5.05</v>
      </c>
      <c r="M348" s="2" t="n">
        <v>5.05</v>
      </c>
      <c r="N348" s="2" t="n">
        <v>0</v>
      </c>
      <c r="O348" s="2" t="n">
        <v>26.26</v>
      </c>
      <c r="P348" s="2" t="n">
        <v>26.26</v>
      </c>
      <c r="Q348" s="2" t="n">
        <v>12.22</v>
      </c>
      <c r="R348" s="2" t="n">
        <v>46.46</v>
      </c>
      <c r="S348" s="2" t="n">
        <v>46.46</v>
      </c>
      <c r="T348" s="2" t="n">
        <v>23.8</v>
      </c>
      <c r="U348" s="2" t="n">
        <v>69.7</v>
      </c>
      <c r="V348" s="2" t="n">
        <v>69.7</v>
      </c>
      <c r="W348" s="2" t="n">
        <v>40.83</v>
      </c>
      <c r="X348" s="2" t="n">
        <v>89.90000000000001</v>
      </c>
      <c r="Y348" s="2" t="n">
        <v>89.90000000000001</v>
      </c>
      <c r="Z348" s="2" t="n">
        <v>62.68</v>
      </c>
      <c r="AA348" s="2" t="n">
        <v>100</v>
      </c>
      <c r="AB348" s="2" t="n">
        <v>100</v>
      </c>
      <c r="AC348" s="2" t="n">
        <v>100</v>
      </c>
      <c r="AD348" s="2" t="n">
        <v>100</v>
      </c>
      <c r="AE348" s="2" t="n">
        <v>100</v>
      </c>
      <c r="AF348" s="2" t="n">
        <v>100</v>
      </c>
      <c r="AG348" s="2" t="n">
        <v>100</v>
      </c>
      <c r="AH348" s="2" t="n">
        <v>100</v>
      </c>
      <c r="AI348" s="2" t="n">
        <v>100</v>
      </c>
      <c r="AJ348" s="2" t="n">
        <v>100</v>
      </c>
      <c r="AK348" s="2" t="n">
        <v>100</v>
      </c>
      <c r="AL348" s="2" t="n">
        <v>100</v>
      </c>
      <c r="AM348" s="2" t="n">
        <v>100</v>
      </c>
      <c r="AN348" s="2" t="n">
        <v>100</v>
      </c>
      <c r="AO348" s="2" t="n">
        <v>100</v>
      </c>
      <c r="AP348" s="2" t="n">
        <v>100</v>
      </c>
      <c r="AQ348" s="2" t="n">
        <v>100</v>
      </c>
      <c r="AR348" s="2" t="n">
        <v>100</v>
      </c>
      <c r="AS348" s="2" t="n">
        <v>100</v>
      </c>
      <c r="AT348" s="2" t="n">
        <v>100</v>
      </c>
      <c r="AU348" s="2" t="n">
        <v>100</v>
      </c>
      <c r="AV348" s="2" t="n">
        <v>100</v>
      </c>
      <c r="AW348" s="2" t="n">
        <v>100</v>
      </c>
      <c r="AX348" s="2" t="n">
        <v>100</v>
      </c>
      <c r="AY348" s="2" t="n">
        <v>100</v>
      </c>
      <c r="AZ348" s="2" t="n">
        <v>100</v>
      </c>
      <c r="BA348" s="2" t="n">
        <v>100</v>
      </c>
      <c r="BB348" s="2" t="n">
        <v>100</v>
      </c>
      <c r="BC348" s="2" t="n">
        <v>100</v>
      </c>
      <c r="BD348" s="2" t="n">
        <v>100</v>
      </c>
      <c r="BE348" s="2" t="n">
        <v>100</v>
      </c>
      <c r="BF348" s="2" t="n">
        <v>100</v>
      </c>
      <c r="BG348" s="2" t="n">
        <v>100</v>
      </c>
      <c r="BH348" s="2" t="n">
        <v>100</v>
      </c>
      <c r="BI348" s="2" t="n">
        <v>100</v>
      </c>
      <c r="BJ348" s="2" t="n">
        <v>100</v>
      </c>
      <c r="BK348" s="2" t="n">
        <v>100</v>
      </c>
      <c r="BL348" s="2" t="n">
        <v>100</v>
      </c>
      <c r="BM348" s="2" t="n">
        <v>100</v>
      </c>
      <c r="BN348" s="2" t="n">
        <v>100</v>
      </c>
      <c r="BO348" s="2" t="n">
        <v>100</v>
      </c>
      <c r="BP348" s="2" t="n">
        <v>100</v>
      </c>
      <c r="BQ348" s="2" t="n">
        <v>100</v>
      </c>
      <c r="BR348" s="2" t="n">
        <v>100</v>
      </c>
      <c r="BS348" s="2" t="n">
        <v>100</v>
      </c>
      <c r="BT348" s="2" t="n">
        <v>100</v>
      </c>
      <c r="BU348" s="2" t="n">
        <v>100</v>
      </c>
      <c r="BV348" s="2" t="n">
        <v>100</v>
      </c>
      <c r="BW348" s="2" t="n">
        <v>100</v>
      </c>
      <c r="BX348" s="2" t="n">
        <v>100</v>
      </c>
      <c r="BY348" s="2" t="n">
        <v>100</v>
      </c>
      <c r="BZ348" s="2" t="n">
        <v>100</v>
      </c>
      <c r="CA348" s="2" t="n">
        <v>100</v>
      </c>
      <c r="CB348" s="2" t="n">
        <v>100</v>
      </c>
      <c r="CC348" s="2" t="n">
        <v>100</v>
      </c>
      <c r="CD348" s="2" t="n">
        <v>100</v>
      </c>
      <c r="CE348" s="2" t="n">
        <v>100</v>
      </c>
      <c r="CF348" s="2" t="n">
        <v>100</v>
      </c>
      <c r="CG348" s="2" t="n">
        <v>100</v>
      </c>
      <c r="CH348" s="2" t="n">
        <v>100</v>
      </c>
      <c r="CI348" s="2" t="n">
        <v>100</v>
      </c>
      <c r="CJ348" s="2" t="n">
        <v>100</v>
      </c>
      <c r="CK348" s="2" t="n">
        <v>100</v>
      </c>
      <c r="CL348" s="2" t="n">
        <v>100</v>
      </c>
      <c r="CM348" s="2" t="n">
        <v>100</v>
      </c>
      <c r="CN348" s="2" t="n">
        <v>100</v>
      </c>
      <c r="CO348" s="2" t="n">
        <v>100</v>
      </c>
      <c r="CP348" s="2" t="n">
        <v>100</v>
      </c>
      <c r="CQ348" s="2" t="n">
        <v>100</v>
      </c>
      <c r="CR348" s="2" t="n">
        <v>100</v>
      </c>
      <c r="CS348" s="2" t="n">
        <v>100</v>
      </c>
      <c r="CT348" s="2" t="n">
        <v>100</v>
      </c>
      <c r="CU348" s="2" t="n">
        <v>100</v>
      </c>
      <c r="CV348" s="2" t="n">
        <v>100</v>
      </c>
      <c r="CW348" s="2" t="n">
        <v>100</v>
      </c>
      <c r="CX348" s="2" t="n">
        <v>100</v>
      </c>
      <c r="CY348" s="2" t="n">
        <v>100</v>
      </c>
      <c r="CZ348" s="2" t="n">
        <v>100</v>
      </c>
      <c r="DA348" s="2" t="n">
        <v>100</v>
      </c>
      <c r="DB348" s="2" t="n">
        <v>100</v>
      </c>
      <c r="DC348" s="2" t="n">
        <v>100</v>
      </c>
      <c r="DD348" s="2" t="n">
        <v>100</v>
      </c>
      <c r="DE348" s="2" t="n">
        <v>100</v>
      </c>
      <c r="DF348" s="2" t="n">
        <v>100</v>
      </c>
      <c r="DG348" s="2" t="n">
        <v>100</v>
      </c>
      <c r="DH348" s="2" t="n">
        <v>100</v>
      </c>
      <c r="DI348" s="2" t="n">
        <v>100</v>
      </c>
      <c r="DJ348" s="2" t="n">
        <v>100</v>
      </c>
      <c r="DK348" s="2" t="n">
        <v>100</v>
      </c>
      <c r="DL348" s="2" t="n">
        <v>100</v>
      </c>
      <c r="DM348" s="2" t="n">
        <v>100</v>
      </c>
      <c r="DN348" s="2" t="n">
        <v>100</v>
      </c>
      <c r="DO348" s="2" t="n">
        <v>100</v>
      </c>
      <c r="DP348" s="2" t="n">
        <v>100</v>
      </c>
      <c r="DQ348" s="2" t="n">
        <v>100</v>
      </c>
      <c r="DR348" s="2" t="n">
        <v>100</v>
      </c>
      <c r="DS348" s="2" t="n">
        <v>100</v>
      </c>
      <c r="DT348" s="2" t="n">
        <v>100</v>
      </c>
      <c r="DU348" s="2" t="n">
        <v>100</v>
      </c>
      <c r="DV348" s="2" t="n">
        <v>100</v>
      </c>
      <c r="DW348" s="2" t="n">
        <v>100</v>
      </c>
      <c r="DX348" s="2" t="n">
        <v>100</v>
      </c>
      <c r="DY348" s="2" t="n">
        <v>100</v>
      </c>
      <c r="DZ348" s="2" t="n">
        <v>100</v>
      </c>
      <c r="EA348" s="2" t="n">
        <v>100</v>
      </c>
      <c r="EB348" s="2" t="n">
        <v>100</v>
      </c>
      <c r="EC348" s="2" t="n">
        <v>100</v>
      </c>
      <c r="ED348" s="2" t="n">
        <v>100</v>
      </c>
      <c r="EE348" s="2" t="n">
        <v>100</v>
      </c>
      <c r="EF348" s="2" t="n">
        <v>100</v>
      </c>
      <c r="EG348" s="2" t="n">
        <v>100</v>
      </c>
      <c r="EH348" s="2" t="n">
        <v>100</v>
      </c>
      <c r="EI348" s="2" t="n">
        <v>100</v>
      </c>
      <c r="EJ348" s="2" t="n">
        <v>100</v>
      </c>
      <c r="EK348" s="2" t="n">
        <v>100</v>
      </c>
      <c r="EL348" s="2" t="n">
        <v>100</v>
      </c>
      <c r="EM348" s="2" t="n">
        <v>100</v>
      </c>
      <c r="EN348" s="2" t="n">
        <v>100</v>
      </c>
      <c r="EO348" s="2" t="n">
        <v>100</v>
      </c>
      <c r="EP348" s="2" t="n">
        <v>100</v>
      </c>
    </row>
    <row r="349">
      <c r="A349" s="2" t="n">
        <v>4</v>
      </c>
      <c r="B349" s="2" t="inlineStr">
        <is>
          <t>15.01.02.12</t>
        </is>
      </c>
      <c r="C349" s="2" t="inlineStr">
        <is>
          <t>Ø 130cm com lama</t>
        </is>
      </c>
      <c r="D349" s="2" t="inlineStr">
        <is>
          <t>24/04/2025</t>
        </is>
      </c>
      <c r="E349" s="2" t="inlineStr">
        <is>
          <t>12/09/2025</t>
        </is>
      </c>
      <c r="F349" s="2" t="n">
        <v>35280</v>
      </c>
      <c r="G349" s="2" t="n">
        <v>0</v>
      </c>
      <c r="H349" s="2" t="n">
        <v>35280</v>
      </c>
      <c r="I349" s="2" t="n">
        <v>0</v>
      </c>
      <c r="J349" s="2" t="n">
        <v>0</v>
      </c>
      <c r="K349" s="2" t="n">
        <v>0</v>
      </c>
      <c r="L349" s="2" t="n">
        <v>5.05</v>
      </c>
      <c r="M349" s="2" t="n">
        <v>5.05</v>
      </c>
      <c r="N349" s="2" t="n">
        <v>0</v>
      </c>
      <c r="O349" s="2" t="n">
        <v>26.26</v>
      </c>
      <c r="P349" s="2" t="n">
        <v>26.26</v>
      </c>
      <c r="Q349" s="2" t="n">
        <v>12.22</v>
      </c>
      <c r="R349" s="2" t="n">
        <v>46.46</v>
      </c>
      <c r="S349" s="2" t="n">
        <v>46.46</v>
      </c>
      <c r="T349" s="2" t="n">
        <v>23.8</v>
      </c>
      <c r="U349" s="2" t="n">
        <v>69.7</v>
      </c>
      <c r="V349" s="2" t="n">
        <v>69.7</v>
      </c>
      <c r="W349" s="2" t="n">
        <v>40.83</v>
      </c>
      <c r="X349" s="2" t="n">
        <v>89.90000000000001</v>
      </c>
      <c r="Y349" s="2" t="n">
        <v>89.90000000000001</v>
      </c>
      <c r="Z349" s="2" t="n">
        <v>62.68</v>
      </c>
      <c r="AA349" s="2" t="n">
        <v>100</v>
      </c>
      <c r="AB349" s="2" t="n">
        <v>100</v>
      </c>
      <c r="AC349" s="2" t="n">
        <v>100</v>
      </c>
      <c r="AD349" s="2" t="n">
        <v>100</v>
      </c>
      <c r="AE349" s="2" t="n">
        <v>100</v>
      </c>
      <c r="AF349" s="2" t="n">
        <v>100</v>
      </c>
      <c r="AG349" s="2" t="n">
        <v>100</v>
      </c>
      <c r="AH349" s="2" t="n">
        <v>100</v>
      </c>
      <c r="AI349" s="2" t="n">
        <v>100</v>
      </c>
      <c r="AJ349" s="2" t="n">
        <v>100</v>
      </c>
      <c r="AK349" s="2" t="n">
        <v>100</v>
      </c>
      <c r="AL349" s="2" t="n">
        <v>100</v>
      </c>
      <c r="AM349" s="2" t="n">
        <v>100</v>
      </c>
      <c r="AN349" s="2" t="n">
        <v>100</v>
      </c>
      <c r="AO349" s="2" t="n">
        <v>100</v>
      </c>
      <c r="AP349" s="2" t="n">
        <v>100</v>
      </c>
      <c r="AQ349" s="2" t="n">
        <v>100</v>
      </c>
      <c r="AR349" s="2" t="n">
        <v>100</v>
      </c>
      <c r="AS349" s="2" t="n">
        <v>100</v>
      </c>
      <c r="AT349" s="2" t="n">
        <v>100</v>
      </c>
      <c r="AU349" s="2" t="n">
        <v>100</v>
      </c>
      <c r="AV349" s="2" t="n">
        <v>100</v>
      </c>
      <c r="AW349" s="2" t="n">
        <v>100</v>
      </c>
      <c r="AX349" s="2" t="n">
        <v>100</v>
      </c>
      <c r="AY349" s="2" t="n">
        <v>100</v>
      </c>
      <c r="AZ349" s="2" t="n">
        <v>100</v>
      </c>
      <c r="BA349" s="2" t="n">
        <v>100</v>
      </c>
      <c r="BB349" s="2" t="n">
        <v>100</v>
      </c>
      <c r="BC349" s="2" t="n">
        <v>100</v>
      </c>
      <c r="BD349" s="2" t="n">
        <v>100</v>
      </c>
      <c r="BE349" s="2" t="n">
        <v>100</v>
      </c>
      <c r="BF349" s="2" t="n">
        <v>100</v>
      </c>
      <c r="BG349" s="2" t="n">
        <v>100</v>
      </c>
      <c r="BH349" s="2" t="n">
        <v>100</v>
      </c>
      <c r="BI349" s="2" t="n">
        <v>100</v>
      </c>
      <c r="BJ349" s="2" t="n">
        <v>100</v>
      </c>
      <c r="BK349" s="2" t="n">
        <v>100</v>
      </c>
      <c r="BL349" s="2" t="n">
        <v>100</v>
      </c>
      <c r="BM349" s="2" t="n">
        <v>100</v>
      </c>
      <c r="BN349" s="2" t="n">
        <v>100</v>
      </c>
      <c r="BO349" s="2" t="n">
        <v>100</v>
      </c>
      <c r="BP349" s="2" t="n">
        <v>100</v>
      </c>
      <c r="BQ349" s="2" t="n">
        <v>100</v>
      </c>
      <c r="BR349" s="2" t="n">
        <v>100</v>
      </c>
      <c r="BS349" s="2" t="n">
        <v>100</v>
      </c>
      <c r="BT349" s="2" t="n">
        <v>100</v>
      </c>
      <c r="BU349" s="2" t="n">
        <v>100</v>
      </c>
      <c r="BV349" s="2" t="n">
        <v>100</v>
      </c>
      <c r="BW349" s="2" t="n">
        <v>100</v>
      </c>
      <c r="BX349" s="2" t="n">
        <v>100</v>
      </c>
      <c r="BY349" s="2" t="n">
        <v>100</v>
      </c>
      <c r="BZ349" s="2" t="n">
        <v>100</v>
      </c>
      <c r="CA349" s="2" t="n">
        <v>100</v>
      </c>
      <c r="CB349" s="2" t="n">
        <v>100</v>
      </c>
      <c r="CC349" s="2" t="n">
        <v>100</v>
      </c>
      <c r="CD349" s="2" t="n">
        <v>100</v>
      </c>
      <c r="CE349" s="2" t="n">
        <v>100</v>
      </c>
      <c r="CF349" s="2" t="n">
        <v>100</v>
      </c>
      <c r="CG349" s="2" t="n">
        <v>100</v>
      </c>
      <c r="CH349" s="2" t="n">
        <v>100</v>
      </c>
      <c r="CI349" s="2" t="n">
        <v>100</v>
      </c>
      <c r="CJ349" s="2" t="n">
        <v>100</v>
      </c>
      <c r="CK349" s="2" t="n">
        <v>100</v>
      </c>
      <c r="CL349" s="2" t="n">
        <v>100</v>
      </c>
      <c r="CM349" s="2" t="n">
        <v>100</v>
      </c>
      <c r="CN349" s="2" t="n">
        <v>100</v>
      </c>
      <c r="CO349" s="2" t="n">
        <v>100</v>
      </c>
      <c r="CP349" s="2" t="n">
        <v>100</v>
      </c>
      <c r="CQ349" s="2" t="n">
        <v>100</v>
      </c>
      <c r="CR349" s="2" t="n">
        <v>100</v>
      </c>
      <c r="CS349" s="2" t="n">
        <v>100</v>
      </c>
      <c r="CT349" s="2" t="n">
        <v>100</v>
      </c>
      <c r="CU349" s="2" t="n">
        <v>100</v>
      </c>
      <c r="CV349" s="2" t="n">
        <v>100</v>
      </c>
      <c r="CW349" s="2" t="n">
        <v>100</v>
      </c>
      <c r="CX349" s="2" t="n">
        <v>100</v>
      </c>
      <c r="CY349" s="2" t="n">
        <v>100</v>
      </c>
      <c r="CZ349" s="2" t="n">
        <v>100</v>
      </c>
      <c r="DA349" s="2" t="n">
        <v>100</v>
      </c>
      <c r="DB349" s="2" t="n">
        <v>100</v>
      </c>
      <c r="DC349" s="2" t="n">
        <v>100</v>
      </c>
      <c r="DD349" s="2" t="n">
        <v>100</v>
      </c>
      <c r="DE349" s="2" t="n">
        <v>100</v>
      </c>
      <c r="DF349" s="2" t="n">
        <v>100</v>
      </c>
      <c r="DG349" s="2" t="n">
        <v>100</v>
      </c>
      <c r="DH349" s="2" t="n">
        <v>100</v>
      </c>
      <c r="DI349" s="2" t="n">
        <v>100</v>
      </c>
      <c r="DJ349" s="2" t="n">
        <v>100</v>
      </c>
      <c r="DK349" s="2" t="n">
        <v>100</v>
      </c>
      <c r="DL349" s="2" t="n">
        <v>100</v>
      </c>
      <c r="DM349" s="2" t="n">
        <v>100</v>
      </c>
      <c r="DN349" s="2" t="n">
        <v>100</v>
      </c>
      <c r="DO349" s="2" t="n">
        <v>100</v>
      </c>
      <c r="DP349" s="2" t="n">
        <v>100</v>
      </c>
      <c r="DQ349" s="2" t="n">
        <v>100</v>
      </c>
      <c r="DR349" s="2" t="n">
        <v>100</v>
      </c>
      <c r="DS349" s="2" t="n">
        <v>100</v>
      </c>
      <c r="DT349" s="2" t="n">
        <v>100</v>
      </c>
      <c r="DU349" s="2" t="n">
        <v>100</v>
      </c>
      <c r="DV349" s="2" t="n">
        <v>100</v>
      </c>
      <c r="DW349" s="2" t="n">
        <v>100</v>
      </c>
      <c r="DX349" s="2" t="n">
        <v>100</v>
      </c>
      <c r="DY349" s="2" t="n">
        <v>100</v>
      </c>
      <c r="DZ349" s="2" t="n">
        <v>100</v>
      </c>
      <c r="EA349" s="2" t="n">
        <v>100</v>
      </c>
      <c r="EB349" s="2" t="n">
        <v>100</v>
      </c>
      <c r="EC349" s="2" t="n">
        <v>100</v>
      </c>
      <c r="ED349" s="2" t="n">
        <v>100</v>
      </c>
      <c r="EE349" s="2" t="n">
        <v>100</v>
      </c>
      <c r="EF349" s="2" t="n">
        <v>100</v>
      </c>
      <c r="EG349" s="2" t="n">
        <v>100</v>
      </c>
      <c r="EH349" s="2" t="n">
        <v>100</v>
      </c>
      <c r="EI349" s="2" t="n">
        <v>100</v>
      </c>
      <c r="EJ349" s="2" t="n">
        <v>100</v>
      </c>
      <c r="EK349" s="2" t="n">
        <v>100</v>
      </c>
      <c r="EL349" s="2" t="n">
        <v>100</v>
      </c>
      <c r="EM349" s="2" t="n">
        <v>100</v>
      </c>
      <c r="EN349" s="2" t="n">
        <v>100</v>
      </c>
      <c r="EO349" s="2" t="n">
        <v>100</v>
      </c>
      <c r="EP349" s="2" t="n">
        <v>100</v>
      </c>
    </row>
    <row r="350">
      <c r="A350" s="2" t="n">
        <v>4</v>
      </c>
      <c r="B350" s="2" t="inlineStr">
        <is>
          <t>15.01.02.13</t>
        </is>
      </c>
      <c r="C350" s="2" t="inlineStr">
        <is>
          <t>Ø 140cm com lama</t>
        </is>
      </c>
      <c r="D350" s="2" t="inlineStr">
        <is>
          <t>24/04/2025</t>
        </is>
      </c>
      <c r="E350" s="2" t="inlineStr">
        <is>
          <t>12/09/2025</t>
        </is>
      </c>
      <c r="F350" s="2" t="n">
        <v>48000</v>
      </c>
      <c r="G350" s="2" t="n">
        <v>0</v>
      </c>
      <c r="H350" s="2" t="n">
        <v>48000</v>
      </c>
      <c r="I350" s="2" t="n">
        <v>0</v>
      </c>
      <c r="J350" s="2" t="n">
        <v>0</v>
      </c>
      <c r="K350" s="2" t="n">
        <v>0</v>
      </c>
      <c r="L350" s="2" t="n">
        <v>5.05</v>
      </c>
      <c r="M350" s="2" t="n">
        <v>5.05</v>
      </c>
      <c r="N350" s="2" t="n">
        <v>0</v>
      </c>
      <c r="O350" s="2" t="n">
        <v>26.26</v>
      </c>
      <c r="P350" s="2" t="n">
        <v>26.26</v>
      </c>
      <c r="Q350" s="2" t="n">
        <v>12.22</v>
      </c>
      <c r="R350" s="2" t="n">
        <v>46.46</v>
      </c>
      <c r="S350" s="2" t="n">
        <v>46.46</v>
      </c>
      <c r="T350" s="2" t="n">
        <v>23.8</v>
      </c>
      <c r="U350" s="2" t="n">
        <v>69.7</v>
      </c>
      <c r="V350" s="2" t="n">
        <v>69.7</v>
      </c>
      <c r="W350" s="2" t="n">
        <v>40.83</v>
      </c>
      <c r="X350" s="2" t="n">
        <v>89.90000000000001</v>
      </c>
      <c r="Y350" s="2" t="n">
        <v>89.90000000000001</v>
      </c>
      <c r="Z350" s="2" t="n">
        <v>62.68</v>
      </c>
      <c r="AA350" s="2" t="n">
        <v>100</v>
      </c>
      <c r="AB350" s="2" t="n">
        <v>100</v>
      </c>
      <c r="AC350" s="2" t="n">
        <v>100</v>
      </c>
      <c r="AD350" s="2" t="n">
        <v>100</v>
      </c>
      <c r="AE350" s="2" t="n">
        <v>100</v>
      </c>
      <c r="AF350" s="2" t="n">
        <v>100</v>
      </c>
      <c r="AG350" s="2" t="n">
        <v>100</v>
      </c>
      <c r="AH350" s="2" t="n">
        <v>100</v>
      </c>
      <c r="AI350" s="2" t="n">
        <v>100</v>
      </c>
      <c r="AJ350" s="2" t="n">
        <v>100</v>
      </c>
      <c r="AK350" s="2" t="n">
        <v>100</v>
      </c>
      <c r="AL350" s="2" t="n">
        <v>100</v>
      </c>
      <c r="AM350" s="2" t="n">
        <v>100</v>
      </c>
      <c r="AN350" s="2" t="n">
        <v>100</v>
      </c>
      <c r="AO350" s="2" t="n">
        <v>100</v>
      </c>
      <c r="AP350" s="2" t="n">
        <v>100</v>
      </c>
      <c r="AQ350" s="2" t="n">
        <v>100</v>
      </c>
      <c r="AR350" s="2" t="n">
        <v>100</v>
      </c>
      <c r="AS350" s="2" t="n">
        <v>100</v>
      </c>
      <c r="AT350" s="2" t="n">
        <v>100</v>
      </c>
      <c r="AU350" s="2" t="n">
        <v>100</v>
      </c>
      <c r="AV350" s="2" t="n">
        <v>100</v>
      </c>
      <c r="AW350" s="2" t="n">
        <v>100</v>
      </c>
      <c r="AX350" s="2" t="n">
        <v>100</v>
      </c>
      <c r="AY350" s="2" t="n">
        <v>100</v>
      </c>
      <c r="AZ350" s="2" t="n">
        <v>100</v>
      </c>
      <c r="BA350" s="2" t="n">
        <v>100</v>
      </c>
      <c r="BB350" s="2" t="n">
        <v>100</v>
      </c>
      <c r="BC350" s="2" t="n">
        <v>100</v>
      </c>
      <c r="BD350" s="2" t="n">
        <v>100</v>
      </c>
      <c r="BE350" s="2" t="n">
        <v>100</v>
      </c>
      <c r="BF350" s="2" t="n">
        <v>100</v>
      </c>
      <c r="BG350" s="2" t="n">
        <v>100</v>
      </c>
      <c r="BH350" s="2" t="n">
        <v>100</v>
      </c>
      <c r="BI350" s="2" t="n">
        <v>100</v>
      </c>
      <c r="BJ350" s="2" t="n">
        <v>100</v>
      </c>
      <c r="BK350" s="2" t="n">
        <v>100</v>
      </c>
      <c r="BL350" s="2" t="n">
        <v>100</v>
      </c>
      <c r="BM350" s="2" t="n">
        <v>100</v>
      </c>
      <c r="BN350" s="2" t="n">
        <v>100</v>
      </c>
      <c r="BO350" s="2" t="n">
        <v>100</v>
      </c>
      <c r="BP350" s="2" t="n">
        <v>100</v>
      </c>
      <c r="BQ350" s="2" t="n">
        <v>100</v>
      </c>
      <c r="BR350" s="2" t="n">
        <v>100</v>
      </c>
      <c r="BS350" s="2" t="n">
        <v>100</v>
      </c>
      <c r="BT350" s="2" t="n">
        <v>100</v>
      </c>
      <c r="BU350" s="2" t="n">
        <v>100</v>
      </c>
      <c r="BV350" s="2" t="n">
        <v>100</v>
      </c>
      <c r="BW350" s="2" t="n">
        <v>100</v>
      </c>
      <c r="BX350" s="2" t="n">
        <v>100</v>
      </c>
      <c r="BY350" s="2" t="n">
        <v>100</v>
      </c>
      <c r="BZ350" s="2" t="n">
        <v>100</v>
      </c>
      <c r="CA350" s="2" t="n">
        <v>100</v>
      </c>
      <c r="CB350" s="2" t="n">
        <v>100</v>
      </c>
      <c r="CC350" s="2" t="n">
        <v>100</v>
      </c>
      <c r="CD350" s="2" t="n">
        <v>100</v>
      </c>
      <c r="CE350" s="2" t="n">
        <v>100</v>
      </c>
      <c r="CF350" s="2" t="n">
        <v>100</v>
      </c>
      <c r="CG350" s="2" t="n">
        <v>100</v>
      </c>
      <c r="CH350" s="2" t="n">
        <v>100</v>
      </c>
      <c r="CI350" s="2" t="n">
        <v>100</v>
      </c>
      <c r="CJ350" s="2" t="n">
        <v>100</v>
      </c>
      <c r="CK350" s="2" t="n">
        <v>100</v>
      </c>
      <c r="CL350" s="2" t="n">
        <v>100</v>
      </c>
      <c r="CM350" s="2" t="n">
        <v>100</v>
      </c>
      <c r="CN350" s="2" t="n">
        <v>100</v>
      </c>
      <c r="CO350" s="2" t="n">
        <v>100</v>
      </c>
      <c r="CP350" s="2" t="n">
        <v>100</v>
      </c>
      <c r="CQ350" s="2" t="n">
        <v>100</v>
      </c>
      <c r="CR350" s="2" t="n">
        <v>100</v>
      </c>
      <c r="CS350" s="2" t="n">
        <v>100</v>
      </c>
      <c r="CT350" s="2" t="n">
        <v>100</v>
      </c>
      <c r="CU350" s="2" t="n">
        <v>100</v>
      </c>
      <c r="CV350" s="2" t="n">
        <v>100</v>
      </c>
      <c r="CW350" s="2" t="n">
        <v>100</v>
      </c>
      <c r="CX350" s="2" t="n">
        <v>100</v>
      </c>
      <c r="CY350" s="2" t="n">
        <v>100</v>
      </c>
      <c r="CZ350" s="2" t="n">
        <v>100</v>
      </c>
      <c r="DA350" s="2" t="n">
        <v>100</v>
      </c>
      <c r="DB350" s="2" t="n">
        <v>100</v>
      </c>
      <c r="DC350" s="2" t="n">
        <v>100</v>
      </c>
      <c r="DD350" s="2" t="n">
        <v>100</v>
      </c>
      <c r="DE350" s="2" t="n">
        <v>100</v>
      </c>
      <c r="DF350" s="2" t="n">
        <v>100</v>
      </c>
      <c r="DG350" s="2" t="n">
        <v>100</v>
      </c>
      <c r="DH350" s="2" t="n">
        <v>100</v>
      </c>
      <c r="DI350" s="2" t="n">
        <v>100</v>
      </c>
      <c r="DJ350" s="2" t="n">
        <v>100</v>
      </c>
      <c r="DK350" s="2" t="n">
        <v>100</v>
      </c>
      <c r="DL350" s="2" t="n">
        <v>100</v>
      </c>
      <c r="DM350" s="2" t="n">
        <v>100</v>
      </c>
      <c r="DN350" s="2" t="n">
        <v>100</v>
      </c>
      <c r="DO350" s="2" t="n">
        <v>100</v>
      </c>
      <c r="DP350" s="2" t="n">
        <v>100</v>
      </c>
      <c r="DQ350" s="2" t="n">
        <v>100</v>
      </c>
      <c r="DR350" s="2" t="n">
        <v>100</v>
      </c>
      <c r="DS350" s="2" t="n">
        <v>100</v>
      </c>
      <c r="DT350" s="2" t="n">
        <v>100</v>
      </c>
      <c r="DU350" s="2" t="n">
        <v>100</v>
      </c>
      <c r="DV350" s="2" t="n">
        <v>100</v>
      </c>
      <c r="DW350" s="2" t="n">
        <v>100</v>
      </c>
      <c r="DX350" s="2" t="n">
        <v>100</v>
      </c>
      <c r="DY350" s="2" t="n">
        <v>100</v>
      </c>
      <c r="DZ350" s="2" t="n">
        <v>100</v>
      </c>
      <c r="EA350" s="2" t="n">
        <v>100</v>
      </c>
      <c r="EB350" s="2" t="n">
        <v>100</v>
      </c>
      <c r="EC350" s="2" t="n">
        <v>100</v>
      </c>
      <c r="ED350" s="2" t="n">
        <v>100</v>
      </c>
      <c r="EE350" s="2" t="n">
        <v>100</v>
      </c>
      <c r="EF350" s="2" t="n">
        <v>100</v>
      </c>
      <c r="EG350" s="2" t="n">
        <v>100</v>
      </c>
      <c r="EH350" s="2" t="n">
        <v>100</v>
      </c>
      <c r="EI350" s="2" t="n">
        <v>100</v>
      </c>
      <c r="EJ350" s="2" t="n">
        <v>100</v>
      </c>
      <c r="EK350" s="2" t="n">
        <v>100</v>
      </c>
      <c r="EL350" s="2" t="n">
        <v>100</v>
      </c>
      <c r="EM350" s="2" t="n">
        <v>100</v>
      </c>
      <c r="EN350" s="2" t="n">
        <v>100</v>
      </c>
      <c r="EO350" s="2" t="n">
        <v>100</v>
      </c>
      <c r="EP350" s="2" t="n">
        <v>100</v>
      </c>
    </row>
    <row r="351">
      <c r="A351" s="2" t="n">
        <v>4</v>
      </c>
      <c r="B351" s="2" t="inlineStr">
        <is>
          <t>15.01.02.14</t>
        </is>
      </c>
      <c r="C351" s="2" t="inlineStr">
        <is>
          <t>Ø 150cm com lama</t>
        </is>
      </c>
      <c r="D351" s="2" t="inlineStr">
        <is>
          <t>24/04/2025</t>
        </is>
      </c>
      <c r="E351" s="2" t="inlineStr">
        <is>
          <t>12/09/2025</t>
        </is>
      </c>
      <c r="F351" s="2" t="n">
        <v>25020</v>
      </c>
      <c r="G351" s="2" t="n">
        <v>0</v>
      </c>
      <c r="H351" s="2" t="n">
        <v>25020</v>
      </c>
      <c r="I351" s="2" t="n">
        <v>0</v>
      </c>
      <c r="J351" s="2" t="n">
        <v>0</v>
      </c>
      <c r="K351" s="2" t="n">
        <v>0</v>
      </c>
      <c r="L351" s="2" t="n">
        <v>5.05</v>
      </c>
      <c r="M351" s="2" t="n">
        <v>5.05</v>
      </c>
      <c r="N351" s="2" t="n">
        <v>0</v>
      </c>
      <c r="O351" s="2" t="n">
        <v>26.26</v>
      </c>
      <c r="P351" s="2" t="n">
        <v>26.26</v>
      </c>
      <c r="Q351" s="2" t="n">
        <v>12.22</v>
      </c>
      <c r="R351" s="2" t="n">
        <v>46.46</v>
      </c>
      <c r="S351" s="2" t="n">
        <v>46.46</v>
      </c>
      <c r="T351" s="2" t="n">
        <v>23.8</v>
      </c>
      <c r="U351" s="2" t="n">
        <v>69.7</v>
      </c>
      <c r="V351" s="2" t="n">
        <v>69.7</v>
      </c>
      <c r="W351" s="2" t="n">
        <v>40.83</v>
      </c>
      <c r="X351" s="2" t="n">
        <v>89.90000000000001</v>
      </c>
      <c r="Y351" s="2" t="n">
        <v>89.90000000000001</v>
      </c>
      <c r="Z351" s="2" t="n">
        <v>62.68</v>
      </c>
      <c r="AA351" s="2" t="n">
        <v>100</v>
      </c>
      <c r="AB351" s="2" t="n">
        <v>100</v>
      </c>
      <c r="AC351" s="2" t="n">
        <v>100</v>
      </c>
      <c r="AD351" s="2" t="n">
        <v>100</v>
      </c>
      <c r="AE351" s="2" t="n">
        <v>100</v>
      </c>
      <c r="AF351" s="2" t="n">
        <v>100</v>
      </c>
      <c r="AG351" s="2" t="n">
        <v>100</v>
      </c>
      <c r="AH351" s="2" t="n">
        <v>100</v>
      </c>
      <c r="AI351" s="2" t="n">
        <v>100</v>
      </c>
      <c r="AJ351" s="2" t="n">
        <v>100</v>
      </c>
      <c r="AK351" s="2" t="n">
        <v>100</v>
      </c>
      <c r="AL351" s="2" t="n">
        <v>100</v>
      </c>
      <c r="AM351" s="2" t="n">
        <v>100</v>
      </c>
      <c r="AN351" s="2" t="n">
        <v>100</v>
      </c>
      <c r="AO351" s="2" t="n">
        <v>100</v>
      </c>
      <c r="AP351" s="2" t="n">
        <v>100</v>
      </c>
      <c r="AQ351" s="2" t="n">
        <v>100</v>
      </c>
      <c r="AR351" s="2" t="n">
        <v>100</v>
      </c>
      <c r="AS351" s="2" t="n">
        <v>100</v>
      </c>
      <c r="AT351" s="2" t="n">
        <v>100</v>
      </c>
      <c r="AU351" s="2" t="n">
        <v>100</v>
      </c>
      <c r="AV351" s="2" t="n">
        <v>100</v>
      </c>
      <c r="AW351" s="2" t="n">
        <v>100</v>
      </c>
      <c r="AX351" s="2" t="n">
        <v>100</v>
      </c>
      <c r="AY351" s="2" t="n">
        <v>100</v>
      </c>
      <c r="AZ351" s="2" t="n">
        <v>100</v>
      </c>
      <c r="BA351" s="2" t="n">
        <v>100</v>
      </c>
      <c r="BB351" s="2" t="n">
        <v>100</v>
      </c>
      <c r="BC351" s="2" t="n">
        <v>100</v>
      </c>
      <c r="BD351" s="2" t="n">
        <v>100</v>
      </c>
      <c r="BE351" s="2" t="n">
        <v>100</v>
      </c>
      <c r="BF351" s="2" t="n">
        <v>100</v>
      </c>
      <c r="BG351" s="2" t="n">
        <v>100</v>
      </c>
      <c r="BH351" s="2" t="n">
        <v>100</v>
      </c>
      <c r="BI351" s="2" t="n">
        <v>100</v>
      </c>
      <c r="BJ351" s="2" t="n">
        <v>100</v>
      </c>
      <c r="BK351" s="2" t="n">
        <v>100</v>
      </c>
      <c r="BL351" s="2" t="n">
        <v>100</v>
      </c>
      <c r="BM351" s="2" t="n">
        <v>100</v>
      </c>
      <c r="BN351" s="2" t="n">
        <v>100</v>
      </c>
      <c r="BO351" s="2" t="n">
        <v>100</v>
      </c>
      <c r="BP351" s="2" t="n">
        <v>100</v>
      </c>
      <c r="BQ351" s="2" t="n">
        <v>100</v>
      </c>
      <c r="BR351" s="2" t="n">
        <v>100</v>
      </c>
      <c r="BS351" s="2" t="n">
        <v>100</v>
      </c>
      <c r="BT351" s="2" t="n">
        <v>100</v>
      </c>
      <c r="BU351" s="2" t="n">
        <v>100</v>
      </c>
      <c r="BV351" s="2" t="n">
        <v>100</v>
      </c>
      <c r="BW351" s="2" t="n">
        <v>100</v>
      </c>
      <c r="BX351" s="2" t="n">
        <v>100</v>
      </c>
      <c r="BY351" s="2" t="n">
        <v>100</v>
      </c>
      <c r="BZ351" s="2" t="n">
        <v>100</v>
      </c>
      <c r="CA351" s="2" t="n">
        <v>100</v>
      </c>
      <c r="CB351" s="2" t="n">
        <v>100</v>
      </c>
      <c r="CC351" s="2" t="n">
        <v>100</v>
      </c>
      <c r="CD351" s="2" t="n">
        <v>100</v>
      </c>
      <c r="CE351" s="2" t="n">
        <v>100</v>
      </c>
      <c r="CF351" s="2" t="n">
        <v>100</v>
      </c>
      <c r="CG351" s="2" t="n">
        <v>100</v>
      </c>
      <c r="CH351" s="2" t="n">
        <v>100</v>
      </c>
      <c r="CI351" s="2" t="n">
        <v>100</v>
      </c>
      <c r="CJ351" s="2" t="n">
        <v>100</v>
      </c>
      <c r="CK351" s="2" t="n">
        <v>100</v>
      </c>
      <c r="CL351" s="2" t="n">
        <v>100</v>
      </c>
      <c r="CM351" s="2" t="n">
        <v>100</v>
      </c>
      <c r="CN351" s="2" t="n">
        <v>100</v>
      </c>
      <c r="CO351" s="2" t="n">
        <v>100</v>
      </c>
      <c r="CP351" s="2" t="n">
        <v>100</v>
      </c>
      <c r="CQ351" s="2" t="n">
        <v>100</v>
      </c>
      <c r="CR351" s="2" t="n">
        <v>100</v>
      </c>
      <c r="CS351" s="2" t="n">
        <v>100</v>
      </c>
      <c r="CT351" s="2" t="n">
        <v>100</v>
      </c>
      <c r="CU351" s="2" t="n">
        <v>100</v>
      </c>
      <c r="CV351" s="2" t="n">
        <v>100</v>
      </c>
      <c r="CW351" s="2" t="n">
        <v>100</v>
      </c>
      <c r="CX351" s="2" t="n">
        <v>100</v>
      </c>
      <c r="CY351" s="2" t="n">
        <v>100</v>
      </c>
      <c r="CZ351" s="2" t="n">
        <v>100</v>
      </c>
      <c r="DA351" s="2" t="n">
        <v>100</v>
      </c>
      <c r="DB351" s="2" t="n">
        <v>100</v>
      </c>
      <c r="DC351" s="2" t="n">
        <v>100</v>
      </c>
      <c r="DD351" s="2" t="n">
        <v>100</v>
      </c>
      <c r="DE351" s="2" t="n">
        <v>100</v>
      </c>
      <c r="DF351" s="2" t="n">
        <v>100</v>
      </c>
      <c r="DG351" s="2" t="n">
        <v>100</v>
      </c>
      <c r="DH351" s="2" t="n">
        <v>100</v>
      </c>
      <c r="DI351" s="2" t="n">
        <v>100</v>
      </c>
      <c r="DJ351" s="2" t="n">
        <v>100</v>
      </c>
      <c r="DK351" s="2" t="n">
        <v>100</v>
      </c>
      <c r="DL351" s="2" t="n">
        <v>100</v>
      </c>
      <c r="DM351" s="2" t="n">
        <v>100</v>
      </c>
      <c r="DN351" s="2" t="n">
        <v>100</v>
      </c>
      <c r="DO351" s="2" t="n">
        <v>100</v>
      </c>
      <c r="DP351" s="2" t="n">
        <v>100</v>
      </c>
      <c r="DQ351" s="2" t="n">
        <v>100</v>
      </c>
      <c r="DR351" s="2" t="n">
        <v>100</v>
      </c>
      <c r="DS351" s="2" t="n">
        <v>100</v>
      </c>
      <c r="DT351" s="2" t="n">
        <v>100</v>
      </c>
      <c r="DU351" s="2" t="n">
        <v>100</v>
      </c>
      <c r="DV351" s="2" t="n">
        <v>100</v>
      </c>
      <c r="DW351" s="2" t="n">
        <v>100</v>
      </c>
      <c r="DX351" s="2" t="n">
        <v>100</v>
      </c>
      <c r="DY351" s="2" t="n">
        <v>100</v>
      </c>
      <c r="DZ351" s="2" t="n">
        <v>100</v>
      </c>
      <c r="EA351" s="2" t="n">
        <v>100</v>
      </c>
      <c r="EB351" s="2" t="n">
        <v>100</v>
      </c>
      <c r="EC351" s="2" t="n">
        <v>100</v>
      </c>
      <c r="ED351" s="2" t="n">
        <v>100</v>
      </c>
      <c r="EE351" s="2" t="n">
        <v>100</v>
      </c>
      <c r="EF351" s="2" t="n">
        <v>100</v>
      </c>
      <c r="EG351" s="2" t="n">
        <v>100</v>
      </c>
      <c r="EH351" s="2" t="n">
        <v>100</v>
      </c>
      <c r="EI351" s="2" t="n">
        <v>100</v>
      </c>
      <c r="EJ351" s="2" t="n">
        <v>100</v>
      </c>
      <c r="EK351" s="2" t="n">
        <v>100</v>
      </c>
      <c r="EL351" s="2" t="n">
        <v>100</v>
      </c>
      <c r="EM351" s="2" t="n">
        <v>100</v>
      </c>
      <c r="EN351" s="2" t="n">
        <v>100</v>
      </c>
      <c r="EO351" s="2" t="n">
        <v>100</v>
      </c>
      <c r="EP351" s="2" t="n">
        <v>100</v>
      </c>
    </row>
    <row r="352">
      <c r="A352" s="2" t="n">
        <v>4</v>
      </c>
      <c r="B352" s="2" t="inlineStr">
        <is>
          <t>15.01.02.15</t>
        </is>
      </c>
      <c r="C352" s="2" t="inlineStr">
        <is>
          <t>Ø 160cm com lama</t>
        </is>
      </c>
      <c r="D352" s="2" t="inlineStr">
        <is>
          <t>24/04/2025</t>
        </is>
      </c>
      <c r="E352" s="2" t="inlineStr">
        <is>
          <t>12/09/2025</t>
        </is>
      </c>
      <c r="F352" s="2" t="n">
        <v>168750</v>
      </c>
      <c r="G352" s="2" t="n">
        <v>0</v>
      </c>
      <c r="H352" s="2" t="n">
        <v>168750</v>
      </c>
      <c r="I352" s="2" t="n">
        <v>0</v>
      </c>
      <c r="J352" s="2" t="n">
        <v>0</v>
      </c>
      <c r="K352" s="2" t="n">
        <v>0</v>
      </c>
      <c r="L352" s="2" t="n">
        <v>5.05</v>
      </c>
      <c r="M352" s="2" t="n">
        <v>5.05</v>
      </c>
      <c r="N352" s="2" t="n">
        <v>0</v>
      </c>
      <c r="O352" s="2" t="n">
        <v>26.26</v>
      </c>
      <c r="P352" s="2" t="n">
        <v>26.26</v>
      </c>
      <c r="Q352" s="2" t="n">
        <v>12.22</v>
      </c>
      <c r="R352" s="2" t="n">
        <v>46.46</v>
      </c>
      <c r="S352" s="2" t="n">
        <v>46.46</v>
      </c>
      <c r="T352" s="2" t="n">
        <v>23.8</v>
      </c>
      <c r="U352" s="2" t="n">
        <v>69.7</v>
      </c>
      <c r="V352" s="2" t="n">
        <v>69.7</v>
      </c>
      <c r="W352" s="2" t="n">
        <v>40.83</v>
      </c>
      <c r="X352" s="2" t="n">
        <v>89.90000000000001</v>
      </c>
      <c r="Y352" s="2" t="n">
        <v>89.90000000000001</v>
      </c>
      <c r="Z352" s="2" t="n">
        <v>62.68</v>
      </c>
      <c r="AA352" s="2" t="n">
        <v>100</v>
      </c>
      <c r="AB352" s="2" t="n">
        <v>100</v>
      </c>
      <c r="AC352" s="2" t="n">
        <v>100</v>
      </c>
      <c r="AD352" s="2" t="n">
        <v>100</v>
      </c>
      <c r="AE352" s="2" t="n">
        <v>100</v>
      </c>
      <c r="AF352" s="2" t="n">
        <v>100</v>
      </c>
      <c r="AG352" s="2" t="n">
        <v>100</v>
      </c>
      <c r="AH352" s="2" t="n">
        <v>100</v>
      </c>
      <c r="AI352" s="2" t="n">
        <v>100</v>
      </c>
      <c r="AJ352" s="2" t="n">
        <v>100</v>
      </c>
      <c r="AK352" s="2" t="n">
        <v>100</v>
      </c>
      <c r="AL352" s="2" t="n">
        <v>100</v>
      </c>
      <c r="AM352" s="2" t="n">
        <v>100</v>
      </c>
      <c r="AN352" s="2" t="n">
        <v>100</v>
      </c>
      <c r="AO352" s="2" t="n">
        <v>100</v>
      </c>
      <c r="AP352" s="2" t="n">
        <v>100</v>
      </c>
      <c r="AQ352" s="2" t="n">
        <v>100</v>
      </c>
      <c r="AR352" s="2" t="n">
        <v>100</v>
      </c>
      <c r="AS352" s="2" t="n">
        <v>100</v>
      </c>
      <c r="AT352" s="2" t="n">
        <v>100</v>
      </c>
      <c r="AU352" s="2" t="n">
        <v>100</v>
      </c>
      <c r="AV352" s="2" t="n">
        <v>100</v>
      </c>
      <c r="AW352" s="2" t="n">
        <v>100</v>
      </c>
      <c r="AX352" s="2" t="n">
        <v>100</v>
      </c>
      <c r="AY352" s="2" t="n">
        <v>100</v>
      </c>
      <c r="AZ352" s="2" t="n">
        <v>100</v>
      </c>
      <c r="BA352" s="2" t="n">
        <v>100</v>
      </c>
      <c r="BB352" s="2" t="n">
        <v>100</v>
      </c>
      <c r="BC352" s="2" t="n">
        <v>100</v>
      </c>
      <c r="BD352" s="2" t="n">
        <v>100</v>
      </c>
      <c r="BE352" s="2" t="n">
        <v>100</v>
      </c>
      <c r="BF352" s="2" t="n">
        <v>100</v>
      </c>
      <c r="BG352" s="2" t="n">
        <v>100</v>
      </c>
      <c r="BH352" s="2" t="n">
        <v>100</v>
      </c>
      <c r="BI352" s="2" t="n">
        <v>100</v>
      </c>
      <c r="BJ352" s="2" t="n">
        <v>100</v>
      </c>
      <c r="BK352" s="2" t="n">
        <v>100</v>
      </c>
      <c r="BL352" s="2" t="n">
        <v>100</v>
      </c>
      <c r="BM352" s="2" t="n">
        <v>100</v>
      </c>
      <c r="BN352" s="2" t="n">
        <v>100</v>
      </c>
      <c r="BO352" s="2" t="n">
        <v>100</v>
      </c>
      <c r="BP352" s="2" t="n">
        <v>100</v>
      </c>
      <c r="BQ352" s="2" t="n">
        <v>100</v>
      </c>
      <c r="BR352" s="2" t="n">
        <v>100</v>
      </c>
      <c r="BS352" s="2" t="n">
        <v>100</v>
      </c>
      <c r="BT352" s="2" t="n">
        <v>100</v>
      </c>
      <c r="BU352" s="2" t="n">
        <v>100</v>
      </c>
      <c r="BV352" s="2" t="n">
        <v>100</v>
      </c>
      <c r="BW352" s="2" t="n">
        <v>100</v>
      </c>
      <c r="BX352" s="2" t="n">
        <v>100</v>
      </c>
      <c r="BY352" s="2" t="n">
        <v>100</v>
      </c>
      <c r="BZ352" s="2" t="n">
        <v>100</v>
      </c>
      <c r="CA352" s="2" t="n">
        <v>100</v>
      </c>
      <c r="CB352" s="2" t="n">
        <v>100</v>
      </c>
      <c r="CC352" s="2" t="n">
        <v>100</v>
      </c>
      <c r="CD352" s="2" t="n">
        <v>100</v>
      </c>
      <c r="CE352" s="2" t="n">
        <v>100</v>
      </c>
      <c r="CF352" s="2" t="n">
        <v>100</v>
      </c>
      <c r="CG352" s="2" t="n">
        <v>100</v>
      </c>
      <c r="CH352" s="2" t="n">
        <v>100</v>
      </c>
      <c r="CI352" s="2" t="n">
        <v>100</v>
      </c>
      <c r="CJ352" s="2" t="n">
        <v>100</v>
      </c>
      <c r="CK352" s="2" t="n">
        <v>100</v>
      </c>
      <c r="CL352" s="2" t="n">
        <v>100</v>
      </c>
      <c r="CM352" s="2" t="n">
        <v>100</v>
      </c>
      <c r="CN352" s="2" t="n">
        <v>100</v>
      </c>
      <c r="CO352" s="2" t="n">
        <v>100</v>
      </c>
      <c r="CP352" s="2" t="n">
        <v>100</v>
      </c>
      <c r="CQ352" s="2" t="n">
        <v>100</v>
      </c>
      <c r="CR352" s="2" t="n">
        <v>100</v>
      </c>
      <c r="CS352" s="2" t="n">
        <v>100</v>
      </c>
      <c r="CT352" s="2" t="n">
        <v>100</v>
      </c>
      <c r="CU352" s="2" t="n">
        <v>100</v>
      </c>
      <c r="CV352" s="2" t="n">
        <v>100</v>
      </c>
      <c r="CW352" s="2" t="n">
        <v>100</v>
      </c>
      <c r="CX352" s="2" t="n">
        <v>100</v>
      </c>
      <c r="CY352" s="2" t="n">
        <v>100</v>
      </c>
      <c r="CZ352" s="2" t="n">
        <v>100</v>
      </c>
      <c r="DA352" s="2" t="n">
        <v>100</v>
      </c>
      <c r="DB352" s="2" t="n">
        <v>100</v>
      </c>
      <c r="DC352" s="2" t="n">
        <v>100</v>
      </c>
      <c r="DD352" s="2" t="n">
        <v>100</v>
      </c>
      <c r="DE352" s="2" t="n">
        <v>100</v>
      </c>
      <c r="DF352" s="2" t="n">
        <v>100</v>
      </c>
      <c r="DG352" s="2" t="n">
        <v>100</v>
      </c>
      <c r="DH352" s="2" t="n">
        <v>100</v>
      </c>
      <c r="DI352" s="2" t="n">
        <v>100</v>
      </c>
      <c r="DJ352" s="2" t="n">
        <v>100</v>
      </c>
      <c r="DK352" s="2" t="n">
        <v>100</v>
      </c>
      <c r="DL352" s="2" t="n">
        <v>100</v>
      </c>
      <c r="DM352" s="2" t="n">
        <v>100</v>
      </c>
      <c r="DN352" s="2" t="n">
        <v>100</v>
      </c>
      <c r="DO352" s="2" t="n">
        <v>100</v>
      </c>
      <c r="DP352" s="2" t="n">
        <v>100</v>
      </c>
      <c r="DQ352" s="2" t="n">
        <v>100</v>
      </c>
      <c r="DR352" s="2" t="n">
        <v>100</v>
      </c>
      <c r="DS352" s="2" t="n">
        <v>100</v>
      </c>
      <c r="DT352" s="2" t="n">
        <v>100</v>
      </c>
      <c r="DU352" s="2" t="n">
        <v>100</v>
      </c>
      <c r="DV352" s="2" t="n">
        <v>100</v>
      </c>
      <c r="DW352" s="2" t="n">
        <v>100</v>
      </c>
      <c r="DX352" s="2" t="n">
        <v>100</v>
      </c>
      <c r="DY352" s="2" t="n">
        <v>100</v>
      </c>
      <c r="DZ352" s="2" t="n">
        <v>100</v>
      </c>
      <c r="EA352" s="2" t="n">
        <v>100</v>
      </c>
      <c r="EB352" s="2" t="n">
        <v>100</v>
      </c>
      <c r="EC352" s="2" t="n">
        <v>100</v>
      </c>
      <c r="ED352" s="2" t="n">
        <v>100</v>
      </c>
      <c r="EE352" s="2" t="n">
        <v>100</v>
      </c>
      <c r="EF352" s="2" t="n">
        <v>100</v>
      </c>
      <c r="EG352" s="2" t="n">
        <v>100</v>
      </c>
      <c r="EH352" s="2" t="n">
        <v>100</v>
      </c>
      <c r="EI352" s="2" t="n">
        <v>100</v>
      </c>
      <c r="EJ352" s="2" t="n">
        <v>100</v>
      </c>
      <c r="EK352" s="2" t="n">
        <v>100</v>
      </c>
      <c r="EL352" s="2" t="n">
        <v>100</v>
      </c>
      <c r="EM352" s="2" t="n">
        <v>100</v>
      </c>
      <c r="EN352" s="2" t="n">
        <v>100</v>
      </c>
      <c r="EO352" s="2" t="n">
        <v>100</v>
      </c>
      <c r="EP352" s="2" t="n">
        <v>100</v>
      </c>
    </row>
    <row r="353">
      <c r="A353" s="2" t="n">
        <v>3</v>
      </c>
      <c r="B353" s="2" t="inlineStr">
        <is>
          <t>15.01.03</t>
        </is>
      </c>
      <c r="C353" s="2" t="inlineStr">
        <is>
          <t>Escavaçaõ de estaca em solo com SPT &gt; 50 golpes e até o limite da ferramenta de escavação, EXCETO ROCHA.</t>
        </is>
      </c>
      <c r="D353" s="2" t="inlineStr">
        <is>
          <t>24/04/2025</t>
        </is>
      </c>
      <c r="E353" s="2" t="inlineStr">
        <is>
          <t>12/09/2025</t>
        </is>
      </c>
      <c r="F353" s="2" t="n">
        <v>1000667.392</v>
      </c>
      <c r="G353" s="2" t="n">
        <v>0</v>
      </c>
      <c r="H353" s="2" t="n">
        <v>1000667.392</v>
      </c>
      <c r="I353" s="2" t="n">
        <v>0</v>
      </c>
      <c r="J353" s="2" t="n">
        <v>0</v>
      </c>
      <c r="K353" s="2" t="n">
        <v>0</v>
      </c>
      <c r="L353" s="2" t="n">
        <v>5.05</v>
      </c>
      <c r="M353" s="2" t="n">
        <v>5.05</v>
      </c>
      <c r="N353" s="2" t="n">
        <v>0</v>
      </c>
      <c r="O353" s="2" t="n">
        <v>26.26</v>
      </c>
      <c r="P353" s="2" t="n">
        <v>26.26</v>
      </c>
      <c r="Q353" s="2" t="n">
        <v>12.22</v>
      </c>
      <c r="R353" s="2" t="n">
        <v>46.46</v>
      </c>
      <c r="S353" s="2" t="n">
        <v>46.46</v>
      </c>
      <c r="T353" s="2" t="n">
        <v>23.8</v>
      </c>
      <c r="U353" s="2" t="n">
        <v>69.7</v>
      </c>
      <c r="V353" s="2" t="n">
        <v>69.7</v>
      </c>
      <c r="W353" s="2" t="n">
        <v>40.83</v>
      </c>
      <c r="X353" s="2" t="n">
        <v>89.90000000000001</v>
      </c>
      <c r="Y353" s="2" t="n">
        <v>89.90000000000001</v>
      </c>
      <c r="Z353" s="2" t="n">
        <v>62.68</v>
      </c>
      <c r="AA353" s="2" t="n">
        <v>100</v>
      </c>
      <c r="AB353" s="2" t="n">
        <v>100</v>
      </c>
      <c r="AC353" s="2" t="n">
        <v>100</v>
      </c>
      <c r="AD353" s="2" t="n">
        <v>100</v>
      </c>
      <c r="AE353" s="2" t="n">
        <v>100</v>
      </c>
      <c r="AF353" s="2" t="n">
        <v>100</v>
      </c>
      <c r="AG353" s="2" t="n">
        <v>100</v>
      </c>
      <c r="AH353" s="2" t="n">
        <v>100</v>
      </c>
      <c r="AI353" s="2" t="n">
        <v>100</v>
      </c>
      <c r="AJ353" s="2" t="n">
        <v>100</v>
      </c>
      <c r="AK353" s="2" t="n">
        <v>100</v>
      </c>
      <c r="AL353" s="2" t="n">
        <v>100</v>
      </c>
      <c r="AM353" s="2" t="n">
        <v>100</v>
      </c>
      <c r="AN353" s="2" t="n">
        <v>100</v>
      </c>
      <c r="AO353" s="2" t="n">
        <v>100</v>
      </c>
      <c r="AP353" s="2" t="n">
        <v>100</v>
      </c>
      <c r="AQ353" s="2" t="n">
        <v>100</v>
      </c>
      <c r="AR353" s="2" t="n">
        <v>100</v>
      </c>
      <c r="AS353" s="2" t="n">
        <v>100</v>
      </c>
      <c r="AT353" s="2" t="n">
        <v>100</v>
      </c>
      <c r="AU353" s="2" t="n">
        <v>100</v>
      </c>
      <c r="AV353" s="2" t="n">
        <v>100</v>
      </c>
      <c r="AW353" s="2" t="n">
        <v>100</v>
      </c>
      <c r="AX353" s="2" t="n">
        <v>100</v>
      </c>
      <c r="AY353" s="2" t="n">
        <v>100</v>
      </c>
      <c r="AZ353" s="2" t="n">
        <v>100</v>
      </c>
      <c r="BA353" s="2" t="n">
        <v>100</v>
      </c>
      <c r="BB353" s="2" t="n">
        <v>100</v>
      </c>
      <c r="BC353" s="2" t="n">
        <v>100</v>
      </c>
      <c r="BD353" s="2" t="n">
        <v>100</v>
      </c>
      <c r="BE353" s="2" t="n">
        <v>100</v>
      </c>
      <c r="BF353" s="2" t="n">
        <v>100</v>
      </c>
      <c r="BG353" s="2" t="n">
        <v>100</v>
      </c>
      <c r="BH353" s="2" t="n">
        <v>100</v>
      </c>
      <c r="BI353" s="2" t="n">
        <v>100</v>
      </c>
      <c r="BJ353" s="2" t="n">
        <v>100</v>
      </c>
      <c r="BK353" s="2" t="n">
        <v>100</v>
      </c>
      <c r="BL353" s="2" t="n">
        <v>100</v>
      </c>
      <c r="BM353" s="2" t="n">
        <v>100</v>
      </c>
      <c r="BN353" s="2" t="n">
        <v>100</v>
      </c>
      <c r="BO353" s="2" t="n">
        <v>100</v>
      </c>
      <c r="BP353" s="2" t="n">
        <v>100</v>
      </c>
      <c r="BQ353" s="2" t="n">
        <v>100</v>
      </c>
      <c r="BR353" s="2" t="n">
        <v>100</v>
      </c>
      <c r="BS353" s="2" t="n">
        <v>100</v>
      </c>
      <c r="BT353" s="2" t="n">
        <v>100</v>
      </c>
      <c r="BU353" s="2" t="n">
        <v>100</v>
      </c>
      <c r="BV353" s="2" t="n">
        <v>100</v>
      </c>
      <c r="BW353" s="2" t="n">
        <v>100</v>
      </c>
      <c r="BX353" s="2" t="n">
        <v>100</v>
      </c>
      <c r="BY353" s="2" t="n">
        <v>100</v>
      </c>
      <c r="BZ353" s="2" t="n">
        <v>100</v>
      </c>
      <c r="CA353" s="2" t="n">
        <v>100</v>
      </c>
      <c r="CB353" s="2" t="n">
        <v>100</v>
      </c>
      <c r="CC353" s="2" t="n">
        <v>100</v>
      </c>
      <c r="CD353" s="2" t="n">
        <v>100</v>
      </c>
      <c r="CE353" s="2" t="n">
        <v>100</v>
      </c>
      <c r="CF353" s="2" t="n">
        <v>100</v>
      </c>
      <c r="CG353" s="2" t="n">
        <v>100</v>
      </c>
      <c r="CH353" s="2" t="n">
        <v>100</v>
      </c>
      <c r="CI353" s="2" t="n">
        <v>100</v>
      </c>
      <c r="CJ353" s="2" t="n">
        <v>100</v>
      </c>
      <c r="CK353" s="2" t="n">
        <v>100</v>
      </c>
      <c r="CL353" s="2" t="n">
        <v>100</v>
      </c>
      <c r="CM353" s="2" t="n">
        <v>100</v>
      </c>
      <c r="CN353" s="2" t="n">
        <v>100</v>
      </c>
      <c r="CO353" s="2" t="n">
        <v>100</v>
      </c>
      <c r="CP353" s="2" t="n">
        <v>100</v>
      </c>
      <c r="CQ353" s="2" t="n">
        <v>100</v>
      </c>
      <c r="CR353" s="2" t="n">
        <v>100</v>
      </c>
      <c r="CS353" s="2" t="n">
        <v>100</v>
      </c>
      <c r="CT353" s="2" t="n">
        <v>100</v>
      </c>
      <c r="CU353" s="2" t="n">
        <v>100</v>
      </c>
      <c r="CV353" s="2" t="n">
        <v>100</v>
      </c>
      <c r="CW353" s="2" t="n">
        <v>100</v>
      </c>
      <c r="CX353" s="2" t="n">
        <v>100</v>
      </c>
      <c r="CY353" s="2" t="n">
        <v>100</v>
      </c>
      <c r="CZ353" s="2" t="n">
        <v>100</v>
      </c>
      <c r="DA353" s="2" t="n">
        <v>100</v>
      </c>
      <c r="DB353" s="2" t="n">
        <v>100</v>
      </c>
      <c r="DC353" s="2" t="n">
        <v>100</v>
      </c>
      <c r="DD353" s="2" t="n">
        <v>100</v>
      </c>
      <c r="DE353" s="2" t="n">
        <v>100</v>
      </c>
      <c r="DF353" s="2" t="n">
        <v>100</v>
      </c>
      <c r="DG353" s="2" t="n">
        <v>100</v>
      </c>
      <c r="DH353" s="2" t="n">
        <v>100</v>
      </c>
      <c r="DI353" s="2" t="n">
        <v>100</v>
      </c>
      <c r="DJ353" s="2" t="n">
        <v>100</v>
      </c>
      <c r="DK353" s="2" t="n">
        <v>100</v>
      </c>
      <c r="DL353" s="2" t="n">
        <v>100</v>
      </c>
      <c r="DM353" s="2" t="n">
        <v>100</v>
      </c>
      <c r="DN353" s="2" t="n">
        <v>100</v>
      </c>
      <c r="DO353" s="2" t="n">
        <v>100</v>
      </c>
      <c r="DP353" s="2" t="n">
        <v>100</v>
      </c>
      <c r="DQ353" s="2" t="n">
        <v>100</v>
      </c>
      <c r="DR353" s="2" t="n">
        <v>100</v>
      </c>
      <c r="DS353" s="2" t="n">
        <v>100</v>
      </c>
      <c r="DT353" s="2" t="n">
        <v>100</v>
      </c>
      <c r="DU353" s="2" t="n">
        <v>100</v>
      </c>
      <c r="DV353" s="2" t="n">
        <v>100</v>
      </c>
      <c r="DW353" s="2" t="n">
        <v>100</v>
      </c>
      <c r="DX353" s="2" t="n">
        <v>100</v>
      </c>
      <c r="DY353" s="2" t="n">
        <v>100</v>
      </c>
      <c r="DZ353" s="2" t="n">
        <v>100</v>
      </c>
      <c r="EA353" s="2" t="n">
        <v>100</v>
      </c>
      <c r="EB353" s="2" t="n">
        <v>100</v>
      </c>
      <c r="EC353" s="2" t="n">
        <v>100</v>
      </c>
      <c r="ED353" s="2" t="n">
        <v>100</v>
      </c>
      <c r="EE353" s="2" t="n">
        <v>100</v>
      </c>
      <c r="EF353" s="2" t="n">
        <v>100</v>
      </c>
      <c r="EG353" s="2" t="n">
        <v>100</v>
      </c>
      <c r="EH353" s="2" t="n">
        <v>100</v>
      </c>
      <c r="EI353" s="2" t="n">
        <v>100</v>
      </c>
      <c r="EJ353" s="2" t="n">
        <v>100</v>
      </c>
      <c r="EK353" s="2" t="n">
        <v>100</v>
      </c>
      <c r="EL353" s="2" t="n">
        <v>100</v>
      </c>
      <c r="EM353" s="2" t="n">
        <v>100</v>
      </c>
      <c r="EN353" s="2" t="n">
        <v>100</v>
      </c>
      <c r="EO353" s="2" t="n">
        <v>100</v>
      </c>
      <c r="EP353" s="2" t="n">
        <v>100</v>
      </c>
    </row>
    <row r="354">
      <c r="A354" s="2" t="n">
        <v>4</v>
      </c>
      <c r="B354" s="2" t="inlineStr">
        <is>
          <t>15.01.03.01</t>
        </is>
      </c>
      <c r="C354" s="2" t="inlineStr">
        <is>
          <t>Ø 80cm sem lama</t>
        </is>
      </c>
      <c r="D354" s="2" t="inlineStr">
        <is>
          <t>24/04/2025</t>
        </is>
      </c>
      <c r="E354" s="2" t="inlineStr">
        <is>
          <t>12/09/2025</t>
        </is>
      </c>
      <c r="F354" s="2" t="n">
        <v>78948</v>
      </c>
      <c r="G354" s="2" t="n">
        <v>0</v>
      </c>
      <c r="H354" s="2" t="n">
        <v>78948</v>
      </c>
      <c r="I354" s="2" t="n">
        <v>0</v>
      </c>
      <c r="J354" s="2" t="n">
        <v>0</v>
      </c>
      <c r="K354" s="2" t="n">
        <v>0</v>
      </c>
      <c r="L354" s="2" t="n">
        <v>5.05</v>
      </c>
      <c r="M354" s="2" t="n">
        <v>5.05</v>
      </c>
      <c r="N354" s="2" t="n">
        <v>0</v>
      </c>
      <c r="O354" s="2" t="n">
        <v>26.26</v>
      </c>
      <c r="P354" s="2" t="n">
        <v>26.26</v>
      </c>
      <c r="Q354" s="2" t="n">
        <v>12.22</v>
      </c>
      <c r="R354" s="2" t="n">
        <v>46.46</v>
      </c>
      <c r="S354" s="2" t="n">
        <v>46.46</v>
      </c>
      <c r="T354" s="2" t="n">
        <v>23.8</v>
      </c>
      <c r="U354" s="2" t="n">
        <v>69.7</v>
      </c>
      <c r="V354" s="2" t="n">
        <v>69.7</v>
      </c>
      <c r="W354" s="2" t="n">
        <v>40.83</v>
      </c>
      <c r="X354" s="2" t="n">
        <v>89.90000000000001</v>
      </c>
      <c r="Y354" s="2" t="n">
        <v>89.90000000000001</v>
      </c>
      <c r="Z354" s="2" t="n">
        <v>62.68</v>
      </c>
      <c r="AA354" s="2" t="n">
        <v>100</v>
      </c>
      <c r="AB354" s="2" t="n">
        <v>100</v>
      </c>
      <c r="AC354" s="2" t="n">
        <v>100</v>
      </c>
      <c r="AD354" s="2" t="n">
        <v>100</v>
      </c>
      <c r="AE354" s="2" t="n">
        <v>100</v>
      </c>
      <c r="AF354" s="2" t="n">
        <v>100</v>
      </c>
      <c r="AG354" s="2" t="n">
        <v>100</v>
      </c>
      <c r="AH354" s="2" t="n">
        <v>100</v>
      </c>
      <c r="AI354" s="2" t="n">
        <v>100</v>
      </c>
      <c r="AJ354" s="2" t="n">
        <v>100</v>
      </c>
      <c r="AK354" s="2" t="n">
        <v>100</v>
      </c>
      <c r="AL354" s="2" t="n">
        <v>100</v>
      </c>
      <c r="AM354" s="2" t="n">
        <v>100</v>
      </c>
      <c r="AN354" s="2" t="n">
        <v>100</v>
      </c>
      <c r="AO354" s="2" t="n">
        <v>100</v>
      </c>
      <c r="AP354" s="2" t="n">
        <v>100</v>
      </c>
      <c r="AQ354" s="2" t="n">
        <v>100</v>
      </c>
      <c r="AR354" s="2" t="n">
        <v>100</v>
      </c>
      <c r="AS354" s="2" t="n">
        <v>100</v>
      </c>
      <c r="AT354" s="2" t="n">
        <v>100</v>
      </c>
      <c r="AU354" s="2" t="n">
        <v>100</v>
      </c>
      <c r="AV354" s="2" t="n">
        <v>100</v>
      </c>
      <c r="AW354" s="2" t="n">
        <v>100</v>
      </c>
      <c r="AX354" s="2" t="n">
        <v>100</v>
      </c>
      <c r="AY354" s="2" t="n">
        <v>100</v>
      </c>
      <c r="AZ354" s="2" t="n">
        <v>100</v>
      </c>
      <c r="BA354" s="2" t="n">
        <v>100</v>
      </c>
      <c r="BB354" s="2" t="n">
        <v>100</v>
      </c>
      <c r="BC354" s="2" t="n">
        <v>100</v>
      </c>
      <c r="BD354" s="2" t="n">
        <v>100</v>
      </c>
      <c r="BE354" s="2" t="n">
        <v>100</v>
      </c>
      <c r="BF354" s="2" t="n">
        <v>100</v>
      </c>
      <c r="BG354" s="2" t="n">
        <v>100</v>
      </c>
      <c r="BH354" s="2" t="n">
        <v>100</v>
      </c>
      <c r="BI354" s="2" t="n">
        <v>100</v>
      </c>
      <c r="BJ354" s="2" t="n">
        <v>100</v>
      </c>
      <c r="BK354" s="2" t="n">
        <v>100</v>
      </c>
      <c r="BL354" s="2" t="n">
        <v>100</v>
      </c>
      <c r="BM354" s="2" t="n">
        <v>100</v>
      </c>
      <c r="BN354" s="2" t="n">
        <v>100</v>
      </c>
      <c r="BO354" s="2" t="n">
        <v>100</v>
      </c>
      <c r="BP354" s="2" t="n">
        <v>100</v>
      </c>
      <c r="BQ354" s="2" t="n">
        <v>100</v>
      </c>
      <c r="BR354" s="2" t="n">
        <v>100</v>
      </c>
      <c r="BS354" s="2" t="n">
        <v>100</v>
      </c>
      <c r="BT354" s="2" t="n">
        <v>100</v>
      </c>
      <c r="BU354" s="2" t="n">
        <v>100</v>
      </c>
      <c r="BV354" s="2" t="n">
        <v>100</v>
      </c>
      <c r="BW354" s="2" t="n">
        <v>100</v>
      </c>
      <c r="BX354" s="2" t="n">
        <v>100</v>
      </c>
      <c r="BY354" s="2" t="n">
        <v>100</v>
      </c>
      <c r="BZ354" s="2" t="n">
        <v>100</v>
      </c>
      <c r="CA354" s="2" t="n">
        <v>100</v>
      </c>
      <c r="CB354" s="2" t="n">
        <v>100</v>
      </c>
      <c r="CC354" s="2" t="n">
        <v>100</v>
      </c>
      <c r="CD354" s="2" t="n">
        <v>100</v>
      </c>
      <c r="CE354" s="2" t="n">
        <v>100</v>
      </c>
      <c r="CF354" s="2" t="n">
        <v>100</v>
      </c>
      <c r="CG354" s="2" t="n">
        <v>100</v>
      </c>
      <c r="CH354" s="2" t="n">
        <v>100</v>
      </c>
      <c r="CI354" s="2" t="n">
        <v>100</v>
      </c>
      <c r="CJ354" s="2" t="n">
        <v>100</v>
      </c>
      <c r="CK354" s="2" t="n">
        <v>100</v>
      </c>
      <c r="CL354" s="2" t="n">
        <v>100</v>
      </c>
      <c r="CM354" s="2" t="n">
        <v>100</v>
      </c>
      <c r="CN354" s="2" t="n">
        <v>100</v>
      </c>
      <c r="CO354" s="2" t="n">
        <v>100</v>
      </c>
      <c r="CP354" s="2" t="n">
        <v>100</v>
      </c>
      <c r="CQ354" s="2" t="n">
        <v>100</v>
      </c>
      <c r="CR354" s="2" t="n">
        <v>100</v>
      </c>
      <c r="CS354" s="2" t="n">
        <v>100</v>
      </c>
      <c r="CT354" s="2" t="n">
        <v>100</v>
      </c>
      <c r="CU354" s="2" t="n">
        <v>100</v>
      </c>
      <c r="CV354" s="2" t="n">
        <v>100</v>
      </c>
      <c r="CW354" s="2" t="n">
        <v>100</v>
      </c>
      <c r="CX354" s="2" t="n">
        <v>100</v>
      </c>
      <c r="CY354" s="2" t="n">
        <v>100</v>
      </c>
      <c r="CZ354" s="2" t="n">
        <v>100</v>
      </c>
      <c r="DA354" s="2" t="n">
        <v>100</v>
      </c>
      <c r="DB354" s="2" t="n">
        <v>100</v>
      </c>
      <c r="DC354" s="2" t="n">
        <v>100</v>
      </c>
      <c r="DD354" s="2" t="n">
        <v>100</v>
      </c>
      <c r="DE354" s="2" t="n">
        <v>100</v>
      </c>
      <c r="DF354" s="2" t="n">
        <v>100</v>
      </c>
      <c r="DG354" s="2" t="n">
        <v>100</v>
      </c>
      <c r="DH354" s="2" t="n">
        <v>100</v>
      </c>
      <c r="DI354" s="2" t="n">
        <v>100</v>
      </c>
      <c r="DJ354" s="2" t="n">
        <v>100</v>
      </c>
      <c r="DK354" s="2" t="n">
        <v>100</v>
      </c>
      <c r="DL354" s="2" t="n">
        <v>100</v>
      </c>
      <c r="DM354" s="2" t="n">
        <v>100</v>
      </c>
      <c r="DN354" s="2" t="n">
        <v>100</v>
      </c>
      <c r="DO354" s="2" t="n">
        <v>100</v>
      </c>
      <c r="DP354" s="2" t="n">
        <v>100</v>
      </c>
      <c r="DQ354" s="2" t="n">
        <v>100</v>
      </c>
      <c r="DR354" s="2" t="n">
        <v>100</v>
      </c>
      <c r="DS354" s="2" t="n">
        <v>100</v>
      </c>
      <c r="DT354" s="2" t="n">
        <v>100</v>
      </c>
      <c r="DU354" s="2" t="n">
        <v>100</v>
      </c>
      <c r="DV354" s="2" t="n">
        <v>100</v>
      </c>
      <c r="DW354" s="2" t="n">
        <v>100</v>
      </c>
      <c r="DX354" s="2" t="n">
        <v>100</v>
      </c>
      <c r="DY354" s="2" t="n">
        <v>100</v>
      </c>
      <c r="DZ354" s="2" t="n">
        <v>100</v>
      </c>
      <c r="EA354" s="2" t="n">
        <v>100</v>
      </c>
      <c r="EB354" s="2" t="n">
        <v>100</v>
      </c>
      <c r="EC354" s="2" t="n">
        <v>100</v>
      </c>
      <c r="ED354" s="2" t="n">
        <v>100</v>
      </c>
      <c r="EE354" s="2" t="n">
        <v>100</v>
      </c>
      <c r="EF354" s="2" t="n">
        <v>100</v>
      </c>
      <c r="EG354" s="2" t="n">
        <v>100</v>
      </c>
      <c r="EH354" s="2" t="n">
        <v>100</v>
      </c>
      <c r="EI354" s="2" t="n">
        <v>100</v>
      </c>
      <c r="EJ354" s="2" t="n">
        <v>100</v>
      </c>
      <c r="EK354" s="2" t="n">
        <v>100</v>
      </c>
      <c r="EL354" s="2" t="n">
        <v>100</v>
      </c>
      <c r="EM354" s="2" t="n">
        <v>100</v>
      </c>
      <c r="EN354" s="2" t="n">
        <v>100</v>
      </c>
      <c r="EO354" s="2" t="n">
        <v>100</v>
      </c>
      <c r="EP354" s="2" t="n">
        <v>100</v>
      </c>
    </row>
    <row r="355">
      <c r="A355" s="2" t="n">
        <v>4</v>
      </c>
      <c r="B355" s="2" t="inlineStr">
        <is>
          <t>15.01.03.02</t>
        </is>
      </c>
      <c r="C355" s="2" t="inlineStr">
        <is>
          <t>Ø 80cm com lama</t>
        </is>
      </c>
      <c r="D355" s="2" t="inlineStr">
        <is>
          <t>24/04/2025</t>
        </is>
      </c>
      <c r="E355" s="2" t="inlineStr">
        <is>
          <t>12/09/2025</t>
        </is>
      </c>
      <c r="F355" s="2" t="n">
        <v>22080</v>
      </c>
      <c r="G355" s="2" t="n">
        <v>0</v>
      </c>
      <c r="H355" s="2" t="n">
        <v>22080</v>
      </c>
      <c r="I355" s="2" t="n">
        <v>0</v>
      </c>
      <c r="J355" s="2" t="n">
        <v>0</v>
      </c>
      <c r="K355" s="2" t="n">
        <v>0</v>
      </c>
      <c r="L355" s="2" t="n">
        <v>5.05</v>
      </c>
      <c r="M355" s="2" t="n">
        <v>5.05</v>
      </c>
      <c r="N355" s="2" t="n">
        <v>0</v>
      </c>
      <c r="O355" s="2" t="n">
        <v>26.26</v>
      </c>
      <c r="P355" s="2" t="n">
        <v>26.26</v>
      </c>
      <c r="Q355" s="2" t="n">
        <v>12.22</v>
      </c>
      <c r="R355" s="2" t="n">
        <v>46.46</v>
      </c>
      <c r="S355" s="2" t="n">
        <v>46.46</v>
      </c>
      <c r="T355" s="2" t="n">
        <v>23.8</v>
      </c>
      <c r="U355" s="2" t="n">
        <v>69.7</v>
      </c>
      <c r="V355" s="2" t="n">
        <v>69.7</v>
      </c>
      <c r="W355" s="2" t="n">
        <v>40.83</v>
      </c>
      <c r="X355" s="2" t="n">
        <v>89.90000000000001</v>
      </c>
      <c r="Y355" s="2" t="n">
        <v>89.90000000000001</v>
      </c>
      <c r="Z355" s="2" t="n">
        <v>62.68</v>
      </c>
      <c r="AA355" s="2" t="n">
        <v>100</v>
      </c>
      <c r="AB355" s="2" t="n">
        <v>100</v>
      </c>
      <c r="AC355" s="2" t="n">
        <v>100</v>
      </c>
      <c r="AD355" s="2" t="n">
        <v>100</v>
      </c>
      <c r="AE355" s="2" t="n">
        <v>100</v>
      </c>
      <c r="AF355" s="2" t="n">
        <v>100</v>
      </c>
      <c r="AG355" s="2" t="n">
        <v>100</v>
      </c>
      <c r="AH355" s="2" t="n">
        <v>100</v>
      </c>
      <c r="AI355" s="2" t="n">
        <v>100</v>
      </c>
      <c r="AJ355" s="2" t="n">
        <v>100</v>
      </c>
      <c r="AK355" s="2" t="n">
        <v>100</v>
      </c>
      <c r="AL355" s="2" t="n">
        <v>100</v>
      </c>
      <c r="AM355" s="2" t="n">
        <v>100</v>
      </c>
      <c r="AN355" s="2" t="n">
        <v>100</v>
      </c>
      <c r="AO355" s="2" t="n">
        <v>100</v>
      </c>
      <c r="AP355" s="2" t="n">
        <v>100</v>
      </c>
      <c r="AQ355" s="2" t="n">
        <v>100</v>
      </c>
      <c r="AR355" s="2" t="n">
        <v>100</v>
      </c>
      <c r="AS355" s="2" t="n">
        <v>100</v>
      </c>
      <c r="AT355" s="2" t="n">
        <v>100</v>
      </c>
      <c r="AU355" s="2" t="n">
        <v>100</v>
      </c>
      <c r="AV355" s="2" t="n">
        <v>100</v>
      </c>
      <c r="AW355" s="2" t="n">
        <v>100</v>
      </c>
      <c r="AX355" s="2" t="n">
        <v>100</v>
      </c>
      <c r="AY355" s="2" t="n">
        <v>100</v>
      </c>
      <c r="AZ355" s="2" t="n">
        <v>100</v>
      </c>
      <c r="BA355" s="2" t="n">
        <v>100</v>
      </c>
      <c r="BB355" s="2" t="n">
        <v>100</v>
      </c>
      <c r="BC355" s="2" t="n">
        <v>100</v>
      </c>
      <c r="BD355" s="2" t="n">
        <v>100</v>
      </c>
      <c r="BE355" s="2" t="n">
        <v>100</v>
      </c>
      <c r="BF355" s="2" t="n">
        <v>100</v>
      </c>
      <c r="BG355" s="2" t="n">
        <v>100</v>
      </c>
      <c r="BH355" s="2" t="n">
        <v>100</v>
      </c>
      <c r="BI355" s="2" t="n">
        <v>100</v>
      </c>
      <c r="BJ355" s="2" t="n">
        <v>100</v>
      </c>
      <c r="BK355" s="2" t="n">
        <v>100</v>
      </c>
      <c r="BL355" s="2" t="n">
        <v>100</v>
      </c>
      <c r="BM355" s="2" t="n">
        <v>100</v>
      </c>
      <c r="BN355" s="2" t="n">
        <v>100</v>
      </c>
      <c r="BO355" s="2" t="n">
        <v>100</v>
      </c>
      <c r="BP355" s="2" t="n">
        <v>100</v>
      </c>
      <c r="BQ355" s="2" t="n">
        <v>100</v>
      </c>
      <c r="BR355" s="2" t="n">
        <v>100</v>
      </c>
      <c r="BS355" s="2" t="n">
        <v>100</v>
      </c>
      <c r="BT355" s="2" t="n">
        <v>100</v>
      </c>
      <c r="BU355" s="2" t="n">
        <v>100</v>
      </c>
      <c r="BV355" s="2" t="n">
        <v>100</v>
      </c>
      <c r="BW355" s="2" t="n">
        <v>100</v>
      </c>
      <c r="BX355" s="2" t="n">
        <v>100</v>
      </c>
      <c r="BY355" s="2" t="n">
        <v>100</v>
      </c>
      <c r="BZ355" s="2" t="n">
        <v>100</v>
      </c>
      <c r="CA355" s="2" t="n">
        <v>100</v>
      </c>
      <c r="CB355" s="2" t="n">
        <v>100</v>
      </c>
      <c r="CC355" s="2" t="n">
        <v>100</v>
      </c>
      <c r="CD355" s="2" t="n">
        <v>100</v>
      </c>
      <c r="CE355" s="2" t="n">
        <v>100</v>
      </c>
      <c r="CF355" s="2" t="n">
        <v>100</v>
      </c>
      <c r="CG355" s="2" t="n">
        <v>100</v>
      </c>
      <c r="CH355" s="2" t="n">
        <v>100</v>
      </c>
      <c r="CI355" s="2" t="n">
        <v>100</v>
      </c>
      <c r="CJ355" s="2" t="n">
        <v>100</v>
      </c>
      <c r="CK355" s="2" t="n">
        <v>100</v>
      </c>
      <c r="CL355" s="2" t="n">
        <v>100</v>
      </c>
      <c r="CM355" s="2" t="n">
        <v>100</v>
      </c>
      <c r="CN355" s="2" t="n">
        <v>100</v>
      </c>
      <c r="CO355" s="2" t="n">
        <v>100</v>
      </c>
      <c r="CP355" s="2" t="n">
        <v>100</v>
      </c>
      <c r="CQ355" s="2" t="n">
        <v>100</v>
      </c>
      <c r="CR355" s="2" t="n">
        <v>100</v>
      </c>
      <c r="CS355" s="2" t="n">
        <v>100</v>
      </c>
      <c r="CT355" s="2" t="n">
        <v>100</v>
      </c>
      <c r="CU355" s="2" t="n">
        <v>100</v>
      </c>
      <c r="CV355" s="2" t="n">
        <v>100</v>
      </c>
      <c r="CW355" s="2" t="n">
        <v>100</v>
      </c>
      <c r="CX355" s="2" t="n">
        <v>100</v>
      </c>
      <c r="CY355" s="2" t="n">
        <v>100</v>
      </c>
      <c r="CZ355" s="2" t="n">
        <v>100</v>
      </c>
      <c r="DA355" s="2" t="n">
        <v>100</v>
      </c>
      <c r="DB355" s="2" t="n">
        <v>100</v>
      </c>
      <c r="DC355" s="2" t="n">
        <v>100</v>
      </c>
      <c r="DD355" s="2" t="n">
        <v>100</v>
      </c>
      <c r="DE355" s="2" t="n">
        <v>100</v>
      </c>
      <c r="DF355" s="2" t="n">
        <v>100</v>
      </c>
      <c r="DG355" s="2" t="n">
        <v>100</v>
      </c>
      <c r="DH355" s="2" t="n">
        <v>100</v>
      </c>
      <c r="DI355" s="2" t="n">
        <v>100</v>
      </c>
      <c r="DJ355" s="2" t="n">
        <v>100</v>
      </c>
      <c r="DK355" s="2" t="n">
        <v>100</v>
      </c>
      <c r="DL355" s="2" t="n">
        <v>100</v>
      </c>
      <c r="DM355" s="2" t="n">
        <v>100</v>
      </c>
      <c r="DN355" s="2" t="n">
        <v>100</v>
      </c>
      <c r="DO355" s="2" t="n">
        <v>100</v>
      </c>
      <c r="DP355" s="2" t="n">
        <v>100</v>
      </c>
      <c r="DQ355" s="2" t="n">
        <v>100</v>
      </c>
      <c r="DR355" s="2" t="n">
        <v>100</v>
      </c>
      <c r="DS355" s="2" t="n">
        <v>100</v>
      </c>
      <c r="DT355" s="2" t="n">
        <v>100</v>
      </c>
      <c r="DU355" s="2" t="n">
        <v>100</v>
      </c>
      <c r="DV355" s="2" t="n">
        <v>100</v>
      </c>
      <c r="DW355" s="2" t="n">
        <v>100</v>
      </c>
      <c r="DX355" s="2" t="n">
        <v>100</v>
      </c>
      <c r="DY355" s="2" t="n">
        <v>100</v>
      </c>
      <c r="DZ355" s="2" t="n">
        <v>100</v>
      </c>
      <c r="EA355" s="2" t="n">
        <v>100</v>
      </c>
      <c r="EB355" s="2" t="n">
        <v>100</v>
      </c>
      <c r="EC355" s="2" t="n">
        <v>100</v>
      </c>
      <c r="ED355" s="2" t="n">
        <v>100</v>
      </c>
      <c r="EE355" s="2" t="n">
        <v>100</v>
      </c>
      <c r="EF355" s="2" t="n">
        <v>100</v>
      </c>
      <c r="EG355" s="2" t="n">
        <v>100</v>
      </c>
      <c r="EH355" s="2" t="n">
        <v>100</v>
      </c>
      <c r="EI355" s="2" t="n">
        <v>100</v>
      </c>
      <c r="EJ355" s="2" t="n">
        <v>100</v>
      </c>
      <c r="EK355" s="2" t="n">
        <v>100</v>
      </c>
      <c r="EL355" s="2" t="n">
        <v>100</v>
      </c>
      <c r="EM355" s="2" t="n">
        <v>100</v>
      </c>
      <c r="EN355" s="2" t="n">
        <v>100</v>
      </c>
      <c r="EO355" s="2" t="n">
        <v>100</v>
      </c>
      <c r="EP355" s="2" t="n">
        <v>100</v>
      </c>
    </row>
    <row r="356">
      <c r="A356" s="2" t="n">
        <v>4</v>
      </c>
      <c r="B356" s="2" t="inlineStr">
        <is>
          <t>15.01.03.03</t>
        </is>
      </c>
      <c r="C356" s="2" t="inlineStr">
        <is>
          <t>Ø 90cm sem lama</t>
        </is>
      </c>
      <c r="D356" s="2" t="inlineStr">
        <is>
          <t>24/04/2025</t>
        </is>
      </c>
      <c r="E356" s="2" t="inlineStr">
        <is>
          <t>12/09/2025</t>
        </is>
      </c>
      <c r="F356" s="2" t="n">
        <v>29920</v>
      </c>
      <c r="G356" s="2" t="n">
        <v>0</v>
      </c>
      <c r="H356" s="2" t="n">
        <v>29920</v>
      </c>
      <c r="I356" s="2" t="n">
        <v>0</v>
      </c>
      <c r="J356" s="2" t="n">
        <v>0</v>
      </c>
      <c r="K356" s="2" t="n">
        <v>0</v>
      </c>
      <c r="L356" s="2" t="n">
        <v>5.05</v>
      </c>
      <c r="M356" s="2" t="n">
        <v>5.05</v>
      </c>
      <c r="N356" s="2" t="n">
        <v>0</v>
      </c>
      <c r="O356" s="2" t="n">
        <v>26.26</v>
      </c>
      <c r="P356" s="2" t="n">
        <v>26.26</v>
      </c>
      <c r="Q356" s="2" t="n">
        <v>12.22</v>
      </c>
      <c r="R356" s="2" t="n">
        <v>46.46</v>
      </c>
      <c r="S356" s="2" t="n">
        <v>46.46</v>
      </c>
      <c r="T356" s="2" t="n">
        <v>23.8</v>
      </c>
      <c r="U356" s="2" t="n">
        <v>69.7</v>
      </c>
      <c r="V356" s="2" t="n">
        <v>69.7</v>
      </c>
      <c r="W356" s="2" t="n">
        <v>40.83</v>
      </c>
      <c r="X356" s="2" t="n">
        <v>89.90000000000001</v>
      </c>
      <c r="Y356" s="2" t="n">
        <v>89.90000000000001</v>
      </c>
      <c r="Z356" s="2" t="n">
        <v>62.68</v>
      </c>
      <c r="AA356" s="2" t="n">
        <v>100</v>
      </c>
      <c r="AB356" s="2" t="n">
        <v>100</v>
      </c>
      <c r="AC356" s="2" t="n">
        <v>100</v>
      </c>
      <c r="AD356" s="2" t="n">
        <v>100</v>
      </c>
      <c r="AE356" s="2" t="n">
        <v>100</v>
      </c>
      <c r="AF356" s="2" t="n">
        <v>100</v>
      </c>
      <c r="AG356" s="2" t="n">
        <v>100</v>
      </c>
      <c r="AH356" s="2" t="n">
        <v>100</v>
      </c>
      <c r="AI356" s="2" t="n">
        <v>100</v>
      </c>
      <c r="AJ356" s="2" t="n">
        <v>100</v>
      </c>
      <c r="AK356" s="2" t="n">
        <v>100</v>
      </c>
      <c r="AL356" s="2" t="n">
        <v>100</v>
      </c>
      <c r="AM356" s="2" t="n">
        <v>100</v>
      </c>
      <c r="AN356" s="2" t="n">
        <v>100</v>
      </c>
      <c r="AO356" s="2" t="n">
        <v>100</v>
      </c>
      <c r="AP356" s="2" t="n">
        <v>100</v>
      </c>
      <c r="AQ356" s="2" t="n">
        <v>100</v>
      </c>
      <c r="AR356" s="2" t="n">
        <v>100</v>
      </c>
      <c r="AS356" s="2" t="n">
        <v>100</v>
      </c>
      <c r="AT356" s="2" t="n">
        <v>100</v>
      </c>
      <c r="AU356" s="2" t="n">
        <v>100</v>
      </c>
      <c r="AV356" s="2" t="n">
        <v>100</v>
      </c>
      <c r="AW356" s="2" t="n">
        <v>100</v>
      </c>
      <c r="AX356" s="2" t="n">
        <v>100</v>
      </c>
      <c r="AY356" s="2" t="n">
        <v>100</v>
      </c>
      <c r="AZ356" s="2" t="n">
        <v>100</v>
      </c>
      <c r="BA356" s="2" t="n">
        <v>100</v>
      </c>
      <c r="BB356" s="2" t="n">
        <v>100</v>
      </c>
      <c r="BC356" s="2" t="n">
        <v>100</v>
      </c>
      <c r="BD356" s="2" t="n">
        <v>100</v>
      </c>
      <c r="BE356" s="2" t="n">
        <v>100</v>
      </c>
      <c r="BF356" s="2" t="n">
        <v>100</v>
      </c>
      <c r="BG356" s="2" t="n">
        <v>100</v>
      </c>
      <c r="BH356" s="2" t="n">
        <v>100</v>
      </c>
      <c r="BI356" s="2" t="n">
        <v>100</v>
      </c>
      <c r="BJ356" s="2" t="n">
        <v>100</v>
      </c>
      <c r="BK356" s="2" t="n">
        <v>100</v>
      </c>
      <c r="BL356" s="2" t="n">
        <v>100</v>
      </c>
      <c r="BM356" s="2" t="n">
        <v>100</v>
      </c>
      <c r="BN356" s="2" t="n">
        <v>100</v>
      </c>
      <c r="BO356" s="2" t="n">
        <v>100</v>
      </c>
      <c r="BP356" s="2" t="n">
        <v>100</v>
      </c>
      <c r="BQ356" s="2" t="n">
        <v>100</v>
      </c>
      <c r="BR356" s="2" t="n">
        <v>100</v>
      </c>
      <c r="BS356" s="2" t="n">
        <v>100</v>
      </c>
      <c r="BT356" s="2" t="n">
        <v>100</v>
      </c>
      <c r="BU356" s="2" t="n">
        <v>100</v>
      </c>
      <c r="BV356" s="2" t="n">
        <v>100</v>
      </c>
      <c r="BW356" s="2" t="n">
        <v>100</v>
      </c>
      <c r="BX356" s="2" t="n">
        <v>100</v>
      </c>
      <c r="BY356" s="2" t="n">
        <v>100</v>
      </c>
      <c r="BZ356" s="2" t="n">
        <v>100</v>
      </c>
      <c r="CA356" s="2" t="n">
        <v>100</v>
      </c>
      <c r="CB356" s="2" t="n">
        <v>100</v>
      </c>
      <c r="CC356" s="2" t="n">
        <v>100</v>
      </c>
      <c r="CD356" s="2" t="n">
        <v>100</v>
      </c>
      <c r="CE356" s="2" t="n">
        <v>100</v>
      </c>
      <c r="CF356" s="2" t="n">
        <v>100</v>
      </c>
      <c r="CG356" s="2" t="n">
        <v>100</v>
      </c>
      <c r="CH356" s="2" t="n">
        <v>100</v>
      </c>
      <c r="CI356" s="2" t="n">
        <v>100</v>
      </c>
      <c r="CJ356" s="2" t="n">
        <v>100</v>
      </c>
      <c r="CK356" s="2" t="n">
        <v>100</v>
      </c>
      <c r="CL356" s="2" t="n">
        <v>100</v>
      </c>
      <c r="CM356" s="2" t="n">
        <v>100</v>
      </c>
      <c r="CN356" s="2" t="n">
        <v>100</v>
      </c>
      <c r="CO356" s="2" t="n">
        <v>100</v>
      </c>
      <c r="CP356" s="2" t="n">
        <v>100</v>
      </c>
      <c r="CQ356" s="2" t="n">
        <v>100</v>
      </c>
      <c r="CR356" s="2" t="n">
        <v>100</v>
      </c>
      <c r="CS356" s="2" t="n">
        <v>100</v>
      </c>
      <c r="CT356" s="2" t="n">
        <v>100</v>
      </c>
      <c r="CU356" s="2" t="n">
        <v>100</v>
      </c>
      <c r="CV356" s="2" t="n">
        <v>100</v>
      </c>
      <c r="CW356" s="2" t="n">
        <v>100</v>
      </c>
      <c r="CX356" s="2" t="n">
        <v>100</v>
      </c>
      <c r="CY356" s="2" t="n">
        <v>100</v>
      </c>
      <c r="CZ356" s="2" t="n">
        <v>100</v>
      </c>
      <c r="DA356" s="2" t="n">
        <v>100</v>
      </c>
      <c r="DB356" s="2" t="n">
        <v>100</v>
      </c>
      <c r="DC356" s="2" t="n">
        <v>100</v>
      </c>
      <c r="DD356" s="2" t="n">
        <v>100</v>
      </c>
      <c r="DE356" s="2" t="n">
        <v>100</v>
      </c>
      <c r="DF356" s="2" t="n">
        <v>100</v>
      </c>
      <c r="DG356" s="2" t="n">
        <v>100</v>
      </c>
      <c r="DH356" s="2" t="n">
        <v>100</v>
      </c>
      <c r="DI356" s="2" t="n">
        <v>100</v>
      </c>
      <c r="DJ356" s="2" t="n">
        <v>100</v>
      </c>
      <c r="DK356" s="2" t="n">
        <v>100</v>
      </c>
      <c r="DL356" s="2" t="n">
        <v>100</v>
      </c>
      <c r="DM356" s="2" t="n">
        <v>100</v>
      </c>
      <c r="DN356" s="2" t="n">
        <v>100</v>
      </c>
      <c r="DO356" s="2" t="n">
        <v>100</v>
      </c>
      <c r="DP356" s="2" t="n">
        <v>100</v>
      </c>
      <c r="DQ356" s="2" t="n">
        <v>100</v>
      </c>
      <c r="DR356" s="2" t="n">
        <v>100</v>
      </c>
      <c r="DS356" s="2" t="n">
        <v>100</v>
      </c>
      <c r="DT356" s="2" t="n">
        <v>100</v>
      </c>
      <c r="DU356" s="2" t="n">
        <v>100</v>
      </c>
      <c r="DV356" s="2" t="n">
        <v>100</v>
      </c>
      <c r="DW356" s="2" t="n">
        <v>100</v>
      </c>
      <c r="DX356" s="2" t="n">
        <v>100</v>
      </c>
      <c r="DY356" s="2" t="n">
        <v>100</v>
      </c>
      <c r="DZ356" s="2" t="n">
        <v>100</v>
      </c>
      <c r="EA356" s="2" t="n">
        <v>100</v>
      </c>
      <c r="EB356" s="2" t="n">
        <v>100</v>
      </c>
      <c r="EC356" s="2" t="n">
        <v>100</v>
      </c>
      <c r="ED356" s="2" t="n">
        <v>100</v>
      </c>
      <c r="EE356" s="2" t="n">
        <v>100</v>
      </c>
      <c r="EF356" s="2" t="n">
        <v>100</v>
      </c>
      <c r="EG356" s="2" t="n">
        <v>100</v>
      </c>
      <c r="EH356" s="2" t="n">
        <v>100</v>
      </c>
      <c r="EI356" s="2" t="n">
        <v>100</v>
      </c>
      <c r="EJ356" s="2" t="n">
        <v>100</v>
      </c>
      <c r="EK356" s="2" t="n">
        <v>100</v>
      </c>
      <c r="EL356" s="2" t="n">
        <v>100</v>
      </c>
      <c r="EM356" s="2" t="n">
        <v>100</v>
      </c>
      <c r="EN356" s="2" t="n">
        <v>100</v>
      </c>
      <c r="EO356" s="2" t="n">
        <v>100</v>
      </c>
      <c r="EP356" s="2" t="n">
        <v>100</v>
      </c>
    </row>
    <row r="357">
      <c r="A357" s="2" t="n">
        <v>4</v>
      </c>
      <c r="B357" s="2" t="inlineStr">
        <is>
          <t>15.01.03.04</t>
        </is>
      </c>
      <c r="C357" s="2" t="inlineStr">
        <is>
          <t>Ø 90cm com lama</t>
        </is>
      </c>
      <c r="D357" s="2" t="inlineStr">
        <is>
          <t>24/04/2025</t>
        </is>
      </c>
      <c r="E357" s="2" t="inlineStr">
        <is>
          <t>12/09/2025</t>
        </is>
      </c>
      <c r="F357" s="2" t="n">
        <v>27379.2</v>
      </c>
      <c r="G357" s="2" t="n">
        <v>0</v>
      </c>
      <c r="H357" s="2" t="n">
        <v>27379.2</v>
      </c>
      <c r="I357" s="2" t="n">
        <v>0</v>
      </c>
      <c r="J357" s="2" t="n">
        <v>0</v>
      </c>
      <c r="K357" s="2" t="n">
        <v>0</v>
      </c>
      <c r="L357" s="2" t="n">
        <v>5.05</v>
      </c>
      <c r="M357" s="2" t="n">
        <v>5.05</v>
      </c>
      <c r="N357" s="2" t="n">
        <v>0</v>
      </c>
      <c r="O357" s="2" t="n">
        <v>26.26</v>
      </c>
      <c r="P357" s="2" t="n">
        <v>26.26</v>
      </c>
      <c r="Q357" s="2" t="n">
        <v>12.22</v>
      </c>
      <c r="R357" s="2" t="n">
        <v>46.46</v>
      </c>
      <c r="S357" s="2" t="n">
        <v>46.46</v>
      </c>
      <c r="T357" s="2" t="n">
        <v>23.8</v>
      </c>
      <c r="U357" s="2" t="n">
        <v>69.7</v>
      </c>
      <c r="V357" s="2" t="n">
        <v>69.7</v>
      </c>
      <c r="W357" s="2" t="n">
        <v>40.83</v>
      </c>
      <c r="X357" s="2" t="n">
        <v>89.90000000000001</v>
      </c>
      <c r="Y357" s="2" t="n">
        <v>89.90000000000001</v>
      </c>
      <c r="Z357" s="2" t="n">
        <v>62.68</v>
      </c>
      <c r="AA357" s="2" t="n">
        <v>100</v>
      </c>
      <c r="AB357" s="2" t="n">
        <v>100</v>
      </c>
      <c r="AC357" s="2" t="n">
        <v>100</v>
      </c>
      <c r="AD357" s="2" t="n">
        <v>100</v>
      </c>
      <c r="AE357" s="2" t="n">
        <v>100</v>
      </c>
      <c r="AF357" s="2" t="n">
        <v>100</v>
      </c>
      <c r="AG357" s="2" t="n">
        <v>100</v>
      </c>
      <c r="AH357" s="2" t="n">
        <v>100</v>
      </c>
      <c r="AI357" s="2" t="n">
        <v>100</v>
      </c>
      <c r="AJ357" s="2" t="n">
        <v>100</v>
      </c>
      <c r="AK357" s="2" t="n">
        <v>100</v>
      </c>
      <c r="AL357" s="2" t="n">
        <v>100</v>
      </c>
      <c r="AM357" s="2" t="n">
        <v>100</v>
      </c>
      <c r="AN357" s="2" t="n">
        <v>100</v>
      </c>
      <c r="AO357" s="2" t="n">
        <v>100</v>
      </c>
      <c r="AP357" s="2" t="n">
        <v>100</v>
      </c>
      <c r="AQ357" s="2" t="n">
        <v>100</v>
      </c>
      <c r="AR357" s="2" t="n">
        <v>100</v>
      </c>
      <c r="AS357" s="2" t="n">
        <v>100</v>
      </c>
      <c r="AT357" s="2" t="n">
        <v>100</v>
      </c>
      <c r="AU357" s="2" t="n">
        <v>100</v>
      </c>
      <c r="AV357" s="2" t="n">
        <v>100</v>
      </c>
      <c r="AW357" s="2" t="n">
        <v>100</v>
      </c>
      <c r="AX357" s="2" t="n">
        <v>100</v>
      </c>
      <c r="AY357" s="2" t="n">
        <v>100</v>
      </c>
      <c r="AZ357" s="2" t="n">
        <v>100</v>
      </c>
      <c r="BA357" s="2" t="n">
        <v>100</v>
      </c>
      <c r="BB357" s="2" t="n">
        <v>100</v>
      </c>
      <c r="BC357" s="2" t="n">
        <v>100</v>
      </c>
      <c r="BD357" s="2" t="n">
        <v>100</v>
      </c>
      <c r="BE357" s="2" t="n">
        <v>100</v>
      </c>
      <c r="BF357" s="2" t="n">
        <v>100</v>
      </c>
      <c r="BG357" s="2" t="n">
        <v>100</v>
      </c>
      <c r="BH357" s="2" t="n">
        <v>100</v>
      </c>
      <c r="BI357" s="2" t="n">
        <v>100</v>
      </c>
      <c r="BJ357" s="2" t="n">
        <v>100</v>
      </c>
      <c r="BK357" s="2" t="n">
        <v>100</v>
      </c>
      <c r="BL357" s="2" t="n">
        <v>100</v>
      </c>
      <c r="BM357" s="2" t="n">
        <v>100</v>
      </c>
      <c r="BN357" s="2" t="n">
        <v>100</v>
      </c>
      <c r="BO357" s="2" t="n">
        <v>100</v>
      </c>
      <c r="BP357" s="2" t="n">
        <v>100</v>
      </c>
      <c r="BQ357" s="2" t="n">
        <v>100</v>
      </c>
      <c r="BR357" s="2" t="n">
        <v>100</v>
      </c>
      <c r="BS357" s="2" t="n">
        <v>100</v>
      </c>
      <c r="BT357" s="2" t="n">
        <v>100</v>
      </c>
      <c r="BU357" s="2" t="n">
        <v>100</v>
      </c>
      <c r="BV357" s="2" t="n">
        <v>100</v>
      </c>
      <c r="BW357" s="2" t="n">
        <v>100</v>
      </c>
      <c r="BX357" s="2" t="n">
        <v>100</v>
      </c>
      <c r="BY357" s="2" t="n">
        <v>100</v>
      </c>
      <c r="BZ357" s="2" t="n">
        <v>100</v>
      </c>
      <c r="CA357" s="2" t="n">
        <v>100</v>
      </c>
      <c r="CB357" s="2" t="n">
        <v>100</v>
      </c>
      <c r="CC357" s="2" t="n">
        <v>100</v>
      </c>
      <c r="CD357" s="2" t="n">
        <v>100</v>
      </c>
      <c r="CE357" s="2" t="n">
        <v>100</v>
      </c>
      <c r="CF357" s="2" t="n">
        <v>100</v>
      </c>
      <c r="CG357" s="2" t="n">
        <v>100</v>
      </c>
      <c r="CH357" s="2" t="n">
        <v>100</v>
      </c>
      <c r="CI357" s="2" t="n">
        <v>100</v>
      </c>
      <c r="CJ357" s="2" t="n">
        <v>100</v>
      </c>
      <c r="CK357" s="2" t="n">
        <v>100</v>
      </c>
      <c r="CL357" s="2" t="n">
        <v>100</v>
      </c>
      <c r="CM357" s="2" t="n">
        <v>100</v>
      </c>
      <c r="CN357" s="2" t="n">
        <v>100</v>
      </c>
      <c r="CO357" s="2" t="n">
        <v>100</v>
      </c>
      <c r="CP357" s="2" t="n">
        <v>100</v>
      </c>
      <c r="CQ357" s="2" t="n">
        <v>100</v>
      </c>
      <c r="CR357" s="2" t="n">
        <v>100</v>
      </c>
      <c r="CS357" s="2" t="n">
        <v>100</v>
      </c>
      <c r="CT357" s="2" t="n">
        <v>100</v>
      </c>
      <c r="CU357" s="2" t="n">
        <v>100</v>
      </c>
      <c r="CV357" s="2" t="n">
        <v>100</v>
      </c>
      <c r="CW357" s="2" t="n">
        <v>100</v>
      </c>
      <c r="CX357" s="2" t="n">
        <v>100</v>
      </c>
      <c r="CY357" s="2" t="n">
        <v>100</v>
      </c>
      <c r="CZ357" s="2" t="n">
        <v>100</v>
      </c>
      <c r="DA357" s="2" t="n">
        <v>100</v>
      </c>
      <c r="DB357" s="2" t="n">
        <v>100</v>
      </c>
      <c r="DC357" s="2" t="n">
        <v>100</v>
      </c>
      <c r="DD357" s="2" t="n">
        <v>100</v>
      </c>
      <c r="DE357" s="2" t="n">
        <v>100</v>
      </c>
      <c r="DF357" s="2" t="n">
        <v>100</v>
      </c>
      <c r="DG357" s="2" t="n">
        <v>100</v>
      </c>
      <c r="DH357" s="2" t="n">
        <v>100</v>
      </c>
      <c r="DI357" s="2" t="n">
        <v>100</v>
      </c>
      <c r="DJ357" s="2" t="n">
        <v>100</v>
      </c>
      <c r="DK357" s="2" t="n">
        <v>100</v>
      </c>
      <c r="DL357" s="2" t="n">
        <v>100</v>
      </c>
      <c r="DM357" s="2" t="n">
        <v>100</v>
      </c>
      <c r="DN357" s="2" t="n">
        <v>100</v>
      </c>
      <c r="DO357" s="2" t="n">
        <v>100</v>
      </c>
      <c r="DP357" s="2" t="n">
        <v>100</v>
      </c>
      <c r="DQ357" s="2" t="n">
        <v>100</v>
      </c>
      <c r="DR357" s="2" t="n">
        <v>100</v>
      </c>
      <c r="DS357" s="2" t="n">
        <v>100</v>
      </c>
      <c r="DT357" s="2" t="n">
        <v>100</v>
      </c>
      <c r="DU357" s="2" t="n">
        <v>100</v>
      </c>
      <c r="DV357" s="2" t="n">
        <v>100</v>
      </c>
      <c r="DW357" s="2" t="n">
        <v>100</v>
      </c>
      <c r="DX357" s="2" t="n">
        <v>100</v>
      </c>
      <c r="DY357" s="2" t="n">
        <v>100</v>
      </c>
      <c r="DZ357" s="2" t="n">
        <v>100</v>
      </c>
      <c r="EA357" s="2" t="n">
        <v>100</v>
      </c>
      <c r="EB357" s="2" t="n">
        <v>100</v>
      </c>
      <c r="EC357" s="2" t="n">
        <v>100</v>
      </c>
      <c r="ED357" s="2" t="n">
        <v>100</v>
      </c>
      <c r="EE357" s="2" t="n">
        <v>100</v>
      </c>
      <c r="EF357" s="2" t="n">
        <v>100</v>
      </c>
      <c r="EG357" s="2" t="n">
        <v>100</v>
      </c>
      <c r="EH357" s="2" t="n">
        <v>100</v>
      </c>
      <c r="EI357" s="2" t="n">
        <v>100</v>
      </c>
      <c r="EJ357" s="2" t="n">
        <v>100</v>
      </c>
      <c r="EK357" s="2" t="n">
        <v>100</v>
      </c>
      <c r="EL357" s="2" t="n">
        <v>100</v>
      </c>
      <c r="EM357" s="2" t="n">
        <v>100</v>
      </c>
      <c r="EN357" s="2" t="n">
        <v>100</v>
      </c>
      <c r="EO357" s="2" t="n">
        <v>100</v>
      </c>
      <c r="EP357" s="2" t="n">
        <v>100</v>
      </c>
    </row>
    <row r="358">
      <c r="A358" s="2" t="n">
        <v>4</v>
      </c>
      <c r="B358" s="2" t="inlineStr">
        <is>
          <t>15.01.03.05</t>
        </is>
      </c>
      <c r="C358" s="2" t="inlineStr">
        <is>
          <t>Ø 100cm sem lama</t>
        </is>
      </c>
      <c r="D358" s="2" t="inlineStr">
        <is>
          <t>24/04/2025</t>
        </is>
      </c>
      <c r="E358" s="2" t="inlineStr">
        <is>
          <t>12/09/2025</t>
        </is>
      </c>
      <c r="F358" s="2" t="n">
        <v>40341</v>
      </c>
      <c r="G358" s="2" t="n">
        <v>0</v>
      </c>
      <c r="H358" s="2" t="n">
        <v>40341</v>
      </c>
      <c r="I358" s="2" t="n">
        <v>0</v>
      </c>
      <c r="J358" s="2" t="n">
        <v>0</v>
      </c>
      <c r="K358" s="2" t="n">
        <v>0</v>
      </c>
      <c r="L358" s="2" t="n">
        <v>5.05</v>
      </c>
      <c r="M358" s="2" t="n">
        <v>5.05</v>
      </c>
      <c r="N358" s="2" t="n">
        <v>0</v>
      </c>
      <c r="O358" s="2" t="n">
        <v>26.26</v>
      </c>
      <c r="P358" s="2" t="n">
        <v>26.26</v>
      </c>
      <c r="Q358" s="2" t="n">
        <v>12.22</v>
      </c>
      <c r="R358" s="2" t="n">
        <v>46.46</v>
      </c>
      <c r="S358" s="2" t="n">
        <v>46.46</v>
      </c>
      <c r="T358" s="2" t="n">
        <v>23.8</v>
      </c>
      <c r="U358" s="2" t="n">
        <v>69.7</v>
      </c>
      <c r="V358" s="2" t="n">
        <v>69.7</v>
      </c>
      <c r="W358" s="2" t="n">
        <v>40.83</v>
      </c>
      <c r="X358" s="2" t="n">
        <v>89.90000000000001</v>
      </c>
      <c r="Y358" s="2" t="n">
        <v>89.90000000000001</v>
      </c>
      <c r="Z358" s="2" t="n">
        <v>62.68</v>
      </c>
      <c r="AA358" s="2" t="n">
        <v>100</v>
      </c>
      <c r="AB358" s="2" t="n">
        <v>100</v>
      </c>
      <c r="AC358" s="2" t="n">
        <v>100</v>
      </c>
      <c r="AD358" s="2" t="n">
        <v>100</v>
      </c>
      <c r="AE358" s="2" t="n">
        <v>100</v>
      </c>
      <c r="AF358" s="2" t="n">
        <v>100</v>
      </c>
      <c r="AG358" s="2" t="n">
        <v>100</v>
      </c>
      <c r="AH358" s="2" t="n">
        <v>100</v>
      </c>
      <c r="AI358" s="2" t="n">
        <v>100</v>
      </c>
      <c r="AJ358" s="2" t="n">
        <v>100</v>
      </c>
      <c r="AK358" s="2" t="n">
        <v>100</v>
      </c>
      <c r="AL358" s="2" t="n">
        <v>100</v>
      </c>
      <c r="AM358" s="2" t="n">
        <v>100</v>
      </c>
      <c r="AN358" s="2" t="n">
        <v>100</v>
      </c>
      <c r="AO358" s="2" t="n">
        <v>100</v>
      </c>
      <c r="AP358" s="2" t="n">
        <v>100</v>
      </c>
      <c r="AQ358" s="2" t="n">
        <v>100</v>
      </c>
      <c r="AR358" s="2" t="n">
        <v>100</v>
      </c>
      <c r="AS358" s="2" t="n">
        <v>100</v>
      </c>
      <c r="AT358" s="2" t="n">
        <v>100</v>
      </c>
      <c r="AU358" s="2" t="n">
        <v>100</v>
      </c>
      <c r="AV358" s="2" t="n">
        <v>100</v>
      </c>
      <c r="AW358" s="2" t="n">
        <v>100</v>
      </c>
      <c r="AX358" s="2" t="n">
        <v>100</v>
      </c>
      <c r="AY358" s="2" t="n">
        <v>100</v>
      </c>
      <c r="AZ358" s="2" t="n">
        <v>100</v>
      </c>
      <c r="BA358" s="2" t="n">
        <v>100</v>
      </c>
      <c r="BB358" s="2" t="n">
        <v>100</v>
      </c>
      <c r="BC358" s="2" t="n">
        <v>100</v>
      </c>
      <c r="BD358" s="2" t="n">
        <v>100</v>
      </c>
      <c r="BE358" s="2" t="n">
        <v>100</v>
      </c>
      <c r="BF358" s="2" t="n">
        <v>100</v>
      </c>
      <c r="BG358" s="2" t="n">
        <v>100</v>
      </c>
      <c r="BH358" s="2" t="n">
        <v>100</v>
      </c>
      <c r="BI358" s="2" t="n">
        <v>100</v>
      </c>
      <c r="BJ358" s="2" t="n">
        <v>100</v>
      </c>
      <c r="BK358" s="2" t="n">
        <v>100</v>
      </c>
      <c r="BL358" s="2" t="n">
        <v>100</v>
      </c>
      <c r="BM358" s="2" t="n">
        <v>100</v>
      </c>
      <c r="BN358" s="2" t="n">
        <v>100</v>
      </c>
      <c r="BO358" s="2" t="n">
        <v>100</v>
      </c>
      <c r="BP358" s="2" t="n">
        <v>100</v>
      </c>
      <c r="BQ358" s="2" t="n">
        <v>100</v>
      </c>
      <c r="BR358" s="2" t="n">
        <v>100</v>
      </c>
      <c r="BS358" s="2" t="n">
        <v>100</v>
      </c>
      <c r="BT358" s="2" t="n">
        <v>100</v>
      </c>
      <c r="BU358" s="2" t="n">
        <v>100</v>
      </c>
      <c r="BV358" s="2" t="n">
        <v>100</v>
      </c>
      <c r="BW358" s="2" t="n">
        <v>100</v>
      </c>
      <c r="BX358" s="2" t="n">
        <v>100</v>
      </c>
      <c r="BY358" s="2" t="n">
        <v>100</v>
      </c>
      <c r="BZ358" s="2" t="n">
        <v>100</v>
      </c>
      <c r="CA358" s="2" t="n">
        <v>100</v>
      </c>
      <c r="CB358" s="2" t="n">
        <v>100</v>
      </c>
      <c r="CC358" s="2" t="n">
        <v>100</v>
      </c>
      <c r="CD358" s="2" t="n">
        <v>100</v>
      </c>
      <c r="CE358" s="2" t="n">
        <v>100</v>
      </c>
      <c r="CF358" s="2" t="n">
        <v>100</v>
      </c>
      <c r="CG358" s="2" t="n">
        <v>100</v>
      </c>
      <c r="CH358" s="2" t="n">
        <v>100</v>
      </c>
      <c r="CI358" s="2" t="n">
        <v>100</v>
      </c>
      <c r="CJ358" s="2" t="n">
        <v>100</v>
      </c>
      <c r="CK358" s="2" t="n">
        <v>100</v>
      </c>
      <c r="CL358" s="2" t="n">
        <v>100</v>
      </c>
      <c r="CM358" s="2" t="n">
        <v>100</v>
      </c>
      <c r="CN358" s="2" t="n">
        <v>100</v>
      </c>
      <c r="CO358" s="2" t="n">
        <v>100</v>
      </c>
      <c r="CP358" s="2" t="n">
        <v>100</v>
      </c>
      <c r="CQ358" s="2" t="n">
        <v>100</v>
      </c>
      <c r="CR358" s="2" t="n">
        <v>100</v>
      </c>
      <c r="CS358" s="2" t="n">
        <v>100</v>
      </c>
      <c r="CT358" s="2" t="n">
        <v>100</v>
      </c>
      <c r="CU358" s="2" t="n">
        <v>100</v>
      </c>
      <c r="CV358" s="2" t="n">
        <v>100</v>
      </c>
      <c r="CW358" s="2" t="n">
        <v>100</v>
      </c>
      <c r="CX358" s="2" t="n">
        <v>100</v>
      </c>
      <c r="CY358" s="2" t="n">
        <v>100</v>
      </c>
      <c r="CZ358" s="2" t="n">
        <v>100</v>
      </c>
      <c r="DA358" s="2" t="n">
        <v>100</v>
      </c>
      <c r="DB358" s="2" t="n">
        <v>100</v>
      </c>
      <c r="DC358" s="2" t="n">
        <v>100</v>
      </c>
      <c r="DD358" s="2" t="n">
        <v>100</v>
      </c>
      <c r="DE358" s="2" t="n">
        <v>100</v>
      </c>
      <c r="DF358" s="2" t="n">
        <v>100</v>
      </c>
      <c r="DG358" s="2" t="n">
        <v>100</v>
      </c>
      <c r="DH358" s="2" t="n">
        <v>100</v>
      </c>
      <c r="DI358" s="2" t="n">
        <v>100</v>
      </c>
      <c r="DJ358" s="2" t="n">
        <v>100</v>
      </c>
      <c r="DK358" s="2" t="n">
        <v>100</v>
      </c>
      <c r="DL358" s="2" t="n">
        <v>100</v>
      </c>
      <c r="DM358" s="2" t="n">
        <v>100</v>
      </c>
      <c r="DN358" s="2" t="n">
        <v>100</v>
      </c>
      <c r="DO358" s="2" t="n">
        <v>100</v>
      </c>
      <c r="DP358" s="2" t="n">
        <v>100</v>
      </c>
      <c r="DQ358" s="2" t="n">
        <v>100</v>
      </c>
      <c r="DR358" s="2" t="n">
        <v>100</v>
      </c>
      <c r="DS358" s="2" t="n">
        <v>100</v>
      </c>
      <c r="DT358" s="2" t="n">
        <v>100</v>
      </c>
      <c r="DU358" s="2" t="n">
        <v>100</v>
      </c>
      <c r="DV358" s="2" t="n">
        <v>100</v>
      </c>
      <c r="DW358" s="2" t="n">
        <v>100</v>
      </c>
      <c r="DX358" s="2" t="n">
        <v>100</v>
      </c>
      <c r="DY358" s="2" t="n">
        <v>100</v>
      </c>
      <c r="DZ358" s="2" t="n">
        <v>100</v>
      </c>
      <c r="EA358" s="2" t="n">
        <v>100</v>
      </c>
      <c r="EB358" s="2" t="n">
        <v>100</v>
      </c>
      <c r="EC358" s="2" t="n">
        <v>100</v>
      </c>
      <c r="ED358" s="2" t="n">
        <v>100</v>
      </c>
      <c r="EE358" s="2" t="n">
        <v>100</v>
      </c>
      <c r="EF358" s="2" t="n">
        <v>100</v>
      </c>
      <c r="EG358" s="2" t="n">
        <v>100</v>
      </c>
      <c r="EH358" s="2" t="n">
        <v>100</v>
      </c>
      <c r="EI358" s="2" t="n">
        <v>100</v>
      </c>
      <c r="EJ358" s="2" t="n">
        <v>100</v>
      </c>
      <c r="EK358" s="2" t="n">
        <v>100</v>
      </c>
      <c r="EL358" s="2" t="n">
        <v>100</v>
      </c>
      <c r="EM358" s="2" t="n">
        <v>100</v>
      </c>
      <c r="EN358" s="2" t="n">
        <v>100</v>
      </c>
      <c r="EO358" s="2" t="n">
        <v>100</v>
      </c>
      <c r="EP358" s="2" t="n">
        <v>100</v>
      </c>
    </row>
    <row r="359">
      <c r="A359" s="2" t="n">
        <v>4</v>
      </c>
      <c r="B359" s="2" t="inlineStr">
        <is>
          <t>15.01.03.06</t>
        </is>
      </c>
      <c r="C359" s="2" t="inlineStr">
        <is>
          <t>Ø 100cm com lama</t>
        </is>
      </c>
      <c r="D359" s="2" t="inlineStr">
        <is>
          <t>24/04/2025</t>
        </is>
      </c>
      <c r="E359" s="2" t="inlineStr">
        <is>
          <t>12/09/2025</t>
        </is>
      </c>
      <c r="F359" s="2" t="n">
        <v>58291.2</v>
      </c>
      <c r="G359" s="2" t="n">
        <v>0</v>
      </c>
      <c r="H359" s="2" t="n">
        <v>58291.2</v>
      </c>
      <c r="I359" s="2" t="n">
        <v>0</v>
      </c>
      <c r="J359" s="2" t="n">
        <v>0</v>
      </c>
      <c r="K359" s="2" t="n">
        <v>0</v>
      </c>
      <c r="L359" s="2" t="n">
        <v>5.05</v>
      </c>
      <c r="M359" s="2" t="n">
        <v>5.05</v>
      </c>
      <c r="N359" s="2" t="n">
        <v>0</v>
      </c>
      <c r="O359" s="2" t="n">
        <v>26.26</v>
      </c>
      <c r="P359" s="2" t="n">
        <v>26.26</v>
      </c>
      <c r="Q359" s="2" t="n">
        <v>12.22</v>
      </c>
      <c r="R359" s="2" t="n">
        <v>46.46</v>
      </c>
      <c r="S359" s="2" t="n">
        <v>46.46</v>
      </c>
      <c r="T359" s="2" t="n">
        <v>23.8</v>
      </c>
      <c r="U359" s="2" t="n">
        <v>69.7</v>
      </c>
      <c r="V359" s="2" t="n">
        <v>69.7</v>
      </c>
      <c r="W359" s="2" t="n">
        <v>40.83</v>
      </c>
      <c r="X359" s="2" t="n">
        <v>89.90000000000001</v>
      </c>
      <c r="Y359" s="2" t="n">
        <v>89.90000000000001</v>
      </c>
      <c r="Z359" s="2" t="n">
        <v>62.68</v>
      </c>
      <c r="AA359" s="2" t="n">
        <v>100</v>
      </c>
      <c r="AB359" s="2" t="n">
        <v>100</v>
      </c>
      <c r="AC359" s="2" t="n">
        <v>100</v>
      </c>
      <c r="AD359" s="2" t="n">
        <v>100</v>
      </c>
      <c r="AE359" s="2" t="n">
        <v>100</v>
      </c>
      <c r="AF359" s="2" t="n">
        <v>100</v>
      </c>
      <c r="AG359" s="2" t="n">
        <v>100</v>
      </c>
      <c r="AH359" s="2" t="n">
        <v>100</v>
      </c>
      <c r="AI359" s="2" t="n">
        <v>100</v>
      </c>
      <c r="AJ359" s="2" t="n">
        <v>100</v>
      </c>
      <c r="AK359" s="2" t="n">
        <v>100</v>
      </c>
      <c r="AL359" s="2" t="n">
        <v>100</v>
      </c>
      <c r="AM359" s="2" t="n">
        <v>100</v>
      </c>
      <c r="AN359" s="2" t="n">
        <v>100</v>
      </c>
      <c r="AO359" s="2" t="n">
        <v>100</v>
      </c>
      <c r="AP359" s="2" t="n">
        <v>100</v>
      </c>
      <c r="AQ359" s="2" t="n">
        <v>100</v>
      </c>
      <c r="AR359" s="2" t="n">
        <v>100</v>
      </c>
      <c r="AS359" s="2" t="n">
        <v>100</v>
      </c>
      <c r="AT359" s="2" t="n">
        <v>100</v>
      </c>
      <c r="AU359" s="2" t="n">
        <v>100</v>
      </c>
      <c r="AV359" s="2" t="n">
        <v>100</v>
      </c>
      <c r="AW359" s="2" t="n">
        <v>100</v>
      </c>
      <c r="AX359" s="2" t="n">
        <v>100</v>
      </c>
      <c r="AY359" s="2" t="n">
        <v>100</v>
      </c>
      <c r="AZ359" s="2" t="n">
        <v>100</v>
      </c>
      <c r="BA359" s="2" t="n">
        <v>100</v>
      </c>
      <c r="BB359" s="2" t="n">
        <v>100</v>
      </c>
      <c r="BC359" s="2" t="n">
        <v>100</v>
      </c>
      <c r="BD359" s="2" t="n">
        <v>100</v>
      </c>
      <c r="BE359" s="2" t="n">
        <v>100</v>
      </c>
      <c r="BF359" s="2" t="n">
        <v>100</v>
      </c>
      <c r="BG359" s="2" t="n">
        <v>100</v>
      </c>
      <c r="BH359" s="2" t="n">
        <v>100</v>
      </c>
      <c r="BI359" s="2" t="n">
        <v>100</v>
      </c>
      <c r="BJ359" s="2" t="n">
        <v>100</v>
      </c>
      <c r="BK359" s="2" t="n">
        <v>100</v>
      </c>
      <c r="BL359" s="2" t="n">
        <v>100</v>
      </c>
      <c r="BM359" s="2" t="n">
        <v>100</v>
      </c>
      <c r="BN359" s="2" t="n">
        <v>100</v>
      </c>
      <c r="BO359" s="2" t="n">
        <v>100</v>
      </c>
      <c r="BP359" s="2" t="n">
        <v>100</v>
      </c>
      <c r="BQ359" s="2" t="n">
        <v>100</v>
      </c>
      <c r="BR359" s="2" t="n">
        <v>100</v>
      </c>
      <c r="BS359" s="2" t="n">
        <v>100</v>
      </c>
      <c r="BT359" s="2" t="n">
        <v>100</v>
      </c>
      <c r="BU359" s="2" t="n">
        <v>100</v>
      </c>
      <c r="BV359" s="2" t="n">
        <v>100</v>
      </c>
      <c r="BW359" s="2" t="n">
        <v>100</v>
      </c>
      <c r="BX359" s="2" t="n">
        <v>100</v>
      </c>
      <c r="BY359" s="2" t="n">
        <v>100</v>
      </c>
      <c r="BZ359" s="2" t="n">
        <v>100</v>
      </c>
      <c r="CA359" s="2" t="n">
        <v>100</v>
      </c>
      <c r="CB359" s="2" t="n">
        <v>100</v>
      </c>
      <c r="CC359" s="2" t="n">
        <v>100</v>
      </c>
      <c r="CD359" s="2" t="n">
        <v>100</v>
      </c>
      <c r="CE359" s="2" t="n">
        <v>100</v>
      </c>
      <c r="CF359" s="2" t="n">
        <v>100</v>
      </c>
      <c r="CG359" s="2" t="n">
        <v>100</v>
      </c>
      <c r="CH359" s="2" t="n">
        <v>100</v>
      </c>
      <c r="CI359" s="2" t="n">
        <v>100</v>
      </c>
      <c r="CJ359" s="2" t="n">
        <v>100</v>
      </c>
      <c r="CK359" s="2" t="n">
        <v>100</v>
      </c>
      <c r="CL359" s="2" t="n">
        <v>100</v>
      </c>
      <c r="CM359" s="2" t="n">
        <v>100</v>
      </c>
      <c r="CN359" s="2" t="n">
        <v>100</v>
      </c>
      <c r="CO359" s="2" t="n">
        <v>100</v>
      </c>
      <c r="CP359" s="2" t="n">
        <v>100</v>
      </c>
      <c r="CQ359" s="2" t="n">
        <v>100</v>
      </c>
      <c r="CR359" s="2" t="n">
        <v>100</v>
      </c>
      <c r="CS359" s="2" t="n">
        <v>100</v>
      </c>
      <c r="CT359" s="2" t="n">
        <v>100</v>
      </c>
      <c r="CU359" s="2" t="n">
        <v>100</v>
      </c>
      <c r="CV359" s="2" t="n">
        <v>100</v>
      </c>
      <c r="CW359" s="2" t="n">
        <v>100</v>
      </c>
      <c r="CX359" s="2" t="n">
        <v>100</v>
      </c>
      <c r="CY359" s="2" t="n">
        <v>100</v>
      </c>
      <c r="CZ359" s="2" t="n">
        <v>100</v>
      </c>
      <c r="DA359" s="2" t="n">
        <v>100</v>
      </c>
      <c r="DB359" s="2" t="n">
        <v>100</v>
      </c>
      <c r="DC359" s="2" t="n">
        <v>100</v>
      </c>
      <c r="DD359" s="2" t="n">
        <v>100</v>
      </c>
      <c r="DE359" s="2" t="n">
        <v>100</v>
      </c>
      <c r="DF359" s="2" t="n">
        <v>100</v>
      </c>
      <c r="DG359" s="2" t="n">
        <v>100</v>
      </c>
      <c r="DH359" s="2" t="n">
        <v>100</v>
      </c>
      <c r="DI359" s="2" t="n">
        <v>100</v>
      </c>
      <c r="DJ359" s="2" t="n">
        <v>100</v>
      </c>
      <c r="DK359" s="2" t="n">
        <v>100</v>
      </c>
      <c r="DL359" s="2" t="n">
        <v>100</v>
      </c>
      <c r="DM359" s="2" t="n">
        <v>100</v>
      </c>
      <c r="DN359" s="2" t="n">
        <v>100</v>
      </c>
      <c r="DO359" s="2" t="n">
        <v>100</v>
      </c>
      <c r="DP359" s="2" t="n">
        <v>100</v>
      </c>
      <c r="DQ359" s="2" t="n">
        <v>100</v>
      </c>
      <c r="DR359" s="2" t="n">
        <v>100</v>
      </c>
      <c r="DS359" s="2" t="n">
        <v>100</v>
      </c>
      <c r="DT359" s="2" t="n">
        <v>100</v>
      </c>
      <c r="DU359" s="2" t="n">
        <v>100</v>
      </c>
      <c r="DV359" s="2" t="n">
        <v>100</v>
      </c>
      <c r="DW359" s="2" t="n">
        <v>100</v>
      </c>
      <c r="DX359" s="2" t="n">
        <v>100</v>
      </c>
      <c r="DY359" s="2" t="n">
        <v>100</v>
      </c>
      <c r="DZ359" s="2" t="n">
        <v>100</v>
      </c>
      <c r="EA359" s="2" t="n">
        <v>100</v>
      </c>
      <c r="EB359" s="2" t="n">
        <v>100</v>
      </c>
      <c r="EC359" s="2" t="n">
        <v>100</v>
      </c>
      <c r="ED359" s="2" t="n">
        <v>100</v>
      </c>
      <c r="EE359" s="2" t="n">
        <v>100</v>
      </c>
      <c r="EF359" s="2" t="n">
        <v>100</v>
      </c>
      <c r="EG359" s="2" t="n">
        <v>100</v>
      </c>
      <c r="EH359" s="2" t="n">
        <v>100</v>
      </c>
      <c r="EI359" s="2" t="n">
        <v>100</v>
      </c>
      <c r="EJ359" s="2" t="n">
        <v>100</v>
      </c>
      <c r="EK359" s="2" t="n">
        <v>100</v>
      </c>
      <c r="EL359" s="2" t="n">
        <v>100</v>
      </c>
      <c r="EM359" s="2" t="n">
        <v>100</v>
      </c>
      <c r="EN359" s="2" t="n">
        <v>100</v>
      </c>
      <c r="EO359" s="2" t="n">
        <v>100</v>
      </c>
      <c r="EP359" s="2" t="n">
        <v>100</v>
      </c>
    </row>
    <row r="360">
      <c r="A360" s="2" t="n">
        <v>4</v>
      </c>
      <c r="B360" s="2" t="inlineStr">
        <is>
          <t>15.01.03.07</t>
        </is>
      </c>
      <c r="C360" s="2" t="inlineStr">
        <is>
          <t>Ø 110cm sem lama</t>
        </is>
      </c>
      <c r="D360" s="2" t="inlineStr">
        <is>
          <t>24/04/2025</t>
        </is>
      </c>
      <c r="E360" s="2" t="inlineStr">
        <is>
          <t>12/09/2025</t>
        </is>
      </c>
      <c r="F360" s="2" t="n">
        <v>16082</v>
      </c>
      <c r="G360" s="2" t="n">
        <v>0</v>
      </c>
      <c r="H360" s="2" t="n">
        <v>16082</v>
      </c>
      <c r="I360" s="2" t="n">
        <v>0</v>
      </c>
      <c r="J360" s="2" t="n">
        <v>0</v>
      </c>
      <c r="K360" s="2" t="n">
        <v>0</v>
      </c>
      <c r="L360" s="2" t="n">
        <v>5.05</v>
      </c>
      <c r="M360" s="2" t="n">
        <v>5.05</v>
      </c>
      <c r="N360" s="2" t="n">
        <v>0</v>
      </c>
      <c r="O360" s="2" t="n">
        <v>26.26</v>
      </c>
      <c r="P360" s="2" t="n">
        <v>26.26</v>
      </c>
      <c r="Q360" s="2" t="n">
        <v>12.22</v>
      </c>
      <c r="R360" s="2" t="n">
        <v>46.46</v>
      </c>
      <c r="S360" s="2" t="n">
        <v>46.46</v>
      </c>
      <c r="T360" s="2" t="n">
        <v>23.8</v>
      </c>
      <c r="U360" s="2" t="n">
        <v>69.7</v>
      </c>
      <c r="V360" s="2" t="n">
        <v>69.7</v>
      </c>
      <c r="W360" s="2" t="n">
        <v>40.83</v>
      </c>
      <c r="X360" s="2" t="n">
        <v>89.90000000000001</v>
      </c>
      <c r="Y360" s="2" t="n">
        <v>89.90000000000001</v>
      </c>
      <c r="Z360" s="2" t="n">
        <v>62.68</v>
      </c>
      <c r="AA360" s="2" t="n">
        <v>100</v>
      </c>
      <c r="AB360" s="2" t="n">
        <v>100</v>
      </c>
      <c r="AC360" s="2" t="n">
        <v>100</v>
      </c>
      <c r="AD360" s="2" t="n">
        <v>100</v>
      </c>
      <c r="AE360" s="2" t="n">
        <v>100</v>
      </c>
      <c r="AF360" s="2" t="n">
        <v>100</v>
      </c>
      <c r="AG360" s="2" t="n">
        <v>100</v>
      </c>
      <c r="AH360" s="2" t="n">
        <v>100</v>
      </c>
      <c r="AI360" s="2" t="n">
        <v>100</v>
      </c>
      <c r="AJ360" s="2" t="n">
        <v>100</v>
      </c>
      <c r="AK360" s="2" t="n">
        <v>100</v>
      </c>
      <c r="AL360" s="2" t="n">
        <v>100</v>
      </c>
      <c r="AM360" s="2" t="n">
        <v>100</v>
      </c>
      <c r="AN360" s="2" t="n">
        <v>100</v>
      </c>
      <c r="AO360" s="2" t="n">
        <v>100</v>
      </c>
      <c r="AP360" s="2" t="n">
        <v>100</v>
      </c>
      <c r="AQ360" s="2" t="n">
        <v>100</v>
      </c>
      <c r="AR360" s="2" t="n">
        <v>100</v>
      </c>
      <c r="AS360" s="2" t="n">
        <v>100</v>
      </c>
      <c r="AT360" s="2" t="n">
        <v>100</v>
      </c>
      <c r="AU360" s="2" t="n">
        <v>100</v>
      </c>
      <c r="AV360" s="2" t="n">
        <v>100</v>
      </c>
      <c r="AW360" s="2" t="n">
        <v>100</v>
      </c>
      <c r="AX360" s="2" t="n">
        <v>100</v>
      </c>
      <c r="AY360" s="2" t="n">
        <v>100</v>
      </c>
      <c r="AZ360" s="2" t="n">
        <v>100</v>
      </c>
      <c r="BA360" s="2" t="n">
        <v>100</v>
      </c>
      <c r="BB360" s="2" t="n">
        <v>100</v>
      </c>
      <c r="BC360" s="2" t="n">
        <v>100</v>
      </c>
      <c r="BD360" s="2" t="n">
        <v>100</v>
      </c>
      <c r="BE360" s="2" t="n">
        <v>100</v>
      </c>
      <c r="BF360" s="2" t="n">
        <v>100</v>
      </c>
      <c r="BG360" s="2" t="n">
        <v>100</v>
      </c>
      <c r="BH360" s="2" t="n">
        <v>100</v>
      </c>
      <c r="BI360" s="2" t="n">
        <v>100</v>
      </c>
      <c r="BJ360" s="2" t="n">
        <v>100</v>
      </c>
      <c r="BK360" s="2" t="n">
        <v>100</v>
      </c>
      <c r="BL360" s="2" t="n">
        <v>100</v>
      </c>
      <c r="BM360" s="2" t="n">
        <v>100</v>
      </c>
      <c r="BN360" s="2" t="n">
        <v>100</v>
      </c>
      <c r="BO360" s="2" t="n">
        <v>100</v>
      </c>
      <c r="BP360" s="2" t="n">
        <v>100</v>
      </c>
      <c r="BQ360" s="2" t="n">
        <v>100</v>
      </c>
      <c r="BR360" s="2" t="n">
        <v>100</v>
      </c>
      <c r="BS360" s="2" t="n">
        <v>100</v>
      </c>
      <c r="BT360" s="2" t="n">
        <v>100</v>
      </c>
      <c r="BU360" s="2" t="n">
        <v>100</v>
      </c>
      <c r="BV360" s="2" t="n">
        <v>100</v>
      </c>
      <c r="BW360" s="2" t="n">
        <v>100</v>
      </c>
      <c r="BX360" s="2" t="n">
        <v>100</v>
      </c>
      <c r="BY360" s="2" t="n">
        <v>100</v>
      </c>
      <c r="BZ360" s="2" t="n">
        <v>100</v>
      </c>
      <c r="CA360" s="2" t="n">
        <v>100</v>
      </c>
      <c r="CB360" s="2" t="n">
        <v>100</v>
      </c>
      <c r="CC360" s="2" t="n">
        <v>100</v>
      </c>
      <c r="CD360" s="2" t="n">
        <v>100</v>
      </c>
      <c r="CE360" s="2" t="n">
        <v>100</v>
      </c>
      <c r="CF360" s="2" t="n">
        <v>100</v>
      </c>
      <c r="CG360" s="2" t="n">
        <v>100</v>
      </c>
      <c r="CH360" s="2" t="n">
        <v>100</v>
      </c>
      <c r="CI360" s="2" t="n">
        <v>100</v>
      </c>
      <c r="CJ360" s="2" t="n">
        <v>100</v>
      </c>
      <c r="CK360" s="2" t="n">
        <v>100</v>
      </c>
      <c r="CL360" s="2" t="n">
        <v>100</v>
      </c>
      <c r="CM360" s="2" t="n">
        <v>100</v>
      </c>
      <c r="CN360" s="2" t="n">
        <v>100</v>
      </c>
      <c r="CO360" s="2" t="n">
        <v>100</v>
      </c>
      <c r="CP360" s="2" t="n">
        <v>100</v>
      </c>
      <c r="CQ360" s="2" t="n">
        <v>100</v>
      </c>
      <c r="CR360" s="2" t="n">
        <v>100</v>
      </c>
      <c r="CS360" s="2" t="n">
        <v>100</v>
      </c>
      <c r="CT360" s="2" t="n">
        <v>100</v>
      </c>
      <c r="CU360" s="2" t="n">
        <v>100</v>
      </c>
      <c r="CV360" s="2" t="n">
        <v>100</v>
      </c>
      <c r="CW360" s="2" t="n">
        <v>100</v>
      </c>
      <c r="CX360" s="2" t="n">
        <v>100</v>
      </c>
      <c r="CY360" s="2" t="n">
        <v>100</v>
      </c>
      <c r="CZ360" s="2" t="n">
        <v>100</v>
      </c>
      <c r="DA360" s="2" t="n">
        <v>100</v>
      </c>
      <c r="DB360" s="2" t="n">
        <v>100</v>
      </c>
      <c r="DC360" s="2" t="n">
        <v>100</v>
      </c>
      <c r="DD360" s="2" t="n">
        <v>100</v>
      </c>
      <c r="DE360" s="2" t="n">
        <v>100</v>
      </c>
      <c r="DF360" s="2" t="n">
        <v>100</v>
      </c>
      <c r="DG360" s="2" t="n">
        <v>100</v>
      </c>
      <c r="DH360" s="2" t="n">
        <v>100</v>
      </c>
      <c r="DI360" s="2" t="n">
        <v>100</v>
      </c>
      <c r="DJ360" s="2" t="n">
        <v>100</v>
      </c>
      <c r="DK360" s="2" t="n">
        <v>100</v>
      </c>
      <c r="DL360" s="2" t="n">
        <v>100</v>
      </c>
      <c r="DM360" s="2" t="n">
        <v>100</v>
      </c>
      <c r="DN360" s="2" t="n">
        <v>100</v>
      </c>
      <c r="DO360" s="2" t="n">
        <v>100</v>
      </c>
      <c r="DP360" s="2" t="n">
        <v>100</v>
      </c>
      <c r="DQ360" s="2" t="n">
        <v>100</v>
      </c>
      <c r="DR360" s="2" t="n">
        <v>100</v>
      </c>
      <c r="DS360" s="2" t="n">
        <v>100</v>
      </c>
      <c r="DT360" s="2" t="n">
        <v>100</v>
      </c>
      <c r="DU360" s="2" t="n">
        <v>100</v>
      </c>
      <c r="DV360" s="2" t="n">
        <v>100</v>
      </c>
      <c r="DW360" s="2" t="n">
        <v>100</v>
      </c>
      <c r="DX360" s="2" t="n">
        <v>100</v>
      </c>
      <c r="DY360" s="2" t="n">
        <v>100</v>
      </c>
      <c r="DZ360" s="2" t="n">
        <v>100</v>
      </c>
      <c r="EA360" s="2" t="n">
        <v>100</v>
      </c>
      <c r="EB360" s="2" t="n">
        <v>100</v>
      </c>
      <c r="EC360" s="2" t="n">
        <v>100</v>
      </c>
      <c r="ED360" s="2" t="n">
        <v>100</v>
      </c>
      <c r="EE360" s="2" t="n">
        <v>100</v>
      </c>
      <c r="EF360" s="2" t="n">
        <v>100</v>
      </c>
      <c r="EG360" s="2" t="n">
        <v>100</v>
      </c>
      <c r="EH360" s="2" t="n">
        <v>100</v>
      </c>
      <c r="EI360" s="2" t="n">
        <v>100</v>
      </c>
      <c r="EJ360" s="2" t="n">
        <v>100</v>
      </c>
      <c r="EK360" s="2" t="n">
        <v>100</v>
      </c>
      <c r="EL360" s="2" t="n">
        <v>100</v>
      </c>
      <c r="EM360" s="2" t="n">
        <v>100</v>
      </c>
      <c r="EN360" s="2" t="n">
        <v>100</v>
      </c>
      <c r="EO360" s="2" t="n">
        <v>100</v>
      </c>
      <c r="EP360" s="2" t="n">
        <v>100</v>
      </c>
    </row>
    <row r="361">
      <c r="A361" s="2" t="n">
        <v>4</v>
      </c>
      <c r="B361" s="2" t="inlineStr">
        <is>
          <t>15.01.03.08</t>
        </is>
      </c>
      <c r="C361" s="2" t="inlineStr">
        <is>
          <t>Ø 110cm com lama</t>
        </is>
      </c>
      <c r="D361" s="2" t="inlineStr">
        <is>
          <t>24/04/2025</t>
        </is>
      </c>
      <c r="E361" s="2" t="inlineStr">
        <is>
          <t>12/09/2025</t>
        </is>
      </c>
      <c r="F361" s="2" t="n">
        <v>118496</v>
      </c>
      <c r="G361" s="2" t="n">
        <v>0</v>
      </c>
      <c r="H361" s="2" t="n">
        <v>118496</v>
      </c>
      <c r="I361" s="2" t="n">
        <v>0</v>
      </c>
      <c r="J361" s="2" t="n">
        <v>0</v>
      </c>
      <c r="K361" s="2" t="n">
        <v>0</v>
      </c>
      <c r="L361" s="2" t="n">
        <v>5.05</v>
      </c>
      <c r="M361" s="2" t="n">
        <v>5.05</v>
      </c>
      <c r="N361" s="2" t="n">
        <v>0</v>
      </c>
      <c r="O361" s="2" t="n">
        <v>26.26</v>
      </c>
      <c r="P361" s="2" t="n">
        <v>26.26</v>
      </c>
      <c r="Q361" s="2" t="n">
        <v>12.22</v>
      </c>
      <c r="R361" s="2" t="n">
        <v>46.46</v>
      </c>
      <c r="S361" s="2" t="n">
        <v>46.46</v>
      </c>
      <c r="T361" s="2" t="n">
        <v>23.8</v>
      </c>
      <c r="U361" s="2" t="n">
        <v>69.7</v>
      </c>
      <c r="V361" s="2" t="n">
        <v>69.7</v>
      </c>
      <c r="W361" s="2" t="n">
        <v>40.83</v>
      </c>
      <c r="X361" s="2" t="n">
        <v>89.90000000000001</v>
      </c>
      <c r="Y361" s="2" t="n">
        <v>89.90000000000001</v>
      </c>
      <c r="Z361" s="2" t="n">
        <v>62.68</v>
      </c>
      <c r="AA361" s="2" t="n">
        <v>100</v>
      </c>
      <c r="AB361" s="2" t="n">
        <v>100</v>
      </c>
      <c r="AC361" s="2" t="n">
        <v>100</v>
      </c>
      <c r="AD361" s="2" t="n">
        <v>100</v>
      </c>
      <c r="AE361" s="2" t="n">
        <v>100</v>
      </c>
      <c r="AF361" s="2" t="n">
        <v>100</v>
      </c>
      <c r="AG361" s="2" t="n">
        <v>100</v>
      </c>
      <c r="AH361" s="2" t="n">
        <v>100</v>
      </c>
      <c r="AI361" s="2" t="n">
        <v>100</v>
      </c>
      <c r="AJ361" s="2" t="n">
        <v>100</v>
      </c>
      <c r="AK361" s="2" t="n">
        <v>100</v>
      </c>
      <c r="AL361" s="2" t="n">
        <v>100</v>
      </c>
      <c r="AM361" s="2" t="n">
        <v>100</v>
      </c>
      <c r="AN361" s="2" t="n">
        <v>100</v>
      </c>
      <c r="AO361" s="2" t="n">
        <v>100</v>
      </c>
      <c r="AP361" s="2" t="n">
        <v>100</v>
      </c>
      <c r="AQ361" s="2" t="n">
        <v>100</v>
      </c>
      <c r="AR361" s="2" t="n">
        <v>100</v>
      </c>
      <c r="AS361" s="2" t="n">
        <v>100</v>
      </c>
      <c r="AT361" s="2" t="n">
        <v>100</v>
      </c>
      <c r="AU361" s="2" t="n">
        <v>100</v>
      </c>
      <c r="AV361" s="2" t="n">
        <v>100</v>
      </c>
      <c r="AW361" s="2" t="n">
        <v>100</v>
      </c>
      <c r="AX361" s="2" t="n">
        <v>100</v>
      </c>
      <c r="AY361" s="2" t="n">
        <v>100</v>
      </c>
      <c r="AZ361" s="2" t="n">
        <v>100</v>
      </c>
      <c r="BA361" s="2" t="n">
        <v>100</v>
      </c>
      <c r="BB361" s="2" t="n">
        <v>100</v>
      </c>
      <c r="BC361" s="2" t="n">
        <v>100</v>
      </c>
      <c r="BD361" s="2" t="n">
        <v>100</v>
      </c>
      <c r="BE361" s="2" t="n">
        <v>100</v>
      </c>
      <c r="BF361" s="2" t="n">
        <v>100</v>
      </c>
      <c r="BG361" s="2" t="n">
        <v>100</v>
      </c>
      <c r="BH361" s="2" t="n">
        <v>100</v>
      </c>
      <c r="BI361" s="2" t="n">
        <v>100</v>
      </c>
      <c r="BJ361" s="2" t="n">
        <v>100</v>
      </c>
      <c r="BK361" s="2" t="n">
        <v>100</v>
      </c>
      <c r="BL361" s="2" t="n">
        <v>100</v>
      </c>
      <c r="BM361" s="2" t="n">
        <v>100</v>
      </c>
      <c r="BN361" s="2" t="n">
        <v>100</v>
      </c>
      <c r="BO361" s="2" t="n">
        <v>100</v>
      </c>
      <c r="BP361" s="2" t="n">
        <v>100</v>
      </c>
      <c r="BQ361" s="2" t="n">
        <v>100</v>
      </c>
      <c r="BR361" s="2" t="n">
        <v>100</v>
      </c>
      <c r="BS361" s="2" t="n">
        <v>100</v>
      </c>
      <c r="BT361" s="2" t="n">
        <v>100</v>
      </c>
      <c r="BU361" s="2" t="n">
        <v>100</v>
      </c>
      <c r="BV361" s="2" t="n">
        <v>100</v>
      </c>
      <c r="BW361" s="2" t="n">
        <v>100</v>
      </c>
      <c r="BX361" s="2" t="n">
        <v>100</v>
      </c>
      <c r="BY361" s="2" t="n">
        <v>100</v>
      </c>
      <c r="BZ361" s="2" t="n">
        <v>100</v>
      </c>
      <c r="CA361" s="2" t="n">
        <v>100</v>
      </c>
      <c r="CB361" s="2" t="n">
        <v>100</v>
      </c>
      <c r="CC361" s="2" t="n">
        <v>100</v>
      </c>
      <c r="CD361" s="2" t="n">
        <v>100</v>
      </c>
      <c r="CE361" s="2" t="n">
        <v>100</v>
      </c>
      <c r="CF361" s="2" t="n">
        <v>100</v>
      </c>
      <c r="CG361" s="2" t="n">
        <v>100</v>
      </c>
      <c r="CH361" s="2" t="n">
        <v>100</v>
      </c>
      <c r="CI361" s="2" t="n">
        <v>100</v>
      </c>
      <c r="CJ361" s="2" t="n">
        <v>100</v>
      </c>
      <c r="CK361" s="2" t="n">
        <v>100</v>
      </c>
      <c r="CL361" s="2" t="n">
        <v>100</v>
      </c>
      <c r="CM361" s="2" t="n">
        <v>100</v>
      </c>
      <c r="CN361" s="2" t="n">
        <v>100</v>
      </c>
      <c r="CO361" s="2" t="n">
        <v>100</v>
      </c>
      <c r="CP361" s="2" t="n">
        <v>100</v>
      </c>
      <c r="CQ361" s="2" t="n">
        <v>100</v>
      </c>
      <c r="CR361" s="2" t="n">
        <v>100</v>
      </c>
      <c r="CS361" s="2" t="n">
        <v>100</v>
      </c>
      <c r="CT361" s="2" t="n">
        <v>100</v>
      </c>
      <c r="CU361" s="2" t="n">
        <v>100</v>
      </c>
      <c r="CV361" s="2" t="n">
        <v>100</v>
      </c>
      <c r="CW361" s="2" t="n">
        <v>100</v>
      </c>
      <c r="CX361" s="2" t="n">
        <v>100</v>
      </c>
      <c r="CY361" s="2" t="n">
        <v>100</v>
      </c>
      <c r="CZ361" s="2" t="n">
        <v>100</v>
      </c>
      <c r="DA361" s="2" t="n">
        <v>100</v>
      </c>
      <c r="DB361" s="2" t="n">
        <v>100</v>
      </c>
      <c r="DC361" s="2" t="n">
        <v>100</v>
      </c>
      <c r="DD361" s="2" t="n">
        <v>100</v>
      </c>
      <c r="DE361" s="2" t="n">
        <v>100</v>
      </c>
      <c r="DF361" s="2" t="n">
        <v>100</v>
      </c>
      <c r="DG361" s="2" t="n">
        <v>100</v>
      </c>
      <c r="DH361" s="2" t="n">
        <v>100</v>
      </c>
      <c r="DI361" s="2" t="n">
        <v>100</v>
      </c>
      <c r="DJ361" s="2" t="n">
        <v>100</v>
      </c>
      <c r="DK361" s="2" t="n">
        <v>100</v>
      </c>
      <c r="DL361" s="2" t="n">
        <v>100</v>
      </c>
      <c r="DM361" s="2" t="n">
        <v>100</v>
      </c>
      <c r="DN361" s="2" t="n">
        <v>100</v>
      </c>
      <c r="DO361" s="2" t="n">
        <v>100</v>
      </c>
      <c r="DP361" s="2" t="n">
        <v>100</v>
      </c>
      <c r="DQ361" s="2" t="n">
        <v>100</v>
      </c>
      <c r="DR361" s="2" t="n">
        <v>100</v>
      </c>
      <c r="DS361" s="2" t="n">
        <v>100</v>
      </c>
      <c r="DT361" s="2" t="n">
        <v>100</v>
      </c>
      <c r="DU361" s="2" t="n">
        <v>100</v>
      </c>
      <c r="DV361" s="2" t="n">
        <v>100</v>
      </c>
      <c r="DW361" s="2" t="n">
        <v>100</v>
      </c>
      <c r="DX361" s="2" t="n">
        <v>100</v>
      </c>
      <c r="DY361" s="2" t="n">
        <v>100</v>
      </c>
      <c r="DZ361" s="2" t="n">
        <v>100</v>
      </c>
      <c r="EA361" s="2" t="n">
        <v>100</v>
      </c>
      <c r="EB361" s="2" t="n">
        <v>100</v>
      </c>
      <c r="EC361" s="2" t="n">
        <v>100</v>
      </c>
      <c r="ED361" s="2" t="n">
        <v>100</v>
      </c>
      <c r="EE361" s="2" t="n">
        <v>100</v>
      </c>
      <c r="EF361" s="2" t="n">
        <v>100</v>
      </c>
      <c r="EG361" s="2" t="n">
        <v>100</v>
      </c>
      <c r="EH361" s="2" t="n">
        <v>100</v>
      </c>
      <c r="EI361" s="2" t="n">
        <v>100</v>
      </c>
      <c r="EJ361" s="2" t="n">
        <v>100</v>
      </c>
      <c r="EK361" s="2" t="n">
        <v>100</v>
      </c>
      <c r="EL361" s="2" t="n">
        <v>100</v>
      </c>
      <c r="EM361" s="2" t="n">
        <v>100</v>
      </c>
      <c r="EN361" s="2" t="n">
        <v>100</v>
      </c>
      <c r="EO361" s="2" t="n">
        <v>100</v>
      </c>
      <c r="EP361" s="2" t="n">
        <v>100</v>
      </c>
    </row>
    <row r="362">
      <c r="A362" s="2" t="n">
        <v>4</v>
      </c>
      <c r="B362" s="2" t="inlineStr">
        <is>
          <t>15.01.03.09</t>
        </is>
      </c>
      <c r="C362" s="2" t="inlineStr">
        <is>
          <t>Ø 120cm sem lama</t>
        </is>
      </c>
      <c r="D362" s="2" t="inlineStr">
        <is>
          <t>24/04/2025</t>
        </is>
      </c>
      <c r="E362" s="2" t="inlineStr">
        <is>
          <t>12/09/2025</t>
        </is>
      </c>
      <c r="F362" s="2" t="n">
        <v>12433.8</v>
      </c>
      <c r="G362" s="2" t="n">
        <v>0</v>
      </c>
      <c r="H362" s="2" t="n">
        <v>12433.8</v>
      </c>
      <c r="I362" s="2" t="n">
        <v>0</v>
      </c>
      <c r="J362" s="2" t="n">
        <v>0</v>
      </c>
      <c r="K362" s="2" t="n">
        <v>0</v>
      </c>
      <c r="L362" s="2" t="n">
        <v>5.05</v>
      </c>
      <c r="M362" s="2" t="n">
        <v>5.05</v>
      </c>
      <c r="N362" s="2" t="n">
        <v>0</v>
      </c>
      <c r="O362" s="2" t="n">
        <v>26.26</v>
      </c>
      <c r="P362" s="2" t="n">
        <v>26.26</v>
      </c>
      <c r="Q362" s="2" t="n">
        <v>12.22</v>
      </c>
      <c r="R362" s="2" t="n">
        <v>46.46</v>
      </c>
      <c r="S362" s="2" t="n">
        <v>46.46</v>
      </c>
      <c r="T362" s="2" t="n">
        <v>23.8</v>
      </c>
      <c r="U362" s="2" t="n">
        <v>69.7</v>
      </c>
      <c r="V362" s="2" t="n">
        <v>69.7</v>
      </c>
      <c r="W362" s="2" t="n">
        <v>40.83</v>
      </c>
      <c r="X362" s="2" t="n">
        <v>89.90000000000001</v>
      </c>
      <c r="Y362" s="2" t="n">
        <v>89.90000000000001</v>
      </c>
      <c r="Z362" s="2" t="n">
        <v>62.68</v>
      </c>
      <c r="AA362" s="2" t="n">
        <v>100</v>
      </c>
      <c r="AB362" s="2" t="n">
        <v>100</v>
      </c>
      <c r="AC362" s="2" t="n">
        <v>100</v>
      </c>
      <c r="AD362" s="2" t="n">
        <v>100</v>
      </c>
      <c r="AE362" s="2" t="n">
        <v>100</v>
      </c>
      <c r="AF362" s="2" t="n">
        <v>100</v>
      </c>
      <c r="AG362" s="2" t="n">
        <v>100</v>
      </c>
      <c r="AH362" s="2" t="n">
        <v>100</v>
      </c>
      <c r="AI362" s="2" t="n">
        <v>100</v>
      </c>
      <c r="AJ362" s="2" t="n">
        <v>100</v>
      </c>
      <c r="AK362" s="2" t="n">
        <v>100</v>
      </c>
      <c r="AL362" s="2" t="n">
        <v>100</v>
      </c>
      <c r="AM362" s="2" t="n">
        <v>100</v>
      </c>
      <c r="AN362" s="2" t="n">
        <v>100</v>
      </c>
      <c r="AO362" s="2" t="n">
        <v>100</v>
      </c>
      <c r="AP362" s="2" t="n">
        <v>100</v>
      </c>
      <c r="AQ362" s="2" t="n">
        <v>100</v>
      </c>
      <c r="AR362" s="2" t="n">
        <v>100</v>
      </c>
      <c r="AS362" s="2" t="n">
        <v>100</v>
      </c>
      <c r="AT362" s="2" t="n">
        <v>100</v>
      </c>
      <c r="AU362" s="2" t="n">
        <v>100</v>
      </c>
      <c r="AV362" s="2" t="n">
        <v>100</v>
      </c>
      <c r="AW362" s="2" t="n">
        <v>100</v>
      </c>
      <c r="AX362" s="2" t="n">
        <v>100</v>
      </c>
      <c r="AY362" s="2" t="n">
        <v>100</v>
      </c>
      <c r="AZ362" s="2" t="n">
        <v>100</v>
      </c>
      <c r="BA362" s="2" t="n">
        <v>100</v>
      </c>
      <c r="BB362" s="2" t="n">
        <v>100</v>
      </c>
      <c r="BC362" s="2" t="n">
        <v>100</v>
      </c>
      <c r="BD362" s="2" t="n">
        <v>100</v>
      </c>
      <c r="BE362" s="2" t="n">
        <v>100</v>
      </c>
      <c r="BF362" s="2" t="n">
        <v>100</v>
      </c>
      <c r="BG362" s="2" t="n">
        <v>100</v>
      </c>
      <c r="BH362" s="2" t="n">
        <v>100</v>
      </c>
      <c r="BI362" s="2" t="n">
        <v>100</v>
      </c>
      <c r="BJ362" s="2" t="n">
        <v>100</v>
      </c>
      <c r="BK362" s="2" t="n">
        <v>100</v>
      </c>
      <c r="BL362" s="2" t="n">
        <v>100</v>
      </c>
      <c r="BM362" s="2" t="n">
        <v>100</v>
      </c>
      <c r="BN362" s="2" t="n">
        <v>100</v>
      </c>
      <c r="BO362" s="2" t="n">
        <v>100</v>
      </c>
      <c r="BP362" s="2" t="n">
        <v>100</v>
      </c>
      <c r="BQ362" s="2" t="n">
        <v>100</v>
      </c>
      <c r="BR362" s="2" t="n">
        <v>100</v>
      </c>
      <c r="BS362" s="2" t="n">
        <v>100</v>
      </c>
      <c r="BT362" s="2" t="n">
        <v>100</v>
      </c>
      <c r="BU362" s="2" t="n">
        <v>100</v>
      </c>
      <c r="BV362" s="2" t="n">
        <v>100</v>
      </c>
      <c r="BW362" s="2" t="n">
        <v>100</v>
      </c>
      <c r="BX362" s="2" t="n">
        <v>100</v>
      </c>
      <c r="BY362" s="2" t="n">
        <v>100</v>
      </c>
      <c r="BZ362" s="2" t="n">
        <v>100</v>
      </c>
      <c r="CA362" s="2" t="n">
        <v>100</v>
      </c>
      <c r="CB362" s="2" t="n">
        <v>100</v>
      </c>
      <c r="CC362" s="2" t="n">
        <v>100</v>
      </c>
      <c r="CD362" s="2" t="n">
        <v>100</v>
      </c>
      <c r="CE362" s="2" t="n">
        <v>100</v>
      </c>
      <c r="CF362" s="2" t="n">
        <v>100</v>
      </c>
      <c r="CG362" s="2" t="n">
        <v>100</v>
      </c>
      <c r="CH362" s="2" t="n">
        <v>100</v>
      </c>
      <c r="CI362" s="2" t="n">
        <v>100</v>
      </c>
      <c r="CJ362" s="2" t="n">
        <v>100</v>
      </c>
      <c r="CK362" s="2" t="n">
        <v>100</v>
      </c>
      <c r="CL362" s="2" t="n">
        <v>100</v>
      </c>
      <c r="CM362" s="2" t="n">
        <v>100</v>
      </c>
      <c r="CN362" s="2" t="n">
        <v>100</v>
      </c>
      <c r="CO362" s="2" t="n">
        <v>100</v>
      </c>
      <c r="CP362" s="2" t="n">
        <v>100</v>
      </c>
      <c r="CQ362" s="2" t="n">
        <v>100</v>
      </c>
      <c r="CR362" s="2" t="n">
        <v>100</v>
      </c>
      <c r="CS362" s="2" t="n">
        <v>100</v>
      </c>
      <c r="CT362" s="2" t="n">
        <v>100</v>
      </c>
      <c r="CU362" s="2" t="n">
        <v>100</v>
      </c>
      <c r="CV362" s="2" t="n">
        <v>100</v>
      </c>
      <c r="CW362" s="2" t="n">
        <v>100</v>
      </c>
      <c r="CX362" s="2" t="n">
        <v>100</v>
      </c>
      <c r="CY362" s="2" t="n">
        <v>100</v>
      </c>
      <c r="CZ362" s="2" t="n">
        <v>100</v>
      </c>
      <c r="DA362" s="2" t="n">
        <v>100</v>
      </c>
      <c r="DB362" s="2" t="n">
        <v>100</v>
      </c>
      <c r="DC362" s="2" t="n">
        <v>100</v>
      </c>
      <c r="DD362" s="2" t="n">
        <v>100</v>
      </c>
      <c r="DE362" s="2" t="n">
        <v>100</v>
      </c>
      <c r="DF362" s="2" t="n">
        <v>100</v>
      </c>
      <c r="DG362" s="2" t="n">
        <v>100</v>
      </c>
      <c r="DH362" s="2" t="n">
        <v>100</v>
      </c>
      <c r="DI362" s="2" t="n">
        <v>100</v>
      </c>
      <c r="DJ362" s="2" t="n">
        <v>100</v>
      </c>
      <c r="DK362" s="2" t="n">
        <v>100</v>
      </c>
      <c r="DL362" s="2" t="n">
        <v>100</v>
      </c>
      <c r="DM362" s="2" t="n">
        <v>100</v>
      </c>
      <c r="DN362" s="2" t="n">
        <v>100</v>
      </c>
      <c r="DO362" s="2" t="n">
        <v>100</v>
      </c>
      <c r="DP362" s="2" t="n">
        <v>100</v>
      </c>
      <c r="DQ362" s="2" t="n">
        <v>100</v>
      </c>
      <c r="DR362" s="2" t="n">
        <v>100</v>
      </c>
      <c r="DS362" s="2" t="n">
        <v>100</v>
      </c>
      <c r="DT362" s="2" t="n">
        <v>100</v>
      </c>
      <c r="DU362" s="2" t="n">
        <v>100</v>
      </c>
      <c r="DV362" s="2" t="n">
        <v>100</v>
      </c>
      <c r="DW362" s="2" t="n">
        <v>100</v>
      </c>
      <c r="DX362" s="2" t="n">
        <v>100</v>
      </c>
      <c r="DY362" s="2" t="n">
        <v>100</v>
      </c>
      <c r="DZ362" s="2" t="n">
        <v>100</v>
      </c>
      <c r="EA362" s="2" t="n">
        <v>100</v>
      </c>
      <c r="EB362" s="2" t="n">
        <v>100</v>
      </c>
      <c r="EC362" s="2" t="n">
        <v>100</v>
      </c>
      <c r="ED362" s="2" t="n">
        <v>100</v>
      </c>
      <c r="EE362" s="2" t="n">
        <v>100</v>
      </c>
      <c r="EF362" s="2" t="n">
        <v>100</v>
      </c>
      <c r="EG362" s="2" t="n">
        <v>100</v>
      </c>
      <c r="EH362" s="2" t="n">
        <v>100</v>
      </c>
      <c r="EI362" s="2" t="n">
        <v>100</v>
      </c>
      <c r="EJ362" s="2" t="n">
        <v>100</v>
      </c>
      <c r="EK362" s="2" t="n">
        <v>100</v>
      </c>
      <c r="EL362" s="2" t="n">
        <v>100</v>
      </c>
      <c r="EM362" s="2" t="n">
        <v>100</v>
      </c>
      <c r="EN362" s="2" t="n">
        <v>100</v>
      </c>
      <c r="EO362" s="2" t="n">
        <v>100</v>
      </c>
      <c r="EP362" s="2" t="n">
        <v>100</v>
      </c>
    </row>
    <row r="363">
      <c r="A363" s="2" t="n">
        <v>4</v>
      </c>
      <c r="B363" s="2" t="inlineStr">
        <is>
          <t>15.01.03.10</t>
        </is>
      </c>
      <c r="C363" s="2" t="inlineStr">
        <is>
          <t>Ø 120cm com lama</t>
        </is>
      </c>
      <c r="D363" s="2" t="inlineStr">
        <is>
          <t>24/04/2025</t>
        </is>
      </c>
      <c r="E363" s="2" t="inlineStr">
        <is>
          <t>12/09/2025</t>
        </is>
      </c>
      <c r="F363" s="2" t="n">
        <v>57334.4</v>
      </c>
      <c r="G363" s="2" t="n">
        <v>0</v>
      </c>
      <c r="H363" s="2" t="n">
        <v>57334.4</v>
      </c>
      <c r="I363" s="2" t="n">
        <v>0</v>
      </c>
      <c r="J363" s="2" t="n">
        <v>0</v>
      </c>
      <c r="K363" s="2" t="n">
        <v>0</v>
      </c>
      <c r="L363" s="2" t="n">
        <v>5.05</v>
      </c>
      <c r="M363" s="2" t="n">
        <v>5.05</v>
      </c>
      <c r="N363" s="2" t="n">
        <v>0</v>
      </c>
      <c r="O363" s="2" t="n">
        <v>26.26</v>
      </c>
      <c r="P363" s="2" t="n">
        <v>26.26</v>
      </c>
      <c r="Q363" s="2" t="n">
        <v>12.22</v>
      </c>
      <c r="R363" s="2" t="n">
        <v>46.46</v>
      </c>
      <c r="S363" s="2" t="n">
        <v>46.46</v>
      </c>
      <c r="T363" s="2" t="n">
        <v>23.8</v>
      </c>
      <c r="U363" s="2" t="n">
        <v>69.7</v>
      </c>
      <c r="V363" s="2" t="n">
        <v>69.7</v>
      </c>
      <c r="W363" s="2" t="n">
        <v>40.83</v>
      </c>
      <c r="X363" s="2" t="n">
        <v>89.90000000000001</v>
      </c>
      <c r="Y363" s="2" t="n">
        <v>89.90000000000001</v>
      </c>
      <c r="Z363" s="2" t="n">
        <v>62.68</v>
      </c>
      <c r="AA363" s="2" t="n">
        <v>100</v>
      </c>
      <c r="AB363" s="2" t="n">
        <v>100</v>
      </c>
      <c r="AC363" s="2" t="n">
        <v>100</v>
      </c>
      <c r="AD363" s="2" t="n">
        <v>100</v>
      </c>
      <c r="AE363" s="2" t="n">
        <v>100</v>
      </c>
      <c r="AF363" s="2" t="n">
        <v>100</v>
      </c>
      <c r="AG363" s="2" t="n">
        <v>100</v>
      </c>
      <c r="AH363" s="2" t="n">
        <v>100</v>
      </c>
      <c r="AI363" s="2" t="n">
        <v>100</v>
      </c>
      <c r="AJ363" s="2" t="n">
        <v>100</v>
      </c>
      <c r="AK363" s="2" t="n">
        <v>100</v>
      </c>
      <c r="AL363" s="2" t="n">
        <v>100</v>
      </c>
      <c r="AM363" s="2" t="n">
        <v>100</v>
      </c>
      <c r="AN363" s="2" t="n">
        <v>100</v>
      </c>
      <c r="AO363" s="2" t="n">
        <v>100</v>
      </c>
      <c r="AP363" s="2" t="n">
        <v>100</v>
      </c>
      <c r="AQ363" s="2" t="n">
        <v>100</v>
      </c>
      <c r="AR363" s="2" t="n">
        <v>100</v>
      </c>
      <c r="AS363" s="2" t="n">
        <v>100</v>
      </c>
      <c r="AT363" s="2" t="n">
        <v>100</v>
      </c>
      <c r="AU363" s="2" t="n">
        <v>100</v>
      </c>
      <c r="AV363" s="2" t="n">
        <v>100</v>
      </c>
      <c r="AW363" s="2" t="n">
        <v>100</v>
      </c>
      <c r="AX363" s="2" t="n">
        <v>100</v>
      </c>
      <c r="AY363" s="2" t="n">
        <v>100</v>
      </c>
      <c r="AZ363" s="2" t="n">
        <v>100</v>
      </c>
      <c r="BA363" s="2" t="n">
        <v>100</v>
      </c>
      <c r="BB363" s="2" t="n">
        <v>100</v>
      </c>
      <c r="BC363" s="2" t="n">
        <v>100</v>
      </c>
      <c r="BD363" s="2" t="n">
        <v>100</v>
      </c>
      <c r="BE363" s="2" t="n">
        <v>100</v>
      </c>
      <c r="BF363" s="2" t="n">
        <v>100</v>
      </c>
      <c r="BG363" s="2" t="n">
        <v>100</v>
      </c>
      <c r="BH363" s="2" t="n">
        <v>100</v>
      </c>
      <c r="BI363" s="2" t="n">
        <v>100</v>
      </c>
      <c r="BJ363" s="2" t="n">
        <v>100</v>
      </c>
      <c r="BK363" s="2" t="n">
        <v>100</v>
      </c>
      <c r="BL363" s="2" t="n">
        <v>100</v>
      </c>
      <c r="BM363" s="2" t="n">
        <v>100</v>
      </c>
      <c r="BN363" s="2" t="n">
        <v>100</v>
      </c>
      <c r="BO363" s="2" t="n">
        <v>100</v>
      </c>
      <c r="BP363" s="2" t="n">
        <v>100</v>
      </c>
      <c r="BQ363" s="2" t="n">
        <v>100</v>
      </c>
      <c r="BR363" s="2" t="n">
        <v>100</v>
      </c>
      <c r="BS363" s="2" t="n">
        <v>100</v>
      </c>
      <c r="BT363" s="2" t="n">
        <v>100</v>
      </c>
      <c r="BU363" s="2" t="n">
        <v>100</v>
      </c>
      <c r="BV363" s="2" t="n">
        <v>100</v>
      </c>
      <c r="BW363" s="2" t="n">
        <v>100</v>
      </c>
      <c r="BX363" s="2" t="n">
        <v>100</v>
      </c>
      <c r="BY363" s="2" t="n">
        <v>100</v>
      </c>
      <c r="BZ363" s="2" t="n">
        <v>100</v>
      </c>
      <c r="CA363" s="2" t="n">
        <v>100</v>
      </c>
      <c r="CB363" s="2" t="n">
        <v>100</v>
      </c>
      <c r="CC363" s="2" t="n">
        <v>100</v>
      </c>
      <c r="CD363" s="2" t="n">
        <v>100</v>
      </c>
      <c r="CE363" s="2" t="n">
        <v>100</v>
      </c>
      <c r="CF363" s="2" t="n">
        <v>100</v>
      </c>
      <c r="CG363" s="2" t="n">
        <v>100</v>
      </c>
      <c r="CH363" s="2" t="n">
        <v>100</v>
      </c>
      <c r="CI363" s="2" t="n">
        <v>100</v>
      </c>
      <c r="CJ363" s="2" t="n">
        <v>100</v>
      </c>
      <c r="CK363" s="2" t="n">
        <v>100</v>
      </c>
      <c r="CL363" s="2" t="n">
        <v>100</v>
      </c>
      <c r="CM363" s="2" t="n">
        <v>100</v>
      </c>
      <c r="CN363" s="2" t="n">
        <v>100</v>
      </c>
      <c r="CO363" s="2" t="n">
        <v>100</v>
      </c>
      <c r="CP363" s="2" t="n">
        <v>100</v>
      </c>
      <c r="CQ363" s="2" t="n">
        <v>100</v>
      </c>
      <c r="CR363" s="2" t="n">
        <v>100</v>
      </c>
      <c r="CS363" s="2" t="n">
        <v>100</v>
      </c>
      <c r="CT363" s="2" t="n">
        <v>100</v>
      </c>
      <c r="CU363" s="2" t="n">
        <v>100</v>
      </c>
      <c r="CV363" s="2" t="n">
        <v>100</v>
      </c>
      <c r="CW363" s="2" t="n">
        <v>100</v>
      </c>
      <c r="CX363" s="2" t="n">
        <v>100</v>
      </c>
      <c r="CY363" s="2" t="n">
        <v>100</v>
      </c>
      <c r="CZ363" s="2" t="n">
        <v>100</v>
      </c>
      <c r="DA363" s="2" t="n">
        <v>100</v>
      </c>
      <c r="DB363" s="2" t="n">
        <v>100</v>
      </c>
      <c r="DC363" s="2" t="n">
        <v>100</v>
      </c>
      <c r="DD363" s="2" t="n">
        <v>100</v>
      </c>
      <c r="DE363" s="2" t="n">
        <v>100</v>
      </c>
      <c r="DF363" s="2" t="n">
        <v>100</v>
      </c>
      <c r="DG363" s="2" t="n">
        <v>100</v>
      </c>
      <c r="DH363" s="2" t="n">
        <v>100</v>
      </c>
      <c r="DI363" s="2" t="n">
        <v>100</v>
      </c>
      <c r="DJ363" s="2" t="n">
        <v>100</v>
      </c>
      <c r="DK363" s="2" t="n">
        <v>100</v>
      </c>
      <c r="DL363" s="2" t="n">
        <v>100</v>
      </c>
      <c r="DM363" s="2" t="n">
        <v>100</v>
      </c>
      <c r="DN363" s="2" t="n">
        <v>100</v>
      </c>
      <c r="DO363" s="2" t="n">
        <v>100</v>
      </c>
      <c r="DP363" s="2" t="n">
        <v>100</v>
      </c>
      <c r="DQ363" s="2" t="n">
        <v>100</v>
      </c>
      <c r="DR363" s="2" t="n">
        <v>100</v>
      </c>
      <c r="DS363" s="2" t="n">
        <v>100</v>
      </c>
      <c r="DT363" s="2" t="n">
        <v>100</v>
      </c>
      <c r="DU363" s="2" t="n">
        <v>100</v>
      </c>
      <c r="DV363" s="2" t="n">
        <v>100</v>
      </c>
      <c r="DW363" s="2" t="n">
        <v>100</v>
      </c>
      <c r="DX363" s="2" t="n">
        <v>100</v>
      </c>
      <c r="DY363" s="2" t="n">
        <v>100</v>
      </c>
      <c r="DZ363" s="2" t="n">
        <v>100</v>
      </c>
      <c r="EA363" s="2" t="n">
        <v>100</v>
      </c>
      <c r="EB363" s="2" t="n">
        <v>100</v>
      </c>
      <c r="EC363" s="2" t="n">
        <v>100</v>
      </c>
      <c r="ED363" s="2" t="n">
        <v>100</v>
      </c>
      <c r="EE363" s="2" t="n">
        <v>100</v>
      </c>
      <c r="EF363" s="2" t="n">
        <v>100</v>
      </c>
      <c r="EG363" s="2" t="n">
        <v>100</v>
      </c>
      <c r="EH363" s="2" t="n">
        <v>100</v>
      </c>
      <c r="EI363" s="2" t="n">
        <v>100</v>
      </c>
      <c r="EJ363" s="2" t="n">
        <v>100</v>
      </c>
      <c r="EK363" s="2" t="n">
        <v>100</v>
      </c>
      <c r="EL363" s="2" t="n">
        <v>100</v>
      </c>
      <c r="EM363" s="2" t="n">
        <v>100</v>
      </c>
      <c r="EN363" s="2" t="n">
        <v>100</v>
      </c>
      <c r="EO363" s="2" t="n">
        <v>100</v>
      </c>
      <c r="EP363" s="2" t="n">
        <v>100</v>
      </c>
    </row>
    <row r="364">
      <c r="A364" s="2" t="n">
        <v>4</v>
      </c>
      <c r="B364" s="2" t="inlineStr">
        <is>
          <t>15.01.03.11</t>
        </is>
      </c>
      <c r="C364" s="2" t="inlineStr">
        <is>
          <t>Ø 130cm sem lama</t>
        </is>
      </c>
      <c r="D364" s="2" t="inlineStr">
        <is>
          <t>24/04/2025</t>
        </is>
      </c>
      <c r="E364" s="2" t="inlineStr">
        <is>
          <t>12/09/2025</t>
        </is>
      </c>
      <c r="F364" s="2" t="n">
        <v>14688.00000000001</v>
      </c>
      <c r="G364" s="2" t="n">
        <v>0</v>
      </c>
      <c r="H364" s="2" t="n">
        <v>14688.00000000001</v>
      </c>
      <c r="I364" s="2" t="n">
        <v>0</v>
      </c>
      <c r="J364" s="2" t="n">
        <v>0</v>
      </c>
      <c r="K364" s="2" t="n">
        <v>0</v>
      </c>
      <c r="L364" s="2" t="n">
        <v>5.05</v>
      </c>
      <c r="M364" s="2" t="n">
        <v>5.05</v>
      </c>
      <c r="N364" s="2" t="n">
        <v>0</v>
      </c>
      <c r="O364" s="2" t="n">
        <v>26.26</v>
      </c>
      <c r="P364" s="2" t="n">
        <v>26.26</v>
      </c>
      <c r="Q364" s="2" t="n">
        <v>12.22</v>
      </c>
      <c r="R364" s="2" t="n">
        <v>46.46</v>
      </c>
      <c r="S364" s="2" t="n">
        <v>46.46</v>
      </c>
      <c r="T364" s="2" t="n">
        <v>23.8</v>
      </c>
      <c r="U364" s="2" t="n">
        <v>69.7</v>
      </c>
      <c r="V364" s="2" t="n">
        <v>69.7</v>
      </c>
      <c r="W364" s="2" t="n">
        <v>40.83</v>
      </c>
      <c r="X364" s="2" t="n">
        <v>89.90000000000001</v>
      </c>
      <c r="Y364" s="2" t="n">
        <v>89.90000000000001</v>
      </c>
      <c r="Z364" s="2" t="n">
        <v>62.68</v>
      </c>
      <c r="AA364" s="2" t="n">
        <v>100</v>
      </c>
      <c r="AB364" s="2" t="n">
        <v>100</v>
      </c>
      <c r="AC364" s="2" t="n">
        <v>100</v>
      </c>
      <c r="AD364" s="2" t="n">
        <v>100</v>
      </c>
      <c r="AE364" s="2" t="n">
        <v>100</v>
      </c>
      <c r="AF364" s="2" t="n">
        <v>100</v>
      </c>
      <c r="AG364" s="2" t="n">
        <v>100</v>
      </c>
      <c r="AH364" s="2" t="n">
        <v>100</v>
      </c>
      <c r="AI364" s="2" t="n">
        <v>100</v>
      </c>
      <c r="AJ364" s="2" t="n">
        <v>100</v>
      </c>
      <c r="AK364" s="2" t="n">
        <v>100</v>
      </c>
      <c r="AL364" s="2" t="n">
        <v>100</v>
      </c>
      <c r="AM364" s="2" t="n">
        <v>100</v>
      </c>
      <c r="AN364" s="2" t="n">
        <v>100</v>
      </c>
      <c r="AO364" s="2" t="n">
        <v>100</v>
      </c>
      <c r="AP364" s="2" t="n">
        <v>100</v>
      </c>
      <c r="AQ364" s="2" t="n">
        <v>100</v>
      </c>
      <c r="AR364" s="2" t="n">
        <v>100</v>
      </c>
      <c r="AS364" s="2" t="n">
        <v>100</v>
      </c>
      <c r="AT364" s="2" t="n">
        <v>100</v>
      </c>
      <c r="AU364" s="2" t="n">
        <v>100</v>
      </c>
      <c r="AV364" s="2" t="n">
        <v>100</v>
      </c>
      <c r="AW364" s="2" t="n">
        <v>100</v>
      </c>
      <c r="AX364" s="2" t="n">
        <v>100</v>
      </c>
      <c r="AY364" s="2" t="n">
        <v>100</v>
      </c>
      <c r="AZ364" s="2" t="n">
        <v>100</v>
      </c>
      <c r="BA364" s="2" t="n">
        <v>100</v>
      </c>
      <c r="BB364" s="2" t="n">
        <v>100</v>
      </c>
      <c r="BC364" s="2" t="n">
        <v>100</v>
      </c>
      <c r="BD364" s="2" t="n">
        <v>100</v>
      </c>
      <c r="BE364" s="2" t="n">
        <v>100</v>
      </c>
      <c r="BF364" s="2" t="n">
        <v>100</v>
      </c>
      <c r="BG364" s="2" t="n">
        <v>100</v>
      </c>
      <c r="BH364" s="2" t="n">
        <v>100</v>
      </c>
      <c r="BI364" s="2" t="n">
        <v>100</v>
      </c>
      <c r="BJ364" s="2" t="n">
        <v>100</v>
      </c>
      <c r="BK364" s="2" t="n">
        <v>100</v>
      </c>
      <c r="BL364" s="2" t="n">
        <v>100</v>
      </c>
      <c r="BM364" s="2" t="n">
        <v>100</v>
      </c>
      <c r="BN364" s="2" t="n">
        <v>100</v>
      </c>
      <c r="BO364" s="2" t="n">
        <v>100</v>
      </c>
      <c r="BP364" s="2" t="n">
        <v>100</v>
      </c>
      <c r="BQ364" s="2" t="n">
        <v>100</v>
      </c>
      <c r="BR364" s="2" t="n">
        <v>100</v>
      </c>
      <c r="BS364" s="2" t="n">
        <v>100</v>
      </c>
      <c r="BT364" s="2" t="n">
        <v>100</v>
      </c>
      <c r="BU364" s="2" t="n">
        <v>100</v>
      </c>
      <c r="BV364" s="2" t="n">
        <v>100</v>
      </c>
      <c r="BW364" s="2" t="n">
        <v>100</v>
      </c>
      <c r="BX364" s="2" t="n">
        <v>100</v>
      </c>
      <c r="BY364" s="2" t="n">
        <v>100</v>
      </c>
      <c r="BZ364" s="2" t="n">
        <v>100</v>
      </c>
      <c r="CA364" s="2" t="n">
        <v>100</v>
      </c>
      <c r="CB364" s="2" t="n">
        <v>100</v>
      </c>
      <c r="CC364" s="2" t="n">
        <v>100</v>
      </c>
      <c r="CD364" s="2" t="n">
        <v>100</v>
      </c>
      <c r="CE364" s="2" t="n">
        <v>100</v>
      </c>
      <c r="CF364" s="2" t="n">
        <v>100</v>
      </c>
      <c r="CG364" s="2" t="n">
        <v>100</v>
      </c>
      <c r="CH364" s="2" t="n">
        <v>100</v>
      </c>
      <c r="CI364" s="2" t="n">
        <v>100</v>
      </c>
      <c r="CJ364" s="2" t="n">
        <v>100</v>
      </c>
      <c r="CK364" s="2" t="n">
        <v>100</v>
      </c>
      <c r="CL364" s="2" t="n">
        <v>100</v>
      </c>
      <c r="CM364" s="2" t="n">
        <v>100</v>
      </c>
      <c r="CN364" s="2" t="n">
        <v>100</v>
      </c>
      <c r="CO364" s="2" t="n">
        <v>100</v>
      </c>
      <c r="CP364" s="2" t="n">
        <v>100</v>
      </c>
      <c r="CQ364" s="2" t="n">
        <v>100</v>
      </c>
      <c r="CR364" s="2" t="n">
        <v>100</v>
      </c>
      <c r="CS364" s="2" t="n">
        <v>100</v>
      </c>
      <c r="CT364" s="2" t="n">
        <v>100</v>
      </c>
      <c r="CU364" s="2" t="n">
        <v>100</v>
      </c>
      <c r="CV364" s="2" t="n">
        <v>100</v>
      </c>
      <c r="CW364" s="2" t="n">
        <v>100</v>
      </c>
      <c r="CX364" s="2" t="n">
        <v>100</v>
      </c>
      <c r="CY364" s="2" t="n">
        <v>100</v>
      </c>
      <c r="CZ364" s="2" t="n">
        <v>100</v>
      </c>
      <c r="DA364" s="2" t="n">
        <v>100</v>
      </c>
      <c r="DB364" s="2" t="n">
        <v>100</v>
      </c>
      <c r="DC364" s="2" t="n">
        <v>100</v>
      </c>
      <c r="DD364" s="2" t="n">
        <v>100</v>
      </c>
      <c r="DE364" s="2" t="n">
        <v>100</v>
      </c>
      <c r="DF364" s="2" t="n">
        <v>100</v>
      </c>
      <c r="DG364" s="2" t="n">
        <v>100</v>
      </c>
      <c r="DH364" s="2" t="n">
        <v>100</v>
      </c>
      <c r="DI364" s="2" t="n">
        <v>100</v>
      </c>
      <c r="DJ364" s="2" t="n">
        <v>100</v>
      </c>
      <c r="DK364" s="2" t="n">
        <v>100</v>
      </c>
      <c r="DL364" s="2" t="n">
        <v>100</v>
      </c>
      <c r="DM364" s="2" t="n">
        <v>100</v>
      </c>
      <c r="DN364" s="2" t="n">
        <v>100</v>
      </c>
      <c r="DO364" s="2" t="n">
        <v>100</v>
      </c>
      <c r="DP364" s="2" t="n">
        <v>100</v>
      </c>
      <c r="DQ364" s="2" t="n">
        <v>100</v>
      </c>
      <c r="DR364" s="2" t="n">
        <v>100</v>
      </c>
      <c r="DS364" s="2" t="n">
        <v>100</v>
      </c>
      <c r="DT364" s="2" t="n">
        <v>100</v>
      </c>
      <c r="DU364" s="2" t="n">
        <v>100</v>
      </c>
      <c r="DV364" s="2" t="n">
        <v>100</v>
      </c>
      <c r="DW364" s="2" t="n">
        <v>100</v>
      </c>
      <c r="DX364" s="2" t="n">
        <v>100</v>
      </c>
      <c r="DY364" s="2" t="n">
        <v>100</v>
      </c>
      <c r="DZ364" s="2" t="n">
        <v>100</v>
      </c>
      <c r="EA364" s="2" t="n">
        <v>100</v>
      </c>
      <c r="EB364" s="2" t="n">
        <v>100</v>
      </c>
      <c r="EC364" s="2" t="n">
        <v>100</v>
      </c>
      <c r="ED364" s="2" t="n">
        <v>100</v>
      </c>
      <c r="EE364" s="2" t="n">
        <v>100</v>
      </c>
      <c r="EF364" s="2" t="n">
        <v>100</v>
      </c>
      <c r="EG364" s="2" t="n">
        <v>100</v>
      </c>
      <c r="EH364" s="2" t="n">
        <v>100</v>
      </c>
      <c r="EI364" s="2" t="n">
        <v>100</v>
      </c>
      <c r="EJ364" s="2" t="n">
        <v>100</v>
      </c>
      <c r="EK364" s="2" t="n">
        <v>100</v>
      </c>
      <c r="EL364" s="2" t="n">
        <v>100</v>
      </c>
      <c r="EM364" s="2" t="n">
        <v>100</v>
      </c>
      <c r="EN364" s="2" t="n">
        <v>100</v>
      </c>
      <c r="EO364" s="2" t="n">
        <v>100</v>
      </c>
      <c r="EP364" s="2" t="n">
        <v>100</v>
      </c>
    </row>
    <row r="365">
      <c r="A365" s="2" t="n">
        <v>4</v>
      </c>
      <c r="B365" s="2" t="inlineStr">
        <is>
          <t>15.01.03.12</t>
        </is>
      </c>
      <c r="C365" s="2" t="inlineStr">
        <is>
          <t>Ø 130cm com lama</t>
        </is>
      </c>
      <c r="D365" s="2" t="inlineStr">
        <is>
          <t>24/04/2025</t>
        </is>
      </c>
      <c r="E365" s="2" t="inlineStr">
        <is>
          <t>12/09/2025</t>
        </is>
      </c>
      <c r="F365" s="2" t="n">
        <v>66934.784</v>
      </c>
      <c r="G365" s="2" t="n">
        <v>0</v>
      </c>
      <c r="H365" s="2" t="n">
        <v>66934.784</v>
      </c>
      <c r="I365" s="2" t="n">
        <v>0</v>
      </c>
      <c r="J365" s="2" t="n">
        <v>0</v>
      </c>
      <c r="K365" s="2" t="n">
        <v>0</v>
      </c>
      <c r="L365" s="2" t="n">
        <v>5.05</v>
      </c>
      <c r="M365" s="2" t="n">
        <v>5.05</v>
      </c>
      <c r="N365" s="2" t="n">
        <v>0</v>
      </c>
      <c r="O365" s="2" t="n">
        <v>26.26</v>
      </c>
      <c r="P365" s="2" t="n">
        <v>26.26</v>
      </c>
      <c r="Q365" s="2" t="n">
        <v>12.22</v>
      </c>
      <c r="R365" s="2" t="n">
        <v>46.46</v>
      </c>
      <c r="S365" s="2" t="n">
        <v>46.46</v>
      </c>
      <c r="T365" s="2" t="n">
        <v>23.8</v>
      </c>
      <c r="U365" s="2" t="n">
        <v>69.7</v>
      </c>
      <c r="V365" s="2" t="n">
        <v>69.7</v>
      </c>
      <c r="W365" s="2" t="n">
        <v>40.83</v>
      </c>
      <c r="X365" s="2" t="n">
        <v>89.90000000000001</v>
      </c>
      <c r="Y365" s="2" t="n">
        <v>89.90000000000001</v>
      </c>
      <c r="Z365" s="2" t="n">
        <v>62.68</v>
      </c>
      <c r="AA365" s="2" t="n">
        <v>100</v>
      </c>
      <c r="AB365" s="2" t="n">
        <v>100</v>
      </c>
      <c r="AC365" s="2" t="n">
        <v>100</v>
      </c>
      <c r="AD365" s="2" t="n">
        <v>100</v>
      </c>
      <c r="AE365" s="2" t="n">
        <v>100</v>
      </c>
      <c r="AF365" s="2" t="n">
        <v>100</v>
      </c>
      <c r="AG365" s="2" t="n">
        <v>100</v>
      </c>
      <c r="AH365" s="2" t="n">
        <v>100</v>
      </c>
      <c r="AI365" s="2" t="n">
        <v>100</v>
      </c>
      <c r="AJ365" s="2" t="n">
        <v>100</v>
      </c>
      <c r="AK365" s="2" t="n">
        <v>100</v>
      </c>
      <c r="AL365" s="2" t="n">
        <v>100</v>
      </c>
      <c r="AM365" s="2" t="n">
        <v>100</v>
      </c>
      <c r="AN365" s="2" t="n">
        <v>100</v>
      </c>
      <c r="AO365" s="2" t="n">
        <v>100</v>
      </c>
      <c r="AP365" s="2" t="n">
        <v>100</v>
      </c>
      <c r="AQ365" s="2" t="n">
        <v>100</v>
      </c>
      <c r="AR365" s="2" t="n">
        <v>100</v>
      </c>
      <c r="AS365" s="2" t="n">
        <v>100</v>
      </c>
      <c r="AT365" s="2" t="n">
        <v>100</v>
      </c>
      <c r="AU365" s="2" t="n">
        <v>100</v>
      </c>
      <c r="AV365" s="2" t="n">
        <v>100</v>
      </c>
      <c r="AW365" s="2" t="n">
        <v>100</v>
      </c>
      <c r="AX365" s="2" t="n">
        <v>100</v>
      </c>
      <c r="AY365" s="2" t="n">
        <v>100</v>
      </c>
      <c r="AZ365" s="2" t="n">
        <v>100</v>
      </c>
      <c r="BA365" s="2" t="n">
        <v>100</v>
      </c>
      <c r="BB365" s="2" t="n">
        <v>100</v>
      </c>
      <c r="BC365" s="2" t="n">
        <v>100</v>
      </c>
      <c r="BD365" s="2" t="n">
        <v>100</v>
      </c>
      <c r="BE365" s="2" t="n">
        <v>100</v>
      </c>
      <c r="BF365" s="2" t="n">
        <v>100</v>
      </c>
      <c r="BG365" s="2" t="n">
        <v>100</v>
      </c>
      <c r="BH365" s="2" t="n">
        <v>100</v>
      </c>
      <c r="BI365" s="2" t="n">
        <v>100</v>
      </c>
      <c r="BJ365" s="2" t="n">
        <v>100</v>
      </c>
      <c r="BK365" s="2" t="n">
        <v>100</v>
      </c>
      <c r="BL365" s="2" t="n">
        <v>100</v>
      </c>
      <c r="BM365" s="2" t="n">
        <v>100</v>
      </c>
      <c r="BN365" s="2" t="n">
        <v>100</v>
      </c>
      <c r="BO365" s="2" t="n">
        <v>100</v>
      </c>
      <c r="BP365" s="2" t="n">
        <v>100</v>
      </c>
      <c r="BQ365" s="2" t="n">
        <v>100</v>
      </c>
      <c r="BR365" s="2" t="n">
        <v>100</v>
      </c>
      <c r="BS365" s="2" t="n">
        <v>100</v>
      </c>
      <c r="BT365" s="2" t="n">
        <v>100</v>
      </c>
      <c r="BU365" s="2" t="n">
        <v>100</v>
      </c>
      <c r="BV365" s="2" t="n">
        <v>100</v>
      </c>
      <c r="BW365" s="2" t="n">
        <v>100</v>
      </c>
      <c r="BX365" s="2" t="n">
        <v>100</v>
      </c>
      <c r="BY365" s="2" t="n">
        <v>100</v>
      </c>
      <c r="BZ365" s="2" t="n">
        <v>100</v>
      </c>
      <c r="CA365" s="2" t="n">
        <v>100</v>
      </c>
      <c r="CB365" s="2" t="n">
        <v>100</v>
      </c>
      <c r="CC365" s="2" t="n">
        <v>100</v>
      </c>
      <c r="CD365" s="2" t="n">
        <v>100</v>
      </c>
      <c r="CE365" s="2" t="n">
        <v>100</v>
      </c>
      <c r="CF365" s="2" t="n">
        <v>100</v>
      </c>
      <c r="CG365" s="2" t="n">
        <v>100</v>
      </c>
      <c r="CH365" s="2" t="n">
        <v>100</v>
      </c>
      <c r="CI365" s="2" t="n">
        <v>100</v>
      </c>
      <c r="CJ365" s="2" t="n">
        <v>100</v>
      </c>
      <c r="CK365" s="2" t="n">
        <v>100</v>
      </c>
      <c r="CL365" s="2" t="n">
        <v>100</v>
      </c>
      <c r="CM365" s="2" t="n">
        <v>100</v>
      </c>
      <c r="CN365" s="2" t="n">
        <v>100</v>
      </c>
      <c r="CO365" s="2" t="n">
        <v>100</v>
      </c>
      <c r="CP365" s="2" t="n">
        <v>100</v>
      </c>
      <c r="CQ365" s="2" t="n">
        <v>100</v>
      </c>
      <c r="CR365" s="2" t="n">
        <v>100</v>
      </c>
      <c r="CS365" s="2" t="n">
        <v>100</v>
      </c>
      <c r="CT365" s="2" t="n">
        <v>100</v>
      </c>
      <c r="CU365" s="2" t="n">
        <v>100</v>
      </c>
      <c r="CV365" s="2" t="n">
        <v>100</v>
      </c>
      <c r="CW365" s="2" t="n">
        <v>100</v>
      </c>
      <c r="CX365" s="2" t="n">
        <v>100</v>
      </c>
      <c r="CY365" s="2" t="n">
        <v>100</v>
      </c>
      <c r="CZ365" s="2" t="n">
        <v>100</v>
      </c>
      <c r="DA365" s="2" t="n">
        <v>100</v>
      </c>
      <c r="DB365" s="2" t="n">
        <v>100</v>
      </c>
      <c r="DC365" s="2" t="n">
        <v>100</v>
      </c>
      <c r="DD365" s="2" t="n">
        <v>100</v>
      </c>
      <c r="DE365" s="2" t="n">
        <v>100</v>
      </c>
      <c r="DF365" s="2" t="n">
        <v>100</v>
      </c>
      <c r="DG365" s="2" t="n">
        <v>100</v>
      </c>
      <c r="DH365" s="2" t="n">
        <v>100</v>
      </c>
      <c r="DI365" s="2" t="n">
        <v>100</v>
      </c>
      <c r="DJ365" s="2" t="n">
        <v>100</v>
      </c>
      <c r="DK365" s="2" t="n">
        <v>100</v>
      </c>
      <c r="DL365" s="2" t="n">
        <v>100</v>
      </c>
      <c r="DM365" s="2" t="n">
        <v>100</v>
      </c>
      <c r="DN365" s="2" t="n">
        <v>100</v>
      </c>
      <c r="DO365" s="2" t="n">
        <v>100</v>
      </c>
      <c r="DP365" s="2" t="n">
        <v>100</v>
      </c>
      <c r="DQ365" s="2" t="n">
        <v>100</v>
      </c>
      <c r="DR365" s="2" t="n">
        <v>100</v>
      </c>
      <c r="DS365" s="2" t="n">
        <v>100</v>
      </c>
      <c r="DT365" s="2" t="n">
        <v>100</v>
      </c>
      <c r="DU365" s="2" t="n">
        <v>100</v>
      </c>
      <c r="DV365" s="2" t="n">
        <v>100</v>
      </c>
      <c r="DW365" s="2" t="n">
        <v>100</v>
      </c>
      <c r="DX365" s="2" t="n">
        <v>100</v>
      </c>
      <c r="DY365" s="2" t="n">
        <v>100</v>
      </c>
      <c r="DZ365" s="2" t="n">
        <v>100</v>
      </c>
      <c r="EA365" s="2" t="n">
        <v>100</v>
      </c>
      <c r="EB365" s="2" t="n">
        <v>100</v>
      </c>
      <c r="EC365" s="2" t="n">
        <v>100</v>
      </c>
      <c r="ED365" s="2" t="n">
        <v>100</v>
      </c>
      <c r="EE365" s="2" t="n">
        <v>100</v>
      </c>
      <c r="EF365" s="2" t="n">
        <v>100</v>
      </c>
      <c r="EG365" s="2" t="n">
        <v>100</v>
      </c>
      <c r="EH365" s="2" t="n">
        <v>100</v>
      </c>
      <c r="EI365" s="2" t="n">
        <v>100</v>
      </c>
      <c r="EJ365" s="2" t="n">
        <v>100</v>
      </c>
      <c r="EK365" s="2" t="n">
        <v>100</v>
      </c>
      <c r="EL365" s="2" t="n">
        <v>100</v>
      </c>
      <c r="EM365" s="2" t="n">
        <v>100</v>
      </c>
      <c r="EN365" s="2" t="n">
        <v>100</v>
      </c>
      <c r="EO365" s="2" t="n">
        <v>100</v>
      </c>
      <c r="EP365" s="2" t="n">
        <v>100</v>
      </c>
    </row>
    <row r="366">
      <c r="A366" s="2" t="n">
        <v>4</v>
      </c>
      <c r="B366" s="2" t="inlineStr">
        <is>
          <t>15.01.03.13</t>
        </is>
      </c>
      <c r="C366" s="2" t="inlineStr">
        <is>
          <t>Ø 140cm com lama</t>
        </is>
      </c>
      <c r="D366" s="2" t="inlineStr">
        <is>
          <t>24/04/2025</t>
        </is>
      </c>
      <c r="E366" s="2" t="inlineStr">
        <is>
          <t>12/09/2025</t>
        </is>
      </c>
      <c r="F366" s="2" t="n">
        <v>96563.20000000001</v>
      </c>
      <c r="G366" s="2" t="n">
        <v>0</v>
      </c>
      <c r="H366" s="2" t="n">
        <v>96563.20000000001</v>
      </c>
      <c r="I366" s="2" t="n">
        <v>0</v>
      </c>
      <c r="J366" s="2" t="n">
        <v>0</v>
      </c>
      <c r="K366" s="2" t="n">
        <v>0</v>
      </c>
      <c r="L366" s="2" t="n">
        <v>5.05</v>
      </c>
      <c r="M366" s="2" t="n">
        <v>5.05</v>
      </c>
      <c r="N366" s="2" t="n">
        <v>0</v>
      </c>
      <c r="O366" s="2" t="n">
        <v>26.26</v>
      </c>
      <c r="P366" s="2" t="n">
        <v>26.26</v>
      </c>
      <c r="Q366" s="2" t="n">
        <v>12.22</v>
      </c>
      <c r="R366" s="2" t="n">
        <v>46.46</v>
      </c>
      <c r="S366" s="2" t="n">
        <v>46.46</v>
      </c>
      <c r="T366" s="2" t="n">
        <v>23.8</v>
      </c>
      <c r="U366" s="2" t="n">
        <v>69.7</v>
      </c>
      <c r="V366" s="2" t="n">
        <v>69.7</v>
      </c>
      <c r="W366" s="2" t="n">
        <v>40.83</v>
      </c>
      <c r="X366" s="2" t="n">
        <v>89.90000000000001</v>
      </c>
      <c r="Y366" s="2" t="n">
        <v>89.90000000000001</v>
      </c>
      <c r="Z366" s="2" t="n">
        <v>62.68</v>
      </c>
      <c r="AA366" s="2" t="n">
        <v>100</v>
      </c>
      <c r="AB366" s="2" t="n">
        <v>100</v>
      </c>
      <c r="AC366" s="2" t="n">
        <v>100</v>
      </c>
      <c r="AD366" s="2" t="n">
        <v>100</v>
      </c>
      <c r="AE366" s="2" t="n">
        <v>100</v>
      </c>
      <c r="AF366" s="2" t="n">
        <v>100</v>
      </c>
      <c r="AG366" s="2" t="n">
        <v>100</v>
      </c>
      <c r="AH366" s="2" t="n">
        <v>100</v>
      </c>
      <c r="AI366" s="2" t="n">
        <v>100</v>
      </c>
      <c r="AJ366" s="2" t="n">
        <v>100</v>
      </c>
      <c r="AK366" s="2" t="n">
        <v>100</v>
      </c>
      <c r="AL366" s="2" t="n">
        <v>100</v>
      </c>
      <c r="AM366" s="2" t="n">
        <v>100</v>
      </c>
      <c r="AN366" s="2" t="n">
        <v>100</v>
      </c>
      <c r="AO366" s="2" t="n">
        <v>100</v>
      </c>
      <c r="AP366" s="2" t="n">
        <v>100</v>
      </c>
      <c r="AQ366" s="2" t="n">
        <v>100</v>
      </c>
      <c r="AR366" s="2" t="n">
        <v>100</v>
      </c>
      <c r="AS366" s="2" t="n">
        <v>100</v>
      </c>
      <c r="AT366" s="2" t="n">
        <v>100</v>
      </c>
      <c r="AU366" s="2" t="n">
        <v>100</v>
      </c>
      <c r="AV366" s="2" t="n">
        <v>100</v>
      </c>
      <c r="AW366" s="2" t="n">
        <v>100</v>
      </c>
      <c r="AX366" s="2" t="n">
        <v>100</v>
      </c>
      <c r="AY366" s="2" t="n">
        <v>100</v>
      </c>
      <c r="AZ366" s="2" t="n">
        <v>100</v>
      </c>
      <c r="BA366" s="2" t="n">
        <v>100</v>
      </c>
      <c r="BB366" s="2" t="n">
        <v>100</v>
      </c>
      <c r="BC366" s="2" t="n">
        <v>100</v>
      </c>
      <c r="BD366" s="2" t="n">
        <v>100</v>
      </c>
      <c r="BE366" s="2" t="n">
        <v>100</v>
      </c>
      <c r="BF366" s="2" t="n">
        <v>100</v>
      </c>
      <c r="BG366" s="2" t="n">
        <v>100</v>
      </c>
      <c r="BH366" s="2" t="n">
        <v>100</v>
      </c>
      <c r="BI366" s="2" t="n">
        <v>100</v>
      </c>
      <c r="BJ366" s="2" t="n">
        <v>100</v>
      </c>
      <c r="BK366" s="2" t="n">
        <v>100</v>
      </c>
      <c r="BL366" s="2" t="n">
        <v>100</v>
      </c>
      <c r="BM366" s="2" t="n">
        <v>100</v>
      </c>
      <c r="BN366" s="2" t="n">
        <v>100</v>
      </c>
      <c r="BO366" s="2" t="n">
        <v>100</v>
      </c>
      <c r="BP366" s="2" t="n">
        <v>100</v>
      </c>
      <c r="BQ366" s="2" t="n">
        <v>100</v>
      </c>
      <c r="BR366" s="2" t="n">
        <v>100</v>
      </c>
      <c r="BS366" s="2" t="n">
        <v>100</v>
      </c>
      <c r="BT366" s="2" t="n">
        <v>100</v>
      </c>
      <c r="BU366" s="2" t="n">
        <v>100</v>
      </c>
      <c r="BV366" s="2" t="n">
        <v>100</v>
      </c>
      <c r="BW366" s="2" t="n">
        <v>100</v>
      </c>
      <c r="BX366" s="2" t="n">
        <v>100</v>
      </c>
      <c r="BY366" s="2" t="n">
        <v>100</v>
      </c>
      <c r="BZ366" s="2" t="n">
        <v>100</v>
      </c>
      <c r="CA366" s="2" t="n">
        <v>100</v>
      </c>
      <c r="CB366" s="2" t="n">
        <v>100</v>
      </c>
      <c r="CC366" s="2" t="n">
        <v>100</v>
      </c>
      <c r="CD366" s="2" t="n">
        <v>100</v>
      </c>
      <c r="CE366" s="2" t="n">
        <v>100</v>
      </c>
      <c r="CF366" s="2" t="n">
        <v>100</v>
      </c>
      <c r="CG366" s="2" t="n">
        <v>100</v>
      </c>
      <c r="CH366" s="2" t="n">
        <v>100</v>
      </c>
      <c r="CI366" s="2" t="n">
        <v>100</v>
      </c>
      <c r="CJ366" s="2" t="n">
        <v>100</v>
      </c>
      <c r="CK366" s="2" t="n">
        <v>100</v>
      </c>
      <c r="CL366" s="2" t="n">
        <v>100</v>
      </c>
      <c r="CM366" s="2" t="n">
        <v>100</v>
      </c>
      <c r="CN366" s="2" t="n">
        <v>100</v>
      </c>
      <c r="CO366" s="2" t="n">
        <v>100</v>
      </c>
      <c r="CP366" s="2" t="n">
        <v>100</v>
      </c>
      <c r="CQ366" s="2" t="n">
        <v>100</v>
      </c>
      <c r="CR366" s="2" t="n">
        <v>100</v>
      </c>
      <c r="CS366" s="2" t="n">
        <v>100</v>
      </c>
      <c r="CT366" s="2" t="n">
        <v>100</v>
      </c>
      <c r="CU366" s="2" t="n">
        <v>100</v>
      </c>
      <c r="CV366" s="2" t="n">
        <v>100</v>
      </c>
      <c r="CW366" s="2" t="n">
        <v>100</v>
      </c>
      <c r="CX366" s="2" t="n">
        <v>100</v>
      </c>
      <c r="CY366" s="2" t="n">
        <v>100</v>
      </c>
      <c r="CZ366" s="2" t="n">
        <v>100</v>
      </c>
      <c r="DA366" s="2" t="n">
        <v>100</v>
      </c>
      <c r="DB366" s="2" t="n">
        <v>100</v>
      </c>
      <c r="DC366" s="2" t="n">
        <v>100</v>
      </c>
      <c r="DD366" s="2" t="n">
        <v>100</v>
      </c>
      <c r="DE366" s="2" t="n">
        <v>100</v>
      </c>
      <c r="DF366" s="2" t="n">
        <v>100</v>
      </c>
      <c r="DG366" s="2" t="n">
        <v>100</v>
      </c>
      <c r="DH366" s="2" t="n">
        <v>100</v>
      </c>
      <c r="DI366" s="2" t="n">
        <v>100</v>
      </c>
      <c r="DJ366" s="2" t="n">
        <v>100</v>
      </c>
      <c r="DK366" s="2" t="n">
        <v>100</v>
      </c>
      <c r="DL366" s="2" t="n">
        <v>100</v>
      </c>
      <c r="DM366" s="2" t="n">
        <v>100</v>
      </c>
      <c r="DN366" s="2" t="n">
        <v>100</v>
      </c>
      <c r="DO366" s="2" t="n">
        <v>100</v>
      </c>
      <c r="DP366" s="2" t="n">
        <v>100</v>
      </c>
      <c r="DQ366" s="2" t="n">
        <v>100</v>
      </c>
      <c r="DR366" s="2" t="n">
        <v>100</v>
      </c>
      <c r="DS366" s="2" t="n">
        <v>100</v>
      </c>
      <c r="DT366" s="2" t="n">
        <v>100</v>
      </c>
      <c r="DU366" s="2" t="n">
        <v>100</v>
      </c>
      <c r="DV366" s="2" t="n">
        <v>100</v>
      </c>
      <c r="DW366" s="2" t="n">
        <v>100</v>
      </c>
      <c r="DX366" s="2" t="n">
        <v>100</v>
      </c>
      <c r="DY366" s="2" t="n">
        <v>100</v>
      </c>
      <c r="DZ366" s="2" t="n">
        <v>100</v>
      </c>
      <c r="EA366" s="2" t="n">
        <v>100</v>
      </c>
      <c r="EB366" s="2" t="n">
        <v>100</v>
      </c>
      <c r="EC366" s="2" t="n">
        <v>100</v>
      </c>
      <c r="ED366" s="2" t="n">
        <v>100</v>
      </c>
      <c r="EE366" s="2" t="n">
        <v>100</v>
      </c>
      <c r="EF366" s="2" t="n">
        <v>100</v>
      </c>
      <c r="EG366" s="2" t="n">
        <v>100</v>
      </c>
      <c r="EH366" s="2" t="n">
        <v>100</v>
      </c>
      <c r="EI366" s="2" t="n">
        <v>100</v>
      </c>
      <c r="EJ366" s="2" t="n">
        <v>100</v>
      </c>
      <c r="EK366" s="2" t="n">
        <v>100</v>
      </c>
      <c r="EL366" s="2" t="n">
        <v>100</v>
      </c>
      <c r="EM366" s="2" t="n">
        <v>100</v>
      </c>
      <c r="EN366" s="2" t="n">
        <v>100</v>
      </c>
      <c r="EO366" s="2" t="n">
        <v>100</v>
      </c>
      <c r="EP366" s="2" t="n">
        <v>100</v>
      </c>
    </row>
    <row r="367">
      <c r="A367" s="2" t="n">
        <v>4</v>
      </c>
      <c r="B367" s="2" t="inlineStr">
        <is>
          <t>15.01.03.14</t>
        </is>
      </c>
      <c r="C367" s="2" t="inlineStr">
        <is>
          <t>Ø 150cm com lama</t>
        </is>
      </c>
      <c r="D367" s="2" t="inlineStr">
        <is>
          <t>24/04/2025</t>
        </is>
      </c>
      <c r="E367" s="2" t="inlineStr">
        <is>
          <t>12/09/2025</t>
        </is>
      </c>
      <c r="F367" s="2" t="n">
        <v>56471.808</v>
      </c>
      <c r="G367" s="2" t="n">
        <v>0</v>
      </c>
      <c r="H367" s="2" t="n">
        <v>56471.808</v>
      </c>
      <c r="I367" s="2" t="n">
        <v>0</v>
      </c>
      <c r="J367" s="2" t="n">
        <v>0</v>
      </c>
      <c r="K367" s="2" t="n">
        <v>0</v>
      </c>
      <c r="L367" s="2" t="n">
        <v>5.05</v>
      </c>
      <c r="M367" s="2" t="n">
        <v>5.05</v>
      </c>
      <c r="N367" s="2" t="n">
        <v>0</v>
      </c>
      <c r="O367" s="2" t="n">
        <v>26.26</v>
      </c>
      <c r="P367" s="2" t="n">
        <v>26.26</v>
      </c>
      <c r="Q367" s="2" t="n">
        <v>12.22</v>
      </c>
      <c r="R367" s="2" t="n">
        <v>46.46</v>
      </c>
      <c r="S367" s="2" t="n">
        <v>46.46</v>
      </c>
      <c r="T367" s="2" t="n">
        <v>23.8</v>
      </c>
      <c r="U367" s="2" t="n">
        <v>69.7</v>
      </c>
      <c r="V367" s="2" t="n">
        <v>69.7</v>
      </c>
      <c r="W367" s="2" t="n">
        <v>40.83</v>
      </c>
      <c r="X367" s="2" t="n">
        <v>89.90000000000001</v>
      </c>
      <c r="Y367" s="2" t="n">
        <v>89.90000000000001</v>
      </c>
      <c r="Z367" s="2" t="n">
        <v>62.68</v>
      </c>
      <c r="AA367" s="2" t="n">
        <v>100</v>
      </c>
      <c r="AB367" s="2" t="n">
        <v>100</v>
      </c>
      <c r="AC367" s="2" t="n">
        <v>100</v>
      </c>
      <c r="AD367" s="2" t="n">
        <v>100</v>
      </c>
      <c r="AE367" s="2" t="n">
        <v>100</v>
      </c>
      <c r="AF367" s="2" t="n">
        <v>100</v>
      </c>
      <c r="AG367" s="2" t="n">
        <v>100</v>
      </c>
      <c r="AH367" s="2" t="n">
        <v>100</v>
      </c>
      <c r="AI367" s="2" t="n">
        <v>100</v>
      </c>
      <c r="AJ367" s="2" t="n">
        <v>100</v>
      </c>
      <c r="AK367" s="2" t="n">
        <v>100</v>
      </c>
      <c r="AL367" s="2" t="n">
        <v>100</v>
      </c>
      <c r="AM367" s="2" t="n">
        <v>100</v>
      </c>
      <c r="AN367" s="2" t="n">
        <v>100</v>
      </c>
      <c r="AO367" s="2" t="n">
        <v>100</v>
      </c>
      <c r="AP367" s="2" t="n">
        <v>100</v>
      </c>
      <c r="AQ367" s="2" t="n">
        <v>100</v>
      </c>
      <c r="AR367" s="2" t="n">
        <v>100</v>
      </c>
      <c r="AS367" s="2" t="n">
        <v>100</v>
      </c>
      <c r="AT367" s="2" t="n">
        <v>100</v>
      </c>
      <c r="AU367" s="2" t="n">
        <v>100</v>
      </c>
      <c r="AV367" s="2" t="n">
        <v>100</v>
      </c>
      <c r="AW367" s="2" t="n">
        <v>100</v>
      </c>
      <c r="AX367" s="2" t="n">
        <v>100</v>
      </c>
      <c r="AY367" s="2" t="n">
        <v>100</v>
      </c>
      <c r="AZ367" s="2" t="n">
        <v>100</v>
      </c>
      <c r="BA367" s="2" t="n">
        <v>100</v>
      </c>
      <c r="BB367" s="2" t="n">
        <v>100</v>
      </c>
      <c r="BC367" s="2" t="n">
        <v>100</v>
      </c>
      <c r="BD367" s="2" t="n">
        <v>100</v>
      </c>
      <c r="BE367" s="2" t="n">
        <v>100</v>
      </c>
      <c r="BF367" s="2" t="n">
        <v>100</v>
      </c>
      <c r="BG367" s="2" t="n">
        <v>100</v>
      </c>
      <c r="BH367" s="2" t="n">
        <v>100</v>
      </c>
      <c r="BI367" s="2" t="n">
        <v>100</v>
      </c>
      <c r="BJ367" s="2" t="n">
        <v>100</v>
      </c>
      <c r="BK367" s="2" t="n">
        <v>100</v>
      </c>
      <c r="BL367" s="2" t="n">
        <v>100</v>
      </c>
      <c r="BM367" s="2" t="n">
        <v>100</v>
      </c>
      <c r="BN367" s="2" t="n">
        <v>100</v>
      </c>
      <c r="BO367" s="2" t="n">
        <v>100</v>
      </c>
      <c r="BP367" s="2" t="n">
        <v>100</v>
      </c>
      <c r="BQ367" s="2" t="n">
        <v>100</v>
      </c>
      <c r="BR367" s="2" t="n">
        <v>100</v>
      </c>
      <c r="BS367" s="2" t="n">
        <v>100</v>
      </c>
      <c r="BT367" s="2" t="n">
        <v>100</v>
      </c>
      <c r="BU367" s="2" t="n">
        <v>100</v>
      </c>
      <c r="BV367" s="2" t="n">
        <v>100</v>
      </c>
      <c r="BW367" s="2" t="n">
        <v>100</v>
      </c>
      <c r="BX367" s="2" t="n">
        <v>100</v>
      </c>
      <c r="BY367" s="2" t="n">
        <v>100</v>
      </c>
      <c r="BZ367" s="2" t="n">
        <v>100</v>
      </c>
      <c r="CA367" s="2" t="n">
        <v>100</v>
      </c>
      <c r="CB367" s="2" t="n">
        <v>100</v>
      </c>
      <c r="CC367" s="2" t="n">
        <v>100</v>
      </c>
      <c r="CD367" s="2" t="n">
        <v>100</v>
      </c>
      <c r="CE367" s="2" t="n">
        <v>100</v>
      </c>
      <c r="CF367" s="2" t="n">
        <v>100</v>
      </c>
      <c r="CG367" s="2" t="n">
        <v>100</v>
      </c>
      <c r="CH367" s="2" t="n">
        <v>100</v>
      </c>
      <c r="CI367" s="2" t="n">
        <v>100</v>
      </c>
      <c r="CJ367" s="2" t="n">
        <v>100</v>
      </c>
      <c r="CK367" s="2" t="n">
        <v>100</v>
      </c>
      <c r="CL367" s="2" t="n">
        <v>100</v>
      </c>
      <c r="CM367" s="2" t="n">
        <v>100</v>
      </c>
      <c r="CN367" s="2" t="n">
        <v>100</v>
      </c>
      <c r="CO367" s="2" t="n">
        <v>100</v>
      </c>
      <c r="CP367" s="2" t="n">
        <v>100</v>
      </c>
      <c r="CQ367" s="2" t="n">
        <v>100</v>
      </c>
      <c r="CR367" s="2" t="n">
        <v>100</v>
      </c>
      <c r="CS367" s="2" t="n">
        <v>100</v>
      </c>
      <c r="CT367" s="2" t="n">
        <v>100</v>
      </c>
      <c r="CU367" s="2" t="n">
        <v>100</v>
      </c>
      <c r="CV367" s="2" t="n">
        <v>100</v>
      </c>
      <c r="CW367" s="2" t="n">
        <v>100</v>
      </c>
      <c r="CX367" s="2" t="n">
        <v>100</v>
      </c>
      <c r="CY367" s="2" t="n">
        <v>100</v>
      </c>
      <c r="CZ367" s="2" t="n">
        <v>100</v>
      </c>
      <c r="DA367" s="2" t="n">
        <v>100</v>
      </c>
      <c r="DB367" s="2" t="n">
        <v>100</v>
      </c>
      <c r="DC367" s="2" t="n">
        <v>100</v>
      </c>
      <c r="DD367" s="2" t="n">
        <v>100</v>
      </c>
      <c r="DE367" s="2" t="n">
        <v>100</v>
      </c>
      <c r="DF367" s="2" t="n">
        <v>100</v>
      </c>
      <c r="DG367" s="2" t="n">
        <v>100</v>
      </c>
      <c r="DH367" s="2" t="n">
        <v>100</v>
      </c>
      <c r="DI367" s="2" t="n">
        <v>100</v>
      </c>
      <c r="DJ367" s="2" t="n">
        <v>100</v>
      </c>
      <c r="DK367" s="2" t="n">
        <v>100</v>
      </c>
      <c r="DL367" s="2" t="n">
        <v>100</v>
      </c>
      <c r="DM367" s="2" t="n">
        <v>100</v>
      </c>
      <c r="DN367" s="2" t="n">
        <v>100</v>
      </c>
      <c r="DO367" s="2" t="n">
        <v>100</v>
      </c>
      <c r="DP367" s="2" t="n">
        <v>100</v>
      </c>
      <c r="DQ367" s="2" t="n">
        <v>100</v>
      </c>
      <c r="DR367" s="2" t="n">
        <v>100</v>
      </c>
      <c r="DS367" s="2" t="n">
        <v>100</v>
      </c>
      <c r="DT367" s="2" t="n">
        <v>100</v>
      </c>
      <c r="DU367" s="2" t="n">
        <v>100</v>
      </c>
      <c r="DV367" s="2" t="n">
        <v>100</v>
      </c>
      <c r="DW367" s="2" t="n">
        <v>100</v>
      </c>
      <c r="DX367" s="2" t="n">
        <v>100</v>
      </c>
      <c r="DY367" s="2" t="n">
        <v>100</v>
      </c>
      <c r="DZ367" s="2" t="n">
        <v>100</v>
      </c>
      <c r="EA367" s="2" t="n">
        <v>100</v>
      </c>
      <c r="EB367" s="2" t="n">
        <v>100</v>
      </c>
      <c r="EC367" s="2" t="n">
        <v>100</v>
      </c>
      <c r="ED367" s="2" t="n">
        <v>100</v>
      </c>
      <c r="EE367" s="2" t="n">
        <v>100</v>
      </c>
      <c r="EF367" s="2" t="n">
        <v>100</v>
      </c>
      <c r="EG367" s="2" t="n">
        <v>100</v>
      </c>
      <c r="EH367" s="2" t="n">
        <v>100</v>
      </c>
      <c r="EI367" s="2" t="n">
        <v>100</v>
      </c>
      <c r="EJ367" s="2" t="n">
        <v>100</v>
      </c>
      <c r="EK367" s="2" t="n">
        <v>100</v>
      </c>
      <c r="EL367" s="2" t="n">
        <v>100</v>
      </c>
      <c r="EM367" s="2" t="n">
        <v>100</v>
      </c>
      <c r="EN367" s="2" t="n">
        <v>100</v>
      </c>
      <c r="EO367" s="2" t="n">
        <v>100</v>
      </c>
      <c r="EP367" s="2" t="n">
        <v>100</v>
      </c>
    </row>
    <row r="368">
      <c r="A368" s="2" t="n">
        <v>4</v>
      </c>
      <c r="B368" s="2" t="inlineStr">
        <is>
          <t>15.01.03.15</t>
        </is>
      </c>
      <c r="C368" s="2" t="inlineStr">
        <is>
          <t>Ø 160cm com lama</t>
        </is>
      </c>
      <c r="D368" s="2" t="inlineStr">
        <is>
          <t>24/04/2025</t>
        </is>
      </c>
      <c r="E368" s="2" t="inlineStr">
        <is>
          <t>12/09/2025</t>
        </is>
      </c>
      <c r="F368" s="2" t="n">
        <v>304703.9999999999</v>
      </c>
      <c r="G368" s="2" t="n">
        <v>0</v>
      </c>
      <c r="H368" s="2" t="n">
        <v>304703.9999999999</v>
      </c>
      <c r="I368" s="2" t="n">
        <v>0</v>
      </c>
      <c r="J368" s="2" t="n">
        <v>0</v>
      </c>
      <c r="K368" s="2" t="n">
        <v>0</v>
      </c>
      <c r="L368" s="2" t="n">
        <v>5.05</v>
      </c>
      <c r="M368" s="2" t="n">
        <v>5.05</v>
      </c>
      <c r="N368" s="2" t="n">
        <v>0</v>
      </c>
      <c r="O368" s="2" t="n">
        <v>26.26</v>
      </c>
      <c r="P368" s="2" t="n">
        <v>26.26</v>
      </c>
      <c r="Q368" s="2" t="n">
        <v>12.22</v>
      </c>
      <c r="R368" s="2" t="n">
        <v>46.46</v>
      </c>
      <c r="S368" s="2" t="n">
        <v>46.46</v>
      </c>
      <c r="T368" s="2" t="n">
        <v>23.8</v>
      </c>
      <c r="U368" s="2" t="n">
        <v>69.7</v>
      </c>
      <c r="V368" s="2" t="n">
        <v>69.7</v>
      </c>
      <c r="W368" s="2" t="n">
        <v>40.83</v>
      </c>
      <c r="X368" s="2" t="n">
        <v>89.90000000000001</v>
      </c>
      <c r="Y368" s="2" t="n">
        <v>89.90000000000001</v>
      </c>
      <c r="Z368" s="2" t="n">
        <v>62.68</v>
      </c>
      <c r="AA368" s="2" t="n">
        <v>100</v>
      </c>
      <c r="AB368" s="2" t="n">
        <v>100</v>
      </c>
      <c r="AC368" s="2" t="n">
        <v>100</v>
      </c>
      <c r="AD368" s="2" t="n">
        <v>100</v>
      </c>
      <c r="AE368" s="2" t="n">
        <v>100</v>
      </c>
      <c r="AF368" s="2" t="n">
        <v>100</v>
      </c>
      <c r="AG368" s="2" t="n">
        <v>100</v>
      </c>
      <c r="AH368" s="2" t="n">
        <v>100</v>
      </c>
      <c r="AI368" s="2" t="n">
        <v>100</v>
      </c>
      <c r="AJ368" s="2" t="n">
        <v>100</v>
      </c>
      <c r="AK368" s="2" t="n">
        <v>100</v>
      </c>
      <c r="AL368" s="2" t="n">
        <v>100</v>
      </c>
      <c r="AM368" s="2" t="n">
        <v>100</v>
      </c>
      <c r="AN368" s="2" t="n">
        <v>100</v>
      </c>
      <c r="AO368" s="2" t="n">
        <v>100</v>
      </c>
      <c r="AP368" s="2" t="n">
        <v>100</v>
      </c>
      <c r="AQ368" s="2" t="n">
        <v>100</v>
      </c>
      <c r="AR368" s="2" t="n">
        <v>100</v>
      </c>
      <c r="AS368" s="2" t="n">
        <v>100</v>
      </c>
      <c r="AT368" s="2" t="n">
        <v>100</v>
      </c>
      <c r="AU368" s="2" t="n">
        <v>100</v>
      </c>
      <c r="AV368" s="2" t="n">
        <v>100</v>
      </c>
      <c r="AW368" s="2" t="n">
        <v>100</v>
      </c>
      <c r="AX368" s="2" t="n">
        <v>100</v>
      </c>
      <c r="AY368" s="2" t="n">
        <v>100</v>
      </c>
      <c r="AZ368" s="2" t="n">
        <v>100</v>
      </c>
      <c r="BA368" s="2" t="n">
        <v>100</v>
      </c>
      <c r="BB368" s="2" t="n">
        <v>100</v>
      </c>
      <c r="BC368" s="2" t="n">
        <v>100</v>
      </c>
      <c r="BD368" s="2" t="n">
        <v>100</v>
      </c>
      <c r="BE368" s="2" t="n">
        <v>100</v>
      </c>
      <c r="BF368" s="2" t="n">
        <v>100</v>
      </c>
      <c r="BG368" s="2" t="n">
        <v>100</v>
      </c>
      <c r="BH368" s="2" t="n">
        <v>100</v>
      </c>
      <c r="BI368" s="2" t="n">
        <v>100</v>
      </c>
      <c r="BJ368" s="2" t="n">
        <v>100</v>
      </c>
      <c r="BK368" s="2" t="n">
        <v>100</v>
      </c>
      <c r="BL368" s="2" t="n">
        <v>100</v>
      </c>
      <c r="BM368" s="2" t="n">
        <v>100</v>
      </c>
      <c r="BN368" s="2" t="n">
        <v>100</v>
      </c>
      <c r="BO368" s="2" t="n">
        <v>100</v>
      </c>
      <c r="BP368" s="2" t="n">
        <v>100</v>
      </c>
      <c r="BQ368" s="2" t="n">
        <v>100</v>
      </c>
      <c r="BR368" s="2" t="n">
        <v>100</v>
      </c>
      <c r="BS368" s="2" t="n">
        <v>100</v>
      </c>
      <c r="BT368" s="2" t="n">
        <v>100</v>
      </c>
      <c r="BU368" s="2" t="n">
        <v>100</v>
      </c>
      <c r="BV368" s="2" t="n">
        <v>100</v>
      </c>
      <c r="BW368" s="2" t="n">
        <v>100</v>
      </c>
      <c r="BX368" s="2" t="n">
        <v>100</v>
      </c>
      <c r="BY368" s="2" t="n">
        <v>100</v>
      </c>
      <c r="BZ368" s="2" t="n">
        <v>100</v>
      </c>
      <c r="CA368" s="2" t="n">
        <v>100</v>
      </c>
      <c r="CB368" s="2" t="n">
        <v>100</v>
      </c>
      <c r="CC368" s="2" t="n">
        <v>100</v>
      </c>
      <c r="CD368" s="2" t="n">
        <v>100</v>
      </c>
      <c r="CE368" s="2" t="n">
        <v>100</v>
      </c>
      <c r="CF368" s="2" t="n">
        <v>100</v>
      </c>
      <c r="CG368" s="2" t="n">
        <v>100</v>
      </c>
      <c r="CH368" s="2" t="n">
        <v>100</v>
      </c>
      <c r="CI368" s="2" t="n">
        <v>100</v>
      </c>
      <c r="CJ368" s="2" t="n">
        <v>100</v>
      </c>
      <c r="CK368" s="2" t="n">
        <v>100</v>
      </c>
      <c r="CL368" s="2" t="n">
        <v>100</v>
      </c>
      <c r="CM368" s="2" t="n">
        <v>100</v>
      </c>
      <c r="CN368" s="2" t="n">
        <v>100</v>
      </c>
      <c r="CO368" s="2" t="n">
        <v>100</v>
      </c>
      <c r="CP368" s="2" t="n">
        <v>100</v>
      </c>
      <c r="CQ368" s="2" t="n">
        <v>100</v>
      </c>
      <c r="CR368" s="2" t="n">
        <v>100</v>
      </c>
      <c r="CS368" s="2" t="n">
        <v>100</v>
      </c>
      <c r="CT368" s="2" t="n">
        <v>100</v>
      </c>
      <c r="CU368" s="2" t="n">
        <v>100</v>
      </c>
      <c r="CV368" s="2" t="n">
        <v>100</v>
      </c>
      <c r="CW368" s="2" t="n">
        <v>100</v>
      </c>
      <c r="CX368" s="2" t="n">
        <v>100</v>
      </c>
      <c r="CY368" s="2" t="n">
        <v>100</v>
      </c>
      <c r="CZ368" s="2" t="n">
        <v>100</v>
      </c>
      <c r="DA368" s="2" t="n">
        <v>100</v>
      </c>
      <c r="DB368" s="2" t="n">
        <v>100</v>
      </c>
      <c r="DC368" s="2" t="n">
        <v>100</v>
      </c>
      <c r="DD368" s="2" t="n">
        <v>100</v>
      </c>
      <c r="DE368" s="2" t="n">
        <v>100</v>
      </c>
      <c r="DF368" s="2" t="n">
        <v>100</v>
      </c>
      <c r="DG368" s="2" t="n">
        <v>100</v>
      </c>
      <c r="DH368" s="2" t="n">
        <v>100</v>
      </c>
      <c r="DI368" s="2" t="n">
        <v>100</v>
      </c>
      <c r="DJ368" s="2" t="n">
        <v>100</v>
      </c>
      <c r="DK368" s="2" t="n">
        <v>100</v>
      </c>
      <c r="DL368" s="2" t="n">
        <v>100</v>
      </c>
      <c r="DM368" s="2" t="n">
        <v>100</v>
      </c>
      <c r="DN368" s="2" t="n">
        <v>100</v>
      </c>
      <c r="DO368" s="2" t="n">
        <v>100</v>
      </c>
      <c r="DP368" s="2" t="n">
        <v>100</v>
      </c>
      <c r="DQ368" s="2" t="n">
        <v>100</v>
      </c>
      <c r="DR368" s="2" t="n">
        <v>100</v>
      </c>
      <c r="DS368" s="2" t="n">
        <v>100</v>
      </c>
      <c r="DT368" s="2" t="n">
        <v>100</v>
      </c>
      <c r="DU368" s="2" t="n">
        <v>100</v>
      </c>
      <c r="DV368" s="2" t="n">
        <v>100</v>
      </c>
      <c r="DW368" s="2" t="n">
        <v>100</v>
      </c>
      <c r="DX368" s="2" t="n">
        <v>100</v>
      </c>
      <c r="DY368" s="2" t="n">
        <v>100</v>
      </c>
      <c r="DZ368" s="2" t="n">
        <v>100</v>
      </c>
      <c r="EA368" s="2" t="n">
        <v>100</v>
      </c>
      <c r="EB368" s="2" t="n">
        <v>100</v>
      </c>
      <c r="EC368" s="2" t="n">
        <v>100</v>
      </c>
      <c r="ED368" s="2" t="n">
        <v>100</v>
      </c>
      <c r="EE368" s="2" t="n">
        <v>100</v>
      </c>
      <c r="EF368" s="2" t="n">
        <v>100</v>
      </c>
      <c r="EG368" s="2" t="n">
        <v>100</v>
      </c>
      <c r="EH368" s="2" t="n">
        <v>100</v>
      </c>
      <c r="EI368" s="2" t="n">
        <v>100</v>
      </c>
      <c r="EJ368" s="2" t="n">
        <v>100</v>
      </c>
      <c r="EK368" s="2" t="n">
        <v>100</v>
      </c>
      <c r="EL368" s="2" t="n">
        <v>100</v>
      </c>
      <c r="EM368" s="2" t="n">
        <v>100</v>
      </c>
      <c r="EN368" s="2" t="n">
        <v>100</v>
      </c>
      <c r="EO368" s="2" t="n">
        <v>100</v>
      </c>
      <c r="EP368" s="2" t="n">
        <v>100</v>
      </c>
    </row>
    <row r="369">
      <c r="A369" s="2" t="n">
        <v>3</v>
      </c>
      <c r="B369" s="2" t="inlineStr">
        <is>
          <t>15.01.04</t>
        </is>
      </c>
      <c r="C369" s="2" t="inlineStr">
        <is>
          <t>Escavaçaõ de estaca em solo com  ROCHA.</t>
        </is>
      </c>
      <c r="D369" s="2" t="inlineStr">
        <is>
          <t>24/04/2025</t>
        </is>
      </c>
      <c r="E369" s="2" t="inlineStr">
        <is>
          <t>12/09/2025</t>
        </is>
      </c>
      <c r="F369" s="2" t="n">
        <v>90745.85600000001</v>
      </c>
      <c r="G369" s="2" t="n">
        <v>0</v>
      </c>
      <c r="H369" s="2" t="n">
        <v>90745.85600000001</v>
      </c>
      <c r="I369" s="2" t="n">
        <v>0</v>
      </c>
      <c r="J369" s="2" t="n">
        <v>0</v>
      </c>
      <c r="K369" s="2" t="n">
        <v>0</v>
      </c>
      <c r="L369" s="2" t="n">
        <v>5.05</v>
      </c>
      <c r="M369" s="2" t="n">
        <v>5.05</v>
      </c>
      <c r="N369" s="2" t="n">
        <v>0</v>
      </c>
      <c r="O369" s="2" t="n">
        <v>26.26</v>
      </c>
      <c r="P369" s="2" t="n">
        <v>26.26</v>
      </c>
      <c r="Q369" s="2" t="n">
        <v>12.22</v>
      </c>
      <c r="R369" s="2" t="n">
        <v>46.46</v>
      </c>
      <c r="S369" s="2" t="n">
        <v>46.46</v>
      </c>
      <c r="T369" s="2" t="n">
        <v>23.8</v>
      </c>
      <c r="U369" s="2" t="n">
        <v>69.7</v>
      </c>
      <c r="V369" s="2" t="n">
        <v>69.7</v>
      </c>
      <c r="W369" s="2" t="n">
        <v>40.83</v>
      </c>
      <c r="X369" s="2" t="n">
        <v>89.90000000000001</v>
      </c>
      <c r="Y369" s="2" t="n">
        <v>89.90000000000001</v>
      </c>
      <c r="Z369" s="2" t="n">
        <v>62.68</v>
      </c>
      <c r="AA369" s="2" t="n">
        <v>100</v>
      </c>
      <c r="AB369" s="2" t="n">
        <v>100</v>
      </c>
      <c r="AC369" s="2" t="n">
        <v>100</v>
      </c>
      <c r="AD369" s="2" t="n">
        <v>100</v>
      </c>
      <c r="AE369" s="2" t="n">
        <v>100</v>
      </c>
      <c r="AF369" s="2" t="n">
        <v>100</v>
      </c>
      <c r="AG369" s="2" t="n">
        <v>100</v>
      </c>
      <c r="AH369" s="2" t="n">
        <v>100</v>
      </c>
      <c r="AI369" s="2" t="n">
        <v>100</v>
      </c>
      <c r="AJ369" s="2" t="n">
        <v>100</v>
      </c>
      <c r="AK369" s="2" t="n">
        <v>100</v>
      </c>
      <c r="AL369" s="2" t="n">
        <v>100</v>
      </c>
      <c r="AM369" s="2" t="n">
        <v>100</v>
      </c>
      <c r="AN369" s="2" t="n">
        <v>100</v>
      </c>
      <c r="AO369" s="2" t="n">
        <v>100</v>
      </c>
      <c r="AP369" s="2" t="n">
        <v>100</v>
      </c>
      <c r="AQ369" s="2" t="n">
        <v>100</v>
      </c>
      <c r="AR369" s="2" t="n">
        <v>100</v>
      </c>
      <c r="AS369" s="2" t="n">
        <v>100</v>
      </c>
      <c r="AT369" s="2" t="n">
        <v>100</v>
      </c>
      <c r="AU369" s="2" t="n">
        <v>100</v>
      </c>
      <c r="AV369" s="2" t="n">
        <v>100</v>
      </c>
      <c r="AW369" s="2" t="n">
        <v>100</v>
      </c>
      <c r="AX369" s="2" t="n">
        <v>100</v>
      </c>
      <c r="AY369" s="2" t="n">
        <v>100</v>
      </c>
      <c r="AZ369" s="2" t="n">
        <v>100</v>
      </c>
      <c r="BA369" s="2" t="n">
        <v>100</v>
      </c>
      <c r="BB369" s="2" t="n">
        <v>100</v>
      </c>
      <c r="BC369" s="2" t="n">
        <v>100</v>
      </c>
      <c r="BD369" s="2" t="n">
        <v>100</v>
      </c>
      <c r="BE369" s="2" t="n">
        <v>100</v>
      </c>
      <c r="BF369" s="2" t="n">
        <v>100</v>
      </c>
      <c r="BG369" s="2" t="n">
        <v>100</v>
      </c>
      <c r="BH369" s="2" t="n">
        <v>100</v>
      </c>
      <c r="BI369" s="2" t="n">
        <v>100</v>
      </c>
      <c r="BJ369" s="2" t="n">
        <v>100</v>
      </c>
      <c r="BK369" s="2" t="n">
        <v>100</v>
      </c>
      <c r="BL369" s="2" t="n">
        <v>100</v>
      </c>
      <c r="BM369" s="2" t="n">
        <v>100</v>
      </c>
      <c r="BN369" s="2" t="n">
        <v>100</v>
      </c>
      <c r="BO369" s="2" t="n">
        <v>100</v>
      </c>
      <c r="BP369" s="2" t="n">
        <v>100</v>
      </c>
      <c r="BQ369" s="2" t="n">
        <v>100</v>
      </c>
      <c r="BR369" s="2" t="n">
        <v>100</v>
      </c>
      <c r="BS369" s="2" t="n">
        <v>100</v>
      </c>
      <c r="BT369" s="2" t="n">
        <v>100</v>
      </c>
      <c r="BU369" s="2" t="n">
        <v>100</v>
      </c>
      <c r="BV369" s="2" t="n">
        <v>100</v>
      </c>
      <c r="BW369" s="2" t="n">
        <v>100</v>
      </c>
      <c r="BX369" s="2" t="n">
        <v>100</v>
      </c>
      <c r="BY369" s="2" t="n">
        <v>100</v>
      </c>
      <c r="BZ369" s="2" t="n">
        <v>100</v>
      </c>
      <c r="CA369" s="2" t="n">
        <v>100</v>
      </c>
      <c r="CB369" s="2" t="n">
        <v>100</v>
      </c>
      <c r="CC369" s="2" t="n">
        <v>100</v>
      </c>
      <c r="CD369" s="2" t="n">
        <v>100</v>
      </c>
      <c r="CE369" s="2" t="n">
        <v>100</v>
      </c>
      <c r="CF369" s="2" t="n">
        <v>100</v>
      </c>
      <c r="CG369" s="2" t="n">
        <v>100</v>
      </c>
      <c r="CH369" s="2" t="n">
        <v>100</v>
      </c>
      <c r="CI369" s="2" t="n">
        <v>100</v>
      </c>
      <c r="CJ369" s="2" t="n">
        <v>100</v>
      </c>
      <c r="CK369" s="2" t="n">
        <v>100</v>
      </c>
      <c r="CL369" s="2" t="n">
        <v>100</v>
      </c>
      <c r="CM369" s="2" t="n">
        <v>100</v>
      </c>
      <c r="CN369" s="2" t="n">
        <v>100</v>
      </c>
      <c r="CO369" s="2" t="n">
        <v>100</v>
      </c>
      <c r="CP369" s="2" t="n">
        <v>100</v>
      </c>
      <c r="CQ369" s="2" t="n">
        <v>100</v>
      </c>
      <c r="CR369" s="2" t="n">
        <v>100</v>
      </c>
      <c r="CS369" s="2" t="n">
        <v>100</v>
      </c>
      <c r="CT369" s="2" t="n">
        <v>100</v>
      </c>
      <c r="CU369" s="2" t="n">
        <v>100</v>
      </c>
      <c r="CV369" s="2" t="n">
        <v>100</v>
      </c>
      <c r="CW369" s="2" t="n">
        <v>100</v>
      </c>
      <c r="CX369" s="2" t="n">
        <v>100</v>
      </c>
      <c r="CY369" s="2" t="n">
        <v>100</v>
      </c>
      <c r="CZ369" s="2" t="n">
        <v>100</v>
      </c>
      <c r="DA369" s="2" t="n">
        <v>100</v>
      </c>
      <c r="DB369" s="2" t="n">
        <v>100</v>
      </c>
      <c r="DC369" s="2" t="n">
        <v>100</v>
      </c>
      <c r="DD369" s="2" t="n">
        <v>100</v>
      </c>
      <c r="DE369" s="2" t="n">
        <v>100</v>
      </c>
      <c r="DF369" s="2" t="n">
        <v>100</v>
      </c>
      <c r="DG369" s="2" t="n">
        <v>100</v>
      </c>
      <c r="DH369" s="2" t="n">
        <v>100</v>
      </c>
      <c r="DI369" s="2" t="n">
        <v>100</v>
      </c>
      <c r="DJ369" s="2" t="n">
        <v>100</v>
      </c>
      <c r="DK369" s="2" t="n">
        <v>100</v>
      </c>
      <c r="DL369" s="2" t="n">
        <v>100</v>
      </c>
      <c r="DM369" s="2" t="n">
        <v>100</v>
      </c>
      <c r="DN369" s="2" t="n">
        <v>100</v>
      </c>
      <c r="DO369" s="2" t="n">
        <v>100</v>
      </c>
      <c r="DP369" s="2" t="n">
        <v>100</v>
      </c>
      <c r="DQ369" s="2" t="n">
        <v>100</v>
      </c>
      <c r="DR369" s="2" t="n">
        <v>100</v>
      </c>
      <c r="DS369" s="2" t="n">
        <v>100</v>
      </c>
      <c r="DT369" s="2" t="n">
        <v>100</v>
      </c>
      <c r="DU369" s="2" t="n">
        <v>100</v>
      </c>
      <c r="DV369" s="2" t="n">
        <v>100</v>
      </c>
      <c r="DW369" s="2" t="n">
        <v>100</v>
      </c>
      <c r="DX369" s="2" t="n">
        <v>100</v>
      </c>
      <c r="DY369" s="2" t="n">
        <v>100</v>
      </c>
      <c r="DZ369" s="2" t="n">
        <v>100</v>
      </c>
      <c r="EA369" s="2" t="n">
        <v>100</v>
      </c>
      <c r="EB369" s="2" t="n">
        <v>100</v>
      </c>
      <c r="EC369" s="2" t="n">
        <v>100</v>
      </c>
      <c r="ED369" s="2" t="n">
        <v>100</v>
      </c>
      <c r="EE369" s="2" t="n">
        <v>100</v>
      </c>
      <c r="EF369" s="2" t="n">
        <v>100</v>
      </c>
      <c r="EG369" s="2" t="n">
        <v>100</v>
      </c>
      <c r="EH369" s="2" t="n">
        <v>100</v>
      </c>
      <c r="EI369" s="2" t="n">
        <v>100</v>
      </c>
      <c r="EJ369" s="2" t="n">
        <v>100</v>
      </c>
      <c r="EK369" s="2" t="n">
        <v>100</v>
      </c>
      <c r="EL369" s="2" t="n">
        <v>100</v>
      </c>
      <c r="EM369" s="2" t="n">
        <v>100</v>
      </c>
      <c r="EN369" s="2" t="n">
        <v>100</v>
      </c>
      <c r="EO369" s="2" t="n">
        <v>100</v>
      </c>
      <c r="EP369" s="2" t="n">
        <v>100</v>
      </c>
    </row>
    <row r="370">
      <c r="A370" s="2" t="n">
        <v>4</v>
      </c>
      <c r="B370" s="2" t="inlineStr">
        <is>
          <t>15.01.04.01</t>
        </is>
      </c>
      <c r="C370" s="2" t="inlineStr">
        <is>
          <t>Ø 120cm</t>
        </is>
      </c>
      <c r="D370" s="2" t="inlineStr">
        <is>
          <t>24/04/2025</t>
        </is>
      </c>
      <c r="E370" s="2" t="inlineStr">
        <is>
          <t>12/09/2025</t>
        </is>
      </c>
      <c r="F370" s="2" t="n">
        <v>4474.88</v>
      </c>
      <c r="G370" s="2" t="n">
        <v>0</v>
      </c>
      <c r="H370" s="2" t="n">
        <v>4474.88</v>
      </c>
      <c r="I370" s="2" t="n">
        <v>0</v>
      </c>
      <c r="J370" s="2" t="n">
        <v>0</v>
      </c>
      <c r="K370" s="2" t="n">
        <v>0</v>
      </c>
      <c r="L370" s="2" t="n">
        <v>5.05</v>
      </c>
      <c r="M370" s="2" t="n">
        <v>5.05</v>
      </c>
      <c r="N370" s="2" t="n">
        <v>0</v>
      </c>
      <c r="O370" s="2" t="n">
        <v>26.26</v>
      </c>
      <c r="P370" s="2" t="n">
        <v>26.26</v>
      </c>
      <c r="Q370" s="2" t="n">
        <v>12.22</v>
      </c>
      <c r="R370" s="2" t="n">
        <v>46.46</v>
      </c>
      <c r="S370" s="2" t="n">
        <v>46.46</v>
      </c>
      <c r="T370" s="2" t="n">
        <v>23.8</v>
      </c>
      <c r="U370" s="2" t="n">
        <v>69.7</v>
      </c>
      <c r="V370" s="2" t="n">
        <v>69.7</v>
      </c>
      <c r="W370" s="2" t="n">
        <v>40.83</v>
      </c>
      <c r="X370" s="2" t="n">
        <v>89.90000000000001</v>
      </c>
      <c r="Y370" s="2" t="n">
        <v>89.90000000000001</v>
      </c>
      <c r="Z370" s="2" t="n">
        <v>62.68</v>
      </c>
      <c r="AA370" s="2" t="n">
        <v>100</v>
      </c>
      <c r="AB370" s="2" t="n">
        <v>100</v>
      </c>
      <c r="AC370" s="2" t="n">
        <v>100</v>
      </c>
      <c r="AD370" s="2" t="n">
        <v>100</v>
      </c>
      <c r="AE370" s="2" t="n">
        <v>100</v>
      </c>
      <c r="AF370" s="2" t="n">
        <v>100</v>
      </c>
      <c r="AG370" s="2" t="n">
        <v>100</v>
      </c>
      <c r="AH370" s="2" t="n">
        <v>100</v>
      </c>
      <c r="AI370" s="2" t="n">
        <v>100</v>
      </c>
      <c r="AJ370" s="2" t="n">
        <v>100</v>
      </c>
      <c r="AK370" s="2" t="n">
        <v>100</v>
      </c>
      <c r="AL370" s="2" t="n">
        <v>100</v>
      </c>
      <c r="AM370" s="2" t="n">
        <v>100</v>
      </c>
      <c r="AN370" s="2" t="n">
        <v>100</v>
      </c>
      <c r="AO370" s="2" t="n">
        <v>100</v>
      </c>
      <c r="AP370" s="2" t="n">
        <v>100</v>
      </c>
      <c r="AQ370" s="2" t="n">
        <v>100</v>
      </c>
      <c r="AR370" s="2" t="n">
        <v>100</v>
      </c>
      <c r="AS370" s="2" t="n">
        <v>100</v>
      </c>
      <c r="AT370" s="2" t="n">
        <v>100</v>
      </c>
      <c r="AU370" s="2" t="n">
        <v>100</v>
      </c>
      <c r="AV370" s="2" t="n">
        <v>100</v>
      </c>
      <c r="AW370" s="2" t="n">
        <v>100</v>
      </c>
      <c r="AX370" s="2" t="n">
        <v>100</v>
      </c>
      <c r="AY370" s="2" t="n">
        <v>100</v>
      </c>
      <c r="AZ370" s="2" t="n">
        <v>100</v>
      </c>
      <c r="BA370" s="2" t="n">
        <v>100</v>
      </c>
      <c r="BB370" s="2" t="n">
        <v>100</v>
      </c>
      <c r="BC370" s="2" t="n">
        <v>100</v>
      </c>
      <c r="BD370" s="2" t="n">
        <v>100</v>
      </c>
      <c r="BE370" s="2" t="n">
        <v>100</v>
      </c>
      <c r="BF370" s="2" t="n">
        <v>100</v>
      </c>
      <c r="BG370" s="2" t="n">
        <v>100</v>
      </c>
      <c r="BH370" s="2" t="n">
        <v>100</v>
      </c>
      <c r="BI370" s="2" t="n">
        <v>100</v>
      </c>
      <c r="BJ370" s="2" t="n">
        <v>100</v>
      </c>
      <c r="BK370" s="2" t="n">
        <v>100</v>
      </c>
      <c r="BL370" s="2" t="n">
        <v>100</v>
      </c>
      <c r="BM370" s="2" t="n">
        <v>100</v>
      </c>
      <c r="BN370" s="2" t="n">
        <v>100</v>
      </c>
      <c r="BO370" s="2" t="n">
        <v>100</v>
      </c>
      <c r="BP370" s="2" t="n">
        <v>100</v>
      </c>
      <c r="BQ370" s="2" t="n">
        <v>100</v>
      </c>
      <c r="BR370" s="2" t="n">
        <v>100</v>
      </c>
      <c r="BS370" s="2" t="n">
        <v>100</v>
      </c>
      <c r="BT370" s="2" t="n">
        <v>100</v>
      </c>
      <c r="BU370" s="2" t="n">
        <v>100</v>
      </c>
      <c r="BV370" s="2" t="n">
        <v>100</v>
      </c>
      <c r="BW370" s="2" t="n">
        <v>100</v>
      </c>
      <c r="BX370" s="2" t="n">
        <v>100</v>
      </c>
      <c r="BY370" s="2" t="n">
        <v>100</v>
      </c>
      <c r="BZ370" s="2" t="n">
        <v>100</v>
      </c>
      <c r="CA370" s="2" t="n">
        <v>100</v>
      </c>
      <c r="CB370" s="2" t="n">
        <v>100</v>
      </c>
      <c r="CC370" s="2" t="n">
        <v>100</v>
      </c>
      <c r="CD370" s="2" t="n">
        <v>100</v>
      </c>
      <c r="CE370" s="2" t="n">
        <v>100</v>
      </c>
      <c r="CF370" s="2" t="n">
        <v>100</v>
      </c>
      <c r="CG370" s="2" t="n">
        <v>100</v>
      </c>
      <c r="CH370" s="2" t="n">
        <v>100</v>
      </c>
      <c r="CI370" s="2" t="n">
        <v>100</v>
      </c>
      <c r="CJ370" s="2" t="n">
        <v>100</v>
      </c>
      <c r="CK370" s="2" t="n">
        <v>100</v>
      </c>
      <c r="CL370" s="2" t="n">
        <v>100</v>
      </c>
      <c r="CM370" s="2" t="n">
        <v>100</v>
      </c>
      <c r="CN370" s="2" t="n">
        <v>100</v>
      </c>
      <c r="CO370" s="2" t="n">
        <v>100</v>
      </c>
      <c r="CP370" s="2" t="n">
        <v>100</v>
      </c>
      <c r="CQ370" s="2" t="n">
        <v>100</v>
      </c>
      <c r="CR370" s="2" t="n">
        <v>100</v>
      </c>
      <c r="CS370" s="2" t="n">
        <v>100</v>
      </c>
      <c r="CT370" s="2" t="n">
        <v>100</v>
      </c>
      <c r="CU370" s="2" t="n">
        <v>100</v>
      </c>
      <c r="CV370" s="2" t="n">
        <v>100</v>
      </c>
      <c r="CW370" s="2" t="n">
        <v>100</v>
      </c>
      <c r="CX370" s="2" t="n">
        <v>100</v>
      </c>
      <c r="CY370" s="2" t="n">
        <v>100</v>
      </c>
      <c r="CZ370" s="2" t="n">
        <v>100</v>
      </c>
      <c r="DA370" s="2" t="n">
        <v>100</v>
      </c>
      <c r="DB370" s="2" t="n">
        <v>100</v>
      </c>
      <c r="DC370" s="2" t="n">
        <v>100</v>
      </c>
      <c r="DD370" s="2" t="n">
        <v>100</v>
      </c>
      <c r="DE370" s="2" t="n">
        <v>100</v>
      </c>
      <c r="DF370" s="2" t="n">
        <v>100</v>
      </c>
      <c r="DG370" s="2" t="n">
        <v>100</v>
      </c>
      <c r="DH370" s="2" t="n">
        <v>100</v>
      </c>
      <c r="DI370" s="2" t="n">
        <v>100</v>
      </c>
      <c r="DJ370" s="2" t="n">
        <v>100</v>
      </c>
      <c r="DK370" s="2" t="n">
        <v>100</v>
      </c>
      <c r="DL370" s="2" t="n">
        <v>100</v>
      </c>
      <c r="DM370" s="2" t="n">
        <v>100</v>
      </c>
      <c r="DN370" s="2" t="n">
        <v>100</v>
      </c>
      <c r="DO370" s="2" t="n">
        <v>100</v>
      </c>
      <c r="DP370" s="2" t="n">
        <v>100</v>
      </c>
      <c r="DQ370" s="2" t="n">
        <v>100</v>
      </c>
      <c r="DR370" s="2" t="n">
        <v>100</v>
      </c>
      <c r="DS370" s="2" t="n">
        <v>100</v>
      </c>
      <c r="DT370" s="2" t="n">
        <v>100</v>
      </c>
      <c r="DU370" s="2" t="n">
        <v>100</v>
      </c>
      <c r="DV370" s="2" t="n">
        <v>100</v>
      </c>
      <c r="DW370" s="2" t="n">
        <v>100</v>
      </c>
      <c r="DX370" s="2" t="n">
        <v>100</v>
      </c>
      <c r="DY370" s="2" t="n">
        <v>100</v>
      </c>
      <c r="DZ370" s="2" t="n">
        <v>100</v>
      </c>
      <c r="EA370" s="2" t="n">
        <v>100</v>
      </c>
      <c r="EB370" s="2" t="n">
        <v>100</v>
      </c>
      <c r="EC370" s="2" t="n">
        <v>100</v>
      </c>
      <c r="ED370" s="2" t="n">
        <v>100</v>
      </c>
      <c r="EE370" s="2" t="n">
        <v>100</v>
      </c>
      <c r="EF370" s="2" t="n">
        <v>100</v>
      </c>
      <c r="EG370" s="2" t="n">
        <v>100</v>
      </c>
      <c r="EH370" s="2" t="n">
        <v>100</v>
      </c>
      <c r="EI370" s="2" t="n">
        <v>100</v>
      </c>
      <c r="EJ370" s="2" t="n">
        <v>100</v>
      </c>
      <c r="EK370" s="2" t="n">
        <v>100</v>
      </c>
      <c r="EL370" s="2" t="n">
        <v>100</v>
      </c>
      <c r="EM370" s="2" t="n">
        <v>100</v>
      </c>
      <c r="EN370" s="2" t="n">
        <v>100</v>
      </c>
      <c r="EO370" s="2" t="n">
        <v>100</v>
      </c>
      <c r="EP370" s="2" t="n">
        <v>100</v>
      </c>
    </row>
    <row r="371">
      <c r="A371" s="2" t="n">
        <v>4</v>
      </c>
      <c r="B371" s="2" t="inlineStr">
        <is>
          <t>15.01.04.02</t>
        </is>
      </c>
      <c r="C371" s="2" t="inlineStr">
        <is>
          <t>Ø 130cm</t>
        </is>
      </c>
      <c r="D371" s="2" t="inlineStr">
        <is>
          <t>24/04/2025</t>
        </is>
      </c>
      <c r="E371" s="2" t="inlineStr">
        <is>
          <t>12/09/2025</t>
        </is>
      </c>
      <c r="F371" s="2" t="n">
        <v>4616.192</v>
      </c>
      <c r="G371" s="2" t="n">
        <v>0</v>
      </c>
      <c r="H371" s="2" t="n">
        <v>4616.192</v>
      </c>
      <c r="I371" s="2" t="n">
        <v>0</v>
      </c>
      <c r="J371" s="2" t="n">
        <v>0</v>
      </c>
      <c r="K371" s="2" t="n">
        <v>0</v>
      </c>
      <c r="L371" s="2" t="n">
        <v>5.05</v>
      </c>
      <c r="M371" s="2" t="n">
        <v>5.05</v>
      </c>
      <c r="N371" s="2" t="n">
        <v>0</v>
      </c>
      <c r="O371" s="2" t="n">
        <v>26.26</v>
      </c>
      <c r="P371" s="2" t="n">
        <v>26.26</v>
      </c>
      <c r="Q371" s="2" t="n">
        <v>12.22</v>
      </c>
      <c r="R371" s="2" t="n">
        <v>46.46</v>
      </c>
      <c r="S371" s="2" t="n">
        <v>46.46</v>
      </c>
      <c r="T371" s="2" t="n">
        <v>23.8</v>
      </c>
      <c r="U371" s="2" t="n">
        <v>69.7</v>
      </c>
      <c r="V371" s="2" t="n">
        <v>69.7</v>
      </c>
      <c r="W371" s="2" t="n">
        <v>40.83</v>
      </c>
      <c r="X371" s="2" t="n">
        <v>89.90000000000001</v>
      </c>
      <c r="Y371" s="2" t="n">
        <v>89.90000000000001</v>
      </c>
      <c r="Z371" s="2" t="n">
        <v>62.68</v>
      </c>
      <c r="AA371" s="2" t="n">
        <v>100</v>
      </c>
      <c r="AB371" s="2" t="n">
        <v>100</v>
      </c>
      <c r="AC371" s="2" t="n">
        <v>100</v>
      </c>
      <c r="AD371" s="2" t="n">
        <v>100</v>
      </c>
      <c r="AE371" s="2" t="n">
        <v>100</v>
      </c>
      <c r="AF371" s="2" t="n">
        <v>100</v>
      </c>
      <c r="AG371" s="2" t="n">
        <v>100</v>
      </c>
      <c r="AH371" s="2" t="n">
        <v>100</v>
      </c>
      <c r="AI371" s="2" t="n">
        <v>100</v>
      </c>
      <c r="AJ371" s="2" t="n">
        <v>100</v>
      </c>
      <c r="AK371" s="2" t="n">
        <v>100</v>
      </c>
      <c r="AL371" s="2" t="n">
        <v>100</v>
      </c>
      <c r="AM371" s="2" t="n">
        <v>100</v>
      </c>
      <c r="AN371" s="2" t="n">
        <v>100</v>
      </c>
      <c r="AO371" s="2" t="n">
        <v>100</v>
      </c>
      <c r="AP371" s="2" t="n">
        <v>100</v>
      </c>
      <c r="AQ371" s="2" t="n">
        <v>100</v>
      </c>
      <c r="AR371" s="2" t="n">
        <v>100</v>
      </c>
      <c r="AS371" s="2" t="n">
        <v>100</v>
      </c>
      <c r="AT371" s="2" t="n">
        <v>100</v>
      </c>
      <c r="AU371" s="2" t="n">
        <v>100</v>
      </c>
      <c r="AV371" s="2" t="n">
        <v>100</v>
      </c>
      <c r="AW371" s="2" t="n">
        <v>100</v>
      </c>
      <c r="AX371" s="2" t="n">
        <v>100</v>
      </c>
      <c r="AY371" s="2" t="n">
        <v>100</v>
      </c>
      <c r="AZ371" s="2" t="n">
        <v>100</v>
      </c>
      <c r="BA371" s="2" t="n">
        <v>100</v>
      </c>
      <c r="BB371" s="2" t="n">
        <v>100</v>
      </c>
      <c r="BC371" s="2" t="n">
        <v>100</v>
      </c>
      <c r="BD371" s="2" t="n">
        <v>100</v>
      </c>
      <c r="BE371" s="2" t="n">
        <v>100</v>
      </c>
      <c r="BF371" s="2" t="n">
        <v>100</v>
      </c>
      <c r="BG371" s="2" t="n">
        <v>100</v>
      </c>
      <c r="BH371" s="2" t="n">
        <v>100</v>
      </c>
      <c r="BI371" s="2" t="n">
        <v>100</v>
      </c>
      <c r="BJ371" s="2" t="n">
        <v>100</v>
      </c>
      <c r="BK371" s="2" t="n">
        <v>100</v>
      </c>
      <c r="BL371" s="2" t="n">
        <v>100</v>
      </c>
      <c r="BM371" s="2" t="n">
        <v>100</v>
      </c>
      <c r="BN371" s="2" t="n">
        <v>100</v>
      </c>
      <c r="BO371" s="2" t="n">
        <v>100</v>
      </c>
      <c r="BP371" s="2" t="n">
        <v>100</v>
      </c>
      <c r="BQ371" s="2" t="n">
        <v>100</v>
      </c>
      <c r="BR371" s="2" t="n">
        <v>100</v>
      </c>
      <c r="BS371" s="2" t="n">
        <v>100</v>
      </c>
      <c r="BT371" s="2" t="n">
        <v>100</v>
      </c>
      <c r="BU371" s="2" t="n">
        <v>100</v>
      </c>
      <c r="BV371" s="2" t="n">
        <v>100</v>
      </c>
      <c r="BW371" s="2" t="n">
        <v>100</v>
      </c>
      <c r="BX371" s="2" t="n">
        <v>100</v>
      </c>
      <c r="BY371" s="2" t="n">
        <v>100</v>
      </c>
      <c r="BZ371" s="2" t="n">
        <v>100</v>
      </c>
      <c r="CA371" s="2" t="n">
        <v>100</v>
      </c>
      <c r="CB371" s="2" t="n">
        <v>100</v>
      </c>
      <c r="CC371" s="2" t="n">
        <v>100</v>
      </c>
      <c r="CD371" s="2" t="n">
        <v>100</v>
      </c>
      <c r="CE371" s="2" t="n">
        <v>100</v>
      </c>
      <c r="CF371" s="2" t="n">
        <v>100</v>
      </c>
      <c r="CG371" s="2" t="n">
        <v>100</v>
      </c>
      <c r="CH371" s="2" t="n">
        <v>100</v>
      </c>
      <c r="CI371" s="2" t="n">
        <v>100</v>
      </c>
      <c r="CJ371" s="2" t="n">
        <v>100</v>
      </c>
      <c r="CK371" s="2" t="n">
        <v>100</v>
      </c>
      <c r="CL371" s="2" t="n">
        <v>100</v>
      </c>
      <c r="CM371" s="2" t="n">
        <v>100</v>
      </c>
      <c r="CN371" s="2" t="n">
        <v>100</v>
      </c>
      <c r="CO371" s="2" t="n">
        <v>100</v>
      </c>
      <c r="CP371" s="2" t="n">
        <v>100</v>
      </c>
      <c r="CQ371" s="2" t="n">
        <v>100</v>
      </c>
      <c r="CR371" s="2" t="n">
        <v>100</v>
      </c>
      <c r="CS371" s="2" t="n">
        <v>100</v>
      </c>
      <c r="CT371" s="2" t="n">
        <v>100</v>
      </c>
      <c r="CU371" s="2" t="n">
        <v>100</v>
      </c>
      <c r="CV371" s="2" t="n">
        <v>100</v>
      </c>
      <c r="CW371" s="2" t="n">
        <v>100</v>
      </c>
      <c r="CX371" s="2" t="n">
        <v>100</v>
      </c>
      <c r="CY371" s="2" t="n">
        <v>100</v>
      </c>
      <c r="CZ371" s="2" t="n">
        <v>100</v>
      </c>
      <c r="DA371" s="2" t="n">
        <v>100</v>
      </c>
      <c r="DB371" s="2" t="n">
        <v>100</v>
      </c>
      <c r="DC371" s="2" t="n">
        <v>100</v>
      </c>
      <c r="DD371" s="2" t="n">
        <v>100</v>
      </c>
      <c r="DE371" s="2" t="n">
        <v>100</v>
      </c>
      <c r="DF371" s="2" t="n">
        <v>100</v>
      </c>
      <c r="DG371" s="2" t="n">
        <v>100</v>
      </c>
      <c r="DH371" s="2" t="n">
        <v>100</v>
      </c>
      <c r="DI371" s="2" t="n">
        <v>100</v>
      </c>
      <c r="DJ371" s="2" t="n">
        <v>100</v>
      </c>
      <c r="DK371" s="2" t="n">
        <v>100</v>
      </c>
      <c r="DL371" s="2" t="n">
        <v>100</v>
      </c>
      <c r="DM371" s="2" t="n">
        <v>100</v>
      </c>
      <c r="DN371" s="2" t="n">
        <v>100</v>
      </c>
      <c r="DO371" s="2" t="n">
        <v>100</v>
      </c>
      <c r="DP371" s="2" t="n">
        <v>100</v>
      </c>
      <c r="DQ371" s="2" t="n">
        <v>100</v>
      </c>
      <c r="DR371" s="2" t="n">
        <v>100</v>
      </c>
      <c r="DS371" s="2" t="n">
        <v>100</v>
      </c>
      <c r="DT371" s="2" t="n">
        <v>100</v>
      </c>
      <c r="DU371" s="2" t="n">
        <v>100</v>
      </c>
      <c r="DV371" s="2" t="n">
        <v>100</v>
      </c>
      <c r="DW371" s="2" t="n">
        <v>100</v>
      </c>
      <c r="DX371" s="2" t="n">
        <v>100</v>
      </c>
      <c r="DY371" s="2" t="n">
        <v>100</v>
      </c>
      <c r="DZ371" s="2" t="n">
        <v>100</v>
      </c>
      <c r="EA371" s="2" t="n">
        <v>100</v>
      </c>
      <c r="EB371" s="2" t="n">
        <v>100</v>
      </c>
      <c r="EC371" s="2" t="n">
        <v>100</v>
      </c>
      <c r="ED371" s="2" t="n">
        <v>100</v>
      </c>
      <c r="EE371" s="2" t="n">
        <v>100</v>
      </c>
      <c r="EF371" s="2" t="n">
        <v>100</v>
      </c>
      <c r="EG371" s="2" t="n">
        <v>100</v>
      </c>
      <c r="EH371" s="2" t="n">
        <v>100</v>
      </c>
      <c r="EI371" s="2" t="n">
        <v>100</v>
      </c>
      <c r="EJ371" s="2" t="n">
        <v>100</v>
      </c>
      <c r="EK371" s="2" t="n">
        <v>100</v>
      </c>
      <c r="EL371" s="2" t="n">
        <v>100</v>
      </c>
      <c r="EM371" s="2" t="n">
        <v>100</v>
      </c>
      <c r="EN371" s="2" t="n">
        <v>100</v>
      </c>
      <c r="EO371" s="2" t="n">
        <v>100</v>
      </c>
      <c r="EP371" s="2" t="n">
        <v>100</v>
      </c>
    </row>
    <row r="372">
      <c r="A372" s="2" t="n">
        <v>4</v>
      </c>
      <c r="B372" s="2" t="inlineStr">
        <is>
          <t>15.01.04.03</t>
        </is>
      </c>
      <c r="C372" s="2" t="inlineStr">
        <is>
          <t>Ø 140cm</t>
        </is>
      </c>
      <c r="D372" s="2" t="inlineStr">
        <is>
          <t>24/04/2025</t>
        </is>
      </c>
      <c r="E372" s="2" t="inlineStr">
        <is>
          <t>12/09/2025</t>
        </is>
      </c>
      <c r="F372" s="2" t="n">
        <v>18841.6</v>
      </c>
      <c r="G372" s="2" t="n">
        <v>0</v>
      </c>
      <c r="H372" s="2" t="n">
        <v>18841.6</v>
      </c>
      <c r="I372" s="2" t="n">
        <v>0</v>
      </c>
      <c r="J372" s="2" t="n">
        <v>0</v>
      </c>
      <c r="K372" s="2" t="n">
        <v>0</v>
      </c>
      <c r="L372" s="2" t="n">
        <v>5.05</v>
      </c>
      <c r="M372" s="2" t="n">
        <v>5.05</v>
      </c>
      <c r="N372" s="2" t="n">
        <v>0</v>
      </c>
      <c r="O372" s="2" t="n">
        <v>26.26</v>
      </c>
      <c r="P372" s="2" t="n">
        <v>26.26</v>
      </c>
      <c r="Q372" s="2" t="n">
        <v>12.22</v>
      </c>
      <c r="R372" s="2" t="n">
        <v>46.46</v>
      </c>
      <c r="S372" s="2" t="n">
        <v>46.46</v>
      </c>
      <c r="T372" s="2" t="n">
        <v>23.8</v>
      </c>
      <c r="U372" s="2" t="n">
        <v>69.7</v>
      </c>
      <c r="V372" s="2" t="n">
        <v>69.7</v>
      </c>
      <c r="W372" s="2" t="n">
        <v>40.83</v>
      </c>
      <c r="X372" s="2" t="n">
        <v>89.90000000000001</v>
      </c>
      <c r="Y372" s="2" t="n">
        <v>89.90000000000001</v>
      </c>
      <c r="Z372" s="2" t="n">
        <v>62.68</v>
      </c>
      <c r="AA372" s="2" t="n">
        <v>100</v>
      </c>
      <c r="AB372" s="2" t="n">
        <v>100</v>
      </c>
      <c r="AC372" s="2" t="n">
        <v>100</v>
      </c>
      <c r="AD372" s="2" t="n">
        <v>100</v>
      </c>
      <c r="AE372" s="2" t="n">
        <v>100</v>
      </c>
      <c r="AF372" s="2" t="n">
        <v>100</v>
      </c>
      <c r="AG372" s="2" t="n">
        <v>100</v>
      </c>
      <c r="AH372" s="2" t="n">
        <v>100</v>
      </c>
      <c r="AI372" s="2" t="n">
        <v>100</v>
      </c>
      <c r="AJ372" s="2" t="n">
        <v>100</v>
      </c>
      <c r="AK372" s="2" t="n">
        <v>100</v>
      </c>
      <c r="AL372" s="2" t="n">
        <v>100</v>
      </c>
      <c r="AM372" s="2" t="n">
        <v>100</v>
      </c>
      <c r="AN372" s="2" t="n">
        <v>100</v>
      </c>
      <c r="AO372" s="2" t="n">
        <v>100</v>
      </c>
      <c r="AP372" s="2" t="n">
        <v>100</v>
      </c>
      <c r="AQ372" s="2" t="n">
        <v>100</v>
      </c>
      <c r="AR372" s="2" t="n">
        <v>100</v>
      </c>
      <c r="AS372" s="2" t="n">
        <v>100</v>
      </c>
      <c r="AT372" s="2" t="n">
        <v>100</v>
      </c>
      <c r="AU372" s="2" t="n">
        <v>100</v>
      </c>
      <c r="AV372" s="2" t="n">
        <v>100</v>
      </c>
      <c r="AW372" s="2" t="n">
        <v>100</v>
      </c>
      <c r="AX372" s="2" t="n">
        <v>100</v>
      </c>
      <c r="AY372" s="2" t="n">
        <v>100</v>
      </c>
      <c r="AZ372" s="2" t="n">
        <v>100</v>
      </c>
      <c r="BA372" s="2" t="n">
        <v>100</v>
      </c>
      <c r="BB372" s="2" t="n">
        <v>100</v>
      </c>
      <c r="BC372" s="2" t="n">
        <v>100</v>
      </c>
      <c r="BD372" s="2" t="n">
        <v>100</v>
      </c>
      <c r="BE372" s="2" t="n">
        <v>100</v>
      </c>
      <c r="BF372" s="2" t="n">
        <v>100</v>
      </c>
      <c r="BG372" s="2" t="n">
        <v>100</v>
      </c>
      <c r="BH372" s="2" t="n">
        <v>100</v>
      </c>
      <c r="BI372" s="2" t="n">
        <v>100</v>
      </c>
      <c r="BJ372" s="2" t="n">
        <v>100</v>
      </c>
      <c r="BK372" s="2" t="n">
        <v>100</v>
      </c>
      <c r="BL372" s="2" t="n">
        <v>100</v>
      </c>
      <c r="BM372" s="2" t="n">
        <v>100</v>
      </c>
      <c r="BN372" s="2" t="n">
        <v>100</v>
      </c>
      <c r="BO372" s="2" t="n">
        <v>100</v>
      </c>
      <c r="BP372" s="2" t="n">
        <v>100</v>
      </c>
      <c r="BQ372" s="2" t="n">
        <v>100</v>
      </c>
      <c r="BR372" s="2" t="n">
        <v>100</v>
      </c>
      <c r="BS372" s="2" t="n">
        <v>100</v>
      </c>
      <c r="BT372" s="2" t="n">
        <v>100</v>
      </c>
      <c r="BU372" s="2" t="n">
        <v>100</v>
      </c>
      <c r="BV372" s="2" t="n">
        <v>100</v>
      </c>
      <c r="BW372" s="2" t="n">
        <v>100</v>
      </c>
      <c r="BX372" s="2" t="n">
        <v>100</v>
      </c>
      <c r="BY372" s="2" t="n">
        <v>100</v>
      </c>
      <c r="BZ372" s="2" t="n">
        <v>100</v>
      </c>
      <c r="CA372" s="2" t="n">
        <v>100</v>
      </c>
      <c r="CB372" s="2" t="n">
        <v>100</v>
      </c>
      <c r="CC372" s="2" t="n">
        <v>100</v>
      </c>
      <c r="CD372" s="2" t="n">
        <v>100</v>
      </c>
      <c r="CE372" s="2" t="n">
        <v>100</v>
      </c>
      <c r="CF372" s="2" t="n">
        <v>100</v>
      </c>
      <c r="CG372" s="2" t="n">
        <v>100</v>
      </c>
      <c r="CH372" s="2" t="n">
        <v>100</v>
      </c>
      <c r="CI372" s="2" t="n">
        <v>100</v>
      </c>
      <c r="CJ372" s="2" t="n">
        <v>100</v>
      </c>
      <c r="CK372" s="2" t="n">
        <v>100</v>
      </c>
      <c r="CL372" s="2" t="n">
        <v>100</v>
      </c>
      <c r="CM372" s="2" t="n">
        <v>100</v>
      </c>
      <c r="CN372" s="2" t="n">
        <v>100</v>
      </c>
      <c r="CO372" s="2" t="n">
        <v>100</v>
      </c>
      <c r="CP372" s="2" t="n">
        <v>100</v>
      </c>
      <c r="CQ372" s="2" t="n">
        <v>100</v>
      </c>
      <c r="CR372" s="2" t="n">
        <v>100</v>
      </c>
      <c r="CS372" s="2" t="n">
        <v>100</v>
      </c>
      <c r="CT372" s="2" t="n">
        <v>100</v>
      </c>
      <c r="CU372" s="2" t="n">
        <v>100</v>
      </c>
      <c r="CV372" s="2" t="n">
        <v>100</v>
      </c>
      <c r="CW372" s="2" t="n">
        <v>100</v>
      </c>
      <c r="CX372" s="2" t="n">
        <v>100</v>
      </c>
      <c r="CY372" s="2" t="n">
        <v>100</v>
      </c>
      <c r="CZ372" s="2" t="n">
        <v>100</v>
      </c>
      <c r="DA372" s="2" t="n">
        <v>100</v>
      </c>
      <c r="DB372" s="2" t="n">
        <v>100</v>
      </c>
      <c r="DC372" s="2" t="n">
        <v>100</v>
      </c>
      <c r="DD372" s="2" t="n">
        <v>100</v>
      </c>
      <c r="DE372" s="2" t="n">
        <v>100</v>
      </c>
      <c r="DF372" s="2" t="n">
        <v>100</v>
      </c>
      <c r="DG372" s="2" t="n">
        <v>100</v>
      </c>
      <c r="DH372" s="2" t="n">
        <v>100</v>
      </c>
      <c r="DI372" s="2" t="n">
        <v>100</v>
      </c>
      <c r="DJ372" s="2" t="n">
        <v>100</v>
      </c>
      <c r="DK372" s="2" t="n">
        <v>100</v>
      </c>
      <c r="DL372" s="2" t="n">
        <v>100</v>
      </c>
      <c r="DM372" s="2" t="n">
        <v>100</v>
      </c>
      <c r="DN372" s="2" t="n">
        <v>100</v>
      </c>
      <c r="DO372" s="2" t="n">
        <v>100</v>
      </c>
      <c r="DP372" s="2" t="n">
        <v>100</v>
      </c>
      <c r="DQ372" s="2" t="n">
        <v>100</v>
      </c>
      <c r="DR372" s="2" t="n">
        <v>100</v>
      </c>
      <c r="DS372" s="2" t="n">
        <v>100</v>
      </c>
      <c r="DT372" s="2" t="n">
        <v>100</v>
      </c>
      <c r="DU372" s="2" t="n">
        <v>100</v>
      </c>
      <c r="DV372" s="2" t="n">
        <v>100</v>
      </c>
      <c r="DW372" s="2" t="n">
        <v>100</v>
      </c>
      <c r="DX372" s="2" t="n">
        <v>100</v>
      </c>
      <c r="DY372" s="2" t="n">
        <v>100</v>
      </c>
      <c r="DZ372" s="2" t="n">
        <v>100</v>
      </c>
      <c r="EA372" s="2" t="n">
        <v>100</v>
      </c>
      <c r="EB372" s="2" t="n">
        <v>100</v>
      </c>
      <c r="EC372" s="2" t="n">
        <v>100</v>
      </c>
      <c r="ED372" s="2" t="n">
        <v>100</v>
      </c>
      <c r="EE372" s="2" t="n">
        <v>100</v>
      </c>
      <c r="EF372" s="2" t="n">
        <v>100</v>
      </c>
      <c r="EG372" s="2" t="n">
        <v>100</v>
      </c>
      <c r="EH372" s="2" t="n">
        <v>100</v>
      </c>
      <c r="EI372" s="2" t="n">
        <v>100</v>
      </c>
      <c r="EJ372" s="2" t="n">
        <v>100</v>
      </c>
      <c r="EK372" s="2" t="n">
        <v>100</v>
      </c>
      <c r="EL372" s="2" t="n">
        <v>100</v>
      </c>
      <c r="EM372" s="2" t="n">
        <v>100</v>
      </c>
      <c r="EN372" s="2" t="n">
        <v>100</v>
      </c>
      <c r="EO372" s="2" t="n">
        <v>100</v>
      </c>
      <c r="EP372" s="2" t="n">
        <v>100</v>
      </c>
    </row>
    <row r="373">
      <c r="A373" s="2" t="n">
        <v>4</v>
      </c>
      <c r="B373" s="2" t="inlineStr">
        <is>
          <t>15.01.04.04</t>
        </is>
      </c>
      <c r="C373" s="2" t="inlineStr">
        <is>
          <t>Ø 150cm</t>
        </is>
      </c>
      <c r="D373" s="2" t="inlineStr">
        <is>
          <t>24/04/2025</t>
        </is>
      </c>
      <c r="E373" s="2" t="inlineStr">
        <is>
          <t>12/09/2025</t>
        </is>
      </c>
      <c r="F373" s="2" t="n">
        <v>9821.183999999999</v>
      </c>
      <c r="G373" s="2" t="n">
        <v>0</v>
      </c>
      <c r="H373" s="2" t="n">
        <v>9821.183999999999</v>
      </c>
      <c r="I373" s="2" t="n">
        <v>0</v>
      </c>
      <c r="J373" s="2" t="n">
        <v>0</v>
      </c>
      <c r="K373" s="2" t="n">
        <v>0</v>
      </c>
      <c r="L373" s="2" t="n">
        <v>5.05</v>
      </c>
      <c r="M373" s="2" t="n">
        <v>5.05</v>
      </c>
      <c r="N373" s="2" t="n">
        <v>0</v>
      </c>
      <c r="O373" s="2" t="n">
        <v>26.26</v>
      </c>
      <c r="P373" s="2" t="n">
        <v>26.26</v>
      </c>
      <c r="Q373" s="2" t="n">
        <v>12.22</v>
      </c>
      <c r="R373" s="2" t="n">
        <v>46.46</v>
      </c>
      <c r="S373" s="2" t="n">
        <v>46.46</v>
      </c>
      <c r="T373" s="2" t="n">
        <v>23.8</v>
      </c>
      <c r="U373" s="2" t="n">
        <v>69.7</v>
      </c>
      <c r="V373" s="2" t="n">
        <v>69.7</v>
      </c>
      <c r="W373" s="2" t="n">
        <v>40.83</v>
      </c>
      <c r="X373" s="2" t="n">
        <v>89.90000000000001</v>
      </c>
      <c r="Y373" s="2" t="n">
        <v>89.90000000000001</v>
      </c>
      <c r="Z373" s="2" t="n">
        <v>62.68</v>
      </c>
      <c r="AA373" s="2" t="n">
        <v>100</v>
      </c>
      <c r="AB373" s="2" t="n">
        <v>100</v>
      </c>
      <c r="AC373" s="2" t="n">
        <v>100</v>
      </c>
      <c r="AD373" s="2" t="n">
        <v>100</v>
      </c>
      <c r="AE373" s="2" t="n">
        <v>100</v>
      </c>
      <c r="AF373" s="2" t="n">
        <v>100</v>
      </c>
      <c r="AG373" s="2" t="n">
        <v>100</v>
      </c>
      <c r="AH373" s="2" t="n">
        <v>100</v>
      </c>
      <c r="AI373" s="2" t="n">
        <v>100</v>
      </c>
      <c r="AJ373" s="2" t="n">
        <v>100</v>
      </c>
      <c r="AK373" s="2" t="n">
        <v>100</v>
      </c>
      <c r="AL373" s="2" t="n">
        <v>100</v>
      </c>
      <c r="AM373" s="2" t="n">
        <v>100</v>
      </c>
      <c r="AN373" s="2" t="n">
        <v>100</v>
      </c>
      <c r="AO373" s="2" t="n">
        <v>100</v>
      </c>
      <c r="AP373" s="2" t="n">
        <v>100</v>
      </c>
      <c r="AQ373" s="2" t="n">
        <v>100</v>
      </c>
      <c r="AR373" s="2" t="n">
        <v>100</v>
      </c>
      <c r="AS373" s="2" t="n">
        <v>100</v>
      </c>
      <c r="AT373" s="2" t="n">
        <v>100</v>
      </c>
      <c r="AU373" s="2" t="n">
        <v>100</v>
      </c>
      <c r="AV373" s="2" t="n">
        <v>100</v>
      </c>
      <c r="AW373" s="2" t="n">
        <v>100</v>
      </c>
      <c r="AX373" s="2" t="n">
        <v>100</v>
      </c>
      <c r="AY373" s="2" t="n">
        <v>100</v>
      </c>
      <c r="AZ373" s="2" t="n">
        <v>100</v>
      </c>
      <c r="BA373" s="2" t="n">
        <v>100</v>
      </c>
      <c r="BB373" s="2" t="n">
        <v>100</v>
      </c>
      <c r="BC373" s="2" t="n">
        <v>100</v>
      </c>
      <c r="BD373" s="2" t="n">
        <v>100</v>
      </c>
      <c r="BE373" s="2" t="n">
        <v>100</v>
      </c>
      <c r="BF373" s="2" t="n">
        <v>100</v>
      </c>
      <c r="BG373" s="2" t="n">
        <v>100</v>
      </c>
      <c r="BH373" s="2" t="n">
        <v>100</v>
      </c>
      <c r="BI373" s="2" t="n">
        <v>100</v>
      </c>
      <c r="BJ373" s="2" t="n">
        <v>100</v>
      </c>
      <c r="BK373" s="2" t="n">
        <v>100</v>
      </c>
      <c r="BL373" s="2" t="n">
        <v>100</v>
      </c>
      <c r="BM373" s="2" t="n">
        <v>100</v>
      </c>
      <c r="BN373" s="2" t="n">
        <v>100</v>
      </c>
      <c r="BO373" s="2" t="n">
        <v>100</v>
      </c>
      <c r="BP373" s="2" t="n">
        <v>100</v>
      </c>
      <c r="BQ373" s="2" t="n">
        <v>100</v>
      </c>
      <c r="BR373" s="2" t="n">
        <v>100</v>
      </c>
      <c r="BS373" s="2" t="n">
        <v>100</v>
      </c>
      <c r="BT373" s="2" t="n">
        <v>100</v>
      </c>
      <c r="BU373" s="2" t="n">
        <v>100</v>
      </c>
      <c r="BV373" s="2" t="n">
        <v>100</v>
      </c>
      <c r="BW373" s="2" t="n">
        <v>100</v>
      </c>
      <c r="BX373" s="2" t="n">
        <v>100</v>
      </c>
      <c r="BY373" s="2" t="n">
        <v>100</v>
      </c>
      <c r="BZ373" s="2" t="n">
        <v>100</v>
      </c>
      <c r="CA373" s="2" t="n">
        <v>100</v>
      </c>
      <c r="CB373" s="2" t="n">
        <v>100</v>
      </c>
      <c r="CC373" s="2" t="n">
        <v>100</v>
      </c>
      <c r="CD373" s="2" t="n">
        <v>100</v>
      </c>
      <c r="CE373" s="2" t="n">
        <v>100</v>
      </c>
      <c r="CF373" s="2" t="n">
        <v>100</v>
      </c>
      <c r="CG373" s="2" t="n">
        <v>100</v>
      </c>
      <c r="CH373" s="2" t="n">
        <v>100</v>
      </c>
      <c r="CI373" s="2" t="n">
        <v>100</v>
      </c>
      <c r="CJ373" s="2" t="n">
        <v>100</v>
      </c>
      <c r="CK373" s="2" t="n">
        <v>100</v>
      </c>
      <c r="CL373" s="2" t="n">
        <v>100</v>
      </c>
      <c r="CM373" s="2" t="n">
        <v>100</v>
      </c>
      <c r="CN373" s="2" t="n">
        <v>100</v>
      </c>
      <c r="CO373" s="2" t="n">
        <v>100</v>
      </c>
      <c r="CP373" s="2" t="n">
        <v>100</v>
      </c>
      <c r="CQ373" s="2" t="n">
        <v>100</v>
      </c>
      <c r="CR373" s="2" t="n">
        <v>100</v>
      </c>
      <c r="CS373" s="2" t="n">
        <v>100</v>
      </c>
      <c r="CT373" s="2" t="n">
        <v>100</v>
      </c>
      <c r="CU373" s="2" t="n">
        <v>100</v>
      </c>
      <c r="CV373" s="2" t="n">
        <v>100</v>
      </c>
      <c r="CW373" s="2" t="n">
        <v>100</v>
      </c>
      <c r="CX373" s="2" t="n">
        <v>100</v>
      </c>
      <c r="CY373" s="2" t="n">
        <v>100</v>
      </c>
      <c r="CZ373" s="2" t="n">
        <v>100</v>
      </c>
      <c r="DA373" s="2" t="n">
        <v>100</v>
      </c>
      <c r="DB373" s="2" t="n">
        <v>100</v>
      </c>
      <c r="DC373" s="2" t="n">
        <v>100</v>
      </c>
      <c r="DD373" s="2" t="n">
        <v>100</v>
      </c>
      <c r="DE373" s="2" t="n">
        <v>100</v>
      </c>
      <c r="DF373" s="2" t="n">
        <v>100</v>
      </c>
      <c r="DG373" s="2" t="n">
        <v>100</v>
      </c>
      <c r="DH373" s="2" t="n">
        <v>100</v>
      </c>
      <c r="DI373" s="2" t="n">
        <v>100</v>
      </c>
      <c r="DJ373" s="2" t="n">
        <v>100</v>
      </c>
      <c r="DK373" s="2" t="n">
        <v>100</v>
      </c>
      <c r="DL373" s="2" t="n">
        <v>100</v>
      </c>
      <c r="DM373" s="2" t="n">
        <v>100</v>
      </c>
      <c r="DN373" s="2" t="n">
        <v>100</v>
      </c>
      <c r="DO373" s="2" t="n">
        <v>100</v>
      </c>
      <c r="DP373" s="2" t="n">
        <v>100</v>
      </c>
      <c r="DQ373" s="2" t="n">
        <v>100</v>
      </c>
      <c r="DR373" s="2" t="n">
        <v>100</v>
      </c>
      <c r="DS373" s="2" t="n">
        <v>100</v>
      </c>
      <c r="DT373" s="2" t="n">
        <v>100</v>
      </c>
      <c r="DU373" s="2" t="n">
        <v>100</v>
      </c>
      <c r="DV373" s="2" t="n">
        <v>100</v>
      </c>
      <c r="DW373" s="2" t="n">
        <v>100</v>
      </c>
      <c r="DX373" s="2" t="n">
        <v>100</v>
      </c>
      <c r="DY373" s="2" t="n">
        <v>100</v>
      </c>
      <c r="DZ373" s="2" t="n">
        <v>100</v>
      </c>
      <c r="EA373" s="2" t="n">
        <v>100</v>
      </c>
      <c r="EB373" s="2" t="n">
        <v>100</v>
      </c>
      <c r="EC373" s="2" t="n">
        <v>100</v>
      </c>
      <c r="ED373" s="2" t="n">
        <v>100</v>
      </c>
      <c r="EE373" s="2" t="n">
        <v>100</v>
      </c>
      <c r="EF373" s="2" t="n">
        <v>100</v>
      </c>
      <c r="EG373" s="2" t="n">
        <v>100</v>
      </c>
      <c r="EH373" s="2" t="n">
        <v>100</v>
      </c>
      <c r="EI373" s="2" t="n">
        <v>100</v>
      </c>
      <c r="EJ373" s="2" t="n">
        <v>100</v>
      </c>
      <c r="EK373" s="2" t="n">
        <v>100</v>
      </c>
      <c r="EL373" s="2" t="n">
        <v>100</v>
      </c>
      <c r="EM373" s="2" t="n">
        <v>100</v>
      </c>
      <c r="EN373" s="2" t="n">
        <v>100</v>
      </c>
      <c r="EO373" s="2" t="n">
        <v>100</v>
      </c>
      <c r="EP373" s="2" t="n">
        <v>100</v>
      </c>
    </row>
    <row r="374">
      <c r="A374" s="2" t="n">
        <v>4</v>
      </c>
      <c r="B374" s="2" t="inlineStr">
        <is>
          <t>15.01.04.05</t>
        </is>
      </c>
      <c r="C374" s="2" t="inlineStr">
        <is>
          <t>Ø 160cm</t>
        </is>
      </c>
      <c r="D374" s="2" t="inlineStr">
        <is>
          <t>24/04/2025</t>
        </is>
      </c>
      <c r="E374" s="2" t="inlineStr">
        <is>
          <t>12/09/2025</t>
        </is>
      </c>
      <c r="F374" s="2" t="n">
        <v>52992.00000000001</v>
      </c>
      <c r="G374" s="2" t="n">
        <v>0</v>
      </c>
      <c r="H374" s="2" t="n">
        <v>52992.00000000001</v>
      </c>
      <c r="I374" s="2" t="n">
        <v>0</v>
      </c>
      <c r="J374" s="2" t="n">
        <v>0</v>
      </c>
      <c r="K374" s="2" t="n">
        <v>0</v>
      </c>
      <c r="L374" s="2" t="n">
        <v>5.05</v>
      </c>
      <c r="M374" s="2" t="n">
        <v>5.05</v>
      </c>
      <c r="N374" s="2" t="n">
        <v>0</v>
      </c>
      <c r="O374" s="2" t="n">
        <v>26.26</v>
      </c>
      <c r="P374" s="2" t="n">
        <v>26.26</v>
      </c>
      <c r="Q374" s="2" t="n">
        <v>12.22</v>
      </c>
      <c r="R374" s="2" t="n">
        <v>46.46</v>
      </c>
      <c r="S374" s="2" t="n">
        <v>46.46</v>
      </c>
      <c r="T374" s="2" t="n">
        <v>23.8</v>
      </c>
      <c r="U374" s="2" t="n">
        <v>69.7</v>
      </c>
      <c r="V374" s="2" t="n">
        <v>69.7</v>
      </c>
      <c r="W374" s="2" t="n">
        <v>40.83</v>
      </c>
      <c r="X374" s="2" t="n">
        <v>89.90000000000001</v>
      </c>
      <c r="Y374" s="2" t="n">
        <v>89.90000000000001</v>
      </c>
      <c r="Z374" s="2" t="n">
        <v>62.68</v>
      </c>
      <c r="AA374" s="2" t="n">
        <v>100</v>
      </c>
      <c r="AB374" s="2" t="n">
        <v>100</v>
      </c>
      <c r="AC374" s="2" t="n">
        <v>100</v>
      </c>
      <c r="AD374" s="2" t="n">
        <v>100</v>
      </c>
      <c r="AE374" s="2" t="n">
        <v>100</v>
      </c>
      <c r="AF374" s="2" t="n">
        <v>100</v>
      </c>
      <c r="AG374" s="2" t="n">
        <v>100</v>
      </c>
      <c r="AH374" s="2" t="n">
        <v>100</v>
      </c>
      <c r="AI374" s="2" t="n">
        <v>100</v>
      </c>
      <c r="AJ374" s="2" t="n">
        <v>100</v>
      </c>
      <c r="AK374" s="2" t="n">
        <v>100</v>
      </c>
      <c r="AL374" s="2" t="n">
        <v>100</v>
      </c>
      <c r="AM374" s="2" t="n">
        <v>100</v>
      </c>
      <c r="AN374" s="2" t="n">
        <v>100</v>
      </c>
      <c r="AO374" s="2" t="n">
        <v>100</v>
      </c>
      <c r="AP374" s="2" t="n">
        <v>100</v>
      </c>
      <c r="AQ374" s="2" t="n">
        <v>100</v>
      </c>
      <c r="AR374" s="2" t="n">
        <v>100</v>
      </c>
      <c r="AS374" s="2" t="n">
        <v>100</v>
      </c>
      <c r="AT374" s="2" t="n">
        <v>100</v>
      </c>
      <c r="AU374" s="2" t="n">
        <v>100</v>
      </c>
      <c r="AV374" s="2" t="n">
        <v>100</v>
      </c>
      <c r="AW374" s="2" t="n">
        <v>100</v>
      </c>
      <c r="AX374" s="2" t="n">
        <v>100</v>
      </c>
      <c r="AY374" s="2" t="n">
        <v>100</v>
      </c>
      <c r="AZ374" s="2" t="n">
        <v>100</v>
      </c>
      <c r="BA374" s="2" t="n">
        <v>100</v>
      </c>
      <c r="BB374" s="2" t="n">
        <v>100</v>
      </c>
      <c r="BC374" s="2" t="n">
        <v>100</v>
      </c>
      <c r="BD374" s="2" t="n">
        <v>100</v>
      </c>
      <c r="BE374" s="2" t="n">
        <v>100</v>
      </c>
      <c r="BF374" s="2" t="n">
        <v>100</v>
      </c>
      <c r="BG374" s="2" t="n">
        <v>100</v>
      </c>
      <c r="BH374" s="2" t="n">
        <v>100</v>
      </c>
      <c r="BI374" s="2" t="n">
        <v>100</v>
      </c>
      <c r="BJ374" s="2" t="n">
        <v>100</v>
      </c>
      <c r="BK374" s="2" t="n">
        <v>100</v>
      </c>
      <c r="BL374" s="2" t="n">
        <v>100</v>
      </c>
      <c r="BM374" s="2" t="n">
        <v>100</v>
      </c>
      <c r="BN374" s="2" t="n">
        <v>100</v>
      </c>
      <c r="BO374" s="2" t="n">
        <v>100</v>
      </c>
      <c r="BP374" s="2" t="n">
        <v>100</v>
      </c>
      <c r="BQ374" s="2" t="n">
        <v>100</v>
      </c>
      <c r="BR374" s="2" t="n">
        <v>100</v>
      </c>
      <c r="BS374" s="2" t="n">
        <v>100</v>
      </c>
      <c r="BT374" s="2" t="n">
        <v>100</v>
      </c>
      <c r="BU374" s="2" t="n">
        <v>100</v>
      </c>
      <c r="BV374" s="2" t="n">
        <v>100</v>
      </c>
      <c r="BW374" s="2" t="n">
        <v>100</v>
      </c>
      <c r="BX374" s="2" t="n">
        <v>100</v>
      </c>
      <c r="BY374" s="2" t="n">
        <v>100</v>
      </c>
      <c r="BZ374" s="2" t="n">
        <v>100</v>
      </c>
      <c r="CA374" s="2" t="n">
        <v>100</v>
      </c>
      <c r="CB374" s="2" t="n">
        <v>100</v>
      </c>
      <c r="CC374" s="2" t="n">
        <v>100</v>
      </c>
      <c r="CD374" s="2" t="n">
        <v>100</v>
      </c>
      <c r="CE374" s="2" t="n">
        <v>100</v>
      </c>
      <c r="CF374" s="2" t="n">
        <v>100</v>
      </c>
      <c r="CG374" s="2" t="n">
        <v>100</v>
      </c>
      <c r="CH374" s="2" t="n">
        <v>100</v>
      </c>
      <c r="CI374" s="2" t="n">
        <v>100</v>
      </c>
      <c r="CJ374" s="2" t="n">
        <v>100</v>
      </c>
      <c r="CK374" s="2" t="n">
        <v>100</v>
      </c>
      <c r="CL374" s="2" t="n">
        <v>100</v>
      </c>
      <c r="CM374" s="2" t="n">
        <v>100</v>
      </c>
      <c r="CN374" s="2" t="n">
        <v>100</v>
      </c>
      <c r="CO374" s="2" t="n">
        <v>100</v>
      </c>
      <c r="CP374" s="2" t="n">
        <v>100</v>
      </c>
      <c r="CQ374" s="2" t="n">
        <v>100</v>
      </c>
      <c r="CR374" s="2" t="n">
        <v>100</v>
      </c>
      <c r="CS374" s="2" t="n">
        <v>100</v>
      </c>
      <c r="CT374" s="2" t="n">
        <v>100</v>
      </c>
      <c r="CU374" s="2" t="n">
        <v>100</v>
      </c>
      <c r="CV374" s="2" t="n">
        <v>100</v>
      </c>
      <c r="CW374" s="2" t="n">
        <v>100</v>
      </c>
      <c r="CX374" s="2" t="n">
        <v>100</v>
      </c>
      <c r="CY374" s="2" t="n">
        <v>100</v>
      </c>
      <c r="CZ374" s="2" t="n">
        <v>100</v>
      </c>
      <c r="DA374" s="2" t="n">
        <v>100</v>
      </c>
      <c r="DB374" s="2" t="n">
        <v>100</v>
      </c>
      <c r="DC374" s="2" t="n">
        <v>100</v>
      </c>
      <c r="DD374" s="2" t="n">
        <v>100</v>
      </c>
      <c r="DE374" s="2" t="n">
        <v>100</v>
      </c>
      <c r="DF374" s="2" t="n">
        <v>100</v>
      </c>
      <c r="DG374" s="2" t="n">
        <v>100</v>
      </c>
      <c r="DH374" s="2" t="n">
        <v>100</v>
      </c>
      <c r="DI374" s="2" t="n">
        <v>100</v>
      </c>
      <c r="DJ374" s="2" t="n">
        <v>100</v>
      </c>
      <c r="DK374" s="2" t="n">
        <v>100</v>
      </c>
      <c r="DL374" s="2" t="n">
        <v>100</v>
      </c>
      <c r="DM374" s="2" t="n">
        <v>100</v>
      </c>
      <c r="DN374" s="2" t="n">
        <v>100</v>
      </c>
      <c r="DO374" s="2" t="n">
        <v>100</v>
      </c>
      <c r="DP374" s="2" t="n">
        <v>100</v>
      </c>
      <c r="DQ374" s="2" t="n">
        <v>100</v>
      </c>
      <c r="DR374" s="2" t="n">
        <v>100</v>
      </c>
      <c r="DS374" s="2" t="n">
        <v>100</v>
      </c>
      <c r="DT374" s="2" t="n">
        <v>100</v>
      </c>
      <c r="DU374" s="2" t="n">
        <v>100</v>
      </c>
      <c r="DV374" s="2" t="n">
        <v>100</v>
      </c>
      <c r="DW374" s="2" t="n">
        <v>100</v>
      </c>
      <c r="DX374" s="2" t="n">
        <v>100</v>
      </c>
      <c r="DY374" s="2" t="n">
        <v>100</v>
      </c>
      <c r="DZ374" s="2" t="n">
        <v>100</v>
      </c>
      <c r="EA374" s="2" t="n">
        <v>100</v>
      </c>
      <c r="EB374" s="2" t="n">
        <v>100</v>
      </c>
      <c r="EC374" s="2" t="n">
        <v>100</v>
      </c>
      <c r="ED374" s="2" t="n">
        <v>100</v>
      </c>
      <c r="EE374" s="2" t="n">
        <v>100</v>
      </c>
      <c r="EF374" s="2" t="n">
        <v>100</v>
      </c>
      <c r="EG374" s="2" t="n">
        <v>100</v>
      </c>
      <c r="EH374" s="2" t="n">
        <v>100</v>
      </c>
      <c r="EI374" s="2" t="n">
        <v>100</v>
      </c>
      <c r="EJ374" s="2" t="n">
        <v>100</v>
      </c>
      <c r="EK374" s="2" t="n">
        <v>100</v>
      </c>
      <c r="EL374" s="2" t="n">
        <v>100</v>
      </c>
      <c r="EM374" s="2" t="n">
        <v>100</v>
      </c>
      <c r="EN374" s="2" t="n">
        <v>100</v>
      </c>
      <c r="EO374" s="2" t="n">
        <v>100</v>
      </c>
      <c r="EP374" s="2" t="n">
        <v>100</v>
      </c>
    </row>
    <row r="375">
      <c r="A375" s="2" t="n">
        <v>3</v>
      </c>
      <c r="B375" s="2" t="inlineStr">
        <is>
          <t>15.01.05</t>
        </is>
      </c>
      <c r="C375" s="2" t="inlineStr">
        <is>
          <t>Itens complementares</t>
        </is>
      </c>
      <c r="D375" s="2" t="inlineStr">
        <is>
          <t>24/04/2025</t>
        </is>
      </c>
      <c r="E375" s="2" t="inlineStr">
        <is>
          <t>12/09/2025</t>
        </is>
      </c>
      <c r="F375" s="2" t="n">
        <v>4503714.473958658</v>
      </c>
      <c r="G375" s="2" t="n">
        <v>0</v>
      </c>
      <c r="H375" s="2" t="n">
        <v>4503714.473958658</v>
      </c>
      <c r="I375" s="2" t="n">
        <v>0</v>
      </c>
      <c r="J375" s="2" t="n">
        <v>0</v>
      </c>
      <c r="K375" s="2" t="n">
        <v>0</v>
      </c>
      <c r="L375" s="2" t="n">
        <v>5.05</v>
      </c>
      <c r="M375" s="2" t="n">
        <v>5.05</v>
      </c>
      <c r="N375" s="2" t="n">
        <v>0</v>
      </c>
      <c r="O375" s="2" t="n">
        <v>26.26</v>
      </c>
      <c r="P375" s="2" t="n">
        <v>26.26</v>
      </c>
      <c r="Q375" s="2" t="n">
        <v>12.22</v>
      </c>
      <c r="R375" s="2" t="n">
        <v>46.46</v>
      </c>
      <c r="S375" s="2" t="n">
        <v>46.46</v>
      </c>
      <c r="T375" s="2" t="n">
        <v>23.8</v>
      </c>
      <c r="U375" s="2" t="n">
        <v>69.7</v>
      </c>
      <c r="V375" s="2" t="n">
        <v>69.7</v>
      </c>
      <c r="W375" s="2" t="n">
        <v>40.83</v>
      </c>
      <c r="X375" s="2" t="n">
        <v>89.90000000000001</v>
      </c>
      <c r="Y375" s="2" t="n">
        <v>89.90000000000001</v>
      </c>
      <c r="Z375" s="2" t="n">
        <v>62.68</v>
      </c>
      <c r="AA375" s="2" t="n">
        <v>100</v>
      </c>
      <c r="AB375" s="2" t="n">
        <v>100</v>
      </c>
      <c r="AC375" s="2" t="n">
        <v>100</v>
      </c>
      <c r="AD375" s="2" t="n">
        <v>100</v>
      </c>
      <c r="AE375" s="2" t="n">
        <v>100</v>
      </c>
      <c r="AF375" s="2" t="n">
        <v>100</v>
      </c>
      <c r="AG375" s="2" t="n">
        <v>100</v>
      </c>
      <c r="AH375" s="2" t="n">
        <v>100</v>
      </c>
      <c r="AI375" s="2" t="n">
        <v>100</v>
      </c>
      <c r="AJ375" s="2" t="n">
        <v>100</v>
      </c>
      <c r="AK375" s="2" t="n">
        <v>100</v>
      </c>
      <c r="AL375" s="2" t="n">
        <v>100</v>
      </c>
      <c r="AM375" s="2" t="n">
        <v>100</v>
      </c>
      <c r="AN375" s="2" t="n">
        <v>100</v>
      </c>
      <c r="AO375" s="2" t="n">
        <v>100</v>
      </c>
      <c r="AP375" s="2" t="n">
        <v>100</v>
      </c>
      <c r="AQ375" s="2" t="n">
        <v>100</v>
      </c>
      <c r="AR375" s="2" t="n">
        <v>100</v>
      </c>
      <c r="AS375" s="2" t="n">
        <v>100</v>
      </c>
      <c r="AT375" s="2" t="n">
        <v>100</v>
      </c>
      <c r="AU375" s="2" t="n">
        <v>100</v>
      </c>
      <c r="AV375" s="2" t="n">
        <v>100</v>
      </c>
      <c r="AW375" s="2" t="n">
        <v>100</v>
      </c>
      <c r="AX375" s="2" t="n">
        <v>100</v>
      </c>
      <c r="AY375" s="2" t="n">
        <v>100</v>
      </c>
      <c r="AZ375" s="2" t="n">
        <v>100</v>
      </c>
      <c r="BA375" s="2" t="n">
        <v>100</v>
      </c>
      <c r="BB375" s="2" t="n">
        <v>100</v>
      </c>
      <c r="BC375" s="2" t="n">
        <v>100</v>
      </c>
      <c r="BD375" s="2" t="n">
        <v>100</v>
      </c>
      <c r="BE375" s="2" t="n">
        <v>100</v>
      </c>
      <c r="BF375" s="2" t="n">
        <v>100</v>
      </c>
      <c r="BG375" s="2" t="n">
        <v>100</v>
      </c>
      <c r="BH375" s="2" t="n">
        <v>100</v>
      </c>
      <c r="BI375" s="2" t="n">
        <v>100</v>
      </c>
      <c r="BJ375" s="2" t="n">
        <v>100</v>
      </c>
      <c r="BK375" s="2" t="n">
        <v>100</v>
      </c>
      <c r="BL375" s="2" t="n">
        <v>100</v>
      </c>
      <c r="BM375" s="2" t="n">
        <v>100</v>
      </c>
      <c r="BN375" s="2" t="n">
        <v>100</v>
      </c>
      <c r="BO375" s="2" t="n">
        <v>100</v>
      </c>
      <c r="BP375" s="2" t="n">
        <v>100</v>
      </c>
      <c r="BQ375" s="2" t="n">
        <v>100</v>
      </c>
      <c r="BR375" s="2" t="n">
        <v>100</v>
      </c>
      <c r="BS375" s="2" t="n">
        <v>100</v>
      </c>
      <c r="BT375" s="2" t="n">
        <v>100</v>
      </c>
      <c r="BU375" s="2" t="n">
        <v>100</v>
      </c>
      <c r="BV375" s="2" t="n">
        <v>100</v>
      </c>
      <c r="BW375" s="2" t="n">
        <v>100</v>
      </c>
      <c r="BX375" s="2" t="n">
        <v>100</v>
      </c>
      <c r="BY375" s="2" t="n">
        <v>100</v>
      </c>
      <c r="BZ375" s="2" t="n">
        <v>100</v>
      </c>
      <c r="CA375" s="2" t="n">
        <v>100</v>
      </c>
      <c r="CB375" s="2" t="n">
        <v>100</v>
      </c>
      <c r="CC375" s="2" t="n">
        <v>100</v>
      </c>
      <c r="CD375" s="2" t="n">
        <v>100</v>
      </c>
      <c r="CE375" s="2" t="n">
        <v>100</v>
      </c>
      <c r="CF375" s="2" t="n">
        <v>100</v>
      </c>
      <c r="CG375" s="2" t="n">
        <v>100</v>
      </c>
      <c r="CH375" s="2" t="n">
        <v>100</v>
      </c>
      <c r="CI375" s="2" t="n">
        <v>100</v>
      </c>
      <c r="CJ375" s="2" t="n">
        <v>100</v>
      </c>
      <c r="CK375" s="2" t="n">
        <v>100</v>
      </c>
      <c r="CL375" s="2" t="n">
        <v>100</v>
      </c>
      <c r="CM375" s="2" t="n">
        <v>100</v>
      </c>
      <c r="CN375" s="2" t="n">
        <v>100</v>
      </c>
      <c r="CO375" s="2" t="n">
        <v>100</v>
      </c>
      <c r="CP375" s="2" t="n">
        <v>100</v>
      </c>
      <c r="CQ375" s="2" t="n">
        <v>100</v>
      </c>
      <c r="CR375" s="2" t="n">
        <v>100</v>
      </c>
      <c r="CS375" s="2" t="n">
        <v>100</v>
      </c>
      <c r="CT375" s="2" t="n">
        <v>100</v>
      </c>
      <c r="CU375" s="2" t="n">
        <v>100</v>
      </c>
      <c r="CV375" s="2" t="n">
        <v>100</v>
      </c>
      <c r="CW375" s="2" t="n">
        <v>100</v>
      </c>
      <c r="CX375" s="2" t="n">
        <v>100</v>
      </c>
      <c r="CY375" s="2" t="n">
        <v>100</v>
      </c>
      <c r="CZ375" s="2" t="n">
        <v>100</v>
      </c>
      <c r="DA375" s="2" t="n">
        <v>100</v>
      </c>
      <c r="DB375" s="2" t="n">
        <v>100</v>
      </c>
      <c r="DC375" s="2" t="n">
        <v>100</v>
      </c>
      <c r="DD375" s="2" t="n">
        <v>100</v>
      </c>
      <c r="DE375" s="2" t="n">
        <v>100</v>
      </c>
      <c r="DF375" s="2" t="n">
        <v>100</v>
      </c>
      <c r="DG375" s="2" t="n">
        <v>100</v>
      </c>
      <c r="DH375" s="2" t="n">
        <v>100</v>
      </c>
      <c r="DI375" s="2" t="n">
        <v>100</v>
      </c>
      <c r="DJ375" s="2" t="n">
        <v>100</v>
      </c>
      <c r="DK375" s="2" t="n">
        <v>100</v>
      </c>
      <c r="DL375" s="2" t="n">
        <v>100</v>
      </c>
      <c r="DM375" s="2" t="n">
        <v>100</v>
      </c>
      <c r="DN375" s="2" t="n">
        <v>100</v>
      </c>
      <c r="DO375" s="2" t="n">
        <v>100</v>
      </c>
      <c r="DP375" s="2" t="n">
        <v>100</v>
      </c>
      <c r="DQ375" s="2" t="n">
        <v>100</v>
      </c>
      <c r="DR375" s="2" t="n">
        <v>100</v>
      </c>
      <c r="DS375" s="2" t="n">
        <v>100</v>
      </c>
      <c r="DT375" s="2" t="n">
        <v>100</v>
      </c>
      <c r="DU375" s="2" t="n">
        <v>100</v>
      </c>
      <c r="DV375" s="2" t="n">
        <v>100</v>
      </c>
      <c r="DW375" s="2" t="n">
        <v>100</v>
      </c>
      <c r="DX375" s="2" t="n">
        <v>100</v>
      </c>
      <c r="DY375" s="2" t="n">
        <v>100</v>
      </c>
      <c r="DZ375" s="2" t="n">
        <v>100</v>
      </c>
      <c r="EA375" s="2" t="n">
        <v>100</v>
      </c>
      <c r="EB375" s="2" t="n">
        <v>100</v>
      </c>
      <c r="EC375" s="2" t="n">
        <v>100</v>
      </c>
      <c r="ED375" s="2" t="n">
        <v>100</v>
      </c>
      <c r="EE375" s="2" t="n">
        <v>100</v>
      </c>
      <c r="EF375" s="2" t="n">
        <v>100</v>
      </c>
      <c r="EG375" s="2" t="n">
        <v>100</v>
      </c>
      <c r="EH375" s="2" t="n">
        <v>100</v>
      </c>
      <c r="EI375" s="2" t="n">
        <v>100</v>
      </c>
      <c r="EJ375" s="2" t="n">
        <v>100</v>
      </c>
      <c r="EK375" s="2" t="n">
        <v>100</v>
      </c>
      <c r="EL375" s="2" t="n">
        <v>100</v>
      </c>
      <c r="EM375" s="2" t="n">
        <v>100</v>
      </c>
      <c r="EN375" s="2" t="n">
        <v>100</v>
      </c>
      <c r="EO375" s="2" t="n">
        <v>100</v>
      </c>
      <c r="EP375" s="2" t="n">
        <v>100</v>
      </c>
    </row>
    <row r="376">
      <c r="A376" s="2" t="n">
        <v>4</v>
      </c>
      <c r="B376" s="2" t="inlineStr">
        <is>
          <t>15.01.05.01</t>
        </is>
      </c>
      <c r="C376" s="2" t="inlineStr">
        <is>
          <t>&lt;html&gt;Aluguel de escavadeira - &lt;b&gt;consideramos dentro de equipamentos&lt;/b&gt;&lt;/html&gt;</t>
        </is>
      </c>
      <c r="D376" s="2" t="inlineStr">
        <is>
          <t>24/04/2025</t>
        </is>
      </c>
      <c r="E376" s="2" t="inlineStr">
        <is>
          <t>12/09/2025</t>
        </is>
      </c>
      <c r="F376" s="2" t="n">
        <v>0</v>
      </c>
      <c r="G376" s="2" t="n">
        <v>0</v>
      </c>
      <c r="H376" s="2" t="n">
        <v>0</v>
      </c>
      <c r="I376" s="2" t="n">
        <v>0</v>
      </c>
      <c r="J376" s="2" t="n">
        <v>0</v>
      </c>
      <c r="K376" s="2" t="n">
        <v>0</v>
      </c>
      <c r="L376" s="2" t="n">
        <v>5.05</v>
      </c>
      <c r="M376" s="2" t="n">
        <v>5.05</v>
      </c>
      <c r="N376" s="2" t="n">
        <v>0</v>
      </c>
      <c r="O376" s="2" t="n">
        <v>26.26</v>
      </c>
      <c r="P376" s="2" t="n">
        <v>26.26</v>
      </c>
      <c r="Q376" s="2" t="n">
        <v>12.22</v>
      </c>
      <c r="R376" s="2" t="n">
        <v>46.46</v>
      </c>
      <c r="S376" s="2" t="n">
        <v>46.46</v>
      </c>
      <c r="T376" s="2" t="n">
        <v>23.8</v>
      </c>
      <c r="U376" s="2" t="n">
        <v>69.7</v>
      </c>
      <c r="V376" s="2" t="n">
        <v>69.7</v>
      </c>
      <c r="W376" s="2" t="n">
        <v>40.83</v>
      </c>
      <c r="X376" s="2" t="n">
        <v>89.90000000000001</v>
      </c>
      <c r="Y376" s="2" t="n">
        <v>89.90000000000001</v>
      </c>
      <c r="Z376" s="2" t="n">
        <v>62.68</v>
      </c>
      <c r="AA376" s="2" t="n">
        <v>100</v>
      </c>
      <c r="AB376" s="2" t="n">
        <v>100</v>
      </c>
      <c r="AC376" s="2" t="n">
        <v>100</v>
      </c>
      <c r="AD376" s="2" t="n">
        <v>100</v>
      </c>
      <c r="AE376" s="2" t="n">
        <v>100</v>
      </c>
      <c r="AF376" s="2" t="n">
        <v>100</v>
      </c>
      <c r="AG376" s="2" t="n">
        <v>100</v>
      </c>
      <c r="AH376" s="2" t="n">
        <v>100</v>
      </c>
      <c r="AI376" s="2" t="n">
        <v>100</v>
      </c>
      <c r="AJ376" s="2" t="n">
        <v>100</v>
      </c>
      <c r="AK376" s="2" t="n">
        <v>100</v>
      </c>
      <c r="AL376" s="2" t="n">
        <v>100</v>
      </c>
      <c r="AM376" s="2" t="n">
        <v>100</v>
      </c>
      <c r="AN376" s="2" t="n">
        <v>100</v>
      </c>
      <c r="AO376" s="2" t="n">
        <v>100</v>
      </c>
      <c r="AP376" s="2" t="n">
        <v>100</v>
      </c>
      <c r="AQ376" s="2" t="n">
        <v>100</v>
      </c>
      <c r="AR376" s="2" t="n">
        <v>100</v>
      </c>
      <c r="AS376" s="2" t="n">
        <v>100</v>
      </c>
      <c r="AT376" s="2" t="n">
        <v>100</v>
      </c>
      <c r="AU376" s="2" t="n">
        <v>100</v>
      </c>
      <c r="AV376" s="2" t="n">
        <v>100</v>
      </c>
      <c r="AW376" s="2" t="n">
        <v>100</v>
      </c>
      <c r="AX376" s="2" t="n">
        <v>100</v>
      </c>
      <c r="AY376" s="2" t="n">
        <v>100</v>
      </c>
      <c r="AZ376" s="2" t="n">
        <v>100</v>
      </c>
      <c r="BA376" s="2" t="n">
        <v>100</v>
      </c>
      <c r="BB376" s="2" t="n">
        <v>100</v>
      </c>
      <c r="BC376" s="2" t="n">
        <v>100</v>
      </c>
      <c r="BD376" s="2" t="n">
        <v>100</v>
      </c>
      <c r="BE376" s="2" t="n">
        <v>100</v>
      </c>
      <c r="BF376" s="2" t="n">
        <v>100</v>
      </c>
      <c r="BG376" s="2" t="n">
        <v>100</v>
      </c>
      <c r="BH376" s="2" t="n">
        <v>100</v>
      </c>
      <c r="BI376" s="2" t="n">
        <v>100</v>
      </c>
      <c r="BJ376" s="2" t="n">
        <v>100</v>
      </c>
      <c r="BK376" s="2" t="n">
        <v>100</v>
      </c>
      <c r="BL376" s="2" t="n">
        <v>100</v>
      </c>
      <c r="BM376" s="2" t="n">
        <v>100</v>
      </c>
      <c r="BN376" s="2" t="n">
        <v>100</v>
      </c>
      <c r="BO376" s="2" t="n">
        <v>100</v>
      </c>
      <c r="BP376" s="2" t="n">
        <v>100</v>
      </c>
      <c r="BQ376" s="2" t="n">
        <v>100</v>
      </c>
      <c r="BR376" s="2" t="n">
        <v>100</v>
      </c>
      <c r="BS376" s="2" t="n">
        <v>100</v>
      </c>
      <c r="BT376" s="2" t="n">
        <v>100</v>
      </c>
      <c r="BU376" s="2" t="n">
        <v>100</v>
      </c>
      <c r="BV376" s="2" t="n">
        <v>100</v>
      </c>
      <c r="BW376" s="2" t="n">
        <v>100</v>
      </c>
      <c r="BX376" s="2" t="n">
        <v>100</v>
      </c>
      <c r="BY376" s="2" t="n">
        <v>100</v>
      </c>
      <c r="BZ376" s="2" t="n">
        <v>100</v>
      </c>
      <c r="CA376" s="2" t="n">
        <v>100</v>
      </c>
      <c r="CB376" s="2" t="n">
        <v>100</v>
      </c>
      <c r="CC376" s="2" t="n">
        <v>100</v>
      </c>
      <c r="CD376" s="2" t="n">
        <v>100</v>
      </c>
      <c r="CE376" s="2" t="n">
        <v>100</v>
      </c>
      <c r="CF376" s="2" t="n">
        <v>100</v>
      </c>
      <c r="CG376" s="2" t="n">
        <v>100</v>
      </c>
      <c r="CH376" s="2" t="n">
        <v>100</v>
      </c>
      <c r="CI376" s="2" t="n">
        <v>100</v>
      </c>
      <c r="CJ376" s="2" t="n">
        <v>100</v>
      </c>
      <c r="CK376" s="2" t="n">
        <v>100</v>
      </c>
      <c r="CL376" s="2" t="n">
        <v>100</v>
      </c>
      <c r="CM376" s="2" t="n">
        <v>100</v>
      </c>
      <c r="CN376" s="2" t="n">
        <v>100</v>
      </c>
      <c r="CO376" s="2" t="n">
        <v>100</v>
      </c>
      <c r="CP376" s="2" t="n">
        <v>100</v>
      </c>
      <c r="CQ376" s="2" t="n">
        <v>100</v>
      </c>
      <c r="CR376" s="2" t="n">
        <v>100</v>
      </c>
      <c r="CS376" s="2" t="n">
        <v>100</v>
      </c>
      <c r="CT376" s="2" t="n">
        <v>100</v>
      </c>
      <c r="CU376" s="2" t="n">
        <v>100</v>
      </c>
      <c r="CV376" s="2" t="n">
        <v>100</v>
      </c>
      <c r="CW376" s="2" t="n">
        <v>100</v>
      </c>
      <c r="CX376" s="2" t="n">
        <v>100</v>
      </c>
      <c r="CY376" s="2" t="n">
        <v>100</v>
      </c>
      <c r="CZ376" s="2" t="n">
        <v>100</v>
      </c>
      <c r="DA376" s="2" t="n">
        <v>100</v>
      </c>
      <c r="DB376" s="2" t="n">
        <v>100</v>
      </c>
      <c r="DC376" s="2" t="n">
        <v>100</v>
      </c>
      <c r="DD376" s="2" t="n">
        <v>100</v>
      </c>
      <c r="DE376" s="2" t="n">
        <v>100</v>
      </c>
      <c r="DF376" s="2" t="n">
        <v>100</v>
      </c>
      <c r="DG376" s="2" t="n">
        <v>100</v>
      </c>
      <c r="DH376" s="2" t="n">
        <v>100</v>
      </c>
      <c r="DI376" s="2" t="n">
        <v>100</v>
      </c>
      <c r="DJ376" s="2" t="n">
        <v>100</v>
      </c>
      <c r="DK376" s="2" t="n">
        <v>100</v>
      </c>
      <c r="DL376" s="2" t="n">
        <v>100</v>
      </c>
      <c r="DM376" s="2" t="n">
        <v>100</v>
      </c>
      <c r="DN376" s="2" t="n">
        <v>100</v>
      </c>
      <c r="DO376" s="2" t="n">
        <v>100</v>
      </c>
      <c r="DP376" s="2" t="n">
        <v>100</v>
      </c>
      <c r="DQ376" s="2" t="n">
        <v>100</v>
      </c>
      <c r="DR376" s="2" t="n">
        <v>100</v>
      </c>
      <c r="DS376" s="2" t="n">
        <v>100</v>
      </c>
      <c r="DT376" s="2" t="n">
        <v>100</v>
      </c>
      <c r="DU376" s="2" t="n">
        <v>100</v>
      </c>
      <c r="DV376" s="2" t="n">
        <v>100</v>
      </c>
      <c r="DW376" s="2" t="n">
        <v>100</v>
      </c>
      <c r="DX376" s="2" t="n">
        <v>100</v>
      </c>
      <c r="DY376" s="2" t="n">
        <v>100</v>
      </c>
      <c r="DZ376" s="2" t="n">
        <v>100</v>
      </c>
      <c r="EA376" s="2" t="n">
        <v>100</v>
      </c>
      <c r="EB376" s="2" t="n">
        <v>100</v>
      </c>
      <c r="EC376" s="2" t="n">
        <v>100</v>
      </c>
      <c r="ED376" s="2" t="n">
        <v>100</v>
      </c>
      <c r="EE376" s="2" t="n">
        <v>100</v>
      </c>
      <c r="EF376" s="2" t="n">
        <v>100</v>
      </c>
      <c r="EG376" s="2" t="n">
        <v>100</v>
      </c>
      <c r="EH376" s="2" t="n">
        <v>100</v>
      </c>
      <c r="EI376" s="2" t="n">
        <v>100</v>
      </c>
      <c r="EJ376" s="2" t="n">
        <v>100</v>
      </c>
      <c r="EK376" s="2" t="n">
        <v>100</v>
      </c>
      <c r="EL376" s="2" t="n">
        <v>100</v>
      </c>
      <c r="EM376" s="2" t="n">
        <v>100</v>
      </c>
      <c r="EN376" s="2" t="n">
        <v>100</v>
      </c>
      <c r="EO376" s="2" t="n">
        <v>100</v>
      </c>
      <c r="EP376" s="2" t="n">
        <v>100</v>
      </c>
    </row>
    <row r="377">
      <c r="A377" s="2" t="n">
        <v>4</v>
      </c>
      <c r="B377" s="2" t="inlineStr">
        <is>
          <t>15.01.05.02</t>
        </is>
      </c>
      <c r="C377" s="2" t="inlineStr">
        <is>
          <t>Descarte lama bentonitica tanque 10% volume =230m3</t>
        </is>
      </c>
      <c r="D377" s="2" t="inlineStr">
        <is>
          <t>24/04/2025</t>
        </is>
      </c>
      <c r="E377" s="2" t="inlineStr">
        <is>
          <t>12/09/2025</t>
        </is>
      </c>
      <c r="F377" s="2" t="n">
        <v>0</v>
      </c>
      <c r="G377" s="2" t="n">
        <v>0</v>
      </c>
      <c r="H377" s="2" t="n">
        <v>0</v>
      </c>
      <c r="I377" s="2" t="n">
        <v>0</v>
      </c>
      <c r="J377" s="2" t="n">
        <v>0</v>
      </c>
      <c r="K377" s="2" t="n">
        <v>0</v>
      </c>
      <c r="L377" s="2" t="n">
        <v>5.05</v>
      </c>
      <c r="M377" s="2" t="n">
        <v>5.05</v>
      </c>
      <c r="N377" s="2" t="n">
        <v>0</v>
      </c>
      <c r="O377" s="2" t="n">
        <v>26.26</v>
      </c>
      <c r="P377" s="2" t="n">
        <v>26.26</v>
      </c>
      <c r="Q377" s="2" t="n">
        <v>12.22</v>
      </c>
      <c r="R377" s="2" t="n">
        <v>46.46</v>
      </c>
      <c r="S377" s="2" t="n">
        <v>46.46</v>
      </c>
      <c r="T377" s="2" t="n">
        <v>23.8</v>
      </c>
      <c r="U377" s="2" t="n">
        <v>69.7</v>
      </c>
      <c r="V377" s="2" t="n">
        <v>69.7</v>
      </c>
      <c r="W377" s="2" t="n">
        <v>40.83</v>
      </c>
      <c r="X377" s="2" t="n">
        <v>89.90000000000001</v>
      </c>
      <c r="Y377" s="2" t="n">
        <v>89.90000000000001</v>
      </c>
      <c r="Z377" s="2" t="n">
        <v>62.68</v>
      </c>
      <c r="AA377" s="2" t="n">
        <v>100</v>
      </c>
      <c r="AB377" s="2" t="n">
        <v>100</v>
      </c>
      <c r="AC377" s="2" t="n">
        <v>100</v>
      </c>
      <c r="AD377" s="2" t="n">
        <v>100</v>
      </c>
      <c r="AE377" s="2" t="n">
        <v>100</v>
      </c>
      <c r="AF377" s="2" t="n">
        <v>100</v>
      </c>
      <c r="AG377" s="2" t="n">
        <v>100</v>
      </c>
      <c r="AH377" s="2" t="n">
        <v>100</v>
      </c>
      <c r="AI377" s="2" t="n">
        <v>100</v>
      </c>
      <c r="AJ377" s="2" t="n">
        <v>100</v>
      </c>
      <c r="AK377" s="2" t="n">
        <v>100</v>
      </c>
      <c r="AL377" s="2" t="n">
        <v>100</v>
      </c>
      <c r="AM377" s="2" t="n">
        <v>100</v>
      </c>
      <c r="AN377" s="2" t="n">
        <v>100</v>
      </c>
      <c r="AO377" s="2" t="n">
        <v>100</v>
      </c>
      <c r="AP377" s="2" t="n">
        <v>100</v>
      </c>
      <c r="AQ377" s="2" t="n">
        <v>100</v>
      </c>
      <c r="AR377" s="2" t="n">
        <v>100</v>
      </c>
      <c r="AS377" s="2" t="n">
        <v>100</v>
      </c>
      <c r="AT377" s="2" t="n">
        <v>100</v>
      </c>
      <c r="AU377" s="2" t="n">
        <v>100</v>
      </c>
      <c r="AV377" s="2" t="n">
        <v>100</v>
      </c>
      <c r="AW377" s="2" t="n">
        <v>100</v>
      </c>
      <c r="AX377" s="2" t="n">
        <v>100</v>
      </c>
      <c r="AY377" s="2" t="n">
        <v>100</v>
      </c>
      <c r="AZ377" s="2" t="n">
        <v>100</v>
      </c>
      <c r="BA377" s="2" t="n">
        <v>100</v>
      </c>
      <c r="BB377" s="2" t="n">
        <v>100</v>
      </c>
      <c r="BC377" s="2" t="n">
        <v>100</v>
      </c>
      <c r="BD377" s="2" t="n">
        <v>100</v>
      </c>
      <c r="BE377" s="2" t="n">
        <v>100</v>
      </c>
      <c r="BF377" s="2" t="n">
        <v>100</v>
      </c>
      <c r="BG377" s="2" t="n">
        <v>100</v>
      </c>
      <c r="BH377" s="2" t="n">
        <v>100</v>
      </c>
      <c r="BI377" s="2" t="n">
        <v>100</v>
      </c>
      <c r="BJ377" s="2" t="n">
        <v>100</v>
      </c>
      <c r="BK377" s="2" t="n">
        <v>100</v>
      </c>
      <c r="BL377" s="2" t="n">
        <v>100</v>
      </c>
      <c r="BM377" s="2" t="n">
        <v>100</v>
      </c>
      <c r="BN377" s="2" t="n">
        <v>100</v>
      </c>
      <c r="BO377" s="2" t="n">
        <v>100</v>
      </c>
      <c r="BP377" s="2" t="n">
        <v>100</v>
      </c>
      <c r="BQ377" s="2" t="n">
        <v>100</v>
      </c>
      <c r="BR377" s="2" t="n">
        <v>100</v>
      </c>
      <c r="BS377" s="2" t="n">
        <v>100</v>
      </c>
      <c r="BT377" s="2" t="n">
        <v>100</v>
      </c>
      <c r="BU377" s="2" t="n">
        <v>100</v>
      </c>
      <c r="BV377" s="2" t="n">
        <v>100</v>
      </c>
      <c r="BW377" s="2" t="n">
        <v>100</v>
      </c>
      <c r="BX377" s="2" t="n">
        <v>100</v>
      </c>
      <c r="BY377" s="2" t="n">
        <v>100</v>
      </c>
      <c r="BZ377" s="2" t="n">
        <v>100</v>
      </c>
      <c r="CA377" s="2" t="n">
        <v>100</v>
      </c>
      <c r="CB377" s="2" t="n">
        <v>100</v>
      </c>
      <c r="CC377" s="2" t="n">
        <v>100</v>
      </c>
      <c r="CD377" s="2" t="n">
        <v>100</v>
      </c>
      <c r="CE377" s="2" t="n">
        <v>100</v>
      </c>
      <c r="CF377" s="2" t="n">
        <v>100</v>
      </c>
      <c r="CG377" s="2" t="n">
        <v>100</v>
      </c>
      <c r="CH377" s="2" t="n">
        <v>100</v>
      </c>
      <c r="CI377" s="2" t="n">
        <v>100</v>
      </c>
      <c r="CJ377" s="2" t="n">
        <v>100</v>
      </c>
      <c r="CK377" s="2" t="n">
        <v>100</v>
      </c>
      <c r="CL377" s="2" t="n">
        <v>100</v>
      </c>
      <c r="CM377" s="2" t="n">
        <v>100</v>
      </c>
      <c r="CN377" s="2" t="n">
        <v>100</v>
      </c>
      <c r="CO377" s="2" t="n">
        <v>100</v>
      </c>
      <c r="CP377" s="2" t="n">
        <v>100</v>
      </c>
      <c r="CQ377" s="2" t="n">
        <v>100</v>
      </c>
      <c r="CR377" s="2" t="n">
        <v>100</v>
      </c>
      <c r="CS377" s="2" t="n">
        <v>100</v>
      </c>
      <c r="CT377" s="2" t="n">
        <v>100</v>
      </c>
      <c r="CU377" s="2" t="n">
        <v>100</v>
      </c>
      <c r="CV377" s="2" t="n">
        <v>100</v>
      </c>
      <c r="CW377" s="2" t="n">
        <v>100</v>
      </c>
      <c r="CX377" s="2" t="n">
        <v>100</v>
      </c>
      <c r="CY377" s="2" t="n">
        <v>100</v>
      </c>
      <c r="CZ377" s="2" t="n">
        <v>100</v>
      </c>
      <c r="DA377" s="2" t="n">
        <v>100</v>
      </c>
      <c r="DB377" s="2" t="n">
        <v>100</v>
      </c>
      <c r="DC377" s="2" t="n">
        <v>100</v>
      </c>
      <c r="DD377" s="2" t="n">
        <v>100</v>
      </c>
      <c r="DE377" s="2" t="n">
        <v>100</v>
      </c>
      <c r="DF377" s="2" t="n">
        <v>100</v>
      </c>
      <c r="DG377" s="2" t="n">
        <v>100</v>
      </c>
      <c r="DH377" s="2" t="n">
        <v>100</v>
      </c>
      <c r="DI377" s="2" t="n">
        <v>100</v>
      </c>
      <c r="DJ377" s="2" t="n">
        <v>100</v>
      </c>
      <c r="DK377" s="2" t="n">
        <v>100</v>
      </c>
      <c r="DL377" s="2" t="n">
        <v>100</v>
      </c>
      <c r="DM377" s="2" t="n">
        <v>100</v>
      </c>
      <c r="DN377" s="2" t="n">
        <v>100</v>
      </c>
      <c r="DO377" s="2" t="n">
        <v>100</v>
      </c>
      <c r="DP377" s="2" t="n">
        <v>100</v>
      </c>
      <c r="DQ377" s="2" t="n">
        <v>100</v>
      </c>
      <c r="DR377" s="2" t="n">
        <v>100</v>
      </c>
      <c r="DS377" s="2" t="n">
        <v>100</v>
      </c>
      <c r="DT377" s="2" t="n">
        <v>100</v>
      </c>
      <c r="DU377" s="2" t="n">
        <v>100</v>
      </c>
      <c r="DV377" s="2" t="n">
        <v>100</v>
      </c>
      <c r="DW377" s="2" t="n">
        <v>100</v>
      </c>
      <c r="DX377" s="2" t="n">
        <v>100</v>
      </c>
      <c r="DY377" s="2" t="n">
        <v>100</v>
      </c>
      <c r="DZ377" s="2" t="n">
        <v>100</v>
      </c>
      <c r="EA377" s="2" t="n">
        <v>100</v>
      </c>
      <c r="EB377" s="2" t="n">
        <v>100</v>
      </c>
      <c r="EC377" s="2" t="n">
        <v>100</v>
      </c>
      <c r="ED377" s="2" t="n">
        <v>100</v>
      </c>
      <c r="EE377" s="2" t="n">
        <v>100</v>
      </c>
      <c r="EF377" s="2" t="n">
        <v>100</v>
      </c>
      <c r="EG377" s="2" t="n">
        <v>100</v>
      </c>
      <c r="EH377" s="2" t="n">
        <v>100</v>
      </c>
      <c r="EI377" s="2" t="n">
        <v>100</v>
      </c>
      <c r="EJ377" s="2" t="n">
        <v>100</v>
      </c>
      <c r="EK377" s="2" t="n">
        <v>100</v>
      </c>
      <c r="EL377" s="2" t="n">
        <v>100</v>
      </c>
      <c r="EM377" s="2" t="n">
        <v>100</v>
      </c>
      <c r="EN377" s="2" t="n">
        <v>100</v>
      </c>
      <c r="EO377" s="2" t="n">
        <v>100</v>
      </c>
      <c r="EP377" s="2" t="n">
        <v>100</v>
      </c>
    </row>
    <row r="378">
      <c r="A378" s="2" t="n">
        <v>4</v>
      </c>
      <c r="B378" s="2" t="inlineStr">
        <is>
          <t>15.01.05.03</t>
        </is>
      </c>
      <c r="C378" s="2" t="inlineStr">
        <is>
          <t>Caminhao Pipa (Metade do volume de concreto + 10% , cada caminhão possue 10m³ de água)</t>
        </is>
      </c>
      <c r="D378" s="2" t="inlineStr">
        <is>
          <t>24/04/2025</t>
        </is>
      </c>
      <c r="E378" s="2" t="inlineStr">
        <is>
          <t>12/09/2025</t>
        </is>
      </c>
      <c r="F378" s="2" t="n">
        <v>119040</v>
      </c>
      <c r="G378" s="2" t="n">
        <v>0</v>
      </c>
      <c r="H378" s="2" t="n">
        <v>119040</v>
      </c>
      <c r="I378" s="2" t="n">
        <v>0</v>
      </c>
      <c r="J378" s="2" t="n">
        <v>0</v>
      </c>
      <c r="K378" s="2" t="n">
        <v>0</v>
      </c>
      <c r="L378" s="2" t="n">
        <v>5.05</v>
      </c>
      <c r="M378" s="2" t="n">
        <v>5.05</v>
      </c>
      <c r="N378" s="2" t="n">
        <v>0</v>
      </c>
      <c r="O378" s="2" t="n">
        <v>26.26</v>
      </c>
      <c r="P378" s="2" t="n">
        <v>26.26</v>
      </c>
      <c r="Q378" s="2" t="n">
        <v>12.22</v>
      </c>
      <c r="R378" s="2" t="n">
        <v>46.46</v>
      </c>
      <c r="S378" s="2" t="n">
        <v>46.46</v>
      </c>
      <c r="T378" s="2" t="n">
        <v>23.8</v>
      </c>
      <c r="U378" s="2" t="n">
        <v>69.7</v>
      </c>
      <c r="V378" s="2" t="n">
        <v>69.7</v>
      </c>
      <c r="W378" s="2" t="n">
        <v>40.83</v>
      </c>
      <c r="X378" s="2" t="n">
        <v>89.90000000000001</v>
      </c>
      <c r="Y378" s="2" t="n">
        <v>89.90000000000001</v>
      </c>
      <c r="Z378" s="2" t="n">
        <v>62.68</v>
      </c>
      <c r="AA378" s="2" t="n">
        <v>100</v>
      </c>
      <c r="AB378" s="2" t="n">
        <v>100</v>
      </c>
      <c r="AC378" s="2" t="n">
        <v>100</v>
      </c>
      <c r="AD378" s="2" t="n">
        <v>100</v>
      </c>
      <c r="AE378" s="2" t="n">
        <v>100</v>
      </c>
      <c r="AF378" s="2" t="n">
        <v>100</v>
      </c>
      <c r="AG378" s="2" t="n">
        <v>100</v>
      </c>
      <c r="AH378" s="2" t="n">
        <v>100</v>
      </c>
      <c r="AI378" s="2" t="n">
        <v>100</v>
      </c>
      <c r="AJ378" s="2" t="n">
        <v>100</v>
      </c>
      <c r="AK378" s="2" t="n">
        <v>100</v>
      </c>
      <c r="AL378" s="2" t="n">
        <v>100</v>
      </c>
      <c r="AM378" s="2" t="n">
        <v>100</v>
      </c>
      <c r="AN378" s="2" t="n">
        <v>100</v>
      </c>
      <c r="AO378" s="2" t="n">
        <v>100</v>
      </c>
      <c r="AP378" s="2" t="n">
        <v>100</v>
      </c>
      <c r="AQ378" s="2" t="n">
        <v>100</v>
      </c>
      <c r="AR378" s="2" t="n">
        <v>100</v>
      </c>
      <c r="AS378" s="2" t="n">
        <v>100</v>
      </c>
      <c r="AT378" s="2" t="n">
        <v>100</v>
      </c>
      <c r="AU378" s="2" t="n">
        <v>100</v>
      </c>
      <c r="AV378" s="2" t="n">
        <v>100</v>
      </c>
      <c r="AW378" s="2" t="n">
        <v>100</v>
      </c>
      <c r="AX378" s="2" t="n">
        <v>100</v>
      </c>
      <c r="AY378" s="2" t="n">
        <v>100</v>
      </c>
      <c r="AZ378" s="2" t="n">
        <v>100</v>
      </c>
      <c r="BA378" s="2" t="n">
        <v>100</v>
      </c>
      <c r="BB378" s="2" t="n">
        <v>100</v>
      </c>
      <c r="BC378" s="2" t="n">
        <v>100</v>
      </c>
      <c r="BD378" s="2" t="n">
        <v>100</v>
      </c>
      <c r="BE378" s="2" t="n">
        <v>100</v>
      </c>
      <c r="BF378" s="2" t="n">
        <v>100</v>
      </c>
      <c r="BG378" s="2" t="n">
        <v>100</v>
      </c>
      <c r="BH378" s="2" t="n">
        <v>100</v>
      </c>
      <c r="BI378" s="2" t="n">
        <v>100</v>
      </c>
      <c r="BJ378" s="2" t="n">
        <v>100</v>
      </c>
      <c r="BK378" s="2" t="n">
        <v>100</v>
      </c>
      <c r="BL378" s="2" t="n">
        <v>100</v>
      </c>
      <c r="BM378" s="2" t="n">
        <v>100</v>
      </c>
      <c r="BN378" s="2" t="n">
        <v>100</v>
      </c>
      <c r="BO378" s="2" t="n">
        <v>100</v>
      </c>
      <c r="BP378" s="2" t="n">
        <v>100</v>
      </c>
      <c r="BQ378" s="2" t="n">
        <v>100</v>
      </c>
      <c r="BR378" s="2" t="n">
        <v>100</v>
      </c>
      <c r="BS378" s="2" t="n">
        <v>100</v>
      </c>
      <c r="BT378" s="2" t="n">
        <v>100</v>
      </c>
      <c r="BU378" s="2" t="n">
        <v>100</v>
      </c>
      <c r="BV378" s="2" t="n">
        <v>100</v>
      </c>
      <c r="BW378" s="2" t="n">
        <v>100</v>
      </c>
      <c r="BX378" s="2" t="n">
        <v>100</v>
      </c>
      <c r="BY378" s="2" t="n">
        <v>100</v>
      </c>
      <c r="BZ378" s="2" t="n">
        <v>100</v>
      </c>
      <c r="CA378" s="2" t="n">
        <v>100</v>
      </c>
      <c r="CB378" s="2" t="n">
        <v>100</v>
      </c>
      <c r="CC378" s="2" t="n">
        <v>100</v>
      </c>
      <c r="CD378" s="2" t="n">
        <v>100</v>
      </c>
      <c r="CE378" s="2" t="n">
        <v>100</v>
      </c>
      <c r="CF378" s="2" t="n">
        <v>100</v>
      </c>
      <c r="CG378" s="2" t="n">
        <v>100</v>
      </c>
      <c r="CH378" s="2" t="n">
        <v>100</v>
      </c>
      <c r="CI378" s="2" t="n">
        <v>100</v>
      </c>
      <c r="CJ378" s="2" t="n">
        <v>100</v>
      </c>
      <c r="CK378" s="2" t="n">
        <v>100</v>
      </c>
      <c r="CL378" s="2" t="n">
        <v>100</v>
      </c>
      <c r="CM378" s="2" t="n">
        <v>100</v>
      </c>
      <c r="CN378" s="2" t="n">
        <v>100</v>
      </c>
      <c r="CO378" s="2" t="n">
        <v>100</v>
      </c>
      <c r="CP378" s="2" t="n">
        <v>100</v>
      </c>
      <c r="CQ378" s="2" t="n">
        <v>100</v>
      </c>
      <c r="CR378" s="2" t="n">
        <v>100</v>
      </c>
      <c r="CS378" s="2" t="n">
        <v>100</v>
      </c>
      <c r="CT378" s="2" t="n">
        <v>100</v>
      </c>
      <c r="CU378" s="2" t="n">
        <v>100</v>
      </c>
      <c r="CV378" s="2" t="n">
        <v>100</v>
      </c>
      <c r="CW378" s="2" t="n">
        <v>100</v>
      </c>
      <c r="CX378" s="2" t="n">
        <v>100</v>
      </c>
      <c r="CY378" s="2" t="n">
        <v>100</v>
      </c>
      <c r="CZ378" s="2" t="n">
        <v>100</v>
      </c>
      <c r="DA378" s="2" t="n">
        <v>100</v>
      </c>
      <c r="DB378" s="2" t="n">
        <v>100</v>
      </c>
      <c r="DC378" s="2" t="n">
        <v>100</v>
      </c>
      <c r="DD378" s="2" t="n">
        <v>100</v>
      </c>
      <c r="DE378" s="2" t="n">
        <v>100</v>
      </c>
      <c r="DF378" s="2" t="n">
        <v>100</v>
      </c>
      <c r="DG378" s="2" t="n">
        <v>100</v>
      </c>
      <c r="DH378" s="2" t="n">
        <v>100</v>
      </c>
      <c r="DI378" s="2" t="n">
        <v>100</v>
      </c>
      <c r="DJ378" s="2" t="n">
        <v>100</v>
      </c>
      <c r="DK378" s="2" t="n">
        <v>100</v>
      </c>
      <c r="DL378" s="2" t="n">
        <v>100</v>
      </c>
      <c r="DM378" s="2" t="n">
        <v>100</v>
      </c>
      <c r="DN378" s="2" t="n">
        <v>100</v>
      </c>
      <c r="DO378" s="2" t="n">
        <v>100</v>
      </c>
      <c r="DP378" s="2" t="n">
        <v>100</v>
      </c>
      <c r="DQ378" s="2" t="n">
        <v>100</v>
      </c>
      <c r="DR378" s="2" t="n">
        <v>100</v>
      </c>
      <c r="DS378" s="2" t="n">
        <v>100</v>
      </c>
      <c r="DT378" s="2" t="n">
        <v>100</v>
      </c>
      <c r="DU378" s="2" t="n">
        <v>100</v>
      </c>
      <c r="DV378" s="2" t="n">
        <v>100</v>
      </c>
      <c r="DW378" s="2" t="n">
        <v>100</v>
      </c>
      <c r="DX378" s="2" t="n">
        <v>100</v>
      </c>
      <c r="DY378" s="2" t="n">
        <v>100</v>
      </c>
      <c r="DZ378" s="2" t="n">
        <v>100</v>
      </c>
      <c r="EA378" s="2" t="n">
        <v>100</v>
      </c>
      <c r="EB378" s="2" t="n">
        <v>100</v>
      </c>
      <c r="EC378" s="2" t="n">
        <v>100</v>
      </c>
      <c r="ED378" s="2" t="n">
        <v>100</v>
      </c>
      <c r="EE378" s="2" t="n">
        <v>100</v>
      </c>
      <c r="EF378" s="2" t="n">
        <v>100</v>
      </c>
      <c r="EG378" s="2" t="n">
        <v>100</v>
      </c>
      <c r="EH378" s="2" t="n">
        <v>100</v>
      </c>
      <c r="EI378" s="2" t="n">
        <v>100</v>
      </c>
      <c r="EJ378" s="2" t="n">
        <v>100</v>
      </c>
      <c r="EK378" s="2" t="n">
        <v>100</v>
      </c>
      <c r="EL378" s="2" t="n">
        <v>100</v>
      </c>
      <c r="EM378" s="2" t="n">
        <v>100</v>
      </c>
      <c r="EN378" s="2" t="n">
        <v>100</v>
      </c>
      <c r="EO378" s="2" t="n">
        <v>100</v>
      </c>
      <c r="EP378" s="2" t="n">
        <v>100</v>
      </c>
    </row>
    <row r="379">
      <c r="A379" s="2" t="n">
        <v>4</v>
      </c>
      <c r="B379" s="2" t="inlineStr">
        <is>
          <t>15.01.05.04</t>
        </is>
      </c>
      <c r="C379" s="2" t="inlineStr">
        <is>
          <t>Descarte material de escavação - (Volume de concreto + 30% de empolamento)</t>
        </is>
      </c>
      <c r="D379" s="2" t="inlineStr">
        <is>
          <t>24/04/2025</t>
        </is>
      </c>
      <c r="E379" s="2" t="inlineStr">
        <is>
          <t>12/09/2025</t>
        </is>
      </c>
      <c r="F379" s="2" t="n">
        <v>347830.8592242876</v>
      </c>
      <c r="G379" s="2" t="n">
        <v>0</v>
      </c>
      <c r="H379" s="2" t="n">
        <v>347830.8592242876</v>
      </c>
      <c r="I379" s="2" t="n">
        <v>0</v>
      </c>
      <c r="J379" s="2" t="n">
        <v>0</v>
      </c>
      <c r="K379" s="2" t="n">
        <v>0</v>
      </c>
      <c r="L379" s="2" t="n">
        <v>5.05</v>
      </c>
      <c r="M379" s="2" t="n">
        <v>5.05</v>
      </c>
      <c r="N379" s="2" t="n">
        <v>0</v>
      </c>
      <c r="O379" s="2" t="n">
        <v>26.26</v>
      </c>
      <c r="P379" s="2" t="n">
        <v>26.26</v>
      </c>
      <c r="Q379" s="2" t="n">
        <v>12.22</v>
      </c>
      <c r="R379" s="2" t="n">
        <v>46.46</v>
      </c>
      <c r="S379" s="2" t="n">
        <v>46.46</v>
      </c>
      <c r="T379" s="2" t="n">
        <v>23.8</v>
      </c>
      <c r="U379" s="2" t="n">
        <v>69.7</v>
      </c>
      <c r="V379" s="2" t="n">
        <v>69.7</v>
      </c>
      <c r="W379" s="2" t="n">
        <v>40.83</v>
      </c>
      <c r="X379" s="2" t="n">
        <v>89.90000000000001</v>
      </c>
      <c r="Y379" s="2" t="n">
        <v>89.90000000000001</v>
      </c>
      <c r="Z379" s="2" t="n">
        <v>62.68</v>
      </c>
      <c r="AA379" s="2" t="n">
        <v>100</v>
      </c>
      <c r="AB379" s="2" t="n">
        <v>100</v>
      </c>
      <c r="AC379" s="2" t="n">
        <v>100</v>
      </c>
      <c r="AD379" s="2" t="n">
        <v>100</v>
      </c>
      <c r="AE379" s="2" t="n">
        <v>100</v>
      </c>
      <c r="AF379" s="2" t="n">
        <v>100</v>
      </c>
      <c r="AG379" s="2" t="n">
        <v>100</v>
      </c>
      <c r="AH379" s="2" t="n">
        <v>100</v>
      </c>
      <c r="AI379" s="2" t="n">
        <v>100</v>
      </c>
      <c r="AJ379" s="2" t="n">
        <v>100</v>
      </c>
      <c r="AK379" s="2" t="n">
        <v>100</v>
      </c>
      <c r="AL379" s="2" t="n">
        <v>100</v>
      </c>
      <c r="AM379" s="2" t="n">
        <v>100</v>
      </c>
      <c r="AN379" s="2" t="n">
        <v>100</v>
      </c>
      <c r="AO379" s="2" t="n">
        <v>100</v>
      </c>
      <c r="AP379" s="2" t="n">
        <v>100</v>
      </c>
      <c r="AQ379" s="2" t="n">
        <v>100</v>
      </c>
      <c r="AR379" s="2" t="n">
        <v>100</v>
      </c>
      <c r="AS379" s="2" t="n">
        <v>100</v>
      </c>
      <c r="AT379" s="2" t="n">
        <v>100</v>
      </c>
      <c r="AU379" s="2" t="n">
        <v>100</v>
      </c>
      <c r="AV379" s="2" t="n">
        <v>100</v>
      </c>
      <c r="AW379" s="2" t="n">
        <v>100</v>
      </c>
      <c r="AX379" s="2" t="n">
        <v>100</v>
      </c>
      <c r="AY379" s="2" t="n">
        <v>100</v>
      </c>
      <c r="AZ379" s="2" t="n">
        <v>100</v>
      </c>
      <c r="BA379" s="2" t="n">
        <v>100</v>
      </c>
      <c r="BB379" s="2" t="n">
        <v>100</v>
      </c>
      <c r="BC379" s="2" t="n">
        <v>100</v>
      </c>
      <c r="BD379" s="2" t="n">
        <v>100</v>
      </c>
      <c r="BE379" s="2" t="n">
        <v>100</v>
      </c>
      <c r="BF379" s="2" t="n">
        <v>100</v>
      </c>
      <c r="BG379" s="2" t="n">
        <v>100</v>
      </c>
      <c r="BH379" s="2" t="n">
        <v>100</v>
      </c>
      <c r="BI379" s="2" t="n">
        <v>100</v>
      </c>
      <c r="BJ379" s="2" t="n">
        <v>100</v>
      </c>
      <c r="BK379" s="2" t="n">
        <v>100</v>
      </c>
      <c r="BL379" s="2" t="n">
        <v>100</v>
      </c>
      <c r="BM379" s="2" t="n">
        <v>100</v>
      </c>
      <c r="BN379" s="2" t="n">
        <v>100</v>
      </c>
      <c r="BO379" s="2" t="n">
        <v>100</v>
      </c>
      <c r="BP379" s="2" t="n">
        <v>100</v>
      </c>
      <c r="BQ379" s="2" t="n">
        <v>100</v>
      </c>
      <c r="BR379" s="2" t="n">
        <v>100</v>
      </c>
      <c r="BS379" s="2" t="n">
        <v>100</v>
      </c>
      <c r="BT379" s="2" t="n">
        <v>100</v>
      </c>
      <c r="BU379" s="2" t="n">
        <v>100</v>
      </c>
      <c r="BV379" s="2" t="n">
        <v>100</v>
      </c>
      <c r="BW379" s="2" t="n">
        <v>100</v>
      </c>
      <c r="BX379" s="2" t="n">
        <v>100</v>
      </c>
      <c r="BY379" s="2" t="n">
        <v>100</v>
      </c>
      <c r="BZ379" s="2" t="n">
        <v>100</v>
      </c>
      <c r="CA379" s="2" t="n">
        <v>100</v>
      </c>
      <c r="CB379" s="2" t="n">
        <v>100</v>
      </c>
      <c r="CC379" s="2" t="n">
        <v>100</v>
      </c>
      <c r="CD379" s="2" t="n">
        <v>100</v>
      </c>
      <c r="CE379" s="2" t="n">
        <v>100</v>
      </c>
      <c r="CF379" s="2" t="n">
        <v>100</v>
      </c>
      <c r="CG379" s="2" t="n">
        <v>100</v>
      </c>
      <c r="CH379" s="2" t="n">
        <v>100</v>
      </c>
      <c r="CI379" s="2" t="n">
        <v>100</v>
      </c>
      <c r="CJ379" s="2" t="n">
        <v>100</v>
      </c>
      <c r="CK379" s="2" t="n">
        <v>100</v>
      </c>
      <c r="CL379" s="2" t="n">
        <v>100</v>
      </c>
      <c r="CM379" s="2" t="n">
        <v>100</v>
      </c>
      <c r="CN379" s="2" t="n">
        <v>100</v>
      </c>
      <c r="CO379" s="2" t="n">
        <v>100</v>
      </c>
      <c r="CP379" s="2" t="n">
        <v>100</v>
      </c>
      <c r="CQ379" s="2" t="n">
        <v>100</v>
      </c>
      <c r="CR379" s="2" t="n">
        <v>100</v>
      </c>
      <c r="CS379" s="2" t="n">
        <v>100</v>
      </c>
      <c r="CT379" s="2" t="n">
        <v>100</v>
      </c>
      <c r="CU379" s="2" t="n">
        <v>100</v>
      </c>
      <c r="CV379" s="2" t="n">
        <v>100</v>
      </c>
      <c r="CW379" s="2" t="n">
        <v>100</v>
      </c>
      <c r="CX379" s="2" t="n">
        <v>100</v>
      </c>
      <c r="CY379" s="2" t="n">
        <v>100</v>
      </c>
      <c r="CZ379" s="2" t="n">
        <v>100</v>
      </c>
      <c r="DA379" s="2" t="n">
        <v>100</v>
      </c>
      <c r="DB379" s="2" t="n">
        <v>100</v>
      </c>
      <c r="DC379" s="2" t="n">
        <v>100</v>
      </c>
      <c r="DD379" s="2" t="n">
        <v>100</v>
      </c>
      <c r="DE379" s="2" t="n">
        <v>100</v>
      </c>
      <c r="DF379" s="2" t="n">
        <v>100</v>
      </c>
      <c r="DG379" s="2" t="n">
        <v>100</v>
      </c>
      <c r="DH379" s="2" t="n">
        <v>100</v>
      </c>
      <c r="DI379" s="2" t="n">
        <v>100</v>
      </c>
      <c r="DJ379" s="2" t="n">
        <v>100</v>
      </c>
      <c r="DK379" s="2" t="n">
        <v>100</v>
      </c>
      <c r="DL379" s="2" t="n">
        <v>100</v>
      </c>
      <c r="DM379" s="2" t="n">
        <v>100</v>
      </c>
      <c r="DN379" s="2" t="n">
        <v>100</v>
      </c>
      <c r="DO379" s="2" t="n">
        <v>100</v>
      </c>
      <c r="DP379" s="2" t="n">
        <v>100</v>
      </c>
      <c r="DQ379" s="2" t="n">
        <v>100</v>
      </c>
      <c r="DR379" s="2" t="n">
        <v>100</v>
      </c>
      <c r="DS379" s="2" t="n">
        <v>100</v>
      </c>
      <c r="DT379" s="2" t="n">
        <v>100</v>
      </c>
      <c r="DU379" s="2" t="n">
        <v>100</v>
      </c>
      <c r="DV379" s="2" t="n">
        <v>100</v>
      </c>
      <c r="DW379" s="2" t="n">
        <v>100</v>
      </c>
      <c r="DX379" s="2" t="n">
        <v>100</v>
      </c>
      <c r="DY379" s="2" t="n">
        <v>100</v>
      </c>
      <c r="DZ379" s="2" t="n">
        <v>100</v>
      </c>
      <c r="EA379" s="2" t="n">
        <v>100</v>
      </c>
      <c r="EB379" s="2" t="n">
        <v>100</v>
      </c>
      <c r="EC379" s="2" t="n">
        <v>100</v>
      </c>
      <c r="ED379" s="2" t="n">
        <v>100</v>
      </c>
      <c r="EE379" s="2" t="n">
        <v>100</v>
      </c>
      <c r="EF379" s="2" t="n">
        <v>100</v>
      </c>
      <c r="EG379" s="2" t="n">
        <v>100</v>
      </c>
      <c r="EH379" s="2" t="n">
        <v>100</v>
      </c>
      <c r="EI379" s="2" t="n">
        <v>100</v>
      </c>
      <c r="EJ379" s="2" t="n">
        <v>100</v>
      </c>
      <c r="EK379" s="2" t="n">
        <v>100</v>
      </c>
      <c r="EL379" s="2" t="n">
        <v>100</v>
      </c>
      <c r="EM379" s="2" t="n">
        <v>100</v>
      </c>
      <c r="EN379" s="2" t="n">
        <v>100</v>
      </c>
      <c r="EO379" s="2" t="n">
        <v>100</v>
      </c>
      <c r="EP379" s="2" t="n">
        <v>100</v>
      </c>
    </row>
    <row r="380">
      <c r="A380" s="2" t="n">
        <v>4</v>
      </c>
      <c r="B380" s="2" t="inlineStr">
        <is>
          <t>15.01.05.05</t>
        </is>
      </c>
      <c r="C380" s="2" t="inlineStr">
        <is>
          <t>Embocamento</t>
        </is>
      </c>
      <c r="D380" s="2" t="inlineStr">
        <is>
          <t>24/04/2025</t>
        </is>
      </c>
      <c r="E380" s="2" t="inlineStr">
        <is>
          <t>12/09/2025</t>
        </is>
      </c>
      <c r="F380" s="2" t="n">
        <v>46200</v>
      </c>
      <c r="G380" s="2" t="n">
        <v>0</v>
      </c>
      <c r="H380" s="2" t="n">
        <v>46200</v>
      </c>
      <c r="I380" s="2" t="n">
        <v>0</v>
      </c>
      <c r="J380" s="2" t="n">
        <v>0</v>
      </c>
      <c r="K380" s="2" t="n">
        <v>0</v>
      </c>
      <c r="L380" s="2" t="n">
        <v>5.05</v>
      </c>
      <c r="M380" s="2" t="n">
        <v>5.05</v>
      </c>
      <c r="N380" s="2" t="n">
        <v>0</v>
      </c>
      <c r="O380" s="2" t="n">
        <v>26.26</v>
      </c>
      <c r="P380" s="2" t="n">
        <v>26.26</v>
      </c>
      <c r="Q380" s="2" t="n">
        <v>12.22</v>
      </c>
      <c r="R380" s="2" t="n">
        <v>46.46</v>
      </c>
      <c r="S380" s="2" t="n">
        <v>46.46</v>
      </c>
      <c r="T380" s="2" t="n">
        <v>23.8</v>
      </c>
      <c r="U380" s="2" t="n">
        <v>69.7</v>
      </c>
      <c r="V380" s="2" t="n">
        <v>69.7</v>
      </c>
      <c r="W380" s="2" t="n">
        <v>40.83</v>
      </c>
      <c r="X380" s="2" t="n">
        <v>89.90000000000001</v>
      </c>
      <c r="Y380" s="2" t="n">
        <v>89.90000000000001</v>
      </c>
      <c r="Z380" s="2" t="n">
        <v>62.68</v>
      </c>
      <c r="AA380" s="2" t="n">
        <v>100</v>
      </c>
      <c r="AB380" s="2" t="n">
        <v>100</v>
      </c>
      <c r="AC380" s="2" t="n">
        <v>100</v>
      </c>
      <c r="AD380" s="2" t="n">
        <v>100</v>
      </c>
      <c r="AE380" s="2" t="n">
        <v>100</v>
      </c>
      <c r="AF380" s="2" t="n">
        <v>100</v>
      </c>
      <c r="AG380" s="2" t="n">
        <v>100</v>
      </c>
      <c r="AH380" s="2" t="n">
        <v>100</v>
      </c>
      <c r="AI380" s="2" t="n">
        <v>100</v>
      </c>
      <c r="AJ380" s="2" t="n">
        <v>100</v>
      </c>
      <c r="AK380" s="2" t="n">
        <v>100</v>
      </c>
      <c r="AL380" s="2" t="n">
        <v>100</v>
      </c>
      <c r="AM380" s="2" t="n">
        <v>100</v>
      </c>
      <c r="AN380" s="2" t="n">
        <v>100</v>
      </c>
      <c r="AO380" s="2" t="n">
        <v>100</v>
      </c>
      <c r="AP380" s="2" t="n">
        <v>100</v>
      </c>
      <c r="AQ380" s="2" t="n">
        <v>100</v>
      </c>
      <c r="AR380" s="2" t="n">
        <v>100</v>
      </c>
      <c r="AS380" s="2" t="n">
        <v>100</v>
      </c>
      <c r="AT380" s="2" t="n">
        <v>100</v>
      </c>
      <c r="AU380" s="2" t="n">
        <v>100</v>
      </c>
      <c r="AV380" s="2" t="n">
        <v>100</v>
      </c>
      <c r="AW380" s="2" t="n">
        <v>100</v>
      </c>
      <c r="AX380" s="2" t="n">
        <v>100</v>
      </c>
      <c r="AY380" s="2" t="n">
        <v>100</v>
      </c>
      <c r="AZ380" s="2" t="n">
        <v>100</v>
      </c>
      <c r="BA380" s="2" t="n">
        <v>100</v>
      </c>
      <c r="BB380" s="2" t="n">
        <v>100</v>
      </c>
      <c r="BC380" s="2" t="n">
        <v>100</v>
      </c>
      <c r="BD380" s="2" t="n">
        <v>100</v>
      </c>
      <c r="BE380" s="2" t="n">
        <v>100</v>
      </c>
      <c r="BF380" s="2" t="n">
        <v>100</v>
      </c>
      <c r="BG380" s="2" t="n">
        <v>100</v>
      </c>
      <c r="BH380" s="2" t="n">
        <v>100</v>
      </c>
      <c r="BI380" s="2" t="n">
        <v>100</v>
      </c>
      <c r="BJ380" s="2" t="n">
        <v>100</v>
      </c>
      <c r="BK380" s="2" t="n">
        <v>100</v>
      </c>
      <c r="BL380" s="2" t="n">
        <v>100</v>
      </c>
      <c r="BM380" s="2" t="n">
        <v>100</v>
      </c>
      <c r="BN380" s="2" t="n">
        <v>100</v>
      </c>
      <c r="BO380" s="2" t="n">
        <v>100</v>
      </c>
      <c r="BP380" s="2" t="n">
        <v>100</v>
      </c>
      <c r="BQ380" s="2" t="n">
        <v>100</v>
      </c>
      <c r="BR380" s="2" t="n">
        <v>100</v>
      </c>
      <c r="BS380" s="2" t="n">
        <v>100</v>
      </c>
      <c r="BT380" s="2" t="n">
        <v>100</v>
      </c>
      <c r="BU380" s="2" t="n">
        <v>100</v>
      </c>
      <c r="BV380" s="2" t="n">
        <v>100</v>
      </c>
      <c r="BW380" s="2" t="n">
        <v>100</v>
      </c>
      <c r="BX380" s="2" t="n">
        <v>100</v>
      </c>
      <c r="BY380" s="2" t="n">
        <v>100</v>
      </c>
      <c r="BZ380" s="2" t="n">
        <v>100</v>
      </c>
      <c r="CA380" s="2" t="n">
        <v>100</v>
      </c>
      <c r="CB380" s="2" t="n">
        <v>100</v>
      </c>
      <c r="CC380" s="2" t="n">
        <v>100</v>
      </c>
      <c r="CD380" s="2" t="n">
        <v>100</v>
      </c>
      <c r="CE380" s="2" t="n">
        <v>100</v>
      </c>
      <c r="CF380" s="2" t="n">
        <v>100</v>
      </c>
      <c r="CG380" s="2" t="n">
        <v>100</v>
      </c>
      <c r="CH380" s="2" t="n">
        <v>100</v>
      </c>
      <c r="CI380" s="2" t="n">
        <v>100</v>
      </c>
      <c r="CJ380" s="2" t="n">
        <v>100</v>
      </c>
      <c r="CK380" s="2" t="n">
        <v>100</v>
      </c>
      <c r="CL380" s="2" t="n">
        <v>100</v>
      </c>
      <c r="CM380" s="2" t="n">
        <v>100</v>
      </c>
      <c r="CN380" s="2" t="n">
        <v>100</v>
      </c>
      <c r="CO380" s="2" t="n">
        <v>100</v>
      </c>
      <c r="CP380" s="2" t="n">
        <v>100</v>
      </c>
      <c r="CQ380" s="2" t="n">
        <v>100</v>
      </c>
      <c r="CR380" s="2" t="n">
        <v>100</v>
      </c>
      <c r="CS380" s="2" t="n">
        <v>100</v>
      </c>
      <c r="CT380" s="2" t="n">
        <v>100</v>
      </c>
      <c r="CU380" s="2" t="n">
        <v>100</v>
      </c>
      <c r="CV380" s="2" t="n">
        <v>100</v>
      </c>
      <c r="CW380" s="2" t="n">
        <v>100</v>
      </c>
      <c r="CX380" s="2" t="n">
        <v>100</v>
      </c>
      <c r="CY380" s="2" t="n">
        <v>100</v>
      </c>
      <c r="CZ380" s="2" t="n">
        <v>100</v>
      </c>
      <c r="DA380" s="2" t="n">
        <v>100</v>
      </c>
      <c r="DB380" s="2" t="n">
        <v>100</v>
      </c>
      <c r="DC380" s="2" t="n">
        <v>100</v>
      </c>
      <c r="DD380" s="2" t="n">
        <v>100</v>
      </c>
      <c r="DE380" s="2" t="n">
        <v>100</v>
      </c>
      <c r="DF380" s="2" t="n">
        <v>100</v>
      </c>
      <c r="DG380" s="2" t="n">
        <v>100</v>
      </c>
      <c r="DH380" s="2" t="n">
        <v>100</v>
      </c>
      <c r="DI380" s="2" t="n">
        <v>100</v>
      </c>
      <c r="DJ380" s="2" t="n">
        <v>100</v>
      </c>
      <c r="DK380" s="2" t="n">
        <v>100</v>
      </c>
      <c r="DL380" s="2" t="n">
        <v>100</v>
      </c>
      <c r="DM380" s="2" t="n">
        <v>100</v>
      </c>
      <c r="DN380" s="2" t="n">
        <v>100</v>
      </c>
      <c r="DO380" s="2" t="n">
        <v>100</v>
      </c>
      <c r="DP380" s="2" t="n">
        <v>100</v>
      </c>
      <c r="DQ380" s="2" t="n">
        <v>100</v>
      </c>
      <c r="DR380" s="2" t="n">
        <v>100</v>
      </c>
      <c r="DS380" s="2" t="n">
        <v>100</v>
      </c>
      <c r="DT380" s="2" t="n">
        <v>100</v>
      </c>
      <c r="DU380" s="2" t="n">
        <v>100</v>
      </c>
      <c r="DV380" s="2" t="n">
        <v>100</v>
      </c>
      <c r="DW380" s="2" t="n">
        <v>100</v>
      </c>
      <c r="DX380" s="2" t="n">
        <v>100</v>
      </c>
      <c r="DY380" s="2" t="n">
        <v>100</v>
      </c>
      <c r="DZ380" s="2" t="n">
        <v>100</v>
      </c>
      <c r="EA380" s="2" t="n">
        <v>100</v>
      </c>
      <c r="EB380" s="2" t="n">
        <v>100</v>
      </c>
      <c r="EC380" s="2" t="n">
        <v>100</v>
      </c>
      <c r="ED380" s="2" t="n">
        <v>100</v>
      </c>
      <c r="EE380" s="2" t="n">
        <v>100</v>
      </c>
      <c r="EF380" s="2" t="n">
        <v>100</v>
      </c>
      <c r="EG380" s="2" t="n">
        <v>100</v>
      </c>
      <c r="EH380" s="2" t="n">
        <v>100</v>
      </c>
      <c r="EI380" s="2" t="n">
        <v>100</v>
      </c>
      <c r="EJ380" s="2" t="n">
        <v>100</v>
      </c>
      <c r="EK380" s="2" t="n">
        <v>100</v>
      </c>
      <c r="EL380" s="2" t="n">
        <v>100</v>
      </c>
      <c r="EM380" s="2" t="n">
        <v>100</v>
      </c>
      <c r="EN380" s="2" t="n">
        <v>100</v>
      </c>
      <c r="EO380" s="2" t="n">
        <v>100</v>
      </c>
      <c r="EP380" s="2" t="n">
        <v>100</v>
      </c>
    </row>
    <row r="381">
      <c r="A381" s="2" t="n">
        <v>4</v>
      </c>
      <c r="B381" s="2" t="inlineStr">
        <is>
          <t>15.01.05.06</t>
        </is>
      </c>
      <c r="C381" s="2" t="inlineStr">
        <is>
          <t>&lt;html&gt;Topografia  (2 diaria por semana de trabalho) - &lt;b&gt;consideramos dentro de M.O&lt;/b&gt;&lt;/html&gt;</t>
        </is>
      </c>
      <c r="D381" s="2" t="inlineStr">
        <is>
          <t>24/04/2025</t>
        </is>
      </c>
      <c r="E381" s="2" t="inlineStr">
        <is>
          <t>12/09/2025</t>
        </is>
      </c>
      <c r="F381" s="2" t="n">
        <v>0</v>
      </c>
      <c r="G381" s="2" t="n">
        <v>0</v>
      </c>
      <c r="H381" s="2" t="n">
        <v>0</v>
      </c>
      <c r="I381" s="2" t="n">
        <v>0</v>
      </c>
      <c r="J381" s="2" t="n">
        <v>0</v>
      </c>
      <c r="K381" s="2" t="n">
        <v>0</v>
      </c>
      <c r="L381" s="2" t="n">
        <v>5.05</v>
      </c>
      <c r="M381" s="2" t="n">
        <v>5.05</v>
      </c>
      <c r="N381" s="2" t="n">
        <v>0</v>
      </c>
      <c r="O381" s="2" t="n">
        <v>26.26</v>
      </c>
      <c r="P381" s="2" t="n">
        <v>26.26</v>
      </c>
      <c r="Q381" s="2" t="n">
        <v>12.22</v>
      </c>
      <c r="R381" s="2" t="n">
        <v>46.46</v>
      </c>
      <c r="S381" s="2" t="n">
        <v>46.46</v>
      </c>
      <c r="T381" s="2" t="n">
        <v>23.8</v>
      </c>
      <c r="U381" s="2" t="n">
        <v>69.7</v>
      </c>
      <c r="V381" s="2" t="n">
        <v>69.7</v>
      </c>
      <c r="W381" s="2" t="n">
        <v>40.83</v>
      </c>
      <c r="X381" s="2" t="n">
        <v>89.90000000000001</v>
      </c>
      <c r="Y381" s="2" t="n">
        <v>89.90000000000001</v>
      </c>
      <c r="Z381" s="2" t="n">
        <v>62.68</v>
      </c>
      <c r="AA381" s="2" t="n">
        <v>100</v>
      </c>
      <c r="AB381" s="2" t="n">
        <v>100</v>
      </c>
      <c r="AC381" s="2" t="n">
        <v>100</v>
      </c>
      <c r="AD381" s="2" t="n">
        <v>100</v>
      </c>
      <c r="AE381" s="2" t="n">
        <v>100</v>
      </c>
      <c r="AF381" s="2" t="n">
        <v>100</v>
      </c>
      <c r="AG381" s="2" t="n">
        <v>100</v>
      </c>
      <c r="AH381" s="2" t="n">
        <v>100</v>
      </c>
      <c r="AI381" s="2" t="n">
        <v>100</v>
      </c>
      <c r="AJ381" s="2" t="n">
        <v>100</v>
      </c>
      <c r="AK381" s="2" t="n">
        <v>100</v>
      </c>
      <c r="AL381" s="2" t="n">
        <v>100</v>
      </c>
      <c r="AM381" s="2" t="n">
        <v>100</v>
      </c>
      <c r="AN381" s="2" t="n">
        <v>100</v>
      </c>
      <c r="AO381" s="2" t="n">
        <v>100</v>
      </c>
      <c r="AP381" s="2" t="n">
        <v>100</v>
      </c>
      <c r="AQ381" s="2" t="n">
        <v>100</v>
      </c>
      <c r="AR381" s="2" t="n">
        <v>100</v>
      </c>
      <c r="AS381" s="2" t="n">
        <v>100</v>
      </c>
      <c r="AT381" s="2" t="n">
        <v>100</v>
      </c>
      <c r="AU381" s="2" t="n">
        <v>100</v>
      </c>
      <c r="AV381" s="2" t="n">
        <v>100</v>
      </c>
      <c r="AW381" s="2" t="n">
        <v>100</v>
      </c>
      <c r="AX381" s="2" t="n">
        <v>100</v>
      </c>
      <c r="AY381" s="2" t="n">
        <v>100</v>
      </c>
      <c r="AZ381" s="2" t="n">
        <v>100</v>
      </c>
      <c r="BA381" s="2" t="n">
        <v>100</v>
      </c>
      <c r="BB381" s="2" t="n">
        <v>100</v>
      </c>
      <c r="BC381" s="2" t="n">
        <v>100</v>
      </c>
      <c r="BD381" s="2" t="n">
        <v>100</v>
      </c>
      <c r="BE381" s="2" t="n">
        <v>100</v>
      </c>
      <c r="BF381" s="2" t="n">
        <v>100</v>
      </c>
      <c r="BG381" s="2" t="n">
        <v>100</v>
      </c>
      <c r="BH381" s="2" t="n">
        <v>100</v>
      </c>
      <c r="BI381" s="2" t="n">
        <v>100</v>
      </c>
      <c r="BJ381" s="2" t="n">
        <v>100</v>
      </c>
      <c r="BK381" s="2" t="n">
        <v>100</v>
      </c>
      <c r="BL381" s="2" t="n">
        <v>100</v>
      </c>
      <c r="BM381" s="2" t="n">
        <v>100</v>
      </c>
      <c r="BN381" s="2" t="n">
        <v>100</v>
      </c>
      <c r="BO381" s="2" t="n">
        <v>100</v>
      </c>
      <c r="BP381" s="2" t="n">
        <v>100</v>
      </c>
      <c r="BQ381" s="2" t="n">
        <v>100</v>
      </c>
      <c r="BR381" s="2" t="n">
        <v>100</v>
      </c>
      <c r="BS381" s="2" t="n">
        <v>100</v>
      </c>
      <c r="BT381" s="2" t="n">
        <v>100</v>
      </c>
      <c r="BU381" s="2" t="n">
        <v>100</v>
      </c>
      <c r="BV381" s="2" t="n">
        <v>100</v>
      </c>
      <c r="BW381" s="2" t="n">
        <v>100</v>
      </c>
      <c r="BX381" s="2" t="n">
        <v>100</v>
      </c>
      <c r="BY381" s="2" t="n">
        <v>100</v>
      </c>
      <c r="BZ381" s="2" t="n">
        <v>100</v>
      </c>
      <c r="CA381" s="2" t="n">
        <v>100</v>
      </c>
      <c r="CB381" s="2" t="n">
        <v>100</v>
      </c>
      <c r="CC381" s="2" t="n">
        <v>100</v>
      </c>
      <c r="CD381" s="2" t="n">
        <v>100</v>
      </c>
      <c r="CE381" s="2" t="n">
        <v>100</v>
      </c>
      <c r="CF381" s="2" t="n">
        <v>100</v>
      </c>
      <c r="CG381" s="2" t="n">
        <v>100</v>
      </c>
      <c r="CH381" s="2" t="n">
        <v>100</v>
      </c>
      <c r="CI381" s="2" t="n">
        <v>100</v>
      </c>
      <c r="CJ381" s="2" t="n">
        <v>100</v>
      </c>
      <c r="CK381" s="2" t="n">
        <v>100</v>
      </c>
      <c r="CL381" s="2" t="n">
        <v>100</v>
      </c>
      <c r="CM381" s="2" t="n">
        <v>100</v>
      </c>
      <c r="CN381" s="2" t="n">
        <v>100</v>
      </c>
      <c r="CO381" s="2" t="n">
        <v>100</v>
      </c>
      <c r="CP381" s="2" t="n">
        <v>100</v>
      </c>
      <c r="CQ381" s="2" t="n">
        <v>100</v>
      </c>
      <c r="CR381" s="2" t="n">
        <v>100</v>
      </c>
      <c r="CS381" s="2" t="n">
        <v>100</v>
      </c>
      <c r="CT381" s="2" t="n">
        <v>100</v>
      </c>
      <c r="CU381" s="2" t="n">
        <v>100</v>
      </c>
      <c r="CV381" s="2" t="n">
        <v>100</v>
      </c>
      <c r="CW381" s="2" t="n">
        <v>100</v>
      </c>
      <c r="CX381" s="2" t="n">
        <v>100</v>
      </c>
      <c r="CY381" s="2" t="n">
        <v>100</v>
      </c>
      <c r="CZ381" s="2" t="n">
        <v>100</v>
      </c>
      <c r="DA381" s="2" t="n">
        <v>100</v>
      </c>
      <c r="DB381" s="2" t="n">
        <v>100</v>
      </c>
      <c r="DC381" s="2" t="n">
        <v>100</v>
      </c>
      <c r="DD381" s="2" t="n">
        <v>100</v>
      </c>
      <c r="DE381" s="2" t="n">
        <v>100</v>
      </c>
      <c r="DF381" s="2" t="n">
        <v>100</v>
      </c>
      <c r="DG381" s="2" t="n">
        <v>100</v>
      </c>
      <c r="DH381" s="2" t="n">
        <v>100</v>
      </c>
      <c r="DI381" s="2" t="n">
        <v>100</v>
      </c>
      <c r="DJ381" s="2" t="n">
        <v>100</v>
      </c>
      <c r="DK381" s="2" t="n">
        <v>100</v>
      </c>
      <c r="DL381" s="2" t="n">
        <v>100</v>
      </c>
      <c r="DM381" s="2" t="n">
        <v>100</v>
      </c>
      <c r="DN381" s="2" t="n">
        <v>100</v>
      </c>
      <c r="DO381" s="2" t="n">
        <v>100</v>
      </c>
      <c r="DP381" s="2" t="n">
        <v>100</v>
      </c>
      <c r="DQ381" s="2" t="n">
        <v>100</v>
      </c>
      <c r="DR381" s="2" t="n">
        <v>100</v>
      </c>
      <c r="DS381" s="2" t="n">
        <v>100</v>
      </c>
      <c r="DT381" s="2" t="n">
        <v>100</v>
      </c>
      <c r="DU381" s="2" t="n">
        <v>100</v>
      </c>
      <c r="DV381" s="2" t="n">
        <v>100</v>
      </c>
      <c r="DW381" s="2" t="n">
        <v>100</v>
      </c>
      <c r="DX381" s="2" t="n">
        <v>100</v>
      </c>
      <c r="DY381" s="2" t="n">
        <v>100</v>
      </c>
      <c r="DZ381" s="2" t="n">
        <v>100</v>
      </c>
      <c r="EA381" s="2" t="n">
        <v>100</v>
      </c>
      <c r="EB381" s="2" t="n">
        <v>100</v>
      </c>
      <c r="EC381" s="2" t="n">
        <v>100</v>
      </c>
      <c r="ED381" s="2" t="n">
        <v>100</v>
      </c>
      <c r="EE381" s="2" t="n">
        <v>100</v>
      </c>
      <c r="EF381" s="2" t="n">
        <v>100</v>
      </c>
      <c r="EG381" s="2" t="n">
        <v>100</v>
      </c>
      <c r="EH381" s="2" t="n">
        <v>100</v>
      </c>
      <c r="EI381" s="2" t="n">
        <v>100</v>
      </c>
      <c r="EJ381" s="2" t="n">
        <v>100</v>
      </c>
      <c r="EK381" s="2" t="n">
        <v>100</v>
      </c>
      <c r="EL381" s="2" t="n">
        <v>100</v>
      </c>
      <c r="EM381" s="2" t="n">
        <v>100</v>
      </c>
      <c r="EN381" s="2" t="n">
        <v>100</v>
      </c>
      <c r="EO381" s="2" t="n">
        <v>100</v>
      </c>
      <c r="EP381" s="2" t="n">
        <v>100</v>
      </c>
    </row>
    <row r="382">
      <c r="A382" s="2" t="n">
        <v>4</v>
      </c>
      <c r="B382" s="2" t="inlineStr">
        <is>
          <t>15.01.05.07</t>
        </is>
      </c>
      <c r="C382" s="2" t="inlineStr">
        <is>
          <t>Concreto 25 Mpa (escavação + 20% na CPU)</t>
        </is>
      </c>
      <c r="D382" s="2" t="inlineStr">
        <is>
          <t>24/04/2025</t>
        </is>
      </c>
      <c r="E382" s="2" t="inlineStr">
        <is>
          <t>12/09/2025</t>
        </is>
      </c>
      <c r="F382" s="2" t="n">
        <v>3127700.550633113</v>
      </c>
      <c r="G382" s="2" t="n">
        <v>0</v>
      </c>
      <c r="H382" s="2" t="n">
        <v>3127700.550633113</v>
      </c>
      <c r="I382" s="2" t="n">
        <v>0</v>
      </c>
      <c r="J382" s="2" t="n">
        <v>0</v>
      </c>
      <c r="K382" s="2" t="n">
        <v>0</v>
      </c>
      <c r="L382" s="2" t="n">
        <v>5.05</v>
      </c>
      <c r="M382" s="2" t="n">
        <v>5.05</v>
      </c>
      <c r="N382" s="2" t="n">
        <v>0</v>
      </c>
      <c r="O382" s="2" t="n">
        <v>26.26</v>
      </c>
      <c r="P382" s="2" t="n">
        <v>26.26</v>
      </c>
      <c r="Q382" s="2" t="n">
        <v>12.22</v>
      </c>
      <c r="R382" s="2" t="n">
        <v>46.46</v>
      </c>
      <c r="S382" s="2" t="n">
        <v>46.46</v>
      </c>
      <c r="T382" s="2" t="n">
        <v>23.8</v>
      </c>
      <c r="U382" s="2" t="n">
        <v>69.7</v>
      </c>
      <c r="V382" s="2" t="n">
        <v>69.7</v>
      </c>
      <c r="W382" s="2" t="n">
        <v>40.83</v>
      </c>
      <c r="X382" s="2" t="n">
        <v>89.90000000000001</v>
      </c>
      <c r="Y382" s="2" t="n">
        <v>89.90000000000001</v>
      </c>
      <c r="Z382" s="2" t="n">
        <v>62.68</v>
      </c>
      <c r="AA382" s="2" t="n">
        <v>100</v>
      </c>
      <c r="AB382" s="2" t="n">
        <v>100</v>
      </c>
      <c r="AC382" s="2" t="n">
        <v>100</v>
      </c>
      <c r="AD382" s="2" t="n">
        <v>100</v>
      </c>
      <c r="AE382" s="2" t="n">
        <v>100</v>
      </c>
      <c r="AF382" s="2" t="n">
        <v>100</v>
      </c>
      <c r="AG382" s="2" t="n">
        <v>100</v>
      </c>
      <c r="AH382" s="2" t="n">
        <v>100</v>
      </c>
      <c r="AI382" s="2" t="n">
        <v>100</v>
      </c>
      <c r="AJ382" s="2" t="n">
        <v>100</v>
      </c>
      <c r="AK382" s="2" t="n">
        <v>100</v>
      </c>
      <c r="AL382" s="2" t="n">
        <v>100</v>
      </c>
      <c r="AM382" s="2" t="n">
        <v>100</v>
      </c>
      <c r="AN382" s="2" t="n">
        <v>100</v>
      </c>
      <c r="AO382" s="2" t="n">
        <v>100</v>
      </c>
      <c r="AP382" s="2" t="n">
        <v>100</v>
      </c>
      <c r="AQ382" s="2" t="n">
        <v>100</v>
      </c>
      <c r="AR382" s="2" t="n">
        <v>100</v>
      </c>
      <c r="AS382" s="2" t="n">
        <v>100</v>
      </c>
      <c r="AT382" s="2" t="n">
        <v>100</v>
      </c>
      <c r="AU382" s="2" t="n">
        <v>100</v>
      </c>
      <c r="AV382" s="2" t="n">
        <v>100</v>
      </c>
      <c r="AW382" s="2" t="n">
        <v>100</v>
      </c>
      <c r="AX382" s="2" t="n">
        <v>100</v>
      </c>
      <c r="AY382" s="2" t="n">
        <v>100</v>
      </c>
      <c r="AZ382" s="2" t="n">
        <v>100</v>
      </c>
      <c r="BA382" s="2" t="n">
        <v>100</v>
      </c>
      <c r="BB382" s="2" t="n">
        <v>100</v>
      </c>
      <c r="BC382" s="2" t="n">
        <v>100</v>
      </c>
      <c r="BD382" s="2" t="n">
        <v>100</v>
      </c>
      <c r="BE382" s="2" t="n">
        <v>100</v>
      </c>
      <c r="BF382" s="2" t="n">
        <v>100</v>
      </c>
      <c r="BG382" s="2" t="n">
        <v>100</v>
      </c>
      <c r="BH382" s="2" t="n">
        <v>100</v>
      </c>
      <c r="BI382" s="2" t="n">
        <v>100</v>
      </c>
      <c r="BJ382" s="2" t="n">
        <v>100</v>
      </c>
      <c r="BK382" s="2" t="n">
        <v>100</v>
      </c>
      <c r="BL382" s="2" t="n">
        <v>100</v>
      </c>
      <c r="BM382" s="2" t="n">
        <v>100</v>
      </c>
      <c r="BN382" s="2" t="n">
        <v>100</v>
      </c>
      <c r="BO382" s="2" t="n">
        <v>100</v>
      </c>
      <c r="BP382" s="2" t="n">
        <v>100</v>
      </c>
      <c r="BQ382" s="2" t="n">
        <v>100</v>
      </c>
      <c r="BR382" s="2" t="n">
        <v>100</v>
      </c>
      <c r="BS382" s="2" t="n">
        <v>100</v>
      </c>
      <c r="BT382" s="2" t="n">
        <v>100</v>
      </c>
      <c r="BU382" s="2" t="n">
        <v>100</v>
      </c>
      <c r="BV382" s="2" t="n">
        <v>100</v>
      </c>
      <c r="BW382" s="2" t="n">
        <v>100</v>
      </c>
      <c r="BX382" s="2" t="n">
        <v>100</v>
      </c>
      <c r="BY382" s="2" t="n">
        <v>100</v>
      </c>
      <c r="BZ382" s="2" t="n">
        <v>100</v>
      </c>
      <c r="CA382" s="2" t="n">
        <v>100</v>
      </c>
      <c r="CB382" s="2" t="n">
        <v>100</v>
      </c>
      <c r="CC382" s="2" t="n">
        <v>100</v>
      </c>
      <c r="CD382" s="2" t="n">
        <v>100</v>
      </c>
      <c r="CE382" s="2" t="n">
        <v>100</v>
      </c>
      <c r="CF382" s="2" t="n">
        <v>100</v>
      </c>
      <c r="CG382" s="2" t="n">
        <v>100</v>
      </c>
      <c r="CH382" s="2" t="n">
        <v>100</v>
      </c>
      <c r="CI382" s="2" t="n">
        <v>100</v>
      </c>
      <c r="CJ382" s="2" t="n">
        <v>100</v>
      </c>
      <c r="CK382" s="2" t="n">
        <v>100</v>
      </c>
      <c r="CL382" s="2" t="n">
        <v>100</v>
      </c>
      <c r="CM382" s="2" t="n">
        <v>100</v>
      </c>
      <c r="CN382" s="2" t="n">
        <v>100</v>
      </c>
      <c r="CO382" s="2" t="n">
        <v>100</v>
      </c>
      <c r="CP382" s="2" t="n">
        <v>100</v>
      </c>
      <c r="CQ382" s="2" t="n">
        <v>100</v>
      </c>
      <c r="CR382" s="2" t="n">
        <v>100</v>
      </c>
      <c r="CS382" s="2" t="n">
        <v>100</v>
      </c>
      <c r="CT382" s="2" t="n">
        <v>100</v>
      </c>
      <c r="CU382" s="2" t="n">
        <v>100</v>
      </c>
      <c r="CV382" s="2" t="n">
        <v>100</v>
      </c>
      <c r="CW382" s="2" t="n">
        <v>100</v>
      </c>
      <c r="CX382" s="2" t="n">
        <v>100</v>
      </c>
      <c r="CY382" s="2" t="n">
        <v>100</v>
      </c>
      <c r="CZ382" s="2" t="n">
        <v>100</v>
      </c>
      <c r="DA382" s="2" t="n">
        <v>100</v>
      </c>
      <c r="DB382" s="2" t="n">
        <v>100</v>
      </c>
      <c r="DC382" s="2" t="n">
        <v>100</v>
      </c>
      <c r="DD382" s="2" t="n">
        <v>100</v>
      </c>
      <c r="DE382" s="2" t="n">
        <v>100</v>
      </c>
      <c r="DF382" s="2" t="n">
        <v>100</v>
      </c>
      <c r="DG382" s="2" t="n">
        <v>100</v>
      </c>
      <c r="DH382" s="2" t="n">
        <v>100</v>
      </c>
      <c r="DI382" s="2" t="n">
        <v>100</v>
      </c>
      <c r="DJ382" s="2" t="n">
        <v>100</v>
      </c>
      <c r="DK382" s="2" t="n">
        <v>100</v>
      </c>
      <c r="DL382" s="2" t="n">
        <v>100</v>
      </c>
      <c r="DM382" s="2" t="n">
        <v>100</v>
      </c>
      <c r="DN382" s="2" t="n">
        <v>100</v>
      </c>
      <c r="DO382" s="2" t="n">
        <v>100</v>
      </c>
      <c r="DP382" s="2" t="n">
        <v>100</v>
      </c>
      <c r="DQ382" s="2" t="n">
        <v>100</v>
      </c>
      <c r="DR382" s="2" t="n">
        <v>100</v>
      </c>
      <c r="DS382" s="2" t="n">
        <v>100</v>
      </c>
      <c r="DT382" s="2" t="n">
        <v>100</v>
      </c>
      <c r="DU382" s="2" t="n">
        <v>100</v>
      </c>
      <c r="DV382" s="2" t="n">
        <v>100</v>
      </c>
      <c r="DW382" s="2" t="n">
        <v>100</v>
      </c>
      <c r="DX382" s="2" t="n">
        <v>100</v>
      </c>
      <c r="DY382" s="2" t="n">
        <v>100</v>
      </c>
      <c r="DZ382" s="2" t="n">
        <v>100</v>
      </c>
      <c r="EA382" s="2" t="n">
        <v>100</v>
      </c>
      <c r="EB382" s="2" t="n">
        <v>100</v>
      </c>
      <c r="EC382" s="2" t="n">
        <v>100</v>
      </c>
      <c r="ED382" s="2" t="n">
        <v>100</v>
      </c>
      <c r="EE382" s="2" t="n">
        <v>100</v>
      </c>
      <c r="EF382" s="2" t="n">
        <v>100</v>
      </c>
      <c r="EG382" s="2" t="n">
        <v>100</v>
      </c>
      <c r="EH382" s="2" t="n">
        <v>100</v>
      </c>
      <c r="EI382" s="2" t="n">
        <v>100</v>
      </c>
      <c r="EJ382" s="2" t="n">
        <v>100</v>
      </c>
      <c r="EK382" s="2" t="n">
        <v>100</v>
      </c>
      <c r="EL382" s="2" t="n">
        <v>100</v>
      </c>
      <c r="EM382" s="2" t="n">
        <v>100</v>
      </c>
      <c r="EN382" s="2" t="n">
        <v>100</v>
      </c>
      <c r="EO382" s="2" t="n">
        <v>100</v>
      </c>
      <c r="EP382" s="2" t="n">
        <v>100</v>
      </c>
    </row>
    <row r="383">
      <c r="A383" s="2" t="n">
        <v>4</v>
      </c>
      <c r="B383" s="2" t="inlineStr">
        <is>
          <t>15.01.05.08</t>
        </is>
      </c>
      <c r="C383" s="2" t="inlineStr">
        <is>
          <t>Bombeamento</t>
        </is>
      </c>
      <c r="D383" s="2" t="inlineStr">
        <is>
          <t>24/04/2025</t>
        </is>
      </c>
      <c r="E383" s="2" t="inlineStr">
        <is>
          <t>12/09/2025</t>
        </is>
      </c>
      <c r="F383" s="2" t="n">
        <v>0</v>
      </c>
      <c r="G383" s="2" t="n">
        <v>0</v>
      </c>
      <c r="H383" s="2" t="n">
        <v>0</v>
      </c>
      <c r="I383" s="2" t="n">
        <v>0</v>
      </c>
      <c r="J383" s="2" t="n">
        <v>0</v>
      </c>
      <c r="K383" s="2" t="n">
        <v>0</v>
      </c>
      <c r="L383" s="2" t="n">
        <v>5.05</v>
      </c>
      <c r="M383" s="2" t="n">
        <v>5.05</v>
      </c>
      <c r="N383" s="2" t="n">
        <v>0</v>
      </c>
      <c r="O383" s="2" t="n">
        <v>26.26</v>
      </c>
      <c r="P383" s="2" t="n">
        <v>26.26</v>
      </c>
      <c r="Q383" s="2" t="n">
        <v>12.22</v>
      </c>
      <c r="R383" s="2" t="n">
        <v>46.46</v>
      </c>
      <c r="S383" s="2" t="n">
        <v>46.46</v>
      </c>
      <c r="T383" s="2" t="n">
        <v>23.8</v>
      </c>
      <c r="U383" s="2" t="n">
        <v>69.7</v>
      </c>
      <c r="V383" s="2" t="n">
        <v>69.7</v>
      </c>
      <c r="W383" s="2" t="n">
        <v>40.83</v>
      </c>
      <c r="X383" s="2" t="n">
        <v>89.90000000000001</v>
      </c>
      <c r="Y383" s="2" t="n">
        <v>89.90000000000001</v>
      </c>
      <c r="Z383" s="2" t="n">
        <v>62.68</v>
      </c>
      <c r="AA383" s="2" t="n">
        <v>100</v>
      </c>
      <c r="AB383" s="2" t="n">
        <v>100</v>
      </c>
      <c r="AC383" s="2" t="n">
        <v>100</v>
      </c>
      <c r="AD383" s="2" t="n">
        <v>100</v>
      </c>
      <c r="AE383" s="2" t="n">
        <v>100</v>
      </c>
      <c r="AF383" s="2" t="n">
        <v>100</v>
      </c>
      <c r="AG383" s="2" t="n">
        <v>100</v>
      </c>
      <c r="AH383" s="2" t="n">
        <v>100</v>
      </c>
      <c r="AI383" s="2" t="n">
        <v>100</v>
      </c>
      <c r="AJ383" s="2" t="n">
        <v>100</v>
      </c>
      <c r="AK383" s="2" t="n">
        <v>100</v>
      </c>
      <c r="AL383" s="2" t="n">
        <v>100</v>
      </c>
      <c r="AM383" s="2" t="n">
        <v>100</v>
      </c>
      <c r="AN383" s="2" t="n">
        <v>100</v>
      </c>
      <c r="AO383" s="2" t="n">
        <v>100</v>
      </c>
      <c r="AP383" s="2" t="n">
        <v>100</v>
      </c>
      <c r="AQ383" s="2" t="n">
        <v>100</v>
      </c>
      <c r="AR383" s="2" t="n">
        <v>100</v>
      </c>
      <c r="AS383" s="2" t="n">
        <v>100</v>
      </c>
      <c r="AT383" s="2" t="n">
        <v>100</v>
      </c>
      <c r="AU383" s="2" t="n">
        <v>100</v>
      </c>
      <c r="AV383" s="2" t="n">
        <v>100</v>
      </c>
      <c r="AW383" s="2" t="n">
        <v>100</v>
      </c>
      <c r="AX383" s="2" t="n">
        <v>100</v>
      </c>
      <c r="AY383" s="2" t="n">
        <v>100</v>
      </c>
      <c r="AZ383" s="2" t="n">
        <v>100</v>
      </c>
      <c r="BA383" s="2" t="n">
        <v>100</v>
      </c>
      <c r="BB383" s="2" t="n">
        <v>100</v>
      </c>
      <c r="BC383" s="2" t="n">
        <v>100</v>
      </c>
      <c r="BD383" s="2" t="n">
        <v>100</v>
      </c>
      <c r="BE383" s="2" t="n">
        <v>100</v>
      </c>
      <c r="BF383" s="2" t="n">
        <v>100</v>
      </c>
      <c r="BG383" s="2" t="n">
        <v>100</v>
      </c>
      <c r="BH383" s="2" t="n">
        <v>100</v>
      </c>
      <c r="BI383" s="2" t="n">
        <v>100</v>
      </c>
      <c r="BJ383" s="2" t="n">
        <v>100</v>
      </c>
      <c r="BK383" s="2" t="n">
        <v>100</v>
      </c>
      <c r="BL383" s="2" t="n">
        <v>100</v>
      </c>
      <c r="BM383" s="2" t="n">
        <v>100</v>
      </c>
      <c r="BN383" s="2" t="n">
        <v>100</v>
      </c>
      <c r="BO383" s="2" t="n">
        <v>100</v>
      </c>
      <c r="BP383" s="2" t="n">
        <v>100</v>
      </c>
      <c r="BQ383" s="2" t="n">
        <v>100</v>
      </c>
      <c r="BR383" s="2" t="n">
        <v>100</v>
      </c>
      <c r="BS383" s="2" t="n">
        <v>100</v>
      </c>
      <c r="BT383" s="2" t="n">
        <v>100</v>
      </c>
      <c r="BU383" s="2" t="n">
        <v>100</v>
      </c>
      <c r="BV383" s="2" t="n">
        <v>100</v>
      </c>
      <c r="BW383" s="2" t="n">
        <v>100</v>
      </c>
      <c r="BX383" s="2" t="n">
        <v>100</v>
      </c>
      <c r="BY383" s="2" t="n">
        <v>100</v>
      </c>
      <c r="BZ383" s="2" t="n">
        <v>100</v>
      </c>
      <c r="CA383" s="2" t="n">
        <v>100</v>
      </c>
      <c r="CB383" s="2" t="n">
        <v>100</v>
      </c>
      <c r="CC383" s="2" t="n">
        <v>100</v>
      </c>
      <c r="CD383" s="2" t="n">
        <v>100</v>
      </c>
      <c r="CE383" s="2" t="n">
        <v>100</v>
      </c>
      <c r="CF383" s="2" t="n">
        <v>100</v>
      </c>
      <c r="CG383" s="2" t="n">
        <v>100</v>
      </c>
      <c r="CH383" s="2" t="n">
        <v>100</v>
      </c>
      <c r="CI383" s="2" t="n">
        <v>100</v>
      </c>
      <c r="CJ383" s="2" t="n">
        <v>100</v>
      </c>
      <c r="CK383" s="2" t="n">
        <v>100</v>
      </c>
      <c r="CL383" s="2" t="n">
        <v>100</v>
      </c>
      <c r="CM383" s="2" t="n">
        <v>100</v>
      </c>
      <c r="CN383" s="2" t="n">
        <v>100</v>
      </c>
      <c r="CO383" s="2" t="n">
        <v>100</v>
      </c>
      <c r="CP383" s="2" t="n">
        <v>100</v>
      </c>
      <c r="CQ383" s="2" t="n">
        <v>100</v>
      </c>
      <c r="CR383" s="2" t="n">
        <v>100</v>
      </c>
      <c r="CS383" s="2" t="n">
        <v>100</v>
      </c>
      <c r="CT383" s="2" t="n">
        <v>100</v>
      </c>
      <c r="CU383" s="2" t="n">
        <v>100</v>
      </c>
      <c r="CV383" s="2" t="n">
        <v>100</v>
      </c>
      <c r="CW383" s="2" t="n">
        <v>100</v>
      </c>
      <c r="CX383" s="2" t="n">
        <v>100</v>
      </c>
      <c r="CY383" s="2" t="n">
        <v>100</v>
      </c>
      <c r="CZ383" s="2" t="n">
        <v>100</v>
      </c>
      <c r="DA383" s="2" t="n">
        <v>100</v>
      </c>
      <c r="DB383" s="2" t="n">
        <v>100</v>
      </c>
      <c r="DC383" s="2" t="n">
        <v>100</v>
      </c>
      <c r="DD383" s="2" t="n">
        <v>100</v>
      </c>
      <c r="DE383" s="2" t="n">
        <v>100</v>
      </c>
      <c r="DF383" s="2" t="n">
        <v>100</v>
      </c>
      <c r="DG383" s="2" t="n">
        <v>100</v>
      </c>
      <c r="DH383" s="2" t="n">
        <v>100</v>
      </c>
      <c r="DI383" s="2" t="n">
        <v>100</v>
      </c>
      <c r="DJ383" s="2" t="n">
        <v>100</v>
      </c>
      <c r="DK383" s="2" t="n">
        <v>100</v>
      </c>
      <c r="DL383" s="2" t="n">
        <v>100</v>
      </c>
      <c r="DM383" s="2" t="n">
        <v>100</v>
      </c>
      <c r="DN383" s="2" t="n">
        <v>100</v>
      </c>
      <c r="DO383" s="2" t="n">
        <v>100</v>
      </c>
      <c r="DP383" s="2" t="n">
        <v>100</v>
      </c>
      <c r="DQ383" s="2" t="n">
        <v>100</v>
      </c>
      <c r="DR383" s="2" t="n">
        <v>100</v>
      </c>
      <c r="DS383" s="2" t="n">
        <v>100</v>
      </c>
      <c r="DT383" s="2" t="n">
        <v>100</v>
      </c>
      <c r="DU383" s="2" t="n">
        <v>100</v>
      </c>
      <c r="DV383" s="2" t="n">
        <v>100</v>
      </c>
      <c r="DW383" s="2" t="n">
        <v>100</v>
      </c>
      <c r="DX383" s="2" t="n">
        <v>100</v>
      </c>
      <c r="DY383" s="2" t="n">
        <v>100</v>
      </c>
      <c r="DZ383" s="2" t="n">
        <v>100</v>
      </c>
      <c r="EA383" s="2" t="n">
        <v>100</v>
      </c>
      <c r="EB383" s="2" t="n">
        <v>100</v>
      </c>
      <c r="EC383" s="2" t="n">
        <v>100</v>
      </c>
      <c r="ED383" s="2" t="n">
        <v>100</v>
      </c>
      <c r="EE383" s="2" t="n">
        <v>100</v>
      </c>
      <c r="EF383" s="2" t="n">
        <v>100</v>
      </c>
      <c r="EG383" s="2" t="n">
        <v>100</v>
      </c>
      <c r="EH383" s="2" t="n">
        <v>100</v>
      </c>
      <c r="EI383" s="2" t="n">
        <v>100</v>
      </c>
      <c r="EJ383" s="2" t="n">
        <v>100</v>
      </c>
      <c r="EK383" s="2" t="n">
        <v>100</v>
      </c>
      <c r="EL383" s="2" t="n">
        <v>100</v>
      </c>
      <c r="EM383" s="2" t="n">
        <v>100</v>
      </c>
      <c r="EN383" s="2" t="n">
        <v>100</v>
      </c>
      <c r="EO383" s="2" t="n">
        <v>100</v>
      </c>
      <c r="EP383" s="2" t="n">
        <v>100</v>
      </c>
    </row>
    <row r="384">
      <c r="A384" s="2" t="n">
        <v>4</v>
      </c>
      <c r="B384" s="2" t="inlineStr">
        <is>
          <t>15.01.05.09</t>
        </is>
      </c>
      <c r="C384" s="2" t="inlineStr">
        <is>
          <t>Aço</t>
        </is>
      </c>
      <c r="D384" s="2" t="inlineStr">
        <is>
          <t>24/04/2025</t>
        </is>
      </c>
      <c r="E384" s="2" t="inlineStr">
        <is>
          <t>12/09/2025</t>
        </is>
      </c>
      <c r="F384" s="2" t="n">
        <v>776256.4641012577</v>
      </c>
      <c r="G384" s="2" t="n">
        <v>0</v>
      </c>
      <c r="H384" s="2" t="n">
        <v>776256.4641012577</v>
      </c>
      <c r="I384" s="2" t="n">
        <v>0</v>
      </c>
      <c r="J384" s="2" t="n">
        <v>0</v>
      </c>
      <c r="K384" s="2" t="n">
        <v>0</v>
      </c>
      <c r="L384" s="2" t="n">
        <v>5.05</v>
      </c>
      <c r="M384" s="2" t="n">
        <v>5.05</v>
      </c>
      <c r="N384" s="2" t="n">
        <v>0</v>
      </c>
      <c r="O384" s="2" t="n">
        <v>26.26</v>
      </c>
      <c r="P384" s="2" t="n">
        <v>26.26</v>
      </c>
      <c r="Q384" s="2" t="n">
        <v>12.22</v>
      </c>
      <c r="R384" s="2" t="n">
        <v>46.46</v>
      </c>
      <c r="S384" s="2" t="n">
        <v>46.46</v>
      </c>
      <c r="T384" s="2" t="n">
        <v>23.8</v>
      </c>
      <c r="U384" s="2" t="n">
        <v>69.7</v>
      </c>
      <c r="V384" s="2" t="n">
        <v>69.7</v>
      </c>
      <c r="W384" s="2" t="n">
        <v>40.83</v>
      </c>
      <c r="X384" s="2" t="n">
        <v>89.90000000000001</v>
      </c>
      <c r="Y384" s="2" t="n">
        <v>89.90000000000001</v>
      </c>
      <c r="Z384" s="2" t="n">
        <v>62.68</v>
      </c>
      <c r="AA384" s="2" t="n">
        <v>100</v>
      </c>
      <c r="AB384" s="2" t="n">
        <v>100</v>
      </c>
      <c r="AC384" s="2" t="n">
        <v>100</v>
      </c>
      <c r="AD384" s="2" t="n">
        <v>100</v>
      </c>
      <c r="AE384" s="2" t="n">
        <v>100</v>
      </c>
      <c r="AF384" s="2" t="n">
        <v>100</v>
      </c>
      <c r="AG384" s="2" t="n">
        <v>100</v>
      </c>
      <c r="AH384" s="2" t="n">
        <v>100</v>
      </c>
      <c r="AI384" s="2" t="n">
        <v>100</v>
      </c>
      <c r="AJ384" s="2" t="n">
        <v>100</v>
      </c>
      <c r="AK384" s="2" t="n">
        <v>100</v>
      </c>
      <c r="AL384" s="2" t="n">
        <v>100</v>
      </c>
      <c r="AM384" s="2" t="n">
        <v>100</v>
      </c>
      <c r="AN384" s="2" t="n">
        <v>100</v>
      </c>
      <c r="AO384" s="2" t="n">
        <v>100</v>
      </c>
      <c r="AP384" s="2" t="n">
        <v>100</v>
      </c>
      <c r="AQ384" s="2" t="n">
        <v>100</v>
      </c>
      <c r="AR384" s="2" t="n">
        <v>100</v>
      </c>
      <c r="AS384" s="2" t="n">
        <v>100</v>
      </c>
      <c r="AT384" s="2" t="n">
        <v>100</v>
      </c>
      <c r="AU384" s="2" t="n">
        <v>100</v>
      </c>
      <c r="AV384" s="2" t="n">
        <v>100</v>
      </c>
      <c r="AW384" s="2" t="n">
        <v>100</v>
      </c>
      <c r="AX384" s="2" t="n">
        <v>100</v>
      </c>
      <c r="AY384" s="2" t="n">
        <v>100</v>
      </c>
      <c r="AZ384" s="2" t="n">
        <v>100</v>
      </c>
      <c r="BA384" s="2" t="n">
        <v>100</v>
      </c>
      <c r="BB384" s="2" t="n">
        <v>100</v>
      </c>
      <c r="BC384" s="2" t="n">
        <v>100</v>
      </c>
      <c r="BD384" s="2" t="n">
        <v>100</v>
      </c>
      <c r="BE384" s="2" t="n">
        <v>100</v>
      </c>
      <c r="BF384" s="2" t="n">
        <v>100</v>
      </c>
      <c r="BG384" s="2" t="n">
        <v>100</v>
      </c>
      <c r="BH384" s="2" t="n">
        <v>100</v>
      </c>
      <c r="BI384" s="2" t="n">
        <v>100</v>
      </c>
      <c r="BJ384" s="2" t="n">
        <v>100</v>
      </c>
      <c r="BK384" s="2" t="n">
        <v>100</v>
      </c>
      <c r="BL384" s="2" t="n">
        <v>100</v>
      </c>
      <c r="BM384" s="2" t="n">
        <v>100</v>
      </c>
      <c r="BN384" s="2" t="n">
        <v>100</v>
      </c>
      <c r="BO384" s="2" t="n">
        <v>100</v>
      </c>
      <c r="BP384" s="2" t="n">
        <v>100</v>
      </c>
      <c r="BQ384" s="2" t="n">
        <v>100</v>
      </c>
      <c r="BR384" s="2" t="n">
        <v>100</v>
      </c>
      <c r="BS384" s="2" t="n">
        <v>100</v>
      </c>
      <c r="BT384" s="2" t="n">
        <v>100</v>
      </c>
      <c r="BU384" s="2" t="n">
        <v>100</v>
      </c>
      <c r="BV384" s="2" t="n">
        <v>100</v>
      </c>
      <c r="BW384" s="2" t="n">
        <v>100</v>
      </c>
      <c r="BX384" s="2" t="n">
        <v>100</v>
      </c>
      <c r="BY384" s="2" t="n">
        <v>100</v>
      </c>
      <c r="BZ384" s="2" t="n">
        <v>100</v>
      </c>
      <c r="CA384" s="2" t="n">
        <v>100</v>
      </c>
      <c r="CB384" s="2" t="n">
        <v>100</v>
      </c>
      <c r="CC384" s="2" t="n">
        <v>100</v>
      </c>
      <c r="CD384" s="2" t="n">
        <v>100</v>
      </c>
      <c r="CE384" s="2" t="n">
        <v>100</v>
      </c>
      <c r="CF384" s="2" t="n">
        <v>100</v>
      </c>
      <c r="CG384" s="2" t="n">
        <v>100</v>
      </c>
      <c r="CH384" s="2" t="n">
        <v>100</v>
      </c>
      <c r="CI384" s="2" t="n">
        <v>100</v>
      </c>
      <c r="CJ384" s="2" t="n">
        <v>100</v>
      </c>
      <c r="CK384" s="2" t="n">
        <v>100</v>
      </c>
      <c r="CL384" s="2" t="n">
        <v>100</v>
      </c>
      <c r="CM384" s="2" t="n">
        <v>100</v>
      </c>
      <c r="CN384" s="2" t="n">
        <v>100</v>
      </c>
      <c r="CO384" s="2" t="n">
        <v>100</v>
      </c>
      <c r="CP384" s="2" t="n">
        <v>100</v>
      </c>
      <c r="CQ384" s="2" t="n">
        <v>100</v>
      </c>
      <c r="CR384" s="2" t="n">
        <v>100</v>
      </c>
      <c r="CS384" s="2" t="n">
        <v>100</v>
      </c>
      <c r="CT384" s="2" t="n">
        <v>100</v>
      </c>
      <c r="CU384" s="2" t="n">
        <v>100</v>
      </c>
      <c r="CV384" s="2" t="n">
        <v>100</v>
      </c>
      <c r="CW384" s="2" t="n">
        <v>100</v>
      </c>
      <c r="CX384" s="2" t="n">
        <v>100</v>
      </c>
      <c r="CY384" s="2" t="n">
        <v>100</v>
      </c>
      <c r="CZ384" s="2" t="n">
        <v>100</v>
      </c>
      <c r="DA384" s="2" t="n">
        <v>100</v>
      </c>
      <c r="DB384" s="2" t="n">
        <v>100</v>
      </c>
      <c r="DC384" s="2" t="n">
        <v>100</v>
      </c>
      <c r="DD384" s="2" t="n">
        <v>100</v>
      </c>
      <c r="DE384" s="2" t="n">
        <v>100</v>
      </c>
      <c r="DF384" s="2" t="n">
        <v>100</v>
      </c>
      <c r="DG384" s="2" t="n">
        <v>100</v>
      </c>
      <c r="DH384" s="2" t="n">
        <v>100</v>
      </c>
      <c r="DI384" s="2" t="n">
        <v>100</v>
      </c>
      <c r="DJ384" s="2" t="n">
        <v>100</v>
      </c>
      <c r="DK384" s="2" t="n">
        <v>100</v>
      </c>
      <c r="DL384" s="2" t="n">
        <v>100</v>
      </c>
      <c r="DM384" s="2" t="n">
        <v>100</v>
      </c>
      <c r="DN384" s="2" t="n">
        <v>100</v>
      </c>
      <c r="DO384" s="2" t="n">
        <v>100</v>
      </c>
      <c r="DP384" s="2" t="n">
        <v>100</v>
      </c>
      <c r="DQ384" s="2" t="n">
        <v>100</v>
      </c>
      <c r="DR384" s="2" t="n">
        <v>100</v>
      </c>
      <c r="DS384" s="2" t="n">
        <v>100</v>
      </c>
      <c r="DT384" s="2" t="n">
        <v>100</v>
      </c>
      <c r="DU384" s="2" t="n">
        <v>100</v>
      </c>
      <c r="DV384" s="2" t="n">
        <v>100</v>
      </c>
      <c r="DW384" s="2" t="n">
        <v>100</v>
      </c>
      <c r="DX384" s="2" t="n">
        <v>100</v>
      </c>
      <c r="DY384" s="2" t="n">
        <v>100</v>
      </c>
      <c r="DZ384" s="2" t="n">
        <v>100</v>
      </c>
      <c r="EA384" s="2" t="n">
        <v>100</v>
      </c>
      <c r="EB384" s="2" t="n">
        <v>100</v>
      </c>
      <c r="EC384" s="2" t="n">
        <v>100</v>
      </c>
      <c r="ED384" s="2" t="n">
        <v>100</v>
      </c>
      <c r="EE384" s="2" t="n">
        <v>100</v>
      </c>
      <c r="EF384" s="2" t="n">
        <v>100</v>
      </c>
      <c r="EG384" s="2" t="n">
        <v>100</v>
      </c>
      <c r="EH384" s="2" t="n">
        <v>100</v>
      </c>
      <c r="EI384" s="2" t="n">
        <v>100</v>
      </c>
      <c r="EJ384" s="2" t="n">
        <v>100</v>
      </c>
      <c r="EK384" s="2" t="n">
        <v>100</v>
      </c>
      <c r="EL384" s="2" t="n">
        <v>100</v>
      </c>
      <c r="EM384" s="2" t="n">
        <v>100</v>
      </c>
      <c r="EN384" s="2" t="n">
        <v>100</v>
      </c>
      <c r="EO384" s="2" t="n">
        <v>100</v>
      </c>
      <c r="EP384" s="2" t="n">
        <v>100</v>
      </c>
    </row>
    <row r="385">
      <c r="A385" s="2" t="n">
        <v>4</v>
      </c>
      <c r="B385" s="2" t="inlineStr">
        <is>
          <t>15.01.05.10</t>
        </is>
      </c>
      <c r="C385" s="2" t="inlineStr">
        <is>
          <t>Arrasamento de estacas</t>
        </is>
      </c>
      <c r="D385" s="2" t="inlineStr">
        <is>
          <t>24/04/2025</t>
        </is>
      </c>
      <c r="E385" s="2" t="inlineStr">
        <is>
          <t>12/09/2025</t>
        </is>
      </c>
      <c r="F385" s="2" t="n">
        <v>86686.59999999999</v>
      </c>
      <c r="G385" s="2" t="n">
        <v>0</v>
      </c>
      <c r="H385" s="2" t="n">
        <v>86686.59999999999</v>
      </c>
      <c r="I385" s="2" t="n">
        <v>0</v>
      </c>
      <c r="J385" s="2" t="n">
        <v>0</v>
      </c>
      <c r="K385" s="2" t="n">
        <v>0</v>
      </c>
      <c r="L385" s="2" t="n">
        <v>5.05</v>
      </c>
      <c r="M385" s="2" t="n">
        <v>5.05</v>
      </c>
      <c r="N385" s="2" t="n">
        <v>0</v>
      </c>
      <c r="O385" s="2" t="n">
        <v>26.26</v>
      </c>
      <c r="P385" s="2" t="n">
        <v>26.26</v>
      </c>
      <c r="Q385" s="2" t="n">
        <v>12.22</v>
      </c>
      <c r="R385" s="2" t="n">
        <v>46.46</v>
      </c>
      <c r="S385" s="2" t="n">
        <v>46.46</v>
      </c>
      <c r="T385" s="2" t="n">
        <v>23.8</v>
      </c>
      <c r="U385" s="2" t="n">
        <v>69.7</v>
      </c>
      <c r="V385" s="2" t="n">
        <v>69.7</v>
      </c>
      <c r="W385" s="2" t="n">
        <v>40.83</v>
      </c>
      <c r="X385" s="2" t="n">
        <v>89.90000000000001</v>
      </c>
      <c r="Y385" s="2" t="n">
        <v>89.90000000000001</v>
      </c>
      <c r="Z385" s="2" t="n">
        <v>62.68</v>
      </c>
      <c r="AA385" s="2" t="n">
        <v>100</v>
      </c>
      <c r="AB385" s="2" t="n">
        <v>100</v>
      </c>
      <c r="AC385" s="2" t="n">
        <v>100</v>
      </c>
      <c r="AD385" s="2" t="n">
        <v>100</v>
      </c>
      <c r="AE385" s="2" t="n">
        <v>100</v>
      </c>
      <c r="AF385" s="2" t="n">
        <v>100</v>
      </c>
      <c r="AG385" s="2" t="n">
        <v>100</v>
      </c>
      <c r="AH385" s="2" t="n">
        <v>100</v>
      </c>
      <c r="AI385" s="2" t="n">
        <v>100</v>
      </c>
      <c r="AJ385" s="2" t="n">
        <v>100</v>
      </c>
      <c r="AK385" s="2" t="n">
        <v>100</v>
      </c>
      <c r="AL385" s="2" t="n">
        <v>100</v>
      </c>
      <c r="AM385" s="2" t="n">
        <v>100</v>
      </c>
      <c r="AN385" s="2" t="n">
        <v>100</v>
      </c>
      <c r="AO385" s="2" t="n">
        <v>100</v>
      </c>
      <c r="AP385" s="2" t="n">
        <v>100</v>
      </c>
      <c r="AQ385" s="2" t="n">
        <v>100</v>
      </c>
      <c r="AR385" s="2" t="n">
        <v>100</v>
      </c>
      <c r="AS385" s="2" t="n">
        <v>100</v>
      </c>
      <c r="AT385" s="2" t="n">
        <v>100</v>
      </c>
      <c r="AU385" s="2" t="n">
        <v>100</v>
      </c>
      <c r="AV385" s="2" t="n">
        <v>100</v>
      </c>
      <c r="AW385" s="2" t="n">
        <v>100</v>
      </c>
      <c r="AX385" s="2" t="n">
        <v>100</v>
      </c>
      <c r="AY385" s="2" t="n">
        <v>100</v>
      </c>
      <c r="AZ385" s="2" t="n">
        <v>100</v>
      </c>
      <c r="BA385" s="2" t="n">
        <v>100</v>
      </c>
      <c r="BB385" s="2" t="n">
        <v>100</v>
      </c>
      <c r="BC385" s="2" t="n">
        <v>100</v>
      </c>
      <c r="BD385" s="2" t="n">
        <v>100</v>
      </c>
      <c r="BE385" s="2" t="n">
        <v>100</v>
      </c>
      <c r="BF385" s="2" t="n">
        <v>100</v>
      </c>
      <c r="BG385" s="2" t="n">
        <v>100</v>
      </c>
      <c r="BH385" s="2" t="n">
        <v>100</v>
      </c>
      <c r="BI385" s="2" t="n">
        <v>100</v>
      </c>
      <c r="BJ385" s="2" t="n">
        <v>100</v>
      </c>
      <c r="BK385" s="2" t="n">
        <v>100</v>
      </c>
      <c r="BL385" s="2" t="n">
        <v>100</v>
      </c>
      <c r="BM385" s="2" t="n">
        <v>100</v>
      </c>
      <c r="BN385" s="2" t="n">
        <v>100</v>
      </c>
      <c r="BO385" s="2" t="n">
        <v>100</v>
      </c>
      <c r="BP385" s="2" t="n">
        <v>100</v>
      </c>
      <c r="BQ385" s="2" t="n">
        <v>100</v>
      </c>
      <c r="BR385" s="2" t="n">
        <v>100</v>
      </c>
      <c r="BS385" s="2" t="n">
        <v>100</v>
      </c>
      <c r="BT385" s="2" t="n">
        <v>100</v>
      </c>
      <c r="BU385" s="2" t="n">
        <v>100</v>
      </c>
      <c r="BV385" s="2" t="n">
        <v>100</v>
      </c>
      <c r="BW385" s="2" t="n">
        <v>100</v>
      </c>
      <c r="BX385" s="2" t="n">
        <v>100</v>
      </c>
      <c r="BY385" s="2" t="n">
        <v>100</v>
      </c>
      <c r="BZ385" s="2" t="n">
        <v>100</v>
      </c>
      <c r="CA385" s="2" t="n">
        <v>100</v>
      </c>
      <c r="CB385" s="2" t="n">
        <v>100</v>
      </c>
      <c r="CC385" s="2" t="n">
        <v>100</v>
      </c>
      <c r="CD385" s="2" t="n">
        <v>100</v>
      </c>
      <c r="CE385" s="2" t="n">
        <v>100</v>
      </c>
      <c r="CF385" s="2" t="n">
        <v>100</v>
      </c>
      <c r="CG385" s="2" t="n">
        <v>100</v>
      </c>
      <c r="CH385" s="2" t="n">
        <v>100</v>
      </c>
      <c r="CI385" s="2" t="n">
        <v>100</v>
      </c>
      <c r="CJ385" s="2" t="n">
        <v>100</v>
      </c>
      <c r="CK385" s="2" t="n">
        <v>100</v>
      </c>
      <c r="CL385" s="2" t="n">
        <v>100</v>
      </c>
      <c r="CM385" s="2" t="n">
        <v>100</v>
      </c>
      <c r="CN385" s="2" t="n">
        <v>100</v>
      </c>
      <c r="CO385" s="2" t="n">
        <v>100</v>
      </c>
      <c r="CP385" s="2" t="n">
        <v>100</v>
      </c>
      <c r="CQ385" s="2" t="n">
        <v>100</v>
      </c>
      <c r="CR385" s="2" t="n">
        <v>100</v>
      </c>
      <c r="CS385" s="2" t="n">
        <v>100</v>
      </c>
      <c r="CT385" s="2" t="n">
        <v>100</v>
      </c>
      <c r="CU385" s="2" t="n">
        <v>100</v>
      </c>
      <c r="CV385" s="2" t="n">
        <v>100</v>
      </c>
      <c r="CW385" s="2" t="n">
        <v>100</v>
      </c>
      <c r="CX385" s="2" t="n">
        <v>100</v>
      </c>
      <c r="CY385" s="2" t="n">
        <v>100</v>
      </c>
      <c r="CZ385" s="2" t="n">
        <v>100</v>
      </c>
      <c r="DA385" s="2" t="n">
        <v>100</v>
      </c>
      <c r="DB385" s="2" t="n">
        <v>100</v>
      </c>
      <c r="DC385" s="2" t="n">
        <v>100</v>
      </c>
      <c r="DD385" s="2" t="n">
        <v>100</v>
      </c>
      <c r="DE385" s="2" t="n">
        <v>100</v>
      </c>
      <c r="DF385" s="2" t="n">
        <v>100</v>
      </c>
      <c r="DG385" s="2" t="n">
        <v>100</v>
      </c>
      <c r="DH385" s="2" t="n">
        <v>100</v>
      </c>
      <c r="DI385" s="2" t="n">
        <v>100</v>
      </c>
      <c r="DJ385" s="2" t="n">
        <v>100</v>
      </c>
      <c r="DK385" s="2" t="n">
        <v>100</v>
      </c>
      <c r="DL385" s="2" t="n">
        <v>100</v>
      </c>
      <c r="DM385" s="2" t="n">
        <v>100</v>
      </c>
      <c r="DN385" s="2" t="n">
        <v>100</v>
      </c>
      <c r="DO385" s="2" t="n">
        <v>100</v>
      </c>
      <c r="DP385" s="2" t="n">
        <v>100</v>
      </c>
      <c r="DQ385" s="2" t="n">
        <v>100</v>
      </c>
      <c r="DR385" s="2" t="n">
        <v>100</v>
      </c>
      <c r="DS385" s="2" t="n">
        <v>100</v>
      </c>
      <c r="DT385" s="2" t="n">
        <v>100</v>
      </c>
      <c r="DU385" s="2" t="n">
        <v>100</v>
      </c>
      <c r="DV385" s="2" t="n">
        <v>100</v>
      </c>
      <c r="DW385" s="2" t="n">
        <v>100</v>
      </c>
      <c r="DX385" s="2" t="n">
        <v>100</v>
      </c>
      <c r="DY385" s="2" t="n">
        <v>100</v>
      </c>
      <c r="DZ385" s="2" t="n">
        <v>100</v>
      </c>
      <c r="EA385" s="2" t="n">
        <v>100</v>
      </c>
      <c r="EB385" s="2" t="n">
        <v>100</v>
      </c>
      <c r="EC385" s="2" t="n">
        <v>100</v>
      </c>
      <c r="ED385" s="2" t="n">
        <v>100</v>
      </c>
      <c r="EE385" s="2" t="n">
        <v>100</v>
      </c>
      <c r="EF385" s="2" t="n">
        <v>100</v>
      </c>
      <c r="EG385" s="2" t="n">
        <v>100</v>
      </c>
      <c r="EH385" s="2" t="n">
        <v>100</v>
      </c>
      <c r="EI385" s="2" t="n">
        <v>100</v>
      </c>
      <c r="EJ385" s="2" t="n">
        <v>100</v>
      </c>
      <c r="EK385" s="2" t="n">
        <v>100</v>
      </c>
      <c r="EL385" s="2" t="n">
        <v>100</v>
      </c>
      <c r="EM385" s="2" t="n">
        <v>100</v>
      </c>
      <c r="EN385" s="2" t="n">
        <v>100</v>
      </c>
      <c r="EO385" s="2" t="n">
        <v>100</v>
      </c>
      <c r="EP385" s="2" t="n">
        <v>100</v>
      </c>
    </row>
    <row r="386">
      <c r="A386" s="2" t="n">
        <v>1</v>
      </c>
      <c r="B386" s="2" t="inlineStr">
        <is>
          <t>16</t>
        </is>
      </c>
      <c r="C386" s="2" t="inlineStr">
        <is>
          <t>FUNDAÇÃO SUPERFICIAL</t>
        </is>
      </c>
      <c r="D386" s="2" t="inlineStr">
        <is>
          <t>16/05/2025</t>
        </is>
      </c>
      <c r="E386" s="2" t="inlineStr">
        <is>
          <t>06/08/2026</t>
        </is>
      </c>
      <c r="F386" s="2" t="n">
        <v>3887368.059630753</v>
      </c>
      <c r="G386" s="2" t="n">
        <v>0</v>
      </c>
      <c r="H386" s="2" t="n">
        <v>3887368.059630753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6.39</v>
      </c>
      <c r="P386" s="2" t="n">
        <v>6.39</v>
      </c>
      <c r="Q386" s="2" t="n">
        <v>0</v>
      </c>
      <c r="R386" s="2" t="n">
        <v>18</v>
      </c>
      <c r="S386" s="2" t="n">
        <v>18</v>
      </c>
      <c r="T386" s="2" t="n">
        <v>1.54</v>
      </c>
      <c r="U386" s="2" t="n">
        <v>31.35</v>
      </c>
      <c r="V386" s="2" t="n">
        <v>31.35</v>
      </c>
      <c r="W386" s="2" t="n">
        <v>6.41</v>
      </c>
      <c r="X386" s="2" t="n">
        <v>42.97</v>
      </c>
      <c r="Y386" s="2" t="n">
        <v>42.97</v>
      </c>
      <c r="Z386" s="2" t="n">
        <v>10.59</v>
      </c>
      <c r="AA386" s="2" t="n">
        <v>55.74</v>
      </c>
      <c r="AB386" s="2" t="n">
        <v>55.74</v>
      </c>
      <c r="AC386" s="2" t="n">
        <v>25.99</v>
      </c>
      <c r="AD386" s="2" t="n">
        <v>69.09</v>
      </c>
      <c r="AE386" s="2" t="n">
        <v>69.09</v>
      </c>
      <c r="AF386" s="2" t="n">
        <v>66.77</v>
      </c>
      <c r="AG386" s="2" t="n">
        <v>74.15000000000001</v>
      </c>
      <c r="AH386" s="2" t="n">
        <v>74.15000000000001</v>
      </c>
      <c r="AI386" s="2" t="n">
        <v>80.58</v>
      </c>
      <c r="AJ386" s="2" t="n">
        <v>80.05</v>
      </c>
      <c r="AK386" s="2" t="n">
        <v>80.05</v>
      </c>
      <c r="AL386" s="2" t="n">
        <v>80.58</v>
      </c>
      <c r="AM386" s="2" t="n">
        <v>80.58</v>
      </c>
      <c r="AN386" s="2" t="n">
        <v>80.58</v>
      </c>
      <c r="AO386" s="2" t="n">
        <v>80.58</v>
      </c>
      <c r="AP386" s="2" t="n">
        <v>81.33</v>
      </c>
      <c r="AQ386" s="2" t="n">
        <v>80.58</v>
      </c>
      <c r="AR386" s="2" t="n">
        <v>80.58</v>
      </c>
      <c r="AS386" s="2" t="n">
        <v>81.33</v>
      </c>
      <c r="AT386" s="2" t="n">
        <v>80.58</v>
      </c>
      <c r="AU386" s="2" t="n">
        <v>81.33</v>
      </c>
      <c r="AV386" s="2" t="n">
        <v>81.33</v>
      </c>
      <c r="AW386" s="2" t="n">
        <v>80.68000000000001</v>
      </c>
      <c r="AX386" s="2" t="n">
        <v>81.33</v>
      </c>
      <c r="AY386" s="2" t="n">
        <v>81.33</v>
      </c>
      <c r="AZ386" s="2" t="n">
        <v>81.33</v>
      </c>
      <c r="BA386" s="2" t="n">
        <v>81.33</v>
      </c>
      <c r="BB386" s="2" t="n">
        <v>81.33</v>
      </c>
      <c r="BC386" s="2" t="n">
        <v>86.61</v>
      </c>
      <c r="BD386" s="2" t="n">
        <v>94.40000000000001</v>
      </c>
      <c r="BE386" s="2" t="n">
        <v>81.33</v>
      </c>
      <c r="BF386" s="2" t="n">
        <v>94.72</v>
      </c>
      <c r="BG386" s="2" t="n">
        <v>97.95</v>
      </c>
      <c r="BH386" s="2" t="n">
        <v>81.33</v>
      </c>
      <c r="BI386" s="2" t="n">
        <v>100</v>
      </c>
      <c r="BJ386" s="2" t="n">
        <v>98.94</v>
      </c>
      <c r="BK386" s="2" t="n">
        <v>81.33</v>
      </c>
      <c r="BL386" s="2" t="n">
        <v>100</v>
      </c>
      <c r="BM386" s="2" t="n">
        <v>98.94</v>
      </c>
      <c r="BN386" s="2" t="n">
        <v>81.33</v>
      </c>
      <c r="BO386" s="2" t="n">
        <v>100</v>
      </c>
      <c r="BP386" s="2" t="n">
        <v>98.94</v>
      </c>
      <c r="BQ386" s="2" t="n">
        <v>81.33</v>
      </c>
      <c r="BR386" s="2" t="n">
        <v>100</v>
      </c>
      <c r="BS386" s="2" t="n">
        <v>98.94</v>
      </c>
      <c r="BT386" s="2" t="n">
        <v>81.33</v>
      </c>
      <c r="BU386" s="2" t="n">
        <v>100</v>
      </c>
      <c r="BV386" s="2" t="n">
        <v>98.94</v>
      </c>
      <c r="BW386" s="2" t="n">
        <v>81.33</v>
      </c>
      <c r="BX386" s="2" t="n">
        <v>100</v>
      </c>
      <c r="BY386" s="2" t="n">
        <v>98.94</v>
      </c>
      <c r="BZ386" s="2" t="n">
        <v>81.33</v>
      </c>
      <c r="CA386" s="2" t="n">
        <v>100</v>
      </c>
      <c r="CB386" s="2" t="n">
        <v>98.94</v>
      </c>
      <c r="CC386" s="2" t="n">
        <v>81.33</v>
      </c>
      <c r="CD386" s="2" t="n">
        <v>100</v>
      </c>
      <c r="CE386" s="2" t="n">
        <v>98.94</v>
      </c>
      <c r="CF386" s="2" t="n">
        <v>81.33</v>
      </c>
      <c r="CG386" s="2" t="n">
        <v>100</v>
      </c>
      <c r="CH386" s="2" t="n">
        <v>98.94</v>
      </c>
      <c r="CI386" s="2" t="n">
        <v>81.33</v>
      </c>
      <c r="CJ386" s="2" t="n">
        <v>100</v>
      </c>
      <c r="CK386" s="2" t="n">
        <v>98.94</v>
      </c>
      <c r="CL386" s="2" t="n">
        <v>81.33</v>
      </c>
      <c r="CM386" s="2" t="n">
        <v>100</v>
      </c>
      <c r="CN386" s="2" t="n">
        <v>98.94</v>
      </c>
      <c r="CO386" s="2" t="n">
        <v>81.33</v>
      </c>
      <c r="CP386" s="2" t="n">
        <v>100</v>
      </c>
      <c r="CQ386" s="2" t="n">
        <v>98.94</v>
      </c>
      <c r="CR386" s="2" t="n">
        <v>81.33</v>
      </c>
      <c r="CS386" s="2" t="n">
        <v>100</v>
      </c>
      <c r="CT386" s="2" t="n">
        <v>98.94</v>
      </c>
      <c r="CU386" s="2" t="n">
        <v>81.33</v>
      </c>
      <c r="CV386" s="2" t="n">
        <v>100</v>
      </c>
      <c r="CW386" s="2" t="n">
        <v>98.94</v>
      </c>
      <c r="CX386" s="2" t="n">
        <v>81.33</v>
      </c>
      <c r="CY386" s="2" t="n">
        <v>100</v>
      </c>
      <c r="CZ386" s="2" t="n">
        <v>98.94</v>
      </c>
      <c r="DA386" s="2" t="n">
        <v>81.33</v>
      </c>
      <c r="DB386" s="2" t="n">
        <v>100</v>
      </c>
      <c r="DC386" s="2" t="n">
        <v>98.94</v>
      </c>
      <c r="DD386" s="2" t="n">
        <v>81.33</v>
      </c>
      <c r="DE386" s="2" t="n">
        <v>100</v>
      </c>
      <c r="DF386" s="2" t="n">
        <v>98.94</v>
      </c>
      <c r="DG386" s="2" t="n">
        <v>81.33</v>
      </c>
      <c r="DH386" s="2" t="n">
        <v>100</v>
      </c>
      <c r="DI386" s="2" t="n">
        <v>98.94</v>
      </c>
      <c r="DJ386" s="2" t="n">
        <v>81.33</v>
      </c>
      <c r="DK386" s="2" t="n">
        <v>100</v>
      </c>
      <c r="DL386" s="2" t="n">
        <v>98.94</v>
      </c>
      <c r="DM386" s="2" t="n">
        <v>81.33</v>
      </c>
      <c r="DN386" s="2" t="n">
        <v>100</v>
      </c>
      <c r="DO386" s="2" t="n">
        <v>98.94</v>
      </c>
      <c r="DP386" s="2" t="n">
        <v>81.33</v>
      </c>
      <c r="DQ386" s="2" t="n">
        <v>100</v>
      </c>
      <c r="DR386" s="2" t="n">
        <v>98.94</v>
      </c>
      <c r="DS386" s="2" t="n">
        <v>81.33</v>
      </c>
      <c r="DT386" s="2" t="n">
        <v>100</v>
      </c>
      <c r="DU386" s="2" t="n">
        <v>98.94</v>
      </c>
      <c r="DV386" s="2" t="n">
        <v>81.33</v>
      </c>
      <c r="DW386" s="2" t="n">
        <v>100</v>
      </c>
      <c r="DX386" s="2" t="n">
        <v>98.94</v>
      </c>
      <c r="DY386" s="2" t="n">
        <v>81.33</v>
      </c>
      <c r="DZ386" s="2" t="n">
        <v>100</v>
      </c>
      <c r="EA386" s="2" t="n">
        <v>98.94</v>
      </c>
      <c r="EB386" s="2" t="n">
        <v>81.33</v>
      </c>
      <c r="EC386" s="2" t="n">
        <v>100</v>
      </c>
      <c r="ED386" s="2" t="n">
        <v>98.94</v>
      </c>
      <c r="EE386" s="2" t="n">
        <v>81.33</v>
      </c>
      <c r="EF386" s="2" t="n">
        <v>100</v>
      </c>
      <c r="EG386" s="2" t="n">
        <v>98.94</v>
      </c>
      <c r="EH386" s="2" t="n">
        <v>81.33</v>
      </c>
      <c r="EI386" s="2" t="n">
        <v>100</v>
      </c>
      <c r="EJ386" s="2" t="n">
        <v>98.94</v>
      </c>
      <c r="EK386" s="2" t="n">
        <v>81.33</v>
      </c>
      <c r="EL386" s="2" t="n">
        <v>100</v>
      </c>
      <c r="EM386" s="2" t="n">
        <v>98.94</v>
      </c>
      <c r="EN386" s="2" t="n">
        <v>81.33</v>
      </c>
      <c r="EO386" s="2" t="n">
        <v>100</v>
      </c>
      <c r="EP386" s="2" t="n">
        <v>98.94</v>
      </c>
    </row>
    <row r="387">
      <c r="A387" s="2" t="n">
        <v>2</v>
      </c>
      <c r="B387" s="2" t="inlineStr">
        <is>
          <t>16.01</t>
        </is>
      </c>
      <c r="C387" s="2" t="inlineStr">
        <is>
          <t>Fundações Superficiais</t>
        </is>
      </c>
      <c r="D387" s="2" t="inlineStr">
        <is>
          <t>16/05/2025</t>
        </is>
      </c>
      <c r="E387" s="2" t="inlineStr">
        <is>
          <t>06/08/2026</t>
        </is>
      </c>
      <c r="F387" s="2" t="n">
        <v>3887368.059630753</v>
      </c>
      <c r="G387" s="2" t="n">
        <v>0</v>
      </c>
      <c r="H387" s="2" t="n">
        <v>3887368.059630753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6.39</v>
      </c>
      <c r="P387" s="2" t="n">
        <v>6.39</v>
      </c>
      <c r="Q387" s="2" t="n">
        <v>0</v>
      </c>
      <c r="R387" s="2" t="n">
        <v>18</v>
      </c>
      <c r="S387" s="2" t="n">
        <v>18</v>
      </c>
      <c r="T387" s="2" t="n">
        <v>1.54</v>
      </c>
      <c r="U387" s="2" t="n">
        <v>31.35</v>
      </c>
      <c r="V387" s="2" t="n">
        <v>31.35</v>
      </c>
      <c r="W387" s="2" t="n">
        <v>6.41</v>
      </c>
      <c r="X387" s="2" t="n">
        <v>42.97</v>
      </c>
      <c r="Y387" s="2" t="n">
        <v>42.97</v>
      </c>
      <c r="Z387" s="2" t="n">
        <v>10.59</v>
      </c>
      <c r="AA387" s="2" t="n">
        <v>55.74</v>
      </c>
      <c r="AB387" s="2" t="n">
        <v>55.74</v>
      </c>
      <c r="AC387" s="2" t="n">
        <v>25.99</v>
      </c>
      <c r="AD387" s="2" t="n">
        <v>69.09</v>
      </c>
      <c r="AE387" s="2" t="n">
        <v>69.09</v>
      </c>
      <c r="AF387" s="2" t="n">
        <v>66.77</v>
      </c>
      <c r="AG387" s="2" t="n">
        <v>74.15000000000001</v>
      </c>
      <c r="AH387" s="2" t="n">
        <v>74.15000000000001</v>
      </c>
      <c r="AI387" s="2" t="n">
        <v>80.58</v>
      </c>
      <c r="AJ387" s="2" t="n">
        <v>80.05</v>
      </c>
      <c r="AK387" s="2" t="n">
        <v>80.05</v>
      </c>
      <c r="AL387" s="2" t="n">
        <v>80.58</v>
      </c>
      <c r="AM387" s="2" t="n">
        <v>80.58</v>
      </c>
      <c r="AN387" s="2" t="n">
        <v>80.58</v>
      </c>
      <c r="AO387" s="2" t="n">
        <v>80.58</v>
      </c>
      <c r="AP387" s="2" t="n">
        <v>81.33</v>
      </c>
      <c r="AQ387" s="2" t="n">
        <v>80.58</v>
      </c>
      <c r="AR387" s="2" t="n">
        <v>80.58</v>
      </c>
      <c r="AS387" s="2" t="n">
        <v>81.33</v>
      </c>
      <c r="AT387" s="2" t="n">
        <v>80.58</v>
      </c>
      <c r="AU387" s="2" t="n">
        <v>81.33</v>
      </c>
      <c r="AV387" s="2" t="n">
        <v>81.33</v>
      </c>
      <c r="AW387" s="2" t="n">
        <v>80.68000000000001</v>
      </c>
      <c r="AX387" s="2" t="n">
        <v>81.33</v>
      </c>
      <c r="AY387" s="2" t="n">
        <v>81.33</v>
      </c>
      <c r="AZ387" s="2" t="n">
        <v>81.33</v>
      </c>
      <c r="BA387" s="2" t="n">
        <v>81.33</v>
      </c>
      <c r="BB387" s="2" t="n">
        <v>81.33</v>
      </c>
      <c r="BC387" s="2" t="n">
        <v>86.61</v>
      </c>
      <c r="BD387" s="2" t="n">
        <v>94.40000000000001</v>
      </c>
      <c r="BE387" s="2" t="n">
        <v>81.33</v>
      </c>
      <c r="BF387" s="2" t="n">
        <v>94.72</v>
      </c>
      <c r="BG387" s="2" t="n">
        <v>97.95</v>
      </c>
      <c r="BH387" s="2" t="n">
        <v>81.33</v>
      </c>
      <c r="BI387" s="2" t="n">
        <v>100</v>
      </c>
      <c r="BJ387" s="2" t="n">
        <v>98.94</v>
      </c>
      <c r="BK387" s="2" t="n">
        <v>81.33</v>
      </c>
      <c r="BL387" s="2" t="n">
        <v>100</v>
      </c>
      <c r="BM387" s="2" t="n">
        <v>98.94</v>
      </c>
      <c r="BN387" s="2" t="n">
        <v>81.33</v>
      </c>
      <c r="BO387" s="2" t="n">
        <v>100</v>
      </c>
      <c r="BP387" s="2" t="n">
        <v>98.94</v>
      </c>
      <c r="BQ387" s="2" t="n">
        <v>81.33</v>
      </c>
      <c r="BR387" s="2" t="n">
        <v>100</v>
      </c>
      <c r="BS387" s="2" t="n">
        <v>98.94</v>
      </c>
      <c r="BT387" s="2" t="n">
        <v>81.33</v>
      </c>
      <c r="BU387" s="2" t="n">
        <v>100</v>
      </c>
      <c r="BV387" s="2" t="n">
        <v>98.94</v>
      </c>
      <c r="BW387" s="2" t="n">
        <v>81.33</v>
      </c>
      <c r="BX387" s="2" t="n">
        <v>100</v>
      </c>
      <c r="BY387" s="2" t="n">
        <v>98.94</v>
      </c>
      <c r="BZ387" s="2" t="n">
        <v>81.33</v>
      </c>
      <c r="CA387" s="2" t="n">
        <v>100</v>
      </c>
      <c r="CB387" s="2" t="n">
        <v>98.94</v>
      </c>
      <c r="CC387" s="2" t="n">
        <v>81.33</v>
      </c>
      <c r="CD387" s="2" t="n">
        <v>100</v>
      </c>
      <c r="CE387" s="2" t="n">
        <v>98.94</v>
      </c>
      <c r="CF387" s="2" t="n">
        <v>81.33</v>
      </c>
      <c r="CG387" s="2" t="n">
        <v>100</v>
      </c>
      <c r="CH387" s="2" t="n">
        <v>98.94</v>
      </c>
      <c r="CI387" s="2" t="n">
        <v>81.33</v>
      </c>
      <c r="CJ387" s="2" t="n">
        <v>100</v>
      </c>
      <c r="CK387" s="2" t="n">
        <v>98.94</v>
      </c>
      <c r="CL387" s="2" t="n">
        <v>81.33</v>
      </c>
      <c r="CM387" s="2" t="n">
        <v>100</v>
      </c>
      <c r="CN387" s="2" t="n">
        <v>98.94</v>
      </c>
      <c r="CO387" s="2" t="n">
        <v>81.33</v>
      </c>
      <c r="CP387" s="2" t="n">
        <v>100</v>
      </c>
      <c r="CQ387" s="2" t="n">
        <v>98.94</v>
      </c>
      <c r="CR387" s="2" t="n">
        <v>81.33</v>
      </c>
      <c r="CS387" s="2" t="n">
        <v>100</v>
      </c>
      <c r="CT387" s="2" t="n">
        <v>98.94</v>
      </c>
      <c r="CU387" s="2" t="n">
        <v>81.33</v>
      </c>
      <c r="CV387" s="2" t="n">
        <v>100</v>
      </c>
      <c r="CW387" s="2" t="n">
        <v>98.94</v>
      </c>
      <c r="CX387" s="2" t="n">
        <v>81.33</v>
      </c>
      <c r="CY387" s="2" t="n">
        <v>100</v>
      </c>
      <c r="CZ387" s="2" t="n">
        <v>98.94</v>
      </c>
      <c r="DA387" s="2" t="n">
        <v>81.33</v>
      </c>
      <c r="DB387" s="2" t="n">
        <v>100</v>
      </c>
      <c r="DC387" s="2" t="n">
        <v>98.94</v>
      </c>
      <c r="DD387" s="2" t="n">
        <v>81.33</v>
      </c>
      <c r="DE387" s="2" t="n">
        <v>100</v>
      </c>
      <c r="DF387" s="2" t="n">
        <v>98.94</v>
      </c>
      <c r="DG387" s="2" t="n">
        <v>81.33</v>
      </c>
      <c r="DH387" s="2" t="n">
        <v>100</v>
      </c>
      <c r="DI387" s="2" t="n">
        <v>98.94</v>
      </c>
      <c r="DJ387" s="2" t="n">
        <v>81.33</v>
      </c>
      <c r="DK387" s="2" t="n">
        <v>100</v>
      </c>
      <c r="DL387" s="2" t="n">
        <v>98.94</v>
      </c>
      <c r="DM387" s="2" t="n">
        <v>81.33</v>
      </c>
      <c r="DN387" s="2" t="n">
        <v>100</v>
      </c>
      <c r="DO387" s="2" t="n">
        <v>98.94</v>
      </c>
      <c r="DP387" s="2" t="n">
        <v>81.33</v>
      </c>
      <c r="DQ387" s="2" t="n">
        <v>100</v>
      </c>
      <c r="DR387" s="2" t="n">
        <v>98.94</v>
      </c>
      <c r="DS387" s="2" t="n">
        <v>81.33</v>
      </c>
      <c r="DT387" s="2" t="n">
        <v>100</v>
      </c>
      <c r="DU387" s="2" t="n">
        <v>98.94</v>
      </c>
      <c r="DV387" s="2" t="n">
        <v>81.33</v>
      </c>
      <c r="DW387" s="2" t="n">
        <v>100</v>
      </c>
      <c r="DX387" s="2" t="n">
        <v>98.94</v>
      </c>
      <c r="DY387" s="2" t="n">
        <v>81.33</v>
      </c>
      <c r="DZ387" s="2" t="n">
        <v>100</v>
      </c>
      <c r="EA387" s="2" t="n">
        <v>98.94</v>
      </c>
      <c r="EB387" s="2" t="n">
        <v>81.33</v>
      </c>
      <c r="EC387" s="2" t="n">
        <v>100</v>
      </c>
      <c r="ED387" s="2" t="n">
        <v>98.94</v>
      </c>
      <c r="EE387" s="2" t="n">
        <v>81.33</v>
      </c>
      <c r="EF387" s="2" t="n">
        <v>100</v>
      </c>
      <c r="EG387" s="2" t="n">
        <v>98.94</v>
      </c>
      <c r="EH387" s="2" t="n">
        <v>81.33</v>
      </c>
      <c r="EI387" s="2" t="n">
        <v>100</v>
      </c>
      <c r="EJ387" s="2" t="n">
        <v>98.94</v>
      </c>
      <c r="EK387" s="2" t="n">
        <v>81.33</v>
      </c>
      <c r="EL387" s="2" t="n">
        <v>100</v>
      </c>
      <c r="EM387" s="2" t="n">
        <v>98.94</v>
      </c>
      <c r="EN387" s="2" t="n">
        <v>81.33</v>
      </c>
      <c r="EO387" s="2" t="n">
        <v>100</v>
      </c>
      <c r="EP387" s="2" t="n">
        <v>98.94</v>
      </c>
    </row>
    <row r="388">
      <c r="A388" s="2" t="n">
        <v>3</v>
      </c>
      <c r="B388" s="2" t="inlineStr">
        <is>
          <t>16.01.01</t>
        </is>
      </c>
      <c r="C388" s="2" t="inlineStr">
        <is>
          <t>Blocos e cintas</t>
        </is>
      </c>
      <c r="D388" s="2" t="inlineStr">
        <is>
          <t>16/05/2025</t>
        </is>
      </c>
      <c r="E388" s="2" t="inlineStr">
        <is>
          <t>12/05/2026</t>
        </is>
      </c>
      <c r="F388" s="2" t="n">
        <v>2911643.696967254</v>
      </c>
      <c r="G388" s="2" t="n">
        <v>0</v>
      </c>
      <c r="H388" s="2" t="n">
        <v>2911643.696967254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8.529999999999999</v>
      </c>
      <c r="P388" s="2" t="n">
        <v>8.529999999999999</v>
      </c>
      <c r="Q388" s="2" t="n">
        <v>0</v>
      </c>
      <c r="R388" s="2" t="n">
        <v>24.03</v>
      </c>
      <c r="S388" s="2" t="n">
        <v>24.03</v>
      </c>
      <c r="T388" s="2" t="n">
        <v>2.06</v>
      </c>
      <c r="U388" s="2" t="n">
        <v>41.86</v>
      </c>
      <c r="V388" s="2" t="n">
        <v>41.86</v>
      </c>
      <c r="W388" s="2" t="n">
        <v>8.56</v>
      </c>
      <c r="X388" s="2" t="n">
        <v>57.36</v>
      </c>
      <c r="Y388" s="2" t="n">
        <v>57.36</v>
      </c>
      <c r="Z388" s="2" t="n">
        <v>14.14</v>
      </c>
      <c r="AA388" s="2" t="n">
        <v>74.42</v>
      </c>
      <c r="AB388" s="2" t="n">
        <v>74.42</v>
      </c>
      <c r="AC388" s="2" t="n">
        <v>34.7</v>
      </c>
      <c r="AD388" s="2" t="n">
        <v>92.25</v>
      </c>
      <c r="AE388" s="2" t="n">
        <v>92.25</v>
      </c>
      <c r="AF388" s="2" t="n">
        <v>89.15000000000001</v>
      </c>
      <c r="AG388" s="2" t="n">
        <v>99</v>
      </c>
      <c r="AH388" s="2" t="n">
        <v>99</v>
      </c>
      <c r="AI388" s="2" t="n">
        <v>99</v>
      </c>
      <c r="AJ388" s="2" t="n">
        <v>99</v>
      </c>
      <c r="AK388" s="2" t="n">
        <v>99</v>
      </c>
      <c r="AL388" s="2" t="n">
        <v>99</v>
      </c>
      <c r="AM388" s="2" t="n">
        <v>99</v>
      </c>
      <c r="AN388" s="2" t="n">
        <v>99</v>
      </c>
      <c r="AO388" s="2" t="n">
        <v>99</v>
      </c>
      <c r="AP388" s="2" t="n">
        <v>100</v>
      </c>
      <c r="AQ388" s="2" t="n">
        <v>99</v>
      </c>
      <c r="AR388" s="2" t="n">
        <v>99</v>
      </c>
      <c r="AS388" s="2" t="n">
        <v>100</v>
      </c>
      <c r="AT388" s="2" t="n">
        <v>99</v>
      </c>
      <c r="AU388" s="2" t="n">
        <v>100</v>
      </c>
      <c r="AV388" s="2" t="n">
        <v>100</v>
      </c>
      <c r="AW388" s="2" t="n">
        <v>99.14</v>
      </c>
      <c r="AX388" s="2" t="n">
        <v>100</v>
      </c>
      <c r="AY388" s="2" t="n">
        <v>100</v>
      </c>
      <c r="AZ388" s="2" t="n">
        <v>100</v>
      </c>
      <c r="BA388" s="2" t="n">
        <v>100</v>
      </c>
      <c r="BB388" s="2" t="n">
        <v>100</v>
      </c>
      <c r="BC388" s="2" t="n">
        <v>100</v>
      </c>
      <c r="BD388" s="2" t="n">
        <v>100</v>
      </c>
      <c r="BE388" s="2" t="n">
        <v>100</v>
      </c>
      <c r="BF388" s="2" t="n">
        <v>100</v>
      </c>
      <c r="BG388" s="2" t="n">
        <v>100</v>
      </c>
      <c r="BH388" s="2" t="n">
        <v>100</v>
      </c>
      <c r="BI388" s="2" t="n">
        <v>100</v>
      </c>
      <c r="BJ388" s="2" t="n">
        <v>100</v>
      </c>
      <c r="BK388" s="2" t="n">
        <v>100</v>
      </c>
      <c r="BL388" s="2" t="n">
        <v>100</v>
      </c>
      <c r="BM388" s="2" t="n">
        <v>100</v>
      </c>
      <c r="BN388" s="2" t="n">
        <v>100</v>
      </c>
      <c r="BO388" s="2" t="n">
        <v>100</v>
      </c>
      <c r="BP388" s="2" t="n">
        <v>100</v>
      </c>
      <c r="BQ388" s="2" t="n">
        <v>100</v>
      </c>
      <c r="BR388" s="2" t="n">
        <v>100</v>
      </c>
      <c r="BS388" s="2" t="n">
        <v>100</v>
      </c>
      <c r="BT388" s="2" t="n">
        <v>100</v>
      </c>
      <c r="BU388" s="2" t="n">
        <v>100</v>
      </c>
      <c r="BV388" s="2" t="n">
        <v>100</v>
      </c>
      <c r="BW388" s="2" t="n">
        <v>100</v>
      </c>
      <c r="BX388" s="2" t="n">
        <v>100</v>
      </c>
      <c r="BY388" s="2" t="n">
        <v>100</v>
      </c>
      <c r="BZ388" s="2" t="n">
        <v>100</v>
      </c>
      <c r="CA388" s="2" t="n">
        <v>100</v>
      </c>
      <c r="CB388" s="2" t="n">
        <v>100</v>
      </c>
      <c r="CC388" s="2" t="n">
        <v>100</v>
      </c>
      <c r="CD388" s="2" t="n">
        <v>100</v>
      </c>
      <c r="CE388" s="2" t="n">
        <v>100</v>
      </c>
      <c r="CF388" s="2" t="n">
        <v>100</v>
      </c>
      <c r="CG388" s="2" t="n">
        <v>100</v>
      </c>
      <c r="CH388" s="2" t="n">
        <v>100</v>
      </c>
      <c r="CI388" s="2" t="n">
        <v>100</v>
      </c>
      <c r="CJ388" s="2" t="n">
        <v>100</v>
      </c>
      <c r="CK388" s="2" t="n">
        <v>100</v>
      </c>
      <c r="CL388" s="2" t="n">
        <v>100</v>
      </c>
      <c r="CM388" s="2" t="n">
        <v>100</v>
      </c>
      <c r="CN388" s="2" t="n">
        <v>100</v>
      </c>
      <c r="CO388" s="2" t="n">
        <v>100</v>
      </c>
      <c r="CP388" s="2" t="n">
        <v>100</v>
      </c>
      <c r="CQ388" s="2" t="n">
        <v>100</v>
      </c>
      <c r="CR388" s="2" t="n">
        <v>100</v>
      </c>
      <c r="CS388" s="2" t="n">
        <v>100</v>
      </c>
      <c r="CT388" s="2" t="n">
        <v>100</v>
      </c>
      <c r="CU388" s="2" t="n">
        <v>100</v>
      </c>
      <c r="CV388" s="2" t="n">
        <v>100</v>
      </c>
      <c r="CW388" s="2" t="n">
        <v>100</v>
      </c>
      <c r="CX388" s="2" t="n">
        <v>100</v>
      </c>
      <c r="CY388" s="2" t="n">
        <v>100</v>
      </c>
      <c r="CZ388" s="2" t="n">
        <v>100</v>
      </c>
      <c r="DA388" s="2" t="n">
        <v>100</v>
      </c>
      <c r="DB388" s="2" t="n">
        <v>100</v>
      </c>
      <c r="DC388" s="2" t="n">
        <v>100</v>
      </c>
      <c r="DD388" s="2" t="n">
        <v>100</v>
      </c>
      <c r="DE388" s="2" t="n">
        <v>100</v>
      </c>
      <c r="DF388" s="2" t="n">
        <v>100</v>
      </c>
      <c r="DG388" s="2" t="n">
        <v>100</v>
      </c>
      <c r="DH388" s="2" t="n">
        <v>100</v>
      </c>
      <c r="DI388" s="2" t="n">
        <v>100</v>
      </c>
      <c r="DJ388" s="2" t="n">
        <v>100</v>
      </c>
      <c r="DK388" s="2" t="n">
        <v>100</v>
      </c>
      <c r="DL388" s="2" t="n">
        <v>100</v>
      </c>
      <c r="DM388" s="2" t="n">
        <v>100</v>
      </c>
      <c r="DN388" s="2" t="n">
        <v>100</v>
      </c>
      <c r="DO388" s="2" t="n">
        <v>100</v>
      </c>
      <c r="DP388" s="2" t="n">
        <v>100</v>
      </c>
      <c r="DQ388" s="2" t="n">
        <v>100</v>
      </c>
      <c r="DR388" s="2" t="n">
        <v>100</v>
      </c>
      <c r="DS388" s="2" t="n">
        <v>100</v>
      </c>
      <c r="DT388" s="2" t="n">
        <v>100</v>
      </c>
      <c r="DU388" s="2" t="n">
        <v>100</v>
      </c>
      <c r="DV388" s="2" t="n">
        <v>100</v>
      </c>
      <c r="DW388" s="2" t="n">
        <v>100</v>
      </c>
      <c r="DX388" s="2" t="n">
        <v>100</v>
      </c>
      <c r="DY388" s="2" t="n">
        <v>100</v>
      </c>
      <c r="DZ388" s="2" t="n">
        <v>100</v>
      </c>
      <c r="EA388" s="2" t="n">
        <v>100</v>
      </c>
      <c r="EB388" s="2" t="n">
        <v>100</v>
      </c>
      <c r="EC388" s="2" t="n">
        <v>100</v>
      </c>
      <c r="ED388" s="2" t="n">
        <v>100</v>
      </c>
      <c r="EE388" s="2" t="n">
        <v>100</v>
      </c>
      <c r="EF388" s="2" t="n">
        <v>100</v>
      </c>
      <c r="EG388" s="2" t="n">
        <v>100</v>
      </c>
      <c r="EH388" s="2" t="n">
        <v>100</v>
      </c>
      <c r="EI388" s="2" t="n">
        <v>100</v>
      </c>
      <c r="EJ388" s="2" t="n">
        <v>100</v>
      </c>
      <c r="EK388" s="2" t="n">
        <v>100</v>
      </c>
      <c r="EL388" s="2" t="n">
        <v>100</v>
      </c>
      <c r="EM388" s="2" t="n">
        <v>100</v>
      </c>
      <c r="EN388" s="2" t="n">
        <v>100</v>
      </c>
      <c r="EO388" s="2" t="n">
        <v>100</v>
      </c>
      <c r="EP388" s="2" t="n">
        <v>100</v>
      </c>
    </row>
    <row r="389">
      <c r="A389" s="2" t="n">
        <v>4</v>
      </c>
      <c r="B389" s="2" t="inlineStr">
        <is>
          <t>16.01.01.01</t>
        </is>
      </c>
      <c r="C389" s="2" t="inlineStr">
        <is>
          <t>Escavação manual</t>
        </is>
      </c>
      <c r="D389" s="2" t="inlineStr">
        <is>
          <t>16/05/2025</t>
        </is>
      </c>
      <c r="E389" s="2" t="inlineStr">
        <is>
          <t>12/05/2026</t>
        </is>
      </c>
      <c r="F389" s="2" t="n">
        <v>282920.0876065931</v>
      </c>
      <c r="G389" s="2" t="n">
        <v>0</v>
      </c>
      <c r="H389" s="2" t="n">
        <v>282920.0876065931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8.529999999999999</v>
      </c>
      <c r="P389" s="2" t="n">
        <v>8.529999999999999</v>
      </c>
      <c r="Q389" s="2" t="n">
        <v>0</v>
      </c>
      <c r="R389" s="2" t="n">
        <v>24.03</v>
      </c>
      <c r="S389" s="2" t="n">
        <v>24.03</v>
      </c>
      <c r="T389" s="2" t="n">
        <v>2.06</v>
      </c>
      <c r="U389" s="2" t="n">
        <v>41.86</v>
      </c>
      <c r="V389" s="2" t="n">
        <v>41.86</v>
      </c>
      <c r="W389" s="2" t="n">
        <v>8.56</v>
      </c>
      <c r="X389" s="2" t="n">
        <v>57.36</v>
      </c>
      <c r="Y389" s="2" t="n">
        <v>57.36</v>
      </c>
      <c r="Z389" s="2" t="n">
        <v>14.14</v>
      </c>
      <c r="AA389" s="2" t="n">
        <v>74.42</v>
      </c>
      <c r="AB389" s="2" t="n">
        <v>74.42</v>
      </c>
      <c r="AC389" s="2" t="n">
        <v>34.7</v>
      </c>
      <c r="AD389" s="2" t="n">
        <v>92.25</v>
      </c>
      <c r="AE389" s="2" t="n">
        <v>92.25</v>
      </c>
      <c r="AF389" s="2" t="n">
        <v>89.15000000000001</v>
      </c>
      <c r="AG389" s="2" t="n">
        <v>99</v>
      </c>
      <c r="AH389" s="2" t="n">
        <v>99</v>
      </c>
      <c r="AI389" s="2" t="n">
        <v>99</v>
      </c>
      <c r="AJ389" s="2" t="n">
        <v>99</v>
      </c>
      <c r="AK389" s="2" t="n">
        <v>99</v>
      </c>
      <c r="AL389" s="2" t="n">
        <v>99</v>
      </c>
      <c r="AM389" s="2" t="n">
        <v>99</v>
      </c>
      <c r="AN389" s="2" t="n">
        <v>99</v>
      </c>
      <c r="AO389" s="2" t="n">
        <v>99</v>
      </c>
      <c r="AP389" s="2" t="n">
        <v>100</v>
      </c>
      <c r="AQ389" s="2" t="n">
        <v>99</v>
      </c>
      <c r="AR389" s="2" t="n">
        <v>99</v>
      </c>
      <c r="AS389" s="2" t="n">
        <v>100</v>
      </c>
      <c r="AT389" s="2" t="n">
        <v>99</v>
      </c>
      <c r="AU389" s="2" t="n">
        <v>100</v>
      </c>
      <c r="AV389" s="2" t="n">
        <v>100</v>
      </c>
      <c r="AW389" s="2" t="n">
        <v>99.14</v>
      </c>
      <c r="AX389" s="2" t="n">
        <v>100</v>
      </c>
      <c r="AY389" s="2" t="n">
        <v>100</v>
      </c>
      <c r="AZ389" s="2" t="n">
        <v>100</v>
      </c>
      <c r="BA389" s="2" t="n">
        <v>100</v>
      </c>
      <c r="BB389" s="2" t="n">
        <v>100</v>
      </c>
      <c r="BC389" s="2" t="n">
        <v>100</v>
      </c>
      <c r="BD389" s="2" t="n">
        <v>100</v>
      </c>
      <c r="BE389" s="2" t="n">
        <v>100</v>
      </c>
      <c r="BF389" s="2" t="n">
        <v>100</v>
      </c>
      <c r="BG389" s="2" t="n">
        <v>100</v>
      </c>
      <c r="BH389" s="2" t="n">
        <v>100</v>
      </c>
      <c r="BI389" s="2" t="n">
        <v>100</v>
      </c>
      <c r="BJ389" s="2" t="n">
        <v>100</v>
      </c>
      <c r="BK389" s="2" t="n">
        <v>100</v>
      </c>
      <c r="BL389" s="2" t="n">
        <v>100</v>
      </c>
      <c r="BM389" s="2" t="n">
        <v>100</v>
      </c>
      <c r="BN389" s="2" t="n">
        <v>100</v>
      </c>
      <c r="BO389" s="2" t="n">
        <v>100</v>
      </c>
      <c r="BP389" s="2" t="n">
        <v>100</v>
      </c>
      <c r="BQ389" s="2" t="n">
        <v>100</v>
      </c>
      <c r="BR389" s="2" t="n">
        <v>100</v>
      </c>
      <c r="BS389" s="2" t="n">
        <v>100</v>
      </c>
      <c r="BT389" s="2" t="n">
        <v>100</v>
      </c>
      <c r="BU389" s="2" t="n">
        <v>100</v>
      </c>
      <c r="BV389" s="2" t="n">
        <v>100</v>
      </c>
      <c r="BW389" s="2" t="n">
        <v>100</v>
      </c>
      <c r="BX389" s="2" t="n">
        <v>100</v>
      </c>
      <c r="BY389" s="2" t="n">
        <v>100</v>
      </c>
      <c r="BZ389" s="2" t="n">
        <v>100</v>
      </c>
      <c r="CA389" s="2" t="n">
        <v>100</v>
      </c>
      <c r="CB389" s="2" t="n">
        <v>100</v>
      </c>
      <c r="CC389" s="2" t="n">
        <v>100</v>
      </c>
      <c r="CD389" s="2" t="n">
        <v>100</v>
      </c>
      <c r="CE389" s="2" t="n">
        <v>100</v>
      </c>
      <c r="CF389" s="2" t="n">
        <v>100</v>
      </c>
      <c r="CG389" s="2" t="n">
        <v>100</v>
      </c>
      <c r="CH389" s="2" t="n">
        <v>100</v>
      </c>
      <c r="CI389" s="2" t="n">
        <v>100</v>
      </c>
      <c r="CJ389" s="2" t="n">
        <v>100</v>
      </c>
      <c r="CK389" s="2" t="n">
        <v>100</v>
      </c>
      <c r="CL389" s="2" t="n">
        <v>100</v>
      </c>
      <c r="CM389" s="2" t="n">
        <v>100</v>
      </c>
      <c r="CN389" s="2" t="n">
        <v>100</v>
      </c>
      <c r="CO389" s="2" t="n">
        <v>100</v>
      </c>
      <c r="CP389" s="2" t="n">
        <v>100</v>
      </c>
      <c r="CQ389" s="2" t="n">
        <v>100</v>
      </c>
      <c r="CR389" s="2" t="n">
        <v>100</v>
      </c>
      <c r="CS389" s="2" t="n">
        <v>100</v>
      </c>
      <c r="CT389" s="2" t="n">
        <v>100</v>
      </c>
      <c r="CU389" s="2" t="n">
        <v>100</v>
      </c>
      <c r="CV389" s="2" t="n">
        <v>100</v>
      </c>
      <c r="CW389" s="2" t="n">
        <v>100</v>
      </c>
      <c r="CX389" s="2" t="n">
        <v>100</v>
      </c>
      <c r="CY389" s="2" t="n">
        <v>100</v>
      </c>
      <c r="CZ389" s="2" t="n">
        <v>100</v>
      </c>
      <c r="DA389" s="2" t="n">
        <v>100</v>
      </c>
      <c r="DB389" s="2" t="n">
        <v>100</v>
      </c>
      <c r="DC389" s="2" t="n">
        <v>100</v>
      </c>
      <c r="DD389" s="2" t="n">
        <v>100</v>
      </c>
      <c r="DE389" s="2" t="n">
        <v>100</v>
      </c>
      <c r="DF389" s="2" t="n">
        <v>100</v>
      </c>
      <c r="DG389" s="2" t="n">
        <v>100</v>
      </c>
      <c r="DH389" s="2" t="n">
        <v>100</v>
      </c>
      <c r="DI389" s="2" t="n">
        <v>100</v>
      </c>
      <c r="DJ389" s="2" t="n">
        <v>100</v>
      </c>
      <c r="DK389" s="2" t="n">
        <v>100</v>
      </c>
      <c r="DL389" s="2" t="n">
        <v>100</v>
      </c>
      <c r="DM389" s="2" t="n">
        <v>100</v>
      </c>
      <c r="DN389" s="2" t="n">
        <v>100</v>
      </c>
      <c r="DO389" s="2" t="n">
        <v>100</v>
      </c>
      <c r="DP389" s="2" t="n">
        <v>100</v>
      </c>
      <c r="DQ389" s="2" t="n">
        <v>100</v>
      </c>
      <c r="DR389" s="2" t="n">
        <v>100</v>
      </c>
      <c r="DS389" s="2" t="n">
        <v>100</v>
      </c>
      <c r="DT389" s="2" t="n">
        <v>100</v>
      </c>
      <c r="DU389" s="2" t="n">
        <v>100</v>
      </c>
      <c r="DV389" s="2" t="n">
        <v>100</v>
      </c>
      <c r="DW389" s="2" t="n">
        <v>100</v>
      </c>
      <c r="DX389" s="2" t="n">
        <v>100</v>
      </c>
      <c r="DY389" s="2" t="n">
        <v>100</v>
      </c>
      <c r="DZ389" s="2" t="n">
        <v>100</v>
      </c>
      <c r="EA389" s="2" t="n">
        <v>100</v>
      </c>
      <c r="EB389" s="2" t="n">
        <v>100</v>
      </c>
      <c r="EC389" s="2" t="n">
        <v>100</v>
      </c>
      <c r="ED389" s="2" t="n">
        <v>100</v>
      </c>
      <c r="EE389" s="2" t="n">
        <v>100</v>
      </c>
      <c r="EF389" s="2" t="n">
        <v>100</v>
      </c>
      <c r="EG389" s="2" t="n">
        <v>100</v>
      </c>
      <c r="EH389" s="2" t="n">
        <v>100</v>
      </c>
      <c r="EI389" s="2" t="n">
        <v>100</v>
      </c>
      <c r="EJ389" s="2" t="n">
        <v>100</v>
      </c>
      <c r="EK389" s="2" t="n">
        <v>100</v>
      </c>
      <c r="EL389" s="2" t="n">
        <v>100</v>
      </c>
      <c r="EM389" s="2" t="n">
        <v>100</v>
      </c>
      <c r="EN389" s="2" t="n">
        <v>100</v>
      </c>
      <c r="EO389" s="2" t="n">
        <v>100</v>
      </c>
      <c r="EP389" s="2" t="n">
        <v>100</v>
      </c>
    </row>
    <row r="390">
      <c r="A390" s="2" t="n">
        <v>4</v>
      </c>
      <c r="B390" s="2" t="inlineStr">
        <is>
          <t>16.01.01.02</t>
        </is>
      </c>
      <c r="C390" s="2" t="inlineStr">
        <is>
          <t>Apiloamento</t>
        </is>
      </c>
      <c r="D390" s="2" t="inlineStr">
        <is>
          <t>16/05/2025</t>
        </is>
      </c>
      <c r="E390" s="2" t="inlineStr">
        <is>
          <t>12/05/2026</t>
        </is>
      </c>
      <c r="F390" s="2" t="n">
        <v>32012.37044754345</v>
      </c>
      <c r="G390" s="2" t="n">
        <v>0</v>
      </c>
      <c r="H390" s="2" t="n">
        <v>32012.37044754345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8.529999999999999</v>
      </c>
      <c r="P390" s="2" t="n">
        <v>8.529999999999999</v>
      </c>
      <c r="Q390" s="2" t="n">
        <v>0</v>
      </c>
      <c r="R390" s="2" t="n">
        <v>24.03</v>
      </c>
      <c r="S390" s="2" t="n">
        <v>24.03</v>
      </c>
      <c r="T390" s="2" t="n">
        <v>2.06</v>
      </c>
      <c r="U390" s="2" t="n">
        <v>41.86</v>
      </c>
      <c r="V390" s="2" t="n">
        <v>41.86</v>
      </c>
      <c r="W390" s="2" t="n">
        <v>8.56</v>
      </c>
      <c r="X390" s="2" t="n">
        <v>57.36</v>
      </c>
      <c r="Y390" s="2" t="n">
        <v>57.36</v>
      </c>
      <c r="Z390" s="2" t="n">
        <v>14.14</v>
      </c>
      <c r="AA390" s="2" t="n">
        <v>74.42</v>
      </c>
      <c r="AB390" s="2" t="n">
        <v>74.42</v>
      </c>
      <c r="AC390" s="2" t="n">
        <v>34.7</v>
      </c>
      <c r="AD390" s="2" t="n">
        <v>92.25</v>
      </c>
      <c r="AE390" s="2" t="n">
        <v>92.25</v>
      </c>
      <c r="AF390" s="2" t="n">
        <v>89.15000000000001</v>
      </c>
      <c r="AG390" s="2" t="n">
        <v>99</v>
      </c>
      <c r="AH390" s="2" t="n">
        <v>99</v>
      </c>
      <c r="AI390" s="2" t="n">
        <v>99</v>
      </c>
      <c r="AJ390" s="2" t="n">
        <v>99</v>
      </c>
      <c r="AK390" s="2" t="n">
        <v>99</v>
      </c>
      <c r="AL390" s="2" t="n">
        <v>99</v>
      </c>
      <c r="AM390" s="2" t="n">
        <v>99</v>
      </c>
      <c r="AN390" s="2" t="n">
        <v>99</v>
      </c>
      <c r="AO390" s="2" t="n">
        <v>99</v>
      </c>
      <c r="AP390" s="2" t="n">
        <v>100</v>
      </c>
      <c r="AQ390" s="2" t="n">
        <v>99</v>
      </c>
      <c r="AR390" s="2" t="n">
        <v>99</v>
      </c>
      <c r="AS390" s="2" t="n">
        <v>100</v>
      </c>
      <c r="AT390" s="2" t="n">
        <v>99</v>
      </c>
      <c r="AU390" s="2" t="n">
        <v>100</v>
      </c>
      <c r="AV390" s="2" t="n">
        <v>100</v>
      </c>
      <c r="AW390" s="2" t="n">
        <v>99.14</v>
      </c>
      <c r="AX390" s="2" t="n">
        <v>100</v>
      </c>
      <c r="AY390" s="2" t="n">
        <v>100</v>
      </c>
      <c r="AZ390" s="2" t="n">
        <v>100</v>
      </c>
      <c r="BA390" s="2" t="n">
        <v>100</v>
      </c>
      <c r="BB390" s="2" t="n">
        <v>100</v>
      </c>
      <c r="BC390" s="2" t="n">
        <v>100</v>
      </c>
      <c r="BD390" s="2" t="n">
        <v>100</v>
      </c>
      <c r="BE390" s="2" t="n">
        <v>100</v>
      </c>
      <c r="BF390" s="2" t="n">
        <v>100</v>
      </c>
      <c r="BG390" s="2" t="n">
        <v>100</v>
      </c>
      <c r="BH390" s="2" t="n">
        <v>100</v>
      </c>
      <c r="BI390" s="2" t="n">
        <v>100</v>
      </c>
      <c r="BJ390" s="2" t="n">
        <v>100</v>
      </c>
      <c r="BK390" s="2" t="n">
        <v>100</v>
      </c>
      <c r="BL390" s="2" t="n">
        <v>100</v>
      </c>
      <c r="BM390" s="2" t="n">
        <v>100</v>
      </c>
      <c r="BN390" s="2" t="n">
        <v>100</v>
      </c>
      <c r="BO390" s="2" t="n">
        <v>100</v>
      </c>
      <c r="BP390" s="2" t="n">
        <v>100</v>
      </c>
      <c r="BQ390" s="2" t="n">
        <v>100</v>
      </c>
      <c r="BR390" s="2" t="n">
        <v>100</v>
      </c>
      <c r="BS390" s="2" t="n">
        <v>100</v>
      </c>
      <c r="BT390" s="2" t="n">
        <v>100</v>
      </c>
      <c r="BU390" s="2" t="n">
        <v>100</v>
      </c>
      <c r="BV390" s="2" t="n">
        <v>100</v>
      </c>
      <c r="BW390" s="2" t="n">
        <v>100</v>
      </c>
      <c r="BX390" s="2" t="n">
        <v>100</v>
      </c>
      <c r="BY390" s="2" t="n">
        <v>100</v>
      </c>
      <c r="BZ390" s="2" t="n">
        <v>100</v>
      </c>
      <c r="CA390" s="2" t="n">
        <v>100</v>
      </c>
      <c r="CB390" s="2" t="n">
        <v>100</v>
      </c>
      <c r="CC390" s="2" t="n">
        <v>100</v>
      </c>
      <c r="CD390" s="2" t="n">
        <v>100</v>
      </c>
      <c r="CE390" s="2" t="n">
        <v>100</v>
      </c>
      <c r="CF390" s="2" t="n">
        <v>100</v>
      </c>
      <c r="CG390" s="2" t="n">
        <v>100</v>
      </c>
      <c r="CH390" s="2" t="n">
        <v>100</v>
      </c>
      <c r="CI390" s="2" t="n">
        <v>100</v>
      </c>
      <c r="CJ390" s="2" t="n">
        <v>100</v>
      </c>
      <c r="CK390" s="2" t="n">
        <v>100</v>
      </c>
      <c r="CL390" s="2" t="n">
        <v>100</v>
      </c>
      <c r="CM390" s="2" t="n">
        <v>100</v>
      </c>
      <c r="CN390" s="2" t="n">
        <v>100</v>
      </c>
      <c r="CO390" s="2" t="n">
        <v>100</v>
      </c>
      <c r="CP390" s="2" t="n">
        <v>100</v>
      </c>
      <c r="CQ390" s="2" t="n">
        <v>100</v>
      </c>
      <c r="CR390" s="2" t="n">
        <v>100</v>
      </c>
      <c r="CS390" s="2" t="n">
        <v>100</v>
      </c>
      <c r="CT390" s="2" t="n">
        <v>100</v>
      </c>
      <c r="CU390" s="2" t="n">
        <v>100</v>
      </c>
      <c r="CV390" s="2" t="n">
        <v>100</v>
      </c>
      <c r="CW390" s="2" t="n">
        <v>100</v>
      </c>
      <c r="CX390" s="2" t="n">
        <v>100</v>
      </c>
      <c r="CY390" s="2" t="n">
        <v>100</v>
      </c>
      <c r="CZ390" s="2" t="n">
        <v>100</v>
      </c>
      <c r="DA390" s="2" t="n">
        <v>100</v>
      </c>
      <c r="DB390" s="2" t="n">
        <v>100</v>
      </c>
      <c r="DC390" s="2" t="n">
        <v>100</v>
      </c>
      <c r="DD390" s="2" t="n">
        <v>100</v>
      </c>
      <c r="DE390" s="2" t="n">
        <v>100</v>
      </c>
      <c r="DF390" s="2" t="n">
        <v>100</v>
      </c>
      <c r="DG390" s="2" t="n">
        <v>100</v>
      </c>
      <c r="DH390" s="2" t="n">
        <v>100</v>
      </c>
      <c r="DI390" s="2" t="n">
        <v>100</v>
      </c>
      <c r="DJ390" s="2" t="n">
        <v>100</v>
      </c>
      <c r="DK390" s="2" t="n">
        <v>100</v>
      </c>
      <c r="DL390" s="2" t="n">
        <v>100</v>
      </c>
      <c r="DM390" s="2" t="n">
        <v>100</v>
      </c>
      <c r="DN390" s="2" t="n">
        <v>100</v>
      </c>
      <c r="DO390" s="2" t="n">
        <v>100</v>
      </c>
      <c r="DP390" s="2" t="n">
        <v>100</v>
      </c>
      <c r="DQ390" s="2" t="n">
        <v>100</v>
      </c>
      <c r="DR390" s="2" t="n">
        <v>100</v>
      </c>
      <c r="DS390" s="2" t="n">
        <v>100</v>
      </c>
      <c r="DT390" s="2" t="n">
        <v>100</v>
      </c>
      <c r="DU390" s="2" t="n">
        <v>100</v>
      </c>
      <c r="DV390" s="2" t="n">
        <v>100</v>
      </c>
      <c r="DW390" s="2" t="n">
        <v>100</v>
      </c>
      <c r="DX390" s="2" t="n">
        <v>100</v>
      </c>
      <c r="DY390" s="2" t="n">
        <v>100</v>
      </c>
      <c r="DZ390" s="2" t="n">
        <v>100</v>
      </c>
      <c r="EA390" s="2" t="n">
        <v>100</v>
      </c>
      <c r="EB390" s="2" t="n">
        <v>100</v>
      </c>
      <c r="EC390" s="2" t="n">
        <v>100</v>
      </c>
      <c r="ED390" s="2" t="n">
        <v>100</v>
      </c>
      <c r="EE390" s="2" t="n">
        <v>100</v>
      </c>
      <c r="EF390" s="2" t="n">
        <v>100</v>
      </c>
      <c r="EG390" s="2" t="n">
        <v>100</v>
      </c>
      <c r="EH390" s="2" t="n">
        <v>100</v>
      </c>
      <c r="EI390" s="2" t="n">
        <v>100</v>
      </c>
      <c r="EJ390" s="2" t="n">
        <v>100</v>
      </c>
      <c r="EK390" s="2" t="n">
        <v>100</v>
      </c>
      <c r="EL390" s="2" t="n">
        <v>100</v>
      </c>
      <c r="EM390" s="2" t="n">
        <v>100</v>
      </c>
      <c r="EN390" s="2" t="n">
        <v>100</v>
      </c>
      <c r="EO390" s="2" t="n">
        <v>100</v>
      </c>
      <c r="EP390" s="2" t="n">
        <v>100</v>
      </c>
    </row>
    <row r="391">
      <c r="A391" s="2" t="n">
        <v>4</v>
      </c>
      <c r="B391" s="2" t="inlineStr">
        <is>
          <t>16.01.01.03</t>
        </is>
      </c>
      <c r="C391" s="2" t="inlineStr">
        <is>
          <t>Formas para infra estrutura, compensado resinado 12mm, reaproveitamento 1,5x.</t>
        </is>
      </c>
      <c r="D391" s="2" t="inlineStr">
        <is>
          <t>16/05/2025</t>
        </is>
      </c>
      <c r="E391" s="2" t="inlineStr">
        <is>
          <t>12/05/2026</t>
        </is>
      </c>
      <c r="F391" s="2" t="n">
        <v>152245.3514125627</v>
      </c>
      <c r="G391" s="2" t="n">
        <v>0</v>
      </c>
      <c r="H391" s="2" t="n">
        <v>152245.3514125627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8.529999999999999</v>
      </c>
      <c r="P391" s="2" t="n">
        <v>8.529999999999999</v>
      </c>
      <c r="Q391" s="2" t="n">
        <v>0</v>
      </c>
      <c r="R391" s="2" t="n">
        <v>24.03</v>
      </c>
      <c r="S391" s="2" t="n">
        <v>24.03</v>
      </c>
      <c r="T391" s="2" t="n">
        <v>2.06</v>
      </c>
      <c r="U391" s="2" t="n">
        <v>41.86</v>
      </c>
      <c r="V391" s="2" t="n">
        <v>41.86</v>
      </c>
      <c r="W391" s="2" t="n">
        <v>8.56</v>
      </c>
      <c r="X391" s="2" t="n">
        <v>57.36</v>
      </c>
      <c r="Y391" s="2" t="n">
        <v>57.36</v>
      </c>
      <c r="Z391" s="2" t="n">
        <v>14.14</v>
      </c>
      <c r="AA391" s="2" t="n">
        <v>74.42</v>
      </c>
      <c r="AB391" s="2" t="n">
        <v>74.42</v>
      </c>
      <c r="AC391" s="2" t="n">
        <v>34.7</v>
      </c>
      <c r="AD391" s="2" t="n">
        <v>92.25</v>
      </c>
      <c r="AE391" s="2" t="n">
        <v>92.25</v>
      </c>
      <c r="AF391" s="2" t="n">
        <v>89.15000000000001</v>
      </c>
      <c r="AG391" s="2" t="n">
        <v>99</v>
      </c>
      <c r="AH391" s="2" t="n">
        <v>99</v>
      </c>
      <c r="AI391" s="2" t="n">
        <v>99</v>
      </c>
      <c r="AJ391" s="2" t="n">
        <v>99</v>
      </c>
      <c r="AK391" s="2" t="n">
        <v>99</v>
      </c>
      <c r="AL391" s="2" t="n">
        <v>99</v>
      </c>
      <c r="AM391" s="2" t="n">
        <v>99</v>
      </c>
      <c r="AN391" s="2" t="n">
        <v>99</v>
      </c>
      <c r="AO391" s="2" t="n">
        <v>99</v>
      </c>
      <c r="AP391" s="2" t="n">
        <v>100</v>
      </c>
      <c r="AQ391" s="2" t="n">
        <v>99</v>
      </c>
      <c r="AR391" s="2" t="n">
        <v>99</v>
      </c>
      <c r="AS391" s="2" t="n">
        <v>100</v>
      </c>
      <c r="AT391" s="2" t="n">
        <v>99</v>
      </c>
      <c r="AU391" s="2" t="n">
        <v>100</v>
      </c>
      <c r="AV391" s="2" t="n">
        <v>100</v>
      </c>
      <c r="AW391" s="2" t="n">
        <v>99.14</v>
      </c>
      <c r="AX391" s="2" t="n">
        <v>100</v>
      </c>
      <c r="AY391" s="2" t="n">
        <v>100</v>
      </c>
      <c r="AZ391" s="2" t="n">
        <v>100</v>
      </c>
      <c r="BA391" s="2" t="n">
        <v>100</v>
      </c>
      <c r="BB391" s="2" t="n">
        <v>100</v>
      </c>
      <c r="BC391" s="2" t="n">
        <v>100</v>
      </c>
      <c r="BD391" s="2" t="n">
        <v>100</v>
      </c>
      <c r="BE391" s="2" t="n">
        <v>100</v>
      </c>
      <c r="BF391" s="2" t="n">
        <v>100</v>
      </c>
      <c r="BG391" s="2" t="n">
        <v>100</v>
      </c>
      <c r="BH391" s="2" t="n">
        <v>100</v>
      </c>
      <c r="BI391" s="2" t="n">
        <v>100</v>
      </c>
      <c r="BJ391" s="2" t="n">
        <v>100</v>
      </c>
      <c r="BK391" s="2" t="n">
        <v>100</v>
      </c>
      <c r="BL391" s="2" t="n">
        <v>100</v>
      </c>
      <c r="BM391" s="2" t="n">
        <v>100</v>
      </c>
      <c r="BN391" s="2" t="n">
        <v>100</v>
      </c>
      <c r="BO391" s="2" t="n">
        <v>100</v>
      </c>
      <c r="BP391" s="2" t="n">
        <v>100</v>
      </c>
      <c r="BQ391" s="2" t="n">
        <v>100</v>
      </c>
      <c r="BR391" s="2" t="n">
        <v>100</v>
      </c>
      <c r="BS391" s="2" t="n">
        <v>100</v>
      </c>
      <c r="BT391" s="2" t="n">
        <v>100</v>
      </c>
      <c r="BU391" s="2" t="n">
        <v>100</v>
      </c>
      <c r="BV391" s="2" t="n">
        <v>100</v>
      </c>
      <c r="BW391" s="2" t="n">
        <v>100</v>
      </c>
      <c r="BX391" s="2" t="n">
        <v>100</v>
      </c>
      <c r="BY391" s="2" t="n">
        <v>100</v>
      </c>
      <c r="BZ391" s="2" t="n">
        <v>100</v>
      </c>
      <c r="CA391" s="2" t="n">
        <v>100</v>
      </c>
      <c r="CB391" s="2" t="n">
        <v>100</v>
      </c>
      <c r="CC391" s="2" t="n">
        <v>100</v>
      </c>
      <c r="CD391" s="2" t="n">
        <v>100</v>
      </c>
      <c r="CE391" s="2" t="n">
        <v>100</v>
      </c>
      <c r="CF391" s="2" t="n">
        <v>100</v>
      </c>
      <c r="CG391" s="2" t="n">
        <v>100</v>
      </c>
      <c r="CH391" s="2" t="n">
        <v>100</v>
      </c>
      <c r="CI391" s="2" t="n">
        <v>100</v>
      </c>
      <c r="CJ391" s="2" t="n">
        <v>100</v>
      </c>
      <c r="CK391" s="2" t="n">
        <v>100</v>
      </c>
      <c r="CL391" s="2" t="n">
        <v>100</v>
      </c>
      <c r="CM391" s="2" t="n">
        <v>100</v>
      </c>
      <c r="CN391" s="2" t="n">
        <v>100</v>
      </c>
      <c r="CO391" s="2" t="n">
        <v>100</v>
      </c>
      <c r="CP391" s="2" t="n">
        <v>100</v>
      </c>
      <c r="CQ391" s="2" t="n">
        <v>100</v>
      </c>
      <c r="CR391" s="2" t="n">
        <v>100</v>
      </c>
      <c r="CS391" s="2" t="n">
        <v>100</v>
      </c>
      <c r="CT391" s="2" t="n">
        <v>100</v>
      </c>
      <c r="CU391" s="2" t="n">
        <v>100</v>
      </c>
      <c r="CV391" s="2" t="n">
        <v>100</v>
      </c>
      <c r="CW391" s="2" t="n">
        <v>100</v>
      </c>
      <c r="CX391" s="2" t="n">
        <v>100</v>
      </c>
      <c r="CY391" s="2" t="n">
        <v>100</v>
      </c>
      <c r="CZ391" s="2" t="n">
        <v>100</v>
      </c>
      <c r="DA391" s="2" t="n">
        <v>100</v>
      </c>
      <c r="DB391" s="2" t="n">
        <v>100</v>
      </c>
      <c r="DC391" s="2" t="n">
        <v>100</v>
      </c>
      <c r="DD391" s="2" t="n">
        <v>100</v>
      </c>
      <c r="DE391" s="2" t="n">
        <v>100</v>
      </c>
      <c r="DF391" s="2" t="n">
        <v>100</v>
      </c>
      <c r="DG391" s="2" t="n">
        <v>100</v>
      </c>
      <c r="DH391" s="2" t="n">
        <v>100</v>
      </c>
      <c r="DI391" s="2" t="n">
        <v>100</v>
      </c>
      <c r="DJ391" s="2" t="n">
        <v>100</v>
      </c>
      <c r="DK391" s="2" t="n">
        <v>100</v>
      </c>
      <c r="DL391" s="2" t="n">
        <v>100</v>
      </c>
      <c r="DM391" s="2" t="n">
        <v>100</v>
      </c>
      <c r="DN391" s="2" t="n">
        <v>100</v>
      </c>
      <c r="DO391" s="2" t="n">
        <v>100</v>
      </c>
      <c r="DP391" s="2" t="n">
        <v>100</v>
      </c>
      <c r="DQ391" s="2" t="n">
        <v>100</v>
      </c>
      <c r="DR391" s="2" t="n">
        <v>100</v>
      </c>
      <c r="DS391" s="2" t="n">
        <v>100</v>
      </c>
      <c r="DT391" s="2" t="n">
        <v>100</v>
      </c>
      <c r="DU391" s="2" t="n">
        <v>100</v>
      </c>
      <c r="DV391" s="2" t="n">
        <v>100</v>
      </c>
      <c r="DW391" s="2" t="n">
        <v>100</v>
      </c>
      <c r="DX391" s="2" t="n">
        <v>100</v>
      </c>
      <c r="DY391" s="2" t="n">
        <v>100</v>
      </c>
      <c r="DZ391" s="2" t="n">
        <v>100</v>
      </c>
      <c r="EA391" s="2" t="n">
        <v>100</v>
      </c>
      <c r="EB391" s="2" t="n">
        <v>100</v>
      </c>
      <c r="EC391" s="2" t="n">
        <v>100</v>
      </c>
      <c r="ED391" s="2" t="n">
        <v>100</v>
      </c>
      <c r="EE391" s="2" t="n">
        <v>100</v>
      </c>
      <c r="EF391" s="2" t="n">
        <v>100</v>
      </c>
      <c r="EG391" s="2" t="n">
        <v>100</v>
      </c>
      <c r="EH391" s="2" t="n">
        <v>100</v>
      </c>
      <c r="EI391" s="2" t="n">
        <v>100</v>
      </c>
      <c r="EJ391" s="2" t="n">
        <v>100</v>
      </c>
      <c r="EK391" s="2" t="n">
        <v>100</v>
      </c>
      <c r="EL391" s="2" t="n">
        <v>100</v>
      </c>
      <c r="EM391" s="2" t="n">
        <v>100</v>
      </c>
      <c r="EN391" s="2" t="n">
        <v>100</v>
      </c>
      <c r="EO391" s="2" t="n">
        <v>100</v>
      </c>
      <c r="EP391" s="2" t="n">
        <v>100</v>
      </c>
    </row>
    <row r="392">
      <c r="A392" s="2" t="n">
        <v>4</v>
      </c>
      <c r="B392" s="2" t="inlineStr">
        <is>
          <t>16.01.01.04</t>
        </is>
      </c>
      <c r="C392" s="2" t="inlineStr">
        <is>
          <t>Armadura Ca-50 adquirido cortado e dobrado, montagem e posicionamento no canteiro</t>
        </is>
      </c>
      <c r="D392" s="2" t="inlineStr">
        <is>
          <t>16/05/2025</t>
        </is>
      </c>
      <c r="E392" s="2" t="inlineStr">
        <is>
          <t>12/05/2026</t>
        </is>
      </c>
      <c r="F392" s="2" t="n">
        <v>1089189.237044746</v>
      </c>
      <c r="G392" s="2" t="n">
        <v>0</v>
      </c>
      <c r="H392" s="2" t="n">
        <v>1089189.237044746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8.529999999999999</v>
      </c>
      <c r="P392" s="2" t="n">
        <v>8.529999999999999</v>
      </c>
      <c r="Q392" s="2" t="n">
        <v>0</v>
      </c>
      <c r="R392" s="2" t="n">
        <v>24.03</v>
      </c>
      <c r="S392" s="2" t="n">
        <v>24.03</v>
      </c>
      <c r="T392" s="2" t="n">
        <v>2.06</v>
      </c>
      <c r="U392" s="2" t="n">
        <v>41.86</v>
      </c>
      <c r="V392" s="2" t="n">
        <v>41.86</v>
      </c>
      <c r="W392" s="2" t="n">
        <v>8.56</v>
      </c>
      <c r="X392" s="2" t="n">
        <v>57.36</v>
      </c>
      <c r="Y392" s="2" t="n">
        <v>57.36</v>
      </c>
      <c r="Z392" s="2" t="n">
        <v>14.14</v>
      </c>
      <c r="AA392" s="2" t="n">
        <v>74.42</v>
      </c>
      <c r="AB392" s="2" t="n">
        <v>74.42</v>
      </c>
      <c r="AC392" s="2" t="n">
        <v>34.7</v>
      </c>
      <c r="AD392" s="2" t="n">
        <v>92.25</v>
      </c>
      <c r="AE392" s="2" t="n">
        <v>92.25</v>
      </c>
      <c r="AF392" s="2" t="n">
        <v>89.15000000000001</v>
      </c>
      <c r="AG392" s="2" t="n">
        <v>99</v>
      </c>
      <c r="AH392" s="2" t="n">
        <v>99</v>
      </c>
      <c r="AI392" s="2" t="n">
        <v>99</v>
      </c>
      <c r="AJ392" s="2" t="n">
        <v>99</v>
      </c>
      <c r="AK392" s="2" t="n">
        <v>99</v>
      </c>
      <c r="AL392" s="2" t="n">
        <v>99</v>
      </c>
      <c r="AM392" s="2" t="n">
        <v>99</v>
      </c>
      <c r="AN392" s="2" t="n">
        <v>99</v>
      </c>
      <c r="AO392" s="2" t="n">
        <v>99</v>
      </c>
      <c r="AP392" s="2" t="n">
        <v>100</v>
      </c>
      <c r="AQ392" s="2" t="n">
        <v>99</v>
      </c>
      <c r="AR392" s="2" t="n">
        <v>99</v>
      </c>
      <c r="AS392" s="2" t="n">
        <v>100</v>
      </c>
      <c r="AT392" s="2" t="n">
        <v>99</v>
      </c>
      <c r="AU392" s="2" t="n">
        <v>100</v>
      </c>
      <c r="AV392" s="2" t="n">
        <v>100</v>
      </c>
      <c r="AW392" s="2" t="n">
        <v>99.14</v>
      </c>
      <c r="AX392" s="2" t="n">
        <v>100</v>
      </c>
      <c r="AY392" s="2" t="n">
        <v>100</v>
      </c>
      <c r="AZ392" s="2" t="n">
        <v>100</v>
      </c>
      <c r="BA392" s="2" t="n">
        <v>100</v>
      </c>
      <c r="BB392" s="2" t="n">
        <v>100</v>
      </c>
      <c r="BC392" s="2" t="n">
        <v>100</v>
      </c>
      <c r="BD392" s="2" t="n">
        <v>100</v>
      </c>
      <c r="BE392" s="2" t="n">
        <v>100</v>
      </c>
      <c r="BF392" s="2" t="n">
        <v>100</v>
      </c>
      <c r="BG392" s="2" t="n">
        <v>100</v>
      </c>
      <c r="BH392" s="2" t="n">
        <v>100</v>
      </c>
      <c r="BI392" s="2" t="n">
        <v>100</v>
      </c>
      <c r="BJ392" s="2" t="n">
        <v>100</v>
      </c>
      <c r="BK392" s="2" t="n">
        <v>100</v>
      </c>
      <c r="BL392" s="2" t="n">
        <v>100</v>
      </c>
      <c r="BM392" s="2" t="n">
        <v>100</v>
      </c>
      <c r="BN392" s="2" t="n">
        <v>100</v>
      </c>
      <c r="BO392" s="2" t="n">
        <v>100</v>
      </c>
      <c r="BP392" s="2" t="n">
        <v>100</v>
      </c>
      <c r="BQ392" s="2" t="n">
        <v>100</v>
      </c>
      <c r="BR392" s="2" t="n">
        <v>100</v>
      </c>
      <c r="BS392" s="2" t="n">
        <v>100</v>
      </c>
      <c r="BT392" s="2" t="n">
        <v>100</v>
      </c>
      <c r="BU392" s="2" t="n">
        <v>100</v>
      </c>
      <c r="BV392" s="2" t="n">
        <v>100</v>
      </c>
      <c r="BW392" s="2" t="n">
        <v>100</v>
      </c>
      <c r="BX392" s="2" t="n">
        <v>100</v>
      </c>
      <c r="BY392" s="2" t="n">
        <v>100</v>
      </c>
      <c r="BZ392" s="2" t="n">
        <v>100</v>
      </c>
      <c r="CA392" s="2" t="n">
        <v>100</v>
      </c>
      <c r="CB392" s="2" t="n">
        <v>100</v>
      </c>
      <c r="CC392" s="2" t="n">
        <v>100</v>
      </c>
      <c r="CD392" s="2" t="n">
        <v>100</v>
      </c>
      <c r="CE392" s="2" t="n">
        <v>100</v>
      </c>
      <c r="CF392" s="2" t="n">
        <v>100</v>
      </c>
      <c r="CG392" s="2" t="n">
        <v>100</v>
      </c>
      <c r="CH392" s="2" t="n">
        <v>100</v>
      </c>
      <c r="CI392" s="2" t="n">
        <v>100</v>
      </c>
      <c r="CJ392" s="2" t="n">
        <v>100</v>
      </c>
      <c r="CK392" s="2" t="n">
        <v>100</v>
      </c>
      <c r="CL392" s="2" t="n">
        <v>100</v>
      </c>
      <c r="CM392" s="2" t="n">
        <v>100</v>
      </c>
      <c r="CN392" s="2" t="n">
        <v>100</v>
      </c>
      <c r="CO392" s="2" t="n">
        <v>100</v>
      </c>
      <c r="CP392" s="2" t="n">
        <v>100</v>
      </c>
      <c r="CQ392" s="2" t="n">
        <v>100</v>
      </c>
      <c r="CR392" s="2" t="n">
        <v>100</v>
      </c>
      <c r="CS392" s="2" t="n">
        <v>100</v>
      </c>
      <c r="CT392" s="2" t="n">
        <v>100</v>
      </c>
      <c r="CU392" s="2" t="n">
        <v>100</v>
      </c>
      <c r="CV392" s="2" t="n">
        <v>100</v>
      </c>
      <c r="CW392" s="2" t="n">
        <v>100</v>
      </c>
      <c r="CX392" s="2" t="n">
        <v>100</v>
      </c>
      <c r="CY392" s="2" t="n">
        <v>100</v>
      </c>
      <c r="CZ392" s="2" t="n">
        <v>100</v>
      </c>
      <c r="DA392" s="2" t="n">
        <v>100</v>
      </c>
      <c r="DB392" s="2" t="n">
        <v>100</v>
      </c>
      <c r="DC392" s="2" t="n">
        <v>100</v>
      </c>
      <c r="DD392" s="2" t="n">
        <v>100</v>
      </c>
      <c r="DE392" s="2" t="n">
        <v>100</v>
      </c>
      <c r="DF392" s="2" t="n">
        <v>100</v>
      </c>
      <c r="DG392" s="2" t="n">
        <v>100</v>
      </c>
      <c r="DH392" s="2" t="n">
        <v>100</v>
      </c>
      <c r="DI392" s="2" t="n">
        <v>100</v>
      </c>
      <c r="DJ392" s="2" t="n">
        <v>100</v>
      </c>
      <c r="DK392" s="2" t="n">
        <v>100</v>
      </c>
      <c r="DL392" s="2" t="n">
        <v>100</v>
      </c>
      <c r="DM392" s="2" t="n">
        <v>100</v>
      </c>
      <c r="DN392" s="2" t="n">
        <v>100</v>
      </c>
      <c r="DO392" s="2" t="n">
        <v>100</v>
      </c>
      <c r="DP392" s="2" t="n">
        <v>100</v>
      </c>
      <c r="DQ392" s="2" t="n">
        <v>100</v>
      </c>
      <c r="DR392" s="2" t="n">
        <v>100</v>
      </c>
      <c r="DS392" s="2" t="n">
        <v>100</v>
      </c>
      <c r="DT392" s="2" t="n">
        <v>100</v>
      </c>
      <c r="DU392" s="2" t="n">
        <v>100</v>
      </c>
      <c r="DV392" s="2" t="n">
        <v>100</v>
      </c>
      <c r="DW392" s="2" t="n">
        <v>100</v>
      </c>
      <c r="DX392" s="2" t="n">
        <v>100</v>
      </c>
      <c r="DY392" s="2" t="n">
        <v>100</v>
      </c>
      <c r="DZ392" s="2" t="n">
        <v>100</v>
      </c>
      <c r="EA392" s="2" t="n">
        <v>100</v>
      </c>
      <c r="EB392" s="2" t="n">
        <v>100</v>
      </c>
      <c r="EC392" s="2" t="n">
        <v>100</v>
      </c>
      <c r="ED392" s="2" t="n">
        <v>100</v>
      </c>
      <c r="EE392" s="2" t="n">
        <v>100</v>
      </c>
      <c r="EF392" s="2" t="n">
        <v>100</v>
      </c>
      <c r="EG392" s="2" t="n">
        <v>100</v>
      </c>
      <c r="EH392" s="2" t="n">
        <v>100</v>
      </c>
      <c r="EI392" s="2" t="n">
        <v>100</v>
      </c>
      <c r="EJ392" s="2" t="n">
        <v>100</v>
      </c>
      <c r="EK392" s="2" t="n">
        <v>100</v>
      </c>
      <c r="EL392" s="2" t="n">
        <v>100</v>
      </c>
      <c r="EM392" s="2" t="n">
        <v>100</v>
      </c>
      <c r="EN392" s="2" t="n">
        <v>100</v>
      </c>
      <c r="EO392" s="2" t="n">
        <v>100</v>
      </c>
      <c r="EP392" s="2" t="n">
        <v>100</v>
      </c>
    </row>
    <row r="393">
      <c r="A393" s="2" t="n">
        <v>4</v>
      </c>
      <c r="B393" s="2" t="inlineStr">
        <is>
          <t>16.01.01.05</t>
        </is>
      </c>
      <c r="C393" s="2" t="inlineStr">
        <is>
          <t>Armadura Ca-60 adquirido cortado e dobrado, montagem e posicionamento no canteiro</t>
        </is>
      </c>
      <c r="D393" s="2" t="inlineStr">
        <is>
          <t>16/05/2025</t>
        </is>
      </c>
      <c r="E393" s="2" t="inlineStr">
        <is>
          <t>12/05/2026</t>
        </is>
      </c>
      <c r="F393" s="2" t="n">
        <v>0</v>
      </c>
      <c r="G393" s="2" t="n">
        <v>0</v>
      </c>
      <c r="H393" s="2" t="n">
        <v>0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8.529999999999999</v>
      </c>
      <c r="P393" s="2" t="n">
        <v>8.529999999999999</v>
      </c>
      <c r="Q393" s="2" t="n">
        <v>0</v>
      </c>
      <c r="R393" s="2" t="n">
        <v>24.03</v>
      </c>
      <c r="S393" s="2" t="n">
        <v>24.03</v>
      </c>
      <c r="T393" s="2" t="n">
        <v>2.06</v>
      </c>
      <c r="U393" s="2" t="n">
        <v>41.86</v>
      </c>
      <c r="V393" s="2" t="n">
        <v>41.86</v>
      </c>
      <c r="W393" s="2" t="n">
        <v>8.56</v>
      </c>
      <c r="X393" s="2" t="n">
        <v>57.36</v>
      </c>
      <c r="Y393" s="2" t="n">
        <v>57.36</v>
      </c>
      <c r="Z393" s="2" t="n">
        <v>14.14</v>
      </c>
      <c r="AA393" s="2" t="n">
        <v>74.42</v>
      </c>
      <c r="AB393" s="2" t="n">
        <v>74.42</v>
      </c>
      <c r="AC393" s="2" t="n">
        <v>34.7</v>
      </c>
      <c r="AD393" s="2" t="n">
        <v>92.25</v>
      </c>
      <c r="AE393" s="2" t="n">
        <v>92.25</v>
      </c>
      <c r="AF393" s="2" t="n">
        <v>89.15000000000001</v>
      </c>
      <c r="AG393" s="2" t="n">
        <v>99</v>
      </c>
      <c r="AH393" s="2" t="n">
        <v>99</v>
      </c>
      <c r="AI393" s="2" t="n">
        <v>99</v>
      </c>
      <c r="AJ393" s="2" t="n">
        <v>99</v>
      </c>
      <c r="AK393" s="2" t="n">
        <v>99</v>
      </c>
      <c r="AL393" s="2" t="n">
        <v>99</v>
      </c>
      <c r="AM393" s="2" t="n">
        <v>99</v>
      </c>
      <c r="AN393" s="2" t="n">
        <v>99</v>
      </c>
      <c r="AO393" s="2" t="n">
        <v>99</v>
      </c>
      <c r="AP393" s="2" t="n">
        <v>100</v>
      </c>
      <c r="AQ393" s="2" t="n">
        <v>99</v>
      </c>
      <c r="AR393" s="2" t="n">
        <v>99</v>
      </c>
      <c r="AS393" s="2" t="n">
        <v>100</v>
      </c>
      <c r="AT393" s="2" t="n">
        <v>99</v>
      </c>
      <c r="AU393" s="2" t="n">
        <v>100</v>
      </c>
      <c r="AV393" s="2" t="n">
        <v>100</v>
      </c>
      <c r="AW393" s="2" t="n">
        <v>99.14</v>
      </c>
      <c r="AX393" s="2" t="n">
        <v>100</v>
      </c>
      <c r="AY393" s="2" t="n">
        <v>100</v>
      </c>
      <c r="AZ393" s="2" t="n">
        <v>100</v>
      </c>
      <c r="BA393" s="2" t="n">
        <v>100</v>
      </c>
      <c r="BB393" s="2" t="n">
        <v>100</v>
      </c>
      <c r="BC393" s="2" t="n">
        <v>100</v>
      </c>
      <c r="BD393" s="2" t="n">
        <v>100</v>
      </c>
      <c r="BE393" s="2" t="n">
        <v>100</v>
      </c>
      <c r="BF393" s="2" t="n">
        <v>100</v>
      </c>
      <c r="BG393" s="2" t="n">
        <v>100</v>
      </c>
      <c r="BH393" s="2" t="n">
        <v>100</v>
      </c>
      <c r="BI393" s="2" t="n">
        <v>100</v>
      </c>
      <c r="BJ393" s="2" t="n">
        <v>100</v>
      </c>
      <c r="BK393" s="2" t="n">
        <v>100</v>
      </c>
      <c r="BL393" s="2" t="n">
        <v>100</v>
      </c>
      <c r="BM393" s="2" t="n">
        <v>100</v>
      </c>
      <c r="BN393" s="2" t="n">
        <v>100</v>
      </c>
      <c r="BO393" s="2" t="n">
        <v>100</v>
      </c>
      <c r="BP393" s="2" t="n">
        <v>100</v>
      </c>
      <c r="BQ393" s="2" t="n">
        <v>100</v>
      </c>
      <c r="BR393" s="2" t="n">
        <v>100</v>
      </c>
      <c r="BS393" s="2" t="n">
        <v>100</v>
      </c>
      <c r="BT393" s="2" t="n">
        <v>100</v>
      </c>
      <c r="BU393" s="2" t="n">
        <v>100</v>
      </c>
      <c r="BV393" s="2" t="n">
        <v>100</v>
      </c>
      <c r="BW393" s="2" t="n">
        <v>100</v>
      </c>
      <c r="BX393" s="2" t="n">
        <v>100</v>
      </c>
      <c r="BY393" s="2" t="n">
        <v>100</v>
      </c>
      <c r="BZ393" s="2" t="n">
        <v>100</v>
      </c>
      <c r="CA393" s="2" t="n">
        <v>100</v>
      </c>
      <c r="CB393" s="2" t="n">
        <v>100</v>
      </c>
      <c r="CC393" s="2" t="n">
        <v>100</v>
      </c>
      <c r="CD393" s="2" t="n">
        <v>100</v>
      </c>
      <c r="CE393" s="2" t="n">
        <v>100</v>
      </c>
      <c r="CF393" s="2" t="n">
        <v>100</v>
      </c>
      <c r="CG393" s="2" t="n">
        <v>100</v>
      </c>
      <c r="CH393" s="2" t="n">
        <v>100</v>
      </c>
      <c r="CI393" s="2" t="n">
        <v>100</v>
      </c>
      <c r="CJ393" s="2" t="n">
        <v>100</v>
      </c>
      <c r="CK393" s="2" t="n">
        <v>100</v>
      </c>
      <c r="CL393" s="2" t="n">
        <v>100</v>
      </c>
      <c r="CM393" s="2" t="n">
        <v>100</v>
      </c>
      <c r="CN393" s="2" t="n">
        <v>100</v>
      </c>
      <c r="CO393" s="2" t="n">
        <v>100</v>
      </c>
      <c r="CP393" s="2" t="n">
        <v>100</v>
      </c>
      <c r="CQ393" s="2" t="n">
        <v>100</v>
      </c>
      <c r="CR393" s="2" t="n">
        <v>100</v>
      </c>
      <c r="CS393" s="2" t="n">
        <v>100</v>
      </c>
      <c r="CT393" s="2" t="n">
        <v>100</v>
      </c>
      <c r="CU393" s="2" t="n">
        <v>100</v>
      </c>
      <c r="CV393" s="2" t="n">
        <v>100</v>
      </c>
      <c r="CW393" s="2" t="n">
        <v>100</v>
      </c>
      <c r="CX393" s="2" t="n">
        <v>100</v>
      </c>
      <c r="CY393" s="2" t="n">
        <v>100</v>
      </c>
      <c r="CZ393" s="2" t="n">
        <v>100</v>
      </c>
      <c r="DA393" s="2" t="n">
        <v>100</v>
      </c>
      <c r="DB393" s="2" t="n">
        <v>100</v>
      </c>
      <c r="DC393" s="2" t="n">
        <v>100</v>
      </c>
      <c r="DD393" s="2" t="n">
        <v>100</v>
      </c>
      <c r="DE393" s="2" t="n">
        <v>100</v>
      </c>
      <c r="DF393" s="2" t="n">
        <v>100</v>
      </c>
      <c r="DG393" s="2" t="n">
        <v>100</v>
      </c>
      <c r="DH393" s="2" t="n">
        <v>100</v>
      </c>
      <c r="DI393" s="2" t="n">
        <v>100</v>
      </c>
      <c r="DJ393" s="2" t="n">
        <v>100</v>
      </c>
      <c r="DK393" s="2" t="n">
        <v>100</v>
      </c>
      <c r="DL393" s="2" t="n">
        <v>100</v>
      </c>
      <c r="DM393" s="2" t="n">
        <v>100</v>
      </c>
      <c r="DN393" s="2" t="n">
        <v>100</v>
      </c>
      <c r="DO393" s="2" t="n">
        <v>100</v>
      </c>
      <c r="DP393" s="2" t="n">
        <v>100</v>
      </c>
      <c r="DQ393" s="2" t="n">
        <v>100</v>
      </c>
      <c r="DR393" s="2" t="n">
        <v>100</v>
      </c>
      <c r="DS393" s="2" t="n">
        <v>100</v>
      </c>
      <c r="DT393" s="2" t="n">
        <v>100</v>
      </c>
      <c r="DU393" s="2" t="n">
        <v>100</v>
      </c>
      <c r="DV393" s="2" t="n">
        <v>100</v>
      </c>
      <c r="DW393" s="2" t="n">
        <v>100</v>
      </c>
      <c r="DX393" s="2" t="n">
        <v>100</v>
      </c>
      <c r="DY393" s="2" t="n">
        <v>100</v>
      </c>
      <c r="DZ393" s="2" t="n">
        <v>100</v>
      </c>
      <c r="EA393" s="2" t="n">
        <v>100</v>
      </c>
      <c r="EB393" s="2" t="n">
        <v>100</v>
      </c>
      <c r="EC393" s="2" t="n">
        <v>100</v>
      </c>
      <c r="ED393" s="2" t="n">
        <v>100</v>
      </c>
      <c r="EE393" s="2" t="n">
        <v>100</v>
      </c>
      <c r="EF393" s="2" t="n">
        <v>100</v>
      </c>
      <c r="EG393" s="2" t="n">
        <v>100</v>
      </c>
      <c r="EH393" s="2" t="n">
        <v>100</v>
      </c>
      <c r="EI393" s="2" t="n">
        <v>100</v>
      </c>
      <c r="EJ393" s="2" t="n">
        <v>100</v>
      </c>
      <c r="EK393" s="2" t="n">
        <v>100</v>
      </c>
      <c r="EL393" s="2" t="n">
        <v>100</v>
      </c>
      <c r="EM393" s="2" t="n">
        <v>100</v>
      </c>
      <c r="EN393" s="2" t="n">
        <v>100</v>
      </c>
      <c r="EO393" s="2" t="n">
        <v>100</v>
      </c>
      <c r="EP393" s="2" t="n">
        <v>100</v>
      </c>
    </row>
    <row r="394">
      <c r="A394" s="2" t="n">
        <v>4</v>
      </c>
      <c r="B394" s="2" t="inlineStr">
        <is>
          <t>16.01.01.06</t>
        </is>
      </c>
      <c r="C394" s="2" t="inlineStr">
        <is>
          <t>Lastro de concreto magro rodado em betoneira</t>
        </is>
      </c>
      <c r="D394" s="2" t="inlineStr">
        <is>
          <t>16/05/2025</t>
        </is>
      </c>
      <c r="E394" s="2" t="inlineStr">
        <is>
          <t>12/05/2026</t>
        </is>
      </c>
      <c r="F394" s="2" t="n">
        <v>15870.36370127825</v>
      </c>
      <c r="G394" s="2" t="n">
        <v>0</v>
      </c>
      <c r="H394" s="2" t="n">
        <v>15870.36370127825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8.529999999999999</v>
      </c>
      <c r="P394" s="2" t="n">
        <v>8.529999999999999</v>
      </c>
      <c r="Q394" s="2" t="n">
        <v>0</v>
      </c>
      <c r="R394" s="2" t="n">
        <v>24.03</v>
      </c>
      <c r="S394" s="2" t="n">
        <v>24.03</v>
      </c>
      <c r="T394" s="2" t="n">
        <v>2.06</v>
      </c>
      <c r="U394" s="2" t="n">
        <v>41.86</v>
      </c>
      <c r="V394" s="2" t="n">
        <v>41.86</v>
      </c>
      <c r="W394" s="2" t="n">
        <v>8.56</v>
      </c>
      <c r="X394" s="2" t="n">
        <v>57.36</v>
      </c>
      <c r="Y394" s="2" t="n">
        <v>57.36</v>
      </c>
      <c r="Z394" s="2" t="n">
        <v>14.14</v>
      </c>
      <c r="AA394" s="2" t="n">
        <v>74.42</v>
      </c>
      <c r="AB394" s="2" t="n">
        <v>74.42</v>
      </c>
      <c r="AC394" s="2" t="n">
        <v>34.7</v>
      </c>
      <c r="AD394" s="2" t="n">
        <v>92.25</v>
      </c>
      <c r="AE394" s="2" t="n">
        <v>92.25</v>
      </c>
      <c r="AF394" s="2" t="n">
        <v>89.15000000000001</v>
      </c>
      <c r="AG394" s="2" t="n">
        <v>99</v>
      </c>
      <c r="AH394" s="2" t="n">
        <v>99</v>
      </c>
      <c r="AI394" s="2" t="n">
        <v>99</v>
      </c>
      <c r="AJ394" s="2" t="n">
        <v>99</v>
      </c>
      <c r="AK394" s="2" t="n">
        <v>99</v>
      </c>
      <c r="AL394" s="2" t="n">
        <v>99</v>
      </c>
      <c r="AM394" s="2" t="n">
        <v>99</v>
      </c>
      <c r="AN394" s="2" t="n">
        <v>99</v>
      </c>
      <c r="AO394" s="2" t="n">
        <v>99</v>
      </c>
      <c r="AP394" s="2" t="n">
        <v>100</v>
      </c>
      <c r="AQ394" s="2" t="n">
        <v>99</v>
      </c>
      <c r="AR394" s="2" t="n">
        <v>99</v>
      </c>
      <c r="AS394" s="2" t="n">
        <v>100</v>
      </c>
      <c r="AT394" s="2" t="n">
        <v>99</v>
      </c>
      <c r="AU394" s="2" t="n">
        <v>100</v>
      </c>
      <c r="AV394" s="2" t="n">
        <v>100</v>
      </c>
      <c r="AW394" s="2" t="n">
        <v>99.14</v>
      </c>
      <c r="AX394" s="2" t="n">
        <v>100</v>
      </c>
      <c r="AY394" s="2" t="n">
        <v>100</v>
      </c>
      <c r="AZ394" s="2" t="n">
        <v>100</v>
      </c>
      <c r="BA394" s="2" t="n">
        <v>100</v>
      </c>
      <c r="BB394" s="2" t="n">
        <v>100</v>
      </c>
      <c r="BC394" s="2" t="n">
        <v>100</v>
      </c>
      <c r="BD394" s="2" t="n">
        <v>100</v>
      </c>
      <c r="BE394" s="2" t="n">
        <v>100</v>
      </c>
      <c r="BF394" s="2" t="n">
        <v>100</v>
      </c>
      <c r="BG394" s="2" t="n">
        <v>100</v>
      </c>
      <c r="BH394" s="2" t="n">
        <v>100</v>
      </c>
      <c r="BI394" s="2" t="n">
        <v>100</v>
      </c>
      <c r="BJ394" s="2" t="n">
        <v>100</v>
      </c>
      <c r="BK394" s="2" t="n">
        <v>100</v>
      </c>
      <c r="BL394" s="2" t="n">
        <v>100</v>
      </c>
      <c r="BM394" s="2" t="n">
        <v>100</v>
      </c>
      <c r="BN394" s="2" t="n">
        <v>100</v>
      </c>
      <c r="BO394" s="2" t="n">
        <v>100</v>
      </c>
      <c r="BP394" s="2" t="n">
        <v>100</v>
      </c>
      <c r="BQ394" s="2" t="n">
        <v>100</v>
      </c>
      <c r="BR394" s="2" t="n">
        <v>100</v>
      </c>
      <c r="BS394" s="2" t="n">
        <v>100</v>
      </c>
      <c r="BT394" s="2" t="n">
        <v>100</v>
      </c>
      <c r="BU394" s="2" t="n">
        <v>100</v>
      </c>
      <c r="BV394" s="2" t="n">
        <v>100</v>
      </c>
      <c r="BW394" s="2" t="n">
        <v>100</v>
      </c>
      <c r="BX394" s="2" t="n">
        <v>100</v>
      </c>
      <c r="BY394" s="2" t="n">
        <v>100</v>
      </c>
      <c r="BZ394" s="2" t="n">
        <v>100</v>
      </c>
      <c r="CA394" s="2" t="n">
        <v>100</v>
      </c>
      <c r="CB394" s="2" t="n">
        <v>100</v>
      </c>
      <c r="CC394" s="2" t="n">
        <v>100</v>
      </c>
      <c r="CD394" s="2" t="n">
        <v>100</v>
      </c>
      <c r="CE394" s="2" t="n">
        <v>100</v>
      </c>
      <c r="CF394" s="2" t="n">
        <v>100</v>
      </c>
      <c r="CG394" s="2" t="n">
        <v>100</v>
      </c>
      <c r="CH394" s="2" t="n">
        <v>100</v>
      </c>
      <c r="CI394" s="2" t="n">
        <v>100</v>
      </c>
      <c r="CJ394" s="2" t="n">
        <v>100</v>
      </c>
      <c r="CK394" s="2" t="n">
        <v>100</v>
      </c>
      <c r="CL394" s="2" t="n">
        <v>100</v>
      </c>
      <c r="CM394" s="2" t="n">
        <v>100</v>
      </c>
      <c r="CN394" s="2" t="n">
        <v>100</v>
      </c>
      <c r="CO394" s="2" t="n">
        <v>100</v>
      </c>
      <c r="CP394" s="2" t="n">
        <v>100</v>
      </c>
      <c r="CQ394" s="2" t="n">
        <v>100</v>
      </c>
      <c r="CR394" s="2" t="n">
        <v>100</v>
      </c>
      <c r="CS394" s="2" t="n">
        <v>100</v>
      </c>
      <c r="CT394" s="2" t="n">
        <v>100</v>
      </c>
      <c r="CU394" s="2" t="n">
        <v>100</v>
      </c>
      <c r="CV394" s="2" t="n">
        <v>100</v>
      </c>
      <c r="CW394" s="2" t="n">
        <v>100</v>
      </c>
      <c r="CX394" s="2" t="n">
        <v>100</v>
      </c>
      <c r="CY394" s="2" t="n">
        <v>100</v>
      </c>
      <c r="CZ394" s="2" t="n">
        <v>100</v>
      </c>
      <c r="DA394" s="2" t="n">
        <v>100</v>
      </c>
      <c r="DB394" s="2" t="n">
        <v>100</v>
      </c>
      <c r="DC394" s="2" t="n">
        <v>100</v>
      </c>
      <c r="DD394" s="2" t="n">
        <v>100</v>
      </c>
      <c r="DE394" s="2" t="n">
        <v>100</v>
      </c>
      <c r="DF394" s="2" t="n">
        <v>100</v>
      </c>
      <c r="DG394" s="2" t="n">
        <v>100</v>
      </c>
      <c r="DH394" s="2" t="n">
        <v>100</v>
      </c>
      <c r="DI394" s="2" t="n">
        <v>100</v>
      </c>
      <c r="DJ394" s="2" t="n">
        <v>100</v>
      </c>
      <c r="DK394" s="2" t="n">
        <v>100</v>
      </c>
      <c r="DL394" s="2" t="n">
        <v>100</v>
      </c>
      <c r="DM394" s="2" t="n">
        <v>100</v>
      </c>
      <c r="DN394" s="2" t="n">
        <v>100</v>
      </c>
      <c r="DO394" s="2" t="n">
        <v>100</v>
      </c>
      <c r="DP394" s="2" t="n">
        <v>100</v>
      </c>
      <c r="DQ394" s="2" t="n">
        <v>100</v>
      </c>
      <c r="DR394" s="2" t="n">
        <v>100</v>
      </c>
      <c r="DS394" s="2" t="n">
        <v>100</v>
      </c>
      <c r="DT394" s="2" t="n">
        <v>100</v>
      </c>
      <c r="DU394" s="2" t="n">
        <v>100</v>
      </c>
      <c r="DV394" s="2" t="n">
        <v>100</v>
      </c>
      <c r="DW394" s="2" t="n">
        <v>100</v>
      </c>
      <c r="DX394" s="2" t="n">
        <v>100</v>
      </c>
      <c r="DY394" s="2" t="n">
        <v>100</v>
      </c>
      <c r="DZ394" s="2" t="n">
        <v>100</v>
      </c>
      <c r="EA394" s="2" t="n">
        <v>100</v>
      </c>
      <c r="EB394" s="2" t="n">
        <v>100</v>
      </c>
      <c r="EC394" s="2" t="n">
        <v>100</v>
      </c>
      <c r="ED394" s="2" t="n">
        <v>100</v>
      </c>
      <c r="EE394" s="2" t="n">
        <v>100</v>
      </c>
      <c r="EF394" s="2" t="n">
        <v>100</v>
      </c>
      <c r="EG394" s="2" t="n">
        <v>100</v>
      </c>
      <c r="EH394" s="2" t="n">
        <v>100</v>
      </c>
      <c r="EI394" s="2" t="n">
        <v>100</v>
      </c>
      <c r="EJ394" s="2" t="n">
        <v>100</v>
      </c>
      <c r="EK394" s="2" t="n">
        <v>100</v>
      </c>
      <c r="EL394" s="2" t="n">
        <v>100</v>
      </c>
      <c r="EM394" s="2" t="n">
        <v>100</v>
      </c>
      <c r="EN394" s="2" t="n">
        <v>100</v>
      </c>
      <c r="EO394" s="2" t="n">
        <v>100</v>
      </c>
      <c r="EP394" s="2" t="n">
        <v>100</v>
      </c>
    </row>
    <row r="395">
      <c r="A395" s="2" t="n">
        <v>4</v>
      </c>
      <c r="B395" s="2" t="inlineStr">
        <is>
          <t>16.01.01.07</t>
        </is>
      </c>
      <c r="C395" s="2" t="inlineStr">
        <is>
          <t>Concreto bombeado Fck=35Mpa para superestrutura</t>
        </is>
      </c>
      <c r="D395" s="2" t="inlineStr">
        <is>
          <t>16/05/2025</t>
        </is>
      </c>
      <c r="E395" s="2" t="inlineStr">
        <is>
          <t>12/05/2026</t>
        </is>
      </c>
      <c r="F395" s="2" t="n">
        <v>898333.0534778066</v>
      </c>
      <c r="G395" s="2" t="n">
        <v>0</v>
      </c>
      <c r="H395" s="2" t="n">
        <v>898333.0534778066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8.529999999999999</v>
      </c>
      <c r="P395" s="2" t="n">
        <v>8.529999999999999</v>
      </c>
      <c r="Q395" s="2" t="n">
        <v>0</v>
      </c>
      <c r="R395" s="2" t="n">
        <v>24.03</v>
      </c>
      <c r="S395" s="2" t="n">
        <v>24.03</v>
      </c>
      <c r="T395" s="2" t="n">
        <v>2.06</v>
      </c>
      <c r="U395" s="2" t="n">
        <v>41.86</v>
      </c>
      <c r="V395" s="2" t="n">
        <v>41.86</v>
      </c>
      <c r="W395" s="2" t="n">
        <v>8.56</v>
      </c>
      <c r="X395" s="2" t="n">
        <v>57.36</v>
      </c>
      <c r="Y395" s="2" t="n">
        <v>57.36</v>
      </c>
      <c r="Z395" s="2" t="n">
        <v>14.14</v>
      </c>
      <c r="AA395" s="2" t="n">
        <v>74.42</v>
      </c>
      <c r="AB395" s="2" t="n">
        <v>74.42</v>
      </c>
      <c r="AC395" s="2" t="n">
        <v>34.7</v>
      </c>
      <c r="AD395" s="2" t="n">
        <v>92.25</v>
      </c>
      <c r="AE395" s="2" t="n">
        <v>92.25</v>
      </c>
      <c r="AF395" s="2" t="n">
        <v>89.15000000000001</v>
      </c>
      <c r="AG395" s="2" t="n">
        <v>99</v>
      </c>
      <c r="AH395" s="2" t="n">
        <v>99</v>
      </c>
      <c r="AI395" s="2" t="n">
        <v>99</v>
      </c>
      <c r="AJ395" s="2" t="n">
        <v>99</v>
      </c>
      <c r="AK395" s="2" t="n">
        <v>99</v>
      </c>
      <c r="AL395" s="2" t="n">
        <v>99</v>
      </c>
      <c r="AM395" s="2" t="n">
        <v>99</v>
      </c>
      <c r="AN395" s="2" t="n">
        <v>99</v>
      </c>
      <c r="AO395" s="2" t="n">
        <v>99</v>
      </c>
      <c r="AP395" s="2" t="n">
        <v>100</v>
      </c>
      <c r="AQ395" s="2" t="n">
        <v>99</v>
      </c>
      <c r="AR395" s="2" t="n">
        <v>99</v>
      </c>
      <c r="AS395" s="2" t="n">
        <v>100</v>
      </c>
      <c r="AT395" s="2" t="n">
        <v>99</v>
      </c>
      <c r="AU395" s="2" t="n">
        <v>100</v>
      </c>
      <c r="AV395" s="2" t="n">
        <v>100</v>
      </c>
      <c r="AW395" s="2" t="n">
        <v>99.14</v>
      </c>
      <c r="AX395" s="2" t="n">
        <v>100</v>
      </c>
      <c r="AY395" s="2" t="n">
        <v>100</v>
      </c>
      <c r="AZ395" s="2" t="n">
        <v>100</v>
      </c>
      <c r="BA395" s="2" t="n">
        <v>100</v>
      </c>
      <c r="BB395" s="2" t="n">
        <v>100</v>
      </c>
      <c r="BC395" s="2" t="n">
        <v>100</v>
      </c>
      <c r="BD395" s="2" t="n">
        <v>100</v>
      </c>
      <c r="BE395" s="2" t="n">
        <v>100</v>
      </c>
      <c r="BF395" s="2" t="n">
        <v>100</v>
      </c>
      <c r="BG395" s="2" t="n">
        <v>100</v>
      </c>
      <c r="BH395" s="2" t="n">
        <v>100</v>
      </c>
      <c r="BI395" s="2" t="n">
        <v>100</v>
      </c>
      <c r="BJ395" s="2" t="n">
        <v>100</v>
      </c>
      <c r="BK395" s="2" t="n">
        <v>100</v>
      </c>
      <c r="BL395" s="2" t="n">
        <v>100</v>
      </c>
      <c r="BM395" s="2" t="n">
        <v>100</v>
      </c>
      <c r="BN395" s="2" t="n">
        <v>100</v>
      </c>
      <c r="BO395" s="2" t="n">
        <v>100</v>
      </c>
      <c r="BP395" s="2" t="n">
        <v>100</v>
      </c>
      <c r="BQ395" s="2" t="n">
        <v>100</v>
      </c>
      <c r="BR395" s="2" t="n">
        <v>100</v>
      </c>
      <c r="BS395" s="2" t="n">
        <v>100</v>
      </c>
      <c r="BT395" s="2" t="n">
        <v>100</v>
      </c>
      <c r="BU395" s="2" t="n">
        <v>100</v>
      </c>
      <c r="BV395" s="2" t="n">
        <v>100</v>
      </c>
      <c r="BW395" s="2" t="n">
        <v>100</v>
      </c>
      <c r="BX395" s="2" t="n">
        <v>100</v>
      </c>
      <c r="BY395" s="2" t="n">
        <v>100</v>
      </c>
      <c r="BZ395" s="2" t="n">
        <v>100</v>
      </c>
      <c r="CA395" s="2" t="n">
        <v>100</v>
      </c>
      <c r="CB395" s="2" t="n">
        <v>100</v>
      </c>
      <c r="CC395" s="2" t="n">
        <v>100</v>
      </c>
      <c r="CD395" s="2" t="n">
        <v>100</v>
      </c>
      <c r="CE395" s="2" t="n">
        <v>100</v>
      </c>
      <c r="CF395" s="2" t="n">
        <v>100</v>
      </c>
      <c r="CG395" s="2" t="n">
        <v>100</v>
      </c>
      <c r="CH395" s="2" t="n">
        <v>100</v>
      </c>
      <c r="CI395" s="2" t="n">
        <v>100</v>
      </c>
      <c r="CJ395" s="2" t="n">
        <v>100</v>
      </c>
      <c r="CK395" s="2" t="n">
        <v>100</v>
      </c>
      <c r="CL395" s="2" t="n">
        <v>100</v>
      </c>
      <c r="CM395" s="2" t="n">
        <v>100</v>
      </c>
      <c r="CN395" s="2" t="n">
        <v>100</v>
      </c>
      <c r="CO395" s="2" t="n">
        <v>100</v>
      </c>
      <c r="CP395" s="2" t="n">
        <v>100</v>
      </c>
      <c r="CQ395" s="2" t="n">
        <v>100</v>
      </c>
      <c r="CR395" s="2" t="n">
        <v>100</v>
      </c>
      <c r="CS395" s="2" t="n">
        <v>100</v>
      </c>
      <c r="CT395" s="2" t="n">
        <v>100</v>
      </c>
      <c r="CU395" s="2" t="n">
        <v>100</v>
      </c>
      <c r="CV395" s="2" t="n">
        <v>100</v>
      </c>
      <c r="CW395" s="2" t="n">
        <v>100</v>
      </c>
      <c r="CX395" s="2" t="n">
        <v>100</v>
      </c>
      <c r="CY395" s="2" t="n">
        <v>100</v>
      </c>
      <c r="CZ395" s="2" t="n">
        <v>100</v>
      </c>
      <c r="DA395" s="2" t="n">
        <v>100</v>
      </c>
      <c r="DB395" s="2" t="n">
        <v>100</v>
      </c>
      <c r="DC395" s="2" t="n">
        <v>100</v>
      </c>
      <c r="DD395" s="2" t="n">
        <v>100</v>
      </c>
      <c r="DE395" s="2" t="n">
        <v>100</v>
      </c>
      <c r="DF395" s="2" t="n">
        <v>100</v>
      </c>
      <c r="DG395" s="2" t="n">
        <v>100</v>
      </c>
      <c r="DH395" s="2" t="n">
        <v>100</v>
      </c>
      <c r="DI395" s="2" t="n">
        <v>100</v>
      </c>
      <c r="DJ395" s="2" t="n">
        <v>100</v>
      </c>
      <c r="DK395" s="2" t="n">
        <v>100</v>
      </c>
      <c r="DL395" s="2" t="n">
        <v>100</v>
      </c>
      <c r="DM395" s="2" t="n">
        <v>100</v>
      </c>
      <c r="DN395" s="2" t="n">
        <v>100</v>
      </c>
      <c r="DO395" s="2" t="n">
        <v>100</v>
      </c>
      <c r="DP395" s="2" t="n">
        <v>100</v>
      </c>
      <c r="DQ395" s="2" t="n">
        <v>100</v>
      </c>
      <c r="DR395" s="2" t="n">
        <v>100</v>
      </c>
      <c r="DS395" s="2" t="n">
        <v>100</v>
      </c>
      <c r="DT395" s="2" t="n">
        <v>100</v>
      </c>
      <c r="DU395" s="2" t="n">
        <v>100</v>
      </c>
      <c r="DV395" s="2" t="n">
        <v>100</v>
      </c>
      <c r="DW395" s="2" t="n">
        <v>100</v>
      </c>
      <c r="DX395" s="2" t="n">
        <v>100</v>
      </c>
      <c r="DY395" s="2" t="n">
        <v>100</v>
      </c>
      <c r="DZ395" s="2" t="n">
        <v>100</v>
      </c>
      <c r="EA395" s="2" t="n">
        <v>100</v>
      </c>
      <c r="EB395" s="2" t="n">
        <v>100</v>
      </c>
      <c r="EC395" s="2" t="n">
        <v>100</v>
      </c>
      <c r="ED395" s="2" t="n">
        <v>100</v>
      </c>
      <c r="EE395" s="2" t="n">
        <v>100</v>
      </c>
      <c r="EF395" s="2" t="n">
        <v>100</v>
      </c>
      <c r="EG395" s="2" t="n">
        <v>100</v>
      </c>
      <c r="EH395" s="2" t="n">
        <v>100</v>
      </c>
      <c r="EI395" s="2" t="n">
        <v>100</v>
      </c>
      <c r="EJ395" s="2" t="n">
        <v>100</v>
      </c>
      <c r="EK395" s="2" t="n">
        <v>100</v>
      </c>
      <c r="EL395" s="2" t="n">
        <v>100</v>
      </c>
      <c r="EM395" s="2" t="n">
        <v>100</v>
      </c>
      <c r="EN395" s="2" t="n">
        <v>100</v>
      </c>
      <c r="EO395" s="2" t="n">
        <v>100</v>
      </c>
      <c r="EP395" s="2" t="n">
        <v>100</v>
      </c>
    </row>
    <row r="396">
      <c r="A396" s="2" t="n">
        <v>4</v>
      </c>
      <c r="B396" s="2" t="inlineStr">
        <is>
          <t>16.01.01.08</t>
        </is>
      </c>
      <c r="C396" s="2" t="inlineStr">
        <is>
          <t>Aterro manual</t>
        </is>
      </c>
      <c r="D396" s="2" t="inlineStr">
        <is>
          <t>16/05/2025</t>
        </is>
      </c>
      <c r="E396" s="2" t="inlineStr">
        <is>
          <t>12/05/2026</t>
        </is>
      </c>
      <c r="F396" s="2" t="n">
        <v>92892.94137074926</v>
      </c>
      <c r="G396" s="2" t="n">
        <v>0</v>
      </c>
      <c r="H396" s="2" t="n">
        <v>92892.94137074926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8.529999999999999</v>
      </c>
      <c r="P396" s="2" t="n">
        <v>8.529999999999999</v>
      </c>
      <c r="Q396" s="2" t="n">
        <v>0</v>
      </c>
      <c r="R396" s="2" t="n">
        <v>24.03</v>
      </c>
      <c r="S396" s="2" t="n">
        <v>24.03</v>
      </c>
      <c r="T396" s="2" t="n">
        <v>2.06</v>
      </c>
      <c r="U396" s="2" t="n">
        <v>41.86</v>
      </c>
      <c r="V396" s="2" t="n">
        <v>41.86</v>
      </c>
      <c r="W396" s="2" t="n">
        <v>8.56</v>
      </c>
      <c r="X396" s="2" t="n">
        <v>57.36</v>
      </c>
      <c r="Y396" s="2" t="n">
        <v>57.36</v>
      </c>
      <c r="Z396" s="2" t="n">
        <v>14.14</v>
      </c>
      <c r="AA396" s="2" t="n">
        <v>74.42</v>
      </c>
      <c r="AB396" s="2" t="n">
        <v>74.42</v>
      </c>
      <c r="AC396" s="2" t="n">
        <v>34.7</v>
      </c>
      <c r="AD396" s="2" t="n">
        <v>92.25</v>
      </c>
      <c r="AE396" s="2" t="n">
        <v>92.25</v>
      </c>
      <c r="AF396" s="2" t="n">
        <v>89.15000000000001</v>
      </c>
      <c r="AG396" s="2" t="n">
        <v>99</v>
      </c>
      <c r="AH396" s="2" t="n">
        <v>99</v>
      </c>
      <c r="AI396" s="2" t="n">
        <v>99</v>
      </c>
      <c r="AJ396" s="2" t="n">
        <v>99</v>
      </c>
      <c r="AK396" s="2" t="n">
        <v>99</v>
      </c>
      <c r="AL396" s="2" t="n">
        <v>99</v>
      </c>
      <c r="AM396" s="2" t="n">
        <v>99</v>
      </c>
      <c r="AN396" s="2" t="n">
        <v>99</v>
      </c>
      <c r="AO396" s="2" t="n">
        <v>99</v>
      </c>
      <c r="AP396" s="2" t="n">
        <v>100</v>
      </c>
      <c r="AQ396" s="2" t="n">
        <v>99</v>
      </c>
      <c r="AR396" s="2" t="n">
        <v>99</v>
      </c>
      <c r="AS396" s="2" t="n">
        <v>100</v>
      </c>
      <c r="AT396" s="2" t="n">
        <v>99</v>
      </c>
      <c r="AU396" s="2" t="n">
        <v>100</v>
      </c>
      <c r="AV396" s="2" t="n">
        <v>100</v>
      </c>
      <c r="AW396" s="2" t="n">
        <v>99.14</v>
      </c>
      <c r="AX396" s="2" t="n">
        <v>100</v>
      </c>
      <c r="AY396" s="2" t="n">
        <v>100</v>
      </c>
      <c r="AZ396" s="2" t="n">
        <v>100</v>
      </c>
      <c r="BA396" s="2" t="n">
        <v>100</v>
      </c>
      <c r="BB396" s="2" t="n">
        <v>100</v>
      </c>
      <c r="BC396" s="2" t="n">
        <v>100</v>
      </c>
      <c r="BD396" s="2" t="n">
        <v>100</v>
      </c>
      <c r="BE396" s="2" t="n">
        <v>100</v>
      </c>
      <c r="BF396" s="2" t="n">
        <v>100</v>
      </c>
      <c r="BG396" s="2" t="n">
        <v>100</v>
      </c>
      <c r="BH396" s="2" t="n">
        <v>100</v>
      </c>
      <c r="BI396" s="2" t="n">
        <v>100</v>
      </c>
      <c r="BJ396" s="2" t="n">
        <v>100</v>
      </c>
      <c r="BK396" s="2" t="n">
        <v>100</v>
      </c>
      <c r="BL396" s="2" t="n">
        <v>100</v>
      </c>
      <c r="BM396" s="2" t="n">
        <v>100</v>
      </c>
      <c r="BN396" s="2" t="n">
        <v>100</v>
      </c>
      <c r="BO396" s="2" t="n">
        <v>100</v>
      </c>
      <c r="BP396" s="2" t="n">
        <v>100</v>
      </c>
      <c r="BQ396" s="2" t="n">
        <v>100</v>
      </c>
      <c r="BR396" s="2" t="n">
        <v>100</v>
      </c>
      <c r="BS396" s="2" t="n">
        <v>100</v>
      </c>
      <c r="BT396" s="2" t="n">
        <v>100</v>
      </c>
      <c r="BU396" s="2" t="n">
        <v>100</v>
      </c>
      <c r="BV396" s="2" t="n">
        <v>100</v>
      </c>
      <c r="BW396" s="2" t="n">
        <v>100</v>
      </c>
      <c r="BX396" s="2" t="n">
        <v>100</v>
      </c>
      <c r="BY396" s="2" t="n">
        <v>100</v>
      </c>
      <c r="BZ396" s="2" t="n">
        <v>100</v>
      </c>
      <c r="CA396" s="2" t="n">
        <v>100</v>
      </c>
      <c r="CB396" s="2" t="n">
        <v>100</v>
      </c>
      <c r="CC396" s="2" t="n">
        <v>100</v>
      </c>
      <c r="CD396" s="2" t="n">
        <v>100</v>
      </c>
      <c r="CE396" s="2" t="n">
        <v>100</v>
      </c>
      <c r="CF396" s="2" t="n">
        <v>100</v>
      </c>
      <c r="CG396" s="2" t="n">
        <v>100</v>
      </c>
      <c r="CH396" s="2" t="n">
        <v>100</v>
      </c>
      <c r="CI396" s="2" t="n">
        <v>100</v>
      </c>
      <c r="CJ396" s="2" t="n">
        <v>100</v>
      </c>
      <c r="CK396" s="2" t="n">
        <v>100</v>
      </c>
      <c r="CL396" s="2" t="n">
        <v>100</v>
      </c>
      <c r="CM396" s="2" t="n">
        <v>100</v>
      </c>
      <c r="CN396" s="2" t="n">
        <v>100</v>
      </c>
      <c r="CO396" s="2" t="n">
        <v>100</v>
      </c>
      <c r="CP396" s="2" t="n">
        <v>100</v>
      </c>
      <c r="CQ396" s="2" t="n">
        <v>100</v>
      </c>
      <c r="CR396" s="2" t="n">
        <v>100</v>
      </c>
      <c r="CS396" s="2" t="n">
        <v>100</v>
      </c>
      <c r="CT396" s="2" t="n">
        <v>100</v>
      </c>
      <c r="CU396" s="2" t="n">
        <v>100</v>
      </c>
      <c r="CV396" s="2" t="n">
        <v>100</v>
      </c>
      <c r="CW396" s="2" t="n">
        <v>100</v>
      </c>
      <c r="CX396" s="2" t="n">
        <v>100</v>
      </c>
      <c r="CY396" s="2" t="n">
        <v>100</v>
      </c>
      <c r="CZ396" s="2" t="n">
        <v>100</v>
      </c>
      <c r="DA396" s="2" t="n">
        <v>100</v>
      </c>
      <c r="DB396" s="2" t="n">
        <v>100</v>
      </c>
      <c r="DC396" s="2" t="n">
        <v>100</v>
      </c>
      <c r="DD396" s="2" t="n">
        <v>100</v>
      </c>
      <c r="DE396" s="2" t="n">
        <v>100</v>
      </c>
      <c r="DF396" s="2" t="n">
        <v>100</v>
      </c>
      <c r="DG396" s="2" t="n">
        <v>100</v>
      </c>
      <c r="DH396" s="2" t="n">
        <v>100</v>
      </c>
      <c r="DI396" s="2" t="n">
        <v>100</v>
      </c>
      <c r="DJ396" s="2" t="n">
        <v>100</v>
      </c>
      <c r="DK396" s="2" t="n">
        <v>100</v>
      </c>
      <c r="DL396" s="2" t="n">
        <v>100</v>
      </c>
      <c r="DM396" s="2" t="n">
        <v>100</v>
      </c>
      <c r="DN396" s="2" t="n">
        <v>100</v>
      </c>
      <c r="DO396" s="2" t="n">
        <v>100</v>
      </c>
      <c r="DP396" s="2" t="n">
        <v>100</v>
      </c>
      <c r="DQ396" s="2" t="n">
        <v>100</v>
      </c>
      <c r="DR396" s="2" t="n">
        <v>100</v>
      </c>
      <c r="DS396" s="2" t="n">
        <v>100</v>
      </c>
      <c r="DT396" s="2" t="n">
        <v>100</v>
      </c>
      <c r="DU396" s="2" t="n">
        <v>100</v>
      </c>
      <c r="DV396" s="2" t="n">
        <v>100</v>
      </c>
      <c r="DW396" s="2" t="n">
        <v>100</v>
      </c>
      <c r="DX396" s="2" t="n">
        <v>100</v>
      </c>
      <c r="DY396" s="2" t="n">
        <v>100</v>
      </c>
      <c r="DZ396" s="2" t="n">
        <v>100</v>
      </c>
      <c r="EA396" s="2" t="n">
        <v>100</v>
      </c>
      <c r="EB396" s="2" t="n">
        <v>100</v>
      </c>
      <c r="EC396" s="2" t="n">
        <v>100</v>
      </c>
      <c r="ED396" s="2" t="n">
        <v>100</v>
      </c>
      <c r="EE396" s="2" t="n">
        <v>100</v>
      </c>
      <c r="EF396" s="2" t="n">
        <v>100</v>
      </c>
      <c r="EG396" s="2" t="n">
        <v>100</v>
      </c>
      <c r="EH396" s="2" t="n">
        <v>100</v>
      </c>
      <c r="EI396" s="2" t="n">
        <v>100</v>
      </c>
      <c r="EJ396" s="2" t="n">
        <v>100</v>
      </c>
      <c r="EK396" s="2" t="n">
        <v>100</v>
      </c>
      <c r="EL396" s="2" t="n">
        <v>100</v>
      </c>
      <c r="EM396" s="2" t="n">
        <v>100</v>
      </c>
      <c r="EN396" s="2" t="n">
        <v>100</v>
      </c>
      <c r="EO396" s="2" t="n">
        <v>100</v>
      </c>
      <c r="EP396" s="2" t="n">
        <v>100</v>
      </c>
    </row>
    <row r="397">
      <c r="A397" s="2" t="n">
        <v>4</v>
      </c>
      <c r="B397" s="2" t="inlineStr">
        <is>
          <t>16.01.01.09</t>
        </is>
      </c>
      <c r="C397" s="2" t="inlineStr">
        <is>
          <t>Retirada de Terra com caçamba</t>
        </is>
      </c>
      <c r="D397" s="2" t="inlineStr">
        <is>
          <t>16/05/2025</t>
        </is>
      </c>
      <c r="E397" s="2" t="inlineStr">
        <is>
          <t>12/05/2026</t>
        </is>
      </c>
      <c r="F397" s="2" t="n">
        <v>236115.50625</v>
      </c>
      <c r="G397" s="2" t="n">
        <v>0</v>
      </c>
      <c r="H397" s="2" t="n">
        <v>236115.50625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8.529999999999999</v>
      </c>
      <c r="P397" s="2" t="n">
        <v>8.529999999999999</v>
      </c>
      <c r="Q397" s="2" t="n">
        <v>0</v>
      </c>
      <c r="R397" s="2" t="n">
        <v>24.03</v>
      </c>
      <c r="S397" s="2" t="n">
        <v>24.03</v>
      </c>
      <c r="T397" s="2" t="n">
        <v>2.06</v>
      </c>
      <c r="U397" s="2" t="n">
        <v>41.86</v>
      </c>
      <c r="V397" s="2" t="n">
        <v>41.86</v>
      </c>
      <c r="W397" s="2" t="n">
        <v>8.56</v>
      </c>
      <c r="X397" s="2" t="n">
        <v>57.36</v>
      </c>
      <c r="Y397" s="2" t="n">
        <v>57.36</v>
      </c>
      <c r="Z397" s="2" t="n">
        <v>14.14</v>
      </c>
      <c r="AA397" s="2" t="n">
        <v>74.42</v>
      </c>
      <c r="AB397" s="2" t="n">
        <v>74.42</v>
      </c>
      <c r="AC397" s="2" t="n">
        <v>34.7</v>
      </c>
      <c r="AD397" s="2" t="n">
        <v>92.25</v>
      </c>
      <c r="AE397" s="2" t="n">
        <v>92.25</v>
      </c>
      <c r="AF397" s="2" t="n">
        <v>89.15000000000001</v>
      </c>
      <c r="AG397" s="2" t="n">
        <v>99</v>
      </c>
      <c r="AH397" s="2" t="n">
        <v>99</v>
      </c>
      <c r="AI397" s="2" t="n">
        <v>99</v>
      </c>
      <c r="AJ397" s="2" t="n">
        <v>99</v>
      </c>
      <c r="AK397" s="2" t="n">
        <v>99</v>
      </c>
      <c r="AL397" s="2" t="n">
        <v>99</v>
      </c>
      <c r="AM397" s="2" t="n">
        <v>99</v>
      </c>
      <c r="AN397" s="2" t="n">
        <v>99</v>
      </c>
      <c r="AO397" s="2" t="n">
        <v>99</v>
      </c>
      <c r="AP397" s="2" t="n">
        <v>100</v>
      </c>
      <c r="AQ397" s="2" t="n">
        <v>99</v>
      </c>
      <c r="AR397" s="2" t="n">
        <v>99</v>
      </c>
      <c r="AS397" s="2" t="n">
        <v>100</v>
      </c>
      <c r="AT397" s="2" t="n">
        <v>99</v>
      </c>
      <c r="AU397" s="2" t="n">
        <v>100</v>
      </c>
      <c r="AV397" s="2" t="n">
        <v>100</v>
      </c>
      <c r="AW397" s="2" t="n">
        <v>99.14</v>
      </c>
      <c r="AX397" s="2" t="n">
        <v>100</v>
      </c>
      <c r="AY397" s="2" t="n">
        <v>100</v>
      </c>
      <c r="AZ397" s="2" t="n">
        <v>100</v>
      </c>
      <c r="BA397" s="2" t="n">
        <v>100</v>
      </c>
      <c r="BB397" s="2" t="n">
        <v>100</v>
      </c>
      <c r="BC397" s="2" t="n">
        <v>100</v>
      </c>
      <c r="BD397" s="2" t="n">
        <v>100</v>
      </c>
      <c r="BE397" s="2" t="n">
        <v>100</v>
      </c>
      <c r="BF397" s="2" t="n">
        <v>100</v>
      </c>
      <c r="BG397" s="2" t="n">
        <v>100</v>
      </c>
      <c r="BH397" s="2" t="n">
        <v>100</v>
      </c>
      <c r="BI397" s="2" t="n">
        <v>100</v>
      </c>
      <c r="BJ397" s="2" t="n">
        <v>100</v>
      </c>
      <c r="BK397" s="2" t="n">
        <v>100</v>
      </c>
      <c r="BL397" s="2" t="n">
        <v>100</v>
      </c>
      <c r="BM397" s="2" t="n">
        <v>100</v>
      </c>
      <c r="BN397" s="2" t="n">
        <v>100</v>
      </c>
      <c r="BO397" s="2" t="n">
        <v>100</v>
      </c>
      <c r="BP397" s="2" t="n">
        <v>100</v>
      </c>
      <c r="BQ397" s="2" t="n">
        <v>100</v>
      </c>
      <c r="BR397" s="2" t="n">
        <v>100</v>
      </c>
      <c r="BS397" s="2" t="n">
        <v>100</v>
      </c>
      <c r="BT397" s="2" t="n">
        <v>100</v>
      </c>
      <c r="BU397" s="2" t="n">
        <v>100</v>
      </c>
      <c r="BV397" s="2" t="n">
        <v>100</v>
      </c>
      <c r="BW397" s="2" t="n">
        <v>100</v>
      </c>
      <c r="BX397" s="2" t="n">
        <v>100</v>
      </c>
      <c r="BY397" s="2" t="n">
        <v>100</v>
      </c>
      <c r="BZ397" s="2" t="n">
        <v>100</v>
      </c>
      <c r="CA397" s="2" t="n">
        <v>100</v>
      </c>
      <c r="CB397" s="2" t="n">
        <v>100</v>
      </c>
      <c r="CC397" s="2" t="n">
        <v>100</v>
      </c>
      <c r="CD397" s="2" t="n">
        <v>100</v>
      </c>
      <c r="CE397" s="2" t="n">
        <v>100</v>
      </c>
      <c r="CF397" s="2" t="n">
        <v>100</v>
      </c>
      <c r="CG397" s="2" t="n">
        <v>100</v>
      </c>
      <c r="CH397" s="2" t="n">
        <v>100</v>
      </c>
      <c r="CI397" s="2" t="n">
        <v>100</v>
      </c>
      <c r="CJ397" s="2" t="n">
        <v>100</v>
      </c>
      <c r="CK397" s="2" t="n">
        <v>100</v>
      </c>
      <c r="CL397" s="2" t="n">
        <v>100</v>
      </c>
      <c r="CM397" s="2" t="n">
        <v>100</v>
      </c>
      <c r="CN397" s="2" t="n">
        <v>100</v>
      </c>
      <c r="CO397" s="2" t="n">
        <v>100</v>
      </c>
      <c r="CP397" s="2" t="n">
        <v>100</v>
      </c>
      <c r="CQ397" s="2" t="n">
        <v>100</v>
      </c>
      <c r="CR397" s="2" t="n">
        <v>100</v>
      </c>
      <c r="CS397" s="2" t="n">
        <v>100</v>
      </c>
      <c r="CT397" s="2" t="n">
        <v>100</v>
      </c>
      <c r="CU397" s="2" t="n">
        <v>100</v>
      </c>
      <c r="CV397" s="2" t="n">
        <v>100</v>
      </c>
      <c r="CW397" s="2" t="n">
        <v>100</v>
      </c>
      <c r="CX397" s="2" t="n">
        <v>100</v>
      </c>
      <c r="CY397" s="2" t="n">
        <v>100</v>
      </c>
      <c r="CZ397" s="2" t="n">
        <v>100</v>
      </c>
      <c r="DA397" s="2" t="n">
        <v>100</v>
      </c>
      <c r="DB397" s="2" t="n">
        <v>100</v>
      </c>
      <c r="DC397" s="2" t="n">
        <v>100</v>
      </c>
      <c r="DD397" s="2" t="n">
        <v>100</v>
      </c>
      <c r="DE397" s="2" t="n">
        <v>100</v>
      </c>
      <c r="DF397" s="2" t="n">
        <v>100</v>
      </c>
      <c r="DG397" s="2" t="n">
        <v>100</v>
      </c>
      <c r="DH397" s="2" t="n">
        <v>100</v>
      </c>
      <c r="DI397" s="2" t="n">
        <v>100</v>
      </c>
      <c r="DJ397" s="2" t="n">
        <v>100</v>
      </c>
      <c r="DK397" s="2" t="n">
        <v>100</v>
      </c>
      <c r="DL397" s="2" t="n">
        <v>100</v>
      </c>
      <c r="DM397" s="2" t="n">
        <v>100</v>
      </c>
      <c r="DN397" s="2" t="n">
        <v>100</v>
      </c>
      <c r="DO397" s="2" t="n">
        <v>100</v>
      </c>
      <c r="DP397" s="2" t="n">
        <v>100</v>
      </c>
      <c r="DQ397" s="2" t="n">
        <v>100</v>
      </c>
      <c r="DR397" s="2" t="n">
        <v>100</v>
      </c>
      <c r="DS397" s="2" t="n">
        <v>100</v>
      </c>
      <c r="DT397" s="2" t="n">
        <v>100</v>
      </c>
      <c r="DU397" s="2" t="n">
        <v>100</v>
      </c>
      <c r="DV397" s="2" t="n">
        <v>100</v>
      </c>
      <c r="DW397" s="2" t="n">
        <v>100</v>
      </c>
      <c r="DX397" s="2" t="n">
        <v>100</v>
      </c>
      <c r="DY397" s="2" t="n">
        <v>100</v>
      </c>
      <c r="DZ397" s="2" t="n">
        <v>100</v>
      </c>
      <c r="EA397" s="2" t="n">
        <v>100</v>
      </c>
      <c r="EB397" s="2" t="n">
        <v>100</v>
      </c>
      <c r="EC397" s="2" t="n">
        <v>100</v>
      </c>
      <c r="ED397" s="2" t="n">
        <v>100</v>
      </c>
      <c r="EE397" s="2" t="n">
        <v>100</v>
      </c>
      <c r="EF397" s="2" t="n">
        <v>100</v>
      </c>
      <c r="EG397" s="2" t="n">
        <v>100</v>
      </c>
      <c r="EH397" s="2" t="n">
        <v>100</v>
      </c>
      <c r="EI397" s="2" t="n">
        <v>100</v>
      </c>
      <c r="EJ397" s="2" t="n">
        <v>100</v>
      </c>
      <c r="EK397" s="2" t="n">
        <v>100</v>
      </c>
      <c r="EL397" s="2" t="n">
        <v>100</v>
      </c>
      <c r="EM397" s="2" t="n">
        <v>100</v>
      </c>
      <c r="EN397" s="2" t="n">
        <v>100</v>
      </c>
      <c r="EO397" s="2" t="n">
        <v>100</v>
      </c>
      <c r="EP397" s="2" t="n">
        <v>100</v>
      </c>
    </row>
    <row r="398">
      <c r="A398" s="2" t="n">
        <v>4</v>
      </c>
      <c r="B398" s="2" t="inlineStr">
        <is>
          <t>16.01.01.10</t>
        </is>
      </c>
      <c r="C398" s="2" t="inlineStr">
        <is>
          <t>Impermeabilização de cintas e blocos com pintura asfáltica tipo neutrol ou similar</t>
        </is>
      </c>
      <c r="D398" s="2" t="inlineStr">
        <is>
          <t>16/05/2025</t>
        </is>
      </c>
      <c r="E398" s="2" t="inlineStr">
        <is>
          <t>12/05/2026</t>
        </is>
      </c>
      <c r="F398" s="2" t="n">
        <v>112064.7856559748</v>
      </c>
      <c r="G398" s="2" t="n">
        <v>0</v>
      </c>
      <c r="H398" s="2" t="n">
        <v>112064.7856559748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8.529999999999999</v>
      </c>
      <c r="P398" s="2" t="n">
        <v>8.529999999999999</v>
      </c>
      <c r="Q398" s="2" t="n">
        <v>0</v>
      </c>
      <c r="R398" s="2" t="n">
        <v>24.03</v>
      </c>
      <c r="S398" s="2" t="n">
        <v>24.03</v>
      </c>
      <c r="T398" s="2" t="n">
        <v>2.06</v>
      </c>
      <c r="U398" s="2" t="n">
        <v>41.86</v>
      </c>
      <c r="V398" s="2" t="n">
        <v>41.86</v>
      </c>
      <c r="W398" s="2" t="n">
        <v>8.56</v>
      </c>
      <c r="X398" s="2" t="n">
        <v>57.36</v>
      </c>
      <c r="Y398" s="2" t="n">
        <v>57.36</v>
      </c>
      <c r="Z398" s="2" t="n">
        <v>14.14</v>
      </c>
      <c r="AA398" s="2" t="n">
        <v>74.42</v>
      </c>
      <c r="AB398" s="2" t="n">
        <v>74.42</v>
      </c>
      <c r="AC398" s="2" t="n">
        <v>34.7</v>
      </c>
      <c r="AD398" s="2" t="n">
        <v>92.25</v>
      </c>
      <c r="AE398" s="2" t="n">
        <v>92.25</v>
      </c>
      <c r="AF398" s="2" t="n">
        <v>89.15000000000001</v>
      </c>
      <c r="AG398" s="2" t="n">
        <v>99</v>
      </c>
      <c r="AH398" s="2" t="n">
        <v>99</v>
      </c>
      <c r="AI398" s="2" t="n">
        <v>99</v>
      </c>
      <c r="AJ398" s="2" t="n">
        <v>99</v>
      </c>
      <c r="AK398" s="2" t="n">
        <v>99</v>
      </c>
      <c r="AL398" s="2" t="n">
        <v>99</v>
      </c>
      <c r="AM398" s="2" t="n">
        <v>99</v>
      </c>
      <c r="AN398" s="2" t="n">
        <v>99</v>
      </c>
      <c r="AO398" s="2" t="n">
        <v>99</v>
      </c>
      <c r="AP398" s="2" t="n">
        <v>100</v>
      </c>
      <c r="AQ398" s="2" t="n">
        <v>99</v>
      </c>
      <c r="AR398" s="2" t="n">
        <v>99</v>
      </c>
      <c r="AS398" s="2" t="n">
        <v>100</v>
      </c>
      <c r="AT398" s="2" t="n">
        <v>99</v>
      </c>
      <c r="AU398" s="2" t="n">
        <v>100</v>
      </c>
      <c r="AV398" s="2" t="n">
        <v>100</v>
      </c>
      <c r="AW398" s="2" t="n">
        <v>99.14</v>
      </c>
      <c r="AX398" s="2" t="n">
        <v>100</v>
      </c>
      <c r="AY398" s="2" t="n">
        <v>100</v>
      </c>
      <c r="AZ398" s="2" t="n">
        <v>100</v>
      </c>
      <c r="BA398" s="2" t="n">
        <v>100</v>
      </c>
      <c r="BB398" s="2" t="n">
        <v>100</v>
      </c>
      <c r="BC398" s="2" t="n">
        <v>100</v>
      </c>
      <c r="BD398" s="2" t="n">
        <v>100</v>
      </c>
      <c r="BE398" s="2" t="n">
        <v>100</v>
      </c>
      <c r="BF398" s="2" t="n">
        <v>100</v>
      </c>
      <c r="BG398" s="2" t="n">
        <v>100</v>
      </c>
      <c r="BH398" s="2" t="n">
        <v>100</v>
      </c>
      <c r="BI398" s="2" t="n">
        <v>100</v>
      </c>
      <c r="BJ398" s="2" t="n">
        <v>100</v>
      </c>
      <c r="BK398" s="2" t="n">
        <v>100</v>
      </c>
      <c r="BL398" s="2" t="n">
        <v>100</v>
      </c>
      <c r="BM398" s="2" t="n">
        <v>100</v>
      </c>
      <c r="BN398" s="2" t="n">
        <v>100</v>
      </c>
      <c r="BO398" s="2" t="n">
        <v>100</v>
      </c>
      <c r="BP398" s="2" t="n">
        <v>100</v>
      </c>
      <c r="BQ398" s="2" t="n">
        <v>100</v>
      </c>
      <c r="BR398" s="2" t="n">
        <v>100</v>
      </c>
      <c r="BS398" s="2" t="n">
        <v>100</v>
      </c>
      <c r="BT398" s="2" t="n">
        <v>100</v>
      </c>
      <c r="BU398" s="2" t="n">
        <v>100</v>
      </c>
      <c r="BV398" s="2" t="n">
        <v>100</v>
      </c>
      <c r="BW398" s="2" t="n">
        <v>100</v>
      </c>
      <c r="BX398" s="2" t="n">
        <v>100</v>
      </c>
      <c r="BY398" s="2" t="n">
        <v>100</v>
      </c>
      <c r="BZ398" s="2" t="n">
        <v>100</v>
      </c>
      <c r="CA398" s="2" t="n">
        <v>100</v>
      </c>
      <c r="CB398" s="2" t="n">
        <v>100</v>
      </c>
      <c r="CC398" s="2" t="n">
        <v>100</v>
      </c>
      <c r="CD398" s="2" t="n">
        <v>100</v>
      </c>
      <c r="CE398" s="2" t="n">
        <v>100</v>
      </c>
      <c r="CF398" s="2" t="n">
        <v>100</v>
      </c>
      <c r="CG398" s="2" t="n">
        <v>100</v>
      </c>
      <c r="CH398" s="2" t="n">
        <v>100</v>
      </c>
      <c r="CI398" s="2" t="n">
        <v>100</v>
      </c>
      <c r="CJ398" s="2" t="n">
        <v>100</v>
      </c>
      <c r="CK398" s="2" t="n">
        <v>100</v>
      </c>
      <c r="CL398" s="2" t="n">
        <v>100</v>
      </c>
      <c r="CM398" s="2" t="n">
        <v>100</v>
      </c>
      <c r="CN398" s="2" t="n">
        <v>100</v>
      </c>
      <c r="CO398" s="2" t="n">
        <v>100</v>
      </c>
      <c r="CP398" s="2" t="n">
        <v>100</v>
      </c>
      <c r="CQ398" s="2" t="n">
        <v>100</v>
      </c>
      <c r="CR398" s="2" t="n">
        <v>100</v>
      </c>
      <c r="CS398" s="2" t="n">
        <v>100</v>
      </c>
      <c r="CT398" s="2" t="n">
        <v>100</v>
      </c>
      <c r="CU398" s="2" t="n">
        <v>100</v>
      </c>
      <c r="CV398" s="2" t="n">
        <v>100</v>
      </c>
      <c r="CW398" s="2" t="n">
        <v>100</v>
      </c>
      <c r="CX398" s="2" t="n">
        <v>100</v>
      </c>
      <c r="CY398" s="2" t="n">
        <v>100</v>
      </c>
      <c r="CZ398" s="2" t="n">
        <v>100</v>
      </c>
      <c r="DA398" s="2" t="n">
        <v>100</v>
      </c>
      <c r="DB398" s="2" t="n">
        <v>100</v>
      </c>
      <c r="DC398" s="2" t="n">
        <v>100</v>
      </c>
      <c r="DD398" s="2" t="n">
        <v>100</v>
      </c>
      <c r="DE398" s="2" t="n">
        <v>100</v>
      </c>
      <c r="DF398" s="2" t="n">
        <v>100</v>
      </c>
      <c r="DG398" s="2" t="n">
        <v>100</v>
      </c>
      <c r="DH398" s="2" t="n">
        <v>100</v>
      </c>
      <c r="DI398" s="2" t="n">
        <v>100</v>
      </c>
      <c r="DJ398" s="2" t="n">
        <v>100</v>
      </c>
      <c r="DK398" s="2" t="n">
        <v>100</v>
      </c>
      <c r="DL398" s="2" t="n">
        <v>100</v>
      </c>
      <c r="DM398" s="2" t="n">
        <v>100</v>
      </c>
      <c r="DN398" s="2" t="n">
        <v>100</v>
      </c>
      <c r="DO398" s="2" t="n">
        <v>100</v>
      </c>
      <c r="DP398" s="2" t="n">
        <v>100</v>
      </c>
      <c r="DQ398" s="2" t="n">
        <v>100</v>
      </c>
      <c r="DR398" s="2" t="n">
        <v>100</v>
      </c>
      <c r="DS398" s="2" t="n">
        <v>100</v>
      </c>
      <c r="DT398" s="2" t="n">
        <v>100</v>
      </c>
      <c r="DU398" s="2" t="n">
        <v>100</v>
      </c>
      <c r="DV398" s="2" t="n">
        <v>100</v>
      </c>
      <c r="DW398" s="2" t="n">
        <v>100</v>
      </c>
      <c r="DX398" s="2" t="n">
        <v>100</v>
      </c>
      <c r="DY398" s="2" t="n">
        <v>100</v>
      </c>
      <c r="DZ398" s="2" t="n">
        <v>100</v>
      </c>
      <c r="EA398" s="2" t="n">
        <v>100</v>
      </c>
      <c r="EB398" s="2" t="n">
        <v>100</v>
      </c>
      <c r="EC398" s="2" t="n">
        <v>100</v>
      </c>
      <c r="ED398" s="2" t="n">
        <v>100</v>
      </c>
      <c r="EE398" s="2" t="n">
        <v>100</v>
      </c>
      <c r="EF398" s="2" t="n">
        <v>100</v>
      </c>
      <c r="EG398" s="2" t="n">
        <v>100</v>
      </c>
      <c r="EH398" s="2" t="n">
        <v>100</v>
      </c>
      <c r="EI398" s="2" t="n">
        <v>100</v>
      </c>
      <c r="EJ398" s="2" t="n">
        <v>100</v>
      </c>
      <c r="EK398" s="2" t="n">
        <v>100</v>
      </c>
      <c r="EL398" s="2" t="n">
        <v>100</v>
      </c>
      <c r="EM398" s="2" t="n">
        <v>100</v>
      </c>
      <c r="EN398" s="2" t="n">
        <v>100</v>
      </c>
      <c r="EO398" s="2" t="n">
        <v>100</v>
      </c>
      <c r="EP398" s="2" t="n">
        <v>100</v>
      </c>
    </row>
    <row r="399">
      <c r="A399" s="2" t="n">
        <v>3</v>
      </c>
      <c r="B399" s="2" t="inlineStr">
        <is>
          <t>16.01.02</t>
        </is>
      </c>
      <c r="C399" s="2" t="inlineStr">
        <is>
          <t>Lajes de contrapiso</t>
        </is>
      </c>
      <c r="D399" s="2" t="inlineStr">
        <is>
          <t>25/05/2026</t>
        </is>
      </c>
      <c r="E399" s="2" t="inlineStr">
        <is>
          <t>06/08/2026</t>
        </is>
      </c>
      <c r="F399" s="2" t="n">
        <v>725724.3626634983</v>
      </c>
      <c r="G399" s="2" t="n">
        <v>0</v>
      </c>
      <c r="H399" s="2" t="n">
        <v>725724.3626634983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28.3</v>
      </c>
      <c r="BD399" s="2" t="n">
        <v>70</v>
      </c>
      <c r="BE399" s="2" t="n">
        <v>0</v>
      </c>
      <c r="BF399" s="2" t="n">
        <v>71.7</v>
      </c>
      <c r="BG399" s="2" t="n">
        <v>89</v>
      </c>
      <c r="BH399" s="2" t="n">
        <v>0</v>
      </c>
      <c r="BI399" s="2" t="n">
        <v>100</v>
      </c>
      <c r="BJ399" s="2" t="n">
        <v>94.34</v>
      </c>
      <c r="BK399" s="2" t="n">
        <v>0</v>
      </c>
      <c r="BL399" s="2" t="n">
        <v>100</v>
      </c>
      <c r="BM399" s="2" t="n">
        <v>94.34</v>
      </c>
      <c r="BN399" s="2" t="n">
        <v>0</v>
      </c>
      <c r="BO399" s="2" t="n">
        <v>100</v>
      </c>
      <c r="BP399" s="2" t="n">
        <v>94.34</v>
      </c>
      <c r="BQ399" s="2" t="n">
        <v>0</v>
      </c>
      <c r="BR399" s="2" t="n">
        <v>100</v>
      </c>
      <c r="BS399" s="2" t="n">
        <v>94.34</v>
      </c>
      <c r="BT399" s="2" t="n">
        <v>0</v>
      </c>
      <c r="BU399" s="2" t="n">
        <v>100</v>
      </c>
      <c r="BV399" s="2" t="n">
        <v>94.34</v>
      </c>
      <c r="BW399" s="2" t="n">
        <v>0</v>
      </c>
      <c r="BX399" s="2" t="n">
        <v>100</v>
      </c>
      <c r="BY399" s="2" t="n">
        <v>94.34</v>
      </c>
      <c r="BZ399" s="2" t="n">
        <v>0</v>
      </c>
      <c r="CA399" s="2" t="n">
        <v>100</v>
      </c>
      <c r="CB399" s="2" t="n">
        <v>94.34</v>
      </c>
      <c r="CC399" s="2" t="n">
        <v>0</v>
      </c>
      <c r="CD399" s="2" t="n">
        <v>100</v>
      </c>
      <c r="CE399" s="2" t="n">
        <v>94.34</v>
      </c>
      <c r="CF399" s="2" t="n">
        <v>0</v>
      </c>
      <c r="CG399" s="2" t="n">
        <v>100</v>
      </c>
      <c r="CH399" s="2" t="n">
        <v>94.34</v>
      </c>
      <c r="CI399" s="2" t="n">
        <v>0</v>
      </c>
      <c r="CJ399" s="2" t="n">
        <v>100</v>
      </c>
      <c r="CK399" s="2" t="n">
        <v>94.34</v>
      </c>
      <c r="CL399" s="2" t="n">
        <v>0</v>
      </c>
      <c r="CM399" s="2" t="n">
        <v>100</v>
      </c>
      <c r="CN399" s="2" t="n">
        <v>94.34</v>
      </c>
      <c r="CO399" s="2" t="n">
        <v>0</v>
      </c>
      <c r="CP399" s="2" t="n">
        <v>100</v>
      </c>
      <c r="CQ399" s="2" t="n">
        <v>94.34</v>
      </c>
      <c r="CR399" s="2" t="n">
        <v>0</v>
      </c>
      <c r="CS399" s="2" t="n">
        <v>100</v>
      </c>
      <c r="CT399" s="2" t="n">
        <v>94.34</v>
      </c>
      <c r="CU399" s="2" t="n">
        <v>0</v>
      </c>
      <c r="CV399" s="2" t="n">
        <v>100</v>
      </c>
      <c r="CW399" s="2" t="n">
        <v>94.34</v>
      </c>
      <c r="CX399" s="2" t="n">
        <v>0</v>
      </c>
      <c r="CY399" s="2" t="n">
        <v>100</v>
      </c>
      <c r="CZ399" s="2" t="n">
        <v>94.34</v>
      </c>
      <c r="DA399" s="2" t="n">
        <v>0</v>
      </c>
      <c r="DB399" s="2" t="n">
        <v>100</v>
      </c>
      <c r="DC399" s="2" t="n">
        <v>94.34</v>
      </c>
      <c r="DD399" s="2" t="n">
        <v>0</v>
      </c>
      <c r="DE399" s="2" t="n">
        <v>100</v>
      </c>
      <c r="DF399" s="2" t="n">
        <v>94.34</v>
      </c>
      <c r="DG399" s="2" t="n">
        <v>0</v>
      </c>
      <c r="DH399" s="2" t="n">
        <v>100</v>
      </c>
      <c r="DI399" s="2" t="n">
        <v>94.34</v>
      </c>
      <c r="DJ399" s="2" t="n">
        <v>0</v>
      </c>
      <c r="DK399" s="2" t="n">
        <v>100</v>
      </c>
      <c r="DL399" s="2" t="n">
        <v>94.34</v>
      </c>
      <c r="DM399" s="2" t="n">
        <v>0</v>
      </c>
      <c r="DN399" s="2" t="n">
        <v>100</v>
      </c>
      <c r="DO399" s="2" t="n">
        <v>94.34</v>
      </c>
      <c r="DP399" s="2" t="n">
        <v>0</v>
      </c>
      <c r="DQ399" s="2" t="n">
        <v>100</v>
      </c>
      <c r="DR399" s="2" t="n">
        <v>94.34</v>
      </c>
      <c r="DS399" s="2" t="n">
        <v>0</v>
      </c>
      <c r="DT399" s="2" t="n">
        <v>100</v>
      </c>
      <c r="DU399" s="2" t="n">
        <v>94.34</v>
      </c>
      <c r="DV399" s="2" t="n">
        <v>0</v>
      </c>
      <c r="DW399" s="2" t="n">
        <v>100</v>
      </c>
      <c r="DX399" s="2" t="n">
        <v>94.34</v>
      </c>
      <c r="DY399" s="2" t="n">
        <v>0</v>
      </c>
      <c r="DZ399" s="2" t="n">
        <v>100</v>
      </c>
      <c r="EA399" s="2" t="n">
        <v>94.34</v>
      </c>
      <c r="EB399" s="2" t="n">
        <v>0</v>
      </c>
      <c r="EC399" s="2" t="n">
        <v>100</v>
      </c>
      <c r="ED399" s="2" t="n">
        <v>94.34</v>
      </c>
      <c r="EE399" s="2" t="n">
        <v>0</v>
      </c>
      <c r="EF399" s="2" t="n">
        <v>100</v>
      </c>
      <c r="EG399" s="2" t="n">
        <v>94.34</v>
      </c>
      <c r="EH399" s="2" t="n">
        <v>0</v>
      </c>
      <c r="EI399" s="2" t="n">
        <v>100</v>
      </c>
      <c r="EJ399" s="2" t="n">
        <v>94.34</v>
      </c>
      <c r="EK399" s="2" t="n">
        <v>0</v>
      </c>
      <c r="EL399" s="2" t="n">
        <v>100</v>
      </c>
      <c r="EM399" s="2" t="n">
        <v>94.34</v>
      </c>
      <c r="EN399" s="2" t="n">
        <v>0</v>
      </c>
      <c r="EO399" s="2" t="n">
        <v>100</v>
      </c>
      <c r="EP399" s="2" t="n">
        <v>94.34</v>
      </c>
    </row>
    <row r="400">
      <c r="A400" s="2" t="n">
        <v>4</v>
      </c>
      <c r="B400" s="2" t="inlineStr">
        <is>
          <t>16.01.02.01</t>
        </is>
      </c>
      <c r="C400" s="2" t="inlineStr">
        <is>
          <t>Apiloamento</t>
        </is>
      </c>
      <c r="D400" s="2" t="inlineStr">
        <is>
          <t>25/05/2026</t>
        </is>
      </c>
      <c r="E400" s="2" t="inlineStr">
        <is>
          <t>06/08/2026</t>
        </is>
      </c>
      <c r="F400" s="2" t="n">
        <v>31842.82783483908</v>
      </c>
      <c r="G400" s="2" t="n">
        <v>0</v>
      </c>
      <c r="H400" s="2" t="n">
        <v>31842.82783483908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28.3</v>
      </c>
      <c r="BD400" s="2" t="n">
        <v>70</v>
      </c>
      <c r="BE400" s="2" t="n">
        <v>0</v>
      </c>
      <c r="BF400" s="2" t="n">
        <v>71.7</v>
      </c>
      <c r="BG400" s="2" t="n">
        <v>89</v>
      </c>
      <c r="BH400" s="2" t="n">
        <v>0</v>
      </c>
      <c r="BI400" s="2" t="n">
        <v>100</v>
      </c>
      <c r="BJ400" s="2" t="n">
        <v>94.34</v>
      </c>
      <c r="BK400" s="2" t="n">
        <v>0</v>
      </c>
      <c r="BL400" s="2" t="n">
        <v>100</v>
      </c>
      <c r="BM400" s="2" t="n">
        <v>94.34</v>
      </c>
      <c r="BN400" s="2" t="n">
        <v>0</v>
      </c>
      <c r="BO400" s="2" t="n">
        <v>100</v>
      </c>
      <c r="BP400" s="2" t="n">
        <v>94.34</v>
      </c>
      <c r="BQ400" s="2" t="n">
        <v>0</v>
      </c>
      <c r="BR400" s="2" t="n">
        <v>100</v>
      </c>
      <c r="BS400" s="2" t="n">
        <v>94.34</v>
      </c>
      <c r="BT400" s="2" t="n">
        <v>0</v>
      </c>
      <c r="BU400" s="2" t="n">
        <v>100</v>
      </c>
      <c r="BV400" s="2" t="n">
        <v>94.34</v>
      </c>
      <c r="BW400" s="2" t="n">
        <v>0</v>
      </c>
      <c r="BX400" s="2" t="n">
        <v>100</v>
      </c>
      <c r="BY400" s="2" t="n">
        <v>94.34</v>
      </c>
      <c r="BZ400" s="2" t="n">
        <v>0</v>
      </c>
      <c r="CA400" s="2" t="n">
        <v>100</v>
      </c>
      <c r="CB400" s="2" t="n">
        <v>94.34</v>
      </c>
      <c r="CC400" s="2" t="n">
        <v>0</v>
      </c>
      <c r="CD400" s="2" t="n">
        <v>100</v>
      </c>
      <c r="CE400" s="2" t="n">
        <v>94.34</v>
      </c>
      <c r="CF400" s="2" t="n">
        <v>0</v>
      </c>
      <c r="CG400" s="2" t="n">
        <v>100</v>
      </c>
      <c r="CH400" s="2" t="n">
        <v>94.34</v>
      </c>
      <c r="CI400" s="2" t="n">
        <v>0</v>
      </c>
      <c r="CJ400" s="2" t="n">
        <v>100</v>
      </c>
      <c r="CK400" s="2" t="n">
        <v>94.34</v>
      </c>
      <c r="CL400" s="2" t="n">
        <v>0</v>
      </c>
      <c r="CM400" s="2" t="n">
        <v>100</v>
      </c>
      <c r="CN400" s="2" t="n">
        <v>94.34</v>
      </c>
      <c r="CO400" s="2" t="n">
        <v>0</v>
      </c>
      <c r="CP400" s="2" t="n">
        <v>100</v>
      </c>
      <c r="CQ400" s="2" t="n">
        <v>94.34</v>
      </c>
      <c r="CR400" s="2" t="n">
        <v>0</v>
      </c>
      <c r="CS400" s="2" t="n">
        <v>100</v>
      </c>
      <c r="CT400" s="2" t="n">
        <v>94.34</v>
      </c>
      <c r="CU400" s="2" t="n">
        <v>0</v>
      </c>
      <c r="CV400" s="2" t="n">
        <v>100</v>
      </c>
      <c r="CW400" s="2" t="n">
        <v>94.34</v>
      </c>
      <c r="CX400" s="2" t="n">
        <v>0</v>
      </c>
      <c r="CY400" s="2" t="n">
        <v>100</v>
      </c>
      <c r="CZ400" s="2" t="n">
        <v>94.34</v>
      </c>
      <c r="DA400" s="2" t="n">
        <v>0</v>
      </c>
      <c r="DB400" s="2" t="n">
        <v>100</v>
      </c>
      <c r="DC400" s="2" t="n">
        <v>94.34</v>
      </c>
      <c r="DD400" s="2" t="n">
        <v>0</v>
      </c>
      <c r="DE400" s="2" t="n">
        <v>100</v>
      </c>
      <c r="DF400" s="2" t="n">
        <v>94.34</v>
      </c>
      <c r="DG400" s="2" t="n">
        <v>0</v>
      </c>
      <c r="DH400" s="2" t="n">
        <v>100</v>
      </c>
      <c r="DI400" s="2" t="n">
        <v>94.34</v>
      </c>
      <c r="DJ400" s="2" t="n">
        <v>0</v>
      </c>
      <c r="DK400" s="2" t="n">
        <v>100</v>
      </c>
      <c r="DL400" s="2" t="n">
        <v>94.34</v>
      </c>
      <c r="DM400" s="2" t="n">
        <v>0</v>
      </c>
      <c r="DN400" s="2" t="n">
        <v>100</v>
      </c>
      <c r="DO400" s="2" t="n">
        <v>94.34</v>
      </c>
      <c r="DP400" s="2" t="n">
        <v>0</v>
      </c>
      <c r="DQ400" s="2" t="n">
        <v>100</v>
      </c>
      <c r="DR400" s="2" t="n">
        <v>94.34</v>
      </c>
      <c r="DS400" s="2" t="n">
        <v>0</v>
      </c>
      <c r="DT400" s="2" t="n">
        <v>100</v>
      </c>
      <c r="DU400" s="2" t="n">
        <v>94.34</v>
      </c>
      <c r="DV400" s="2" t="n">
        <v>0</v>
      </c>
      <c r="DW400" s="2" t="n">
        <v>100</v>
      </c>
      <c r="DX400" s="2" t="n">
        <v>94.34</v>
      </c>
      <c r="DY400" s="2" t="n">
        <v>0</v>
      </c>
      <c r="DZ400" s="2" t="n">
        <v>100</v>
      </c>
      <c r="EA400" s="2" t="n">
        <v>94.34</v>
      </c>
      <c r="EB400" s="2" t="n">
        <v>0</v>
      </c>
      <c r="EC400" s="2" t="n">
        <v>100</v>
      </c>
      <c r="ED400" s="2" t="n">
        <v>94.34</v>
      </c>
      <c r="EE400" s="2" t="n">
        <v>0</v>
      </c>
      <c r="EF400" s="2" t="n">
        <v>100</v>
      </c>
      <c r="EG400" s="2" t="n">
        <v>94.34</v>
      </c>
      <c r="EH400" s="2" t="n">
        <v>0</v>
      </c>
      <c r="EI400" s="2" t="n">
        <v>100</v>
      </c>
      <c r="EJ400" s="2" t="n">
        <v>94.34</v>
      </c>
      <c r="EK400" s="2" t="n">
        <v>0</v>
      </c>
      <c r="EL400" s="2" t="n">
        <v>100</v>
      </c>
      <c r="EM400" s="2" t="n">
        <v>94.34</v>
      </c>
      <c r="EN400" s="2" t="n">
        <v>0</v>
      </c>
      <c r="EO400" s="2" t="n">
        <v>100</v>
      </c>
      <c r="EP400" s="2" t="n">
        <v>94.34</v>
      </c>
    </row>
    <row r="401">
      <c r="A401" s="2" t="n">
        <v>4</v>
      </c>
      <c r="B401" s="2" t="inlineStr">
        <is>
          <t>16.01.02.02</t>
        </is>
      </c>
      <c r="C401" s="2" t="inlineStr">
        <is>
          <t>Armadura com tela soldada</t>
        </is>
      </c>
      <c r="D401" s="2" t="inlineStr">
        <is>
          <t>25/05/2026</t>
        </is>
      </c>
      <c r="E401" s="2" t="inlineStr">
        <is>
          <t>06/08/2026</t>
        </is>
      </c>
      <c r="F401" s="2" t="n">
        <v>214177.0658986497</v>
      </c>
      <c r="G401" s="2" t="n">
        <v>0</v>
      </c>
      <c r="H401" s="2" t="n">
        <v>214177.0658986497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28.3</v>
      </c>
      <c r="BD401" s="2" t="n">
        <v>70</v>
      </c>
      <c r="BE401" s="2" t="n">
        <v>0</v>
      </c>
      <c r="BF401" s="2" t="n">
        <v>71.7</v>
      </c>
      <c r="BG401" s="2" t="n">
        <v>89</v>
      </c>
      <c r="BH401" s="2" t="n">
        <v>0</v>
      </c>
      <c r="BI401" s="2" t="n">
        <v>100</v>
      </c>
      <c r="BJ401" s="2" t="n">
        <v>94.34</v>
      </c>
      <c r="BK401" s="2" t="n">
        <v>0</v>
      </c>
      <c r="BL401" s="2" t="n">
        <v>100</v>
      </c>
      <c r="BM401" s="2" t="n">
        <v>94.34</v>
      </c>
      <c r="BN401" s="2" t="n">
        <v>0</v>
      </c>
      <c r="BO401" s="2" t="n">
        <v>100</v>
      </c>
      <c r="BP401" s="2" t="n">
        <v>94.34</v>
      </c>
      <c r="BQ401" s="2" t="n">
        <v>0</v>
      </c>
      <c r="BR401" s="2" t="n">
        <v>100</v>
      </c>
      <c r="BS401" s="2" t="n">
        <v>94.34</v>
      </c>
      <c r="BT401" s="2" t="n">
        <v>0</v>
      </c>
      <c r="BU401" s="2" t="n">
        <v>100</v>
      </c>
      <c r="BV401" s="2" t="n">
        <v>94.34</v>
      </c>
      <c r="BW401" s="2" t="n">
        <v>0</v>
      </c>
      <c r="BX401" s="2" t="n">
        <v>100</v>
      </c>
      <c r="BY401" s="2" t="n">
        <v>94.34</v>
      </c>
      <c r="BZ401" s="2" t="n">
        <v>0</v>
      </c>
      <c r="CA401" s="2" t="n">
        <v>100</v>
      </c>
      <c r="CB401" s="2" t="n">
        <v>94.34</v>
      </c>
      <c r="CC401" s="2" t="n">
        <v>0</v>
      </c>
      <c r="CD401" s="2" t="n">
        <v>100</v>
      </c>
      <c r="CE401" s="2" t="n">
        <v>94.34</v>
      </c>
      <c r="CF401" s="2" t="n">
        <v>0</v>
      </c>
      <c r="CG401" s="2" t="n">
        <v>100</v>
      </c>
      <c r="CH401" s="2" t="n">
        <v>94.34</v>
      </c>
      <c r="CI401" s="2" t="n">
        <v>0</v>
      </c>
      <c r="CJ401" s="2" t="n">
        <v>100</v>
      </c>
      <c r="CK401" s="2" t="n">
        <v>94.34</v>
      </c>
      <c r="CL401" s="2" t="n">
        <v>0</v>
      </c>
      <c r="CM401" s="2" t="n">
        <v>100</v>
      </c>
      <c r="CN401" s="2" t="n">
        <v>94.34</v>
      </c>
      <c r="CO401" s="2" t="n">
        <v>0</v>
      </c>
      <c r="CP401" s="2" t="n">
        <v>100</v>
      </c>
      <c r="CQ401" s="2" t="n">
        <v>94.34</v>
      </c>
      <c r="CR401" s="2" t="n">
        <v>0</v>
      </c>
      <c r="CS401" s="2" t="n">
        <v>100</v>
      </c>
      <c r="CT401" s="2" t="n">
        <v>94.34</v>
      </c>
      <c r="CU401" s="2" t="n">
        <v>0</v>
      </c>
      <c r="CV401" s="2" t="n">
        <v>100</v>
      </c>
      <c r="CW401" s="2" t="n">
        <v>94.34</v>
      </c>
      <c r="CX401" s="2" t="n">
        <v>0</v>
      </c>
      <c r="CY401" s="2" t="n">
        <v>100</v>
      </c>
      <c r="CZ401" s="2" t="n">
        <v>94.34</v>
      </c>
      <c r="DA401" s="2" t="n">
        <v>0</v>
      </c>
      <c r="DB401" s="2" t="n">
        <v>100</v>
      </c>
      <c r="DC401" s="2" t="n">
        <v>94.34</v>
      </c>
      <c r="DD401" s="2" t="n">
        <v>0</v>
      </c>
      <c r="DE401" s="2" t="n">
        <v>100</v>
      </c>
      <c r="DF401" s="2" t="n">
        <v>94.34</v>
      </c>
      <c r="DG401" s="2" t="n">
        <v>0</v>
      </c>
      <c r="DH401" s="2" t="n">
        <v>100</v>
      </c>
      <c r="DI401" s="2" t="n">
        <v>94.34</v>
      </c>
      <c r="DJ401" s="2" t="n">
        <v>0</v>
      </c>
      <c r="DK401" s="2" t="n">
        <v>100</v>
      </c>
      <c r="DL401" s="2" t="n">
        <v>94.34</v>
      </c>
      <c r="DM401" s="2" t="n">
        <v>0</v>
      </c>
      <c r="DN401" s="2" t="n">
        <v>100</v>
      </c>
      <c r="DO401" s="2" t="n">
        <v>94.34</v>
      </c>
      <c r="DP401" s="2" t="n">
        <v>0</v>
      </c>
      <c r="DQ401" s="2" t="n">
        <v>100</v>
      </c>
      <c r="DR401" s="2" t="n">
        <v>94.34</v>
      </c>
      <c r="DS401" s="2" t="n">
        <v>0</v>
      </c>
      <c r="DT401" s="2" t="n">
        <v>100</v>
      </c>
      <c r="DU401" s="2" t="n">
        <v>94.34</v>
      </c>
      <c r="DV401" s="2" t="n">
        <v>0</v>
      </c>
      <c r="DW401" s="2" t="n">
        <v>100</v>
      </c>
      <c r="DX401" s="2" t="n">
        <v>94.34</v>
      </c>
      <c r="DY401" s="2" t="n">
        <v>0</v>
      </c>
      <c r="DZ401" s="2" t="n">
        <v>100</v>
      </c>
      <c r="EA401" s="2" t="n">
        <v>94.34</v>
      </c>
      <c r="EB401" s="2" t="n">
        <v>0</v>
      </c>
      <c r="EC401" s="2" t="n">
        <v>100</v>
      </c>
      <c r="ED401" s="2" t="n">
        <v>94.34</v>
      </c>
      <c r="EE401" s="2" t="n">
        <v>0</v>
      </c>
      <c r="EF401" s="2" t="n">
        <v>100</v>
      </c>
      <c r="EG401" s="2" t="n">
        <v>94.34</v>
      </c>
      <c r="EH401" s="2" t="n">
        <v>0</v>
      </c>
      <c r="EI401" s="2" t="n">
        <v>100</v>
      </c>
      <c r="EJ401" s="2" t="n">
        <v>94.34</v>
      </c>
      <c r="EK401" s="2" t="n">
        <v>0</v>
      </c>
      <c r="EL401" s="2" t="n">
        <v>100</v>
      </c>
      <c r="EM401" s="2" t="n">
        <v>94.34</v>
      </c>
      <c r="EN401" s="2" t="n">
        <v>0</v>
      </c>
      <c r="EO401" s="2" t="n">
        <v>100</v>
      </c>
      <c r="EP401" s="2" t="n">
        <v>94.34</v>
      </c>
    </row>
    <row r="402">
      <c r="A402" s="2" t="n">
        <v>4</v>
      </c>
      <c r="B402" s="2" t="inlineStr">
        <is>
          <t>16.01.02.03</t>
        </is>
      </c>
      <c r="C402" s="2" t="inlineStr">
        <is>
          <t>Lastro de brita</t>
        </is>
      </c>
      <c r="D402" s="2" t="inlineStr">
        <is>
          <t>25/05/2026</t>
        </is>
      </c>
      <c r="E402" s="2" t="inlineStr">
        <is>
          <t>06/08/2026</t>
        </is>
      </c>
      <c r="F402" s="2" t="n">
        <v>110266.6362289666</v>
      </c>
      <c r="G402" s="2" t="n">
        <v>0</v>
      </c>
      <c r="H402" s="2" t="n">
        <v>110266.6362289666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28.3</v>
      </c>
      <c r="BD402" s="2" t="n">
        <v>70</v>
      </c>
      <c r="BE402" s="2" t="n">
        <v>0</v>
      </c>
      <c r="BF402" s="2" t="n">
        <v>71.7</v>
      </c>
      <c r="BG402" s="2" t="n">
        <v>89</v>
      </c>
      <c r="BH402" s="2" t="n">
        <v>0</v>
      </c>
      <c r="BI402" s="2" t="n">
        <v>100</v>
      </c>
      <c r="BJ402" s="2" t="n">
        <v>94.34</v>
      </c>
      <c r="BK402" s="2" t="n">
        <v>0</v>
      </c>
      <c r="BL402" s="2" t="n">
        <v>100</v>
      </c>
      <c r="BM402" s="2" t="n">
        <v>94.34</v>
      </c>
      <c r="BN402" s="2" t="n">
        <v>0</v>
      </c>
      <c r="BO402" s="2" t="n">
        <v>100</v>
      </c>
      <c r="BP402" s="2" t="n">
        <v>94.34</v>
      </c>
      <c r="BQ402" s="2" t="n">
        <v>0</v>
      </c>
      <c r="BR402" s="2" t="n">
        <v>100</v>
      </c>
      <c r="BS402" s="2" t="n">
        <v>94.34</v>
      </c>
      <c r="BT402" s="2" t="n">
        <v>0</v>
      </c>
      <c r="BU402" s="2" t="n">
        <v>100</v>
      </c>
      <c r="BV402" s="2" t="n">
        <v>94.34</v>
      </c>
      <c r="BW402" s="2" t="n">
        <v>0</v>
      </c>
      <c r="BX402" s="2" t="n">
        <v>100</v>
      </c>
      <c r="BY402" s="2" t="n">
        <v>94.34</v>
      </c>
      <c r="BZ402" s="2" t="n">
        <v>0</v>
      </c>
      <c r="CA402" s="2" t="n">
        <v>100</v>
      </c>
      <c r="CB402" s="2" t="n">
        <v>94.34</v>
      </c>
      <c r="CC402" s="2" t="n">
        <v>0</v>
      </c>
      <c r="CD402" s="2" t="n">
        <v>100</v>
      </c>
      <c r="CE402" s="2" t="n">
        <v>94.34</v>
      </c>
      <c r="CF402" s="2" t="n">
        <v>0</v>
      </c>
      <c r="CG402" s="2" t="n">
        <v>100</v>
      </c>
      <c r="CH402" s="2" t="n">
        <v>94.34</v>
      </c>
      <c r="CI402" s="2" t="n">
        <v>0</v>
      </c>
      <c r="CJ402" s="2" t="n">
        <v>100</v>
      </c>
      <c r="CK402" s="2" t="n">
        <v>94.34</v>
      </c>
      <c r="CL402" s="2" t="n">
        <v>0</v>
      </c>
      <c r="CM402" s="2" t="n">
        <v>100</v>
      </c>
      <c r="CN402" s="2" t="n">
        <v>94.34</v>
      </c>
      <c r="CO402" s="2" t="n">
        <v>0</v>
      </c>
      <c r="CP402" s="2" t="n">
        <v>100</v>
      </c>
      <c r="CQ402" s="2" t="n">
        <v>94.34</v>
      </c>
      <c r="CR402" s="2" t="n">
        <v>0</v>
      </c>
      <c r="CS402" s="2" t="n">
        <v>100</v>
      </c>
      <c r="CT402" s="2" t="n">
        <v>94.34</v>
      </c>
      <c r="CU402" s="2" t="n">
        <v>0</v>
      </c>
      <c r="CV402" s="2" t="n">
        <v>100</v>
      </c>
      <c r="CW402" s="2" t="n">
        <v>94.34</v>
      </c>
      <c r="CX402" s="2" t="n">
        <v>0</v>
      </c>
      <c r="CY402" s="2" t="n">
        <v>100</v>
      </c>
      <c r="CZ402" s="2" t="n">
        <v>94.34</v>
      </c>
      <c r="DA402" s="2" t="n">
        <v>0</v>
      </c>
      <c r="DB402" s="2" t="n">
        <v>100</v>
      </c>
      <c r="DC402" s="2" t="n">
        <v>94.34</v>
      </c>
      <c r="DD402" s="2" t="n">
        <v>0</v>
      </c>
      <c r="DE402" s="2" t="n">
        <v>100</v>
      </c>
      <c r="DF402" s="2" t="n">
        <v>94.34</v>
      </c>
      <c r="DG402" s="2" t="n">
        <v>0</v>
      </c>
      <c r="DH402" s="2" t="n">
        <v>100</v>
      </c>
      <c r="DI402" s="2" t="n">
        <v>94.34</v>
      </c>
      <c r="DJ402" s="2" t="n">
        <v>0</v>
      </c>
      <c r="DK402" s="2" t="n">
        <v>100</v>
      </c>
      <c r="DL402" s="2" t="n">
        <v>94.34</v>
      </c>
      <c r="DM402" s="2" t="n">
        <v>0</v>
      </c>
      <c r="DN402" s="2" t="n">
        <v>100</v>
      </c>
      <c r="DO402" s="2" t="n">
        <v>94.34</v>
      </c>
      <c r="DP402" s="2" t="n">
        <v>0</v>
      </c>
      <c r="DQ402" s="2" t="n">
        <v>100</v>
      </c>
      <c r="DR402" s="2" t="n">
        <v>94.34</v>
      </c>
      <c r="DS402" s="2" t="n">
        <v>0</v>
      </c>
      <c r="DT402" s="2" t="n">
        <v>100</v>
      </c>
      <c r="DU402" s="2" t="n">
        <v>94.34</v>
      </c>
      <c r="DV402" s="2" t="n">
        <v>0</v>
      </c>
      <c r="DW402" s="2" t="n">
        <v>100</v>
      </c>
      <c r="DX402" s="2" t="n">
        <v>94.34</v>
      </c>
      <c r="DY402" s="2" t="n">
        <v>0</v>
      </c>
      <c r="DZ402" s="2" t="n">
        <v>100</v>
      </c>
      <c r="EA402" s="2" t="n">
        <v>94.34</v>
      </c>
      <c r="EB402" s="2" t="n">
        <v>0</v>
      </c>
      <c r="EC402" s="2" t="n">
        <v>100</v>
      </c>
      <c r="ED402" s="2" t="n">
        <v>94.34</v>
      </c>
      <c r="EE402" s="2" t="n">
        <v>0</v>
      </c>
      <c r="EF402" s="2" t="n">
        <v>100</v>
      </c>
      <c r="EG402" s="2" t="n">
        <v>94.34</v>
      </c>
      <c r="EH402" s="2" t="n">
        <v>0</v>
      </c>
      <c r="EI402" s="2" t="n">
        <v>100</v>
      </c>
      <c r="EJ402" s="2" t="n">
        <v>94.34</v>
      </c>
      <c r="EK402" s="2" t="n">
        <v>0</v>
      </c>
      <c r="EL402" s="2" t="n">
        <v>100</v>
      </c>
      <c r="EM402" s="2" t="n">
        <v>94.34</v>
      </c>
      <c r="EN402" s="2" t="n">
        <v>0</v>
      </c>
      <c r="EO402" s="2" t="n">
        <v>100</v>
      </c>
      <c r="EP402" s="2" t="n">
        <v>94.34</v>
      </c>
    </row>
    <row r="403">
      <c r="A403" s="2" t="n">
        <v>4</v>
      </c>
      <c r="B403" s="2" t="inlineStr">
        <is>
          <t>16.01.02.04</t>
        </is>
      </c>
      <c r="C403" s="2" t="inlineStr">
        <is>
          <t>Lona preta para isolamento da laje</t>
        </is>
      </c>
      <c r="D403" s="2" t="inlineStr">
        <is>
          <t>25/05/2026</t>
        </is>
      </c>
      <c r="E403" s="2" t="inlineStr">
        <is>
          <t>06/08/2026</t>
        </is>
      </c>
      <c r="F403" s="2" t="n">
        <v>8061.946800684702</v>
      </c>
      <c r="G403" s="2" t="n">
        <v>0</v>
      </c>
      <c r="H403" s="2" t="n">
        <v>8061.946800684702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28.3</v>
      </c>
      <c r="BD403" s="2" t="n">
        <v>70</v>
      </c>
      <c r="BE403" s="2" t="n">
        <v>0</v>
      </c>
      <c r="BF403" s="2" t="n">
        <v>71.7</v>
      </c>
      <c r="BG403" s="2" t="n">
        <v>89</v>
      </c>
      <c r="BH403" s="2" t="n">
        <v>0</v>
      </c>
      <c r="BI403" s="2" t="n">
        <v>100</v>
      </c>
      <c r="BJ403" s="2" t="n">
        <v>94.34</v>
      </c>
      <c r="BK403" s="2" t="n">
        <v>0</v>
      </c>
      <c r="BL403" s="2" t="n">
        <v>100</v>
      </c>
      <c r="BM403" s="2" t="n">
        <v>94.34</v>
      </c>
      <c r="BN403" s="2" t="n">
        <v>0</v>
      </c>
      <c r="BO403" s="2" t="n">
        <v>100</v>
      </c>
      <c r="BP403" s="2" t="n">
        <v>94.34</v>
      </c>
      <c r="BQ403" s="2" t="n">
        <v>0</v>
      </c>
      <c r="BR403" s="2" t="n">
        <v>100</v>
      </c>
      <c r="BS403" s="2" t="n">
        <v>94.34</v>
      </c>
      <c r="BT403" s="2" t="n">
        <v>0</v>
      </c>
      <c r="BU403" s="2" t="n">
        <v>100</v>
      </c>
      <c r="BV403" s="2" t="n">
        <v>94.34</v>
      </c>
      <c r="BW403" s="2" t="n">
        <v>0</v>
      </c>
      <c r="BX403" s="2" t="n">
        <v>100</v>
      </c>
      <c r="BY403" s="2" t="n">
        <v>94.34</v>
      </c>
      <c r="BZ403" s="2" t="n">
        <v>0</v>
      </c>
      <c r="CA403" s="2" t="n">
        <v>100</v>
      </c>
      <c r="CB403" s="2" t="n">
        <v>94.34</v>
      </c>
      <c r="CC403" s="2" t="n">
        <v>0</v>
      </c>
      <c r="CD403" s="2" t="n">
        <v>100</v>
      </c>
      <c r="CE403" s="2" t="n">
        <v>94.34</v>
      </c>
      <c r="CF403" s="2" t="n">
        <v>0</v>
      </c>
      <c r="CG403" s="2" t="n">
        <v>100</v>
      </c>
      <c r="CH403" s="2" t="n">
        <v>94.34</v>
      </c>
      <c r="CI403" s="2" t="n">
        <v>0</v>
      </c>
      <c r="CJ403" s="2" t="n">
        <v>100</v>
      </c>
      <c r="CK403" s="2" t="n">
        <v>94.34</v>
      </c>
      <c r="CL403" s="2" t="n">
        <v>0</v>
      </c>
      <c r="CM403" s="2" t="n">
        <v>100</v>
      </c>
      <c r="CN403" s="2" t="n">
        <v>94.34</v>
      </c>
      <c r="CO403" s="2" t="n">
        <v>0</v>
      </c>
      <c r="CP403" s="2" t="n">
        <v>100</v>
      </c>
      <c r="CQ403" s="2" t="n">
        <v>94.34</v>
      </c>
      <c r="CR403" s="2" t="n">
        <v>0</v>
      </c>
      <c r="CS403" s="2" t="n">
        <v>100</v>
      </c>
      <c r="CT403" s="2" t="n">
        <v>94.34</v>
      </c>
      <c r="CU403" s="2" t="n">
        <v>0</v>
      </c>
      <c r="CV403" s="2" t="n">
        <v>100</v>
      </c>
      <c r="CW403" s="2" t="n">
        <v>94.34</v>
      </c>
      <c r="CX403" s="2" t="n">
        <v>0</v>
      </c>
      <c r="CY403" s="2" t="n">
        <v>100</v>
      </c>
      <c r="CZ403" s="2" t="n">
        <v>94.34</v>
      </c>
      <c r="DA403" s="2" t="n">
        <v>0</v>
      </c>
      <c r="DB403" s="2" t="n">
        <v>100</v>
      </c>
      <c r="DC403" s="2" t="n">
        <v>94.34</v>
      </c>
      <c r="DD403" s="2" t="n">
        <v>0</v>
      </c>
      <c r="DE403" s="2" t="n">
        <v>100</v>
      </c>
      <c r="DF403" s="2" t="n">
        <v>94.34</v>
      </c>
      <c r="DG403" s="2" t="n">
        <v>0</v>
      </c>
      <c r="DH403" s="2" t="n">
        <v>100</v>
      </c>
      <c r="DI403" s="2" t="n">
        <v>94.34</v>
      </c>
      <c r="DJ403" s="2" t="n">
        <v>0</v>
      </c>
      <c r="DK403" s="2" t="n">
        <v>100</v>
      </c>
      <c r="DL403" s="2" t="n">
        <v>94.34</v>
      </c>
      <c r="DM403" s="2" t="n">
        <v>0</v>
      </c>
      <c r="DN403" s="2" t="n">
        <v>100</v>
      </c>
      <c r="DO403" s="2" t="n">
        <v>94.34</v>
      </c>
      <c r="DP403" s="2" t="n">
        <v>0</v>
      </c>
      <c r="DQ403" s="2" t="n">
        <v>100</v>
      </c>
      <c r="DR403" s="2" t="n">
        <v>94.34</v>
      </c>
      <c r="DS403" s="2" t="n">
        <v>0</v>
      </c>
      <c r="DT403" s="2" t="n">
        <v>100</v>
      </c>
      <c r="DU403" s="2" t="n">
        <v>94.34</v>
      </c>
      <c r="DV403" s="2" t="n">
        <v>0</v>
      </c>
      <c r="DW403" s="2" t="n">
        <v>100</v>
      </c>
      <c r="DX403" s="2" t="n">
        <v>94.34</v>
      </c>
      <c r="DY403" s="2" t="n">
        <v>0</v>
      </c>
      <c r="DZ403" s="2" t="n">
        <v>100</v>
      </c>
      <c r="EA403" s="2" t="n">
        <v>94.34</v>
      </c>
      <c r="EB403" s="2" t="n">
        <v>0</v>
      </c>
      <c r="EC403" s="2" t="n">
        <v>100</v>
      </c>
      <c r="ED403" s="2" t="n">
        <v>94.34</v>
      </c>
      <c r="EE403" s="2" t="n">
        <v>0</v>
      </c>
      <c r="EF403" s="2" t="n">
        <v>100</v>
      </c>
      <c r="EG403" s="2" t="n">
        <v>94.34</v>
      </c>
      <c r="EH403" s="2" t="n">
        <v>0</v>
      </c>
      <c r="EI403" s="2" t="n">
        <v>100</v>
      </c>
      <c r="EJ403" s="2" t="n">
        <v>94.34</v>
      </c>
      <c r="EK403" s="2" t="n">
        <v>0</v>
      </c>
      <c r="EL403" s="2" t="n">
        <v>100</v>
      </c>
      <c r="EM403" s="2" t="n">
        <v>94.34</v>
      </c>
      <c r="EN403" s="2" t="n">
        <v>0</v>
      </c>
      <c r="EO403" s="2" t="n">
        <v>100</v>
      </c>
      <c r="EP403" s="2" t="n">
        <v>94.34</v>
      </c>
    </row>
    <row r="404">
      <c r="A404" s="2" t="n">
        <v>4</v>
      </c>
      <c r="B404" s="2" t="inlineStr">
        <is>
          <t>16.01.02.05</t>
        </is>
      </c>
      <c r="C404" s="2" t="inlineStr">
        <is>
          <t>Concreto bombeado Fck=30Mpa para infraestrutura</t>
        </is>
      </c>
      <c r="D404" s="2" t="inlineStr">
        <is>
          <t>25/05/2026</t>
        </is>
      </c>
      <c r="E404" s="2" t="inlineStr">
        <is>
          <t>06/08/2026</t>
        </is>
      </c>
      <c r="F404" s="2" t="n">
        <v>330410.1147493581</v>
      </c>
      <c r="G404" s="2" t="n">
        <v>0</v>
      </c>
      <c r="H404" s="2" t="n">
        <v>330410.1147493581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28.3</v>
      </c>
      <c r="BD404" s="2" t="n">
        <v>70</v>
      </c>
      <c r="BE404" s="2" t="n">
        <v>0</v>
      </c>
      <c r="BF404" s="2" t="n">
        <v>71.7</v>
      </c>
      <c r="BG404" s="2" t="n">
        <v>89</v>
      </c>
      <c r="BH404" s="2" t="n">
        <v>0</v>
      </c>
      <c r="BI404" s="2" t="n">
        <v>100</v>
      </c>
      <c r="BJ404" s="2" t="n">
        <v>94.34</v>
      </c>
      <c r="BK404" s="2" t="n">
        <v>0</v>
      </c>
      <c r="BL404" s="2" t="n">
        <v>100</v>
      </c>
      <c r="BM404" s="2" t="n">
        <v>94.34</v>
      </c>
      <c r="BN404" s="2" t="n">
        <v>0</v>
      </c>
      <c r="BO404" s="2" t="n">
        <v>100</v>
      </c>
      <c r="BP404" s="2" t="n">
        <v>94.34</v>
      </c>
      <c r="BQ404" s="2" t="n">
        <v>0</v>
      </c>
      <c r="BR404" s="2" t="n">
        <v>100</v>
      </c>
      <c r="BS404" s="2" t="n">
        <v>94.34</v>
      </c>
      <c r="BT404" s="2" t="n">
        <v>0</v>
      </c>
      <c r="BU404" s="2" t="n">
        <v>100</v>
      </c>
      <c r="BV404" s="2" t="n">
        <v>94.34</v>
      </c>
      <c r="BW404" s="2" t="n">
        <v>0</v>
      </c>
      <c r="BX404" s="2" t="n">
        <v>100</v>
      </c>
      <c r="BY404" s="2" t="n">
        <v>94.34</v>
      </c>
      <c r="BZ404" s="2" t="n">
        <v>0</v>
      </c>
      <c r="CA404" s="2" t="n">
        <v>100</v>
      </c>
      <c r="CB404" s="2" t="n">
        <v>94.34</v>
      </c>
      <c r="CC404" s="2" t="n">
        <v>0</v>
      </c>
      <c r="CD404" s="2" t="n">
        <v>100</v>
      </c>
      <c r="CE404" s="2" t="n">
        <v>94.34</v>
      </c>
      <c r="CF404" s="2" t="n">
        <v>0</v>
      </c>
      <c r="CG404" s="2" t="n">
        <v>100</v>
      </c>
      <c r="CH404" s="2" t="n">
        <v>94.34</v>
      </c>
      <c r="CI404" s="2" t="n">
        <v>0</v>
      </c>
      <c r="CJ404" s="2" t="n">
        <v>100</v>
      </c>
      <c r="CK404" s="2" t="n">
        <v>94.34</v>
      </c>
      <c r="CL404" s="2" t="n">
        <v>0</v>
      </c>
      <c r="CM404" s="2" t="n">
        <v>100</v>
      </c>
      <c r="CN404" s="2" t="n">
        <v>94.34</v>
      </c>
      <c r="CO404" s="2" t="n">
        <v>0</v>
      </c>
      <c r="CP404" s="2" t="n">
        <v>100</v>
      </c>
      <c r="CQ404" s="2" t="n">
        <v>94.34</v>
      </c>
      <c r="CR404" s="2" t="n">
        <v>0</v>
      </c>
      <c r="CS404" s="2" t="n">
        <v>100</v>
      </c>
      <c r="CT404" s="2" t="n">
        <v>94.34</v>
      </c>
      <c r="CU404" s="2" t="n">
        <v>0</v>
      </c>
      <c r="CV404" s="2" t="n">
        <v>100</v>
      </c>
      <c r="CW404" s="2" t="n">
        <v>94.34</v>
      </c>
      <c r="CX404" s="2" t="n">
        <v>0</v>
      </c>
      <c r="CY404" s="2" t="n">
        <v>100</v>
      </c>
      <c r="CZ404" s="2" t="n">
        <v>94.34</v>
      </c>
      <c r="DA404" s="2" t="n">
        <v>0</v>
      </c>
      <c r="DB404" s="2" t="n">
        <v>100</v>
      </c>
      <c r="DC404" s="2" t="n">
        <v>94.34</v>
      </c>
      <c r="DD404" s="2" t="n">
        <v>0</v>
      </c>
      <c r="DE404" s="2" t="n">
        <v>100</v>
      </c>
      <c r="DF404" s="2" t="n">
        <v>94.34</v>
      </c>
      <c r="DG404" s="2" t="n">
        <v>0</v>
      </c>
      <c r="DH404" s="2" t="n">
        <v>100</v>
      </c>
      <c r="DI404" s="2" t="n">
        <v>94.34</v>
      </c>
      <c r="DJ404" s="2" t="n">
        <v>0</v>
      </c>
      <c r="DK404" s="2" t="n">
        <v>100</v>
      </c>
      <c r="DL404" s="2" t="n">
        <v>94.34</v>
      </c>
      <c r="DM404" s="2" t="n">
        <v>0</v>
      </c>
      <c r="DN404" s="2" t="n">
        <v>100</v>
      </c>
      <c r="DO404" s="2" t="n">
        <v>94.34</v>
      </c>
      <c r="DP404" s="2" t="n">
        <v>0</v>
      </c>
      <c r="DQ404" s="2" t="n">
        <v>100</v>
      </c>
      <c r="DR404" s="2" t="n">
        <v>94.34</v>
      </c>
      <c r="DS404" s="2" t="n">
        <v>0</v>
      </c>
      <c r="DT404" s="2" t="n">
        <v>100</v>
      </c>
      <c r="DU404" s="2" t="n">
        <v>94.34</v>
      </c>
      <c r="DV404" s="2" t="n">
        <v>0</v>
      </c>
      <c r="DW404" s="2" t="n">
        <v>100</v>
      </c>
      <c r="DX404" s="2" t="n">
        <v>94.34</v>
      </c>
      <c r="DY404" s="2" t="n">
        <v>0</v>
      </c>
      <c r="DZ404" s="2" t="n">
        <v>100</v>
      </c>
      <c r="EA404" s="2" t="n">
        <v>94.34</v>
      </c>
      <c r="EB404" s="2" t="n">
        <v>0</v>
      </c>
      <c r="EC404" s="2" t="n">
        <v>100</v>
      </c>
      <c r="ED404" s="2" t="n">
        <v>94.34</v>
      </c>
      <c r="EE404" s="2" t="n">
        <v>0</v>
      </c>
      <c r="EF404" s="2" t="n">
        <v>100</v>
      </c>
      <c r="EG404" s="2" t="n">
        <v>94.34</v>
      </c>
      <c r="EH404" s="2" t="n">
        <v>0</v>
      </c>
      <c r="EI404" s="2" t="n">
        <v>100</v>
      </c>
      <c r="EJ404" s="2" t="n">
        <v>94.34</v>
      </c>
      <c r="EK404" s="2" t="n">
        <v>0</v>
      </c>
      <c r="EL404" s="2" t="n">
        <v>100</v>
      </c>
      <c r="EM404" s="2" t="n">
        <v>94.34</v>
      </c>
      <c r="EN404" s="2" t="n">
        <v>0</v>
      </c>
      <c r="EO404" s="2" t="n">
        <v>100</v>
      </c>
      <c r="EP404" s="2" t="n">
        <v>94.34</v>
      </c>
    </row>
    <row r="405">
      <c r="A405" s="2" t="n">
        <v>4</v>
      </c>
      <c r="B405" s="2" t="inlineStr">
        <is>
          <t>16.01.02.06</t>
        </is>
      </c>
      <c r="C405" s="2" t="inlineStr">
        <is>
          <t>Polimento de pisos de concreto, acabamento sarrafeado</t>
        </is>
      </c>
      <c r="D405" s="2" t="inlineStr">
        <is>
          <t>25/05/2026</t>
        </is>
      </c>
      <c r="E405" s="2" t="inlineStr">
        <is>
          <t>06/08/2026</t>
        </is>
      </c>
      <c r="F405" s="2" t="n">
        <v>30965.771151</v>
      </c>
      <c r="G405" s="2" t="n">
        <v>0</v>
      </c>
      <c r="H405" s="2" t="n">
        <v>30965.771151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28.3</v>
      </c>
      <c r="BD405" s="2" t="n">
        <v>70</v>
      </c>
      <c r="BE405" s="2" t="n">
        <v>0</v>
      </c>
      <c r="BF405" s="2" t="n">
        <v>71.7</v>
      </c>
      <c r="BG405" s="2" t="n">
        <v>89</v>
      </c>
      <c r="BH405" s="2" t="n">
        <v>0</v>
      </c>
      <c r="BI405" s="2" t="n">
        <v>100</v>
      </c>
      <c r="BJ405" s="2" t="n">
        <v>94.34</v>
      </c>
      <c r="BK405" s="2" t="n">
        <v>0</v>
      </c>
      <c r="BL405" s="2" t="n">
        <v>100</v>
      </c>
      <c r="BM405" s="2" t="n">
        <v>94.34</v>
      </c>
      <c r="BN405" s="2" t="n">
        <v>0</v>
      </c>
      <c r="BO405" s="2" t="n">
        <v>100</v>
      </c>
      <c r="BP405" s="2" t="n">
        <v>94.34</v>
      </c>
      <c r="BQ405" s="2" t="n">
        <v>0</v>
      </c>
      <c r="BR405" s="2" t="n">
        <v>100</v>
      </c>
      <c r="BS405" s="2" t="n">
        <v>94.34</v>
      </c>
      <c r="BT405" s="2" t="n">
        <v>0</v>
      </c>
      <c r="BU405" s="2" t="n">
        <v>100</v>
      </c>
      <c r="BV405" s="2" t="n">
        <v>94.34</v>
      </c>
      <c r="BW405" s="2" t="n">
        <v>0</v>
      </c>
      <c r="BX405" s="2" t="n">
        <v>100</v>
      </c>
      <c r="BY405" s="2" t="n">
        <v>94.34</v>
      </c>
      <c r="BZ405" s="2" t="n">
        <v>0</v>
      </c>
      <c r="CA405" s="2" t="n">
        <v>100</v>
      </c>
      <c r="CB405" s="2" t="n">
        <v>94.34</v>
      </c>
      <c r="CC405" s="2" t="n">
        <v>0</v>
      </c>
      <c r="CD405" s="2" t="n">
        <v>100</v>
      </c>
      <c r="CE405" s="2" t="n">
        <v>94.34</v>
      </c>
      <c r="CF405" s="2" t="n">
        <v>0</v>
      </c>
      <c r="CG405" s="2" t="n">
        <v>100</v>
      </c>
      <c r="CH405" s="2" t="n">
        <v>94.34</v>
      </c>
      <c r="CI405" s="2" t="n">
        <v>0</v>
      </c>
      <c r="CJ405" s="2" t="n">
        <v>100</v>
      </c>
      <c r="CK405" s="2" t="n">
        <v>94.34</v>
      </c>
      <c r="CL405" s="2" t="n">
        <v>0</v>
      </c>
      <c r="CM405" s="2" t="n">
        <v>100</v>
      </c>
      <c r="CN405" s="2" t="n">
        <v>94.34</v>
      </c>
      <c r="CO405" s="2" t="n">
        <v>0</v>
      </c>
      <c r="CP405" s="2" t="n">
        <v>100</v>
      </c>
      <c r="CQ405" s="2" t="n">
        <v>94.34</v>
      </c>
      <c r="CR405" s="2" t="n">
        <v>0</v>
      </c>
      <c r="CS405" s="2" t="n">
        <v>100</v>
      </c>
      <c r="CT405" s="2" t="n">
        <v>94.34</v>
      </c>
      <c r="CU405" s="2" t="n">
        <v>0</v>
      </c>
      <c r="CV405" s="2" t="n">
        <v>100</v>
      </c>
      <c r="CW405" s="2" t="n">
        <v>94.34</v>
      </c>
      <c r="CX405" s="2" t="n">
        <v>0</v>
      </c>
      <c r="CY405" s="2" t="n">
        <v>100</v>
      </c>
      <c r="CZ405" s="2" t="n">
        <v>94.34</v>
      </c>
      <c r="DA405" s="2" t="n">
        <v>0</v>
      </c>
      <c r="DB405" s="2" t="n">
        <v>100</v>
      </c>
      <c r="DC405" s="2" t="n">
        <v>94.34</v>
      </c>
      <c r="DD405" s="2" t="n">
        <v>0</v>
      </c>
      <c r="DE405" s="2" t="n">
        <v>100</v>
      </c>
      <c r="DF405" s="2" t="n">
        <v>94.34</v>
      </c>
      <c r="DG405" s="2" t="n">
        <v>0</v>
      </c>
      <c r="DH405" s="2" t="n">
        <v>100</v>
      </c>
      <c r="DI405" s="2" t="n">
        <v>94.34</v>
      </c>
      <c r="DJ405" s="2" t="n">
        <v>0</v>
      </c>
      <c r="DK405" s="2" t="n">
        <v>100</v>
      </c>
      <c r="DL405" s="2" t="n">
        <v>94.34</v>
      </c>
      <c r="DM405" s="2" t="n">
        <v>0</v>
      </c>
      <c r="DN405" s="2" t="n">
        <v>100</v>
      </c>
      <c r="DO405" s="2" t="n">
        <v>94.34</v>
      </c>
      <c r="DP405" s="2" t="n">
        <v>0</v>
      </c>
      <c r="DQ405" s="2" t="n">
        <v>100</v>
      </c>
      <c r="DR405" s="2" t="n">
        <v>94.34</v>
      </c>
      <c r="DS405" s="2" t="n">
        <v>0</v>
      </c>
      <c r="DT405" s="2" t="n">
        <v>100</v>
      </c>
      <c r="DU405" s="2" t="n">
        <v>94.34</v>
      </c>
      <c r="DV405" s="2" t="n">
        <v>0</v>
      </c>
      <c r="DW405" s="2" t="n">
        <v>100</v>
      </c>
      <c r="DX405" s="2" t="n">
        <v>94.34</v>
      </c>
      <c r="DY405" s="2" t="n">
        <v>0</v>
      </c>
      <c r="DZ405" s="2" t="n">
        <v>100</v>
      </c>
      <c r="EA405" s="2" t="n">
        <v>94.34</v>
      </c>
      <c r="EB405" s="2" t="n">
        <v>0</v>
      </c>
      <c r="EC405" s="2" t="n">
        <v>100</v>
      </c>
      <c r="ED405" s="2" t="n">
        <v>94.34</v>
      </c>
      <c r="EE405" s="2" t="n">
        <v>0</v>
      </c>
      <c r="EF405" s="2" t="n">
        <v>100</v>
      </c>
      <c r="EG405" s="2" t="n">
        <v>94.34</v>
      </c>
      <c r="EH405" s="2" t="n">
        <v>0</v>
      </c>
      <c r="EI405" s="2" t="n">
        <v>100</v>
      </c>
      <c r="EJ405" s="2" t="n">
        <v>94.34</v>
      </c>
      <c r="EK405" s="2" t="n">
        <v>0</v>
      </c>
      <c r="EL405" s="2" t="n">
        <v>100</v>
      </c>
      <c r="EM405" s="2" t="n">
        <v>94.34</v>
      </c>
      <c r="EN405" s="2" t="n">
        <v>0</v>
      </c>
      <c r="EO405" s="2" t="n">
        <v>100</v>
      </c>
      <c r="EP405" s="2" t="n">
        <v>94.34</v>
      </c>
    </row>
    <row r="406">
      <c r="A406" s="2" t="n">
        <v>3</v>
      </c>
      <c r="B406" s="2" t="inlineStr">
        <is>
          <t>16.01.03</t>
        </is>
      </c>
      <c r="C406" s="2" t="inlineStr">
        <is>
          <t>Obra civil câmara</t>
        </is>
      </c>
      <c r="D406" s="2" t="inlineStr">
        <is>
          <t>10/12/2025</t>
        </is>
      </c>
      <c r="E406" s="2" t="inlineStr">
        <is>
          <t>05/01/2026</t>
        </is>
      </c>
      <c r="F406" s="2" t="n">
        <v>250000</v>
      </c>
      <c r="G406" s="2" t="n">
        <v>0</v>
      </c>
      <c r="H406" s="2" t="n">
        <v>250000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100</v>
      </c>
      <c r="AJ406" s="2" t="n">
        <v>91.67</v>
      </c>
      <c r="AK406" s="2" t="n">
        <v>91.67</v>
      </c>
      <c r="AL406" s="2" t="n">
        <v>100</v>
      </c>
      <c r="AM406" s="2" t="n">
        <v>100</v>
      </c>
      <c r="AN406" s="2" t="n">
        <v>100</v>
      </c>
      <c r="AO406" s="2" t="n">
        <v>100</v>
      </c>
      <c r="AP406" s="2" t="n">
        <v>100</v>
      </c>
      <c r="AQ406" s="2" t="n">
        <v>100</v>
      </c>
      <c r="AR406" s="2" t="n">
        <v>100</v>
      </c>
      <c r="AS406" s="2" t="n">
        <v>100</v>
      </c>
      <c r="AT406" s="2" t="n">
        <v>100</v>
      </c>
      <c r="AU406" s="2" t="n">
        <v>100</v>
      </c>
      <c r="AV406" s="2" t="n">
        <v>100</v>
      </c>
      <c r="AW406" s="2" t="n">
        <v>100</v>
      </c>
      <c r="AX406" s="2" t="n">
        <v>100</v>
      </c>
      <c r="AY406" s="2" t="n">
        <v>100</v>
      </c>
      <c r="AZ406" s="2" t="n">
        <v>100</v>
      </c>
      <c r="BA406" s="2" t="n">
        <v>100</v>
      </c>
      <c r="BB406" s="2" t="n">
        <v>100</v>
      </c>
      <c r="BC406" s="2" t="n">
        <v>100</v>
      </c>
      <c r="BD406" s="2" t="n">
        <v>100</v>
      </c>
      <c r="BE406" s="2" t="n">
        <v>100</v>
      </c>
      <c r="BF406" s="2" t="n">
        <v>100</v>
      </c>
      <c r="BG406" s="2" t="n">
        <v>100</v>
      </c>
      <c r="BH406" s="2" t="n">
        <v>100</v>
      </c>
      <c r="BI406" s="2" t="n">
        <v>100</v>
      </c>
      <c r="BJ406" s="2" t="n">
        <v>100</v>
      </c>
      <c r="BK406" s="2" t="n">
        <v>100</v>
      </c>
      <c r="BL406" s="2" t="n">
        <v>100</v>
      </c>
      <c r="BM406" s="2" t="n">
        <v>100</v>
      </c>
      <c r="BN406" s="2" t="n">
        <v>100</v>
      </c>
      <c r="BO406" s="2" t="n">
        <v>100</v>
      </c>
      <c r="BP406" s="2" t="n">
        <v>100</v>
      </c>
      <c r="BQ406" s="2" t="n">
        <v>100</v>
      </c>
      <c r="BR406" s="2" t="n">
        <v>100</v>
      </c>
      <c r="BS406" s="2" t="n">
        <v>100</v>
      </c>
      <c r="BT406" s="2" t="n">
        <v>100</v>
      </c>
      <c r="BU406" s="2" t="n">
        <v>100</v>
      </c>
      <c r="BV406" s="2" t="n">
        <v>100</v>
      </c>
      <c r="BW406" s="2" t="n">
        <v>100</v>
      </c>
      <c r="BX406" s="2" t="n">
        <v>100</v>
      </c>
      <c r="BY406" s="2" t="n">
        <v>100</v>
      </c>
      <c r="BZ406" s="2" t="n">
        <v>100</v>
      </c>
      <c r="CA406" s="2" t="n">
        <v>100</v>
      </c>
      <c r="CB406" s="2" t="n">
        <v>100</v>
      </c>
      <c r="CC406" s="2" t="n">
        <v>100</v>
      </c>
      <c r="CD406" s="2" t="n">
        <v>100</v>
      </c>
      <c r="CE406" s="2" t="n">
        <v>100</v>
      </c>
      <c r="CF406" s="2" t="n">
        <v>100</v>
      </c>
      <c r="CG406" s="2" t="n">
        <v>100</v>
      </c>
      <c r="CH406" s="2" t="n">
        <v>100</v>
      </c>
      <c r="CI406" s="2" t="n">
        <v>100</v>
      </c>
      <c r="CJ406" s="2" t="n">
        <v>100</v>
      </c>
      <c r="CK406" s="2" t="n">
        <v>100</v>
      </c>
      <c r="CL406" s="2" t="n">
        <v>100</v>
      </c>
      <c r="CM406" s="2" t="n">
        <v>100</v>
      </c>
      <c r="CN406" s="2" t="n">
        <v>100</v>
      </c>
      <c r="CO406" s="2" t="n">
        <v>100</v>
      </c>
      <c r="CP406" s="2" t="n">
        <v>100</v>
      </c>
      <c r="CQ406" s="2" t="n">
        <v>100</v>
      </c>
      <c r="CR406" s="2" t="n">
        <v>100</v>
      </c>
      <c r="CS406" s="2" t="n">
        <v>100</v>
      </c>
      <c r="CT406" s="2" t="n">
        <v>100</v>
      </c>
      <c r="CU406" s="2" t="n">
        <v>100</v>
      </c>
      <c r="CV406" s="2" t="n">
        <v>100</v>
      </c>
      <c r="CW406" s="2" t="n">
        <v>100</v>
      </c>
      <c r="CX406" s="2" t="n">
        <v>100</v>
      </c>
      <c r="CY406" s="2" t="n">
        <v>100</v>
      </c>
      <c r="CZ406" s="2" t="n">
        <v>100</v>
      </c>
      <c r="DA406" s="2" t="n">
        <v>100</v>
      </c>
      <c r="DB406" s="2" t="n">
        <v>100</v>
      </c>
      <c r="DC406" s="2" t="n">
        <v>100</v>
      </c>
      <c r="DD406" s="2" t="n">
        <v>100</v>
      </c>
      <c r="DE406" s="2" t="n">
        <v>100</v>
      </c>
      <c r="DF406" s="2" t="n">
        <v>100</v>
      </c>
      <c r="DG406" s="2" t="n">
        <v>100</v>
      </c>
      <c r="DH406" s="2" t="n">
        <v>100</v>
      </c>
      <c r="DI406" s="2" t="n">
        <v>100</v>
      </c>
      <c r="DJ406" s="2" t="n">
        <v>100</v>
      </c>
      <c r="DK406" s="2" t="n">
        <v>100</v>
      </c>
      <c r="DL406" s="2" t="n">
        <v>100</v>
      </c>
      <c r="DM406" s="2" t="n">
        <v>100</v>
      </c>
      <c r="DN406" s="2" t="n">
        <v>100</v>
      </c>
      <c r="DO406" s="2" t="n">
        <v>100</v>
      </c>
      <c r="DP406" s="2" t="n">
        <v>100</v>
      </c>
      <c r="DQ406" s="2" t="n">
        <v>100</v>
      </c>
      <c r="DR406" s="2" t="n">
        <v>100</v>
      </c>
      <c r="DS406" s="2" t="n">
        <v>100</v>
      </c>
      <c r="DT406" s="2" t="n">
        <v>100</v>
      </c>
      <c r="DU406" s="2" t="n">
        <v>100</v>
      </c>
      <c r="DV406" s="2" t="n">
        <v>100</v>
      </c>
      <c r="DW406" s="2" t="n">
        <v>100</v>
      </c>
      <c r="DX406" s="2" t="n">
        <v>100</v>
      </c>
      <c r="DY406" s="2" t="n">
        <v>100</v>
      </c>
      <c r="DZ406" s="2" t="n">
        <v>100</v>
      </c>
      <c r="EA406" s="2" t="n">
        <v>100</v>
      </c>
      <c r="EB406" s="2" t="n">
        <v>100</v>
      </c>
      <c r="EC406" s="2" t="n">
        <v>100</v>
      </c>
      <c r="ED406" s="2" t="n">
        <v>100</v>
      </c>
      <c r="EE406" s="2" t="n">
        <v>100</v>
      </c>
      <c r="EF406" s="2" t="n">
        <v>100</v>
      </c>
      <c r="EG406" s="2" t="n">
        <v>100</v>
      </c>
      <c r="EH406" s="2" t="n">
        <v>100</v>
      </c>
      <c r="EI406" s="2" t="n">
        <v>100</v>
      </c>
      <c r="EJ406" s="2" t="n">
        <v>100</v>
      </c>
      <c r="EK406" s="2" t="n">
        <v>100</v>
      </c>
      <c r="EL406" s="2" t="n">
        <v>100</v>
      </c>
      <c r="EM406" s="2" t="n">
        <v>100</v>
      </c>
      <c r="EN406" s="2" t="n">
        <v>100</v>
      </c>
      <c r="EO406" s="2" t="n">
        <v>100</v>
      </c>
      <c r="EP406" s="2" t="n">
        <v>100</v>
      </c>
    </row>
    <row r="407">
      <c r="A407" s="2" t="n">
        <v>4</v>
      </c>
      <c r="B407" s="2" t="inlineStr">
        <is>
          <t>16.01.03.01</t>
        </is>
      </c>
      <c r="C407" s="2" t="inlineStr">
        <is>
          <t>Obra civil para câmara transforadaora</t>
        </is>
      </c>
      <c r="D407" s="2" t="inlineStr">
        <is>
          <t>10/12/2025</t>
        </is>
      </c>
      <c r="E407" s="2" t="inlineStr">
        <is>
          <t>05/01/2026</t>
        </is>
      </c>
      <c r="F407" s="2" t="n">
        <v>250000</v>
      </c>
      <c r="G407" s="2" t="n">
        <v>0</v>
      </c>
      <c r="H407" s="2" t="n">
        <v>250000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100</v>
      </c>
      <c r="AJ407" s="2" t="n">
        <v>91.67</v>
      </c>
      <c r="AK407" s="2" t="n">
        <v>91.67</v>
      </c>
      <c r="AL407" s="2" t="n">
        <v>100</v>
      </c>
      <c r="AM407" s="2" t="n">
        <v>100</v>
      </c>
      <c r="AN407" s="2" t="n">
        <v>100</v>
      </c>
      <c r="AO407" s="2" t="n">
        <v>100</v>
      </c>
      <c r="AP407" s="2" t="n">
        <v>100</v>
      </c>
      <c r="AQ407" s="2" t="n">
        <v>100</v>
      </c>
      <c r="AR407" s="2" t="n">
        <v>100</v>
      </c>
      <c r="AS407" s="2" t="n">
        <v>100</v>
      </c>
      <c r="AT407" s="2" t="n">
        <v>100</v>
      </c>
      <c r="AU407" s="2" t="n">
        <v>100</v>
      </c>
      <c r="AV407" s="2" t="n">
        <v>100</v>
      </c>
      <c r="AW407" s="2" t="n">
        <v>100</v>
      </c>
      <c r="AX407" s="2" t="n">
        <v>100</v>
      </c>
      <c r="AY407" s="2" t="n">
        <v>100</v>
      </c>
      <c r="AZ407" s="2" t="n">
        <v>100</v>
      </c>
      <c r="BA407" s="2" t="n">
        <v>100</v>
      </c>
      <c r="BB407" s="2" t="n">
        <v>100</v>
      </c>
      <c r="BC407" s="2" t="n">
        <v>100</v>
      </c>
      <c r="BD407" s="2" t="n">
        <v>100</v>
      </c>
      <c r="BE407" s="2" t="n">
        <v>100</v>
      </c>
      <c r="BF407" s="2" t="n">
        <v>100</v>
      </c>
      <c r="BG407" s="2" t="n">
        <v>100</v>
      </c>
      <c r="BH407" s="2" t="n">
        <v>100</v>
      </c>
      <c r="BI407" s="2" t="n">
        <v>100</v>
      </c>
      <c r="BJ407" s="2" t="n">
        <v>100</v>
      </c>
      <c r="BK407" s="2" t="n">
        <v>100</v>
      </c>
      <c r="BL407" s="2" t="n">
        <v>100</v>
      </c>
      <c r="BM407" s="2" t="n">
        <v>100</v>
      </c>
      <c r="BN407" s="2" t="n">
        <v>100</v>
      </c>
      <c r="BO407" s="2" t="n">
        <v>100</v>
      </c>
      <c r="BP407" s="2" t="n">
        <v>100</v>
      </c>
      <c r="BQ407" s="2" t="n">
        <v>100</v>
      </c>
      <c r="BR407" s="2" t="n">
        <v>100</v>
      </c>
      <c r="BS407" s="2" t="n">
        <v>100</v>
      </c>
      <c r="BT407" s="2" t="n">
        <v>100</v>
      </c>
      <c r="BU407" s="2" t="n">
        <v>100</v>
      </c>
      <c r="BV407" s="2" t="n">
        <v>100</v>
      </c>
      <c r="BW407" s="2" t="n">
        <v>100</v>
      </c>
      <c r="BX407" s="2" t="n">
        <v>100</v>
      </c>
      <c r="BY407" s="2" t="n">
        <v>100</v>
      </c>
      <c r="BZ407" s="2" t="n">
        <v>100</v>
      </c>
      <c r="CA407" s="2" t="n">
        <v>100</v>
      </c>
      <c r="CB407" s="2" t="n">
        <v>100</v>
      </c>
      <c r="CC407" s="2" t="n">
        <v>100</v>
      </c>
      <c r="CD407" s="2" t="n">
        <v>100</v>
      </c>
      <c r="CE407" s="2" t="n">
        <v>100</v>
      </c>
      <c r="CF407" s="2" t="n">
        <v>100</v>
      </c>
      <c r="CG407" s="2" t="n">
        <v>100</v>
      </c>
      <c r="CH407" s="2" t="n">
        <v>100</v>
      </c>
      <c r="CI407" s="2" t="n">
        <v>100</v>
      </c>
      <c r="CJ407" s="2" t="n">
        <v>100</v>
      </c>
      <c r="CK407" s="2" t="n">
        <v>100</v>
      </c>
      <c r="CL407" s="2" t="n">
        <v>100</v>
      </c>
      <c r="CM407" s="2" t="n">
        <v>100</v>
      </c>
      <c r="CN407" s="2" t="n">
        <v>100</v>
      </c>
      <c r="CO407" s="2" t="n">
        <v>100</v>
      </c>
      <c r="CP407" s="2" t="n">
        <v>100</v>
      </c>
      <c r="CQ407" s="2" t="n">
        <v>100</v>
      </c>
      <c r="CR407" s="2" t="n">
        <v>100</v>
      </c>
      <c r="CS407" s="2" t="n">
        <v>100</v>
      </c>
      <c r="CT407" s="2" t="n">
        <v>100</v>
      </c>
      <c r="CU407" s="2" t="n">
        <v>100</v>
      </c>
      <c r="CV407" s="2" t="n">
        <v>100</v>
      </c>
      <c r="CW407" s="2" t="n">
        <v>100</v>
      </c>
      <c r="CX407" s="2" t="n">
        <v>100</v>
      </c>
      <c r="CY407" s="2" t="n">
        <v>100</v>
      </c>
      <c r="CZ407" s="2" t="n">
        <v>100</v>
      </c>
      <c r="DA407" s="2" t="n">
        <v>100</v>
      </c>
      <c r="DB407" s="2" t="n">
        <v>100</v>
      </c>
      <c r="DC407" s="2" t="n">
        <v>100</v>
      </c>
      <c r="DD407" s="2" t="n">
        <v>100</v>
      </c>
      <c r="DE407" s="2" t="n">
        <v>100</v>
      </c>
      <c r="DF407" s="2" t="n">
        <v>100</v>
      </c>
      <c r="DG407" s="2" t="n">
        <v>100</v>
      </c>
      <c r="DH407" s="2" t="n">
        <v>100</v>
      </c>
      <c r="DI407" s="2" t="n">
        <v>100</v>
      </c>
      <c r="DJ407" s="2" t="n">
        <v>100</v>
      </c>
      <c r="DK407" s="2" t="n">
        <v>100</v>
      </c>
      <c r="DL407" s="2" t="n">
        <v>100</v>
      </c>
      <c r="DM407" s="2" t="n">
        <v>100</v>
      </c>
      <c r="DN407" s="2" t="n">
        <v>100</v>
      </c>
      <c r="DO407" s="2" t="n">
        <v>100</v>
      </c>
      <c r="DP407" s="2" t="n">
        <v>100</v>
      </c>
      <c r="DQ407" s="2" t="n">
        <v>100</v>
      </c>
      <c r="DR407" s="2" t="n">
        <v>100</v>
      </c>
      <c r="DS407" s="2" t="n">
        <v>100</v>
      </c>
      <c r="DT407" s="2" t="n">
        <v>100</v>
      </c>
      <c r="DU407" s="2" t="n">
        <v>100</v>
      </c>
      <c r="DV407" s="2" t="n">
        <v>100</v>
      </c>
      <c r="DW407" s="2" t="n">
        <v>100</v>
      </c>
      <c r="DX407" s="2" t="n">
        <v>100</v>
      </c>
      <c r="DY407" s="2" t="n">
        <v>100</v>
      </c>
      <c r="DZ407" s="2" t="n">
        <v>100</v>
      </c>
      <c r="EA407" s="2" t="n">
        <v>100</v>
      </c>
      <c r="EB407" s="2" t="n">
        <v>100</v>
      </c>
      <c r="EC407" s="2" t="n">
        <v>100</v>
      </c>
      <c r="ED407" s="2" t="n">
        <v>100</v>
      </c>
      <c r="EE407" s="2" t="n">
        <v>100</v>
      </c>
      <c r="EF407" s="2" t="n">
        <v>100</v>
      </c>
      <c r="EG407" s="2" t="n">
        <v>100</v>
      </c>
      <c r="EH407" s="2" t="n">
        <v>100</v>
      </c>
      <c r="EI407" s="2" t="n">
        <v>100</v>
      </c>
      <c r="EJ407" s="2" t="n">
        <v>100</v>
      </c>
      <c r="EK407" s="2" t="n">
        <v>100</v>
      </c>
      <c r="EL407" s="2" t="n">
        <v>100</v>
      </c>
      <c r="EM407" s="2" t="n">
        <v>100</v>
      </c>
      <c r="EN407" s="2" t="n">
        <v>100</v>
      </c>
      <c r="EO407" s="2" t="n">
        <v>100</v>
      </c>
      <c r="EP407" s="2" t="n">
        <v>100</v>
      </c>
    </row>
    <row r="408">
      <c r="A408" s="2" t="n">
        <v>1</v>
      </c>
      <c r="B408" s="2" t="inlineStr">
        <is>
          <t>17</t>
        </is>
      </c>
      <c r="C408" s="2" t="inlineStr">
        <is>
          <t>ESTRUTURA EM CONCRETO ARMADO</t>
        </is>
      </c>
      <c r="D408" s="2" t="inlineStr">
        <is>
          <t>04/06/2025</t>
        </is>
      </c>
      <c r="E408" s="2" t="inlineStr">
        <is>
          <t>05/07/2027</t>
        </is>
      </c>
      <c r="F408" s="2" t="n">
        <v>27534260.66850796</v>
      </c>
      <c r="G408" s="2" t="n">
        <v>0</v>
      </c>
      <c r="H408" s="2" t="n">
        <v>27534260.66850796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0.14</v>
      </c>
      <c r="S408" s="2" t="n">
        <v>0.14</v>
      </c>
      <c r="T408" s="2" t="n">
        <v>0</v>
      </c>
      <c r="U408" s="2" t="n">
        <v>0.71</v>
      </c>
      <c r="V408" s="2" t="n">
        <v>0.71</v>
      </c>
      <c r="W408" s="2" t="n">
        <v>0.71</v>
      </c>
      <c r="X408" s="2" t="n">
        <v>1.96</v>
      </c>
      <c r="Y408" s="2" t="n">
        <v>1.96</v>
      </c>
      <c r="Z408" s="2" t="n">
        <v>1.87</v>
      </c>
      <c r="AA408" s="2" t="n">
        <v>4.98</v>
      </c>
      <c r="AB408" s="2" t="n">
        <v>4.98</v>
      </c>
      <c r="AC408" s="2" t="n">
        <v>4.98</v>
      </c>
      <c r="AD408" s="2" t="n">
        <v>7.58</v>
      </c>
      <c r="AE408" s="2" t="n">
        <v>7.58</v>
      </c>
      <c r="AF408" s="2" t="n">
        <v>7.68</v>
      </c>
      <c r="AG408" s="2" t="n">
        <v>12.61</v>
      </c>
      <c r="AH408" s="2" t="n">
        <v>12.61</v>
      </c>
      <c r="AI408" s="2" t="n">
        <v>10.87</v>
      </c>
      <c r="AJ408" s="2" t="n">
        <v>14.15</v>
      </c>
      <c r="AK408" s="2" t="n">
        <v>14.15</v>
      </c>
      <c r="AL408" s="2" t="n">
        <v>14.15</v>
      </c>
      <c r="AM408" s="2" t="n">
        <v>19.57</v>
      </c>
      <c r="AN408" s="2" t="n">
        <v>19.57</v>
      </c>
      <c r="AO408" s="2" t="n">
        <v>19.43</v>
      </c>
      <c r="AP408" s="2" t="n">
        <v>24.5</v>
      </c>
      <c r="AQ408" s="2" t="n">
        <v>24.5</v>
      </c>
      <c r="AR408" s="2" t="n">
        <v>24.66</v>
      </c>
      <c r="AS408" s="2" t="n">
        <v>30.59</v>
      </c>
      <c r="AT408" s="2" t="n">
        <v>30.59</v>
      </c>
      <c r="AU408" s="2" t="n">
        <v>29.79</v>
      </c>
      <c r="AV408" s="2" t="n">
        <v>36.45</v>
      </c>
      <c r="AW408" s="2" t="n">
        <v>36.45</v>
      </c>
      <c r="AX408" s="2" t="n">
        <v>35.91</v>
      </c>
      <c r="AY408" s="2" t="n">
        <v>40.6</v>
      </c>
      <c r="AZ408" s="2" t="n">
        <v>40.6</v>
      </c>
      <c r="BA408" s="2" t="n">
        <v>41.3</v>
      </c>
      <c r="BB408" s="2" t="n">
        <v>47.16</v>
      </c>
      <c r="BC408" s="2" t="n">
        <v>46.15</v>
      </c>
      <c r="BD408" s="2" t="n">
        <v>46.28</v>
      </c>
      <c r="BE408" s="2" t="n">
        <v>58.12</v>
      </c>
      <c r="BF408" s="2" t="n">
        <v>49.62</v>
      </c>
      <c r="BG408" s="2" t="n">
        <v>51.32</v>
      </c>
      <c r="BH408" s="2" t="n">
        <v>63.94</v>
      </c>
      <c r="BI408" s="2" t="n">
        <v>57.54</v>
      </c>
      <c r="BJ408" s="2" t="n">
        <v>53.39</v>
      </c>
      <c r="BK408" s="2" t="n">
        <v>68.62</v>
      </c>
      <c r="BL408" s="2" t="n">
        <v>65.62</v>
      </c>
      <c r="BM408" s="2" t="n">
        <v>53.39</v>
      </c>
      <c r="BN408" s="2" t="n">
        <v>73.3</v>
      </c>
      <c r="BO408" s="2" t="n">
        <v>71.86</v>
      </c>
      <c r="BP408" s="2" t="n">
        <v>53.39</v>
      </c>
      <c r="BQ408" s="2" t="n">
        <v>76.84</v>
      </c>
      <c r="BR408" s="2" t="n">
        <v>78.08</v>
      </c>
      <c r="BS408" s="2" t="n">
        <v>53.39</v>
      </c>
      <c r="BT408" s="2" t="n">
        <v>79.86</v>
      </c>
      <c r="BU408" s="2" t="n">
        <v>81.09999999999999</v>
      </c>
      <c r="BV408" s="2" t="n">
        <v>53.39</v>
      </c>
      <c r="BW408" s="2" t="n">
        <v>84.54000000000001</v>
      </c>
      <c r="BX408" s="2" t="n">
        <v>84.81999999999999</v>
      </c>
      <c r="BY408" s="2" t="n">
        <v>53.39</v>
      </c>
      <c r="BZ408" s="2" t="n">
        <v>89.11</v>
      </c>
      <c r="CA408" s="2" t="n">
        <v>89.31999999999999</v>
      </c>
      <c r="CB408" s="2" t="n">
        <v>53.39</v>
      </c>
      <c r="CC408" s="2" t="n">
        <v>93.68000000000001</v>
      </c>
      <c r="CD408" s="2" t="n">
        <v>93.89</v>
      </c>
      <c r="CE408" s="2" t="n">
        <v>53.39</v>
      </c>
      <c r="CF408" s="2" t="n">
        <v>96.66</v>
      </c>
      <c r="CG408" s="2" t="n">
        <v>97.81</v>
      </c>
      <c r="CH408" s="2" t="n">
        <v>53.39</v>
      </c>
      <c r="CI408" s="2" t="n">
        <v>98.08</v>
      </c>
      <c r="CJ408" s="2" t="n">
        <v>99.61</v>
      </c>
      <c r="CK408" s="2" t="n">
        <v>53.39</v>
      </c>
      <c r="CL408" s="2" t="n">
        <v>98.38</v>
      </c>
      <c r="CM408" s="2" t="n">
        <v>99.89</v>
      </c>
      <c r="CN408" s="2" t="n">
        <v>53.39</v>
      </c>
      <c r="CO408" s="2" t="n">
        <v>98.44</v>
      </c>
      <c r="CP408" s="2" t="n">
        <v>100</v>
      </c>
      <c r="CQ408" s="2" t="n">
        <v>53.39</v>
      </c>
      <c r="CR408" s="2" t="n">
        <v>98.44</v>
      </c>
      <c r="CS408" s="2" t="n">
        <v>100</v>
      </c>
      <c r="CT408" s="2" t="n">
        <v>53.39</v>
      </c>
      <c r="CU408" s="2" t="n">
        <v>98.44</v>
      </c>
      <c r="CV408" s="2" t="n">
        <v>100</v>
      </c>
      <c r="CW408" s="2" t="n">
        <v>53.39</v>
      </c>
      <c r="CX408" s="2" t="n">
        <v>98.44</v>
      </c>
      <c r="CY408" s="2" t="n">
        <v>100</v>
      </c>
      <c r="CZ408" s="2" t="n">
        <v>53.39</v>
      </c>
      <c r="DA408" s="2" t="n">
        <v>98.44</v>
      </c>
      <c r="DB408" s="2" t="n">
        <v>100</v>
      </c>
      <c r="DC408" s="2" t="n">
        <v>53.39</v>
      </c>
      <c r="DD408" s="2" t="n">
        <v>98.44</v>
      </c>
      <c r="DE408" s="2" t="n">
        <v>100</v>
      </c>
      <c r="DF408" s="2" t="n">
        <v>53.39</v>
      </c>
      <c r="DG408" s="2" t="n">
        <v>98.44</v>
      </c>
      <c r="DH408" s="2" t="n">
        <v>100</v>
      </c>
      <c r="DI408" s="2" t="n">
        <v>53.39</v>
      </c>
      <c r="DJ408" s="2" t="n">
        <v>98.44</v>
      </c>
      <c r="DK408" s="2" t="n">
        <v>100</v>
      </c>
      <c r="DL408" s="2" t="n">
        <v>53.39</v>
      </c>
      <c r="DM408" s="2" t="n">
        <v>98.44</v>
      </c>
      <c r="DN408" s="2" t="n">
        <v>100</v>
      </c>
      <c r="DO408" s="2" t="n">
        <v>53.39</v>
      </c>
      <c r="DP408" s="2" t="n">
        <v>98.44</v>
      </c>
      <c r="DQ408" s="2" t="n">
        <v>100</v>
      </c>
      <c r="DR408" s="2" t="n">
        <v>53.39</v>
      </c>
      <c r="DS408" s="2" t="n">
        <v>98.44</v>
      </c>
      <c r="DT408" s="2" t="n">
        <v>100</v>
      </c>
      <c r="DU408" s="2" t="n">
        <v>53.39</v>
      </c>
      <c r="DV408" s="2" t="n">
        <v>98.44</v>
      </c>
      <c r="DW408" s="2" t="n">
        <v>100</v>
      </c>
      <c r="DX408" s="2" t="n">
        <v>53.39</v>
      </c>
      <c r="DY408" s="2" t="n">
        <v>98.44</v>
      </c>
      <c r="DZ408" s="2" t="n">
        <v>100</v>
      </c>
      <c r="EA408" s="2" t="n">
        <v>53.39</v>
      </c>
      <c r="EB408" s="2" t="n">
        <v>98.44</v>
      </c>
      <c r="EC408" s="2" t="n">
        <v>100</v>
      </c>
      <c r="ED408" s="2" t="n">
        <v>53.39</v>
      </c>
      <c r="EE408" s="2" t="n">
        <v>98.44</v>
      </c>
      <c r="EF408" s="2" t="n">
        <v>100</v>
      </c>
      <c r="EG408" s="2" t="n">
        <v>53.39</v>
      </c>
      <c r="EH408" s="2" t="n">
        <v>98.44</v>
      </c>
      <c r="EI408" s="2" t="n">
        <v>100</v>
      </c>
      <c r="EJ408" s="2" t="n">
        <v>53.39</v>
      </c>
      <c r="EK408" s="2" t="n">
        <v>98.44</v>
      </c>
      <c r="EL408" s="2" t="n">
        <v>100</v>
      </c>
      <c r="EM408" s="2" t="n">
        <v>53.39</v>
      </c>
      <c r="EN408" s="2" t="n">
        <v>98.44</v>
      </c>
      <c r="EO408" s="2" t="n">
        <v>100</v>
      </c>
      <c r="EP408" s="2" t="n">
        <v>53.39</v>
      </c>
    </row>
    <row r="409">
      <c r="A409" s="2" t="n">
        <v>2</v>
      </c>
      <c r="B409" s="2" t="inlineStr">
        <is>
          <t>17.01</t>
        </is>
      </c>
      <c r="C409" s="2" t="inlineStr">
        <is>
          <t>Execução com efetivo próprio ou empreiteiro de formas</t>
        </is>
      </c>
      <c r="D409" s="2" t="inlineStr">
        <is>
          <t>04/06/2025</t>
        </is>
      </c>
      <c r="E409" s="2" t="inlineStr">
        <is>
          <t>05/07/2027</t>
        </is>
      </c>
      <c r="F409" s="2" t="n">
        <v>27534260.66850796</v>
      </c>
      <c r="G409" s="2" t="n">
        <v>0</v>
      </c>
      <c r="H409" s="2" t="n">
        <v>27534260.66850796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0.14</v>
      </c>
      <c r="S409" s="2" t="n">
        <v>0.14</v>
      </c>
      <c r="T409" s="2" t="n">
        <v>0</v>
      </c>
      <c r="U409" s="2" t="n">
        <v>0.71</v>
      </c>
      <c r="V409" s="2" t="n">
        <v>0.71</v>
      </c>
      <c r="W409" s="2" t="n">
        <v>0.71</v>
      </c>
      <c r="X409" s="2" t="n">
        <v>1.96</v>
      </c>
      <c r="Y409" s="2" t="n">
        <v>1.96</v>
      </c>
      <c r="Z409" s="2" t="n">
        <v>1.87</v>
      </c>
      <c r="AA409" s="2" t="n">
        <v>4.98</v>
      </c>
      <c r="AB409" s="2" t="n">
        <v>4.98</v>
      </c>
      <c r="AC409" s="2" t="n">
        <v>4.98</v>
      </c>
      <c r="AD409" s="2" t="n">
        <v>7.58</v>
      </c>
      <c r="AE409" s="2" t="n">
        <v>7.58</v>
      </c>
      <c r="AF409" s="2" t="n">
        <v>7.68</v>
      </c>
      <c r="AG409" s="2" t="n">
        <v>12.61</v>
      </c>
      <c r="AH409" s="2" t="n">
        <v>12.61</v>
      </c>
      <c r="AI409" s="2" t="n">
        <v>10.87</v>
      </c>
      <c r="AJ409" s="2" t="n">
        <v>14.15</v>
      </c>
      <c r="AK409" s="2" t="n">
        <v>14.15</v>
      </c>
      <c r="AL409" s="2" t="n">
        <v>14.15</v>
      </c>
      <c r="AM409" s="2" t="n">
        <v>19.57</v>
      </c>
      <c r="AN409" s="2" t="n">
        <v>19.57</v>
      </c>
      <c r="AO409" s="2" t="n">
        <v>19.43</v>
      </c>
      <c r="AP409" s="2" t="n">
        <v>24.5</v>
      </c>
      <c r="AQ409" s="2" t="n">
        <v>24.5</v>
      </c>
      <c r="AR409" s="2" t="n">
        <v>24.66</v>
      </c>
      <c r="AS409" s="2" t="n">
        <v>30.59</v>
      </c>
      <c r="AT409" s="2" t="n">
        <v>30.59</v>
      </c>
      <c r="AU409" s="2" t="n">
        <v>29.79</v>
      </c>
      <c r="AV409" s="2" t="n">
        <v>36.45</v>
      </c>
      <c r="AW409" s="2" t="n">
        <v>36.45</v>
      </c>
      <c r="AX409" s="2" t="n">
        <v>35.91</v>
      </c>
      <c r="AY409" s="2" t="n">
        <v>40.6</v>
      </c>
      <c r="AZ409" s="2" t="n">
        <v>40.6</v>
      </c>
      <c r="BA409" s="2" t="n">
        <v>41.3</v>
      </c>
      <c r="BB409" s="2" t="n">
        <v>47.16</v>
      </c>
      <c r="BC409" s="2" t="n">
        <v>46.15</v>
      </c>
      <c r="BD409" s="2" t="n">
        <v>46.28</v>
      </c>
      <c r="BE409" s="2" t="n">
        <v>58.12</v>
      </c>
      <c r="BF409" s="2" t="n">
        <v>49.62</v>
      </c>
      <c r="BG409" s="2" t="n">
        <v>51.32</v>
      </c>
      <c r="BH409" s="2" t="n">
        <v>63.94</v>
      </c>
      <c r="BI409" s="2" t="n">
        <v>57.54</v>
      </c>
      <c r="BJ409" s="2" t="n">
        <v>53.39</v>
      </c>
      <c r="BK409" s="2" t="n">
        <v>68.62</v>
      </c>
      <c r="BL409" s="2" t="n">
        <v>65.62</v>
      </c>
      <c r="BM409" s="2" t="n">
        <v>53.39</v>
      </c>
      <c r="BN409" s="2" t="n">
        <v>73.3</v>
      </c>
      <c r="BO409" s="2" t="n">
        <v>71.86</v>
      </c>
      <c r="BP409" s="2" t="n">
        <v>53.39</v>
      </c>
      <c r="BQ409" s="2" t="n">
        <v>76.84</v>
      </c>
      <c r="BR409" s="2" t="n">
        <v>78.08</v>
      </c>
      <c r="BS409" s="2" t="n">
        <v>53.39</v>
      </c>
      <c r="BT409" s="2" t="n">
        <v>79.86</v>
      </c>
      <c r="BU409" s="2" t="n">
        <v>81.09999999999999</v>
      </c>
      <c r="BV409" s="2" t="n">
        <v>53.39</v>
      </c>
      <c r="BW409" s="2" t="n">
        <v>84.54000000000001</v>
      </c>
      <c r="BX409" s="2" t="n">
        <v>84.81999999999999</v>
      </c>
      <c r="BY409" s="2" t="n">
        <v>53.39</v>
      </c>
      <c r="BZ409" s="2" t="n">
        <v>89.11</v>
      </c>
      <c r="CA409" s="2" t="n">
        <v>89.31999999999999</v>
      </c>
      <c r="CB409" s="2" t="n">
        <v>53.39</v>
      </c>
      <c r="CC409" s="2" t="n">
        <v>93.68000000000001</v>
      </c>
      <c r="CD409" s="2" t="n">
        <v>93.89</v>
      </c>
      <c r="CE409" s="2" t="n">
        <v>53.39</v>
      </c>
      <c r="CF409" s="2" t="n">
        <v>96.66</v>
      </c>
      <c r="CG409" s="2" t="n">
        <v>97.81</v>
      </c>
      <c r="CH409" s="2" t="n">
        <v>53.39</v>
      </c>
      <c r="CI409" s="2" t="n">
        <v>98.08</v>
      </c>
      <c r="CJ409" s="2" t="n">
        <v>99.61</v>
      </c>
      <c r="CK409" s="2" t="n">
        <v>53.39</v>
      </c>
      <c r="CL409" s="2" t="n">
        <v>98.38</v>
      </c>
      <c r="CM409" s="2" t="n">
        <v>99.89</v>
      </c>
      <c r="CN409" s="2" t="n">
        <v>53.39</v>
      </c>
      <c r="CO409" s="2" t="n">
        <v>98.44</v>
      </c>
      <c r="CP409" s="2" t="n">
        <v>100</v>
      </c>
      <c r="CQ409" s="2" t="n">
        <v>53.39</v>
      </c>
      <c r="CR409" s="2" t="n">
        <v>98.44</v>
      </c>
      <c r="CS409" s="2" t="n">
        <v>100</v>
      </c>
      <c r="CT409" s="2" t="n">
        <v>53.39</v>
      </c>
      <c r="CU409" s="2" t="n">
        <v>98.44</v>
      </c>
      <c r="CV409" s="2" t="n">
        <v>100</v>
      </c>
      <c r="CW409" s="2" t="n">
        <v>53.39</v>
      </c>
      <c r="CX409" s="2" t="n">
        <v>98.44</v>
      </c>
      <c r="CY409" s="2" t="n">
        <v>100</v>
      </c>
      <c r="CZ409" s="2" t="n">
        <v>53.39</v>
      </c>
      <c r="DA409" s="2" t="n">
        <v>98.44</v>
      </c>
      <c r="DB409" s="2" t="n">
        <v>100</v>
      </c>
      <c r="DC409" s="2" t="n">
        <v>53.39</v>
      </c>
      <c r="DD409" s="2" t="n">
        <v>98.44</v>
      </c>
      <c r="DE409" s="2" t="n">
        <v>100</v>
      </c>
      <c r="DF409" s="2" t="n">
        <v>53.39</v>
      </c>
      <c r="DG409" s="2" t="n">
        <v>98.44</v>
      </c>
      <c r="DH409" s="2" t="n">
        <v>100</v>
      </c>
      <c r="DI409" s="2" t="n">
        <v>53.39</v>
      </c>
      <c r="DJ409" s="2" t="n">
        <v>98.44</v>
      </c>
      <c r="DK409" s="2" t="n">
        <v>100</v>
      </c>
      <c r="DL409" s="2" t="n">
        <v>53.39</v>
      </c>
      <c r="DM409" s="2" t="n">
        <v>98.44</v>
      </c>
      <c r="DN409" s="2" t="n">
        <v>100</v>
      </c>
      <c r="DO409" s="2" t="n">
        <v>53.39</v>
      </c>
      <c r="DP409" s="2" t="n">
        <v>98.44</v>
      </c>
      <c r="DQ409" s="2" t="n">
        <v>100</v>
      </c>
      <c r="DR409" s="2" t="n">
        <v>53.39</v>
      </c>
      <c r="DS409" s="2" t="n">
        <v>98.44</v>
      </c>
      <c r="DT409" s="2" t="n">
        <v>100</v>
      </c>
      <c r="DU409" s="2" t="n">
        <v>53.39</v>
      </c>
      <c r="DV409" s="2" t="n">
        <v>98.44</v>
      </c>
      <c r="DW409" s="2" t="n">
        <v>100</v>
      </c>
      <c r="DX409" s="2" t="n">
        <v>53.39</v>
      </c>
      <c r="DY409" s="2" t="n">
        <v>98.44</v>
      </c>
      <c r="DZ409" s="2" t="n">
        <v>100</v>
      </c>
      <c r="EA409" s="2" t="n">
        <v>53.39</v>
      </c>
      <c r="EB409" s="2" t="n">
        <v>98.44</v>
      </c>
      <c r="EC409" s="2" t="n">
        <v>100</v>
      </c>
      <c r="ED409" s="2" t="n">
        <v>53.39</v>
      </c>
      <c r="EE409" s="2" t="n">
        <v>98.44</v>
      </c>
      <c r="EF409" s="2" t="n">
        <v>100</v>
      </c>
      <c r="EG409" s="2" t="n">
        <v>53.39</v>
      </c>
      <c r="EH409" s="2" t="n">
        <v>98.44</v>
      </c>
      <c r="EI409" s="2" t="n">
        <v>100</v>
      </c>
      <c r="EJ409" s="2" t="n">
        <v>53.39</v>
      </c>
      <c r="EK409" s="2" t="n">
        <v>98.44</v>
      </c>
      <c r="EL409" s="2" t="n">
        <v>100</v>
      </c>
      <c r="EM409" s="2" t="n">
        <v>53.39</v>
      </c>
      <c r="EN409" s="2" t="n">
        <v>98.44</v>
      </c>
      <c r="EO409" s="2" t="n">
        <v>100</v>
      </c>
      <c r="EP409" s="2" t="n">
        <v>53.39</v>
      </c>
    </row>
    <row r="410">
      <c r="A410" s="2" t="n">
        <v>3</v>
      </c>
      <c r="B410" s="2" t="inlineStr">
        <is>
          <t>17.01.01</t>
        </is>
      </c>
      <c r="C410" s="2" t="inlineStr">
        <is>
          <t>Pilares, vigas e lajes</t>
        </is>
      </c>
      <c r="D410" s="2" t="inlineStr">
        <is>
          <t>04/06/2025</t>
        </is>
      </c>
      <c r="E410" s="2" t="inlineStr">
        <is>
          <t>05/07/2027</t>
        </is>
      </c>
      <c r="F410" s="2" t="n">
        <v>26175453.06242083</v>
      </c>
      <c r="G410" s="2" t="n">
        <v>0</v>
      </c>
      <c r="H410" s="2" t="n">
        <v>26175453.06242083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0.14</v>
      </c>
      <c r="S410" s="2" t="n">
        <v>0.14</v>
      </c>
      <c r="T410" s="2" t="n">
        <v>0</v>
      </c>
      <c r="U410" s="2" t="n">
        <v>0.71</v>
      </c>
      <c r="V410" s="2" t="n">
        <v>0.71</v>
      </c>
      <c r="W410" s="2" t="n">
        <v>0.71</v>
      </c>
      <c r="X410" s="2" t="n">
        <v>1.96</v>
      </c>
      <c r="Y410" s="2" t="n">
        <v>1.96</v>
      </c>
      <c r="Z410" s="2" t="n">
        <v>1.87</v>
      </c>
      <c r="AA410" s="2" t="n">
        <v>4.98</v>
      </c>
      <c r="AB410" s="2" t="n">
        <v>4.98</v>
      </c>
      <c r="AC410" s="2" t="n">
        <v>4.98</v>
      </c>
      <c r="AD410" s="2" t="n">
        <v>7.58</v>
      </c>
      <c r="AE410" s="2" t="n">
        <v>7.58</v>
      </c>
      <c r="AF410" s="2" t="n">
        <v>7.68</v>
      </c>
      <c r="AG410" s="2" t="n">
        <v>12.61</v>
      </c>
      <c r="AH410" s="2" t="n">
        <v>12.61</v>
      </c>
      <c r="AI410" s="2" t="n">
        <v>10.87</v>
      </c>
      <c r="AJ410" s="2" t="n">
        <v>14.15</v>
      </c>
      <c r="AK410" s="2" t="n">
        <v>14.15</v>
      </c>
      <c r="AL410" s="2" t="n">
        <v>14.15</v>
      </c>
      <c r="AM410" s="2" t="n">
        <v>19.57</v>
      </c>
      <c r="AN410" s="2" t="n">
        <v>19.57</v>
      </c>
      <c r="AO410" s="2" t="n">
        <v>19.43</v>
      </c>
      <c r="AP410" s="2" t="n">
        <v>24.5</v>
      </c>
      <c r="AQ410" s="2" t="n">
        <v>24.5</v>
      </c>
      <c r="AR410" s="2" t="n">
        <v>24.66</v>
      </c>
      <c r="AS410" s="2" t="n">
        <v>30.59</v>
      </c>
      <c r="AT410" s="2" t="n">
        <v>30.59</v>
      </c>
      <c r="AU410" s="2" t="n">
        <v>29.79</v>
      </c>
      <c r="AV410" s="2" t="n">
        <v>36.45</v>
      </c>
      <c r="AW410" s="2" t="n">
        <v>36.45</v>
      </c>
      <c r="AX410" s="2" t="n">
        <v>35.91</v>
      </c>
      <c r="AY410" s="2" t="n">
        <v>40.6</v>
      </c>
      <c r="AZ410" s="2" t="n">
        <v>40.6</v>
      </c>
      <c r="BA410" s="2" t="n">
        <v>41.3</v>
      </c>
      <c r="BB410" s="2" t="n">
        <v>47.16</v>
      </c>
      <c r="BC410" s="2" t="n">
        <v>46.15</v>
      </c>
      <c r="BD410" s="2" t="n">
        <v>46.28</v>
      </c>
      <c r="BE410" s="2" t="n">
        <v>58.12</v>
      </c>
      <c r="BF410" s="2" t="n">
        <v>49.62</v>
      </c>
      <c r="BG410" s="2" t="n">
        <v>51.32</v>
      </c>
      <c r="BH410" s="2" t="n">
        <v>63.94</v>
      </c>
      <c r="BI410" s="2" t="n">
        <v>57.54</v>
      </c>
      <c r="BJ410" s="2" t="n">
        <v>53.39</v>
      </c>
      <c r="BK410" s="2" t="n">
        <v>68.62</v>
      </c>
      <c r="BL410" s="2" t="n">
        <v>65.62</v>
      </c>
      <c r="BM410" s="2" t="n">
        <v>53.39</v>
      </c>
      <c r="BN410" s="2" t="n">
        <v>73.3</v>
      </c>
      <c r="BO410" s="2" t="n">
        <v>71.86</v>
      </c>
      <c r="BP410" s="2" t="n">
        <v>53.39</v>
      </c>
      <c r="BQ410" s="2" t="n">
        <v>76.84</v>
      </c>
      <c r="BR410" s="2" t="n">
        <v>78.08</v>
      </c>
      <c r="BS410" s="2" t="n">
        <v>53.39</v>
      </c>
      <c r="BT410" s="2" t="n">
        <v>79.86</v>
      </c>
      <c r="BU410" s="2" t="n">
        <v>81.09999999999999</v>
      </c>
      <c r="BV410" s="2" t="n">
        <v>53.39</v>
      </c>
      <c r="BW410" s="2" t="n">
        <v>84.54000000000001</v>
      </c>
      <c r="BX410" s="2" t="n">
        <v>84.81999999999999</v>
      </c>
      <c r="BY410" s="2" t="n">
        <v>53.39</v>
      </c>
      <c r="BZ410" s="2" t="n">
        <v>89.11</v>
      </c>
      <c r="CA410" s="2" t="n">
        <v>89.31999999999999</v>
      </c>
      <c r="CB410" s="2" t="n">
        <v>53.39</v>
      </c>
      <c r="CC410" s="2" t="n">
        <v>93.68000000000001</v>
      </c>
      <c r="CD410" s="2" t="n">
        <v>93.89</v>
      </c>
      <c r="CE410" s="2" t="n">
        <v>53.39</v>
      </c>
      <c r="CF410" s="2" t="n">
        <v>96.66</v>
      </c>
      <c r="CG410" s="2" t="n">
        <v>97.81</v>
      </c>
      <c r="CH410" s="2" t="n">
        <v>53.39</v>
      </c>
      <c r="CI410" s="2" t="n">
        <v>98.08</v>
      </c>
      <c r="CJ410" s="2" t="n">
        <v>99.61</v>
      </c>
      <c r="CK410" s="2" t="n">
        <v>53.39</v>
      </c>
      <c r="CL410" s="2" t="n">
        <v>98.38</v>
      </c>
      <c r="CM410" s="2" t="n">
        <v>99.89</v>
      </c>
      <c r="CN410" s="2" t="n">
        <v>53.39</v>
      </c>
      <c r="CO410" s="2" t="n">
        <v>98.44</v>
      </c>
      <c r="CP410" s="2" t="n">
        <v>100</v>
      </c>
      <c r="CQ410" s="2" t="n">
        <v>53.39</v>
      </c>
      <c r="CR410" s="2" t="n">
        <v>98.44</v>
      </c>
      <c r="CS410" s="2" t="n">
        <v>100</v>
      </c>
      <c r="CT410" s="2" t="n">
        <v>53.39</v>
      </c>
      <c r="CU410" s="2" t="n">
        <v>98.44</v>
      </c>
      <c r="CV410" s="2" t="n">
        <v>100</v>
      </c>
      <c r="CW410" s="2" t="n">
        <v>53.39</v>
      </c>
      <c r="CX410" s="2" t="n">
        <v>98.44</v>
      </c>
      <c r="CY410" s="2" t="n">
        <v>100</v>
      </c>
      <c r="CZ410" s="2" t="n">
        <v>53.39</v>
      </c>
      <c r="DA410" s="2" t="n">
        <v>98.44</v>
      </c>
      <c r="DB410" s="2" t="n">
        <v>100</v>
      </c>
      <c r="DC410" s="2" t="n">
        <v>53.39</v>
      </c>
      <c r="DD410" s="2" t="n">
        <v>98.44</v>
      </c>
      <c r="DE410" s="2" t="n">
        <v>100</v>
      </c>
      <c r="DF410" s="2" t="n">
        <v>53.39</v>
      </c>
      <c r="DG410" s="2" t="n">
        <v>98.44</v>
      </c>
      <c r="DH410" s="2" t="n">
        <v>100</v>
      </c>
      <c r="DI410" s="2" t="n">
        <v>53.39</v>
      </c>
      <c r="DJ410" s="2" t="n">
        <v>98.44</v>
      </c>
      <c r="DK410" s="2" t="n">
        <v>100</v>
      </c>
      <c r="DL410" s="2" t="n">
        <v>53.39</v>
      </c>
      <c r="DM410" s="2" t="n">
        <v>98.44</v>
      </c>
      <c r="DN410" s="2" t="n">
        <v>100</v>
      </c>
      <c r="DO410" s="2" t="n">
        <v>53.39</v>
      </c>
      <c r="DP410" s="2" t="n">
        <v>98.44</v>
      </c>
      <c r="DQ410" s="2" t="n">
        <v>100</v>
      </c>
      <c r="DR410" s="2" t="n">
        <v>53.39</v>
      </c>
      <c r="DS410" s="2" t="n">
        <v>98.44</v>
      </c>
      <c r="DT410" s="2" t="n">
        <v>100</v>
      </c>
      <c r="DU410" s="2" t="n">
        <v>53.39</v>
      </c>
      <c r="DV410" s="2" t="n">
        <v>98.44</v>
      </c>
      <c r="DW410" s="2" t="n">
        <v>100</v>
      </c>
      <c r="DX410" s="2" t="n">
        <v>53.39</v>
      </c>
      <c r="DY410" s="2" t="n">
        <v>98.44</v>
      </c>
      <c r="DZ410" s="2" t="n">
        <v>100</v>
      </c>
      <c r="EA410" s="2" t="n">
        <v>53.39</v>
      </c>
      <c r="EB410" s="2" t="n">
        <v>98.44</v>
      </c>
      <c r="EC410" s="2" t="n">
        <v>100</v>
      </c>
      <c r="ED410" s="2" t="n">
        <v>53.39</v>
      </c>
      <c r="EE410" s="2" t="n">
        <v>98.44</v>
      </c>
      <c r="EF410" s="2" t="n">
        <v>100</v>
      </c>
      <c r="EG410" s="2" t="n">
        <v>53.39</v>
      </c>
      <c r="EH410" s="2" t="n">
        <v>98.44</v>
      </c>
      <c r="EI410" s="2" t="n">
        <v>100</v>
      </c>
      <c r="EJ410" s="2" t="n">
        <v>53.39</v>
      </c>
      <c r="EK410" s="2" t="n">
        <v>98.44</v>
      </c>
      <c r="EL410" s="2" t="n">
        <v>100</v>
      </c>
      <c r="EM410" s="2" t="n">
        <v>53.39</v>
      </c>
      <c r="EN410" s="2" t="n">
        <v>98.44</v>
      </c>
      <c r="EO410" s="2" t="n">
        <v>100</v>
      </c>
      <c r="EP410" s="2" t="n">
        <v>53.39</v>
      </c>
    </row>
    <row r="411">
      <c r="A411" s="2" t="n">
        <v>4</v>
      </c>
      <c r="B411" s="2" t="inlineStr">
        <is>
          <t>17.01.01.01</t>
        </is>
      </c>
      <c r="C411" s="2" t="inlineStr">
        <is>
          <t>Formas planas para pilares, vigas e lajes convencionais</t>
        </is>
      </c>
      <c r="D411" s="2" t="inlineStr">
        <is>
          <t>04/06/2025</t>
        </is>
      </c>
      <c r="E411" s="2" t="inlineStr">
        <is>
          <t>05/07/2027</t>
        </is>
      </c>
      <c r="F411" s="2" t="n">
        <v>2978359.567499999</v>
      </c>
      <c r="G411" s="2" t="n">
        <v>0</v>
      </c>
      <c r="H411" s="2" t="n">
        <v>2978359.567499999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0.14</v>
      </c>
      <c r="S411" s="2" t="n">
        <v>0.14</v>
      </c>
      <c r="T411" s="2" t="n">
        <v>0</v>
      </c>
      <c r="U411" s="2" t="n">
        <v>0.71</v>
      </c>
      <c r="V411" s="2" t="n">
        <v>0.71</v>
      </c>
      <c r="W411" s="2" t="n">
        <v>0.71</v>
      </c>
      <c r="X411" s="2" t="n">
        <v>1.96</v>
      </c>
      <c r="Y411" s="2" t="n">
        <v>1.96</v>
      </c>
      <c r="Z411" s="2" t="n">
        <v>1.87</v>
      </c>
      <c r="AA411" s="2" t="n">
        <v>4.98</v>
      </c>
      <c r="AB411" s="2" t="n">
        <v>4.98</v>
      </c>
      <c r="AC411" s="2" t="n">
        <v>4.98</v>
      </c>
      <c r="AD411" s="2" t="n">
        <v>7.58</v>
      </c>
      <c r="AE411" s="2" t="n">
        <v>7.58</v>
      </c>
      <c r="AF411" s="2" t="n">
        <v>7.68</v>
      </c>
      <c r="AG411" s="2" t="n">
        <v>12.61</v>
      </c>
      <c r="AH411" s="2" t="n">
        <v>12.61</v>
      </c>
      <c r="AI411" s="2" t="n">
        <v>10.87</v>
      </c>
      <c r="AJ411" s="2" t="n">
        <v>14.15</v>
      </c>
      <c r="AK411" s="2" t="n">
        <v>14.15</v>
      </c>
      <c r="AL411" s="2" t="n">
        <v>14.15</v>
      </c>
      <c r="AM411" s="2" t="n">
        <v>19.57</v>
      </c>
      <c r="AN411" s="2" t="n">
        <v>19.57</v>
      </c>
      <c r="AO411" s="2" t="n">
        <v>19.43</v>
      </c>
      <c r="AP411" s="2" t="n">
        <v>24.5</v>
      </c>
      <c r="AQ411" s="2" t="n">
        <v>24.5</v>
      </c>
      <c r="AR411" s="2" t="n">
        <v>24.66</v>
      </c>
      <c r="AS411" s="2" t="n">
        <v>30.59</v>
      </c>
      <c r="AT411" s="2" t="n">
        <v>30.59</v>
      </c>
      <c r="AU411" s="2" t="n">
        <v>29.79</v>
      </c>
      <c r="AV411" s="2" t="n">
        <v>36.45</v>
      </c>
      <c r="AW411" s="2" t="n">
        <v>36.45</v>
      </c>
      <c r="AX411" s="2" t="n">
        <v>35.91</v>
      </c>
      <c r="AY411" s="2" t="n">
        <v>40.6</v>
      </c>
      <c r="AZ411" s="2" t="n">
        <v>40.6</v>
      </c>
      <c r="BA411" s="2" t="n">
        <v>41.3</v>
      </c>
      <c r="BB411" s="2" t="n">
        <v>47.16</v>
      </c>
      <c r="BC411" s="2" t="n">
        <v>46.15</v>
      </c>
      <c r="BD411" s="2" t="n">
        <v>46.28</v>
      </c>
      <c r="BE411" s="2" t="n">
        <v>58.12</v>
      </c>
      <c r="BF411" s="2" t="n">
        <v>49.62</v>
      </c>
      <c r="BG411" s="2" t="n">
        <v>51.32</v>
      </c>
      <c r="BH411" s="2" t="n">
        <v>63.94</v>
      </c>
      <c r="BI411" s="2" t="n">
        <v>57.54</v>
      </c>
      <c r="BJ411" s="2" t="n">
        <v>53.39</v>
      </c>
      <c r="BK411" s="2" t="n">
        <v>68.62</v>
      </c>
      <c r="BL411" s="2" t="n">
        <v>65.62</v>
      </c>
      <c r="BM411" s="2" t="n">
        <v>53.39</v>
      </c>
      <c r="BN411" s="2" t="n">
        <v>73.3</v>
      </c>
      <c r="BO411" s="2" t="n">
        <v>71.86</v>
      </c>
      <c r="BP411" s="2" t="n">
        <v>53.39</v>
      </c>
      <c r="BQ411" s="2" t="n">
        <v>76.84</v>
      </c>
      <c r="BR411" s="2" t="n">
        <v>78.08</v>
      </c>
      <c r="BS411" s="2" t="n">
        <v>53.39</v>
      </c>
      <c r="BT411" s="2" t="n">
        <v>79.86</v>
      </c>
      <c r="BU411" s="2" t="n">
        <v>81.09999999999999</v>
      </c>
      <c r="BV411" s="2" t="n">
        <v>53.39</v>
      </c>
      <c r="BW411" s="2" t="n">
        <v>84.54000000000001</v>
      </c>
      <c r="BX411" s="2" t="n">
        <v>84.81999999999999</v>
      </c>
      <c r="BY411" s="2" t="n">
        <v>53.39</v>
      </c>
      <c r="BZ411" s="2" t="n">
        <v>89.11</v>
      </c>
      <c r="CA411" s="2" t="n">
        <v>89.31999999999999</v>
      </c>
      <c r="CB411" s="2" t="n">
        <v>53.39</v>
      </c>
      <c r="CC411" s="2" t="n">
        <v>93.68000000000001</v>
      </c>
      <c r="CD411" s="2" t="n">
        <v>93.89</v>
      </c>
      <c r="CE411" s="2" t="n">
        <v>53.39</v>
      </c>
      <c r="CF411" s="2" t="n">
        <v>96.66</v>
      </c>
      <c r="CG411" s="2" t="n">
        <v>97.81</v>
      </c>
      <c r="CH411" s="2" t="n">
        <v>53.39</v>
      </c>
      <c r="CI411" s="2" t="n">
        <v>98.08</v>
      </c>
      <c r="CJ411" s="2" t="n">
        <v>99.61</v>
      </c>
      <c r="CK411" s="2" t="n">
        <v>53.39</v>
      </c>
      <c r="CL411" s="2" t="n">
        <v>98.38</v>
      </c>
      <c r="CM411" s="2" t="n">
        <v>99.89</v>
      </c>
      <c r="CN411" s="2" t="n">
        <v>53.39</v>
      </c>
      <c r="CO411" s="2" t="n">
        <v>98.44</v>
      </c>
      <c r="CP411" s="2" t="n">
        <v>100</v>
      </c>
      <c r="CQ411" s="2" t="n">
        <v>53.39</v>
      </c>
      <c r="CR411" s="2" t="n">
        <v>98.44</v>
      </c>
      <c r="CS411" s="2" t="n">
        <v>100</v>
      </c>
      <c r="CT411" s="2" t="n">
        <v>53.39</v>
      </c>
      <c r="CU411" s="2" t="n">
        <v>98.44</v>
      </c>
      <c r="CV411" s="2" t="n">
        <v>100</v>
      </c>
      <c r="CW411" s="2" t="n">
        <v>53.39</v>
      </c>
      <c r="CX411" s="2" t="n">
        <v>98.44</v>
      </c>
      <c r="CY411" s="2" t="n">
        <v>100</v>
      </c>
      <c r="CZ411" s="2" t="n">
        <v>53.39</v>
      </c>
      <c r="DA411" s="2" t="n">
        <v>98.44</v>
      </c>
      <c r="DB411" s="2" t="n">
        <v>100</v>
      </c>
      <c r="DC411" s="2" t="n">
        <v>53.39</v>
      </c>
      <c r="DD411" s="2" t="n">
        <v>98.44</v>
      </c>
      <c r="DE411" s="2" t="n">
        <v>100</v>
      </c>
      <c r="DF411" s="2" t="n">
        <v>53.39</v>
      </c>
      <c r="DG411" s="2" t="n">
        <v>98.44</v>
      </c>
      <c r="DH411" s="2" t="n">
        <v>100</v>
      </c>
      <c r="DI411" s="2" t="n">
        <v>53.39</v>
      </c>
      <c r="DJ411" s="2" t="n">
        <v>98.44</v>
      </c>
      <c r="DK411" s="2" t="n">
        <v>100</v>
      </c>
      <c r="DL411" s="2" t="n">
        <v>53.39</v>
      </c>
      <c r="DM411" s="2" t="n">
        <v>98.44</v>
      </c>
      <c r="DN411" s="2" t="n">
        <v>100</v>
      </c>
      <c r="DO411" s="2" t="n">
        <v>53.39</v>
      </c>
      <c r="DP411" s="2" t="n">
        <v>98.44</v>
      </c>
      <c r="DQ411" s="2" t="n">
        <v>100</v>
      </c>
      <c r="DR411" s="2" t="n">
        <v>53.39</v>
      </c>
      <c r="DS411" s="2" t="n">
        <v>98.44</v>
      </c>
      <c r="DT411" s="2" t="n">
        <v>100</v>
      </c>
      <c r="DU411" s="2" t="n">
        <v>53.39</v>
      </c>
      <c r="DV411" s="2" t="n">
        <v>98.44</v>
      </c>
      <c r="DW411" s="2" t="n">
        <v>100</v>
      </c>
      <c r="DX411" s="2" t="n">
        <v>53.39</v>
      </c>
      <c r="DY411" s="2" t="n">
        <v>98.44</v>
      </c>
      <c r="DZ411" s="2" t="n">
        <v>100</v>
      </c>
      <c r="EA411" s="2" t="n">
        <v>53.39</v>
      </c>
      <c r="EB411" s="2" t="n">
        <v>98.44</v>
      </c>
      <c r="EC411" s="2" t="n">
        <v>100</v>
      </c>
      <c r="ED411" s="2" t="n">
        <v>53.39</v>
      </c>
      <c r="EE411" s="2" t="n">
        <v>98.44</v>
      </c>
      <c r="EF411" s="2" t="n">
        <v>100</v>
      </c>
      <c r="EG411" s="2" t="n">
        <v>53.39</v>
      </c>
      <c r="EH411" s="2" t="n">
        <v>98.44</v>
      </c>
      <c r="EI411" s="2" t="n">
        <v>100</v>
      </c>
      <c r="EJ411" s="2" t="n">
        <v>53.39</v>
      </c>
      <c r="EK411" s="2" t="n">
        <v>98.44</v>
      </c>
      <c r="EL411" s="2" t="n">
        <v>100</v>
      </c>
      <c r="EM411" s="2" t="n">
        <v>53.39</v>
      </c>
      <c r="EN411" s="2" t="n">
        <v>98.44</v>
      </c>
      <c r="EO411" s="2" t="n">
        <v>100</v>
      </c>
      <c r="EP411" s="2" t="n">
        <v>53.39</v>
      </c>
    </row>
    <row r="412">
      <c r="A412" s="2" t="n">
        <v>4</v>
      </c>
      <c r="B412" s="2" t="inlineStr">
        <is>
          <t>17.01.01.02</t>
        </is>
      </c>
      <c r="C412" s="2" t="inlineStr">
        <is>
          <t>Formas planas para pilares, vigas e lajes nervurada</t>
        </is>
      </c>
      <c r="D412" s="2" t="inlineStr">
        <is>
          <t>04/06/2025</t>
        </is>
      </c>
      <c r="E412" s="2" t="inlineStr">
        <is>
          <t>05/07/2027</t>
        </is>
      </c>
      <c r="F412" s="2" t="n">
        <v>2485450.968000001</v>
      </c>
      <c r="G412" s="2" t="n">
        <v>0</v>
      </c>
      <c r="H412" s="2" t="n">
        <v>2485450.968000001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0.14</v>
      </c>
      <c r="S412" s="2" t="n">
        <v>0.14</v>
      </c>
      <c r="T412" s="2" t="n">
        <v>0</v>
      </c>
      <c r="U412" s="2" t="n">
        <v>0.71</v>
      </c>
      <c r="V412" s="2" t="n">
        <v>0.71</v>
      </c>
      <c r="W412" s="2" t="n">
        <v>0.71</v>
      </c>
      <c r="X412" s="2" t="n">
        <v>1.96</v>
      </c>
      <c r="Y412" s="2" t="n">
        <v>1.96</v>
      </c>
      <c r="Z412" s="2" t="n">
        <v>1.87</v>
      </c>
      <c r="AA412" s="2" t="n">
        <v>4.98</v>
      </c>
      <c r="AB412" s="2" t="n">
        <v>4.98</v>
      </c>
      <c r="AC412" s="2" t="n">
        <v>4.98</v>
      </c>
      <c r="AD412" s="2" t="n">
        <v>7.58</v>
      </c>
      <c r="AE412" s="2" t="n">
        <v>7.58</v>
      </c>
      <c r="AF412" s="2" t="n">
        <v>7.68</v>
      </c>
      <c r="AG412" s="2" t="n">
        <v>12.61</v>
      </c>
      <c r="AH412" s="2" t="n">
        <v>12.61</v>
      </c>
      <c r="AI412" s="2" t="n">
        <v>10.87</v>
      </c>
      <c r="AJ412" s="2" t="n">
        <v>14.15</v>
      </c>
      <c r="AK412" s="2" t="n">
        <v>14.15</v>
      </c>
      <c r="AL412" s="2" t="n">
        <v>14.15</v>
      </c>
      <c r="AM412" s="2" t="n">
        <v>19.57</v>
      </c>
      <c r="AN412" s="2" t="n">
        <v>19.57</v>
      </c>
      <c r="AO412" s="2" t="n">
        <v>19.43</v>
      </c>
      <c r="AP412" s="2" t="n">
        <v>24.5</v>
      </c>
      <c r="AQ412" s="2" t="n">
        <v>24.5</v>
      </c>
      <c r="AR412" s="2" t="n">
        <v>24.66</v>
      </c>
      <c r="AS412" s="2" t="n">
        <v>30.59</v>
      </c>
      <c r="AT412" s="2" t="n">
        <v>30.59</v>
      </c>
      <c r="AU412" s="2" t="n">
        <v>29.79</v>
      </c>
      <c r="AV412" s="2" t="n">
        <v>36.45</v>
      </c>
      <c r="AW412" s="2" t="n">
        <v>36.45</v>
      </c>
      <c r="AX412" s="2" t="n">
        <v>35.91</v>
      </c>
      <c r="AY412" s="2" t="n">
        <v>40.6</v>
      </c>
      <c r="AZ412" s="2" t="n">
        <v>40.6</v>
      </c>
      <c r="BA412" s="2" t="n">
        <v>41.3</v>
      </c>
      <c r="BB412" s="2" t="n">
        <v>47.16</v>
      </c>
      <c r="BC412" s="2" t="n">
        <v>46.15</v>
      </c>
      <c r="BD412" s="2" t="n">
        <v>46.28</v>
      </c>
      <c r="BE412" s="2" t="n">
        <v>58.12</v>
      </c>
      <c r="BF412" s="2" t="n">
        <v>49.62</v>
      </c>
      <c r="BG412" s="2" t="n">
        <v>51.32</v>
      </c>
      <c r="BH412" s="2" t="n">
        <v>63.94</v>
      </c>
      <c r="BI412" s="2" t="n">
        <v>57.54</v>
      </c>
      <c r="BJ412" s="2" t="n">
        <v>53.39</v>
      </c>
      <c r="BK412" s="2" t="n">
        <v>68.62</v>
      </c>
      <c r="BL412" s="2" t="n">
        <v>65.62</v>
      </c>
      <c r="BM412" s="2" t="n">
        <v>53.39</v>
      </c>
      <c r="BN412" s="2" t="n">
        <v>73.3</v>
      </c>
      <c r="BO412" s="2" t="n">
        <v>71.86</v>
      </c>
      <c r="BP412" s="2" t="n">
        <v>53.39</v>
      </c>
      <c r="BQ412" s="2" t="n">
        <v>76.84</v>
      </c>
      <c r="BR412" s="2" t="n">
        <v>78.08</v>
      </c>
      <c r="BS412" s="2" t="n">
        <v>53.39</v>
      </c>
      <c r="BT412" s="2" t="n">
        <v>79.86</v>
      </c>
      <c r="BU412" s="2" t="n">
        <v>81.09999999999999</v>
      </c>
      <c r="BV412" s="2" t="n">
        <v>53.39</v>
      </c>
      <c r="BW412" s="2" t="n">
        <v>84.54000000000001</v>
      </c>
      <c r="BX412" s="2" t="n">
        <v>84.81999999999999</v>
      </c>
      <c r="BY412" s="2" t="n">
        <v>53.39</v>
      </c>
      <c r="BZ412" s="2" t="n">
        <v>89.11</v>
      </c>
      <c r="CA412" s="2" t="n">
        <v>89.31999999999999</v>
      </c>
      <c r="CB412" s="2" t="n">
        <v>53.39</v>
      </c>
      <c r="CC412" s="2" t="n">
        <v>93.68000000000001</v>
      </c>
      <c r="CD412" s="2" t="n">
        <v>93.89</v>
      </c>
      <c r="CE412" s="2" t="n">
        <v>53.39</v>
      </c>
      <c r="CF412" s="2" t="n">
        <v>96.66</v>
      </c>
      <c r="CG412" s="2" t="n">
        <v>97.81</v>
      </c>
      <c r="CH412" s="2" t="n">
        <v>53.39</v>
      </c>
      <c r="CI412" s="2" t="n">
        <v>98.08</v>
      </c>
      <c r="CJ412" s="2" t="n">
        <v>99.61</v>
      </c>
      <c r="CK412" s="2" t="n">
        <v>53.39</v>
      </c>
      <c r="CL412" s="2" t="n">
        <v>98.38</v>
      </c>
      <c r="CM412" s="2" t="n">
        <v>99.89</v>
      </c>
      <c r="CN412" s="2" t="n">
        <v>53.39</v>
      </c>
      <c r="CO412" s="2" t="n">
        <v>98.44</v>
      </c>
      <c r="CP412" s="2" t="n">
        <v>100</v>
      </c>
      <c r="CQ412" s="2" t="n">
        <v>53.39</v>
      </c>
      <c r="CR412" s="2" t="n">
        <v>98.44</v>
      </c>
      <c r="CS412" s="2" t="n">
        <v>100</v>
      </c>
      <c r="CT412" s="2" t="n">
        <v>53.39</v>
      </c>
      <c r="CU412" s="2" t="n">
        <v>98.44</v>
      </c>
      <c r="CV412" s="2" t="n">
        <v>100</v>
      </c>
      <c r="CW412" s="2" t="n">
        <v>53.39</v>
      </c>
      <c r="CX412" s="2" t="n">
        <v>98.44</v>
      </c>
      <c r="CY412" s="2" t="n">
        <v>100</v>
      </c>
      <c r="CZ412" s="2" t="n">
        <v>53.39</v>
      </c>
      <c r="DA412" s="2" t="n">
        <v>98.44</v>
      </c>
      <c r="DB412" s="2" t="n">
        <v>100</v>
      </c>
      <c r="DC412" s="2" t="n">
        <v>53.39</v>
      </c>
      <c r="DD412" s="2" t="n">
        <v>98.44</v>
      </c>
      <c r="DE412" s="2" t="n">
        <v>100</v>
      </c>
      <c r="DF412" s="2" t="n">
        <v>53.39</v>
      </c>
      <c r="DG412" s="2" t="n">
        <v>98.44</v>
      </c>
      <c r="DH412" s="2" t="n">
        <v>100</v>
      </c>
      <c r="DI412" s="2" t="n">
        <v>53.39</v>
      </c>
      <c r="DJ412" s="2" t="n">
        <v>98.44</v>
      </c>
      <c r="DK412" s="2" t="n">
        <v>100</v>
      </c>
      <c r="DL412" s="2" t="n">
        <v>53.39</v>
      </c>
      <c r="DM412" s="2" t="n">
        <v>98.44</v>
      </c>
      <c r="DN412" s="2" t="n">
        <v>100</v>
      </c>
      <c r="DO412" s="2" t="n">
        <v>53.39</v>
      </c>
      <c r="DP412" s="2" t="n">
        <v>98.44</v>
      </c>
      <c r="DQ412" s="2" t="n">
        <v>100</v>
      </c>
      <c r="DR412" s="2" t="n">
        <v>53.39</v>
      </c>
      <c r="DS412" s="2" t="n">
        <v>98.44</v>
      </c>
      <c r="DT412" s="2" t="n">
        <v>100</v>
      </c>
      <c r="DU412" s="2" t="n">
        <v>53.39</v>
      </c>
      <c r="DV412" s="2" t="n">
        <v>98.44</v>
      </c>
      <c r="DW412" s="2" t="n">
        <v>100</v>
      </c>
      <c r="DX412" s="2" t="n">
        <v>53.39</v>
      </c>
      <c r="DY412" s="2" t="n">
        <v>98.44</v>
      </c>
      <c r="DZ412" s="2" t="n">
        <v>100</v>
      </c>
      <c r="EA412" s="2" t="n">
        <v>53.39</v>
      </c>
      <c r="EB412" s="2" t="n">
        <v>98.44</v>
      </c>
      <c r="EC412" s="2" t="n">
        <v>100</v>
      </c>
      <c r="ED412" s="2" t="n">
        <v>53.39</v>
      </c>
      <c r="EE412" s="2" t="n">
        <v>98.44</v>
      </c>
      <c r="EF412" s="2" t="n">
        <v>100</v>
      </c>
      <c r="EG412" s="2" t="n">
        <v>53.39</v>
      </c>
      <c r="EH412" s="2" t="n">
        <v>98.44</v>
      </c>
      <c r="EI412" s="2" t="n">
        <v>100</v>
      </c>
      <c r="EJ412" s="2" t="n">
        <v>53.39</v>
      </c>
      <c r="EK412" s="2" t="n">
        <v>98.44</v>
      </c>
      <c r="EL412" s="2" t="n">
        <v>100</v>
      </c>
      <c r="EM412" s="2" t="n">
        <v>53.39</v>
      </c>
      <c r="EN412" s="2" t="n">
        <v>98.44</v>
      </c>
      <c r="EO412" s="2" t="n">
        <v>100</v>
      </c>
      <c r="EP412" s="2" t="n">
        <v>53.39</v>
      </c>
    </row>
    <row r="413">
      <c r="A413" s="2" t="n">
        <v>4</v>
      </c>
      <c r="B413" s="2" t="inlineStr">
        <is>
          <t>17.01.01.03</t>
        </is>
      </c>
      <c r="C413" s="2" t="inlineStr">
        <is>
          <t>Formas planas para pilares, vigas e lajes nervurada 3,50 até 5,99 - 1º subsolo,1º e  3º pavto</t>
        </is>
      </c>
      <c r="D413" s="2" t="inlineStr">
        <is>
          <t>04/06/2025</t>
        </is>
      </c>
      <c r="E413" s="2" t="inlineStr">
        <is>
          <t>05/07/2027</t>
        </is>
      </c>
      <c r="F413" s="2" t="n">
        <v>1977021.6692226</v>
      </c>
      <c r="G413" s="2" t="n">
        <v>0</v>
      </c>
      <c r="H413" s="2" t="n">
        <v>1977021.6692226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0.14</v>
      </c>
      <c r="S413" s="2" t="n">
        <v>0.14</v>
      </c>
      <c r="T413" s="2" t="n">
        <v>0</v>
      </c>
      <c r="U413" s="2" t="n">
        <v>0.71</v>
      </c>
      <c r="V413" s="2" t="n">
        <v>0.71</v>
      </c>
      <c r="W413" s="2" t="n">
        <v>0.71</v>
      </c>
      <c r="X413" s="2" t="n">
        <v>1.96</v>
      </c>
      <c r="Y413" s="2" t="n">
        <v>1.96</v>
      </c>
      <c r="Z413" s="2" t="n">
        <v>1.87</v>
      </c>
      <c r="AA413" s="2" t="n">
        <v>4.98</v>
      </c>
      <c r="AB413" s="2" t="n">
        <v>4.98</v>
      </c>
      <c r="AC413" s="2" t="n">
        <v>4.98</v>
      </c>
      <c r="AD413" s="2" t="n">
        <v>7.58</v>
      </c>
      <c r="AE413" s="2" t="n">
        <v>7.58</v>
      </c>
      <c r="AF413" s="2" t="n">
        <v>7.68</v>
      </c>
      <c r="AG413" s="2" t="n">
        <v>12.61</v>
      </c>
      <c r="AH413" s="2" t="n">
        <v>12.61</v>
      </c>
      <c r="AI413" s="2" t="n">
        <v>10.87</v>
      </c>
      <c r="AJ413" s="2" t="n">
        <v>14.15</v>
      </c>
      <c r="AK413" s="2" t="n">
        <v>14.15</v>
      </c>
      <c r="AL413" s="2" t="n">
        <v>14.15</v>
      </c>
      <c r="AM413" s="2" t="n">
        <v>19.57</v>
      </c>
      <c r="AN413" s="2" t="n">
        <v>19.57</v>
      </c>
      <c r="AO413" s="2" t="n">
        <v>19.43</v>
      </c>
      <c r="AP413" s="2" t="n">
        <v>24.5</v>
      </c>
      <c r="AQ413" s="2" t="n">
        <v>24.5</v>
      </c>
      <c r="AR413" s="2" t="n">
        <v>24.66</v>
      </c>
      <c r="AS413" s="2" t="n">
        <v>30.59</v>
      </c>
      <c r="AT413" s="2" t="n">
        <v>30.59</v>
      </c>
      <c r="AU413" s="2" t="n">
        <v>29.79</v>
      </c>
      <c r="AV413" s="2" t="n">
        <v>36.45</v>
      </c>
      <c r="AW413" s="2" t="n">
        <v>36.45</v>
      </c>
      <c r="AX413" s="2" t="n">
        <v>35.91</v>
      </c>
      <c r="AY413" s="2" t="n">
        <v>40.6</v>
      </c>
      <c r="AZ413" s="2" t="n">
        <v>40.6</v>
      </c>
      <c r="BA413" s="2" t="n">
        <v>41.3</v>
      </c>
      <c r="BB413" s="2" t="n">
        <v>47.16</v>
      </c>
      <c r="BC413" s="2" t="n">
        <v>46.15</v>
      </c>
      <c r="BD413" s="2" t="n">
        <v>46.28</v>
      </c>
      <c r="BE413" s="2" t="n">
        <v>58.12</v>
      </c>
      <c r="BF413" s="2" t="n">
        <v>49.62</v>
      </c>
      <c r="BG413" s="2" t="n">
        <v>51.32</v>
      </c>
      <c r="BH413" s="2" t="n">
        <v>63.94</v>
      </c>
      <c r="BI413" s="2" t="n">
        <v>57.54</v>
      </c>
      <c r="BJ413" s="2" t="n">
        <v>53.39</v>
      </c>
      <c r="BK413" s="2" t="n">
        <v>68.62</v>
      </c>
      <c r="BL413" s="2" t="n">
        <v>65.62</v>
      </c>
      <c r="BM413" s="2" t="n">
        <v>53.39</v>
      </c>
      <c r="BN413" s="2" t="n">
        <v>73.3</v>
      </c>
      <c r="BO413" s="2" t="n">
        <v>71.86</v>
      </c>
      <c r="BP413" s="2" t="n">
        <v>53.39</v>
      </c>
      <c r="BQ413" s="2" t="n">
        <v>76.84</v>
      </c>
      <c r="BR413" s="2" t="n">
        <v>78.08</v>
      </c>
      <c r="BS413" s="2" t="n">
        <v>53.39</v>
      </c>
      <c r="BT413" s="2" t="n">
        <v>79.86</v>
      </c>
      <c r="BU413" s="2" t="n">
        <v>81.09999999999999</v>
      </c>
      <c r="BV413" s="2" t="n">
        <v>53.39</v>
      </c>
      <c r="BW413" s="2" t="n">
        <v>84.54000000000001</v>
      </c>
      <c r="BX413" s="2" t="n">
        <v>84.81999999999999</v>
      </c>
      <c r="BY413" s="2" t="n">
        <v>53.39</v>
      </c>
      <c r="BZ413" s="2" t="n">
        <v>89.11</v>
      </c>
      <c r="CA413" s="2" t="n">
        <v>89.31999999999999</v>
      </c>
      <c r="CB413" s="2" t="n">
        <v>53.39</v>
      </c>
      <c r="CC413" s="2" t="n">
        <v>93.68000000000001</v>
      </c>
      <c r="CD413" s="2" t="n">
        <v>93.89</v>
      </c>
      <c r="CE413" s="2" t="n">
        <v>53.39</v>
      </c>
      <c r="CF413" s="2" t="n">
        <v>96.66</v>
      </c>
      <c r="CG413" s="2" t="n">
        <v>97.81</v>
      </c>
      <c r="CH413" s="2" t="n">
        <v>53.39</v>
      </c>
      <c r="CI413" s="2" t="n">
        <v>98.08</v>
      </c>
      <c r="CJ413" s="2" t="n">
        <v>99.61</v>
      </c>
      <c r="CK413" s="2" t="n">
        <v>53.39</v>
      </c>
      <c r="CL413" s="2" t="n">
        <v>98.38</v>
      </c>
      <c r="CM413" s="2" t="n">
        <v>99.89</v>
      </c>
      <c r="CN413" s="2" t="n">
        <v>53.39</v>
      </c>
      <c r="CO413" s="2" t="n">
        <v>98.44</v>
      </c>
      <c r="CP413" s="2" t="n">
        <v>100</v>
      </c>
      <c r="CQ413" s="2" t="n">
        <v>53.39</v>
      </c>
      <c r="CR413" s="2" t="n">
        <v>98.44</v>
      </c>
      <c r="CS413" s="2" t="n">
        <v>100</v>
      </c>
      <c r="CT413" s="2" t="n">
        <v>53.39</v>
      </c>
      <c r="CU413" s="2" t="n">
        <v>98.44</v>
      </c>
      <c r="CV413" s="2" t="n">
        <v>100</v>
      </c>
      <c r="CW413" s="2" t="n">
        <v>53.39</v>
      </c>
      <c r="CX413" s="2" t="n">
        <v>98.44</v>
      </c>
      <c r="CY413" s="2" t="n">
        <v>100</v>
      </c>
      <c r="CZ413" s="2" t="n">
        <v>53.39</v>
      </c>
      <c r="DA413" s="2" t="n">
        <v>98.44</v>
      </c>
      <c r="DB413" s="2" t="n">
        <v>100</v>
      </c>
      <c r="DC413" s="2" t="n">
        <v>53.39</v>
      </c>
      <c r="DD413" s="2" t="n">
        <v>98.44</v>
      </c>
      <c r="DE413" s="2" t="n">
        <v>100</v>
      </c>
      <c r="DF413" s="2" t="n">
        <v>53.39</v>
      </c>
      <c r="DG413" s="2" t="n">
        <v>98.44</v>
      </c>
      <c r="DH413" s="2" t="n">
        <v>100</v>
      </c>
      <c r="DI413" s="2" t="n">
        <v>53.39</v>
      </c>
      <c r="DJ413" s="2" t="n">
        <v>98.44</v>
      </c>
      <c r="DK413" s="2" t="n">
        <v>100</v>
      </c>
      <c r="DL413" s="2" t="n">
        <v>53.39</v>
      </c>
      <c r="DM413" s="2" t="n">
        <v>98.44</v>
      </c>
      <c r="DN413" s="2" t="n">
        <v>100</v>
      </c>
      <c r="DO413" s="2" t="n">
        <v>53.39</v>
      </c>
      <c r="DP413" s="2" t="n">
        <v>98.44</v>
      </c>
      <c r="DQ413" s="2" t="n">
        <v>100</v>
      </c>
      <c r="DR413" s="2" t="n">
        <v>53.39</v>
      </c>
      <c r="DS413" s="2" t="n">
        <v>98.44</v>
      </c>
      <c r="DT413" s="2" t="n">
        <v>100</v>
      </c>
      <c r="DU413" s="2" t="n">
        <v>53.39</v>
      </c>
      <c r="DV413" s="2" t="n">
        <v>98.44</v>
      </c>
      <c r="DW413" s="2" t="n">
        <v>100</v>
      </c>
      <c r="DX413" s="2" t="n">
        <v>53.39</v>
      </c>
      <c r="DY413" s="2" t="n">
        <v>98.44</v>
      </c>
      <c r="DZ413" s="2" t="n">
        <v>100</v>
      </c>
      <c r="EA413" s="2" t="n">
        <v>53.39</v>
      </c>
      <c r="EB413" s="2" t="n">
        <v>98.44</v>
      </c>
      <c r="EC413" s="2" t="n">
        <v>100</v>
      </c>
      <c r="ED413" s="2" t="n">
        <v>53.39</v>
      </c>
      <c r="EE413" s="2" t="n">
        <v>98.44</v>
      </c>
      <c r="EF413" s="2" t="n">
        <v>100</v>
      </c>
      <c r="EG413" s="2" t="n">
        <v>53.39</v>
      </c>
      <c r="EH413" s="2" t="n">
        <v>98.44</v>
      </c>
      <c r="EI413" s="2" t="n">
        <v>100</v>
      </c>
      <c r="EJ413" s="2" t="n">
        <v>53.39</v>
      </c>
      <c r="EK413" s="2" t="n">
        <v>98.44</v>
      </c>
      <c r="EL413" s="2" t="n">
        <v>100</v>
      </c>
      <c r="EM413" s="2" t="n">
        <v>53.39</v>
      </c>
      <c r="EN413" s="2" t="n">
        <v>98.44</v>
      </c>
      <c r="EO413" s="2" t="n">
        <v>100</v>
      </c>
      <c r="EP413" s="2" t="n">
        <v>53.39</v>
      </c>
    </row>
    <row r="414">
      <c r="A414" s="2" t="n">
        <v>4</v>
      </c>
      <c r="B414" s="2" t="inlineStr">
        <is>
          <t>17.01.01.04</t>
        </is>
      </c>
      <c r="C414" s="2" t="inlineStr">
        <is>
          <t>Formas planas para pilares, vigas e lajes convencional 3,50 até 5,99 -  4º pavto</t>
        </is>
      </c>
      <c r="D414" s="2" t="inlineStr">
        <is>
          <t>04/06/2025</t>
        </is>
      </c>
      <c r="E414" s="2" t="inlineStr">
        <is>
          <t>05/07/2027</t>
        </is>
      </c>
      <c r="F414" s="2" t="n">
        <v>246483.1711</v>
      </c>
      <c r="G414" s="2" t="n">
        <v>0</v>
      </c>
      <c r="H414" s="2" t="n">
        <v>246483.1711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0.14</v>
      </c>
      <c r="S414" s="2" t="n">
        <v>0.14</v>
      </c>
      <c r="T414" s="2" t="n">
        <v>0</v>
      </c>
      <c r="U414" s="2" t="n">
        <v>0.71</v>
      </c>
      <c r="V414" s="2" t="n">
        <v>0.71</v>
      </c>
      <c r="W414" s="2" t="n">
        <v>0.71</v>
      </c>
      <c r="X414" s="2" t="n">
        <v>1.96</v>
      </c>
      <c r="Y414" s="2" t="n">
        <v>1.96</v>
      </c>
      <c r="Z414" s="2" t="n">
        <v>1.87</v>
      </c>
      <c r="AA414" s="2" t="n">
        <v>4.98</v>
      </c>
      <c r="AB414" s="2" t="n">
        <v>4.98</v>
      </c>
      <c r="AC414" s="2" t="n">
        <v>4.98</v>
      </c>
      <c r="AD414" s="2" t="n">
        <v>7.58</v>
      </c>
      <c r="AE414" s="2" t="n">
        <v>7.58</v>
      </c>
      <c r="AF414" s="2" t="n">
        <v>7.68</v>
      </c>
      <c r="AG414" s="2" t="n">
        <v>12.61</v>
      </c>
      <c r="AH414" s="2" t="n">
        <v>12.61</v>
      </c>
      <c r="AI414" s="2" t="n">
        <v>10.87</v>
      </c>
      <c r="AJ414" s="2" t="n">
        <v>14.15</v>
      </c>
      <c r="AK414" s="2" t="n">
        <v>14.15</v>
      </c>
      <c r="AL414" s="2" t="n">
        <v>14.15</v>
      </c>
      <c r="AM414" s="2" t="n">
        <v>19.57</v>
      </c>
      <c r="AN414" s="2" t="n">
        <v>19.57</v>
      </c>
      <c r="AO414" s="2" t="n">
        <v>19.43</v>
      </c>
      <c r="AP414" s="2" t="n">
        <v>24.5</v>
      </c>
      <c r="AQ414" s="2" t="n">
        <v>24.5</v>
      </c>
      <c r="AR414" s="2" t="n">
        <v>24.66</v>
      </c>
      <c r="AS414" s="2" t="n">
        <v>30.59</v>
      </c>
      <c r="AT414" s="2" t="n">
        <v>30.59</v>
      </c>
      <c r="AU414" s="2" t="n">
        <v>29.79</v>
      </c>
      <c r="AV414" s="2" t="n">
        <v>36.45</v>
      </c>
      <c r="AW414" s="2" t="n">
        <v>36.45</v>
      </c>
      <c r="AX414" s="2" t="n">
        <v>35.91</v>
      </c>
      <c r="AY414" s="2" t="n">
        <v>40.6</v>
      </c>
      <c r="AZ414" s="2" t="n">
        <v>40.6</v>
      </c>
      <c r="BA414" s="2" t="n">
        <v>41.3</v>
      </c>
      <c r="BB414" s="2" t="n">
        <v>47.16</v>
      </c>
      <c r="BC414" s="2" t="n">
        <v>46.15</v>
      </c>
      <c r="BD414" s="2" t="n">
        <v>46.28</v>
      </c>
      <c r="BE414" s="2" t="n">
        <v>58.12</v>
      </c>
      <c r="BF414" s="2" t="n">
        <v>49.62</v>
      </c>
      <c r="BG414" s="2" t="n">
        <v>51.32</v>
      </c>
      <c r="BH414" s="2" t="n">
        <v>63.94</v>
      </c>
      <c r="BI414" s="2" t="n">
        <v>57.54</v>
      </c>
      <c r="BJ414" s="2" t="n">
        <v>53.39</v>
      </c>
      <c r="BK414" s="2" t="n">
        <v>68.62</v>
      </c>
      <c r="BL414" s="2" t="n">
        <v>65.62</v>
      </c>
      <c r="BM414" s="2" t="n">
        <v>53.39</v>
      </c>
      <c r="BN414" s="2" t="n">
        <v>73.3</v>
      </c>
      <c r="BO414" s="2" t="n">
        <v>71.86</v>
      </c>
      <c r="BP414" s="2" t="n">
        <v>53.39</v>
      </c>
      <c r="BQ414" s="2" t="n">
        <v>76.84</v>
      </c>
      <c r="BR414" s="2" t="n">
        <v>78.08</v>
      </c>
      <c r="BS414" s="2" t="n">
        <v>53.39</v>
      </c>
      <c r="BT414" s="2" t="n">
        <v>79.86</v>
      </c>
      <c r="BU414" s="2" t="n">
        <v>81.09999999999999</v>
      </c>
      <c r="BV414" s="2" t="n">
        <v>53.39</v>
      </c>
      <c r="BW414" s="2" t="n">
        <v>84.54000000000001</v>
      </c>
      <c r="BX414" s="2" t="n">
        <v>84.81999999999999</v>
      </c>
      <c r="BY414" s="2" t="n">
        <v>53.39</v>
      </c>
      <c r="BZ414" s="2" t="n">
        <v>89.11</v>
      </c>
      <c r="CA414" s="2" t="n">
        <v>89.31999999999999</v>
      </c>
      <c r="CB414" s="2" t="n">
        <v>53.39</v>
      </c>
      <c r="CC414" s="2" t="n">
        <v>93.68000000000001</v>
      </c>
      <c r="CD414" s="2" t="n">
        <v>93.89</v>
      </c>
      <c r="CE414" s="2" t="n">
        <v>53.39</v>
      </c>
      <c r="CF414" s="2" t="n">
        <v>96.66</v>
      </c>
      <c r="CG414" s="2" t="n">
        <v>97.81</v>
      </c>
      <c r="CH414" s="2" t="n">
        <v>53.39</v>
      </c>
      <c r="CI414" s="2" t="n">
        <v>98.08</v>
      </c>
      <c r="CJ414" s="2" t="n">
        <v>99.61</v>
      </c>
      <c r="CK414" s="2" t="n">
        <v>53.39</v>
      </c>
      <c r="CL414" s="2" t="n">
        <v>98.38</v>
      </c>
      <c r="CM414" s="2" t="n">
        <v>99.89</v>
      </c>
      <c r="CN414" s="2" t="n">
        <v>53.39</v>
      </c>
      <c r="CO414" s="2" t="n">
        <v>98.44</v>
      </c>
      <c r="CP414" s="2" t="n">
        <v>100</v>
      </c>
      <c r="CQ414" s="2" t="n">
        <v>53.39</v>
      </c>
      <c r="CR414" s="2" t="n">
        <v>98.44</v>
      </c>
      <c r="CS414" s="2" t="n">
        <v>100</v>
      </c>
      <c r="CT414" s="2" t="n">
        <v>53.39</v>
      </c>
      <c r="CU414" s="2" t="n">
        <v>98.44</v>
      </c>
      <c r="CV414" s="2" t="n">
        <v>100</v>
      </c>
      <c r="CW414" s="2" t="n">
        <v>53.39</v>
      </c>
      <c r="CX414" s="2" t="n">
        <v>98.44</v>
      </c>
      <c r="CY414" s="2" t="n">
        <v>100</v>
      </c>
      <c r="CZ414" s="2" t="n">
        <v>53.39</v>
      </c>
      <c r="DA414" s="2" t="n">
        <v>98.44</v>
      </c>
      <c r="DB414" s="2" t="n">
        <v>100</v>
      </c>
      <c r="DC414" s="2" t="n">
        <v>53.39</v>
      </c>
      <c r="DD414" s="2" t="n">
        <v>98.44</v>
      </c>
      <c r="DE414" s="2" t="n">
        <v>100</v>
      </c>
      <c r="DF414" s="2" t="n">
        <v>53.39</v>
      </c>
      <c r="DG414" s="2" t="n">
        <v>98.44</v>
      </c>
      <c r="DH414" s="2" t="n">
        <v>100</v>
      </c>
      <c r="DI414" s="2" t="n">
        <v>53.39</v>
      </c>
      <c r="DJ414" s="2" t="n">
        <v>98.44</v>
      </c>
      <c r="DK414" s="2" t="n">
        <v>100</v>
      </c>
      <c r="DL414" s="2" t="n">
        <v>53.39</v>
      </c>
      <c r="DM414" s="2" t="n">
        <v>98.44</v>
      </c>
      <c r="DN414" s="2" t="n">
        <v>100</v>
      </c>
      <c r="DO414" s="2" t="n">
        <v>53.39</v>
      </c>
      <c r="DP414" s="2" t="n">
        <v>98.44</v>
      </c>
      <c r="DQ414" s="2" t="n">
        <v>100</v>
      </c>
      <c r="DR414" s="2" t="n">
        <v>53.39</v>
      </c>
      <c r="DS414" s="2" t="n">
        <v>98.44</v>
      </c>
      <c r="DT414" s="2" t="n">
        <v>100</v>
      </c>
      <c r="DU414" s="2" t="n">
        <v>53.39</v>
      </c>
      <c r="DV414" s="2" t="n">
        <v>98.44</v>
      </c>
      <c r="DW414" s="2" t="n">
        <v>100</v>
      </c>
      <c r="DX414" s="2" t="n">
        <v>53.39</v>
      </c>
      <c r="DY414" s="2" t="n">
        <v>98.44</v>
      </c>
      <c r="DZ414" s="2" t="n">
        <v>100</v>
      </c>
      <c r="EA414" s="2" t="n">
        <v>53.39</v>
      </c>
      <c r="EB414" s="2" t="n">
        <v>98.44</v>
      </c>
      <c r="EC414" s="2" t="n">
        <v>100</v>
      </c>
      <c r="ED414" s="2" t="n">
        <v>53.39</v>
      </c>
      <c r="EE414" s="2" t="n">
        <v>98.44</v>
      </c>
      <c r="EF414" s="2" t="n">
        <v>100</v>
      </c>
      <c r="EG414" s="2" t="n">
        <v>53.39</v>
      </c>
      <c r="EH414" s="2" t="n">
        <v>98.44</v>
      </c>
      <c r="EI414" s="2" t="n">
        <v>100</v>
      </c>
      <c r="EJ414" s="2" t="n">
        <v>53.39</v>
      </c>
      <c r="EK414" s="2" t="n">
        <v>98.44</v>
      </c>
      <c r="EL414" s="2" t="n">
        <v>100</v>
      </c>
      <c r="EM414" s="2" t="n">
        <v>53.39</v>
      </c>
      <c r="EN414" s="2" t="n">
        <v>98.44</v>
      </c>
      <c r="EO414" s="2" t="n">
        <v>100</v>
      </c>
      <c r="EP414" s="2" t="n">
        <v>53.39</v>
      </c>
    </row>
    <row r="415">
      <c r="A415" s="2" t="n">
        <v>4</v>
      </c>
      <c r="B415" s="2" t="inlineStr">
        <is>
          <t>17.01.01.05</t>
        </is>
      </c>
      <c r="C415" s="2" t="inlineStr">
        <is>
          <t>Formas planas para pilares, vigas e lajes nervurada acima de 6 m  - 6º subsolo e 2º pavto</t>
        </is>
      </c>
      <c r="D415" s="2" t="inlineStr">
        <is>
          <t>04/06/2025</t>
        </is>
      </c>
      <c r="E415" s="2" t="inlineStr">
        <is>
          <t>05/07/2027</t>
        </is>
      </c>
      <c r="F415" s="2" t="n">
        <v>1474257.052359</v>
      </c>
      <c r="G415" s="2" t="n">
        <v>0</v>
      </c>
      <c r="H415" s="2" t="n">
        <v>1474257.052359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0.14</v>
      </c>
      <c r="S415" s="2" t="n">
        <v>0.14</v>
      </c>
      <c r="T415" s="2" t="n">
        <v>0</v>
      </c>
      <c r="U415" s="2" t="n">
        <v>0.71</v>
      </c>
      <c r="V415" s="2" t="n">
        <v>0.71</v>
      </c>
      <c r="W415" s="2" t="n">
        <v>0.71</v>
      </c>
      <c r="X415" s="2" t="n">
        <v>1.96</v>
      </c>
      <c r="Y415" s="2" t="n">
        <v>1.96</v>
      </c>
      <c r="Z415" s="2" t="n">
        <v>1.87</v>
      </c>
      <c r="AA415" s="2" t="n">
        <v>4.98</v>
      </c>
      <c r="AB415" s="2" t="n">
        <v>4.98</v>
      </c>
      <c r="AC415" s="2" t="n">
        <v>4.98</v>
      </c>
      <c r="AD415" s="2" t="n">
        <v>7.58</v>
      </c>
      <c r="AE415" s="2" t="n">
        <v>7.58</v>
      </c>
      <c r="AF415" s="2" t="n">
        <v>7.68</v>
      </c>
      <c r="AG415" s="2" t="n">
        <v>12.61</v>
      </c>
      <c r="AH415" s="2" t="n">
        <v>12.61</v>
      </c>
      <c r="AI415" s="2" t="n">
        <v>10.87</v>
      </c>
      <c r="AJ415" s="2" t="n">
        <v>14.15</v>
      </c>
      <c r="AK415" s="2" t="n">
        <v>14.15</v>
      </c>
      <c r="AL415" s="2" t="n">
        <v>14.15</v>
      </c>
      <c r="AM415" s="2" t="n">
        <v>19.57</v>
      </c>
      <c r="AN415" s="2" t="n">
        <v>19.57</v>
      </c>
      <c r="AO415" s="2" t="n">
        <v>19.43</v>
      </c>
      <c r="AP415" s="2" t="n">
        <v>24.5</v>
      </c>
      <c r="AQ415" s="2" t="n">
        <v>24.5</v>
      </c>
      <c r="AR415" s="2" t="n">
        <v>24.66</v>
      </c>
      <c r="AS415" s="2" t="n">
        <v>30.59</v>
      </c>
      <c r="AT415" s="2" t="n">
        <v>30.59</v>
      </c>
      <c r="AU415" s="2" t="n">
        <v>29.79</v>
      </c>
      <c r="AV415" s="2" t="n">
        <v>36.45</v>
      </c>
      <c r="AW415" s="2" t="n">
        <v>36.45</v>
      </c>
      <c r="AX415" s="2" t="n">
        <v>35.91</v>
      </c>
      <c r="AY415" s="2" t="n">
        <v>40.6</v>
      </c>
      <c r="AZ415" s="2" t="n">
        <v>40.6</v>
      </c>
      <c r="BA415" s="2" t="n">
        <v>41.3</v>
      </c>
      <c r="BB415" s="2" t="n">
        <v>47.16</v>
      </c>
      <c r="BC415" s="2" t="n">
        <v>46.15</v>
      </c>
      <c r="BD415" s="2" t="n">
        <v>46.28</v>
      </c>
      <c r="BE415" s="2" t="n">
        <v>58.12</v>
      </c>
      <c r="BF415" s="2" t="n">
        <v>49.62</v>
      </c>
      <c r="BG415" s="2" t="n">
        <v>51.32</v>
      </c>
      <c r="BH415" s="2" t="n">
        <v>63.94</v>
      </c>
      <c r="BI415" s="2" t="n">
        <v>57.54</v>
      </c>
      <c r="BJ415" s="2" t="n">
        <v>53.39</v>
      </c>
      <c r="BK415" s="2" t="n">
        <v>68.62</v>
      </c>
      <c r="BL415" s="2" t="n">
        <v>65.62</v>
      </c>
      <c r="BM415" s="2" t="n">
        <v>53.39</v>
      </c>
      <c r="BN415" s="2" t="n">
        <v>73.3</v>
      </c>
      <c r="BO415" s="2" t="n">
        <v>71.86</v>
      </c>
      <c r="BP415" s="2" t="n">
        <v>53.39</v>
      </c>
      <c r="BQ415" s="2" t="n">
        <v>76.84</v>
      </c>
      <c r="BR415" s="2" t="n">
        <v>78.08</v>
      </c>
      <c r="BS415" s="2" t="n">
        <v>53.39</v>
      </c>
      <c r="BT415" s="2" t="n">
        <v>79.86</v>
      </c>
      <c r="BU415" s="2" t="n">
        <v>81.09999999999999</v>
      </c>
      <c r="BV415" s="2" t="n">
        <v>53.39</v>
      </c>
      <c r="BW415" s="2" t="n">
        <v>84.54000000000001</v>
      </c>
      <c r="BX415" s="2" t="n">
        <v>84.81999999999999</v>
      </c>
      <c r="BY415" s="2" t="n">
        <v>53.39</v>
      </c>
      <c r="BZ415" s="2" t="n">
        <v>89.11</v>
      </c>
      <c r="CA415" s="2" t="n">
        <v>89.31999999999999</v>
      </c>
      <c r="CB415" s="2" t="n">
        <v>53.39</v>
      </c>
      <c r="CC415" s="2" t="n">
        <v>93.68000000000001</v>
      </c>
      <c r="CD415" s="2" t="n">
        <v>93.89</v>
      </c>
      <c r="CE415" s="2" t="n">
        <v>53.39</v>
      </c>
      <c r="CF415" s="2" t="n">
        <v>96.66</v>
      </c>
      <c r="CG415" s="2" t="n">
        <v>97.81</v>
      </c>
      <c r="CH415" s="2" t="n">
        <v>53.39</v>
      </c>
      <c r="CI415" s="2" t="n">
        <v>98.08</v>
      </c>
      <c r="CJ415" s="2" t="n">
        <v>99.61</v>
      </c>
      <c r="CK415" s="2" t="n">
        <v>53.39</v>
      </c>
      <c r="CL415" s="2" t="n">
        <v>98.38</v>
      </c>
      <c r="CM415" s="2" t="n">
        <v>99.89</v>
      </c>
      <c r="CN415" s="2" t="n">
        <v>53.39</v>
      </c>
      <c r="CO415" s="2" t="n">
        <v>98.44</v>
      </c>
      <c r="CP415" s="2" t="n">
        <v>100</v>
      </c>
      <c r="CQ415" s="2" t="n">
        <v>53.39</v>
      </c>
      <c r="CR415" s="2" t="n">
        <v>98.44</v>
      </c>
      <c r="CS415" s="2" t="n">
        <v>100</v>
      </c>
      <c r="CT415" s="2" t="n">
        <v>53.39</v>
      </c>
      <c r="CU415" s="2" t="n">
        <v>98.44</v>
      </c>
      <c r="CV415" s="2" t="n">
        <v>100</v>
      </c>
      <c r="CW415" s="2" t="n">
        <v>53.39</v>
      </c>
      <c r="CX415" s="2" t="n">
        <v>98.44</v>
      </c>
      <c r="CY415" s="2" t="n">
        <v>100</v>
      </c>
      <c r="CZ415" s="2" t="n">
        <v>53.39</v>
      </c>
      <c r="DA415" s="2" t="n">
        <v>98.44</v>
      </c>
      <c r="DB415" s="2" t="n">
        <v>100</v>
      </c>
      <c r="DC415" s="2" t="n">
        <v>53.39</v>
      </c>
      <c r="DD415" s="2" t="n">
        <v>98.44</v>
      </c>
      <c r="DE415" s="2" t="n">
        <v>100</v>
      </c>
      <c r="DF415" s="2" t="n">
        <v>53.39</v>
      </c>
      <c r="DG415" s="2" t="n">
        <v>98.44</v>
      </c>
      <c r="DH415" s="2" t="n">
        <v>100</v>
      </c>
      <c r="DI415" s="2" t="n">
        <v>53.39</v>
      </c>
      <c r="DJ415" s="2" t="n">
        <v>98.44</v>
      </c>
      <c r="DK415" s="2" t="n">
        <v>100</v>
      </c>
      <c r="DL415" s="2" t="n">
        <v>53.39</v>
      </c>
      <c r="DM415" s="2" t="n">
        <v>98.44</v>
      </c>
      <c r="DN415" s="2" t="n">
        <v>100</v>
      </c>
      <c r="DO415" s="2" t="n">
        <v>53.39</v>
      </c>
      <c r="DP415" s="2" t="n">
        <v>98.44</v>
      </c>
      <c r="DQ415" s="2" t="n">
        <v>100</v>
      </c>
      <c r="DR415" s="2" t="n">
        <v>53.39</v>
      </c>
      <c r="DS415" s="2" t="n">
        <v>98.44</v>
      </c>
      <c r="DT415" s="2" t="n">
        <v>100</v>
      </c>
      <c r="DU415" s="2" t="n">
        <v>53.39</v>
      </c>
      <c r="DV415" s="2" t="n">
        <v>98.44</v>
      </c>
      <c r="DW415" s="2" t="n">
        <v>100</v>
      </c>
      <c r="DX415" s="2" t="n">
        <v>53.39</v>
      </c>
      <c r="DY415" s="2" t="n">
        <v>98.44</v>
      </c>
      <c r="DZ415" s="2" t="n">
        <v>100</v>
      </c>
      <c r="EA415" s="2" t="n">
        <v>53.39</v>
      </c>
      <c r="EB415" s="2" t="n">
        <v>98.44</v>
      </c>
      <c r="EC415" s="2" t="n">
        <v>100</v>
      </c>
      <c r="ED415" s="2" t="n">
        <v>53.39</v>
      </c>
      <c r="EE415" s="2" t="n">
        <v>98.44</v>
      </c>
      <c r="EF415" s="2" t="n">
        <v>100</v>
      </c>
      <c r="EG415" s="2" t="n">
        <v>53.39</v>
      </c>
      <c r="EH415" s="2" t="n">
        <v>98.44</v>
      </c>
      <c r="EI415" s="2" t="n">
        <v>100</v>
      </c>
      <c r="EJ415" s="2" t="n">
        <v>53.39</v>
      </c>
      <c r="EK415" s="2" t="n">
        <v>98.44</v>
      </c>
      <c r="EL415" s="2" t="n">
        <v>100</v>
      </c>
      <c r="EM415" s="2" t="n">
        <v>53.39</v>
      </c>
      <c r="EN415" s="2" t="n">
        <v>98.44</v>
      </c>
      <c r="EO415" s="2" t="n">
        <v>100</v>
      </c>
      <c r="EP415" s="2" t="n">
        <v>53.39</v>
      </c>
    </row>
    <row r="416">
      <c r="A416" s="2" t="n">
        <v>4</v>
      </c>
      <c r="B416" s="2" t="inlineStr">
        <is>
          <t>17.01.01.06</t>
        </is>
      </c>
      <c r="C416" s="2" t="inlineStr">
        <is>
          <t>Cimbramento pé-direito até 350cm</t>
        </is>
      </c>
      <c r="D416" s="2" t="inlineStr">
        <is>
          <t>04/06/2025</t>
        </is>
      </c>
      <c r="E416" s="2" t="inlineStr">
        <is>
          <t>05/07/2027</t>
        </is>
      </c>
      <c r="F416" s="2" t="n">
        <v>0</v>
      </c>
      <c r="G416" s="2" t="n">
        <v>0</v>
      </c>
      <c r="H416" s="2" t="n">
        <v>0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0.14</v>
      </c>
      <c r="S416" s="2" t="n">
        <v>0.14</v>
      </c>
      <c r="T416" s="2" t="n">
        <v>0</v>
      </c>
      <c r="U416" s="2" t="n">
        <v>0.71</v>
      </c>
      <c r="V416" s="2" t="n">
        <v>0.71</v>
      </c>
      <c r="W416" s="2" t="n">
        <v>0.71</v>
      </c>
      <c r="X416" s="2" t="n">
        <v>1.96</v>
      </c>
      <c r="Y416" s="2" t="n">
        <v>1.96</v>
      </c>
      <c r="Z416" s="2" t="n">
        <v>1.87</v>
      </c>
      <c r="AA416" s="2" t="n">
        <v>4.98</v>
      </c>
      <c r="AB416" s="2" t="n">
        <v>4.98</v>
      </c>
      <c r="AC416" s="2" t="n">
        <v>4.98</v>
      </c>
      <c r="AD416" s="2" t="n">
        <v>7.58</v>
      </c>
      <c r="AE416" s="2" t="n">
        <v>7.58</v>
      </c>
      <c r="AF416" s="2" t="n">
        <v>7.68</v>
      </c>
      <c r="AG416" s="2" t="n">
        <v>12.61</v>
      </c>
      <c r="AH416" s="2" t="n">
        <v>12.61</v>
      </c>
      <c r="AI416" s="2" t="n">
        <v>10.87</v>
      </c>
      <c r="AJ416" s="2" t="n">
        <v>14.15</v>
      </c>
      <c r="AK416" s="2" t="n">
        <v>14.15</v>
      </c>
      <c r="AL416" s="2" t="n">
        <v>14.15</v>
      </c>
      <c r="AM416" s="2" t="n">
        <v>19.57</v>
      </c>
      <c r="AN416" s="2" t="n">
        <v>19.57</v>
      </c>
      <c r="AO416" s="2" t="n">
        <v>19.43</v>
      </c>
      <c r="AP416" s="2" t="n">
        <v>24.5</v>
      </c>
      <c r="AQ416" s="2" t="n">
        <v>24.5</v>
      </c>
      <c r="AR416" s="2" t="n">
        <v>24.66</v>
      </c>
      <c r="AS416" s="2" t="n">
        <v>30.59</v>
      </c>
      <c r="AT416" s="2" t="n">
        <v>30.59</v>
      </c>
      <c r="AU416" s="2" t="n">
        <v>29.79</v>
      </c>
      <c r="AV416" s="2" t="n">
        <v>36.45</v>
      </c>
      <c r="AW416" s="2" t="n">
        <v>36.45</v>
      </c>
      <c r="AX416" s="2" t="n">
        <v>35.91</v>
      </c>
      <c r="AY416" s="2" t="n">
        <v>40.6</v>
      </c>
      <c r="AZ416" s="2" t="n">
        <v>40.6</v>
      </c>
      <c r="BA416" s="2" t="n">
        <v>41.3</v>
      </c>
      <c r="BB416" s="2" t="n">
        <v>47.16</v>
      </c>
      <c r="BC416" s="2" t="n">
        <v>46.15</v>
      </c>
      <c r="BD416" s="2" t="n">
        <v>46.28</v>
      </c>
      <c r="BE416" s="2" t="n">
        <v>58.12</v>
      </c>
      <c r="BF416" s="2" t="n">
        <v>49.62</v>
      </c>
      <c r="BG416" s="2" t="n">
        <v>51.32</v>
      </c>
      <c r="BH416" s="2" t="n">
        <v>63.94</v>
      </c>
      <c r="BI416" s="2" t="n">
        <v>57.54</v>
      </c>
      <c r="BJ416" s="2" t="n">
        <v>53.39</v>
      </c>
      <c r="BK416" s="2" t="n">
        <v>68.62</v>
      </c>
      <c r="BL416" s="2" t="n">
        <v>65.62</v>
      </c>
      <c r="BM416" s="2" t="n">
        <v>53.39</v>
      </c>
      <c r="BN416" s="2" t="n">
        <v>73.3</v>
      </c>
      <c r="BO416" s="2" t="n">
        <v>71.86</v>
      </c>
      <c r="BP416" s="2" t="n">
        <v>53.39</v>
      </c>
      <c r="BQ416" s="2" t="n">
        <v>76.84</v>
      </c>
      <c r="BR416" s="2" t="n">
        <v>78.08</v>
      </c>
      <c r="BS416" s="2" t="n">
        <v>53.39</v>
      </c>
      <c r="BT416" s="2" t="n">
        <v>79.86</v>
      </c>
      <c r="BU416" s="2" t="n">
        <v>81.09999999999999</v>
      </c>
      <c r="BV416" s="2" t="n">
        <v>53.39</v>
      </c>
      <c r="BW416" s="2" t="n">
        <v>84.54000000000001</v>
      </c>
      <c r="BX416" s="2" t="n">
        <v>84.81999999999999</v>
      </c>
      <c r="BY416" s="2" t="n">
        <v>53.39</v>
      </c>
      <c r="BZ416" s="2" t="n">
        <v>89.11</v>
      </c>
      <c r="CA416" s="2" t="n">
        <v>89.31999999999999</v>
      </c>
      <c r="CB416" s="2" t="n">
        <v>53.39</v>
      </c>
      <c r="CC416" s="2" t="n">
        <v>93.68000000000001</v>
      </c>
      <c r="CD416" s="2" t="n">
        <v>93.89</v>
      </c>
      <c r="CE416" s="2" t="n">
        <v>53.39</v>
      </c>
      <c r="CF416" s="2" t="n">
        <v>96.66</v>
      </c>
      <c r="CG416" s="2" t="n">
        <v>97.81</v>
      </c>
      <c r="CH416" s="2" t="n">
        <v>53.39</v>
      </c>
      <c r="CI416" s="2" t="n">
        <v>98.08</v>
      </c>
      <c r="CJ416" s="2" t="n">
        <v>99.61</v>
      </c>
      <c r="CK416" s="2" t="n">
        <v>53.39</v>
      </c>
      <c r="CL416" s="2" t="n">
        <v>98.38</v>
      </c>
      <c r="CM416" s="2" t="n">
        <v>99.89</v>
      </c>
      <c r="CN416" s="2" t="n">
        <v>53.39</v>
      </c>
      <c r="CO416" s="2" t="n">
        <v>98.44</v>
      </c>
      <c r="CP416" s="2" t="n">
        <v>100</v>
      </c>
      <c r="CQ416" s="2" t="n">
        <v>53.39</v>
      </c>
      <c r="CR416" s="2" t="n">
        <v>98.44</v>
      </c>
      <c r="CS416" s="2" t="n">
        <v>100</v>
      </c>
      <c r="CT416" s="2" t="n">
        <v>53.39</v>
      </c>
      <c r="CU416" s="2" t="n">
        <v>98.44</v>
      </c>
      <c r="CV416" s="2" t="n">
        <v>100</v>
      </c>
      <c r="CW416" s="2" t="n">
        <v>53.39</v>
      </c>
      <c r="CX416" s="2" t="n">
        <v>98.44</v>
      </c>
      <c r="CY416" s="2" t="n">
        <v>100</v>
      </c>
      <c r="CZ416" s="2" t="n">
        <v>53.39</v>
      </c>
      <c r="DA416" s="2" t="n">
        <v>98.44</v>
      </c>
      <c r="DB416" s="2" t="n">
        <v>100</v>
      </c>
      <c r="DC416" s="2" t="n">
        <v>53.39</v>
      </c>
      <c r="DD416" s="2" t="n">
        <v>98.44</v>
      </c>
      <c r="DE416" s="2" t="n">
        <v>100</v>
      </c>
      <c r="DF416" s="2" t="n">
        <v>53.39</v>
      </c>
      <c r="DG416" s="2" t="n">
        <v>98.44</v>
      </c>
      <c r="DH416" s="2" t="n">
        <v>100</v>
      </c>
      <c r="DI416" s="2" t="n">
        <v>53.39</v>
      </c>
      <c r="DJ416" s="2" t="n">
        <v>98.44</v>
      </c>
      <c r="DK416" s="2" t="n">
        <v>100</v>
      </c>
      <c r="DL416" s="2" t="n">
        <v>53.39</v>
      </c>
      <c r="DM416" s="2" t="n">
        <v>98.44</v>
      </c>
      <c r="DN416" s="2" t="n">
        <v>100</v>
      </c>
      <c r="DO416" s="2" t="n">
        <v>53.39</v>
      </c>
      <c r="DP416" s="2" t="n">
        <v>98.44</v>
      </c>
      <c r="DQ416" s="2" t="n">
        <v>100</v>
      </c>
      <c r="DR416" s="2" t="n">
        <v>53.39</v>
      </c>
      <c r="DS416" s="2" t="n">
        <v>98.44</v>
      </c>
      <c r="DT416" s="2" t="n">
        <v>100</v>
      </c>
      <c r="DU416" s="2" t="n">
        <v>53.39</v>
      </c>
      <c r="DV416" s="2" t="n">
        <v>98.44</v>
      </c>
      <c r="DW416" s="2" t="n">
        <v>100</v>
      </c>
      <c r="DX416" s="2" t="n">
        <v>53.39</v>
      </c>
      <c r="DY416" s="2" t="n">
        <v>98.44</v>
      </c>
      <c r="DZ416" s="2" t="n">
        <v>100</v>
      </c>
      <c r="EA416" s="2" t="n">
        <v>53.39</v>
      </c>
      <c r="EB416" s="2" t="n">
        <v>98.44</v>
      </c>
      <c r="EC416" s="2" t="n">
        <v>100</v>
      </c>
      <c r="ED416" s="2" t="n">
        <v>53.39</v>
      </c>
      <c r="EE416" s="2" t="n">
        <v>98.44</v>
      </c>
      <c r="EF416" s="2" t="n">
        <v>100</v>
      </c>
      <c r="EG416" s="2" t="n">
        <v>53.39</v>
      </c>
      <c r="EH416" s="2" t="n">
        <v>98.44</v>
      </c>
      <c r="EI416" s="2" t="n">
        <v>100</v>
      </c>
      <c r="EJ416" s="2" t="n">
        <v>53.39</v>
      </c>
      <c r="EK416" s="2" t="n">
        <v>98.44</v>
      </c>
      <c r="EL416" s="2" t="n">
        <v>100</v>
      </c>
      <c r="EM416" s="2" t="n">
        <v>53.39</v>
      </c>
      <c r="EN416" s="2" t="n">
        <v>98.44</v>
      </c>
      <c r="EO416" s="2" t="n">
        <v>100</v>
      </c>
      <c r="EP416" s="2" t="n">
        <v>53.39</v>
      </c>
    </row>
    <row r="417">
      <c r="A417" s="2" t="n">
        <v>4</v>
      </c>
      <c r="B417" s="2" t="inlineStr">
        <is>
          <t>17.01.01.07</t>
        </is>
      </c>
      <c r="C417" s="2" t="inlineStr">
        <is>
          <t>Cimbramento pé-direito entre 350 e 500cm</t>
        </is>
      </c>
      <c r="D417" s="2" t="inlineStr">
        <is>
          <t>04/06/2025</t>
        </is>
      </c>
      <c r="E417" s="2" t="inlineStr">
        <is>
          <t>05/07/2027</t>
        </is>
      </c>
      <c r="F417" s="2" t="n">
        <v>0</v>
      </c>
      <c r="G417" s="2" t="n">
        <v>0</v>
      </c>
      <c r="H417" s="2" t="n">
        <v>0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0.14</v>
      </c>
      <c r="S417" s="2" t="n">
        <v>0.14</v>
      </c>
      <c r="T417" s="2" t="n">
        <v>0</v>
      </c>
      <c r="U417" s="2" t="n">
        <v>0.71</v>
      </c>
      <c r="V417" s="2" t="n">
        <v>0.71</v>
      </c>
      <c r="W417" s="2" t="n">
        <v>0.71</v>
      </c>
      <c r="X417" s="2" t="n">
        <v>1.96</v>
      </c>
      <c r="Y417" s="2" t="n">
        <v>1.96</v>
      </c>
      <c r="Z417" s="2" t="n">
        <v>1.87</v>
      </c>
      <c r="AA417" s="2" t="n">
        <v>4.98</v>
      </c>
      <c r="AB417" s="2" t="n">
        <v>4.98</v>
      </c>
      <c r="AC417" s="2" t="n">
        <v>4.98</v>
      </c>
      <c r="AD417" s="2" t="n">
        <v>7.58</v>
      </c>
      <c r="AE417" s="2" t="n">
        <v>7.58</v>
      </c>
      <c r="AF417" s="2" t="n">
        <v>7.68</v>
      </c>
      <c r="AG417" s="2" t="n">
        <v>12.61</v>
      </c>
      <c r="AH417" s="2" t="n">
        <v>12.61</v>
      </c>
      <c r="AI417" s="2" t="n">
        <v>10.87</v>
      </c>
      <c r="AJ417" s="2" t="n">
        <v>14.15</v>
      </c>
      <c r="AK417" s="2" t="n">
        <v>14.15</v>
      </c>
      <c r="AL417" s="2" t="n">
        <v>14.15</v>
      </c>
      <c r="AM417" s="2" t="n">
        <v>19.57</v>
      </c>
      <c r="AN417" s="2" t="n">
        <v>19.57</v>
      </c>
      <c r="AO417" s="2" t="n">
        <v>19.43</v>
      </c>
      <c r="AP417" s="2" t="n">
        <v>24.5</v>
      </c>
      <c r="AQ417" s="2" t="n">
        <v>24.5</v>
      </c>
      <c r="AR417" s="2" t="n">
        <v>24.66</v>
      </c>
      <c r="AS417" s="2" t="n">
        <v>30.59</v>
      </c>
      <c r="AT417" s="2" t="n">
        <v>30.59</v>
      </c>
      <c r="AU417" s="2" t="n">
        <v>29.79</v>
      </c>
      <c r="AV417" s="2" t="n">
        <v>36.45</v>
      </c>
      <c r="AW417" s="2" t="n">
        <v>36.45</v>
      </c>
      <c r="AX417" s="2" t="n">
        <v>35.91</v>
      </c>
      <c r="AY417" s="2" t="n">
        <v>40.6</v>
      </c>
      <c r="AZ417" s="2" t="n">
        <v>40.6</v>
      </c>
      <c r="BA417" s="2" t="n">
        <v>41.3</v>
      </c>
      <c r="BB417" s="2" t="n">
        <v>47.16</v>
      </c>
      <c r="BC417" s="2" t="n">
        <v>46.15</v>
      </c>
      <c r="BD417" s="2" t="n">
        <v>46.28</v>
      </c>
      <c r="BE417" s="2" t="n">
        <v>58.12</v>
      </c>
      <c r="BF417" s="2" t="n">
        <v>49.62</v>
      </c>
      <c r="BG417" s="2" t="n">
        <v>51.32</v>
      </c>
      <c r="BH417" s="2" t="n">
        <v>63.94</v>
      </c>
      <c r="BI417" s="2" t="n">
        <v>57.54</v>
      </c>
      <c r="BJ417" s="2" t="n">
        <v>53.39</v>
      </c>
      <c r="BK417" s="2" t="n">
        <v>68.62</v>
      </c>
      <c r="BL417" s="2" t="n">
        <v>65.62</v>
      </c>
      <c r="BM417" s="2" t="n">
        <v>53.39</v>
      </c>
      <c r="BN417" s="2" t="n">
        <v>73.3</v>
      </c>
      <c r="BO417" s="2" t="n">
        <v>71.86</v>
      </c>
      <c r="BP417" s="2" t="n">
        <v>53.39</v>
      </c>
      <c r="BQ417" s="2" t="n">
        <v>76.84</v>
      </c>
      <c r="BR417" s="2" t="n">
        <v>78.08</v>
      </c>
      <c r="BS417" s="2" t="n">
        <v>53.39</v>
      </c>
      <c r="BT417" s="2" t="n">
        <v>79.86</v>
      </c>
      <c r="BU417" s="2" t="n">
        <v>81.09999999999999</v>
      </c>
      <c r="BV417" s="2" t="n">
        <v>53.39</v>
      </c>
      <c r="BW417" s="2" t="n">
        <v>84.54000000000001</v>
      </c>
      <c r="BX417" s="2" t="n">
        <v>84.81999999999999</v>
      </c>
      <c r="BY417" s="2" t="n">
        <v>53.39</v>
      </c>
      <c r="BZ417" s="2" t="n">
        <v>89.11</v>
      </c>
      <c r="CA417" s="2" t="n">
        <v>89.31999999999999</v>
      </c>
      <c r="CB417" s="2" t="n">
        <v>53.39</v>
      </c>
      <c r="CC417" s="2" t="n">
        <v>93.68000000000001</v>
      </c>
      <c r="CD417" s="2" t="n">
        <v>93.89</v>
      </c>
      <c r="CE417" s="2" t="n">
        <v>53.39</v>
      </c>
      <c r="CF417" s="2" t="n">
        <v>96.66</v>
      </c>
      <c r="CG417" s="2" t="n">
        <v>97.81</v>
      </c>
      <c r="CH417" s="2" t="n">
        <v>53.39</v>
      </c>
      <c r="CI417" s="2" t="n">
        <v>98.08</v>
      </c>
      <c r="CJ417" s="2" t="n">
        <v>99.61</v>
      </c>
      <c r="CK417" s="2" t="n">
        <v>53.39</v>
      </c>
      <c r="CL417" s="2" t="n">
        <v>98.38</v>
      </c>
      <c r="CM417" s="2" t="n">
        <v>99.89</v>
      </c>
      <c r="CN417" s="2" t="n">
        <v>53.39</v>
      </c>
      <c r="CO417" s="2" t="n">
        <v>98.44</v>
      </c>
      <c r="CP417" s="2" t="n">
        <v>100</v>
      </c>
      <c r="CQ417" s="2" t="n">
        <v>53.39</v>
      </c>
      <c r="CR417" s="2" t="n">
        <v>98.44</v>
      </c>
      <c r="CS417" s="2" t="n">
        <v>100</v>
      </c>
      <c r="CT417" s="2" t="n">
        <v>53.39</v>
      </c>
      <c r="CU417" s="2" t="n">
        <v>98.44</v>
      </c>
      <c r="CV417" s="2" t="n">
        <v>100</v>
      </c>
      <c r="CW417" s="2" t="n">
        <v>53.39</v>
      </c>
      <c r="CX417" s="2" t="n">
        <v>98.44</v>
      </c>
      <c r="CY417" s="2" t="n">
        <v>100</v>
      </c>
      <c r="CZ417" s="2" t="n">
        <v>53.39</v>
      </c>
      <c r="DA417" s="2" t="n">
        <v>98.44</v>
      </c>
      <c r="DB417" s="2" t="n">
        <v>100</v>
      </c>
      <c r="DC417" s="2" t="n">
        <v>53.39</v>
      </c>
      <c r="DD417" s="2" t="n">
        <v>98.44</v>
      </c>
      <c r="DE417" s="2" t="n">
        <v>100</v>
      </c>
      <c r="DF417" s="2" t="n">
        <v>53.39</v>
      </c>
      <c r="DG417" s="2" t="n">
        <v>98.44</v>
      </c>
      <c r="DH417" s="2" t="n">
        <v>100</v>
      </c>
      <c r="DI417" s="2" t="n">
        <v>53.39</v>
      </c>
      <c r="DJ417" s="2" t="n">
        <v>98.44</v>
      </c>
      <c r="DK417" s="2" t="n">
        <v>100</v>
      </c>
      <c r="DL417" s="2" t="n">
        <v>53.39</v>
      </c>
      <c r="DM417" s="2" t="n">
        <v>98.44</v>
      </c>
      <c r="DN417" s="2" t="n">
        <v>100</v>
      </c>
      <c r="DO417" s="2" t="n">
        <v>53.39</v>
      </c>
      <c r="DP417" s="2" t="n">
        <v>98.44</v>
      </c>
      <c r="DQ417" s="2" t="n">
        <v>100</v>
      </c>
      <c r="DR417" s="2" t="n">
        <v>53.39</v>
      </c>
      <c r="DS417" s="2" t="n">
        <v>98.44</v>
      </c>
      <c r="DT417" s="2" t="n">
        <v>100</v>
      </c>
      <c r="DU417" s="2" t="n">
        <v>53.39</v>
      </c>
      <c r="DV417" s="2" t="n">
        <v>98.44</v>
      </c>
      <c r="DW417" s="2" t="n">
        <v>100</v>
      </c>
      <c r="DX417" s="2" t="n">
        <v>53.39</v>
      </c>
      <c r="DY417" s="2" t="n">
        <v>98.44</v>
      </c>
      <c r="DZ417" s="2" t="n">
        <v>100</v>
      </c>
      <c r="EA417" s="2" t="n">
        <v>53.39</v>
      </c>
      <c r="EB417" s="2" t="n">
        <v>98.44</v>
      </c>
      <c r="EC417" s="2" t="n">
        <v>100</v>
      </c>
      <c r="ED417" s="2" t="n">
        <v>53.39</v>
      </c>
      <c r="EE417" s="2" t="n">
        <v>98.44</v>
      </c>
      <c r="EF417" s="2" t="n">
        <v>100</v>
      </c>
      <c r="EG417" s="2" t="n">
        <v>53.39</v>
      </c>
      <c r="EH417" s="2" t="n">
        <v>98.44</v>
      </c>
      <c r="EI417" s="2" t="n">
        <v>100</v>
      </c>
      <c r="EJ417" s="2" t="n">
        <v>53.39</v>
      </c>
      <c r="EK417" s="2" t="n">
        <v>98.44</v>
      </c>
      <c r="EL417" s="2" t="n">
        <v>100</v>
      </c>
      <c r="EM417" s="2" t="n">
        <v>53.39</v>
      </c>
      <c r="EN417" s="2" t="n">
        <v>98.44</v>
      </c>
      <c r="EO417" s="2" t="n">
        <v>100</v>
      </c>
      <c r="EP417" s="2" t="n">
        <v>53.39</v>
      </c>
    </row>
    <row r="418">
      <c r="A418" s="2" t="n">
        <v>4</v>
      </c>
      <c r="B418" s="2" t="inlineStr">
        <is>
          <t>17.01.01.08</t>
        </is>
      </c>
      <c r="C418" s="2" t="inlineStr">
        <is>
          <t>Cimbramento pé-direito acima de 500cm</t>
        </is>
      </c>
      <c r="D418" s="2" t="inlineStr">
        <is>
          <t>04/06/2025</t>
        </is>
      </c>
      <c r="E418" s="2" t="inlineStr">
        <is>
          <t>05/07/2027</t>
        </is>
      </c>
      <c r="F418" s="2" t="n">
        <v>0</v>
      </c>
      <c r="G418" s="2" t="n">
        <v>0</v>
      </c>
      <c r="H418" s="2" t="n">
        <v>0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0.14</v>
      </c>
      <c r="S418" s="2" t="n">
        <v>0.14</v>
      </c>
      <c r="T418" s="2" t="n">
        <v>0</v>
      </c>
      <c r="U418" s="2" t="n">
        <v>0.71</v>
      </c>
      <c r="V418" s="2" t="n">
        <v>0.71</v>
      </c>
      <c r="W418" s="2" t="n">
        <v>0.71</v>
      </c>
      <c r="X418" s="2" t="n">
        <v>1.96</v>
      </c>
      <c r="Y418" s="2" t="n">
        <v>1.96</v>
      </c>
      <c r="Z418" s="2" t="n">
        <v>1.87</v>
      </c>
      <c r="AA418" s="2" t="n">
        <v>4.98</v>
      </c>
      <c r="AB418" s="2" t="n">
        <v>4.98</v>
      </c>
      <c r="AC418" s="2" t="n">
        <v>4.98</v>
      </c>
      <c r="AD418" s="2" t="n">
        <v>7.58</v>
      </c>
      <c r="AE418" s="2" t="n">
        <v>7.58</v>
      </c>
      <c r="AF418" s="2" t="n">
        <v>7.68</v>
      </c>
      <c r="AG418" s="2" t="n">
        <v>12.61</v>
      </c>
      <c r="AH418" s="2" t="n">
        <v>12.61</v>
      </c>
      <c r="AI418" s="2" t="n">
        <v>10.87</v>
      </c>
      <c r="AJ418" s="2" t="n">
        <v>14.15</v>
      </c>
      <c r="AK418" s="2" t="n">
        <v>14.15</v>
      </c>
      <c r="AL418" s="2" t="n">
        <v>14.15</v>
      </c>
      <c r="AM418" s="2" t="n">
        <v>19.57</v>
      </c>
      <c r="AN418" s="2" t="n">
        <v>19.57</v>
      </c>
      <c r="AO418" s="2" t="n">
        <v>19.43</v>
      </c>
      <c r="AP418" s="2" t="n">
        <v>24.5</v>
      </c>
      <c r="AQ418" s="2" t="n">
        <v>24.5</v>
      </c>
      <c r="AR418" s="2" t="n">
        <v>24.66</v>
      </c>
      <c r="AS418" s="2" t="n">
        <v>30.59</v>
      </c>
      <c r="AT418" s="2" t="n">
        <v>30.59</v>
      </c>
      <c r="AU418" s="2" t="n">
        <v>29.79</v>
      </c>
      <c r="AV418" s="2" t="n">
        <v>36.45</v>
      </c>
      <c r="AW418" s="2" t="n">
        <v>36.45</v>
      </c>
      <c r="AX418" s="2" t="n">
        <v>35.91</v>
      </c>
      <c r="AY418" s="2" t="n">
        <v>40.6</v>
      </c>
      <c r="AZ418" s="2" t="n">
        <v>40.6</v>
      </c>
      <c r="BA418" s="2" t="n">
        <v>41.3</v>
      </c>
      <c r="BB418" s="2" t="n">
        <v>47.16</v>
      </c>
      <c r="BC418" s="2" t="n">
        <v>46.15</v>
      </c>
      <c r="BD418" s="2" t="n">
        <v>46.28</v>
      </c>
      <c r="BE418" s="2" t="n">
        <v>58.12</v>
      </c>
      <c r="BF418" s="2" t="n">
        <v>49.62</v>
      </c>
      <c r="BG418" s="2" t="n">
        <v>51.32</v>
      </c>
      <c r="BH418" s="2" t="n">
        <v>63.94</v>
      </c>
      <c r="BI418" s="2" t="n">
        <v>57.54</v>
      </c>
      <c r="BJ418" s="2" t="n">
        <v>53.39</v>
      </c>
      <c r="BK418" s="2" t="n">
        <v>68.62</v>
      </c>
      <c r="BL418" s="2" t="n">
        <v>65.62</v>
      </c>
      <c r="BM418" s="2" t="n">
        <v>53.39</v>
      </c>
      <c r="BN418" s="2" t="n">
        <v>73.3</v>
      </c>
      <c r="BO418" s="2" t="n">
        <v>71.86</v>
      </c>
      <c r="BP418" s="2" t="n">
        <v>53.39</v>
      </c>
      <c r="BQ418" s="2" t="n">
        <v>76.84</v>
      </c>
      <c r="BR418" s="2" t="n">
        <v>78.08</v>
      </c>
      <c r="BS418" s="2" t="n">
        <v>53.39</v>
      </c>
      <c r="BT418" s="2" t="n">
        <v>79.86</v>
      </c>
      <c r="BU418" s="2" t="n">
        <v>81.09999999999999</v>
      </c>
      <c r="BV418" s="2" t="n">
        <v>53.39</v>
      </c>
      <c r="BW418" s="2" t="n">
        <v>84.54000000000001</v>
      </c>
      <c r="BX418" s="2" t="n">
        <v>84.81999999999999</v>
      </c>
      <c r="BY418" s="2" t="n">
        <v>53.39</v>
      </c>
      <c r="BZ418" s="2" t="n">
        <v>89.11</v>
      </c>
      <c r="CA418" s="2" t="n">
        <v>89.31999999999999</v>
      </c>
      <c r="CB418" s="2" t="n">
        <v>53.39</v>
      </c>
      <c r="CC418" s="2" t="n">
        <v>93.68000000000001</v>
      </c>
      <c r="CD418" s="2" t="n">
        <v>93.89</v>
      </c>
      <c r="CE418" s="2" t="n">
        <v>53.39</v>
      </c>
      <c r="CF418" s="2" t="n">
        <v>96.66</v>
      </c>
      <c r="CG418" s="2" t="n">
        <v>97.81</v>
      </c>
      <c r="CH418" s="2" t="n">
        <v>53.39</v>
      </c>
      <c r="CI418" s="2" t="n">
        <v>98.08</v>
      </c>
      <c r="CJ418" s="2" t="n">
        <v>99.61</v>
      </c>
      <c r="CK418" s="2" t="n">
        <v>53.39</v>
      </c>
      <c r="CL418" s="2" t="n">
        <v>98.38</v>
      </c>
      <c r="CM418" s="2" t="n">
        <v>99.89</v>
      </c>
      <c r="CN418" s="2" t="n">
        <v>53.39</v>
      </c>
      <c r="CO418" s="2" t="n">
        <v>98.44</v>
      </c>
      <c r="CP418" s="2" t="n">
        <v>100</v>
      </c>
      <c r="CQ418" s="2" t="n">
        <v>53.39</v>
      </c>
      <c r="CR418" s="2" t="n">
        <v>98.44</v>
      </c>
      <c r="CS418" s="2" t="n">
        <v>100</v>
      </c>
      <c r="CT418" s="2" t="n">
        <v>53.39</v>
      </c>
      <c r="CU418" s="2" t="n">
        <v>98.44</v>
      </c>
      <c r="CV418" s="2" t="n">
        <v>100</v>
      </c>
      <c r="CW418" s="2" t="n">
        <v>53.39</v>
      </c>
      <c r="CX418" s="2" t="n">
        <v>98.44</v>
      </c>
      <c r="CY418" s="2" t="n">
        <v>100</v>
      </c>
      <c r="CZ418" s="2" t="n">
        <v>53.39</v>
      </c>
      <c r="DA418" s="2" t="n">
        <v>98.44</v>
      </c>
      <c r="DB418" s="2" t="n">
        <v>100</v>
      </c>
      <c r="DC418" s="2" t="n">
        <v>53.39</v>
      </c>
      <c r="DD418" s="2" t="n">
        <v>98.44</v>
      </c>
      <c r="DE418" s="2" t="n">
        <v>100</v>
      </c>
      <c r="DF418" s="2" t="n">
        <v>53.39</v>
      </c>
      <c r="DG418" s="2" t="n">
        <v>98.44</v>
      </c>
      <c r="DH418" s="2" t="n">
        <v>100</v>
      </c>
      <c r="DI418" s="2" t="n">
        <v>53.39</v>
      </c>
      <c r="DJ418" s="2" t="n">
        <v>98.44</v>
      </c>
      <c r="DK418" s="2" t="n">
        <v>100</v>
      </c>
      <c r="DL418" s="2" t="n">
        <v>53.39</v>
      </c>
      <c r="DM418" s="2" t="n">
        <v>98.44</v>
      </c>
      <c r="DN418" s="2" t="n">
        <v>100</v>
      </c>
      <c r="DO418" s="2" t="n">
        <v>53.39</v>
      </c>
      <c r="DP418" s="2" t="n">
        <v>98.44</v>
      </c>
      <c r="DQ418" s="2" t="n">
        <v>100</v>
      </c>
      <c r="DR418" s="2" t="n">
        <v>53.39</v>
      </c>
      <c r="DS418" s="2" t="n">
        <v>98.44</v>
      </c>
      <c r="DT418" s="2" t="n">
        <v>100</v>
      </c>
      <c r="DU418" s="2" t="n">
        <v>53.39</v>
      </c>
      <c r="DV418" s="2" t="n">
        <v>98.44</v>
      </c>
      <c r="DW418" s="2" t="n">
        <v>100</v>
      </c>
      <c r="DX418" s="2" t="n">
        <v>53.39</v>
      </c>
      <c r="DY418" s="2" t="n">
        <v>98.44</v>
      </c>
      <c r="DZ418" s="2" t="n">
        <v>100</v>
      </c>
      <c r="EA418" s="2" t="n">
        <v>53.39</v>
      </c>
      <c r="EB418" s="2" t="n">
        <v>98.44</v>
      </c>
      <c r="EC418" s="2" t="n">
        <v>100</v>
      </c>
      <c r="ED418" s="2" t="n">
        <v>53.39</v>
      </c>
      <c r="EE418" s="2" t="n">
        <v>98.44</v>
      </c>
      <c r="EF418" s="2" t="n">
        <v>100</v>
      </c>
      <c r="EG418" s="2" t="n">
        <v>53.39</v>
      </c>
      <c r="EH418" s="2" t="n">
        <v>98.44</v>
      </c>
      <c r="EI418" s="2" t="n">
        <v>100</v>
      </c>
      <c r="EJ418" s="2" t="n">
        <v>53.39</v>
      </c>
      <c r="EK418" s="2" t="n">
        <v>98.44</v>
      </c>
      <c r="EL418" s="2" t="n">
        <v>100</v>
      </c>
      <c r="EM418" s="2" t="n">
        <v>53.39</v>
      </c>
      <c r="EN418" s="2" t="n">
        <v>98.44</v>
      </c>
      <c r="EO418" s="2" t="n">
        <v>100</v>
      </c>
      <c r="EP418" s="2" t="n">
        <v>53.39</v>
      </c>
    </row>
    <row r="419">
      <c r="A419" s="2" t="n">
        <v>4</v>
      </c>
      <c r="B419" s="2" t="inlineStr">
        <is>
          <t>17.01.01.09</t>
        </is>
      </c>
      <c r="C419" s="2" t="inlineStr">
        <is>
          <t>Armadura Ca-50 adquirido cortado e dobrado, montagem e posicionamento no canteiro</t>
        </is>
      </c>
      <c r="D419" s="2" t="inlineStr">
        <is>
          <t>04/06/2025</t>
        </is>
      </c>
      <c r="E419" s="2" t="inlineStr">
        <is>
          <t>05/07/2027</t>
        </is>
      </c>
      <c r="F419" s="2" t="n">
        <v>10090221.20081924</v>
      </c>
      <c r="G419" s="2" t="n">
        <v>0</v>
      </c>
      <c r="H419" s="2" t="n">
        <v>10090221.20081924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0.14</v>
      </c>
      <c r="S419" s="2" t="n">
        <v>0.14</v>
      </c>
      <c r="T419" s="2" t="n">
        <v>0</v>
      </c>
      <c r="U419" s="2" t="n">
        <v>0.71</v>
      </c>
      <c r="V419" s="2" t="n">
        <v>0.71</v>
      </c>
      <c r="W419" s="2" t="n">
        <v>0.71</v>
      </c>
      <c r="X419" s="2" t="n">
        <v>1.96</v>
      </c>
      <c r="Y419" s="2" t="n">
        <v>1.96</v>
      </c>
      <c r="Z419" s="2" t="n">
        <v>1.87</v>
      </c>
      <c r="AA419" s="2" t="n">
        <v>4.98</v>
      </c>
      <c r="AB419" s="2" t="n">
        <v>4.98</v>
      </c>
      <c r="AC419" s="2" t="n">
        <v>4.98</v>
      </c>
      <c r="AD419" s="2" t="n">
        <v>7.58</v>
      </c>
      <c r="AE419" s="2" t="n">
        <v>7.58</v>
      </c>
      <c r="AF419" s="2" t="n">
        <v>7.68</v>
      </c>
      <c r="AG419" s="2" t="n">
        <v>12.61</v>
      </c>
      <c r="AH419" s="2" t="n">
        <v>12.61</v>
      </c>
      <c r="AI419" s="2" t="n">
        <v>10.87</v>
      </c>
      <c r="AJ419" s="2" t="n">
        <v>14.15</v>
      </c>
      <c r="AK419" s="2" t="n">
        <v>14.15</v>
      </c>
      <c r="AL419" s="2" t="n">
        <v>14.15</v>
      </c>
      <c r="AM419" s="2" t="n">
        <v>19.57</v>
      </c>
      <c r="AN419" s="2" t="n">
        <v>19.57</v>
      </c>
      <c r="AO419" s="2" t="n">
        <v>19.43</v>
      </c>
      <c r="AP419" s="2" t="n">
        <v>24.5</v>
      </c>
      <c r="AQ419" s="2" t="n">
        <v>24.5</v>
      </c>
      <c r="AR419" s="2" t="n">
        <v>24.66</v>
      </c>
      <c r="AS419" s="2" t="n">
        <v>30.59</v>
      </c>
      <c r="AT419" s="2" t="n">
        <v>30.59</v>
      </c>
      <c r="AU419" s="2" t="n">
        <v>29.79</v>
      </c>
      <c r="AV419" s="2" t="n">
        <v>36.45</v>
      </c>
      <c r="AW419" s="2" t="n">
        <v>36.45</v>
      </c>
      <c r="AX419" s="2" t="n">
        <v>35.91</v>
      </c>
      <c r="AY419" s="2" t="n">
        <v>40.6</v>
      </c>
      <c r="AZ419" s="2" t="n">
        <v>40.6</v>
      </c>
      <c r="BA419" s="2" t="n">
        <v>41.3</v>
      </c>
      <c r="BB419" s="2" t="n">
        <v>47.16</v>
      </c>
      <c r="BC419" s="2" t="n">
        <v>46.15</v>
      </c>
      <c r="BD419" s="2" t="n">
        <v>46.28</v>
      </c>
      <c r="BE419" s="2" t="n">
        <v>58.12</v>
      </c>
      <c r="BF419" s="2" t="n">
        <v>49.62</v>
      </c>
      <c r="BG419" s="2" t="n">
        <v>51.32</v>
      </c>
      <c r="BH419" s="2" t="n">
        <v>63.94</v>
      </c>
      <c r="BI419" s="2" t="n">
        <v>57.54</v>
      </c>
      <c r="BJ419" s="2" t="n">
        <v>53.39</v>
      </c>
      <c r="BK419" s="2" t="n">
        <v>68.62</v>
      </c>
      <c r="BL419" s="2" t="n">
        <v>65.62</v>
      </c>
      <c r="BM419" s="2" t="n">
        <v>53.39</v>
      </c>
      <c r="BN419" s="2" t="n">
        <v>73.3</v>
      </c>
      <c r="BO419" s="2" t="n">
        <v>71.86</v>
      </c>
      <c r="BP419" s="2" t="n">
        <v>53.39</v>
      </c>
      <c r="BQ419" s="2" t="n">
        <v>76.84</v>
      </c>
      <c r="BR419" s="2" t="n">
        <v>78.08</v>
      </c>
      <c r="BS419" s="2" t="n">
        <v>53.39</v>
      </c>
      <c r="BT419" s="2" t="n">
        <v>79.86</v>
      </c>
      <c r="BU419" s="2" t="n">
        <v>81.09999999999999</v>
      </c>
      <c r="BV419" s="2" t="n">
        <v>53.39</v>
      </c>
      <c r="BW419" s="2" t="n">
        <v>84.54000000000001</v>
      </c>
      <c r="BX419" s="2" t="n">
        <v>84.81999999999999</v>
      </c>
      <c r="BY419" s="2" t="n">
        <v>53.39</v>
      </c>
      <c r="BZ419" s="2" t="n">
        <v>89.11</v>
      </c>
      <c r="CA419" s="2" t="n">
        <v>89.31999999999999</v>
      </c>
      <c r="CB419" s="2" t="n">
        <v>53.39</v>
      </c>
      <c r="CC419" s="2" t="n">
        <v>93.68000000000001</v>
      </c>
      <c r="CD419" s="2" t="n">
        <v>93.89</v>
      </c>
      <c r="CE419" s="2" t="n">
        <v>53.39</v>
      </c>
      <c r="CF419" s="2" t="n">
        <v>96.66</v>
      </c>
      <c r="CG419" s="2" t="n">
        <v>97.81</v>
      </c>
      <c r="CH419" s="2" t="n">
        <v>53.39</v>
      </c>
      <c r="CI419" s="2" t="n">
        <v>98.08</v>
      </c>
      <c r="CJ419" s="2" t="n">
        <v>99.61</v>
      </c>
      <c r="CK419" s="2" t="n">
        <v>53.39</v>
      </c>
      <c r="CL419" s="2" t="n">
        <v>98.38</v>
      </c>
      <c r="CM419" s="2" t="n">
        <v>99.89</v>
      </c>
      <c r="CN419" s="2" t="n">
        <v>53.39</v>
      </c>
      <c r="CO419" s="2" t="n">
        <v>98.44</v>
      </c>
      <c r="CP419" s="2" t="n">
        <v>100</v>
      </c>
      <c r="CQ419" s="2" t="n">
        <v>53.39</v>
      </c>
      <c r="CR419" s="2" t="n">
        <v>98.44</v>
      </c>
      <c r="CS419" s="2" t="n">
        <v>100</v>
      </c>
      <c r="CT419" s="2" t="n">
        <v>53.39</v>
      </c>
      <c r="CU419" s="2" t="n">
        <v>98.44</v>
      </c>
      <c r="CV419" s="2" t="n">
        <v>100</v>
      </c>
      <c r="CW419" s="2" t="n">
        <v>53.39</v>
      </c>
      <c r="CX419" s="2" t="n">
        <v>98.44</v>
      </c>
      <c r="CY419" s="2" t="n">
        <v>100</v>
      </c>
      <c r="CZ419" s="2" t="n">
        <v>53.39</v>
      </c>
      <c r="DA419" s="2" t="n">
        <v>98.44</v>
      </c>
      <c r="DB419" s="2" t="n">
        <v>100</v>
      </c>
      <c r="DC419" s="2" t="n">
        <v>53.39</v>
      </c>
      <c r="DD419" s="2" t="n">
        <v>98.44</v>
      </c>
      <c r="DE419" s="2" t="n">
        <v>100</v>
      </c>
      <c r="DF419" s="2" t="n">
        <v>53.39</v>
      </c>
      <c r="DG419" s="2" t="n">
        <v>98.44</v>
      </c>
      <c r="DH419" s="2" t="n">
        <v>100</v>
      </c>
      <c r="DI419" s="2" t="n">
        <v>53.39</v>
      </c>
      <c r="DJ419" s="2" t="n">
        <v>98.44</v>
      </c>
      <c r="DK419" s="2" t="n">
        <v>100</v>
      </c>
      <c r="DL419" s="2" t="n">
        <v>53.39</v>
      </c>
      <c r="DM419" s="2" t="n">
        <v>98.44</v>
      </c>
      <c r="DN419" s="2" t="n">
        <v>100</v>
      </c>
      <c r="DO419" s="2" t="n">
        <v>53.39</v>
      </c>
      <c r="DP419" s="2" t="n">
        <v>98.44</v>
      </c>
      <c r="DQ419" s="2" t="n">
        <v>100</v>
      </c>
      <c r="DR419" s="2" t="n">
        <v>53.39</v>
      </c>
      <c r="DS419" s="2" t="n">
        <v>98.44</v>
      </c>
      <c r="DT419" s="2" t="n">
        <v>100</v>
      </c>
      <c r="DU419" s="2" t="n">
        <v>53.39</v>
      </c>
      <c r="DV419" s="2" t="n">
        <v>98.44</v>
      </c>
      <c r="DW419" s="2" t="n">
        <v>100</v>
      </c>
      <c r="DX419" s="2" t="n">
        <v>53.39</v>
      </c>
      <c r="DY419" s="2" t="n">
        <v>98.44</v>
      </c>
      <c r="DZ419" s="2" t="n">
        <v>100</v>
      </c>
      <c r="EA419" s="2" t="n">
        <v>53.39</v>
      </c>
      <c r="EB419" s="2" t="n">
        <v>98.44</v>
      </c>
      <c r="EC419" s="2" t="n">
        <v>100</v>
      </c>
      <c r="ED419" s="2" t="n">
        <v>53.39</v>
      </c>
      <c r="EE419" s="2" t="n">
        <v>98.44</v>
      </c>
      <c r="EF419" s="2" t="n">
        <v>100</v>
      </c>
      <c r="EG419" s="2" t="n">
        <v>53.39</v>
      </c>
      <c r="EH419" s="2" t="n">
        <v>98.44</v>
      </c>
      <c r="EI419" s="2" t="n">
        <v>100</v>
      </c>
      <c r="EJ419" s="2" t="n">
        <v>53.39</v>
      </c>
      <c r="EK419" s="2" t="n">
        <v>98.44</v>
      </c>
      <c r="EL419" s="2" t="n">
        <v>100</v>
      </c>
      <c r="EM419" s="2" t="n">
        <v>53.39</v>
      </c>
      <c r="EN419" s="2" t="n">
        <v>98.44</v>
      </c>
      <c r="EO419" s="2" t="n">
        <v>100</v>
      </c>
      <c r="EP419" s="2" t="n">
        <v>53.39</v>
      </c>
    </row>
    <row r="420">
      <c r="A420" s="2" t="n">
        <v>4</v>
      </c>
      <c r="B420" s="2" t="inlineStr">
        <is>
          <t>17.01.01.10</t>
        </is>
      </c>
      <c r="C420" s="2" t="inlineStr">
        <is>
          <t>Armadura Ca-60 adquirido cortado e dobrado, montagem e posicionamento no canteiro</t>
        </is>
      </c>
      <c r="D420" s="2" t="inlineStr">
        <is>
          <t>04/06/2025</t>
        </is>
      </c>
      <c r="E420" s="2" t="inlineStr">
        <is>
          <t>05/07/2027</t>
        </is>
      </c>
      <c r="F420" s="2" t="n">
        <v>0</v>
      </c>
      <c r="G420" s="2" t="n">
        <v>0</v>
      </c>
      <c r="H420" s="2" t="n">
        <v>0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0.14</v>
      </c>
      <c r="S420" s="2" t="n">
        <v>0.14</v>
      </c>
      <c r="T420" s="2" t="n">
        <v>0</v>
      </c>
      <c r="U420" s="2" t="n">
        <v>0.71</v>
      </c>
      <c r="V420" s="2" t="n">
        <v>0.71</v>
      </c>
      <c r="W420" s="2" t="n">
        <v>0.71</v>
      </c>
      <c r="X420" s="2" t="n">
        <v>1.96</v>
      </c>
      <c r="Y420" s="2" t="n">
        <v>1.96</v>
      </c>
      <c r="Z420" s="2" t="n">
        <v>1.87</v>
      </c>
      <c r="AA420" s="2" t="n">
        <v>4.98</v>
      </c>
      <c r="AB420" s="2" t="n">
        <v>4.98</v>
      </c>
      <c r="AC420" s="2" t="n">
        <v>4.98</v>
      </c>
      <c r="AD420" s="2" t="n">
        <v>7.58</v>
      </c>
      <c r="AE420" s="2" t="n">
        <v>7.58</v>
      </c>
      <c r="AF420" s="2" t="n">
        <v>7.68</v>
      </c>
      <c r="AG420" s="2" t="n">
        <v>12.61</v>
      </c>
      <c r="AH420" s="2" t="n">
        <v>12.61</v>
      </c>
      <c r="AI420" s="2" t="n">
        <v>10.87</v>
      </c>
      <c r="AJ420" s="2" t="n">
        <v>14.15</v>
      </c>
      <c r="AK420" s="2" t="n">
        <v>14.15</v>
      </c>
      <c r="AL420" s="2" t="n">
        <v>14.15</v>
      </c>
      <c r="AM420" s="2" t="n">
        <v>19.57</v>
      </c>
      <c r="AN420" s="2" t="n">
        <v>19.57</v>
      </c>
      <c r="AO420" s="2" t="n">
        <v>19.43</v>
      </c>
      <c r="AP420" s="2" t="n">
        <v>24.5</v>
      </c>
      <c r="AQ420" s="2" t="n">
        <v>24.5</v>
      </c>
      <c r="AR420" s="2" t="n">
        <v>24.66</v>
      </c>
      <c r="AS420" s="2" t="n">
        <v>30.59</v>
      </c>
      <c r="AT420" s="2" t="n">
        <v>30.59</v>
      </c>
      <c r="AU420" s="2" t="n">
        <v>29.79</v>
      </c>
      <c r="AV420" s="2" t="n">
        <v>36.45</v>
      </c>
      <c r="AW420" s="2" t="n">
        <v>36.45</v>
      </c>
      <c r="AX420" s="2" t="n">
        <v>35.91</v>
      </c>
      <c r="AY420" s="2" t="n">
        <v>40.6</v>
      </c>
      <c r="AZ420" s="2" t="n">
        <v>40.6</v>
      </c>
      <c r="BA420" s="2" t="n">
        <v>41.3</v>
      </c>
      <c r="BB420" s="2" t="n">
        <v>47.16</v>
      </c>
      <c r="BC420" s="2" t="n">
        <v>46.15</v>
      </c>
      <c r="BD420" s="2" t="n">
        <v>46.28</v>
      </c>
      <c r="BE420" s="2" t="n">
        <v>58.12</v>
      </c>
      <c r="BF420" s="2" t="n">
        <v>49.62</v>
      </c>
      <c r="BG420" s="2" t="n">
        <v>51.32</v>
      </c>
      <c r="BH420" s="2" t="n">
        <v>63.94</v>
      </c>
      <c r="BI420" s="2" t="n">
        <v>57.54</v>
      </c>
      <c r="BJ420" s="2" t="n">
        <v>53.39</v>
      </c>
      <c r="BK420" s="2" t="n">
        <v>68.62</v>
      </c>
      <c r="BL420" s="2" t="n">
        <v>65.62</v>
      </c>
      <c r="BM420" s="2" t="n">
        <v>53.39</v>
      </c>
      <c r="BN420" s="2" t="n">
        <v>73.3</v>
      </c>
      <c r="BO420" s="2" t="n">
        <v>71.86</v>
      </c>
      <c r="BP420" s="2" t="n">
        <v>53.39</v>
      </c>
      <c r="BQ420" s="2" t="n">
        <v>76.84</v>
      </c>
      <c r="BR420" s="2" t="n">
        <v>78.08</v>
      </c>
      <c r="BS420" s="2" t="n">
        <v>53.39</v>
      </c>
      <c r="BT420" s="2" t="n">
        <v>79.86</v>
      </c>
      <c r="BU420" s="2" t="n">
        <v>81.09999999999999</v>
      </c>
      <c r="BV420" s="2" t="n">
        <v>53.39</v>
      </c>
      <c r="BW420" s="2" t="n">
        <v>84.54000000000001</v>
      </c>
      <c r="BX420" s="2" t="n">
        <v>84.81999999999999</v>
      </c>
      <c r="BY420" s="2" t="n">
        <v>53.39</v>
      </c>
      <c r="BZ420" s="2" t="n">
        <v>89.11</v>
      </c>
      <c r="CA420" s="2" t="n">
        <v>89.31999999999999</v>
      </c>
      <c r="CB420" s="2" t="n">
        <v>53.39</v>
      </c>
      <c r="CC420" s="2" t="n">
        <v>93.68000000000001</v>
      </c>
      <c r="CD420" s="2" t="n">
        <v>93.89</v>
      </c>
      <c r="CE420" s="2" t="n">
        <v>53.39</v>
      </c>
      <c r="CF420" s="2" t="n">
        <v>96.66</v>
      </c>
      <c r="CG420" s="2" t="n">
        <v>97.81</v>
      </c>
      <c r="CH420" s="2" t="n">
        <v>53.39</v>
      </c>
      <c r="CI420" s="2" t="n">
        <v>98.08</v>
      </c>
      <c r="CJ420" s="2" t="n">
        <v>99.61</v>
      </c>
      <c r="CK420" s="2" t="n">
        <v>53.39</v>
      </c>
      <c r="CL420" s="2" t="n">
        <v>98.38</v>
      </c>
      <c r="CM420" s="2" t="n">
        <v>99.89</v>
      </c>
      <c r="CN420" s="2" t="n">
        <v>53.39</v>
      </c>
      <c r="CO420" s="2" t="n">
        <v>98.44</v>
      </c>
      <c r="CP420" s="2" t="n">
        <v>100</v>
      </c>
      <c r="CQ420" s="2" t="n">
        <v>53.39</v>
      </c>
      <c r="CR420" s="2" t="n">
        <v>98.44</v>
      </c>
      <c r="CS420" s="2" t="n">
        <v>100</v>
      </c>
      <c r="CT420" s="2" t="n">
        <v>53.39</v>
      </c>
      <c r="CU420" s="2" t="n">
        <v>98.44</v>
      </c>
      <c r="CV420" s="2" t="n">
        <v>100</v>
      </c>
      <c r="CW420" s="2" t="n">
        <v>53.39</v>
      </c>
      <c r="CX420" s="2" t="n">
        <v>98.44</v>
      </c>
      <c r="CY420" s="2" t="n">
        <v>100</v>
      </c>
      <c r="CZ420" s="2" t="n">
        <v>53.39</v>
      </c>
      <c r="DA420" s="2" t="n">
        <v>98.44</v>
      </c>
      <c r="DB420" s="2" t="n">
        <v>100</v>
      </c>
      <c r="DC420" s="2" t="n">
        <v>53.39</v>
      </c>
      <c r="DD420" s="2" t="n">
        <v>98.44</v>
      </c>
      <c r="DE420" s="2" t="n">
        <v>100</v>
      </c>
      <c r="DF420" s="2" t="n">
        <v>53.39</v>
      </c>
      <c r="DG420" s="2" t="n">
        <v>98.44</v>
      </c>
      <c r="DH420" s="2" t="n">
        <v>100</v>
      </c>
      <c r="DI420" s="2" t="n">
        <v>53.39</v>
      </c>
      <c r="DJ420" s="2" t="n">
        <v>98.44</v>
      </c>
      <c r="DK420" s="2" t="n">
        <v>100</v>
      </c>
      <c r="DL420" s="2" t="n">
        <v>53.39</v>
      </c>
      <c r="DM420" s="2" t="n">
        <v>98.44</v>
      </c>
      <c r="DN420" s="2" t="n">
        <v>100</v>
      </c>
      <c r="DO420" s="2" t="n">
        <v>53.39</v>
      </c>
      <c r="DP420" s="2" t="n">
        <v>98.44</v>
      </c>
      <c r="DQ420" s="2" t="n">
        <v>100</v>
      </c>
      <c r="DR420" s="2" t="n">
        <v>53.39</v>
      </c>
      <c r="DS420" s="2" t="n">
        <v>98.44</v>
      </c>
      <c r="DT420" s="2" t="n">
        <v>100</v>
      </c>
      <c r="DU420" s="2" t="n">
        <v>53.39</v>
      </c>
      <c r="DV420" s="2" t="n">
        <v>98.44</v>
      </c>
      <c r="DW420" s="2" t="n">
        <v>100</v>
      </c>
      <c r="DX420" s="2" t="n">
        <v>53.39</v>
      </c>
      <c r="DY420" s="2" t="n">
        <v>98.44</v>
      </c>
      <c r="DZ420" s="2" t="n">
        <v>100</v>
      </c>
      <c r="EA420" s="2" t="n">
        <v>53.39</v>
      </c>
      <c r="EB420" s="2" t="n">
        <v>98.44</v>
      </c>
      <c r="EC420" s="2" t="n">
        <v>100</v>
      </c>
      <c r="ED420" s="2" t="n">
        <v>53.39</v>
      </c>
      <c r="EE420" s="2" t="n">
        <v>98.44</v>
      </c>
      <c r="EF420" s="2" t="n">
        <v>100</v>
      </c>
      <c r="EG420" s="2" t="n">
        <v>53.39</v>
      </c>
      <c r="EH420" s="2" t="n">
        <v>98.44</v>
      </c>
      <c r="EI420" s="2" t="n">
        <v>100</v>
      </c>
      <c r="EJ420" s="2" t="n">
        <v>53.39</v>
      </c>
      <c r="EK420" s="2" t="n">
        <v>98.44</v>
      </c>
      <c r="EL420" s="2" t="n">
        <v>100</v>
      </c>
      <c r="EM420" s="2" t="n">
        <v>53.39</v>
      </c>
      <c r="EN420" s="2" t="n">
        <v>98.44</v>
      </c>
      <c r="EO420" s="2" t="n">
        <v>100</v>
      </c>
      <c r="EP420" s="2" t="n">
        <v>53.39</v>
      </c>
    </row>
    <row r="421">
      <c r="A421" s="2" t="n">
        <v>4</v>
      </c>
      <c r="B421" s="2" t="inlineStr">
        <is>
          <t>17.01.01.11</t>
        </is>
      </c>
      <c r="C421" s="2" t="inlineStr">
        <is>
          <t>Concreto bombeado Fck=40Mpa para superestrutura</t>
        </is>
      </c>
      <c r="D421" s="2" t="inlineStr">
        <is>
          <t>04/06/2025</t>
        </is>
      </c>
      <c r="E421" s="2" t="inlineStr">
        <is>
          <t>05/07/2027</t>
        </is>
      </c>
      <c r="F421" s="2" t="n">
        <v>6655698.660000001</v>
      </c>
      <c r="G421" s="2" t="n">
        <v>0</v>
      </c>
      <c r="H421" s="2" t="n">
        <v>6655698.660000001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0.14</v>
      </c>
      <c r="S421" s="2" t="n">
        <v>0.14</v>
      </c>
      <c r="T421" s="2" t="n">
        <v>0</v>
      </c>
      <c r="U421" s="2" t="n">
        <v>0.71</v>
      </c>
      <c r="V421" s="2" t="n">
        <v>0.71</v>
      </c>
      <c r="W421" s="2" t="n">
        <v>0.71</v>
      </c>
      <c r="X421" s="2" t="n">
        <v>1.96</v>
      </c>
      <c r="Y421" s="2" t="n">
        <v>1.96</v>
      </c>
      <c r="Z421" s="2" t="n">
        <v>1.87</v>
      </c>
      <c r="AA421" s="2" t="n">
        <v>4.98</v>
      </c>
      <c r="AB421" s="2" t="n">
        <v>4.98</v>
      </c>
      <c r="AC421" s="2" t="n">
        <v>4.98</v>
      </c>
      <c r="AD421" s="2" t="n">
        <v>7.58</v>
      </c>
      <c r="AE421" s="2" t="n">
        <v>7.58</v>
      </c>
      <c r="AF421" s="2" t="n">
        <v>7.68</v>
      </c>
      <c r="AG421" s="2" t="n">
        <v>12.61</v>
      </c>
      <c r="AH421" s="2" t="n">
        <v>12.61</v>
      </c>
      <c r="AI421" s="2" t="n">
        <v>10.87</v>
      </c>
      <c r="AJ421" s="2" t="n">
        <v>14.15</v>
      </c>
      <c r="AK421" s="2" t="n">
        <v>14.15</v>
      </c>
      <c r="AL421" s="2" t="n">
        <v>14.15</v>
      </c>
      <c r="AM421" s="2" t="n">
        <v>19.57</v>
      </c>
      <c r="AN421" s="2" t="n">
        <v>19.57</v>
      </c>
      <c r="AO421" s="2" t="n">
        <v>19.43</v>
      </c>
      <c r="AP421" s="2" t="n">
        <v>24.5</v>
      </c>
      <c r="AQ421" s="2" t="n">
        <v>24.5</v>
      </c>
      <c r="AR421" s="2" t="n">
        <v>24.66</v>
      </c>
      <c r="AS421" s="2" t="n">
        <v>30.59</v>
      </c>
      <c r="AT421" s="2" t="n">
        <v>30.59</v>
      </c>
      <c r="AU421" s="2" t="n">
        <v>29.79</v>
      </c>
      <c r="AV421" s="2" t="n">
        <v>36.45</v>
      </c>
      <c r="AW421" s="2" t="n">
        <v>36.45</v>
      </c>
      <c r="AX421" s="2" t="n">
        <v>35.91</v>
      </c>
      <c r="AY421" s="2" t="n">
        <v>40.6</v>
      </c>
      <c r="AZ421" s="2" t="n">
        <v>40.6</v>
      </c>
      <c r="BA421" s="2" t="n">
        <v>41.3</v>
      </c>
      <c r="BB421" s="2" t="n">
        <v>47.16</v>
      </c>
      <c r="BC421" s="2" t="n">
        <v>46.15</v>
      </c>
      <c r="BD421" s="2" t="n">
        <v>46.28</v>
      </c>
      <c r="BE421" s="2" t="n">
        <v>58.12</v>
      </c>
      <c r="BF421" s="2" t="n">
        <v>49.62</v>
      </c>
      <c r="BG421" s="2" t="n">
        <v>51.32</v>
      </c>
      <c r="BH421" s="2" t="n">
        <v>63.94</v>
      </c>
      <c r="BI421" s="2" t="n">
        <v>57.54</v>
      </c>
      <c r="BJ421" s="2" t="n">
        <v>53.39</v>
      </c>
      <c r="BK421" s="2" t="n">
        <v>68.62</v>
      </c>
      <c r="BL421" s="2" t="n">
        <v>65.62</v>
      </c>
      <c r="BM421" s="2" t="n">
        <v>53.39</v>
      </c>
      <c r="BN421" s="2" t="n">
        <v>73.3</v>
      </c>
      <c r="BO421" s="2" t="n">
        <v>71.86</v>
      </c>
      <c r="BP421" s="2" t="n">
        <v>53.39</v>
      </c>
      <c r="BQ421" s="2" t="n">
        <v>76.84</v>
      </c>
      <c r="BR421" s="2" t="n">
        <v>78.08</v>
      </c>
      <c r="BS421" s="2" t="n">
        <v>53.39</v>
      </c>
      <c r="BT421" s="2" t="n">
        <v>79.86</v>
      </c>
      <c r="BU421" s="2" t="n">
        <v>81.09999999999999</v>
      </c>
      <c r="BV421" s="2" t="n">
        <v>53.39</v>
      </c>
      <c r="BW421" s="2" t="n">
        <v>84.54000000000001</v>
      </c>
      <c r="BX421" s="2" t="n">
        <v>84.81999999999999</v>
      </c>
      <c r="BY421" s="2" t="n">
        <v>53.39</v>
      </c>
      <c r="BZ421" s="2" t="n">
        <v>89.11</v>
      </c>
      <c r="CA421" s="2" t="n">
        <v>89.31999999999999</v>
      </c>
      <c r="CB421" s="2" t="n">
        <v>53.39</v>
      </c>
      <c r="CC421" s="2" t="n">
        <v>93.68000000000001</v>
      </c>
      <c r="CD421" s="2" t="n">
        <v>93.89</v>
      </c>
      <c r="CE421" s="2" t="n">
        <v>53.39</v>
      </c>
      <c r="CF421" s="2" t="n">
        <v>96.66</v>
      </c>
      <c r="CG421" s="2" t="n">
        <v>97.81</v>
      </c>
      <c r="CH421" s="2" t="n">
        <v>53.39</v>
      </c>
      <c r="CI421" s="2" t="n">
        <v>98.08</v>
      </c>
      <c r="CJ421" s="2" t="n">
        <v>99.61</v>
      </c>
      <c r="CK421" s="2" t="n">
        <v>53.39</v>
      </c>
      <c r="CL421" s="2" t="n">
        <v>98.38</v>
      </c>
      <c r="CM421" s="2" t="n">
        <v>99.89</v>
      </c>
      <c r="CN421" s="2" t="n">
        <v>53.39</v>
      </c>
      <c r="CO421" s="2" t="n">
        <v>98.44</v>
      </c>
      <c r="CP421" s="2" t="n">
        <v>100</v>
      </c>
      <c r="CQ421" s="2" t="n">
        <v>53.39</v>
      </c>
      <c r="CR421" s="2" t="n">
        <v>98.44</v>
      </c>
      <c r="CS421" s="2" t="n">
        <v>100</v>
      </c>
      <c r="CT421" s="2" t="n">
        <v>53.39</v>
      </c>
      <c r="CU421" s="2" t="n">
        <v>98.44</v>
      </c>
      <c r="CV421" s="2" t="n">
        <v>100</v>
      </c>
      <c r="CW421" s="2" t="n">
        <v>53.39</v>
      </c>
      <c r="CX421" s="2" t="n">
        <v>98.44</v>
      </c>
      <c r="CY421" s="2" t="n">
        <v>100</v>
      </c>
      <c r="CZ421" s="2" t="n">
        <v>53.39</v>
      </c>
      <c r="DA421" s="2" t="n">
        <v>98.44</v>
      </c>
      <c r="DB421" s="2" t="n">
        <v>100</v>
      </c>
      <c r="DC421" s="2" t="n">
        <v>53.39</v>
      </c>
      <c r="DD421" s="2" t="n">
        <v>98.44</v>
      </c>
      <c r="DE421" s="2" t="n">
        <v>100</v>
      </c>
      <c r="DF421" s="2" t="n">
        <v>53.39</v>
      </c>
      <c r="DG421" s="2" t="n">
        <v>98.44</v>
      </c>
      <c r="DH421" s="2" t="n">
        <v>100</v>
      </c>
      <c r="DI421" s="2" t="n">
        <v>53.39</v>
      </c>
      <c r="DJ421" s="2" t="n">
        <v>98.44</v>
      </c>
      <c r="DK421" s="2" t="n">
        <v>100</v>
      </c>
      <c r="DL421" s="2" t="n">
        <v>53.39</v>
      </c>
      <c r="DM421" s="2" t="n">
        <v>98.44</v>
      </c>
      <c r="DN421" s="2" t="n">
        <v>100</v>
      </c>
      <c r="DO421" s="2" t="n">
        <v>53.39</v>
      </c>
      <c r="DP421" s="2" t="n">
        <v>98.44</v>
      </c>
      <c r="DQ421" s="2" t="n">
        <v>100</v>
      </c>
      <c r="DR421" s="2" t="n">
        <v>53.39</v>
      </c>
      <c r="DS421" s="2" t="n">
        <v>98.44</v>
      </c>
      <c r="DT421" s="2" t="n">
        <v>100</v>
      </c>
      <c r="DU421" s="2" t="n">
        <v>53.39</v>
      </c>
      <c r="DV421" s="2" t="n">
        <v>98.44</v>
      </c>
      <c r="DW421" s="2" t="n">
        <v>100</v>
      </c>
      <c r="DX421" s="2" t="n">
        <v>53.39</v>
      </c>
      <c r="DY421" s="2" t="n">
        <v>98.44</v>
      </c>
      <c r="DZ421" s="2" t="n">
        <v>100</v>
      </c>
      <c r="EA421" s="2" t="n">
        <v>53.39</v>
      </c>
      <c r="EB421" s="2" t="n">
        <v>98.44</v>
      </c>
      <c r="EC421" s="2" t="n">
        <v>100</v>
      </c>
      <c r="ED421" s="2" t="n">
        <v>53.39</v>
      </c>
      <c r="EE421" s="2" t="n">
        <v>98.44</v>
      </c>
      <c r="EF421" s="2" t="n">
        <v>100</v>
      </c>
      <c r="EG421" s="2" t="n">
        <v>53.39</v>
      </c>
      <c r="EH421" s="2" t="n">
        <v>98.44</v>
      </c>
      <c r="EI421" s="2" t="n">
        <v>100</v>
      </c>
      <c r="EJ421" s="2" t="n">
        <v>53.39</v>
      </c>
      <c r="EK421" s="2" t="n">
        <v>98.44</v>
      </c>
      <c r="EL421" s="2" t="n">
        <v>100</v>
      </c>
      <c r="EM421" s="2" t="n">
        <v>53.39</v>
      </c>
      <c r="EN421" s="2" t="n">
        <v>98.44</v>
      </c>
      <c r="EO421" s="2" t="n">
        <v>100</v>
      </c>
      <c r="EP421" s="2" t="n">
        <v>53.39</v>
      </c>
    </row>
    <row r="422">
      <c r="A422" s="2" t="n">
        <v>4</v>
      </c>
      <c r="B422" s="2" t="inlineStr">
        <is>
          <t>17.01.01.12</t>
        </is>
      </c>
      <c r="C422" s="2" t="inlineStr">
        <is>
          <t>Concreto bombeado Fck=35Mpa para superestrutura</t>
        </is>
      </c>
      <c r="D422" s="2" t="inlineStr">
        <is>
          <t>04/06/2025</t>
        </is>
      </c>
      <c r="E422" s="2" t="inlineStr">
        <is>
          <t>05/07/2027</t>
        </is>
      </c>
      <c r="F422" s="2" t="n">
        <v>0</v>
      </c>
      <c r="G422" s="2" t="n">
        <v>0</v>
      </c>
      <c r="H422" s="2" t="n">
        <v>0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0.14</v>
      </c>
      <c r="S422" s="2" t="n">
        <v>0.14</v>
      </c>
      <c r="T422" s="2" t="n">
        <v>0</v>
      </c>
      <c r="U422" s="2" t="n">
        <v>0.71</v>
      </c>
      <c r="V422" s="2" t="n">
        <v>0.71</v>
      </c>
      <c r="W422" s="2" t="n">
        <v>0.71</v>
      </c>
      <c r="X422" s="2" t="n">
        <v>1.96</v>
      </c>
      <c r="Y422" s="2" t="n">
        <v>1.96</v>
      </c>
      <c r="Z422" s="2" t="n">
        <v>1.87</v>
      </c>
      <c r="AA422" s="2" t="n">
        <v>4.98</v>
      </c>
      <c r="AB422" s="2" t="n">
        <v>4.98</v>
      </c>
      <c r="AC422" s="2" t="n">
        <v>4.98</v>
      </c>
      <c r="AD422" s="2" t="n">
        <v>7.58</v>
      </c>
      <c r="AE422" s="2" t="n">
        <v>7.58</v>
      </c>
      <c r="AF422" s="2" t="n">
        <v>7.68</v>
      </c>
      <c r="AG422" s="2" t="n">
        <v>12.61</v>
      </c>
      <c r="AH422" s="2" t="n">
        <v>12.61</v>
      </c>
      <c r="AI422" s="2" t="n">
        <v>10.87</v>
      </c>
      <c r="AJ422" s="2" t="n">
        <v>14.15</v>
      </c>
      <c r="AK422" s="2" t="n">
        <v>14.15</v>
      </c>
      <c r="AL422" s="2" t="n">
        <v>14.15</v>
      </c>
      <c r="AM422" s="2" t="n">
        <v>19.57</v>
      </c>
      <c r="AN422" s="2" t="n">
        <v>19.57</v>
      </c>
      <c r="AO422" s="2" t="n">
        <v>19.43</v>
      </c>
      <c r="AP422" s="2" t="n">
        <v>24.5</v>
      </c>
      <c r="AQ422" s="2" t="n">
        <v>24.5</v>
      </c>
      <c r="AR422" s="2" t="n">
        <v>24.66</v>
      </c>
      <c r="AS422" s="2" t="n">
        <v>30.59</v>
      </c>
      <c r="AT422" s="2" t="n">
        <v>30.59</v>
      </c>
      <c r="AU422" s="2" t="n">
        <v>29.79</v>
      </c>
      <c r="AV422" s="2" t="n">
        <v>36.45</v>
      </c>
      <c r="AW422" s="2" t="n">
        <v>36.45</v>
      </c>
      <c r="AX422" s="2" t="n">
        <v>35.91</v>
      </c>
      <c r="AY422" s="2" t="n">
        <v>40.6</v>
      </c>
      <c r="AZ422" s="2" t="n">
        <v>40.6</v>
      </c>
      <c r="BA422" s="2" t="n">
        <v>41.3</v>
      </c>
      <c r="BB422" s="2" t="n">
        <v>47.16</v>
      </c>
      <c r="BC422" s="2" t="n">
        <v>46.15</v>
      </c>
      <c r="BD422" s="2" t="n">
        <v>46.28</v>
      </c>
      <c r="BE422" s="2" t="n">
        <v>58.12</v>
      </c>
      <c r="BF422" s="2" t="n">
        <v>49.62</v>
      </c>
      <c r="BG422" s="2" t="n">
        <v>51.32</v>
      </c>
      <c r="BH422" s="2" t="n">
        <v>63.94</v>
      </c>
      <c r="BI422" s="2" t="n">
        <v>57.54</v>
      </c>
      <c r="BJ422" s="2" t="n">
        <v>53.39</v>
      </c>
      <c r="BK422" s="2" t="n">
        <v>68.62</v>
      </c>
      <c r="BL422" s="2" t="n">
        <v>65.62</v>
      </c>
      <c r="BM422" s="2" t="n">
        <v>53.39</v>
      </c>
      <c r="BN422" s="2" t="n">
        <v>73.3</v>
      </c>
      <c r="BO422" s="2" t="n">
        <v>71.86</v>
      </c>
      <c r="BP422" s="2" t="n">
        <v>53.39</v>
      </c>
      <c r="BQ422" s="2" t="n">
        <v>76.84</v>
      </c>
      <c r="BR422" s="2" t="n">
        <v>78.08</v>
      </c>
      <c r="BS422" s="2" t="n">
        <v>53.39</v>
      </c>
      <c r="BT422" s="2" t="n">
        <v>79.86</v>
      </c>
      <c r="BU422" s="2" t="n">
        <v>81.09999999999999</v>
      </c>
      <c r="BV422" s="2" t="n">
        <v>53.39</v>
      </c>
      <c r="BW422" s="2" t="n">
        <v>84.54000000000001</v>
      </c>
      <c r="BX422" s="2" t="n">
        <v>84.81999999999999</v>
      </c>
      <c r="BY422" s="2" t="n">
        <v>53.39</v>
      </c>
      <c r="BZ422" s="2" t="n">
        <v>89.11</v>
      </c>
      <c r="CA422" s="2" t="n">
        <v>89.31999999999999</v>
      </c>
      <c r="CB422" s="2" t="n">
        <v>53.39</v>
      </c>
      <c r="CC422" s="2" t="n">
        <v>93.68000000000001</v>
      </c>
      <c r="CD422" s="2" t="n">
        <v>93.89</v>
      </c>
      <c r="CE422" s="2" t="n">
        <v>53.39</v>
      </c>
      <c r="CF422" s="2" t="n">
        <v>96.66</v>
      </c>
      <c r="CG422" s="2" t="n">
        <v>97.81</v>
      </c>
      <c r="CH422" s="2" t="n">
        <v>53.39</v>
      </c>
      <c r="CI422" s="2" t="n">
        <v>98.08</v>
      </c>
      <c r="CJ422" s="2" t="n">
        <v>99.61</v>
      </c>
      <c r="CK422" s="2" t="n">
        <v>53.39</v>
      </c>
      <c r="CL422" s="2" t="n">
        <v>98.38</v>
      </c>
      <c r="CM422" s="2" t="n">
        <v>99.89</v>
      </c>
      <c r="CN422" s="2" t="n">
        <v>53.39</v>
      </c>
      <c r="CO422" s="2" t="n">
        <v>98.44</v>
      </c>
      <c r="CP422" s="2" t="n">
        <v>100</v>
      </c>
      <c r="CQ422" s="2" t="n">
        <v>53.39</v>
      </c>
      <c r="CR422" s="2" t="n">
        <v>98.44</v>
      </c>
      <c r="CS422" s="2" t="n">
        <v>100</v>
      </c>
      <c r="CT422" s="2" t="n">
        <v>53.39</v>
      </c>
      <c r="CU422" s="2" t="n">
        <v>98.44</v>
      </c>
      <c r="CV422" s="2" t="n">
        <v>100</v>
      </c>
      <c r="CW422" s="2" t="n">
        <v>53.39</v>
      </c>
      <c r="CX422" s="2" t="n">
        <v>98.44</v>
      </c>
      <c r="CY422" s="2" t="n">
        <v>100</v>
      </c>
      <c r="CZ422" s="2" t="n">
        <v>53.39</v>
      </c>
      <c r="DA422" s="2" t="n">
        <v>98.44</v>
      </c>
      <c r="DB422" s="2" t="n">
        <v>100</v>
      </c>
      <c r="DC422" s="2" t="n">
        <v>53.39</v>
      </c>
      <c r="DD422" s="2" t="n">
        <v>98.44</v>
      </c>
      <c r="DE422" s="2" t="n">
        <v>100</v>
      </c>
      <c r="DF422" s="2" t="n">
        <v>53.39</v>
      </c>
      <c r="DG422" s="2" t="n">
        <v>98.44</v>
      </c>
      <c r="DH422" s="2" t="n">
        <v>100</v>
      </c>
      <c r="DI422" s="2" t="n">
        <v>53.39</v>
      </c>
      <c r="DJ422" s="2" t="n">
        <v>98.44</v>
      </c>
      <c r="DK422" s="2" t="n">
        <v>100</v>
      </c>
      <c r="DL422" s="2" t="n">
        <v>53.39</v>
      </c>
      <c r="DM422" s="2" t="n">
        <v>98.44</v>
      </c>
      <c r="DN422" s="2" t="n">
        <v>100</v>
      </c>
      <c r="DO422" s="2" t="n">
        <v>53.39</v>
      </c>
      <c r="DP422" s="2" t="n">
        <v>98.44</v>
      </c>
      <c r="DQ422" s="2" t="n">
        <v>100</v>
      </c>
      <c r="DR422" s="2" t="n">
        <v>53.39</v>
      </c>
      <c r="DS422" s="2" t="n">
        <v>98.44</v>
      </c>
      <c r="DT422" s="2" t="n">
        <v>100</v>
      </c>
      <c r="DU422" s="2" t="n">
        <v>53.39</v>
      </c>
      <c r="DV422" s="2" t="n">
        <v>98.44</v>
      </c>
      <c r="DW422" s="2" t="n">
        <v>100</v>
      </c>
      <c r="DX422" s="2" t="n">
        <v>53.39</v>
      </c>
      <c r="DY422" s="2" t="n">
        <v>98.44</v>
      </c>
      <c r="DZ422" s="2" t="n">
        <v>100</v>
      </c>
      <c r="EA422" s="2" t="n">
        <v>53.39</v>
      </c>
      <c r="EB422" s="2" t="n">
        <v>98.44</v>
      </c>
      <c r="EC422" s="2" t="n">
        <v>100</v>
      </c>
      <c r="ED422" s="2" t="n">
        <v>53.39</v>
      </c>
      <c r="EE422" s="2" t="n">
        <v>98.44</v>
      </c>
      <c r="EF422" s="2" t="n">
        <v>100</v>
      </c>
      <c r="EG422" s="2" t="n">
        <v>53.39</v>
      </c>
      <c r="EH422" s="2" t="n">
        <v>98.44</v>
      </c>
      <c r="EI422" s="2" t="n">
        <v>100</v>
      </c>
      <c r="EJ422" s="2" t="n">
        <v>53.39</v>
      </c>
      <c r="EK422" s="2" t="n">
        <v>98.44</v>
      </c>
      <c r="EL422" s="2" t="n">
        <v>100</v>
      </c>
      <c r="EM422" s="2" t="n">
        <v>53.39</v>
      </c>
      <c r="EN422" s="2" t="n">
        <v>98.44</v>
      </c>
      <c r="EO422" s="2" t="n">
        <v>100</v>
      </c>
      <c r="EP422" s="2" t="n">
        <v>53.39</v>
      </c>
    </row>
    <row r="423">
      <c r="A423" s="2" t="n">
        <v>4</v>
      </c>
      <c r="B423" s="2" t="inlineStr">
        <is>
          <t>17.01.01.13</t>
        </is>
      </c>
      <c r="C423" s="2" t="inlineStr">
        <is>
          <t>Polimento de pisos de concreto, acabamento sarrafeado</t>
        </is>
      </c>
      <c r="D423" s="2" t="inlineStr">
        <is>
          <t>04/06/2025</t>
        </is>
      </c>
      <c r="E423" s="2" t="inlineStr">
        <is>
          <t>05/07/2027</t>
        </is>
      </c>
      <c r="F423" s="2" t="n">
        <v>267960.77342</v>
      </c>
      <c r="G423" s="2" t="n">
        <v>0</v>
      </c>
      <c r="H423" s="2" t="n">
        <v>267960.77342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0.14</v>
      </c>
      <c r="S423" s="2" t="n">
        <v>0.14</v>
      </c>
      <c r="T423" s="2" t="n">
        <v>0</v>
      </c>
      <c r="U423" s="2" t="n">
        <v>0.71</v>
      </c>
      <c r="V423" s="2" t="n">
        <v>0.71</v>
      </c>
      <c r="W423" s="2" t="n">
        <v>0.71</v>
      </c>
      <c r="X423" s="2" t="n">
        <v>1.96</v>
      </c>
      <c r="Y423" s="2" t="n">
        <v>1.96</v>
      </c>
      <c r="Z423" s="2" t="n">
        <v>1.87</v>
      </c>
      <c r="AA423" s="2" t="n">
        <v>4.98</v>
      </c>
      <c r="AB423" s="2" t="n">
        <v>4.98</v>
      </c>
      <c r="AC423" s="2" t="n">
        <v>4.98</v>
      </c>
      <c r="AD423" s="2" t="n">
        <v>7.58</v>
      </c>
      <c r="AE423" s="2" t="n">
        <v>7.58</v>
      </c>
      <c r="AF423" s="2" t="n">
        <v>7.68</v>
      </c>
      <c r="AG423" s="2" t="n">
        <v>12.61</v>
      </c>
      <c r="AH423" s="2" t="n">
        <v>12.61</v>
      </c>
      <c r="AI423" s="2" t="n">
        <v>10.87</v>
      </c>
      <c r="AJ423" s="2" t="n">
        <v>14.15</v>
      </c>
      <c r="AK423" s="2" t="n">
        <v>14.15</v>
      </c>
      <c r="AL423" s="2" t="n">
        <v>14.15</v>
      </c>
      <c r="AM423" s="2" t="n">
        <v>19.57</v>
      </c>
      <c r="AN423" s="2" t="n">
        <v>19.57</v>
      </c>
      <c r="AO423" s="2" t="n">
        <v>19.43</v>
      </c>
      <c r="AP423" s="2" t="n">
        <v>24.5</v>
      </c>
      <c r="AQ423" s="2" t="n">
        <v>24.5</v>
      </c>
      <c r="AR423" s="2" t="n">
        <v>24.66</v>
      </c>
      <c r="AS423" s="2" t="n">
        <v>30.59</v>
      </c>
      <c r="AT423" s="2" t="n">
        <v>30.59</v>
      </c>
      <c r="AU423" s="2" t="n">
        <v>29.79</v>
      </c>
      <c r="AV423" s="2" t="n">
        <v>36.45</v>
      </c>
      <c r="AW423" s="2" t="n">
        <v>36.45</v>
      </c>
      <c r="AX423" s="2" t="n">
        <v>35.91</v>
      </c>
      <c r="AY423" s="2" t="n">
        <v>40.6</v>
      </c>
      <c r="AZ423" s="2" t="n">
        <v>40.6</v>
      </c>
      <c r="BA423" s="2" t="n">
        <v>41.3</v>
      </c>
      <c r="BB423" s="2" t="n">
        <v>47.16</v>
      </c>
      <c r="BC423" s="2" t="n">
        <v>46.15</v>
      </c>
      <c r="BD423" s="2" t="n">
        <v>46.28</v>
      </c>
      <c r="BE423" s="2" t="n">
        <v>58.12</v>
      </c>
      <c r="BF423" s="2" t="n">
        <v>49.62</v>
      </c>
      <c r="BG423" s="2" t="n">
        <v>51.32</v>
      </c>
      <c r="BH423" s="2" t="n">
        <v>63.94</v>
      </c>
      <c r="BI423" s="2" t="n">
        <v>57.54</v>
      </c>
      <c r="BJ423" s="2" t="n">
        <v>53.39</v>
      </c>
      <c r="BK423" s="2" t="n">
        <v>68.62</v>
      </c>
      <c r="BL423" s="2" t="n">
        <v>65.62</v>
      </c>
      <c r="BM423" s="2" t="n">
        <v>53.39</v>
      </c>
      <c r="BN423" s="2" t="n">
        <v>73.3</v>
      </c>
      <c r="BO423" s="2" t="n">
        <v>71.86</v>
      </c>
      <c r="BP423" s="2" t="n">
        <v>53.39</v>
      </c>
      <c r="BQ423" s="2" t="n">
        <v>76.84</v>
      </c>
      <c r="BR423" s="2" t="n">
        <v>78.08</v>
      </c>
      <c r="BS423" s="2" t="n">
        <v>53.39</v>
      </c>
      <c r="BT423" s="2" t="n">
        <v>79.86</v>
      </c>
      <c r="BU423" s="2" t="n">
        <v>81.09999999999999</v>
      </c>
      <c r="BV423" s="2" t="n">
        <v>53.39</v>
      </c>
      <c r="BW423" s="2" t="n">
        <v>84.54000000000001</v>
      </c>
      <c r="BX423" s="2" t="n">
        <v>84.81999999999999</v>
      </c>
      <c r="BY423" s="2" t="n">
        <v>53.39</v>
      </c>
      <c r="BZ423" s="2" t="n">
        <v>89.11</v>
      </c>
      <c r="CA423" s="2" t="n">
        <v>89.31999999999999</v>
      </c>
      <c r="CB423" s="2" t="n">
        <v>53.39</v>
      </c>
      <c r="CC423" s="2" t="n">
        <v>93.68000000000001</v>
      </c>
      <c r="CD423" s="2" t="n">
        <v>93.89</v>
      </c>
      <c r="CE423" s="2" t="n">
        <v>53.39</v>
      </c>
      <c r="CF423" s="2" t="n">
        <v>96.66</v>
      </c>
      <c r="CG423" s="2" t="n">
        <v>97.81</v>
      </c>
      <c r="CH423" s="2" t="n">
        <v>53.39</v>
      </c>
      <c r="CI423" s="2" t="n">
        <v>98.08</v>
      </c>
      <c r="CJ423" s="2" t="n">
        <v>99.61</v>
      </c>
      <c r="CK423" s="2" t="n">
        <v>53.39</v>
      </c>
      <c r="CL423" s="2" t="n">
        <v>98.38</v>
      </c>
      <c r="CM423" s="2" t="n">
        <v>99.89</v>
      </c>
      <c r="CN423" s="2" t="n">
        <v>53.39</v>
      </c>
      <c r="CO423" s="2" t="n">
        <v>98.44</v>
      </c>
      <c r="CP423" s="2" t="n">
        <v>100</v>
      </c>
      <c r="CQ423" s="2" t="n">
        <v>53.39</v>
      </c>
      <c r="CR423" s="2" t="n">
        <v>98.44</v>
      </c>
      <c r="CS423" s="2" t="n">
        <v>100</v>
      </c>
      <c r="CT423" s="2" t="n">
        <v>53.39</v>
      </c>
      <c r="CU423" s="2" t="n">
        <v>98.44</v>
      </c>
      <c r="CV423" s="2" t="n">
        <v>100</v>
      </c>
      <c r="CW423" s="2" t="n">
        <v>53.39</v>
      </c>
      <c r="CX423" s="2" t="n">
        <v>98.44</v>
      </c>
      <c r="CY423" s="2" t="n">
        <v>100</v>
      </c>
      <c r="CZ423" s="2" t="n">
        <v>53.39</v>
      </c>
      <c r="DA423" s="2" t="n">
        <v>98.44</v>
      </c>
      <c r="DB423" s="2" t="n">
        <v>100</v>
      </c>
      <c r="DC423" s="2" t="n">
        <v>53.39</v>
      </c>
      <c r="DD423" s="2" t="n">
        <v>98.44</v>
      </c>
      <c r="DE423" s="2" t="n">
        <v>100</v>
      </c>
      <c r="DF423" s="2" t="n">
        <v>53.39</v>
      </c>
      <c r="DG423" s="2" t="n">
        <v>98.44</v>
      </c>
      <c r="DH423" s="2" t="n">
        <v>100</v>
      </c>
      <c r="DI423" s="2" t="n">
        <v>53.39</v>
      </c>
      <c r="DJ423" s="2" t="n">
        <v>98.44</v>
      </c>
      <c r="DK423" s="2" t="n">
        <v>100</v>
      </c>
      <c r="DL423" s="2" t="n">
        <v>53.39</v>
      </c>
      <c r="DM423" s="2" t="n">
        <v>98.44</v>
      </c>
      <c r="DN423" s="2" t="n">
        <v>100</v>
      </c>
      <c r="DO423" s="2" t="n">
        <v>53.39</v>
      </c>
      <c r="DP423" s="2" t="n">
        <v>98.44</v>
      </c>
      <c r="DQ423" s="2" t="n">
        <v>100</v>
      </c>
      <c r="DR423" s="2" t="n">
        <v>53.39</v>
      </c>
      <c r="DS423" s="2" t="n">
        <v>98.44</v>
      </c>
      <c r="DT423" s="2" t="n">
        <v>100</v>
      </c>
      <c r="DU423" s="2" t="n">
        <v>53.39</v>
      </c>
      <c r="DV423" s="2" t="n">
        <v>98.44</v>
      </c>
      <c r="DW423" s="2" t="n">
        <v>100</v>
      </c>
      <c r="DX423" s="2" t="n">
        <v>53.39</v>
      </c>
      <c r="DY423" s="2" t="n">
        <v>98.44</v>
      </c>
      <c r="DZ423" s="2" t="n">
        <v>100</v>
      </c>
      <c r="EA423" s="2" t="n">
        <v>53.39</v>
      </c>
      <c r="EB423" s="2" t="n">
        <v>98.44</v>
      </c>
      <c r="EC423" s="2" t="n">
        <v>100</v>
      </c>
      <c r="ED423" s="2" t="n">
        <v>53.39</v>
      </c>
      <c r="EE423" s="2" t="n">
        <v>98.44</v>
      </c>
      <c r="EF423" s="2" t="n">
        <v>100</v>
      </c>
      <c r="EG423" s="2" t="n">
        <v>53.39</v>
      </c>
      <c r="EH423" s="2" t="n">
        <v>98.44</v>
      </c>
      <c r="EI423" s="2" t="n">
        <v>100</v>
      </c>
      <c r="EJ423" s="2" t="n">
        <v>53.39</v>
      </c>
      <c r="EK423" s="2" t="n">
        <v>98.44</v>
      </c>
      <c r="EL423" s="2" t="n">
        <v>100</v>
      </c>
      <c r="EM423" s="2" t="n">
        <v>53.39</v>
      </c>
      <c r="EN423" s="2" t="n">
        <v>98.44</v>
      </c>
      <c r="EO423" s="2" t="n">
        <v>100</v>
      </c>
      <c r="EP423" s="2" t="n">
        <v>53.39</v>
      </c>
    </row>
    <row r="424">
      <c r="A424" s="2" t="n">
        <v>3</v>
      </c>
      <c r="B424" s="2" t="inlineStr">
        <is>
          <t>17.01.02</t>
        </is>
      </c>
      <c r="C424" s="2" t="inlineStr">
        <is>
          <t>Complementos</t>
        </is>
      </c>
      <c r="D424" s="2" t="inlineStr">
        <is>
          <t>04/06/2025</t>
        </is>
      </c>
      <c r="E424" s="2" t="inlineStr">
        <is>
          <t>05/07/2027</t>
        </is>
      </c>
      <c r="F424" s="2" t="n">
        <v>1358807.606087123</v>
      </c>
      <c r="G424" s="2" t="n">
        <v>0</v>
      </c>
      <c r="H424" s="2" t="n">
        <v>1358807.606087123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0.14</v>
      </c>
      <c r="S424" s="2" t="n">
        <v>0.14</v>
      </c>
      <c r="T424" s="2" t="n">
        <v>0</v>
      </c>
      <c r="U424" s="2" t="n">
        <v>0.71</v>
      </c>
      <c r="V424" s="2" t="n">
        <v>0.71</v>
      </c>
      <c r="W424" s="2" t="n">
        <v>0.71</v>
      </c>
      <c r="X424" s="2" t="n">
        <v>1.96</v>
      </c>
      <c r="Y424" s="2" t="n">
        <v>1.96</v>
      </c>
      <c r="Z424" s="2" t="n">
        <v>1.87</v>
      </c>
      <c r="AA424" s="2" t="n">
        <v>4.98</v>
      </c>
      <c r="AB424" s="2" t="n">
        <v>4.98</v>
      </c>
      <c r="AC424" s="2" t="n">
        <v>4.98</v>
      </c>
      <c r="AD424" s="2" t="n">
        <v>7.58</v>
      </c>
      <c r="AE424" s="2" t="n">
        <v>7.58</v>
      </c>
      <c r="AF424" s="2" t="n">
        <v>7.68</v>
      </c>
      <c r="AG424" s="2" t="n">
        <v>12.61</v>
      </c>
      <c r="AH424" s="2" t="n">
        <v>12.61</v>
      </c>
      <c r="AI424" s="2" t="n">
        <v>10.87</v>
      </c>
      <c r="AJ424" s="2" t="n">
        <v>14.15</v>
      </c>
      <c r="AK424" s="2" t="n">
        <v>14.15</v>
      </c>
      <c r="AL424" s="2" t="n">
        <v>14.15</v>
      </c>
      <c r="AM424" s="2" t="n">
        <v>19.57</v>
      </c>
      <c r="AN424" s="2" t="n">
        <v>19.57</v>
      </c>
      <c r="AO424" s="2" t="n">
        <v>19.43</v>
      </c>
      <c r="AP424" s="2" t="n">
        <v>24.5</v>
      </c>
      <c r="AQ424" s="2" t="n">
        <v>24.5</v>
      </c>
      <c r="AR424" s="2" t="n">
        <v>24.66</v>
      </c>
      <c r="AS424" s="2" t="n">
        <v>30.59</v>
      </c>
      <c r="AT424" s="2" t="n">
        <v>30.59</v>
      </c>
      <c r="AU424" s="2" t="n">
        <v>29.79</v>
      </c>
      <c r="AV424" s="2" t="n">
        <v>36.45</v>
      </c>
      <c r="AW424" s="2" t="n">
        <v>36.45</v>
      </c>
      <c r="AX424" s="2" t="n">
        <v>35.91</v>
      </c>
      <c r="AY424" s="2" t="n">
        <v>40.6</v>
      </c>
      <c r="AZ424" s="2" t="n">
        <v>40.6</v>
      </c>
      <c r="BA424" s="2" t="n">
        <v>41.3</v>
      </c>
      <c r="BB424" s="2" t="n">
        <v>47.16</v>
      </c>
      <c r="BC424" s="2" t="n">
        <v>46.15</v>
      </c>
      <c r="BD424" s="2" t="n">
        <v>46.28</v>
      </c>
      <c r="BE424" s="2" t="n">
        <v>58.12</v>
      </c>
      <c r="BF424" s="2" t="n">
        <v>49.62</v>
      </c>
      <c r="BG424" s="2" t="n">
        <v>51.32</v>
      </c>
      <c r="BH424" s="2" t="n">
        <v>63.94</v>
      </c>
      <c r="BI424" s="2" t="n">
        <v>57.54</v>
      </c>
      <c r="BJ424" s="2" t="n">
        <v>53.39</v>
      </c>
      <c r="BK424" s="2" t="n">
        <v>68.62</v>
      </c>
      <c r="BL424" s="2" t="n">
        <v>65.62</v>
      </c>
      <c r="BM424" s="2" t="n">
        <v>53.39</v>
      </c>
      <c r="BN424" s="2" t="n">
        <v>73.3</v>
      </c>
      <c r="BO424" s="2" t="n">
        <v>71.86</v>
      </c>
      <c r="BP424" s="2" t="n">
        <v>53.39</v>
      </c>
      <c r="BQ424" s="2" t="n">
        <v>76.84</v>
      </c>
      <c r="BR424" s="2" t="n">
        <v>78.08</v>
      </c>
      <c r="BS424" s="2" t="n">
        <v>53.39</v>
      </c>
      <c r="BT424" s="2" t="n">
        <v>79.86</v>
      </c>
      <c r="BU424" s="2" t="n">
        <v>81.09999999999999</v>
      </c>
      <c r="BV424" s="2" t="n">
        <v>53.39</v>
      </c>
      <c r="BW424" s="2" t="n">
        <v>84.54000000000001</v>
      </c>
      <c r="BX424" s="2" t="n">
        <v>84.81999999999999</v>
      </c>
      <c r="BY424" s="2" t="n">
        <v>53.39</v>
      </c>
      <c r="BZ424" s="2" t="n">
        <v>89.11</v>
      </c>
      <c r="CA424" s="2" t="n">
        <v>89.31999999999999</v>
      </c>
      <c r="CB424" s="2" t="n">
        <v>53.39</v>
      </c>
      <c r="CC424" s="2" t="n">
        <v>93.68000000000001</v>
      </c>
      <c r="CD424" s="2" t="n">
        <v>93.89</v>
      </c>
      <c r="CE424" s="2" t="n">
        <v>53.39</v>
      </c>
      <c r="CF424" s="2" t="n">
        <v>96.66</v>
      </c>
      <c r="CG424" s="2" t="n">
        <v>97.81</v>
      </c>
      <c r="CH424" s="2" t="n">
        <v>53.39</v>
      </c>
      <c r="CI424" s="2" t="n">
        <v>98.08</v>
      </c>
      <c r="CJ424" s="2" t="n">
        <v>99.61</v>
      </c>
      <c r="CK424" s="2" t="n">
        <v>53.39</v>
      </c>
      <c r="CL424" s="2" t="n">
        <v>98.38</v>
      </c>
      <c r="CM424" s="2" t="n">
        <v>99.89</v>
      </c>
      <c r="CN424" s="2" t="n">
        <v>53.39</v>
      </c>
      <c r="CO424" s="2" t="n">
        <v>98.44</v>
      </c>
      <c r="CP424" s="2" t="n">
        <v>100</v>
      </c>
      <c r="CQ424" s="2" t="n">
        <v>53.39</v>
      </c>
      <c r="CR424" s="2" t="n">
        <v>98.44</v>
      </c>
      <c r="CS424" s="2" t="n">
        <v>100</v>
      </c>
      <c r="CT424" s="2" t="n">
        <v>53.39</v>
      </c>
      <c r="CU424" s="2" t="n">
        <v>98.44</v>
      </c>
      <c r="CV424" s="2" t="n">
        <v>100</v>
      </c>
      <c r="CW424" s="2" t="n">
        <v>53.39</v>
      </c>
      <c r="CX424" s="2" t="n">
        <v>98.44</v>
      </c>
      <c r="CY424" s="2" t="n">
        <v>100</v>
      </c>
      <c r="CZ424" s="2" t="n">
        <v>53.39</v>
      </c>
      <c r="DA424" s="2" t="n">
        <v>98.44</v>
      </c>
      <c r="DB424" s="2" t="n">
        <v>100</v>
      </c>
      <c r="DC424" s="2" t="n">
        <v>53.39</v>
      </c>
      <c r="DD424" s="2" t="n">
        <v>98.44</v>
      </c>
      <c r="DE424" s="2" t="n">
        <v>100</v>
      </c>
      <c r="DF424" s="2" t="n">
        <v>53.39</v>
      </c>
      <c r="DG424" s="2" t="n">
        <v>98.44</v>
      </c>
      <c r="DH424" s="2" t="n">
        <v>100</v>
      </c>
      <c r="DI424" s="2" t="n">
        <v>53.39</v>
      </c>
      <c r="DJ424" s="2" t="n">
        <v>98.44</v>
      </c>
      <c r="DK424" s="2" t="n">
        <v>100</v>
      </c>
      <c r="DL424" s="2" t="n">
        <v>53.39</v>
      </c>
      <c r="DM424" s="2" t="n">
        <v>98.44</v>
      </c>
      <c r="DN424" s="2" t="n">
        <v>100</v>
      </c>
      <c r="DO424" s="2" t="n">
        <v>53.39</v>
      </c>
      <c r="DP424" s="2" t="n">
        <v>98.44</v>
      </c>
      <c r="DQ424" s="2" t="n">
        <v>100</v>
      </c>
      <c r="DR424" s="2" t="n">
        <v>53.39</v>
      </c>
      <c r="DS424" s="2" t="n">
        <v>98.44</v>
      </c>
      <c r="DT424" s="2" t="n">
        <v>100</v>
      </c>
      <c r="DU424" s="2" t="n">
        <v>53.39</v>
      </c>
      <c r="DV424" s="2" t="n">
        <v>98.44</v>
      </c>
      <c r="DW424" s="2" t="n">
        <v>100</v>
      </c>
      <c r="DX424" s="2" t="n">
        <v>53.39</v>
      </c>
      <c r="DY424" s="2" t="n">
        <v>98.44</v>
      </c>
      <c r="DZ424" s="2" t="n">
        <v>100</v>
      </c>
      <c r="EA424" s="2" t="n">
        <v>53.39</v>
      </c>
      <c r="EB424" s="2" t="n">
        <v>98.44</v>
      </c>
      <c r="EC424" s="2" t="n">
        <v>100</v>
      </c>
      <c r="ED424" s="2" t="n">
        <v>53.39</v>
      </c>
      <c r="EE424" s="2" t="n">
        <v>98.44</v>
      </c>
      <c r="EF424" s="2" t="n">
        <v>100</v>
      </c>
      <c r="EG424" s="2" t="n">
        <v>53.39</v>
      </c>
      <c r="EH424" s="2" t="n">
        <v>98.44</v>
      </c>
      <c r="EI424" s="2" t="n">
        <v>100</v>
      </c>
      <c r="EJ424" s="2" t="n">
        <v>53.39</v>
      </c>
      <c r="EK424" s="2" t="n">
        <v>98.44</v>
      </c>
      <c r="EL424" s="2" t="n">
        <v>100</v>
      </c>
      <c r="EM424" s="2" t="n">
        <v>53.39</v>
      </c>
      <c r="EN424" s="2" t="n">
        <v>98.44</v>
      </c>
      <c r="EO424" s="2" t="n">
        <v>100</v>
      </c>
      <c r="EP424" s="2" t="n">
        <v>53.39</v>
      </c>
    </row>
    <row r="425">
      <c r="A425" s="2" t="n">
        <v>4</v>
      </c>
      <c r="B425" s="2" t="inlineStr">
        <is>
          <t>17.01.02.01</t>
        </is>
      </c>
      <c r="C425" s="2" t="inlineStr">
        <is>
          <t>Juntas de dilatação de isopor esp. 20mm</t>
        </is>
      </c>
      <c r="D425" s="2" t="inlineStr">
        <is>
          <t>04/06/2025</t>
        </is>
      </c>
      <c r="E425" s="2" t="inlineStr">
        <is>
          <t>05/07/2027</t>
        </is>
      </c>
      <c r="F425" s="2" t="n">
        <v>12814.03091000444</v>
      </c>
      <c r="G425" s="2" t="n">
        <v>0</v>
      </c>
      <c r="H425" s="2" t="n">
        <v>12814.03091000444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0.14</v>
      </c>
      <c r="S425" s="2" t="n">
        <v>0.14</v>
      </c>
      <c r="T425" s="2" t="n">
        <v>0</v>
      </c>
      <c r="U425" s="2" t="n">
        <v>0.71</v>
      </c>
      <c r="V425" s="2" t="n">
        <v>0.71</v>
      </c>
      <c r="W425" s="2" t="n">
        <v>0.71</v>
      </c>
      <c r="X425" s="2" t="n">
        <v>1.96</v>
      </c>
      <c r="Y425" s="2" t="n">
        <v>1.96</v>
      </c>
      <c r="Z425" s="2" t="n">
        <v>1.87</v>
      </c>
      <c r="AA425" s="2" t="n">
        <v>4.98</v>
      </c>
      <c r="AB425" s="2" t="n">
        <v>4.98</v>
      </c>
      <c r="AC425" s="2" t="n">
        <v>4.98</v>
      </c>
      <c r="AD425" s="2" t="n">
        <v>7.58</v>
      </c>
      <c r="AE425" s="2" t="n">
        <v>7.58</v>
      </c>
      <c r="AF425" s="2" t="n">
        <v>7.68</v>
      </c>
      <c r="AG425" s="2" t="n">
        <v>12.61</v>
      </c>
      <c r="AH425" s="2" t="n">
        <v>12.61</v>
      </c>
      <c r="AI425" s="2" t="n">
        <v>10.87</v>
      </c>
      <c r="AJ425" s="2" t="n">
        <v>14.15</v>
      </c>
      <c r="AK425" s="2" t="n">
        <v>14.15</v>
      </c>
      <c r="AL425" s="2" t="n">
        <v>14.15</v>
      </c>
      <c r="AM425" s="2" t="n">
        <v>19.57</v>
      </c>
      <c r="AN425" s="2" t="n">
        <v>19.57</v>
      </c>
      <c r="AO425" s="2" t="n">
        <v>19.43</v>
      </c>
      <c r="AP425" s="2" t="n">
        <v>24.5</v>
      </c>
      <c r="AQ425" s="2" t="n">
        <v>24.5</v>
      </c>
      <c r="AR425" s="2" t="n">
        <v>24.66</v>
      </c>
      <c r="AS425" s="2" t="n">
        <v>30.59</v>
      </c>
      <c r="AT425" s="2" t="n">
        <v>30.59</v>
      </c>
      <c r="AU425" s="2" t="n">
        <v>29.79</v>
      </c>
      <c r="AV425" s="2" t="n">
        <v>36.45</v>
      </c>
      <c r="AW425" s="2" t="n">
        <v>36.45</v>
      </c>
      <c r="AX425" s="2" t="n">
        <v>35.91</v>
      </c>
      <c r="AY425" s="2" t="n">
        <v>40.6</v>
      </c>
      <c r="AZ425" s="2" t="n">
        <v>40.6</v>
      </c>
      <c r="BA425" s="2" t="n">
        <v>41.3</v>
      </c>
      <c r="BB425" s="2" t="n">
        <v>47.16</v>
      </c>
      <c r="BC425" s="2" t="n">
        <v>46.15</v>
      </c>
      <c r="BD425" s="2" t="n">
        <v>46.28</v>
      </c>
      <c r="BE425" s="2" t="n">
        <v>58.12</v>
      </c>
      <c r="BF425" s="2" t="n">
        <v>49.62</v>
      </c>
      <c r="BG425" s="2" t="n">
        <v>51.32</v>
      </c>
      <c r="BH425" s="2" t="n">
        <v>63.94</v>
      </c>
      <c r="BI425" s="2" t="n">
        <v>57.54</v>
      </c>
      <c r="BJ425" s="2" t="n">
        <v>53.39</v>
      </c>
      <c r="BK425" s="2" t="n">
        <v>68.62</v>
      </c>
      <c r="BL425" s="2" t="n">
        <v>65.62</v>
      </c>
      <c r="BM425" s="2" t="n">
        <v>53.39</v>
      </c>
      <c r="BN425" s="2" t="n">
        <v>73.3</v>
      </c>
      <c r="BO425" s="2" t="n">
        <v>71.86</v>
      </c>
      <c r="BP425" s="2" t="n">
        <v>53.39</v>
      </c>
      <c r="BQ425" s="2" t="n">
        <v>76.84</v>
      </c>
      <c r="BR425" s="2" t="n">
        <v>78.08</v>
      </c>
      <c r="BS425" s="2" t="n">
        <v>53.39</v>
      </c>
      <c r="BT425" s="2" t="n">
        <v>79.86</v>
      </c>
      <c r="BU425" s="2" t="n">
        <v>81.09999999999999</v>
      </c>
      <c r="BV425" s="2" t="n">
        <v>53.39</v>
      </c>
      <c r="BW425" s="2" t="n">
        <v>84.54000000000001</v>
      </c>
      <c r="BX425" s="2" t="n">
        <v>84.81999999999999</v>
      </c>
      <c r="BY425" s="2" t="n">
        <v>53.39</v>
      </c>
      <c r="BZ425" s="2" t="n">
        <v>89.11</v>
      </c>
      <c r="CA425" s="2" t="n">
        <v>89.31999999999999</v>
      </c>
      <c r="CB425" s="2" t="n">
        <v>53.39</v>
      </c>
      <c r="CC425" s="2" t="n">
        <v>93.68000000000001</v>
      </c>
      <c r="CD425" s="2" t="n">
        <v>93.89</v>
      </c>
      <c r="CE425" s="2" t="n">
        <v>53.39</v>
      </c>
      <c r="CF425" s="2" t="n">
        <v>96.66</v>
      </c>
      <c r="CG425" s="2" t="n">
        <v>97.81</v>
      </c>
      <c r="CH425" s="2" t="n">
        <v>53.39</v>
      </c>
      <c r="CI425" s="2" t="n">
        <v>98.08</v>
      </c>
      <c r="CJ425" s="2" t="n">
        <v>99.61</v>
      </c>
      <c r="CK425" s="2" t="n">
        <v>53.39</v>
      </c>
      <c r="CL425" s="2" t="n">
        <v>98.38</v>
      </c>
      <c r="CM425" s="2" t="n">
        <v>99.89</v>
      </c>
      <c r="CN425" s="2" t="n">
        <v>53.39</v>
      </c>
      <c r="CO425" s="2" t="n">
        <v>98.44</v>
      </c>
      <c r="CP425" s="2" t="n">
        <v>100</v>
      </c>
      <c r="CQ425" s="2" t="n">
        <v>53.39</v>
      </c>
      <c r="CR425" s="2" t="n">
        <v>98.44</v>
      </c>
      <c r="CS425" s="2" t="n">
        <v>100</v>
      </c>
      <c r="CT425" s="2" t="n">
        <v>53.39</v>
      </c>
      <c r="CU425" s="2" t="n">
        <v>98.44</v>
      </c>
      <c r="CV425" s="2" t="n">
        <v>100</v>
      </c>
      <c r="CW425" s="2" t="n">
        <v>53.39</v>
      </c>
      <c r="CX425" s="2" t="n">
        <v>98.44</v>
      </c>
      <c r="CY425" s="2" t="n">
        <v>100</v>
      </c>
      <c r="CZ425" s="2" t="n">
        <v>53.39</v>
      </c>
      <c r="DA425" s="2" t="n">
        <v>98.44</v>
      </c>
      <c r="DB425" s="2" t="n">
        <v>100</v>
      </c>
      <c r="DC425" s="2" t="n">
        <v>53.39</v>
      </c>
      <c r="DD425" s="2" t="n">
        <v>98.44</v>
      </c>
      <c r="DE425" s="2" t="n">
        <v>100</v>
      </c>
      <c r="DF425" s="2" t="n">
        <v>53.39</v>
      </c>
      <c r="DG425" s="2" t="n">
        <v>98.44</v>
      </c>
      <c r="DH425" s="2" t="n">
        <v>100</v>
      </c>
      <c r="DI425" s="2" t="n">
        <v>53.39</v>
      </c>
      <c r="DJ425" s="2" t="n">
        <v>98.44</v>
      </c>
      <c r="DK425" s="2" t="n">
        <v>100</v>
      </c>
      <c r="DL425" s="2" t="n">
        <v>53.39</v>
      </c>
      <c r="DM425" s="2" t="n">
        <v>98.44</v>
      </c>
      <c r="DN425" s="2" t="n">
        <v>100</v>
      </c>
      <c r="DO425" s="2" t="n">
        <v>53.39</v>
      </c>
      <c r="DP425" s="2" t="n">
        <v>98.44</v>
      </c>
      <c r="DQ425" s="2" t="n">
        <v>100</v>
      </c>
      <c r="DR425" s="2" t="n">
        <v>53.39</v>
      </c>
      <c r="DS425" s="2" t="n">
        <v>98.44</v>
      </c>
      <c r="DT425" s="2" t="n">
        <v>100</v>
      </c>
      <c r="DU425" s="2" t="n">
        <v>53.39</v>
      </c>
      <c r="DV425" s="2" t="n">
        <v>98.44</v>
      </c>
      <c r="DW425" s="2" t="n">
        <v>100</v>
      </c>
      <c r="DX425" s="2" t="n">
        <v>53.39</v>
      </c>
      <c r="DY425" s="2" t="n">
        <v>98.44</v>
      </c>
      <c r="DZ425" s="2" t="n">
        <v>100</v>
      </c>
      <c r="EA425" s="2" t="n">
        <v>53.39</v>
      </c>
      <c r="EB425" s="2" t="n">
        <v>98.44</v>
      </c>
      <c r="EC425" s="2" t="n">
        <v>100</v>
      </c>
      <c r="ED425" s="2" t="n">
        <v>53.39</v>
      </c>
      <c r="EE425" s="2" t="n">
        <v>98.44</v>
      </c>
      <c r="EF425" s="2" t="n">
        <v>100</v>
      </c>
      <c r="EG425" s="2" t="n">
        <v>53.39</v>
      </c>
      <c r="EH425" s="2" t="n">
        <v>98.44</v>
      </c>
      <c r="EI425" s="2" t="n">
        <v>100</v>
      </c>
      <c r="EJ425" s="2" t="n">
        <v>53.39</v>
      </c>
      <c r="EK425" s="2" t="n">
        <v>98.44</v>
      </c>
      <c r="EL425" s="2" t="n">
        <v>100</v>
      </c>
      <c r="EM425" s="2" t="n">
        <v>53.39</v>
      </c>
      <c r="EN425" s="2" t="n">
        <v>98.44</v>
      </c>
      <c r="EO425" s="2" t="n">
        <v>100</v>
      </c>
      <c r="EP425" s="2" t="n">
        <v>53.39</v>
      </c>
    </row>
    <row r="426">
      <c r="A426" s="2" t="n">
        <v>4</v>
      </c>
      <c r="B426" s="2" t="inlineStr">
        <is>
          <t>17.01.02.02</t>
        </is>
      </c>
      <c r="C426" s="2" t="inlineStr">
        <is>
          <t>Tratamento de juntas de dilatação com sikaflex 1A ou similar</t>
        </is>
      </c>
      <c r="D426" s="2" t="inlineStr">
        <is>
          <t>04/06/2025</t>
        </is>
      </c>
      <c r="E426" s="2" t="inlineStr">
        <is>
          <t>05/07/2027</t>
        </is>
      </c>
      <c r="F426" s="2" t="n">
        <v>70993.57517711811</v>
      </c>
      <c r="G426" s="2" t="n">
        <v>0</v>
      </c>
      <c r="H426" s="2" t="n">
        <v>70993.57517711811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0.14</v>
      </c>
      <c r="S426" s="2" t="n">
        <v>0.14</v>
      </c>
      <c r="T426" s="2" t="n">
        <v>0</v>
      </c>
      <c r="U426" s="2" t="n">
        <v>0.71</v>
      </c>
      <c r="V426" s="2" t="n">
        <v>0.71</v>
      </c>
      <c r="W426" s="2" t="n">
        <v>0.71</v>
      </c>
      <c r="X426" s="2" t="n">
        <v>1.96</v>
      </c>
      <c r="Y426" s="2" t="n">
        <v>1.96</v>
      </c>
      <c r="Z426" s="2" t="n">
        <v>1.87</v>
      </c>
      <c r="AA426" s="2" t="n">
        <v>4.98</v>
      </c>
      <c r="AB426" s="2" t="n">
        <v>4.98</v>
      </c>
      <c r="AC426" s="2" t="n">
        <v>4.98</v>
      </c>
      <c r="AD426" s="2" t="n">
        <v>7.58</v>
      </c>
      <c r="AE426" s="2" t="n">
        <v>7.58</v>
      </c>
      <c r="AF426" s="2" t="n">
        <v>7.68</v>
      </c>
      <c r="AG426" s="2" t="n">
        <v>12.61</v>
      </c>
      <c r="AH426" s="2" t="n">
        <v>12.61</v>
      </c>
      <c r="AI426" s="2" t="n">
        <v>10.87</v>
      </c>
      <c r="AJ426" s="2" t="n">
        <v>14.15</v>
      </c>
      <c r="AK426" s="2" t="n">
        <v>14.15</v>
      </c>
      <c r="AL426" s="2" t="n">
        <v>14.15</v>
      </c>
      <c r="AM426" s="2" t="n">
        <v>19.57</v>
      </c>
      <c r="AN426" s="2" t="n">
        <v>19.57</v>
      </c>
      <c r="AO426" s="2" t="n">
        <v>19.43</v>
      </c>
      <c r="AP426" s="2" t="n">
        <v>24.5</v>
      </c>
      <c r="AQ426" s="2" t="n">
        <v>24.5</v>
      </c>
      <c r="AR426" s="2" t="n">
        <v>24.66</v>
      </c>
      <c r="AS426" s="2" t="n">
        <v>30.59</v>
      </c>
      <c r="AT426" s="2" t="n">
        <v>30.59</v>
      </c>
      <c r="AU426" s="2" t="n">
        <v>29.79</v>
      </c>
      <c r="AV426" s="2" t="n">
        <v>36.45</v>
      </c>
      <c r="AW426" s="2" t="n">
        <v>36.45</v>
      </c>
      <c r="AX426" s="2" t="n">
        <v>35.91</v>
      </c>
      <c r="AY426" s="2" t="n">
        <v>40.6</v>
      </c>
      <c r="AZ426" s="2" t="n">
        <v>40.6</v>
      </c>
      <c r="BA426" s="2" t="n">
        <v>41.3</v>
      </c>
      <c r="BB426" s="2" t="n">
        <v>47.16</v>
      </c>
      <c r="BC426" s="2" t="n">
        <v>46.15</v>
      </c>
      <c r="BD426" s="2" t="n">
        <v>46.28</v>
      </c>
      <c r="BE426" s="2" t="n">
        <v>58.12</v>
      </c>
      <c r="BF426" s="2" t="n">
        <v>49.62</v>
      </c>
      <c r="BG426" s="2" t="n">
        <v>51.32</v>
      </c>
      <c r="BH426" s="2" t="n">
        <v>63.94</v>
      </c>
      <c r="BI426" s="2" t="n">
        <v>57.54</v>
      </c>
      <c r="BJ426" s="2" t="n">
        <v>53.39</v>
      </c>
      <c r="BK426" s="2" t="n">
        <v>68.62</v>
      </c>
      <c r="BL426" s="2" t="n">
        <v>65.62</v>
      </c>
      <c r="BM426" s="2" t="n">
        <v>53.39</v>
      </c>
      <c r="BN426" s="2" t="n">
        <v>73.3</v>
      </c>
      <c r="BO426" s="2" t="n">
        <v>71.86</v>
      </c>
      <c r="BP426" s="2" t="n">
        <v>53.39</v>
      </c>
      <c r="BQ426" s="2" t="n">
        <v>76.84</v>
      </c>
      <c r="BR426" s="2" t="n">
        <v>78.08</v>
      </c>
      <c r="BS426" s="2" t="n">
        <v>53.39</v>
      </c>
      <c r="BT426" s="2" t="n">
        <v>79.86</v>
      </c>
      <c r="BU426" s="2" t="n">
        <v>81.09999999999999</v>
      </c>
      <c r="BV426" s="2" t="n">
        <v>53.39</v>
      </c>
      <c r="BW426" s="2" t="n">
        <v>84.54000000000001</v>
      </c>
      <c r="BX426" s="2" t="n">
        <v>84.81999999999999</v>
      </c>
      <c r="BY426" s="2" t="n">
        <v>53.39</v>
      </c>
      <c r="BZ426" s="2" t="n">
        <v>89.11</v>
      </c>
      <c r="CA426" s="2" t="n">
        <v>89.31999999999999</v>
      </c>
      <c r="CB426" s="2" t="n">
        <v>53.39</v>
      </c>
      <c r="CC426" s="2" t="n">
        <v>93.68000000000001</v>
      </c>
      <c r="CD426" s="2" t="n">
        <v>93.89</v>
      </c>
      <c r="CE426" s="2" t="n">
        <v>53.39</v>
      </c>
      <c r="CF426" s="2" t="n">
        <v>96.66</v>
      </c>
      <c r="CG426" s="2" t="n">
        <v>97.81</v>
      </c>
      <c r="CH426" s="2" t="n">
        <v>53.39</v>
      </c>
      <c r="CI426" s="2" t="n">
        <v>98.08</v>
      </c>
      <c r="CJ426" s="2" t="n">
        <v>99.61</v>
      </c>
      <c r="CK426" s="2" t="n">
        <v>53.39</v>
      </c>
      <c r="CL426" s="2" t="n">
        <v>98.38</v>
      </c>
      <c r="CM426" s="2" t="n">
        <v>99.89</v>
      </c>
      <c r="CN426" s="2" t="n">
        <v>53.39</v>
      </c>
      <c r="CO426" s="2" t="n">
        <v>98.44</v>
      </c>
      <c r="CP426" s="2" t="n">
        <v>100</v>
      </c>
      <c r="CQ426" s="2" t="n">
        <v>53.39</v>
      </c>
      <c r="CR426" s="2" t="n">
        <v>98.44</v>
      </c>
      <c r="CS426" s="2" t="n">
        <v>100</v>
      </c>
      <c r="CT426" s="2" t="n">
        <v>53.39</v>
      </c>
      <c r="CU426" s="2" t="n">
        <v>98.44</v>
      </c>
      <c r="CV426" s="2" t="n">
        <v>100</v>
      </c>
      <c r="CW426" s="2" t="n">
        <v>53.39</v>
      </c>
      <c r="CX426" s="2" t="n">
        <v>98.44</v>
      </c>
      <c r="CY426" s="2" t="n">
        <v>100</v>
      </c>
      <c r="CZ426" s="2" t="n">
        <v>53.39</v>
      </c>
      <c r="DA426" s="2" t="n">
        <v>98.44</v>
      </c>
      <c r="DB426" s="2" t="n">
        <v>100</v>
      </c>
      <c r="DC426" s="2" t="n">
        <v>53.39</v>
      </c>
      <c r="DD426" s="2" t="n">
        <v>98.44</v>
      </c>
      <c r="DE426" s="2" t="n">
        <v>100</v>
      </c>
      <c r="DF426" s="2" t="n">
        <v>53.39</v>
      </c>
      <c r="DG426" s="2" t="n">
        <v>98.44</v>
      </c>
      <c r="DH426" s="2" t="n">
        <v>100</v>
      </c>
      <c r="DI426" s="2" t="n">
        <v>53.39</v>
      </c>
      <c r="DJ426" s="2" t="n">
        <v>98.44</v>
      </c>
      <c r="DK426" s="2" t="n">
        <v>100</v>
      </c>
      <c r="DL426" s="2" t="n">
        <v>53.39</v>
      </c>
      <c r="DM426" s="2" t="n">
        <v>98.44</v>
      </c>
      <c r="DN426" s="2" t="n">
        <v>100</v>
      </c>
      <c r="DO426" s="2" t="n">
        <v>53.39</v>
      </c>
      <c r="DP426" s="2" t="n">
        <v>98.44</v>
      </c>
      <c r="DQ426" s="2" t="n">
        <v>100</v>
      </c>
      <c r="DR426" s="2" t="n">
        <v>53.39</v>
      </c>
      <c r="DS426" s="2" t="n">
        <v>98.44</v>
      </c>
      <c r="DT426" s="2" t="n">
        <v>100</v>
      </c>
      <c r="DU426" s="2" t="n">
        <v>53.39</v>
      </c>
      <c r="DV426" s="2" t="n">
        <v>98.44</v>
      </c>
      <c r="DW426" s="2" t="n">
        <v>100</v>
      </c>
      <c r="DX426" s="2" t="n">
        <v>53.39</v>
      </c>
      <c r="DY426" s="2" t="n">
        <v>98.44</v>
      </c>
      <c r="DZ426" s="2" t="n">
        <v>100</v>
      </c>
      <c r="EA426" s="2" t="n">
        <v>53.39</v>
      </c>
      <c r="EB426" s="2" t="n">
        <v>98.44</v>
      </c>
      <c r="EC426" s="2" t="n">
        <v>100</v>
      </c>
      <c r="ED426" s="2" t="n">
        <v>53.39</v>
      </c>
      <c r="EE426" s="2" t="n">
        <v>98.44</v>
      </c>
      <c r="EF426" s="2" t="n">
        <v>100</v>
      </c>
      <c r="EG426" s="2" t="n">
        <v>53.39</v>
      </c>
      <c r="EH426" s="2" t="n">
        <v>98.44</v>
      </c>
      <c r="EI426" s="2" t="n">
        <v>100</v>
      </c>
      <c r="EJ426" s="2" t="n">
        <v>53.39</v>
      </c>
      <c r="EK426" s="2" t="n">
        <v>98.44</v>
      </c>
      <c r="EL426" s="2" t="n">
        <v>100</v>
      </c>
      <c r="EM426" s="2" t="n">
        <v>53.39</v>
      </c>
      <c r="EN426" s="2" t="n">
        <v>98.44</v>
      </c>
      <c r="EO426" s="2" t="n">
        <v>100</v>
      </c>
      <c r="EP426" s="2" t="n">
        <v>53.39</v>
      </c>
    </row>
    <row r="427">
      <c r="A427" s="2" t="n">
        <v>4</v>
      </c>
      <c r="B427" s="2" t="inlineStr">
        <is>
          <t>17.01.02.03</t>
        </is>
      </c>
      <c r="C427" s="2" t="inlineStr">
        <is>
          <t>Serviços imponderáveis, complementares à estrutura</t>
        </is>
      </c>
      <c r="D427" s="2" t="inlineStr">
        <is>
          <t>04/06/2025</t>
        </is>
      </c>
      <c r="E427" s="2" t="inlineStr">
        <is>
          <t>05/07/2027</t>
        </is>
      </c>
      <c r="F427" s="2" t="n">
        <v>60000</v>
      </c>
      <c r="G427" s="2" t="n">
        <v>0</v>
      </c>
      <c r="H427" s="2" t="n">
        <v>60000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0.14</v>
      </c>
      <c r="S427" s="2" t="n">
        <v>0.14</v>
      </c>
      <c r="T427" s="2" t="n">
        <v>0</v>
      </c>
      <c r="U427" s="2" t="n">
        <v>0.71</v>
      </c>
      <c r="V427" s="2" t="n">
        <v>0.71</v>
      </c>
      <c r="W427" s="2" t="n">
        <v>0.71</v>
      </c>
      <c r="X427" s="2" t="n">
        <v>1.96</v>
      </c>
      <c r="Y427" s="2" t="n">
        <v>1.96</v>
      </c>
      <c r="Z427" s="2" t="n">
        <v>1.87</v>
      </c>
      <c r="AA427" s="2" t="n">
        <v>4.98</v>
      </c>
      <c r="AB427" s="2" t="n">
        <v>4.98</v>
      </c>
      <c r="AC427" s="2" t="n">
        <v>4.98</v>
      </c>
      <c r="AD427" s="2" t="n">
        <v>7.58</v>
      </c>
      <c r="AE427" s="2" t="n">
        <v>7.58</v>
      </c>
      <c r="AF427" s="2" t="n">
        <v>7.68</v>
      </c>
      <c r="AG427" s="2" t="n">
        <v>12.61</v>
      </c>
      <c r="AH427" s="2" t="n">
        <v>12.61</v>
      </c>
      <c r="AI427" s="2" t="n">
        <v>10.87</v>
      </c>
      <c r="AJ427" s="2" t="n">
        <v>14.15</v>
      </c>
      <c r="AK427" s="2" t="n">
        <v>14.15</v>
      </c>
      <c r="AL427" s="2" t="n">
        <v>14.15</v>
      </c>
      <c r="AM427" s="2" t="n">
        <v>19.57</v>
      </c>
      <c r="AN427" s="2" t="n">
        <v>19.57</v>
      </c>
      <c r="AO427" s="2" t="n">
        <v>19.43</v>
      </c>
      <c r="AP427" s="2" t="n">
        <v>24.5</v>
      </c>
      <c r="AQ427" s="2" t="n">
        <v>24.5</v>
      </c>
      <c r="AR427" s="2" t="n">
        <v>24.66</v>
      </c>
      <c r="AS427" s="2" t="n">
        <v>30.59</v>
      </c>
      <c r="AT427" s="2" t="n">
        <v>30.59</v>
      </c>
      <c r="AU427" s="2" t="n">
        <v>29.79</v>
      </c>
      <c r="AV427" s="2" t="n">
        <v>36.45</v>
      </c>
      <c r="AW427" s="2" t="n">
        <v>36.45</v>
      </c>
      <c r="AX427" s="2" t="n">
        <v>35.91</v>
      </c>
      <c r="AY427" s="2" t="n">
        <v>40.6</v>
      </c>
      <c r="AZ427" s="2" t="n">
        <v>40.6</v>
      </c>
      <c r="BA427" s="2" t="n">
        <v>41.3</v>
      </c>
      <c r="BB427" s="2" t="n">
        <v>47.16</v>
      </c>
      <c r="BC427" s="2" t="n">
        <v>46.15</v>
      </c>
      <c r="BD427" s="2" t="n">
        <v>46.28</v>
      </c>
      <c r="BE427" s="2" t="n">
        <v>58.12</v>
      </c>
      <c r="BF427" s="2" t="n">
        <v>49.62</v>
      </c>
      <c r="BG427" s="2" t="n">
        <v>51.32</v>
      </c>
      <c r="BH427" s="2" t="n">
        <v>63.94</v>
      </c>
      <c r="BI427" s="2" t="n">
        <v>57.54</v>
      </c>
      <c r="BJ427" s="2" t="n">
        <v>53.39</v>
      </c>
      <c r="BK427" s="2" t="n">
        <v>68.62</v>
      </c>
      <c r="BL427" s="2" t="n">
        <v>65.62</v>
      </c>
      <c r="BM427" s="2" t="n">
        <v>53.39</v>
      </c>
      <c r="BN427" s="2" t="n">
        <v>73.3</v>
      </c>
      <c r="BO427" s="2" t="n">
        <v>71.86</v>
      </c>
      <c r="BP427" s="2" t="n">
        <v>53.39</v>
      </c>
      <c r="BQ427" s="2" t="n">
        <v>76.84</v>
      </c>
      <c r="BR427" s="2" t="n">
        <v>78.08</v>
      </c>
      <c r="BS427" s="2" t="n">
        <v>53.39</v>
      </c>
      <c r="BT427" s="2" t="n">
        <v>79.86</v>
      </c>
      <c r="BU427" s="2" t="n">
        <v>81.09999999999999</v>
      </c>
      <c r="BV427" s="2" t="n">
        <v>53.39</v>
      </c>
      <c r="BW427" s="2" t="n">
        <v>84.54000000000001</v>
      </c>
      <c r="BX427" s="2" t="n">
        <v>84.81999999999999</v>
      </c>
      <c r="BY427" s="2" t="n">
        <v>53.39</v>
      </c>
      <c r="BZ427" s="2" t="n">
        <v>89.11</v>
      </c>
      <c r="CA427" s="2" t="n">
        <v>89.31999999999999</v>
      </c>
      <c r="CB427" s="2" t="n">
        <v>53.39</v>
      </c>
      <c r="CC427" s="2" t="n">
        <v>93.68000000000001</v>
      </c>
      <c r="CD427" s="2" t="n">
        <v>93.89</v>
      </c>
      <c r="CE427" s="2" t="n">
        <v>53.39</v>
      </c>
      <c r="CF427" s="2" t="n">
        <v>96.66</v>
      </c>
      <c r="CG427" s="2" t="n">
        <v>97.81</v>
      </c>
      <c r="CH427" s="2" t="n">
        <v>53.39</v>
      </c>
      <c r="CI427" s="2" t="n">
        <v>98.08</v>
      </c>
      <c r="CJ427" s="2" t="n">
        <v>99.61</v>
      </c>
      <c r="CK427" s="2" t="n">
        <v>53.39</v>
      </c>
      <c r="CL427" s="2" t="n">
        <v>98.38</v>
      </c>
      <c r="CM427" s="2" t="n">
        <v>99.89</v>
      </c>
      <c r="CN427" s="2" t="n">
        <v>53.39</v>
      </c>
      <c r="CO427" s="2" t="n">
        <v>98.44</v>
      </c>
      <c r="CP427" s="2" t="n">
        <v>100</v>
      </c>
      <c r="CQ427" s="2" t="n">
        <v>53.39</v>
      </c>
      <c r="CR427" s="2" t="n">
        <v>98.44</v>
      </c>
      <c r="CS427" s="2" t="n">
        <v>100</v>
      </c>
      <c r="CT427" s="2" t="n">
        <v>53.39</v>
      </c>
      <c r="CU427" s="2" t="n">
        <v>98.44</v>
      </c>
      <c r="CV427" s="2" t="n">
        <v>100</v>
      </c>
      <c r="CW427" s="2" t="n">
        <v>53.39</v>
      </c>
      <c r="CX427" s="2" t="n">
        <v>98.44</v>
      </c>
      <c r="CY427" s="2" t="n">
        <v>100</v>
      </c>
      <c r="CZ427" s="2" t="n">
        <v>53.39</v>
      </c>
      <c r="DA427" s="2" t="n">
        <v>98.44</v>
      </c>
      <c r="DB427" s="2" t="n">
        <v>100</v>
      </c>
      <c r="DC427" s="2" t="n">
        <v>53.39</v>
      </c>
      <c r="DD427" s="2" t="n">
        <v>98.44</v>
      </c>
      <c r="DE427" s="2" t="n">
        <v>100</v>
      </c>
      <c r="DF427" s="2" t="n">
        <v>53.39</v>
      </c>
      <c r="DG427" s="2" t="n">
        <v>98.44</v>
      </c>
      <c r="DH427" s="2" t="n">
        <v>100</v>
      </c>
      <c r="DI427" s="2" t="n">
        <v>53.39</v>
      </c>
      <c r="DJ427" s="2" t="n">
        <v>98.44</v>
      </c>
      <c r="DK427" s="2" t="n">
        <v>100</v>
      </c>
      <c r="DL427" s="2" t="n">
        <v>53.39</v>
      </c>
      <c r="DM427" s="2" t="n">
        <v>98.44</v>
      </c>
      <c r="DN427" s="2" t="n">
        <v>100</v>
      </c>
      <c r="DO427" s="2" t="n">
        <v>53.39</v>
      </c>
      <c r="DP427" s="2" t="n">
        <v>98.44</v>
      </c>
      <c r="DQ427" s="2" t="n">
        <v>100</v>
      </c>
      <c r="DR427" s="2" t="n">
        <v>53.39</v>
      </c>
      <c r="DS427" s="2" t="n">
        <v>98.44</v>
      </c>
      <c r="DT427" s="2" t="n">
        <v>100</v>
      </c>
      <c r="DU427" s="2" t="n">
        <v>53.39</v>
      </c>
      <c r="DV427" s="2" t="n">
        <v>98.44</v>
      </c>
      <c r="DW427" s="2" t="n">
        <v>100</v>
      </c>
      <c r="DX427" s="2" t="n">
        <v>53.39</v>
      </c>
      <c r="DY427" s="2" t="n">
        <v>98.44</v>
      </c>
      <c r="DZ427" s="2" t="n">
        <v>100</v>
      </c>
      <c r="EA427" s="2" t="n">
        <v>53.39</v>
      </c>
      <c r="EB427" s="2" t="n">
        <v>98.44</v>
      </c>
      <c r="EC427" s="2" t="n">
        <v>100</v>
      </c>
      <c r="ED427" s="2" t="n">
        <v>53.39</v>
      </c>
      <c r="EE427" s="2" t="n">
        <v>98.44</v>
      </c>
      <c r="EF427" s="2" t="n">
        <v>100</v>
      </c>
      <c r="EG427" s="2" t="n">
        <v>53.39</v>
      </c>
      <c r="EH427" s="2" t="n">
        <v>98.44</v>
      </c>
      <c r="EI427" s="2" t="n">
        <v>100</v>
      </c>
      <c r="EJ427" s="2" t="n">
        <v>53.39</v>
      </c>
      <c r="EK427" s="2" t="n">
        <v>98.44</v>
      </c>
      <c r="EL427" s="2" t="n">
        <v>100</v>
      </c>
      <c r="EM427" s="2" t="n">
        <v>53.39</v>
      </c>
      <c r="EN427" s="2" t="n">
        <v>98.44</v>
      </c>
      <c r="EO427" s="2" t="n">
        <v>100</v>
      </c>
      <c r="EP427" s="2" t="n">
        <v>53.39</v>
      </c>
    </row>
    <row r="428">
      <c r="A428" s="2" t="n">
        <v>4</v>
      </c>
      <c r="B428" s="2" t="inlineStr">
        <is>
          <t>17.01.02.04</t>
        </is>
      </c>
      <c r="C428" s="2" t="inlineStr">
        <is>
          <t>Execução de Mezanino</t>
        </is>
      </c>
      <c r="D428" s="2" t="inlineStr">
        <is>
          <t>04/06/2025</t>
        </is>
      </c>
      <c r="E428" s="2" t="inlineStr">
        <is>
          <t>05/07/2027</t>
        </is>
      </c>
      <c r="F428" s="2" t="n">
        <v>1215000</v>
      </c>
      <c r="G428" s="2" t="n">
        <v>0</v>
      </c>
      <c r="H428" s="2" t="n">
        <v>1215000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0.14</v>
      </c>
      <c r="S428" s="2" t="n">
        <v>0.14</v>
      </c>
      <c r="T428" s="2" t="n">
        <v>0</v>
      </c>
      <c r="U428" s="2" t="n">
        <v>0.71</v>
      </c>
      <c r="V428" s="2" t="n">
        <v>0.71</v>
      </c>
      <c r="W428" s="2" t="n">
        <v>0.71</v>
      </c>
      <c r="X428" s="2" t="n">
        <v>1.96</v>
      </c>
      <c r="Y428" s="2" t="n">
        <v>1.96</v>
      </c>
      <c r="Z428" s="2" t="n">
        <v>1.87</v>
      </c>
      <c r="AA428" s="2" t="n">
        <v>4.98</v>
      </c>
      <c r="AB428" s="2" t="n">
        <v>4.98</v>
      </c>
      <c r="AC428" s="2" t="n">
        <v>4.98</v>
      </c>
      <c r="AD428" s="2" t="n">
        <v>7.58</v>
      </c>
      <c r="AE428" s="2" t="n">
        <v>7.58</v>
      </c>
      <c r="AF428" s="2" t="n">
        <v>7.68</v>
      </c>
      <c r="AG428" s="2" t="n">
        <v>12.61</v>
      </c>
      <c r="AH428" s="2" t="n">
        <v>12.61</v>
      </c>
      <c r="AI428" s="2" t="n">
        <v>10.87</v>
      </c>
      <c r="AJ428" s="2" t="n">
        <v>14.15</v>
      </c>
      <c r="AK428" s="2" t="n">
        <v>14.15</v>
      </c>
      <c r="AL428" s="2" t="n">
        <v>14.15</v>
      </c>
      <c r="AM428" s="2" t="n">
        <v>19.57</v>
      </c>
      <c r="AN428" s="2" t="n">
        <v>19.57</v>
      </c>
      <c r="AO428" s="2" t="n">
        <v>19.43</v>
      </c>
      <c r="AP428" s="2" t="n">
        <v>24.5</v>
      </c>
      <c r="AQ428" s="2" t="n">
        <v>24.5</v>
      </c>
      <c r="AR428" s="2" t="n">
        <v>24.66</v>
      </c>
      <c r="AS428" s="2" t="n">
        <v>30.59</v>
      </c>
      <c r="AT428" s="2" t="n">
        <v>30.59</v>
      </c>
      <c r="AU428" s="2" t="n">
        <v>29.79</v>
      </c>
      <c r="AV428" s="2" t="n">
        <v>36.45</v>
      </c>
      <c r="AW428" s="2" t="n">
        <v>36.45</v>
      </c>
      <c r="AX428" s="2" t="n">
        <v>35.91</v>
      </c>
      <c r="AY428" s="2" t="n">
        <v>40.6</v>
      </c>
      <c r="AZ428" s="2" t="n">
        <v>40.6</v>
      </c>
      <c r="BA428" s="2" t="n">
        <v>41.3</v>
      </c>
      <c r="BB428" s="2" t="n">
        <v>47.16</v>
      </c>
      <c r="BC428" s="2" t="n">
        <v>46.15</v>
      </c>
      <c r="BD428" s="2" t="n">
        <v>46.28</v>
      </c>
      <c r="BE428" s="2" t="n">
        <v>58.12</v>
      </c>
      <c r="BF428" s="2" t="n">
        <v>49.62</v>
      </c>
      <c r="BG428" s="2" t="n">
        <v>51.32</v>
      </c>
      <c r="BH428" s="2" t="n">
        <v>63.94</v>
      </c>
      <c r="BI428" s="2" t="n">
        <v>57.54</v>
      </c>
      <c r="BJ428" s="2" t="n">
        <v>53.39</v>
      </c>
      <c r="BK428" s="2" t="n">
        <v>68.62</v>
      </c>
      <c r="BL428" s="2" t="n">
        <v>65.62</v>
      </c>
      <c r="BM428" s="2" t="n">
        <v>53.39</v>
      </c>
      <c r="BN428" s="2" t="n">
        <v>73.3</v>
      </c>
      <c r="BO428" s="2" t="n">
        <v>71.86</v>
      </c>
      <c r="BP428" s="2" t="n">
        <v>53.39</v>
      </c>
      <c r="BQ428" s="2" t="n">
        <v>76.84</v>
      </c>
      <c r="BR428" s="2" t="n">
        <v>78.08</v>
      </c>
      <c r="BS428" s="2" t="n">
        <v>53.39</v>
      </c>
      <c r="BT428" s="2" t="n">
        <v>79.86</v>
      </c>
      <c r="BU428" s="2" t="n">
        <v>81.09999999999999</v>
      </c>
      <c r="BV428" s="2" t="n">
        <v>53.39</v>
      </c>
      <c r="BW428" s="2" t="n">
        <v>84.54000000000001</v>
      </c>
      <c r="BX428" s="2" t="n">
        <v>84.81999999999999</v>
      </c>
      <c r="BY428" s="2" t="n">
        <v>53.39</v>
      </c>
      <c r="BZ428" s="2" t="n">
        <v>89.11</v>
      </c>
      <c r="CA428" s="2" t="n">
        <v>89.31999999999999</v>
      </c>
      <c r="CB428" s="2" t="n">
        <v>53.39</v>
      </c>
      <c r="CC428" s="2" t="n">
        <v>93.68000000000001</v>
      </c>
      <c r="CD428" s="2" t="n">
        <v>93.89</v>
      </c>
      <c r="CE428" s="2" t="n">
        <v>53.39</v>
      </c>
      <c r="CF428" s="2" t="n">
        <v>96.66</v>
      </c>
      <c r="CG428" s="2" t="n">
        <v>97.81</v>
      </c>
      <c r="CH428" s="2" t="n">
        <v>53.39</v>
      </c>
      <c r="CI428" s="2" t="n">
        <v>98.08</v>
      </c>
      <c r="CJ428" s="2" t="n">
        <v>99.61</v>
      </c>
      <c r="CK428" s="2" t="n">
        <v>53.39</v>
      </c>
      <c r="CL428" s="2" t="n">
        <v>98.38</v>
      </c>
      <c r="CM428" s="2" t="n">
        <v>99.89</v>
      </c>
      <c r="CN428" s="2" t="n">
        <v>53.39</v>
      </c>
      <c r="CO428" s="2" t="n">
        <v>98.44</v>
      </c>
      <c r="CP428" s="2" t="n">
        <v>100</v>
      </c>
      <c r="CQ428" s="2" t="n">
        <v>53.39</v>
      </c>
      <c r="CR428" s="2" t="n">
        <v>98.44</v>
      </c>
      <c r="CS428" s="2" t="n">
        <v>100</v>
      </c>
      <c r="CT428" s="2" t="n">
        <v>53.39</v>
      </c>
      <c r="CU428" s="2" t="n">
        <v>98.44</v>
      </c>
      <c r="CV428" s="2" t="n">
        <v>100</v>
      </c>
      <c r="CW428" s="2" t="n">
        <v>53.39</v>
      </c>
      <c r="CX428" s="2" t="n">
        <v>98.44</v>
      </c>
      <c r="CY428" s="2" t="n">
        <v>100</v>
      </c>
      <c r="CZ428" s="2" t="n">
        <v>53.39</v>
      </c>
      <c r="DA428" s="2" t="n">
        <v>98.44</v>
      </c>
      <c r="DB428" s="2" t="n">
        <v>100</v>
      </c>
      <c r="DC428" s="2" t="n">
        <v>53.39</v>
      </c>
      <c r="DD428" s="2" t="n">
        <v>98.44</v>
      </c>
      <c r="DE428" s="2" t="n">
        <v>100</v>
      </c>
      <c r="DF428" s="2" t="n">
        <v>53.39</v>
      </c>
      <c r="DG428" s="2" t="n">
        <v>98.44</v>
      </c>
      <c r="DH428" s="2" t="n">
        <v>100</v>
      </c>
      <c r="DI428" s="2" t="n">
        <v>53.39</v>
      </c>
      <c r="DJ428" s="2" t="n">
        <v>98.44</v>
      </c>
      <c r="DK428" s="2" t="n">
        <v>100</v>
      </c>
      <c r="DL428" s="2" t="n">
        <v>53.39</v>
      </c>
      <c r="DM428" s="2" t="n">
        <v>98.44</v>
      </c>
      <c r="DN428" s="2" t="n">
        <v>100</v>
      </c>
      <c r="DO428" s="2" t="n">
        <v>53.39</v>
      </c>
      <c r="DP428" s="2" t="n">
        <v>98.44</v>
      </c>
      <c r="DQ428" s="2" t="n">
        <v>100</v>
      </c>
      <c r="DR428" s="2" t="n">
        <v>53.39</v>
      </c>
      <c r="DS428" s="2" t="n">
        <v>98.44</v>
      </c>
      <c r="DT428" s="2" t="n">
        <v>100</v>
      </c>
      <c r="DU428" s="2" t="n">
        <v>53.39</v>
      </c>
      <c r="DV428" s="2" t="n">
        <v>98.44</v>
      </c>
      <c r="DW428" s="2" t="n">
        <v>100</v>
      </c>
      <c r="DX428" s="2" t="n">
        <v>53.39</v>
      </c>
      <c r="DY428" s="2" t="n">
        <v>98.44</v>
      </c>
      <c r="DZ428" s="2" t="n">
        <v>100</v>
      </c>
      <c r="EA428" s="2" t="n">
        <v>53.39</v>
      </c>
      <c r="EB428" s="2" t="n">
        <v>98.44</v>
      </c>
      <c r="EC428" s="2" t="n">
        <v>100</v>
      </c>
      <c r="ED428" s="2" t="n">
        <v>53.39</v>
      </c>
      <c r="EE428" s="2" t="n">
        <v>98.44</v>
      </c>
      <c r="EF428" s="2" t="n">
        <v>100</v>
      </c>
      <c r="EG428" s="2" t="n">
        <v>53.39</v>
      </c>
      <c r="EH428" s="2" t="n">
        <v>98.44</v>
      </c>
      <c r="EI428" s="2" t="n">
        <v>100</v>
      </c>
      <c r="EJ428" s="2" t="n">
        <v>53.39</v>
      </c>
      <c r="EK428" s="2" t="n">
        <v>98.44</v>
      </c>
      <c r="EL428" s="2" t="n">
        <v>100</v>
      </c>
      <c r="EM428" s="2" t="n">
        <v>53.39</v>
      </c>
      <c r="EN428" s="2" t="n">
        <v>98.44</v>
      </c>
      <c r="EO428" s="2" t="n">
        <v>100</v>
      </c>
      <c r="EP428" s="2" t="n">
        <v>53.39</v>
      </c>
    </row>
    <row r="429">
      <c r="A429" s="2" t="n">
        <v>1</v>
      </c>
      <c r="B429" s="2" t="inlineStr">
        <is>
          <t>18</t>
        </is>
      </c>
      <c r="C429" s="2" t="inlineStr">
        <is>
          <t>ALVENARIA</t>
        </is>
      </c>
      <c r="D429" s="2" t="inlineStr">
        <is>
          <t>27/04/2026</t>
        </is>
      </c>
      <c r="E429" s="2" t="inlineStr">
        <is>
          <t>20/04/2028</t>
        </is>
      </c>
      <c r="F429" s="2" t="n">
        <v>4902992.672811963</v>
      </c>
      <c r="G429" s="2" t="n">
        <v>0</v>
      </c>
      <c r="H429" s="2" t="n">
        <v>4902992.672811963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0.75</v>
      </c>
      <c r="AW429" s="2" t="n">
        <v>0.17</v>
      </c>
      <c r="AX429" s="2" t="n">
        <v>0.21</v>
      </c>
      <c r="AY429" s="2" t="n">
        <v>1.64</v>
      </c>
      <c r="AZ429" s="2" t="n">
        <v>0.71</v>
      </c>
      <c r="BA429" s="2" t="n">
        <v>0.75</v>
      </c>
      <c r="BB429" s="2" t="n">
        <v>2.64</v>
      </c>
      <c r="BC429" s="2" t="n">
        <v>2.63</v>
      </c>
      <c r="BD429" s="2" t="n">
        <v>4.96</v>
      </c>
      <c r="BE429" s="2" t="n">
        <v>3.39</v>
      </c>
      <c r="BF429" s="2" t="n">
        <v>5.43</v>
      </c>
      <c r="BG429" s="2" t="n">
        <v>6.01</v>
      </c>
      <c r="BH429" s="2" t="n">
        <v>4.41</v>
      </c>
      <c r="BI429" s="2" t="n">
        <v>7.15</v>
      </c>
      <c r="BJ429" s="2" t="n">
        <v>6.29</v>
      </c>
      <c r="BK429" s="2" t="n">
        <v>6.72</v>
      </c>
      <c r="BL429" s="2" t="n">
        <v>9.52</v>
      </c>
      <c r="BM429" s="2" t="n">
        <v>6.29</v>
      </c>
      <c r="BN429" s="2" t="n">
        <v>9.67</v>
      </c>
      <c r="BO429" s="2" t="n">
        <v>13.43</v>
      </c>
      <c r="BP429" s="2" t="n">
        <v>6.29</v>
      </c>
      <c r="BQ429" s="2" t="n">
        <v>12.47</v>
      </c>
      <c r="BR429" s="2" t="n">
        <v>16.06</v>
      </c>
      <c r="BS429" s="2" t="n">
        <v>6.29</v>
      </c>
      <c r="BT429" s="2" t="n">
        <v>15.66</v>
      </c>
      <c r="BU429" s="2" t="n">
        <v>17.79</v>
      </c>
      <c r="BV429" s="2" t="n">
        <v>6.29</v>
      </c>
      <c r="BW429" s="2" t="n">
        <v>22.24</v>
      </c>
      <c r="BX429" s="2" t="n">
        <v>22.84</v>
      </c>
      <c r="BY429" s="2" t="n">
        <v>6.29</v>
      </c>
      <c r="BZ429" s="2" t="n">
        <v>29.03</v>
      </c>
      <c r="CA429" s="2" t="n">
        <v>30.19</v>
      </c>
      <c r="CB429" s="2" t="n">
        <v>6.29</v>
      </c>
      <c r="CC429" s="2" t="n">
        <v>35.86</v>
      </c>
      <c r="CD429" s="2" t="n">
        <v>38.05</v>
      </c>
      <c r="CE429" s="2" t="n">
        <v>6.29</v>
      </c>
      <c r="CF429" s="2" t="n">
        <v>43.39</v>
      </c>
      <c r="CG429" s="2" t="n">
        <v>46.97</v>
      </c>
      <c r="CH429" s="2" t="n">
        <v>6.29</v>
      </c>
      <c r="CI429" s="2" t="n">
        <v>51.12</v>
      </c>
      <c r="CJ429" s="2" t="n">
        <v>55.11</v>
      </c>
      <c r="CK429" s="2" t="n">
        <v>6.29</v>
      </c>
      <c r="CL429" s="2" t="n">
        <v>60.08</v>
      </c>
      <c r="CM429" s="2" t="n">
        <v>62.95</v>
      </c>
      <c r="CN429" s="2" t="n">
        <v>6.29</v>
      </c>
      <c r="CO429" s="2" t="n">
        <v>70.17</v>
      </c>
      <c r="CP429" s="2" t="n">
        <v>70.68000000000001</v>
      </c>
      <c r="CQ429" s="2" t="n">
        <v>6.29</v>
      </c>
      <c r="CR429" s="2" t="n">
        <v>79.72</v>
      </c>
      <c r="CS429" s="2" t="n">
        <v>78.81999999999999</v>
      </c>
      <c r="CT429" s="2" t="n">
        <v>6.29</v>
      </c>
      <c r="CU429" s="2" t="n">
        <v>85.41</v>
      </c>
      <c r="CV429" s="2" t="n">
        <v>84.77</v>
      </c>
      <c r="CW429" s="2" t="n">
        <v>6.29</v>
      </c>
      <c r="CX429" s="2" t="n">
        <v>90.59</v>
      </c>
      <c r="CY429" s="2" t="n">
        <v>91.66</v>
      </c>
      <c r="CZ429" s="2" t="n">
        <v>6.29</v>
      </c>
      <c r="DA429" s="2" t="n">
        <v>93.18000000000001</v>
      </c>
      <c r="DB429" s="2" t="n">
        <v>95.56</v>
      </c>
      <c r="DC429" s="2" t="n">
        <v>6.29</v>
      </c>
      <c r="DD429" s="2" t="n">
        <v>94.33</v>
      </c>
      <c r="DE429" s="2" t="n">
        <v>97.01000000000001</v>
      </c>
      <c r="DF429" s="2" t="n">
        <v>6.29</v>
      </c>
      <c r="DG429" s="2" t="n">
        <v>95.37</v>
      </c>
      <c r="DH429" s="2" t="n">
        <v>98.18000000000001</v>
      </c>
      <c r="DI429" s="2" t="n">
        <v>6.29</v>
      </c>
      <c r="DJ429" s="2" t="n">
        <v>96.59999999999999</v>
      </c>
      <c r="DK429" s="2" t="n">
        <v>98.59</v>
      </c>
      <c r="DL429" s="2" t="n">
        <v>6.29</v>
      </c>
      <c r="DM429" s="2" t="n">
        <v>97.93000000000001</v>
      </c>
      <c r="DN429" s="2" t="n">
        <v>98.59</v>
      </c>
      <c r="DO429" s="2" t="n">
        <v>6.29</v>
      </c>
      <c r="DP429" s="2" t="n">
        <v>100</v>
      </c>
      <c r="DQ429" s="2" t="n">
        <v>100</v>
      </c>
      <c r="DR429" s="2" t="n">
        <v>6.29</v>
      </c>
      <c r="DS429" s="2" t="n">
        <v>100</v>
      </c>
      <c r="DT429" s="2" t="n">
        <v>100</v>
      </c>
      <c r="DU429" s="2" t="n">
        <v>6.29</v>
      </c>
      <c r="DV429" s="2" t="n">
        <v>100</v>
      </c>
      <c r="DW429" s="2" t="n">
        <v>100</v>
      </c>
      <c r="DX429" s="2" t="n">
        <v>6.29</v>
      </c>
      <c r="DY429" s="2" t="n">
        <v>100</v>
      </c>
      <c r="DZ429" s="2" t="n">
        <v>100</v>
      </c>
      <c r="EA429" s="2" t="n">
        <v>6.29</v>
      </c>
      <c r="EB429" s="2" t="n">
        <v>100</v>
      </c>
      <c r="EC429" s="2" t="n">
        <v>100</v>
      </c>
      <c r="ED429" s="2" t="n">
        <v>6.29</v>
      </c>
      <c r="EE429" s="2" t="n">
        <v>100</v>
      </c>
      <c r="EF429" s="2" t="n">
        <v>100</v>
      </c>
      <c r="EG429" s="2" t="n">
        <v>6.29</v>
      </c>
      <c r="EH429" s="2" t="n">
        <v>100</v>
      </c>
      <c r="EI429" s="2" t="n">
        <v>100</v>
      </c>
      <c r="EJ429" s="2" t="n">
        <v>6.29</v>
      </c>
      <c r="EK429" s="2" t="n">
        <v>100</v>
      </c>
      <c r="EL429" s="2" t="n">
        <v>100</v>
      </c>
      <c r="EM429" s="2" t="n">
        <v>6.29</v>
      </c>
      <c r="EN429" s="2" t="n">
        <v>100</v>
      </c>
      <c r="EO429" s="2" t="n">
        <v>100</v>
      </c>
      <c r="EP429" s="2" t="n">
        <v>6.29</v>
      </c>
    </row>
    <row r="430">
      <c r="A430" s="2" t="n">
        <v>2</v>
      </c>
      <c r="B430" s="2" t="inlineStr">
        <is>
          <t>18.01</t>
        </is>
      </c>
      <c r="C430" s="2" t="inlineStr">
        <is>
          <t>Alvenaria de vedação  com blocos cerâmicos</t>
        </is>
      </c>
      <c r="D430" s="2" t="inlineStr">
        <is>
          <t>27/04/2026</t>
        </is>
      </c>
      <c r="E430" s="2" t="inlineStr">
        <is>
          <t>24/11/2027</t>
        </is>
      </c>
      <c r="F430" s="2" t="n">
        <v>1667801.063325198</v>
      </c>
      <c r="G430" s="2" t="n">
        <v>0</v>
      </c>
      <c r="H430" s="2" t="n">
        <v>1667801.063325198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1.94</v>
      </c>
      <c r="AW430" s="2" t="n">
        <v>0.43</v>
      </c>
      <c r="AX430" s="2" t="n">
        <v>0.54</v>
      </c>
      <c r="AY430" s="2" t="n">
        <v>4.25</v>
      </c>
      <c r="AZ430" s="2" t="n">
        <v>1.83</v>
      </c>
      <c r="BA430" s="2" t="n">
        <v>1.94</v>
      </c>
      <c r="BB430" s="2" t="n">
        <v>6.87</v>
      </c>
      <c r="BC430" s="2" t="n">
        <v>6.83</v>
      </c>
      <c r="BD430" s="2" t="n">
        <v>12.87</v>
      </c>
      <c r="BE430" s="2" t="n">
        <v>8.82</v>
      </c>
      <c r="BF430" s="2" t="n">
        <v>14.08</v>
      </c>
      <c r="BG430" s="2" t="n">
        <v>15.61</v>
      </c>
      <c r="BH430" s="2" t="n">
        <v>11.47</v>
      </c>
      <c r="BI430" s="2" t="n">
        <v>18.56</v>
      </c>
      <c r="BJ430" s="2" t="n">
        <v>16.37</v>
      </c>
      <c r="BK430" s="2" t="n">
        <v>17.45</v>
      </c>
      <c r="BL430" s="2" t="n">
        <v>24.73</v>
      </c>
      <c r="BM430" s="2" t="n">
        <v>16.37</v>
      </c>
      <c r="BN430" s="2" t="n">
        <v>25.11</v>
      </c>
      <c r="BO430" s="2" t="n">
        <v>34.9</v>
      </c>
      <c r="BP430" s="2" t="n">
        <v>16.37</v>
      </c>
      <c r="BQ430" s="2" t="n">
        <v>32.41</v>
      </c>
      <c r="BR430" s="2" t="n">
        <v>41.74</v>
      </c>
      <c r="BS430" s="2" t="n">
        <v>16.37</v>
      </c>
      <c r="BT430" s="2" t="n">
        <v>37.85</v>
      </c>
      <c r="BU430" s="2" t="n">
        <v>45.26</v>
      </c>
      <c r="BV430" s="2" t="n">
        <v>16.37</v>
      </c>
      <c r="BW430" s="2" t="n">
        <v>44.93</v>
      </c>
      <c r="BX430" s="2" t="n">
        <v>50.6</v>
      </c>
      <c r="BY430" s="2" t="n">
        <v>16.37</v>
      </c>
      <c r="BZ430" s="2" t="n">
        <v>50.43</v>
      </c>
      <c r="CA430" s="2" t="n">
        <v>56.24</v>
      </c>
      <c r="CB430" s="2" t="n">
        <v>16.37</v>
      </c>
      <c r="CC430" s="2" t="n">
        <v>55.54</v>
      </c>
      <c r="CD430" s="2" t="n">
        <v>62.44</v>
      </c>
      <c r="CE430" s="2" t="n">
        <v>16.37</v>
      </c>
      <c r="CF430" s="2" t="n">
        <v>61.59</v>
      </c>
      <c r="CG430" s="2" t="n">
        <v>70.43000000000001</v>
      </c>
      <c r="CH430" s="2" t="n">
        <v>16.37</v>
      </c>
      <c r="CI430" s="2" t="n">
        <v>67.61</v>
      </c>
      <c r="CJ430" s="2" t="n">
        <v>77.12</v>
      </c>
      <c r="CK430" s="2" t="n">
        <v>16.37</v>
      </c>
      <c r="CL430" s="2" t="n">
        <v>75.23999999999999</v>
      </c>
      <c r="CM430" s="2" t="n">
        <v>82.36</v>
      </c>
      <c r="CN430" s="2" t="n">
        <v>16.37</v>
      </c>
      <c r="CO430" s="2" t="n">
        <v>85.36</v>
      </c>
      <c r="CP430" s="2" t="n">
        <v>88.34</v>
      </c>
      <c r="CQ430" s="2" t="n">
        <v>16.37</v>
      </c>
      <c r="CR430" s="2" t="n">
        <v>94.72</v>
      </c>
      <c r="CS430" s="2" t="n">
        <v>95.94</v>
      </c>
      <c r="CT430" s="2" t="n">
        <v>16.37</v>
      </c>
      <c r="CU430" s="2" t="n">
        <v>96.08</v>
      </c>
      <c r="CV430" s="2" t="n">
        <v>97.58</v>
      </c>
      <c r="CW430" s="2" t="n">
        <v>16.37</v>
      </c>
      <c r="CX430" s="2" t="n">
        <v>97.41</v>
      </c>
      <c r="CY430" s="2" t="n">
        <v>98.98</v>
      </c>
      <c r="CZ430" s="2" t="n">
        <v>16.37</v>
      </c>
      <c r="DA430" s="2" t="n">
        <v>98.25</v>
      </c>
      <c r="DB430" s="2" t="n">
        <v>100</v>
      </c>
      <c r="DC430" s="2" t="n">
        <v>16.37</v>
      </c>
      <c r="DD430" s="2" t="n">
        <v>98.7</v>
      </c>
      <c r="DE430" s="2" t="n">
        <v>100</v>
      </c>
      <c r="DF430" s="2" t="n">
        <v>16.37</v>
      </c>
      <c r="DG430" s="2" t="n">
        <v>99.5</v>
      </c>
      <c r="DH430" s="2" t="n">
        <v>100</v>
      </c>
      <c r="DI430" s="2" t="n">
        <v>16.37</v>
      </c>
      <c r="DJ430" s="2" t="n">
        <v>100</v>
      </c>
      <c r="DK430" s="2" t="n">
        <v>100</v>
      </c>
      <c r="DL430" s="2" t="n">
        <v>16.37</v>
      </c>
      <c r="DM430" s="2" t="n">
        <v>100</v>
      </c>
      <c r="DN430" s="2" t="n">
        <v>100</v>
      </c>
      <c r="DO430" s="2" t="n">
        <v>16.37</v>
      </c>
      <c r="DP430" s="2" t="n">
        <v>100</v>
      </c>
      <c r="DQ430" s="2" t="n">
        <v>100</v>
      </c>
      <c r="DR430" s="2" t="n">
        <v>16.37</v>
      </c>
      <c r="DS430" s="2" t="n">
        <v>100</v>
      </c>
      <c r="DT430" s="2" t="n">
        <v>100</v>
      </c>
      <c r="DU430" s="2" t="n">
        <v>16.37</v>
      </c>
      <c r="DV430" s="2" t="n">
        <v>100</v>
      </c>
      <c r="DW430" s="2" t="n">
        <v>100</v>
      </c>
      <c r="DX430" s="2" t="n">
        <v>16.37</v>
      </c>
      <c r="DY430" s="2" t="n">
        <v>100</v>
      </c>
      <c r="DZ430" s="2" t="n">
        <v>100</v>
      </c>
      <c r="EA430" s="2" t="n">
        <v>16.37</v>
      </c>
      <c r="EB430" s="2" t="n">
        <v>100</v>
      </c>
      <c r="EC430" s="2" t="n">
        <v>100</v>
      </c>
      <c r="ED430" s="2" t="n">
        <v>16.37</v>
      </c>
      <c r="EE430" s="2" t="n">
        <v>100</v>
      </c>
      <c r="EF430" s="2" t="n">
        <v>100</v>
      </c>
      <c r="EG430" s="2" t="n">
        <v>16.37</v>
      </c>
      <c r="EH430" s="2" t="n">
        <v>100</v>
      </c>
      <c r="EI430" s="2" t="n">
        <v>100</v>
      </c>
      <c r="EJ430" s="2" t="n">
        <v>16.37</v>
      </c>
      <c r="EK430" s="2" t="n">
        <v>100</v>
      </c>
      <c r="EL430" s="2" t="n">
        <v>100</v>
      </c>
      <c r="EM430" s="2" t="n">
        <v>16.37</v>
      </c>
      <c r="EN430" s="2" t="n">
        <v>100</v>
      </c>
      <c r="EO430" s="2" t="n">
        <v>100</v>
      </c>
      <c r="EP430" s="2" t="n">
        <v>16.37</v>
      </c>
    </row>
    <row r="431">
      <c r="A431" s="2" t="n">
        <v>3</v>
      </c>
      <c r="B431" s="2" t="inlineStr">
        <is>
          <t>18.01.01</t>
        </is>
      </c>
      <c r="C431" s="2" t="inlineStr">
        <is>
          <t>Esp. 9cm</t>
        </is>
      </c>
      <c r="D431" s="2" t="inlineStr">
        <is>
          <t>27/04/2026</t>
        </is>
      </c>
      <c r="E431" s="2" t="inlineStr">
        <is>
          <t>24/11/2027</t>
        </is>
      </c>
      <c r="F431" s="2" t="n">
        <v>53667.11407152361</v>
      </c>
      <c r="G431" s="2" t="n">
        <v>0</v>
      </c>
      <c r="H431" s="2" t="n">
        <v>53667.11407152361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1.94</v>
      </c>
      <c r="AW431" s="2" t="n">
        <v>0.43</v>
      </c>
      <c r="AX431" s="2" t="n">
        <v>0.54</v>
      </c>
      <c r="AY431" s="2" t="n">
        <v>4.25</v>
      </c>
      <c r="AZ431" s="2" t="n">
        <v>1.83</v>
      </c>
      <c r="BA431" s="2" t="n">
        <v>1.94</v>
      </c>
      <c r="BB431" s="2" t="n">
        <v>6.87</v>
      </c>
      <c r="BC431" s="2" t="n">
        <v>6.83</v>
      </c>
      <c r="BD431" s="2" t="n">
        <v>12.87</v>
      </c>
      <c r="BE431" s="2" t="n">
        <v>8.82</v>
      </c>
      <c r="BF431" s="2" t="n">
        <v>14.08</v>
      </c>
      <c r="BG431" s="2" t="n">
        <v>15.61</v>
      </c>
      <c r="BH431" s="2" t="n">
        <v>11.47</v>
      </c>
      <c r="BI431" s="2" t="n">
        <v>18.56</v>
      </c>
      <c r="BJ431" s="2" t="n">
        <v>16.37</v>
      </c>
      <c r="BK431" s="2" t="n">
        <v>17.45</v>
      </c>
      <c r="BL431" s="2" t="n">
        <v>24.73</v>
      </c>
      <c r="BM431" s="2" t="n">
        <v>16.37</v>
      </c>
      <c r="BN431" s="2" t="n">
        <v>25.11</v>
      </c>
      <c r="BO431" s="2" t="n">
        <v>34.9</v>
      </c>
      <c r="BP431" s="2" t="n">
        <v>16.37</v>
      </c>
      <c r="BQ431" s="2" t="n">
        <v>32.41</v>
      </c>
      <c r="BR431" s="2" t="n">
        <v>41.74</v>
      </c>
      <c r="BS431" s="2" t="n">
        <v>16.37</v>
      </c>
      <c r="BT431" s="2" t="n">
        <v>37.85</v>
      </c>
      <c r="BU431" s="2" t="n">
        <v>45.26</v>
      </c>
      <c r="BV431" s="2" t="n">
        <v>16.37</v>
      </c>
      <c r="BW431" s="2" t="n">
        <v>44.93</v>
      </c>
      <c r="BX431" s="2" t="n">
        <v>50.6</v>
      </c>
      <c r="BY431" s="2" t="n">
        <v>16.37</v>
      </c>
      <c r="BZ431" s="2" t="n">
        <v>50.43</v>
      </c>
      <c r="CA431" s="2" t="n">
        <v>56.24</v>
      </c>
      <c r="CB431" s="2" t="n">
        <v>16.37</v>
      </c>
      <c r="CC431" s="2" t="n">
        <v>55.54</v>
      </c>
      <c r="CD431" s="2" t="n">
        <v>62.44</v>
      </c>
      <c r="CE431" s="2" t="n">
        <v>16.37</v>
      </c>
      <c r="CF431" s="2" t="n">
        <v>61.59</v>
      </c>
      <c r="CG431" s="2" t="n">
        <v>70.43000000000001</v>
      </c>
      <c r="CH431" s="2" t="n">
        <v>16.37</v>
      </c>
      <c r="CI431" s="2" t="n">
        <v>67.61</v>
      </c>
      <c r="CJ431" s="2" t="n">
        <v>77.12</v>
      </c>
      <c r="CK431" s="2" t="n">
        <v>16.37</v>
      </c>
      <c r="CL431" s="2" t="n">
        <v>75.23999999999999</v>
      </c>
      <c r="CM431" s="2" t="n">
        <v>82.36</v>
      </c>
      <c r="CN431" s="2" t="n">
        <v>16.37</v>
      </c>
      <c r="CO431" s="2" t="n">
        <v>85.36</v>
      </c>
      <c r="CP431" s="2" t="n">
        <v>88.34</v>
      </c>
      <c r="CQ431" s="2" t="n">
        <v>16.37</v>
      </c>
      <c r="CR431" s="2" t="n">
        <v>94.72</v>
      </c>
      <c r="CS431" s="2" t="n">
        <v>95.94</v>
      </c>
      <c r="CT431" s="2" t="n">
        <v>16.37</v>
      </c>
      <c r="CU431" s="2" t="n">
        <v>96.08</v>
      </c>
      <c r="CV431" s="2" t="n">
        <v>97.58</v>
      </c>
      <c r="CW431" s="2" t="n">
        <v>16.37</v>
      </c>
      <c r="CX431" s="2" t="n">
        <v>97.41</v>
      </c>
      <c r="CY431" s="2" t="n">
        <v>98.98</v>
      </c>
      <c r="CZ431" s="2" t="n">
        <v>16.37</v>
      </c>
      <c r="DA431" s="2" t="n">
        <v>98.25</v>
      </c>
      <c r="DB431" s="2" t="n">
        <v>100</v>
      </c>
      <c r="DC431" s="2" t="n">
        <v>16.37</v>
      </c>
      <c r="DD431" s="2" t="n">
        <v>98.7</v>
      </c>
      <c r="DE431" s="2" t="n">
        <v>100</v>
      </c>
      <c r="DF431" s="2" t="n">
        <v>16.37</v>
      </c>
      <c r="DG431" s="2" t="n">
        <v>99.5</v>
      </c>
      <c r="DH431" s="2" t="n">
        <v>100</v>
      </c>
      <c r="DI431" s="2" t="n">
        <v>16.37</v>
      </c>
      <c r="DJ431" s="2" t="n">
        <v>100</v>
      </c>
      <c r="DK431" s="2" t="n">
        <v>100</v>
      </c>
      <c r="DL431" s="2" t="n">
        <v>16.37</v>
      </c>
      <c r="DM431" s="2" t="n">
        <v>100</v>
      </c>
      <c r="DN431" s="2" t="n">
        <v>100</v>
      </c>
      <c r="DO431" s="2" t="n">
        <v>16.37</v>
      </c>
      <c r="DP431" s="2" t="n">
        <v>100</v>
      </c>
      <c r="DQ431" s="2" t="n">
        <v>100</v>
      </c>
      <c r="DR431" s="2" t="n">
        <v>16.37</v>
      </c>
      <c r="DS431" s="2" t="n">
        <v>100</v>
      </c>
      <c r="DT431" s="2" t="n">
        <v>100</v>
      </c>
      <c r="DU431" s="2" t="n">
        <v>16.37</v>
      </c>
      <c r="DV431" s="2" t="n">
        <v>100</v>
      </c>
      <c r="DW431" s="2" t="n">
        <v>100</v>
      </c>
      <c r="DX431" s="2" t="n">
        <v>16.37</v>
      </c>
      <c r="DY431" s="2" t="n">
        <v>100</v>
      </c>
      <c r="DZ431" s="2" t="n">
        <v>100</v>
      </c>
      <c r="EA431" s="2" t="n">
        <v>16.37</v>
      </c>
      <c r="EB431" s="2" t="n">
        <v>100</v>
      </c>
      <c r="EC431" s="2" t="n">
        <v>100</v>
      </c>
      <c r="ED431" s="2" t="n">
        <v>16.37</v>
      </c>
      <c r="EE431" s="2" t="n">
        <v>100</v>
      </c>
      <c r="EF431" s="2" t="n">
        <v>100</v>
      </c>
      <c r="EG431" s="2" t="n">
        <v>16.37</v>
      </c>
      <c r="EH431" s="2" t="n">
        <v>100</v>
      </c>
      <c r="EI431" s="2" t="n">
        <v>100</v>
      </c>
      <c r="EJ431" s="2" t="n">
        <v>16.37</v>
      </c>
      <c r="EK431" s="2" t="n">
        <v>100</v>
      </c>
      <c r="EL431" s="2" t="n">
        <v>100</v>
      </c>
      <c r="EM431" s="2" t="n">
        <v>16.37</v>
      </c>
      <c r="EN431" s="2" t="n">
        <v>100</v>
      </c>
      <c r="EO431" s="2" t="n">
        <v>100</v>
      </c>
      <c r="EP431" s="2" t="n">
        <v>16.37</v>
      </c>
    </row>
    <row r="432">
      <c r="A432" s="2" t="n">
        <v>4</v>
      </c>
      <c r="B432" s="2" t="inlineStr">
        <is>
          <t>18.01.01.01</t>
        </is>
      </c>
      <c r="C432" s="2" t="inlineStr">
        <is>
          <t>Demarcação de alvenaria de vedação com blocos cerâmicos esp.9cm</t>
        </is>
      </c>
      <c r="D432" s="2" t="inlineStr">
        <is>
          <t>27/04/2026</t>
        </is>
      </c>
      <c r="E432" s="2" t="inlineStr">
        <is>
          <t>24/11/2027</t>
        </is>
      </c>
      <c r="F432" s="2" t="n">
        <v>12844.970080104</v>
      </c>
      <c r="G432" s="2" t="n">
        <v>0</v>
      </c>
      <c r="H432" s="2" t="n">
        <v>12844.970080104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1.94</v>
      </c>
      <c r="AW432" s="2" t="n">
        <v>0.43</v>
      </c>
      <c r="AX432" s="2" t="n">
        <v>0.54</v>
      </c>
      <c r="AY432" s="2" t="n">
        <v>4.25</v>
      </c>
      <c r="AZ432" s="2" t="n">
        <v>1.83</v>
      </c>
      <c r="BA432" s="2" t="n">
        <v>1.94</v>
      </c>
      <c r="BB432" s="2" t="n">
        <v>6.87</v>
      </c>
      <c r="BC432" s="2" t="n">
        <v>6.83</v>
      </c>
      <c r="BD432" s="2" t="n">
        <v>12.87</v>
      </c>
      <c r="BE432" s="2" t="n">
        <v>8.82</v>
      </c>
      <c r="BF432" s="2" t="n">
        <v>14.08</v>
      </c>
      <c r="BG432" s="2" t="n">
        <v>15.61</v>
      </c>
      <c r="BH432" s="2" t="n">
        <v>11.47</v>
      </c>
      <c r="BI432" s="2" t="n">
        <v>18.56</v>
      </c>
      <c r="BJ432" s="2" t="n">
        <v>16.37</v>
      </c>
      <c r="BK432" s="2" t="n">
        <v>17.45</v>
      </c>
      <c r="BL432" s="2" t="n">
        <v>24.73</v>
      </c>
      <c r="BM432" s="2" t="n">
        <v>16.37</v>
      </c>
      <c r="BN432" s="2" t="n">
        <v>25.11</v>
      </c>
      <c r="BO432" s="2" t="n">
        <v>34.9</v>
      </c>
      <c r="BP432" s="2" t="n">
        <v>16.37</v>
      </c>
      <c r="BQ432" s="2" t="n">
        <v>32.41</v>
      </c>
      <c r="BR432" s="2" t="n">
        <v>41.74</v>
      </c>
      <c r="BS432" s="2" t="n">
        <v>16.37</v>
      </c>
      <c r="BT432" s="2" t="n">
        <v>37.85</v>
      </c>
      <c r="BU432" s="2" t="n">
        <v>45.26</v>
      </c>
      <c r="BV432" s="2" t="n">
        <v>16.37</v>
      </c>
      <c r="BW432" s="2" t="n">
        <v>44.93</v>
      </c>
      <c r="BX432" s="2" t="n">
        <v>50.6</v>
      </c>
      <c r="BY432" s="2" t="n">
        <v>16.37</v>
      </c>
      <c r="BZ432" s="2" t="n">
        <v>50.43</v>
      </c>
      <c r="CA432" s="2" t="n">
        <v>56.24</v>
      </c>
      <c r="CB432" s="2" t="n">
        <v>16.37</v>
      </c>
      <c r="CC432" s="2" t="n">
        <v>55.54</v>
      </c>
      <c r="CD432" s="2" t="n">
        <v>62.44</v>
      </c>
      <c r="CE432" s="2" t="n">
        <v>16.37</v>
      </c>
      <c r="CF432" s="2" t="n">
        <v>61.59</v>
      </c>
      <c r="CG432" s="2" t="n">
        <v>70.43000000000001</v>
      </c>
      <c r="CH432" s="2" t="n">
        <v>16.37</v>
      </c>
      <c r="CI432" s="2" t="n">
        <v>67.61</v>
      </c>
      <c r="CJ432" s="2" t="n">
        <v>77.12</v>
      </c>
      <c r="CK432" s="2" t="n">
        <v>16.37</v>
      </c>
      <c r="CL432" s="2" t="n">
        <v>75.23999999999999</v>
      </c>
      <c r="CM432" s="2" t="n">
        <v>82.36</v>
      </c>
      <c r="CN432" s="2" t="n">
        <v>16.37</v>
      </c>
      <c r="CO432" s="2" t="n">
        <v>85.36</v>
      </c>
      <c r="CP432" s="2" t="n">
        <v>88.34</v>
      </c>
      <c r="CQ432" s="2" t="n">
        <v>16.37</v>
      </c>
      <c r="CR432" s="2" t="n">
        <v>94.72</v>
      </c>
      <c r="CS432" s="2" t="n">
        <v>95.94</v>
      </c>
      <c r="CT432" s="2" t="n">
        <v>16.37</v>
      </c>
      <c r="CU432" s="2" t="n">
        <v>96.08</v>
      </c>
      <c r="CV432" s="2" t="n">
        <v>97.58</v>
      </c>
      <c r="CW432" s="2" t="n">
        <v>16.37</v>
      </c>
      <c r="CX432" s="2" t="n">
        <v>97.41</v>
      </c>
      <c r="CY432" s="2" t="n">
        <v>98.98</v>
      </c>
      <c r="CZ432" s="2" t="n">
        <v>16.37</v>
      </c>
      <c r="DA432" s="2" t="n">
        <v>98.25</v>
      </c>
      <c r="DB432" s="2" t="n">
        <v>100</v>
      </c>
      <c r="DC432" s="2" t="n">
        <v>16.37</v>
      </c>
      <c r="DD432" s="2" t="n">
        <v>98.7</v>
      </c>
      <c r="DE432" s="2" t="n">
        <v>100</v>
      </c>
      <c r="DF432" s="2" t="n">
        <v>16.37</v>
      </c>
      <c r="DG432" s="2" t="n">
        <v>99.5</v>
      </c>
      <c r="DH432" s="2" t="n">
        <v>100</v>
      </c>
      <c r="DI432" s="2" t="n">
        <v>16.37</v>
      </c>
      <c r="DJ432" s="2" t="n">
        <v>100</v>
      </c>
      <c r="DK432" s="2" t="n">
        <v>100</v>
      </c>
      <c r="DL432" s="2" t="n">
        <v>16.37</v>
      </c>
      <c r="DM432" s="2" t="n">
        <v>100</v>
      </c>
      <c r="DN432" s="2" t="n">
        <v>100</v>
      </c>
      <c r="DO432" s="2" t="n">
        <v>16.37</v>
      </c>
      <c r="DP432" s="2" t="n">
        <v>100</v>
      </c>
      <c r="DQ432" s="2" t="n">
        <v>100</v>
      </c>
      <c r="DR432" s="2" t="n">
        <v>16.37</v>
      </c>
      <c r="DS432" s="2" t="n">
        <v>100</v>
      </c>
      <c r="DT432" s="2" t="n">
        <v>100</v>
      </c>
      <c r="DU432" s="2" t="n">
        <v>16.37</v>
      </c>
      <c r="DV432" s="2" t="n">
        <v>100</v>
      </c>
      <c r="DW432" s="2" t="n">
        <v>100</v>
      </c>
      <c r="DX432" s="2" t="n">
        <v>16.37</v>
      </c>
      <c r="DY432" s="2" t="n">
        <v>100</v>
      </c>
      <c r="DZ432" s="2" t="n">
        <v>100</v>
      </c>
      <c r="EA432" s="2" t="n">
        <v>16.37</v>
      </c>
      <c r="EB432" s="2" t="n">
        <v>100</v>
      </c>
      <c r="EC432" s="2" t="n">
        <v>100</v>
      </c>
      <c r="ED432" s="2" t="n">
        <v>16.37</v>
      </c>
      <c r="EE432" s="2" t="n">
        <v>100</v>
      </c>
      <c r="EF432" s="2" t="n">
        <v>100</v>
      </c>
      <c r="EG432" s="2" t="n">
        <v>16.37</v>
      </c>
      <c r="EH432" s="2" t="n">
        <v>100</v>
      </c>
      <c r="EI432" s="2" t="n">
        <v>100</v>
      </c>
      <c r="EJ432" s="2" t="n">
        <v>16.37</v>
      </c>
      <c r="EK432" s="2" t="n">
        <v>100</v>
      </c>
      <c r="EL432" s="2" t="n">
        <v>100</v>
      </c>
      <c r="EM432" s="2" t="n">
        <v>16.37</v>
      </c>
      <c r="EN432" s="2" t="n">
        <v>100</v>
      </c>
      <c r="EO432" s="2" t="n">
        <v>100</v>
      </c>
      <c r="EP432" s="2" t="n">
        <v>16.37</v>
      </c>
    </row>
    <row r="433">
      <c r="A433" s="2" t="n">
        <v>4</v>
      </c>
      <c r="B433" s="2" t="inlineStr">
        <is>
          <t>18.01.01.02</t>
        </is>
      </c>
      <c r="C433" s="2" t="inlineStr">
        <is>
          <t>Alvenaria de vedação com blocos cerâmicos esp. 9cm</t>
        </is>
      </c>
      <c r="D433" s="2" t="inlineStr">
        <is>
          <t>27/04/2026</t>
        </is>
      </c>
      <c r="E433" s="2" t="inlineStr">
        <is>
          <t>24/11/2027</t>
        </is>
      </c>
      <c r="F433" s="2" t="n">
        <v>37127.66515815999</v>
      </c>
      <c r="G433" s="2" t="n">
        <v>0</v>
      </c>
      <c r="H433" s="2" t="n">
        <v>37127.66515815999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1.94</v>
      </c>
      <c r="AW433" s="2" t="n">
        <v>0.43</v>
      </c>
      <c r="AX433" s="2" t="n">
        <v>0.54</v>
      </c>
      <c r="AY433" s="2" t="n">
        <v>4.25</v>
      </c>
      <c r="AZ433" s="2" t="n">
        <v>1.83</v>
      </c>
      <c r="BA433" s="2" t="n">
        <v>1.94</v>
      </c>
      <c r="BB433" s="2" t="n">
        <v>6.87</v>
      </c>
      <c r="BC433" s="2" t="n">
        <v>6.83</v>
      </c>
      <c r="BD433" s="2" t="n">
        <v>12.87</v>
      </c>
      <c r="BE433" s="2" t="n">
        <v>8.82</v>
      </c>
      <c r="BF433" s="2" t="n">
        <v>14.08</v>
      </c>
      <c r="BG433" s="2" t="n">
        <v>15.61</v>
      </c>
      <c r="BH433" s="2" t="n">
        <v>11.47</v>
      </c>
      <c r="BI433" s="2" t="n">
        <v>18.56</v>
      </c>
      <c r="BJ433" s="2" t="n">
        <v>16.37</v>
      </c>
      <c r="BK433" s="2" t="n">
        <v>17.45</v>
      </c>
      <c r="BL433" s="2" t="n">
        <v>24.73</v>
      </c>
      <c r="BM433" s="2" t="n">
        <v>16.37</v>
      </c>
      <c r="BN433" s="2" t="n">
        <v>25.11</v>
      </c>
      <c r="BO433" s="2" t="n">
        <v>34.9</v>
      </c>
      <c r="BP433" s="2" t="n">
        <v>16.37</v>
      </c>
      <c r="BQ433" s="2" t="n">
        <v>32.41</v>
      </c>
      <c r="BR433" s="2" t="n">
        <v>41.74</v>
      </c>
      <c r="BS433" s="2" t="n">
        <v>16.37</v>
      </c>
      <c r="BT433" s="2" t="n">
        <v>37.85</v>
      </c>
      <c r="BU433" s="2" t="n">
        <v>45.26</v>
      </c>
      <c r="BV433" s="2" t="n">
        <v>16.37</v>
      </c>
      <c r="BW433" s="2" t="n">
        <v>44.93</v>
      </c>
      <c r="BX433" s="2" t="n">
        <v>50.6</v>
      </c>
      <c r="BY433" s="2" t="n">
        <v>16.37</v>
      </c>
      <c r="BZ433" s="2" t="n">
        <v>50.43</v>
      </c>
      <c r="CA433" s="2" t="n">
        <v>56.24</v>
      </c>
      <c r="CB433" s="2" t="n">
        <v>16.37</v>
      </c>
      <c r="CC433" s="2" t="n">
        <v>55.54</v>
      </c>
      <c r="CD433" s="2" t="n">
        <v>62.44</v>
      </c>
      <c r="CE433" s="2" t="n">
        <v>16.37</v>
      </c>
      <c r="CF433" s="2" t="n">
        <v>61.59</v>
      </c>
      <c r="CG433" s="2" t="n">
        <v>70.43000000000001</v>
      </c>
      <c r="CH433" s="2" t="n">
        <v>16.37</v>
      </c>
      <c r="CI433" s="2" t="n">
        <v>67.61</v>
      </c>
      <c r="CJ433" s="2" t="n">
        <v>77.12</v>
      </c>
      <c r="CK433" s="2" t="n">
        <v>16.37</v>
      </c>
      <c r="CL433" s="2" t="n">
        <v>75.23999999999999</v>
      </c>
      <c r="CM433" s="2" t="n">
        <v>82.36</v>
      </c>
      <c r="CN433" s="2" t="n">
        <v>16.37</v>
      </c>
      <c r="CO433" s="2" t="n">
        <v>85.36</v>
      </c>
      <c r="CP433" s="2" t="n">
        <v>88.34</v>
      </c>
      <c r="CQ433" s="2" t="n">
        <v>16.37</v>
      </c>
      <c r="CR433" s="2" t="n">
        <v>94.72</v>
      </c>
      <c r="CS433" s="2" t="n">
        <v>95.94</v>
      </c>
      <c r="CT433" s="2" t="n">
        <v>16.37</v>
      </c>
      <c r="CU433" s="2" t="n">
        <v>96.08</v>
      </c>
      <c r="CV433" s="2" t="n">
        <v>97.58</v>
      </c>
      <c r="CW433" s="2" t="n">
        <v>16.37</v>
      </c>
      <c r="CX433" s="2" t="n">
        <v>97.41</v>
      </c>
      <c r="CY433" s="2" t="n">
        <v>98.98</v>
      </c>
      <c r="CZ433" s="2" t="n">
        <v>16.37</v>
      </c>
      <c r="DA433" s="2" t="n">
        <v>98.25</v>
      </c>
      <c r="DB433" s="2" t="n">
        <v>100</v>
      </c>
      <c r="DC433" s="2" t="n">
        <v>16.37</v>
      </c>
      <c r="DD433" s="2" t="n">
        <v>98.7</v>
      </c>
      <c r="DE433" s="2" t="n">
        <v>100</v>
      </c>
      <c r="DF433" s="2" t="n">
        <v>16.37</v>
      </c>
      <c r="DG433" s="2" t="n">
        <v>99.5</v>
      </c>
      <c r="DH433" s="2" t="n">
        <v>100</v>
      </c>
      <c r="DI433" s="2" t="n">
        <v>16.37</v>
      </c>
      <c r="DJ433" s="2" t="n">
        <v>100</v>
      </c>
      <c r="DK433" s="2" t="n">
        <v>100</v>
      </c>
      <c r="DL433" s="2" t="n">
        <v>16.37</v>
      </c>
      <c r="DM433" s="2" t="n">
        <v>100</v>
      </c>
      <c r="DN433" s="2" t="n">
        <v>100</v>
      </c>
      <c r="DO433" s="2" t="n">
        <v>16.37</v>
      </c>
      <c r="DP433" s="2" t="n">
        <v>100</v>
      </c>
      <c r="DQ433" s="2" t="n">
        <v>100</v>
      </c>
      <c r="DR433" s="2" t="n">
        <v>16.37</v>
      </c>
      <c r="DS433" s="2" t="n">
        <v>100</v>
      </c>
      <c r="DT433" s="2" t="n">
        <v>100</v>
      </c>
      <c r="DU433" s="2" t="n">
        <v>16.37</v>
      </c>
      <c r="DV433" s="2" t="n">
        <v>100</v>
      </c>
      <c r="DW433" s="2" t="n">
        <v>100</v>
      </c>
      <c r="DX433" s="2" t="n">
        <v>16.37</v>
      </c>
      <c r="DY433" s="2" t="n">
        <v>100</v>
      </c>
      <c r="DZ433" s="2" t="n">
        <v>100</v>
      </c>
      <c r="EA433" s="2" t="n">
        <v>16.37</v>
      </c>
      <c r="EB433" s="2" t="n">
        <v>100</v>
      </c>
      <c r="EC433" s="2" t="n">
        <v>100</v>
      </c>
      <c r="ED433" s="2" t="n">
        <v>16.37</v>
      </c>
      <c r="EE433" s="2" t="n">
        <v>100</v>
      </c>
      <c r="EF433" s="2" t="n">
        <v>100</v>
      </c>
      <c r="EG433" s="2" t="n">
        <v>16.37</v>
      </c>
      <c r="EH433" s="2" t="n">
        <v>100</v>
      </c>
      <c r="EI433" s="2" t="n">
        <v>100</v>
      </c>
      <c r="EJ433" s="2" t="n">
        <v>16.37</v>
      </c>
      <c r="EK433" s="2" t="n">
        <v>100</v>
      </c>
      <c r="EL433" s="2" t="n">
        <v>100</v>
      </c>
      <c r="EM433" s="2" t="n">
        <v>16.37</v>
      </c>
      <c r="EN433" s="2" t="n">
        <v>100</v>
      </c>
      <c r="EO433" s="2" t="n">
        <v>100</v>
      </c>
      <c r="EP433" s="2" t="n">
        <v>16.37</v>
      </c>
    </row>
    <row r="434">
      <c r="A434" s="2" t="n">
        <v>4</v>
      </c>
      <c r="B434" s="2" t="inlineStr">
        <is>
          <t>18.01.01.03</t>
        </is>
      </c>
      <c r="C434" s="2" t="inlineStr">
        <is>
          <t>Encunhamento com espuma expansiva de poliuretano</t>
        </is>
      </c>
      <c r="D434" s="2" t="inlineStr">
        <is>
          <t>27/04/2026</t>
        </is>
      </c>
      <c r="E434" s="2" t="inlineStr">
        <is>
          <t>24/11/2027</t>
        </is>
      </c>
      <c r="F434" s="2" t="n">
        <v>1744.297217525073</v>
      </c>
      <c r="G434" s="2" t="n">
        <v>0</v>
      </c>
      <c r="H434" s="2" t="n">
        <v>1744.297217525073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1.94</v>
      </c>
      <c r="AW434" s="2" t="n">
        <v>0.43</v>
      </c>
      <c r="AX434" s="2" t="n">
        <v>0.54</v>
      </c>
      <c r="AY434" s="2" t="n">
        <v>4.25</v>
      </c>
      <c r="AZ434" s="2" t="n">
        <v>1.83</v>
      </c>
      <c r="BA434" s="2" t="n">
        <v>1.94</v>
      </c>
      <c r="BB434" s="2" t="n">
        <v>6.87</v>
      </c>
      <c r="BC434" s="2" t="n">
        <v>6.83</v>
      </c>
      <c r="BD434" s="2" t="n">
        <v>12.87</v>
      </c>
      <c r="BE434" s="2" t="n">
        <v>8.82</v>
      </c>
      <c r="BF434" s="2" t="n">
        <v>14.08</v>
      </c>
      <c r="BG434" s="2" t="n">
        <v>15.61</v>
      </c>
      <c r="BH434" s="2" t="n">
        <v>11.47</v>
      </c>
      <c r="BI434" s="2" t="n">
        <v>18.56</v>
      </c>
      <c r="BJ434" s="2" t="n">
        <v>16.37</v>
      </c>
      <c r="BK434" s="2" t="n">
        <v>17.45</v>
      </c>
      <c r="BL434" s="2" t="n">
        <v>24.73</v>
      </c>
      <c r="BM434" s="2" t="n">
        <v>16.37</v>
      </c>
      <c r="BN434" s="2" t="n">
        <v>25.11</v>
      </c>
      <c r="BO434" s="2" t="n">
        <v>34.9</v>
      </c>
      <c r="BP434" s="2" t="n">
        <v>16.37</v>
      </c>
      <c r="BQ434" s="2" t="n">
        <v>32.41</v>
      </c>
      <c r="BR434" s="2" t="n">
        <v>41.74</v>
      </c>
      <c r="BS434" s="2" t="n">
        <v>16.37</v>
      </c>
      <c r="BT434" s="2" t="n">
        <v>37.85</v>
      </c>
      <c r="BU434" s="2" t="n">
        <v>45.26</v>
      </c>
      <c r="BV434" s="2" t="n">
        <v>16.37</v>
      </c>
      <c r="BW434" s="2" t="n">
        <v>44.93</v>
      </c>
      <c r="BX434" s="2" t="n">
        <v>50.6</v>
      </c>
      <c r="BY434" s="2" t="n">
        <v>16.37</v>
      </c>
      <c r="BZ434" s="2" t="n">
        <v>50.43</v>
      </c>
      <c r="CA434" s="2" t="n">
        <v>56.24</v>
      </c>
      <c r="CB434" s="2" t="n">
        <v>16.37</v>
      </c>
      <c r="CC434" s="2" t="n">
        <v>55.54</v>
      </c>
      <c r="CD434" s="2" t="n">
        <v>62.44</v>
      </c>
      <c r="CE434" s="2" t="n">
        <v>16.37</v>
      </c>
      <c r="CF434" s="2" t="n">
        <v>61.59</v>
      </c>
      <c r="CG434" s="2" t="n">
        <v>70.43000000000001</v>
      </c>
      <c r="CH434" s="2" t="n">
        <v>16.37</v>
      </c>
      <c r="CI434" s="2" t="n">
        <v>67.61</v>
      </c>
      <c r="CJ434" s="2" t="n">
        <v>77.12</v>
      </c>
      <c r="CK434" s="2" t="n">
        <v>16.37</v>
      </c>
      <c r="CL434" s="2" t="n">
        <v>75.23999999999999</v>
      </c>
      <c r="CM434" s="2" t="n">
        <v>82.36</v>
      </c>
      <c r="CN434" s="2" t="n">
        <v>16.37</v>
      </c>
      <c r="CO434" s="2" t="n">
        <v>85.36</v>
      </c>
      <c r="CP434" s="2" t="n">
        <v>88.34</v>
      </c>
      <c r="CQ434" s="2" t="n">
        <v>16.37</v>
      </c>
      <c r="CR434" s="2" t="n">
        <v>94.72</v>
      </c>
      <c r="CS434" s="2" t="n">
        <v>95.94</v>
      </c>
      <c r="CT434" s="2" t="n">
        <v>16.37</v>
      </c>
      <c r="CU434" s="2" t="n">
        <v>96.08</v>
      </c>
      <c r="CV434" s="2" t="n">
        <v>97.58</v>
      </c>
      <c r="CW434" s="2" t="n">
        <v>16.37</v>
      </c>
      <c r="CX434" s="2" t="n">
        <v>97.41</v>
      </c>
      <c r="CY434" s="2" t="n">
        <v>98.98</v>
      </c>
      <c r="CZ434" s="2" t="n">
        <v>16.37</v>
      </c>
      <c r="DA434" s="2" t="n">
        <v>98.25</v>
      </c>
      <c r="DB434" s="2" t="n">
        <v>100</v>
      </c>
      <c r="DC434" s="2" t="n">
        <v>16.37</v>
      </c>
      <c r="DD434" s="2" t="n">
        <v>98.7</v>
      </c>
      <c r="DE434" s="2" t="n">
        <v>100</v>
      </c>
      <c r="DF434" s="2" t="n">
        <v>16.37</v>
      </c>
      <c r="DG434" s="2" t="n">
        <v>99.5</v>
      </c>
      <c r="DH434" s="2" t="n">
        <v>100</v>
      </c>
      <c r="DI434" s="2" t="n">
        <v>16.37</v>
      </c>
      <c r="DJ434" s="2" t="n">
        <v>100</v>
      </c>
      <c r="DK434" s="2" t="n">
        <v>100</v>
      </c>
      <c r="DL434" s="2" t="n">
        <v>16.37</v>
      </c>
      <c r="DM434" s="2" t="n">
        <v>100</v>
      </c>
      <c r="DN434" s="2" t="n">
        <v>100</v>
      </c>
      <c r="DO434" s="2" t="n">
        <v>16.37</v>
      </c>
      <c r="DP434" s="2" t="n">
        <v>100</v>
      </c>
      <c r="DQ434" s="2" t="n">
        <v>100</v>
      </c>
      <c r="DR434" s="2" t="n">
        <v>16.37</v>
      </c>
      <c r="DS434" s="2" t="n">
        <v>100</v>
      </c>
      <c r="DT434" s="2" t="n">
        <v>100</v>
      </c>
      <c r="DU434" s="2" t="n">
        <v>16.37</v>
      </c>
      <c r="DV434" s="2" t="n">
        <v>100</v>
      </c>
      <c r="DW434" s="2" t="n">
        <v>100</v>
      </c>
      <c r="DX434" s="2" t="n">
        <v>16.37</v>
      </c>
      <c r="DY434" s="2" t="n">
        <v>100</v>
      </c>
      <c r="DZ434" s="2" t="n">
        <v>100</v>
      </c>
      <c r="EA434" s="2" t="n">
        <v>16.37</v>
      </c>
      <c r="EB434" s="2" t="n">
        <v>100</v>
      </c>
      <c r="EC434" s="2" t="n">
        <v>100</v>
      </c>
      <c r="ED434" s="2" t="n">
        <v>16.37</v>
      </c>
      <c r="EE434" s="2" t="n">
        <v>100</v>
      </c>
      <c r="EF434" s="2" t="n">
        <v>100</v>
      </c>
      <c r="EG434" s="2" t="n">
        <v>16.37</v>
      </c>
      <c r="EH434" s="2" t="n">
        <v>100</v>
      </c>
      <c r="EI434" s="2" t="n">
        <v>100</v>
      </c>
      <c r="EJ434" s="2" t="n">
        <v>16.37</v>
      </c>
      <c r="EK434" s="2" t="n">
        <v>100</v>
      </c>
      <c r="EL434" s="2" t="n">
        <v>100</v>
      </c>
      <c r="EM434" s="2" t="n">
        <v>16.37</v>
      </c>
      <c r="EN434" s="2" t="n">
        <v>100</v>
      </c>
      <c r="EO434" s="2" t="n">
        <v>100</v>
      </c>
      <c r="EP434" s="2" t="n">
        <v>16.37</v>
      </c>
    </row>
    <row r="435">
      <c r="A435" s="2" t="n">
        <v>4</v>
      </c>
      <c r="B435" s="2" t="inlineStr">
        <is>
          <t>18.01.01.04</t>
        </is>
      </c>
      <c r="C435" s="2" t="inlineStr">
        <is>
          <t>Amarração de Alvenaria</t>
        </is>
      </c>
      <c r="D435" s="2" t="inlineStr">
        <is>
          <t>27/04/2026</t>
        </is>
      </c>
      <c r="E435" s="2" t="inlineStr">
        <is>
          <t>24/11/2027</t>
        </is>
      </c>
      <c r="F435" s="2" t="n">
        <v>1950.181615734541</v>
      </c>
      <c r="G435" s="2" t="n">
        <v>0</v>
      </c>
      <c r="H435" s="2" t="n">
        <v>1950.181615734541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1.94</v>
      </c>
      <c r="AW435" s="2" t="n">
        <v>0.43</v>
      </c>
      <c r="AX435" s="2" t="n">
        <v>0.54</v>
      </c>
      <c r="AY435" s="2" t="n">
        <v>4.25</v>
      </c>
      <c r="AZ435" s="2" t="n">
        <v>1.83</v>
      </c>
      <c r="BA435" s="2" t="n">
        <v>1.94</v>
      </c>
      <c r="BB435" s="2" t="n">
        <v>6.87</v>
      </c>
      <c r="BC435" s="2" t="n">
        <v>6.83</v>
      </c>
      <c r="BD435" s="2" t="n">
        <v>12.87</v>
      </c>
      <c r="BE435" s="2" t="n">
        <v>8.82</v>
      </c>
      <c r="BF435" s="2" t="n">
        <v>14.08</v>
      </c>
      <c r="BG435" s="2" t="n">
        <v>15.61</v>
      </c>
      <c r="BH435" s="2" t="n">
        <v>11.47</v>
      </c>
      <c r="BI435" s="2" t="n">
        <v>18.56</v>
      </c>
      <c r="BJ435" s="2" t="n">
        <v>16.37</v>
      </c>
      <c r="BK435" s="2" t="n">
        <v>17.45</v>
      </c>
      <c r="BL435" s="2" t="n">
        <v>24.73</v>
      </c>
      <c r="BM435" s="2" t="n">
        <v>16.37</v>
      </c>
      <c r="BN435" s="2" t="n">
        <v>25.11</v>
      </c>
      <c r="BO435" s="2" t="n">
        <v>34.9</v>
      </c>
      <c r="BP435" s="2" t="n">
        <v>16.37</v>
      </c>
      <c r="BQ435" s="2" t="n">
        <v>32.41</v>
      </c>
      <c r="BR435" s="2" t="n">
        <v>41.74</v>
      </c>
      <c r="BS435" s="2" t="n">
        <v>16.37</v>
      </c>
      <c r="BT435" s="2" t="n">
        <v>37.85</v>
      </c>
      <c r="BU435" s="2" t="n">
        <v>45.26</v>
      </c>
      <c r="BV435" s="2" t="n">
        <v>16.37</v>
      </c>
      <c r="BW435" s="2" t="n">
        <v>44.93</v>
      </c>
      <c r="BX435" s="2" t="n">
        <v>50.6</v>
      </c>
      <c r="BY435" s="2" t="n">
        <v>16.37</v>
      </c>
      <c r="BZ435" s="2" t="n">
        <v>50.43</v>
      </c>
      <c r="CA435" s="2" t="n">
        <v>56.24</v>
      </c>
      <c r="CB435" s="2" t="n">
        <v>16.37</v>
      </c>
      <c r="CC435" s="2" t="n">
        <v>55.54</v>
      </c>
      <c r="CD435" s="2" t="n">
        <v>62.44</v>
      </c>
      <c r="CE435" s="2" t="n">
        <v>16.37</v>
      </c>
      <c r="CF435" s="2" t="n">
        <v>61.59</v>
      </c>
      <c r="CG435" s="2" t="n">
        <v>70.43000000000001</v>
      </c>
      <c r="CH435" s="2" t="n">
        <v>16.37</v>
      </c>
      <c r="CI435" s="2" t="n">
        <v>67.61</v>
      </c>
      <c r="CJ435" s="2" t="n">
        <v>77.12</v>
      </c>
      <c r="CK435" s="2" t="n">
        <v>16.37</v>
      </c>
      <c r="CL435" s="2" t="n">
        <v>75.23999999999999</v>
      </c>
      <c r="CM435" s="2" t="n">
        <v>82.36</v>
      </c>
      <c r="CN435" s="2" t="n">
        <v>16.37</v>
      </c>
      <c r="CO435" s="2" t="n">
        <v>85.36</v>
      </c>
      <c r="CP435" s="2" t="n">
        <v>88.34</v>
      </c>
      <c r="CQ435" s="2" t="n">
        <v>16.37</v>
      </c>
      <c r="CR435" s="2" t="n">
        <v>94.72</v>
      </c>
      <c r="CS435" s="2" t="n">
        <v>95.94</v>
      </c>
      <c r="CT435" s="2" t="n">
        <v>16.37</v>
      </c>
      <c r="CU435" s="2" t="n">
        <v>96.08</v>
      </c>
      <c r="CV435" s="2" t="n">
        <v>97.58</v>
      </c>
      <c r="CW435" s="2" t="n">
        <v>16.37</v>
      </c>
      <c r="CX435" s="2" t="n">
        <v>97.41</v>
      </c>
      <c r="CY435" s="2" t="n">
        <v>98.98</v>
      </c>
      <c r="CZ435" s="2" t="n">
        <v>16.37</v>
      </c>
      <c r="DA435" s="2" t="n">
        <v>98.25</v>
      </c>
      <c r="DB435" s="2" t="n">
        <v>100</v>
      </c>
      <c r="DC435" s="2" t="n">
        <v>16.37</v>
      </c>
      <c r="DD435" s="2" t="n">
        <v>98.7</v>
      </c>
      <c r="DE435" s="2" t="n">
        <v>100</v>
      </c>
      <c r="DF435" s="2" t="n">
        <v>16.37</v>
      </c>
      <c r="DG435" s="2" t="n">
        <v>99.5</v>
      </c>
      <c r="DH435" s="2" t="n">
        <v>100</v>
      </c>
      <c r="DI435" s="2" t="n">
        <v>16.37</v>
      </c>
      <c r="DJ435" s="2" t="n">
        <v>100</v>
      </c>
      <c r="DK435" s="2" t="n">
        <v>100</v>
      </c>
      <c r="DL435" s="2" t="n">
        <v>16.37</v>
      </c>
      <c r="DM435" s="2" t="n">
        <v>100</v>
      </c>
      <c r="DN435" s="2" t="n">
        <v>100</v>
      </c>
      <c r="DO435" s="2" t="n">
        <v>16.37</v>
      </c>
      <c r="DP435" s="2" t="n">
        <v>100</v>
      </c>
      <c r="DQ435" s="2" t="n">
        <v>100</v>
      </c>
      <c r="DR435" s="2" t="n">
        <v>16.37</v>
      </c>
      <c r="DS435" s="2" t="n">
        <v>100</v>
      </c>
      <c r="DT435" s="2" t="n">
        <v>100</v>
      </c>
      <c r="DU435" s="2" t="n">
        <v>16.37</v>
      </c>
      <c r="DV435" s="2" t="n">
        <v>100</v>
      </c>
      <c r="DW435" s="2" t="n">
        <v>100</v>
      </c>
      <c r="DX435" s="2" t="n">
        <v>16.37</v>
      </c>
      <c r="DY435" s="2" t="n">
        <v>100</v>
      </c>
      <c r="DZ435" s="2" t="n">
        <v>100</v>
      </c>
      <c r="EA435" s="2" t="n">
        <v>16.37</v>
      </c>
      <c r="EB435" s="2" t="n">
        <v>100</v>
      </c>
      <c r="EC435" s="2" t="n">
        <v>100</v>
      </c>
      <c r="ED435" s="2" t="n">
        <v>16.37</v>
      </c>
      <c r="EE435" s="2" t="n">
        <v>100</v>
      </c>
      <c r="EF435" s="2" t="n">
        <v>100</v>
      </c>
      <c r="EG435" s="2" t="n">
        <v>16.37</v>
      </c>
      <c r="EH435" s="2" t="n">
        <v>100</v>
      </c>
      <c r="EI435" s="2" t="n">
        <v>100</v>
      </c>
      <c r="EJ435" s="2" t="n">
        <v>16.37</v>
      </c>
      <c r="EK435" s="2" t="n">
        <v>100</v>
      </c>
      <c r="EL435" s="2" t="n">
        <v>100</v>
      </c>
      <c r="EM435" s="2" t="n">
        <v>16.37</v>
      </c>
      <c r="EN435" s="2" t="n">
        <v>100</v>
      </c>
      <c r="EO435" s="2" t="n">
        <v>100</v>
      </c>
      <c r="EP435" s="2" t="n">
        <v>16.37</v>
      </c>
    </row>
    <row r="436">
      <c r="A436" s="2" t="n">
        <v>3</v>
      </c>
      <c r="B436" s="2" t="inlineStr">
        <is>
          <t>18.01.02</t>
        </is>
      </c>
      <c r="C436" s="2" t="inlineStr">
        <is>
          <t>Esp. 14cm</t>
        </is>
      </c>
      <c r="D436" s="2" t="inlineStr">
        <is>
          <t>27/04/2026</t>
        </is>
      </c>
      <c r="E436" s="2" t="inlineStr">
        <is>
          <t>24/11/2027</t>
        </is>
      </c>
      <c r="F436" s="2" t="n">
        <v>259023.9303896659</v>
      </c>
      <c r="G436" s="2" t="n">
        <v>0</v>
      </c>
      <c r="H436" s="2" t="n">
        <v>259023.9303896659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1.94</v>
      </c>
      <c r="AW436" s="2" t="n">
        <v>0.43</v>
      </c>
      <c r="AX436" s="2" t="n">
        <v>0.54</v>
      </c>
      <c r="AY436" s="2" t="n">
        <v>4.25</v>
      </c>
      <c r="AZ436" s="2" t="n">
        <v>1.83</v>
      </c>
      <c r="BA436" s="2" t="n">
        <v>1.94</v>
      </c>
      <c r="BB436" s="2" t="n">
        <v>6.87</v>
      </c>
      <c r="BC436" s="2" t="n">
        <v>6.83</v>
      </c>
      <c r="BD436" s="2" t="n">
        <v>12.87</v>
      </c>
      <c r="BE436" s="2" t="n">
        <v>8.82</v>
      </c>
      <c r="BF436" s="2" t="n">
        <v>14.08</v>
      </c>
      <c r="BG436" s="2" t="n">
        <v>15.61</v>
      </c>
      <c r="BH436" s="2" t="n">
        <v>11.47</v>
      </c>
      <c r="BI436" s="2" t="n">
        <v>18.56</v>
      </c>
      <c r="BJ436" s="2" t="n">
        <v>16.37</v>
      </c>
      <c r="BK436" s="2" t="n">
        <v>17.45</v>
      </c>
      <c r="BL436" s="2" t="n">
        <v>24.73</v>
      </c>
      <c r="BM436" s="2" t="n">
        <v>16.37</v>
      </c>
      <c r="BN436" s="2" t="n">
        <v>25.11</v>
      </c>
      <c r="BO436" s="2" t="n">
        <v>34.9</v>
      </c>
      <c r="BP436" s="2" t="n">
        <v>16.37</v>
      </c>
      <c r="BQ436" s="2" t="n">
        <v>32.41</v>
      </c>
      <c r="BR436" s="2" t="n">
        <v>41.74</v>
      </c>
      <c r="BS436" s="2" t="n">
        <v>16.37</v>
      </c>
      <c r="BT436" s="2" t="n">
        <v>37.85</v>
      </c>
      <c r="BU436" s="2" t="n">
        <v>45.26</v>
      </c>
      <c r="BV436" s="2" t="n">
        <v>16.37</v>
      </c>
      <c r="BW436" s="2" t="n">
        <v>44.93</v>
      </c>
      <c r="BX436" s="2" t="n">
        <v>50.6</v>
      </c>
      <c r="BY436" s="2" t="n">
        <v>16.37</v>
      </c>
      <c r="BZ436" s="2" t="n">
        <v>50.43</v>
      </c>
      <c r="CA436" s="2" t="n">
        <v>56.24</v>
      </c>
      <c r="CB436" s="2" t="n">
        <v>16.37</v>
      </c>
      <c r="CC436" s="2" t="n">
        <v>55.54</v>
      </c>
      <c r="CD436" s="2" t="n">
        <v>62.44</v>
      </c>
      <c r="CE436" s="2" t="n">
        <v>16.37</v>
      </c>
      <c r="CF436" s="2" t="n">
        <v>61.59</v>
      </c>
      <c r="CG436" s="2" t="n">
        <v>70.43000000000001</v>
      </c>
      <c r="CH436" s="2" t="n">
        <v>16.37</v>
      </c>
      <c r="CI436" s="2" t="n">
        <v>67.61</v>
      </c>
      <c r="CJ436" s="2" t="n">
        <v>77.12</v>
      </c>
      <c r="CK436" s="2" t="n">
        <v>16.37</v>
      </c>
      <c r="CL436" s="2" t="n">
        <v>75.23999999999999</v>
      </c>
      <c r="CM436" s="2" t="n">
        <v>82.36</v>
      </c>
      <c r="CN436" s="2" t="n">
        <v>16.37</v>
      </c>
      <c r="CO436" s="2" t="n">
        <v>85.36</v>
      </c>
      <c r="CP436" s="2" t="n">
        <v>88.34</v>
      </c>
      <c r="CQ436" s="2" t="n">
        <v>16.37</v>
      </c>
      <c r="CR436" s="2" t="n">
        <v>94.72</v>
      </c>
      <c r="CS436" s="2" t="n">
        <v>95.94</v>
      </c>
      <c r="CT436" s="2" t="n">
        <v>16.37</v>
      </c>
      <c r="CU436" s="2" t="n">
        <v>96.08</v>
      </c>
      <c r="CV436" s="2" t="n">
        <v>97.58</v>
      </c>
      <c r="CW436" s="2" t="n">
        <v>16.37</v>
      </c>
      <c r="CX436" s="2" t="n">
        <v>97.41</v>
      </c>
      <c r="CY436" s="2" t="n">
        <v>98.98</v>
      </c>
      <c r="CZ436" s="2" t="n">
        <v>16.37</v>
      </c>
      <c r="DA436" s="2" t="n">
        <v>98.25</v>
      </c>
      <c r="DB436" s="2" t="n">
        <v>100</v>
      </c>
      <c r="DC436" s="2" t="n">
        <v>16.37</v>
      </c>
      <c r="DD436" s="2" t="n">
        <v>98.7</v>
      </c>
      <c r="DE436" s="2" t="n">
        <v>100</v>
      </c>
      <c r="DF436" s="2" t="n">
        <v>16.37</v>
      </c>
      <c r="DG436" s="2" t="n">
        <v>99.5</v>
      </c>
      <c r="DH436" s="2" t="n">
        <v>100</v>
      </c>
      <c r="DI436" s="2" t="n">
        <v>16.37</v>
      </c>
      <c r="DJ436" s="2" t="n">
        <v>100</v>
      </c>
      <c r="DK436" s="2" t="n">
        <v>100</v>
      </c>
      <c r="DL436" s="2" t="n">
        <v>16.37</v>
      </c>
      <c r="DM436" s="2" t="n">
        <v>100</v>
      </c>
      <c r="DN436" s="2" t="n">
        <v>100</v>
      </c>
      <c r="DO436" s="2" t="n">
        <v>16.37</v>
      </c>
      <c r="DP436" s="2" t="n">
        <v>100</v>
      </c>
      <c r="DQ436" s="2" t="n">
        <v>100</v>
      </c>
      <c r="DR436" s="2" t="n">
        <v>16.37</v>
      </c>
      <c r="DS436" s="2" t="n">
        <v>100</v>
      </c>
      <c r="DT436" s="2" t="n">
        <v>100</v>
      </c>
      <c r="DU436" s="2" t="n">
        <v>16.37</v>
      </c>
      <c r="DV436" s="2" t="n">
        <v>100</v>
      </c>
      <c r="DW436" s="2" t="n">
        <v>100</v>
      </c>
      <c r="DX436" s="2" t="n">
        <v>16.37</v>
      </c>
      <c r="DY436" s="2" t="n">
        <v>100</v>
      </c>
      <c r="DZ436" s="2" t="n">
        <v>100</v>
      </c>
      <c r="EA436" s="2" t="n">
        <v>16.37</v>
      </c>
      <c r="EB436" s="2" t="n">
        <v>100</v>
      </c>
      <c r="EC436" s="2" t="n">
        <v>100</v>
      </c>
      <c r="ED436" s="2" t="n">
        <v>16.37</v>
      </c>
      <c r="EE436" s="2" t="n">
        <v>100</v>
      </c>
      <c r="EF436" s="2" t="n">
        <v>100</v>
      </c>
      <c r="EG436" s="2" t="n">
        <v>16.37</v>
      </c>
      <c r="EH436" s="2" t="n">
        <v>100</v>
      </c>
      <c r="EI436" s="2" t="n">
        <v>100</v>
      </c>
      <c r="EJ436" s="2" t="n">
        <v>16.37</v>
      </c>
      <c r="EK436" s="2" t="n">
        <v>100</v>
      </c>
      <c r="EL436" s="2" t="n">
        <v>100</v>
      </c>
      <c r="EM436" s="2" t="n">
        <v>16.37</v>
      </c>
      <c r="EN436" s="2" t="n">
        <v>100</v>
      </c>
      <c r="EO436" s="2" t="n">
        <v>100</v>
      </c>
      <c r="EP436" s="2" t="n">
        <v>16.37</v>
      </c>
    </row>
    <row r="437">
      <c r="A437" s="2" t="n">
        <v>4</v>
      </c>
      <c r="B437" s="2" t="inlineStr">
        <is>
          <t>18.01.02.01</t>
        </is>
      </c>
      <c r="C437" s="2" t="inlineStr">
        <is>
          <t>Demarcação de alvenaria de vedação com blocos cerâmicos  esp. 14cm</t>
        </is>
      </c>
      <c r="D437" s="2" t="inlineStr">
        <is>
          <t>27/04/2026</t>
        </is>
      </c>
      <c r="E437" s="2" t="inlineStr">
        <is>
          <t>24/11/2027</t>
        </is>
      </c>
      <c r="F437" s="2" t="n">
        <v>23822.155757648</v>
      </c>
      <c r="G437" s="2" t="n">
        <v>0</v>
      </c>
      <c r="H437" s="2" t="n">
        <v>23822.155757648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1.94</v>
      </c>
      <c r="AW437" s="2" t="n">
        <v>0.43</v>
      </c>
      <c r="AX437" s="2" t="n">
        <v>0.54</v>
      </c>
      <c r="AY437" s="2" t="n">
        <v>4.25</v>
      </c>
      <c r="AZ437" s="2" t="n">
        <v>1.83</v>
      </c>
      <c r="BA437" s="2" t="n">
        <v>1.94</v>
      </c>
      <c r="BB437" s="2" t="n">
        <v>6.87</v>
      </c>
      <c r="BC437" s="2" t="n">
        <v>6.83</v>
      </c>
      <c r="BD437" s="2" t="n">
        <v>12.87</v>
      </c>
      <c r="BE437" s="2" t="n">
        <v>8.82</v>
      </c>
      <c r="BF437" s="2" t="n">
        <v>14.08</v>
      </c>
      <c r="BG437" s="2" t="n">
        <v>15.61</v>
      </c>
      <c r="BH437" s="2" t="n">
        <v>11.47</v>
      </c>
      <c r="BI437" s="2" t="n">
        <v>18.56</v>
      </c>
      <c r="BJ437" s="2" t="n">
        <v>16.37</v>
      </c>
      <c r="BK437" s="2" t="n">
        <v>17.45</v>
      </c>
      <c r="BL437" s="2" t="n">
        <v>24.73</v>
      </c>
      <c r="BM437" s="2" t="n">
        <v>16.37</v>
      </c>
      <c r="BN437" s="2" t="n">
        <v>25.11</v>
      </c>
      <c r="BO437" s="2" t="n">
        <v>34.9</v>
      </c>
      <c r="BP437" s="2" t="n">
        <v>16.37</v>
      </c>
      <c r="BQ437" s="2" t="n">
        <v>32.41</v>
      </c>
      <c r="BR437" s="2" t="n">
        <v>41.74</v>
      </c>
      <c r="BS437" s="2" t="n">
        <v>16.37</v>
      </c>
      <c r="BT437" s="2" t="n">
        <v>37.85</v>
      </c>
      <c r="BU437" s="2" t="n">
        <v>45.26</v>
      </c>
      <c r="BV437" s="2" t="n">
        <v>16.37</v>
      </c>
      <c r="BW437" s="2" t="n">
        <v>44.93</v>
      </c>
      <c r="BX437" s="2" t="n">
        <v>50.6</v>
      </c>
      <c r="BY437" s="2" t="n">
        <v>16.37</v>
      </c>
      <c r="BZ437" s="2" t="n">
        <v>50.43</v>
      </c>
      <c r="CA437" s="2" t="n">
        <v>56.24</v>
      </c>
      <c r="CB437" s="2" t="n">
        <v>16.37</v>
      </c>
      <c r="CC437" s="2" t="n">
        <v>55.54</v>
      </c>
      <c r="CD437" s="2" t="n">
        <v>62.44</v>
      </c>
      <c r="CE437" s="2" t="n">
        <v>16.37</v>
      </c>
      <c r="CF437" s="2" t="n">
        <v>61.59</v>
      </c>
      <c r="CG437" s="2" t="n">
        <v>70.43000000000001</v>
      </c>
      <c r="CH437" s="2" t="n">
        <v>16.37</v>
      </c>
      <c r="CI437" s="2" t="n">
        <v>67.61</v>
      </c>
      <c r="CJ437" s="2" t="n">
        <v>77.12</v>
      </c>
      <c r="CK437" s="2" t="n">
        <v>16.37</v>
      </c>
      <c r="CL437" s="2" t="n">
        <v>75.23999999999999</v>
      </c>
      <c r="CM437" s="2" t="n">
        <v>82.36</v>
      </c>
      <c r="CN437" s="2" t="n">
        <v>16.37</v>
      </c>
      <c r="CO437" s="2" t="n">
        <v>85.36</v>
      </c>
      <c r="CP437" s="2" t="n">
        <v>88.34</v>
      </c>
      <c r="CQ437" s="2" t="n">
        <v>16.37</v>
      </c>
      <c r="CR437" s="2" t="n">
        <v>94.72</v>
      </c>
      <c r="CS437" s="2" t="n">
        <v>95.94</v>
      </c>
      <c r="CT437" s="2" t="n">
        <v>16.37</v>
      </c>
      <c r="CU437" s="2" t="n">
        <v>96.08</v>
      </c>
      <c r="CV437" s="2" t="n">
        <v>97.58</v>
      </c>
      <c r="CW437" s="2" t="n">
        <v>16.37</v>
      </c>
      <c r="CX437" s="2" t="n">
        <v>97.41</v>
      </c>
      <c r="CY437" s="2" t="n">
        <v>98.98</v>
      </c>
      <c r="CZ437" s="2" t="n">
        <v>16.37</v>
      </c>
      <c r="DA437" s="2" t="n">
        <v>98.25</v>
      </c>
      <c r="DB437" s="2" t="n">
        <v>100</v>
      </c>
      <c r="DC437" s="2" t="n">
        <v>16.37</v>
      </c>
      <c r="DD437" s="2" t="n">
        <v>98.7</v>
      </c>
      <c r="DE437" s="2" t="n">
        <v>100</v>
      </c>
      <c r="DF437" s="2" t="n">
        <v>16.37</v>
      </c>
      <c r="DG437" s="2" t="n">
        <v>99.5</v>
      </c>
      <c r="DH437" s="2" t="n">
        <v>100</v>
      </c>
      <c r="DI437" s="2" t="n">
        <v>16.37</v>
      </c>
      <c r="DJ437" s="2" t="n">
        <v>100</v>
      </c>
      <c r="DK437" s="2" t="n">
        <v>100</v>
      </c>
      <c r="DL437" s="2" t="n">
        <v>16.37</v>
      </c>
      <c r="DM437" s="2" t="n">
        <v>100</v>
      </c>
      <c r="DN437" s="2" t="n">
        <v>100</v>
      </c>
      <c r="DO437" s="2" t="n">
        <v>16.37</v>
      </c>
      <c r="DP437" s="2" t="n">
        <v>100</v>
      </c>
      <c r="DQ437" s="2" t="n">
        <v>100</v>
      </c>
      <c r="DR437" s="2" t="n">
        <v>16.37</v>
      </c>
      <c r="DS437" s="2" t="n">
        <v>100</v>
      </c>
      <c r="DT437" s="2" t="n">
        <v>100</v>
      </c>
      <c r="DU437" s="2" t="n">
        <v>16.37</v>
      </c>
      <c r="DV437" s="2" t="n">
        <v>100</v>
      </c>
      <c r="DW437" s="2" t="n">
        <v>100</v>
      </c>
      <c r="DX437" s="2" t="n">
        <v>16.37</v>
      </c>
      <c r="DY437" s="2" t="n">
        <v>100</v>
      </c>
      <c r="DZ437" s="2" t="n">
        <v>100</v>
      </c>
      <c r="EA437" s="2" t="n">
        <v>16.37</v>
      </c>
      <c r="EB437" s="2" t="n">
        <v>100</v>
      </c>
      <c r="EC437" s="2" t="n">
        <v>100</v>
      </c>
      <c r="ED437" s="2" t="n">
        <v>16.37</v>
      </c>
      <c r="EE437" s="2" t="n">
        <v>100</v>
      </c>
      <c r="EF437" s="2" t="n">
        <v>100</v>
      </c>
      <c r="EG437" s="2" t="n">
        <v>16.37</v>
      </c>
      <c r="EH437" s="2" t="n">
        <v>100</v>
      </c>
      <c r="EI437" s="2" t="n">
        <v>100</v>
      </c>
      <c r="EJ437" s="2" t="n">
        <v>16.37</v>
      </c>
      <c r="EK437" s="2" t="n">
        <v>100</v>
      </c>
      <c r="EL437" s="2" t="n">
        <v>100</v>
      </c>
      <c r="EM437" s="2" t="n">
        <v>16.37</v>
      </c>
      <c r="EN437" s="2" t="n">
        <v>100</v>
      </c>
      <c r="EO437" s="2" t="n">
        <v>100</v>
      </c>
      <c r="EP437" s="2" t="n">
        <v>16.37</v>
      </c>
    </row>
    <row r="438">
      <c r="A438" s="2" t="n">
        <v>4</v>
      </c>
      <c r="B438" s="2" t="inlineStr">
        <is>
          <t>18.01.02.02</t>
        </is>
      </c>
      <c r="C438" s="2" t="inlineStr">
        <is>
          <t>Alvenaria de vedação com blocos cerâmicos esp. 14m</t>
        </is>
      </c>
      <c r="D438" s="2" t="inlineStr">
        <is>
          <t>27/04/2026</t>
        </is>
      </c>
      <c r="E438" s="2" t="inlineStr">
        <is>
          <t>24/11/2027</t>
        </is>
      </c>
      <c r="F438" s="2" t="n">
        <v>217635.86762466</v>
      </c>
      <c r="G438" s="2" t="n">
        <v>0</v>
      </c>
      <c r="H438" s="2" t="n">
        <v>217635.86762466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1.94</v>
      </c>
      <c r="AW438" s="2" t="n">
        <v>0.43</v>
      </c>
      <c r="AX438" s="2" t="n">
        <v>0.54</v>
      </c>
      <c r="AY438" s="2" t="n">
        <v>4.25</v>
      </c>
      <c r="AZ438" s="2" t="n">
        <v>1.83</v>
      </c>
      <c r="BA438" s="2" t="n">
        <v>1.94</v>
      </c>
      <c r="BB438" s="2" t="n">
        <v>6.87</v>
      </c>
      <c r="BC438" s="2" t="n">
        <v>6.83</v>
      </c>
      <c r="BD438" s="2" t="n">
        <v>12.87</v>
      </c>
      <c r="BE438" s="2" t="n">
        <v>8.82</v>
      </c>
      <c r="BF438" s="2" t="n">
        <v>14.08</v>
      </c>
      <c r="BG438" s="2" t="n">
        <v>15.61</v>
      </c>
      <c r="BH438" s="2" t="n">
        <v>11.47</v>
      </c>
      <c r="BI438" s="2" t="n">
        <v>18.56</v>
      </c>
      <c r="BJ438" s="2" t="n">
        <v>16.37</v>
      </c>
      <c r="BK438" s="2" t="n">
        <v>17.45</v>
      </c>
      <c r="BL438" s="2" t="n">
        <v>24.73</v>
      </c>
      <c r="BM438" s="2" t="n">
        <v>16.37</v>
      </c>
      <c r="BN438" s="2" t="n">
        <v>25.11</v>
      </c>
      <c r="BO438" s="2" t="n">
        <v>34.9</v>
      </c>
      <c r="BP438" s="2" t="n">
        <v>16.37</v>
      </c>
      <c r="BQ438" s="2" t="n">
        <v>32.41</v>
      </c>
      <c r="BR438" s="2" t="n">
        <v>41.74</v>
      </c>
      <c r="BS438" s="2" t="n">
        <v>16.37</v>
      </c>
      <c r="BT438" s="2" t="n">
        <v>37.85</v>
      </c>
      <c r="BU438" s="2" t="n">
        <v>45.26</v>
      </c>
      <c r="BV438" s="2" t="n">
        <v>16.37</v>
      </c>
      <c r="BW438" s="2" t="n">
        <v>44.93</v>
      </c>
      <c r="BX438" s="2" t="n">
        <v>50.6</v>
      </c>
      <c r="BY438" s="2" t="n">
        <v>16.37</v>
      </c>
      <c r="BZ438" s="2" t="n">
        <v>50.43</v>
      </c>
      <c r="CA438" s="2" t="n">
        <v>56.24</v>
      </c>
      <c r="CB438" s="2" t="n">
        <v>16.37</v>
      </c>
      <c r="CC438" s="2" t="n">
        <v>55.54</v>
      </c>
      <c r="CD438" s="2" t="n">
        <v>62.44</v>
      </c>
      <c r="CE438" s="2" t="n">
        <v>16.37</v>
      </c>
      <c r="CF438" s="2" t="n">
        <v>61.59</v>
      </c>
      <c r="CG438" s="2" t="n">
        <v>70.43000000000001</v>
      </c>
      <c r="CH438" s="2" t="n">
        <v>16.37</v>
      </c>
      <c r="CI438" s="2" t="n">
        <v>67.61</v>
      </c>
      <c r="CJ438" s="2" t="n">
        <v>77.12</v>
      </c>
      <c r="CK438" s="2" t="n">
        <v>16.37</v>
      </c>
      <c r="CL438" s="2" t="n">
        <v>75.23999999999999</v>
      </c>
      <c r="CM438" s="2" t="n">
        <v>82.36</v>
      </c>
      <c r="CN438" s="2" t="n">
        <v>16.37</v>
      </c>
      <c r="CO438" s="2" t="n">
        <v>85.36</v>
      </c>
      <c r="CP438" s="2" t="n">
        <v>88.34</v>
      </c>
      <c r="CQ438" s="2" t="n">
        <v>16.37</v>
      </c>
      <c r="CR438" s="2" t="n">
        <v>94.72</v>
      </c>
      <c r="CS438" s="2" t="n">
        <v>95.94</v>
      </c>
      <c r="CT438" s="2" t="n">
        <v>16.37</v>
      </c>
      <c r="CU438" s="2" t="n">
        <v>96.08</v>
      </c>
      <c r="CV438" s="2" t="n">
        <v>97.58</v>
      </c>
      <c r="CW438" s="2" t="n">
        <v>16.37</v>
      </c>
      <c r="CX438" s="2" t="n">
        <v>97.41</v>
      </c>
      <c r="CY438" s="2" t="n">
        <v>98.98</v>
      </c>
      <c r="CZ438" s="2" t="n">
        <v>16.37</v>
      </c>
      <c r="DA438" s="2" t="n">
        <v>98.25</v>
      </c>
      <c r="DB438" s="2" t="n">
        <v>100</v>
      </c>
      <c r="DC438" s="2" t="n">
        <v>16.37</v>
      </c>
      <c r="DD438" s="2" t="n">
        <v>98.7</v>
      </c>
      <c r="DE438" s="2" t="n">
        <v>100</v>
      </c>
      <c r="DF438" s="2" t="n">
        <v>16.37</v>
      </c>
      <c r="DG438" s="2" t="n">
        <v>99.5</v>
      </c>
      <c r="DH438" s="2" t="n">
        <v>100</v>
      </c>
      <c r="DI438" s="2" t="n">
        <v>16.37</v>
      </c>
      <c r="DJ438" s="2" t="n">
        <v>100</v>
      </c>
      <c r="DK438" s="2" t="n">
        <v>100</v>
      </c>
      <c r="DL438" s="2" t="n">
        <v>16.37</v>
      </c>
      <c r="DM438" s="2" t="n">
        <v>100</v>
      </c>
      <c r="DN438" s="2" t="n">
        <v>100</v>
      </c>
      <c r="DO438" s="2" t="n">
        <v>16.37</v>
      </c>
      <c r="DP438" s="2" t="n">
        <v>100</v>
      </c>
      <c r="DQ438" s="2" t="n">
        <v>100</v>
      </c>
      <c r="DR438" s="2" t="n">
        <v>16.37</v>
      </c>
      <c r="DS438" s="2" t="n">
        <v>100</v>
      </c>
      <c r="DT438" s="2" t="n">
        <v>100</v>
      </c>
      <c r="DU438" s="2" t="n">
        <v>16.37</v>
      </c>
      <c r="DV438" s="2" t="n">
        <v>100</v>
      </c>
      <c r="DW438" s="2" t="n">
        <v>100</v>
      </c>
      <c r="DX438" s="2" t="n">
        <v>16.37</v>
      </c>
      <c r="DY438" s="2" t="n">
        <v>100</v>
      </c>
      <c r="DZ438" s="2" t="n">
        <v>100</v>
      </c>
      <c r="EA438" s="2" t="n">
        <v>16.37</v>
      </c>
      <c r="EB438" s="2" t="n">
        <v>100</v>
      </c>
      <c r="EC438" s="2" t="n">
        <v>100</v>
      </c>
      <c r="ED438" s="2" t="n">
        <v>16.37</v>
      </c>
      <c r="EE438" s="2" t="n">
        <v>100</v>
      </c>
      <c r="EF438" s="2" t="n">
        <v>100</v>
      </c>
      <c r="EG438" s="2" t="n">
        <v>16.37</v>
      </c>
      <c r="EH438" s="2" t="n">
        <v>100</v>
      </c>
      <c r="EI438" s="2" t="n">
        <v>100</v>
      </c>
      <c r="EJ438" s="2" t="n">
        <v>16.37</v>
      </c>
      <c r="EK438" s="2" t="n">
        <v>100</v>
      </c>
      <c r="EL438" s="2" t="n">
        <v>100</v>
      </c>
      <c r="EM438" s="2" t="n">
        <v>16.37</v>
      </c>
      <c r="EN438" s="2" t="n">
        <v>100</v>
      </c>
      <c r="EO438" s="2" t="n">
        <v>100</v>
      </c>
      <c r="EP438" s="2" t="n">
        <v>16.37</v>
      </c>
    </row>
    <row r="439">
      <c r="A439" s="2" t="n">
        <v>4</v>
      </c>
      <c r="B439" s="2" t="inlineStr">
        <is>
          <t>18.01.02.03</t>
        </is>
      </c>
      <c r="C439" s="2" t="inlineStr">
        <is>
          <t>Encunhamento com espuma expansiva de poliuretano</t>
        </is>
      </c>
      <c r="D439" s="2" t="inlineStr">
        <is>
          <t>27/04/2026</t>
        </is>
      </c>
      <c r="E439" s="2" t="inlineStr">
        <is>
          <t>24/11/2027</t>
        </is>
      </c>
      <c r="F439" s="2" t="n">
        <v>8114.77401196447</v>
      </c>
      <c r="G439" s="2" t="n">
        <v>0</v>
      </c>
      <c r="H439" s="2" t="n">
        <v>8114.77401196447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1.94</v>
      </c>
      <c r="AW439" s="2" t="n">
        <v>0.43</v>
      </c>
      <c r="AX439" s="2" t="n">
        <v>0.54</v>
      </c>
      <c r="AY439" s="2" t="n">
        <v>4.25</v>
      </c>
      <c r="AZ439" s="2" t="n">
        <v>1.83</v>
      </c>
      <c r="BA439" s="2" t="n">
        <v>1.94</v>
      </c>
      <c r="BB439" s="2" t="n">
        <v>6.87</v>
      </c>
      <c r="BC439" s="2" t="n">
        <v>6.83</v>
      </c>
      <c r="BD439" s="2" t="n">
        <v>12.87</v>
      </c>
      <c r="BE439" s="2" t="n">
        <v>8.82</v>
      </c>
      <c r="BF439" s="2" t="n">
        <v>14.08</v>
      </c>
      <c r="BG439" s="2" t="n">
        <v>15.61</v>
      </c>
      <c r="BH439" s="2" t="n">
        <v>11.47</v>
      </c>
      <c r="BI439" s="2" t="n">
        <v>18.56</v>
      </c>
      <c r="BJ439" s="2" t="n">
        <v>16.37</v>
      </c>
      <c r="BK439" s="2" t="n">
        <v>17.45</v>
      </c>
      <c r="BL439" s="2" t="n">
        <v>24.73</v>
      </c>
      <c r="BM439" s="2" t="n">
        <v>16.37</v>
      </c>
      <c r="BN439" s="2" t="n">
        <v>25.11</v>
      </c>
      <c r="BO439" s="2" t="n">
        <v>34.9</v>
      </c>
      <c r="BP439" s="2" t="n">
        <v>16.37</v>
      </c>
      <c r="BQ439" s="2" t="n">
        <v>32.41</v>
      </c>
      <c r="BR439" s="2" t="n">
        <v>41.74</v>
      </c>
      <c r="BS439" s="2" t="n">
        <v>16.37</v>
      </c>
      <c r="BT439" s="2" t="n">
        <v>37.85</v>
      </c>
      <c r="BU439" s="2" t="n">
        <v>45.26</v>
      </c>
      <c r="BV439" s="2" t="n">
        <v>16.37</v>
      </c>
      <c r="BW439" s="2" t="n">
        <v>44.93</v>
      </c>
      <c r="BX439" s="2" t="n">
        <v>50.6</v>
      </c>
      <c r="BY439" s="2" t="n">
        <v>16.37</v>
      </c>
      <c r="BZ439" s="2" t="n">
        <v>50.43</v>
      </c>
      <c r="CA439" s="2" t="n">
        <v>56.24</v>
      </c>
      <c r="CB439" s="2" t="n">
        <v>16.37</v>
      </c>
      <c r="CC439" s="2" t="n">
        <v>55.54</v>
      </c>
      <c r="CD439" s="2" t="n">
        <v>62.44</v>
      </c>
      <c r="CE439" s="2" t="n">
        <v>16.37</v>
      </c>
      <c r="CF439" s="2" t="n">
        <v>61.59</v>
      </c>
      <c r="CG439" s="2" t="n">
        <v>70.43000000000001</v>
      </c>
      <c r="CH439" s="2" t="n">
        <v>16.37</v>
      </c>
      <c r="CI439" s="2" t="n">
        <v>67.61</v>
      </c>
      <c r="CJ439" s="2" t="n">
        <v>77.12</v>
      </c>
      <c r="CK439" s="2" t="n">
        <v>16.37</v>
      </c>
      <c r="CL439" s="2" t="n">
        <v>75.23999999999999</v>
      </c>
      <c r="CM439" s="2" t="n">
        <v>82.36</v>
      </c>
      <c r="CN439" s="2" t="n">
        <v>16.37</v>
      </c>
      <c r="CO439" s="2" t="n">
        <v>85.36</v>
      </c>
      <c r="CP439" s="2" t="n">
        <v>88.34</v>
      </c>
      <c r="CQ439" s="2" t="n">
        <v>16.37</v>
      </c>
      <c r="CR439" s="2" t="n">
        <v>94.72</v>
      </c>
      <c r="CS439" s="2" t="n">
        <v>95.94</v>
      </c>
      <c r="CT439" s="2" t="n">
        <v>16.37</v>
      </c>
      <c r="CU439" s="2" t="n">
        <v>96.08</v>
      </c>
      <c r="CV439" s="2" t="n">
        <v>97.58</v>
      </c>
      <c r="CW439" s="2" t="n">
        <v>16.37</v>
      </c>
      <c r="CX439" s="2" t="n">
        <v>97.41</v>
      </c>
      <c r="CY439" s="2" t="n">
        <v>98.98</v>
      </c>
      <c r="CZ439" s="2" t="n">
        <v>16.37</v>
      </c>
      <c r="DA439" s="2" t="n">
        <v>98.25</v>
      </c>
      <c r="DB439" s="2" t="n">
        <v>100</v>
      </c>
      <c r="DC439" s="2" t="n">
        <v>16.37</v>
      </c>
      <c r="DD439" s="2" t="n">
        <v>98.7</v>
      </c>
      <c r="DE439" s="2" t="n">
        <v>100</v>
      </c>
      <c r="DF439" s="2" t="n">
        <v>16.37</v>
      </c>
      <c r="DG439" s="2" t="n">
        <v>99.5</v>
      </c>
      <c r="DH439" s="2" t="n">
        <v>100</v>
      </c>
      <c r="DI439" s="2" t="n">
        <v>16.37</v>
      </c>
      <c r="DJ439" s="2" t="n">
        <v>100</v>
      </c>
      <c r="DK439" s="2" t="n">
        <v>100</v>
      </c>
      <c r="DL439" s="2" t="n">
        <v>16.37</v>
      </c>
      <c r="DM439" s="2" t="n">
        <v>100</v>
      </c>
      <c r="DN439" s="2" t="n">
        <v>100</v>
      </c>
      <c r="DO439" s="2" t="n">
        <v>16.37</v>
      </c>
      <c r="DP439" s="2" t="n">
        <v>100</v>
      </c>
      <c r="DQ439" s="2" t="n">
        <v>100</v>
      </c>
      <c r="DR439" s="2" t="n">
        <v>16.37</v>
      </c>
      <c r="DS439" s="2" t="n">
        <v>100</v>
      </c>
      <c r="DT439" s="2" t="n">
        <v>100</v>
      </c>
      <c r="DU439" s="2" t="n">
        <v>16.37</v>
      </c>
      <c r="DV439" s="2" t="n">
        <v>100</v>
      </c>
      <c r="DW439" s="2" t="n">
        <v>100</v>
      </c>
      <c r="DX439" s="2" t="n">
        <v>16.37</v>
      </c>
      <c r="DY439" s="2" t="n">
        <v>100</v>
      </c>
      <c r="DZ439" s="2" t="n">
        <v>100</v>
      </c>
      <c r="EA439" s="2" t="n">
        <v>16.37</v>
      </c>
      <c r="EB439" s="2" t="n">
        <v>100</v>
      </c>
      <c r="EC439" s="2" t="n">
        <v>100</v>
      </c>
      <c r="ED439" s="2" t="n">
        <v>16.37</v>
      </c>
      <c r="EE439" s="2" t="n">
        <v>100</v>
      </c>
      <c r="EF439" s="2" t="n">
        <v>100</v>
      </c>
      <c r="EG439" s="2" t="n">
        <v>16.37</v>
      </c>
      <c r="EH439" s="2" t="n">
        <v>100</v>
      </c>
      <c r="EI439" s="2" t="n">
        <v>100</v>
      </c>
      <c r="EJ439" s="2" t="n">
        <v>16.37</v>
      </c>
      <c r="EK439" s="2" t="n">
        <v>100</v>
      </c>
      <c r="EL439" s="2" t="n">
        <v>100</v>
      </c>
      <c r="EM439" s="2" t="n">
        <v>16.37</v>
      </c>
      <c r="EN439" s="2" t="n">
        <v>100</v>
      </c>
      <c r="EO439" s="2" t="n">
        <v>100</v>
      </c>
      <c r="EP439" s="2" t="n">
        <v>16.37</v>
      </c>
    </row>
    <row r="440">
      <c r="A440" s="2" t="n">
        <v>4</v>
      </c>
      <c r="B440" s="2" t="inlineStr">
        <is>
          <t>18.01.02.04</t>
        </is>
      </c>
      <c r="C440" s="2" t="inlineStr">
        <is>
          <t>Amarração de Alvenaria</t>
        </is>
      </c>
      <c r="D440" s="2" t="inlineStr">
        <is>
          <t>27/04/2026</t>
        </is>
      </c>
      <c r="E440" s="2" t="inlineStr">
        <is>
          <t>24/11/2027</t>
        </is>
      </c>
      <c r="F440" s="2" t="n">
        <v>9451.132995393416</v>
      </c>
      <c r="G440" s="2" t="n">
        <v>0</v>
      </c>
      <c r="H440" s="2" t="n">
        <v>9451.132995393416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1.94</v>
      </c>
      <c r="AW440" s="2" t="n">
        <v>0.43</v>
      </c>
      <c r="AX440" s="2" t="n">
        <v>0.54</v>
      </c>
      <c r="AY440" s="2" t="n">
        <v>4.25</v>
      </c>
      <c r="AZ440" s="2" t="n">
        <v>1.83</v>
      </c>
      <c r="BA440" s="2" t="n">
        <v>1.94</v>
      </c>
      <c r="BB440" s="2" t="n">
        <v>6.87</v>
      </c>
      <c r="BC440" s="2" t="n">
        <v>6.83</v>
      </c>
      <c r="BD440" s="2" t="n">
        <v>12.87</v>
      </c>
      <c r="BE440" s="2" t="n">
        <v>8.82</v>
      </c>
      <c r="BF440" s="2" t="n">
        <v>14.08</v>
      </c>
      <c r="BG440" s="2" t="n">
        <v>15.61</v>
      </c>
      <c r="BH440" s="2" t="n">
        <v>11.47</v>
      </c>
      <c r="BI440" s="2" t="n">
        <v>18.56</v>
      </c>
      <c r="BJ440" s="2" t="n">
        <v>16.37</v>
      </c>
      <c r="BK440" s="2" t="n">
        <v>17.45</v>
      </c>
      <c r="BL440" s="2" t="n">
        <v>24.73</v>
      </c>
      <c r="BM440" s="2" t="n">
        <v>16.37</v>
      </c>
      <c r="BN440" s="2" t="n">
        <v>25.11</v>
      </c>
      <c r="BO440" s="2" t="n">
        <v>34.9</v>
      </c>
      <c r="BP440" s="2" t="n">
        <v>16.37</v>
      </c>
      <c r="BQ440" s="2" t="n">
        <v>32.41</v>
      </c>
      <c r="BR440" s="2" t="n">
        <v>41.74</v>
      </c>
      <c r="BS440" s="2" t="n">
        <v>16.37</v>
      </c>
      <c r="BT440" s="2" t="n">
        <v>37.85</v>
      </c>
      <c r="BU440" s="2" t="n">
        <v>45.26</v>
      </c>
      <c r="BV440" s="2" t="n">
        <v>16.37</v>
      </c>
      <c r="BW440" s="2" t="n">
        <v>44.93</v>
      </c>
      <c r="BX440" s="2" t="n">
        <v>50.6</v>
      </c>
      <c r="BY440" s="2" t="n">
        <v>16.37</v>
      </c>
      <c r="BZ440" s="2" t="n">
        <v>50.43</v>
      </c>
      <c r="CA440" s="2" t="n">
        <v>56.24</v>
      </c>
      <c r="CB440" s="2" t="n">
        <v>16.37</v>
      </c>
      <c r="CC440" s="2" t="n">
        <v>55.54</v>
      </c>
      <c r="CD440" s="2" t="n">
        <v>62.44</v>
      </c>
      <c r="CE440" s="2" t="n">
        <v>16.37</v>
      </c>
      <c r="CF440" s="2" t="n">
        <v>61.59</v>
      </c>
      <c r="CG440" s="2" t="n">
        <v>70.43000000000001</v>
      </c>
      <c r="CH440" s="2" t="n">
        <v>16.37</v>
      </c>
      <c r="CI440" s="2" t="n">
        <v>67.61</v>
      </c>
      <c r="CJ440" s="2" t="n">
        <v>77.12</v>
      </c>
      <c r="CK440" s="2" t="n">
        <v>16.37</v>
      </c>
      <c r="CL440" s="2" t="n">
        <v>75.23999999999999</v>
      </c>
      <c r="CM440" s="2" t="n">
        <v>82.36</v>
      </c>
      <c r="CN440" s="2" t="n">
        <v>16.37</v>
      </c>
      <c r="CO440" s="2" t="n">
        <v>85.36</v>
      </c>
      <c r="CP440" s="2" t="n">
        <v>88.34</v>
      </c>
      <c r="CQ440" s="2" t="n">
        <v>16.37</v>
      </c>
      <c r="CR440" s="2" t="n">
        <v>94.72</v>
      </c>
      <c r="CS440" s="2" t="n">
        <v>95.94</v>
      </c>
      <c r="CT440" s="2" t="n">
        <v>16.37</v>
      </c>
      <c r="CU440" s="2" t="n">
        <v>96.08</v>
      </c>
      <c r="CV440" s="2" t="n">
        <v>97.58</v>
      </c>
      <c r="CW440" s="2" t="n">
        <v>16.37</v>
      </c>
      <c r="CX440" s="2" t="n">
        <v>97.41</v>
      </c>
      <c r="CY440" s="2" t="n">
        <v>98.98</v>
      </c>
      <c r="CZ440" s="2" t="n">
        <v>16.37</v>
      </c>
      <c r="DA440" s="2" t="n">
        <v>98.25</v>
      </c>
      <c r="DB440" s="2" t="n">
        <v>100</v>
      </c>
      <c r="DC440" s="2" t="n">
        <v>16.37</v>
      </c>
      <c r="DD440" s="2" t="n">
        <v>98.7</v>
      </c>
      <c r="DE440" s="2" t="n">
        <v>100</v>
      </c>
      <c r="DF440" s="2" t="n">
        <v>16.37</v>
      </c>
      <c r="DG440" s="2" t="n">
        <v>99.5</v>
      </c>
      <c r="DH440" s="2" t="n">
        <v>100</v>
      </c>
      <c r="DI440" s="2" t="n">
        <v>16.37</v>
      </c>
      <c r="DJ440" s="2" t="n">
        <v>100</v>
      </c>
      <c r="DK440" s="2" t="n">
        <v>100</v>
      </c>
      <c r="DL440" s="2" t="n">
        <v>16.37</v>
      </c>
      <c r="DM440" s="2" t="n">
        <v>100</v>
      </c>
      <c r="DN440" s="2" t="n">
        <v>100</v>
      </c>
      <c r="DO440" s="2" t="n">
        <v>16.37</v>
      </c>
      <c r="DP440" s="2" t="n">
        <v>100</v>
      </c>
      <c r="DQ440" s="2" t="n">
        <v>100</v>
      </c>
      <c r="DR440" s="2" t="n">
        <v>16.37</v>
      </c>
      <c r="DS440" s="2" t="n">
        <v>100</v>
      </c>
      <c r="DT440" s="2" t="n">
        <v>100</v>
      </c>
      <c r="DU440" s="2" t="n">
        <v>16.37</v>
      </c>
      <c r="DV440" s="2" t="n">
        <v>100</v>
      </c>
      <c r="DW440" s="2" t="n">
        <v>100</v>
      </c>
      <c r="DX440" s="2" t="n">
        <v>16.37</v>
      </c>
      <c r="DY440" s="2" t="n">
        <v>100</v>
      </c>
      <c r="DZ440" s="2" t="n">
        <v>100</v>
      </c>
      <c r="EA440" s="2" t="n">
        <v>16.37</v>
      </c>
      <c r="EB440" s="2" t="n">
        <v>100</v>
      </c>
      <c r="EC440" s="2" t="n">
        <v>100</v>
      </c>
      <c r="ED440" s="2" t="n">
        <v>16.37</v>
      </c>
      <c r="EE440" s="2" t="n">
        <v>100</v>
      </c>
      <c r="EF440" s="2" t="n">
        <v>100</v>
      </c>
      <c r="EG440" s="2" t="n">
        <v>16.37</v>
      </c>
      <c r="EH440" s="2" t="n">
        <v>100</v>
      </c>
      <c r="EI440" s="2" t="n">
        <v>100</v>
      </c>
      <c r="EJ440" s="2" t="n">
        <v>16.37</v>
      </c>
      <c r="EK440" s="2" t="n">
        <v>100</v>
      </c>
      <c r="EL440" s="2" t="n">
        <v>100</v>
      </c>
      <c r="EM440" s="2" t="n">
        <v>16.37</v>
      </c>
      <c r="EN440" s="2" t="n">
        <v>100</v>
      </c>
      <c r="EO440" s="2" t="n">
        <v>100</v>
      </c>
      <c r="EP440" s="2" t="n">
        <v>16.37</v>
      </c>
    </row>
    <row r="441">
      <c r="A441" s="2" t="n">
        <v>3</v>
      </c>
      <c r="B441" s="2" t="inlineStr">
        <is>
          <t>18.01.03</t>
        </is>
      </c>
      <c r="C441" s="2" t="inlineStr">
        <is>
          <t>Esp. 19cm</t>
        </is>
      </c>
      <c r="D441" s="2" t="inlineStr">
        <is>
          <t>27/04/2026</t>
        </is>
      </c>
      <c r="E441" s="2" t="inlineStr">
        <is>
          <t>24/11/2027</t>
        </is>
      </c>
      <c r="F441" s="2" t="n">
        <v>1355110.018864008</v>
      </c>
      <c r="G441" s="2" t="n">
        <v>0</v>
      </c>
      <c r="H441" s="2" t="n">
        <v>1355110.018864008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1.94</v>
      </c>
      <c r="AW441" s="2" t="n">
        <v>0.43</v>
      </c>
      <c r="AX441" s="2" t="n">
        <v>0.54</v>
      </c>
      <c r="AY441" s="2" t="n">
        <v>4.25</v>
      </c>
      <c r="AZ441" s="2" t="n">
        <v>1.83</v>
      </c>
      <c r="BA441" s="2" t="n">
        <v>1.94</v>
      </c>
      <c r="BB441" s="2" t="n">
        <v>6.87</v>
      </c>
      <c r="BC441" s="2" t="n">
        <v>6.83</v>
      </c>
      <c r="BD441" s="2" t="n">
        <v>12.87</v>
      </c>
      <c r="BE441" s="2" t="n">
        <v>8.82</v>
      </c>
      <c r="BF441" s="2" t="n">
        <v>14.08</v>
      </c>
      <c r="BG441" s="2" t="n">
        <v>15.61</v>
      </c>
      <c r="BH441" s="2" t="n">
        <v>11.47</v>
      </c>
      <c r="BI441" s="2" t="n">
        <v>18.56</v>
      </c>
      <c r="BJ441" s="2" t="n">
        <v>16.37</v>
      </c>
      <c r="BK441" s="2" t="n">
        <v>17.45</v>
      </c>
      <c r="BL441" s="2" t="n">
        <v>24.73</v>
      </c>
      <c r="BM441" s="2" t="n">
        <v>16.37</v>
      </c>
      <c r="BN441" s="2" t="n">
        <v>25.11</v>
      </c>
      <c r="BO441" s="2" t="n">
        <v>34.9</v>
      </c>
      <c r="BP441" s="2" t="n">
        <v>16.37</v>
      </c>
      <c r="BQ441" s="2" t="n">
        <v>32.41</v>
      </c>
      <c r="BR441" s="2" t="n">
        <v>41.74</v>
      </c>
      <c r="BS441" s="2" t="n">
        <v>16.37</v>
      </c>
      <c r="BT441" s="2" t="n">
        <v>37.85</v>
      </c>
      <c r="BU441" s="2" t="n">
        <v>45.26</v>
      </c>
      <c r="BV441" s="2" t="n">
        <v>16.37</v>
      </c>
      <c r="BW441" s="2" t="n">
        <v>44.93</v>
      </c>
      <c r="BX441" s="2" t="n">
        <v>50.6</v>
      </c>
      <c r="BY441" s="2" t="n">
        <v>16.37</v>
      </c>
      <c r="BZ441" s="2" t="n">
        <v>50.43</v>
      </c>
      <c r="CA441" s="2" t="n">
        <v>56.24</v>
      </c>
      <c r="CB441" s="2" t="n">
        <v>16.37</v>
      </c>
      <c r="CC441" s="2" t="n">
        <v>55.54</v>
      </c>
      <c r="CD441" s="2" t="n">
        <v>62.44</v>
      </c>
      <c r="CE441" s="2" t="n">
        <v>16.37</v>
      </c>
      <c r="CF441" s="2" t="n">
        <v>61.59</v>
      </c>
      <c r="CG441" s="2" t="n">
        <v>70.43000000000001</v>
      </c>
      <c r="CH441" s="2" t="n">
        <v>16.37</v>
      </c>
      <c r="CI441" s="2" t="n">
        <v>67.61</v>
      </c>
      <c r="CJ441" s="2" t="n">
        <v>77.12</v>
      </c>
      <c r="CK441" s="2" t="n">
        <v>16.37</v>
      </c>
      <c r="CL441" s="2" t="n">
        <v>75.23999999999999</v>
      </c>
      <c r="CM441" s="2" t="n">
        <v>82.36</v>
      </c>
      <c r="CN441" s="2" t="n">
        <v>16.37</v>
      </c>
      <c r="CO441" s="2" t="n">
        <v>85.36</v>
      </c>
      <c r="CP441" s="2" t="n">
        <v>88.34</v>
      </c>
      <c r="CQ441" s="2" t="n">
        <v>16.37</v>
      </c>
      <c r="CR441" s="2" t="n">
        <v>94.72</v>
      </c>
      <c r="CS441" s="2" t="n">
        <v>95.94</v>
      </c>
      <c r="CT441" s="2" t="n">
        <v>16.37</v>
      </c>
      <c r="CU441" s="2" t="n">
        <v>96.08</v>
      </c>
      <c r="CV441" s="2" t="n">
        <v>97.58</v>
      </c>
      <c r="CW441" s="2" t="n">
        <v>16.37</v>
      </c>
      <c r="CX441" s="2" t="n">
        <v>97.41</v>
      </c>
      <c r="CY441" s="2" t="n">
        <v>98.98</v>
      </c>
      <c r="CZ441" s="2" t="n">
        <v>16.37</v>
      </c>
      <c r="DA441" s="2" t="n">
        <v>98.25</v>
      </c>
      <c r="DB441" s="2" t="n">
        <v>100</v>
      </c>
      <c r="DC441" s="2" t="n">
        <v>16.37</v>
      </c>
      <c r="DD441" s="2" t="n">
        <v>98.7</v>
      </c>
      <c r="DE441" s="2" t="n">
        <v>100</v>
      </c>
      <c r="DF441" s="2" t="n">
        <v>16.37</v>
      </c>
      <c r="DG441" s="2" t="n">
        <v>99.5</v>
      </c>
      <c r="DH441" s="2" t="n">
        <v>100</v>
      </c>
      <c r="DI441" s="2" t="n">
        <v>16.37</v>
      </c>
      <c r="DJ441" s="2" t="n">
        <v>100</v>
      </c>
      <c r="DK441" s="2" t="n">
        <v>100</v>
      </c>
      <c r="DL441" s="2" t="n">
        <v>16.37</v>
      </c>
      <c r="DM441" s="2" t="n">
        <v>100</v>
      </c>
      <c r="DN441" s="2" t="n">
        <v>100</v>
      </c>
      <c r="DO441" s="2" t="n">
        <v>16.37</v>
      </c>
      <c r="DP441" s="2" t="n">
        <v>100</v>
      </c>
      <c r="DQ441" s="2" t="n">
        <v>100</v>
      </c>
      <c r="DR441" s="2" t="n">
        <v>16.37</v>
      </c>
      <c r="DS441" s="2" t="n">
        <v>100</v>
      </c>
      <c r="DT441" s="2" t="n">
        <v>100</v>
      </c>
      <c r="DU441" s="2" t="n">
        <v>16.37</v>
      </c>
      <c r="DV441" s="2" t="n">
        <v>100</v>
      </c>
      <c r="DW441" s="2" t="n">
        <v>100</v>
      </c>
      <c r="DX441" s="2" t="n">
        <v>16.37</v>
      </c>
      <c r="DY441" s="2" t="n">
        <v>100</v>
      </c>
      <c r="DZ441" s="2" t="n">
        <v>100</v>
      </c>
      <c r="EA441" s="2" t="n">
        <v>16.37</v>
      </c>
      <c r="EB441" s="2" t="n">
        <v>100</v>
      </c>
      <c r="EC441" s="2" t="n">
        <v>100</v>
      </c>
      <c r="ED441" s="2" t="n">
        <v>16.37</v>
      </c>
      <c r="EE441" s="2" t="n">
        <v>100</v>
      </c>
      <c r="EF441" s="2" t="n">
        <v>100</v>
      </c>
      <c r="EG441" s="2" t="n">
        <v>16.37</v>
      </c>
      <c r="EH441" s="2" t="n">
        <v>100</v>
      </c>
      <c r="EI441" s="2" t="n">
        <v>100</v>
      </c>
      <c r="EJ441" s="2" t="n">
        <v>16.37</v>
      </c>
      <c r="EK441" s="2" t="n">
        <v>100</v>
      </c>
      <c r="EL441" s="2" t="n">
        <v>100</v>
      </c>
      <c r="EM441" s="2" t="n">
        <v>16.37</v>
      </c>
      <c r="EN441" s="2" t="n">
        <v>100</v>
      </c>
      <c r="EO441" s="2" t="n">
        <v>100</v>
      </c>
      <c r="EP441" s="2" t="n">
        <v>16.37</v>
      </c>
    </row>
    <row r="442">
      <c r="A442" s="2" t="n">
        <v>4</v>
      </c>
      <c r="B442" s="2" t="inlineStr">
        <is>
          <t>18.01.03.01</t>
        </is>
      </c>
      <c r="C442" s="2" t="inlineStr">
        <is>
          <t>Demarcação de alvenaria de vedação com blocos cerâmicos esp.19cm</t>
        </is>
      </c>
      <c r="D442" s="2" t="inlineStr">
        <is>
          <t>27/04/2026</t>
        </is>
      </c>
      <c r="E442" s="2" t="inlineStr">
        <is>
          <t>24/11/2027</t>
        </is>
      </c>
      <c r="F442" s="2" t="n">
        <v>107078.446890726</v>
      </c>
      <c r="G442" s="2" t="n">
        <v>0</v>
      </c>
      <c r="H442" s="2" t="n">
        <v>107078.446890726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1.94</v>
      </c>
      <c r="AW442" s="2" t="n">
        <v>0.43</v>
      </c>
      <c r="AX442" s="2" t="n">
        <v>0.54</v>
      </c>
      <c r="AY442" s="2" t="n">
        <v>4.25</v>
      </c>
      <c r="AZ442" s="2" t="n">
        <v>1.83</v>
      </c>
      <c r="BA442" s="2" t="n">
        <v>1.94</v>
      </c>
      <c r="BB442" s="2" t="n">
        <v>6.87</v>
      </c>
      <c r="BC442" s="2" t="n">
        <v>6.83</v>
      </c>
      <c r="BD442" s="2" t="n">
        <v>12.87</v>
      </c>
      <c r="BE442" s="2" t="n">
        <v>8.82</v>
      </c>
      <c r="BF442" s="2" t="n">
        <v>14.08</v>
      </c>
      <c r="BG442" s="2" t="n">
        <v>15.61</v>
      </c>
      <c r="BH442" s="2" t="n">
        <v>11.47</v>
      </c>
      <c r="BI442" s="2" t="n">
        <v>18.56</v>
      </c>
      <c r="BJ442" s="2" t="n">
        <v>16.37</v>
      </c>
      <c r="BK442" s="2" t="n">
        <v>17.45</v>
      </c>
      <c r="BL442" s="2" t="n">
        <v>24.73</v>
      </c>
      <c r="BM442" s="2" t="n">
        <v>16.37</v>
      </c>
      <c r="BN442" s="2" t="n">
        <v>25.11</v>
      </c>
      <c r="BO442" s="2" t="n">
        <v>34.9</v>
      </c>
      <c r="BP442" s="2" t="n">
        <v>16.37</v>
      </c>
      <c r="BQ442" s="2" t="n">
        <v>32.41</v>
      </c>
      <c r="BR442" s="2" t="n">
        <v>41.74</v>
      </c>
      <c r="BS442" s="2" t="n">
        <v>16.37</v>
      </c>
      <c r="BT442" s="2" t="n">
        <v>37.85</v>
      </c>
      <c r="BU442" s="2" t="n">
        <v>45.26</v>
      </c>
      <c r="BV442" s="2" t="n">
        <v>16.37</v>
      </c>
      <c r="BW442" s="2" t="n">
        <v>44.93</v>
      </c>
      <c r="BX442" s="2" t="n">
        <v>50.6</v>
      </c>
      <c r="BY442" s="2" t="n">
        <v>16.37</v>
      </c>
      <c r="BZ442" s="2" t="n">
        <v>50.43</v>
      </c>
      <c r="CA442" s="2" t="n">
        <v>56.24</v>
      </c>
      <c r="CB442" s="2" t="n">
        <v>16.37</v>
      </c>
      <c r="CC442" s="2" t="n">
        <v>55.54</v>
      </c>
      <c r="CD442" s="2" t="n">
        <v>62.44</v>
      </c>
      <c r="CE442" s="2" t="n">
        <v>16.37</v>
      </c>
      <c r="CF442" s="2" t="n">
        <v>61.59</v>
      </c>
      <c r="CG442" s="2" t="n">
        <v>70.43000000000001</v>
      </c>
      <c r="CH442" s="2" t="n">
        <v>16.37</v>
      </c>
      <c r="CI442" s="2" t="n">
        <v>67.61</v>
      </c>
      <c r="CJ442" s="2" t="n">
        <v>77.12</v>
      </c>
      <c r="CK442" s="2" t="n">
        <v>16.37</v>
      </c>
      <c r="CL442" s="2" t="n">
        <v>75.23999999999999</v>
      </c>
      <c r="CM442" s="2" t="n">
        <v>82.36</v>
      </c>
      <c r="CN442" s="2" t="n">
        <v>16.37</v>
      </c>
      <c r="CO442" s="2" t="n">
        <v>85.36</v>
      </c>
      <c r="CP442" s="2" t="n">
        <v>88.34</v>
      </c>
      <c r="CQ442" s="2" t="n">
        <v>16.37</v>
      </c>
      <c r="CR442" s="2" t="n">
        <v>94.72</v>
      </c>
      <c r="CS442" s="2" t="n">
        <v>95.94</v>
      </c>
      <c r="CT442" s="2" t="n">
        <v>16.37</v>
      </c>
      <c r="CU442" s="2" t="n">
        <v>96.08</v>
      </c>
      <c r="CV442" s="2" t="n">
        <v>97.58</v>
      </c>
      <c r="CW442" s="2" t="n">
        <v>16.37</v>
      </c>
      <c r="CX442" s="2" t="n">
        <v>97.41</v>
      </c>
      <c r="CY442" s="2" t="n">
        <v>98.98</v>
      </c>
      <c r="CZ442" s="2" t="n">
        <v>16.37</v>
      </c>
      <c r="DA442" s="2" t="n">
        <v>98.25</v>
      </c>
      <c r="DB442" s="2" t="n">
        <v>100</v>
      </c>
      <c r="DC442" s="2" t="n">
        <v>16.37</v>
      </c>
      <c r="DD442" s="2" t="n">
        <v>98.7</v>
      </c>
      <c r="DE442" s="2" t="n">
        <v>100</v>
      </c>
      <c r="DF442" s="2" t="n">
        <v>16.37</v>
      </c>
      <c r="DG442" s="2" t="n">
        <v>99.5</v>
      </c>
      <c r="DH442" s="2" t="n">
        <v>100</v>
      </c>
      <c r="DI442" s="2" t="n">
        <v>16.37</v>
      </c>
      <c r="DJ442" s="2" t="n">
        <v>100</v>
      </c>
      <c r="DK442" s="2" t="n">
        <v>100</v>
      </c>
      <c r="DL442" s="2" t="n">
        <v>16.37</v>
      </c>
      <c r="DM442" s="2" t="n">
        <v>100</v>
      </c>
      <c r="DN442" s="2" t="n">
        <v>100</v>
      </c>
      <c r="DO442" s="2" t="n">
        <v>16.37</v>
      </c>
      <c r="DP442" s="2" t="n">
        <v>100</v>
      </c>
      <c r="DQ442" s="2" t="n">
        <v>100</v>
      </c>
      <c r="DR442" s="2" t="n">
        <v>16.37</v>
      </c>
      <c r="DS442" s="2" t="n">
        <v>100</v>
      </c>
      <c r="DT442" s="2" t="n">
        <v>100</v>
      </c>
      <c r="DU442" s="2" t="n">
        <v>16.37</v>
      </c>
      <c r="DV442" s="2" t="n">
        <v>100</v>
      </c>
      <c r="DW442" s="2" t="n">
        <v>100</v>
      </c>
      <c r="DX442" s="2" t="n">
        <v>16.37</v>
      </c>
      <c r="DY442" s="2" t="n">
        <v>100</v>
      </c>
      <c r="DZ442" s="2" t="n">
        <v>100</v>
      </c>
      <c r="EA442" s="2" t="n">
        <v>16.37</v>
      </c>
      <c r="EB442" s="2" t="n">
        <v>100</v>
      </c>
      <c r="EC442" s="2" t="n">
        <v>100</v>
      </c>
      <c r="ED442" s="2" t="n">
        <v>16.37</v>
      </c>
      <c r="EE442" s="2" t="n">
        <v>100</v>
      </c>
      <c r="EF442" s="2" t="n">
        <v>100</v>
      </c>
      <c r="EG442" s="2" t="n">
        <v>16.37</v>
      </c>
      <c r="EH442" s="2" t="n">
        <v>100</v>
      </c>
      <c r="EI442" s="2" t="n">
        <v>100</v>
      </c>
      <c r="EJ442" s="2" t="n">
        <v>16.37</v>
      </c>
      <c r="EK442" s="2" t="n">
        <v>100</v>
      </c>
      <c r="EL442" s="2" t="n">
        <v>100</v>
      </c>
      <c r="EM442" s="2" t="n">
        <v>16.37</v>
      </c>
      <c r="EN442" s="2" t="n">
        <v>100</v>
      </c>
      <c r="EO442" s="2" t="n">
        <v>100</v>
      </c>
      <c r="EP442" s="2" t="n">
        <v>16.37</v>
      </c>
    </row>
    <row r="443">
      <c r="A443" s="2" t="n">
        <v>4</v>
      </c>
      <c r="B443" s="2" t="inlineStr">
        <is>
          <t>18.01.03.02</t>
        </is>
      </c>
      <c r="C443" s="2" t="inlineStr">
        <is>
          <t>Alvenaria de vedação com blocos cerâmicos  esp. 19m</t>
        </is>
      </c>
      <c r="D443" s="2" t="inlineStr">
        <is>
          <t>27/04/2026</t>
        </is>
      </c>
      <c r="E443" s="2" t="inlineStr">
        <is>
          <t>24/11/2027</t>
        </is>
      </c>
      <c r="F443" s="2" t="n">
        <v>1153158.32639812</v>
      </c>
      <c r="G443" s="2" t="n">
        <v>0</v>
      </c>
      <c r="H443" s="2" t="n">
        <v>1153158.32639812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1.94</v>
      </c>
      <c r="AW443" s="2" t="n">
        <v>0.43</v>
      </c>
      <c r="AX443" s="2" t="n">
        <v>0.54</v>
      </c>
      <c r="AY443" s="2" t="n">
        <v>4.25</v>
      </c>
      <c r="AZ443" s="2" t="n">
        <v>1.83</v>
      </c>
      <c r="BA443" s="2" t="n">
        <v>1.94</v>
      </c>
      <c r="BB443" s="2" t="n">
        <v>6.87</v>
      </c>
      <c r="BC443" s="2" t="n">
        <v>6.83</v>
      </c>
      <c r="BD443" s="2" t="n">
        <v>12.87</v>
      </c>
      <c r="BE443" s="2" t="n">
        <v>8.82</v>
      </c>
      <c r="BF443" s="2" t="n">
        <v>14.08</v>
      </c>
      <c r="BG443" s="2" t="n">
        <v>15.61</v>
      </c>
      <c r="BH443" s="2" t="n">
        <v>11.47</v>
      </c>
      <c r="BI443" s="2" t="n">
        <v>18.56</v>
      </c>
      <c r="BJ443" s="2" t="n">
        <v>16.37</v>
      </c>
      <c r="BK443" s="2" t="n">
        <v>17.45</v>
      </c>
      <c r="BL443" s="2" t="n">
        <v>24.73</v>
      </c>
      <c r="BM443" s="2" t="n">
        <v>16.37</v>
      </c>
      <c r="BN443" s="2" t="n">
        <v>25.11</v>
      </c>
      <c r="BO443" s="2" t="n">
        <v>34.9</v>
      </c>
      <c r="BP443" s="2" t="n">
        <v>16.37</v>
      </c>
      <c r="BQ443" s="2" t="n">
        <v>32.41</v>
      </c>
      <c r="BR443" s="2" t="n">
        <v>41.74</v>
      </c>
      <c r="BS443" s="2" t="n">
        <v>16.37</v>
      </c>
      <c r="BT443" s="2" t="n">
        <v>37.85</v>
      </c>
      <c r="BU443" s="2" t="n">
        <v>45.26</v>
      </c>
      <c r="BV443" s="2" t="n">
        <v>16.37</v>
      </c>
      <c r="BW443" s="2" t="n">
        <v>44.93</v>
      </c>
      <c r="BX443" s="2" t="n">
        <v>50.6</v>
      </c>
      <c r="BY443" s="2" t="n">
        <v>16.37</v>
      </c>
      <c r="BZ443" s="2" t="n">
        <v>50.43</v>
      </c>
      <c r="CA443" s="2" t="n">
        <v>56.24</v>
      </c>
      <c r="CB443" s="2" t="n">
        <v>16.37</v>
      </c>
      <c r="CC443" s="2" t="n">
        <v>55.54</v>
      </c>
      <c r="CD443" s="2" t="n">
        <v>62.44</v>
      </c>
      <c r="CE443" s="2" t="n">
        <v>16.37</v>
      </c>
      <c r="CF443" s="2" t="n">
        <v>61.59</v>
      </c>
      <c r="CG443" s="2" t="n">
        <v>70.43000000000001</v>
      </c>
      <c r="CH443" s="2" t="n">
        <v>16.37</v>
      </c>
      <c r="CI443" s="2" t="n">
        <v>67.61</v>
      </c>
      <c r="CJ443" s="2" t="n">
        <v>77.12</v>
      </c>
      <c r="CK443" s="2" t="n">
        <v>16.37</v>
      </c>
      <c r="CL443" s="2" t="n">
        <v>75.23999999999999</v>
      </c>
      <c r="CM443" s="2" t="n">
        <v>82.36</v>
      </c>
      <c r="CN443" s="2" t="n">
        <v>16.37</v>
      </c>
      <c r="CO443" s="2" t="n">
        <v>85.36</v>
      </c>
      <c r="CP443" s="2" t="n">
        <v>88.34</v>
      </c>
      <c r="CQ443" s="2" t="n">
        <v>16.37</v>
      </c>
      <c r="CR443" s="2" t="n">
        <v>94.72</v>
      </c>
      <c r="CS443" s="2" t="n">
        <v>95.94</v>
      </c>
      <c r="CT443" s="2" t="n">
        <v>16.37</v>
      </c>
      <c r="CU443" s="2" t="n">
        <v>96.08</v>
      </c>
      <c r="CV443" s="2" t="n">
        <v>97.58</v>
      </c>
      <c r="CW443" s="2" t="n">
        <v>16.37</v>
      </c>
      <c r="CX443" s="2" t="n">
        <v>97.41</v>
      </c>
      <c r="CY443" s="2" t="n">
        <v>98.98</v>
      </c>
      <c r="CZ443" s="2" t="n">
        <v>16.37</v>
      </c>
      <c r="DA443" s="2" t="n">
        <v>98.25</v>
      </c>
      <c r="DB443" s="2" t="n">
        <v>100</v>
      </c>
      <c r="DC443" s="2" t="n">
        <v>16.37</v>
      </c>
      <c r="DD443" s="2" t="n">
        <v>98.7</v>
      </c>
      <c r="DE443" s="2" t="n">
        <v>100</v>
      </c>
      <c r="DF443" s="2" t="n">
        <v>16.37</v>
      </c>
      <c r="DG443" s="2" t="n">
        <v>99.5</v>
      </c>
      <c r="DH443" s="2" t="n">
        <v>100</v>
      </c>
      <c r="DI443" s="2" t="n">
        <v>16.37</v>
      </c>
      <c r="DJ443" s="2" t="n">
        <v>100</v>
      </c>
      <c r="DK443" s="2" t="n">
        <v>100</v>
      </c>
      <c r="DL443" s="2" t="n">
        <v>16.37</v>
      </c>
      <c r="DM443" s="2" t="n">
        <v>100</v>
      </c>
      <c r="DN443" s="2" t="n">
        <v>100</v>
      </c>
      <c r="DO443" s="2" t="n">
        <v>16.37</v>
      </c>
      <c r="DP443" s="2" t="n">
        <v>100</v>
      </c>
      <c r="DQ443" s="2" t="n">
        <v>100</v>
      </c>
      <c r="DR443" s="2" t="n">
        <v>16.37</v>
      </c>
      <c r="DS443" s="2" t="n">
        <v>100</v>
      </c>
      <c r="DT443" s="2" t="n">
        <v>100</v>
      </c>
      <c r="DU443" s="2" t="n">
        <v>16.37</v>
      </c>
      <c r="DV443" s="2" t="n">
        <v>100</v>
      </c>
      <c r="DW443" s="2" t="n">
        <v>100</v>
      </c>
      <c r="DX443" s="2" t="n">
        <v>16.37</v>
      </c>
      <c r="DY443" s="2" t="n">
        <v>100</v>
      </c>
      <c r="DZ443" s="2" t="n">
        <v>100</v>
      </c>
      <c r="EA443" s="2" t="n">
        <v>16.37</v>
      </c>
      <c r="EB443" s="2" t="n">
        <v>100</v>
      </c>
      <c r="EC443" s="2" t="n">
        <v>100</v>
      </c>
      <c r="ED443" s="2" t="n">
        <v>16.37</v>
      </c>
      <c r="EE443" s="2" t="n">
        <v>100</v>
      </c>
      <c r="EF443" s="2" t="n">
        <v>100</v>
      </c>
      <c r="EG443" s="2" t="n">
        <v>16.37</v>
      </c>
      <c r="EH443" s="2" t="n">
        <v>100</v>
      </c>
      <c r="EI443" s="2" t="n">
        <v>100</v>
      </c>
      <c r="EJ443" s="2" t="n">
        <v>16.37</v>
      </c>
      <c r="EK443" s="2" t="n">
        <v>100</v>
      </c>
      <c r="EL443" s="2" t="n">
        <v>100</v>
      </c>
      <c r="EM443" s="2" t="n">
        <v>16.37</v>
      </c>
      <c r="EN443" s="2" t="n">
        <v>100</v>
      </c>
      <c r="EO443" s="2" t="n">
        <v>100</v>
      </c>
      <c r="EP443" s="2" t="n">
        <v>16.37</v>
      </c>
    </row>
    <row r="444">
      <c r="A444" s="2" t="n">
        <v>4</v>
      </c>
      <c r="B444" s="2" t="inlineStr">
        <is>
          <t>18.01.03.03</t>
        </is>
      </c>
      <c r="C444" s="2" t="inlineStr">
        <is>
          <t>Encunhamento com espuma expansiva de poliuretano</t>
        </is>
      </c>
      <c r="D444" s="2" t="inlineStr">
        <is>
          <t>27/04/2026</t>
        </is>
      </c>
      <c r="E444" s="2" t="inlineStr">
        <is>
          <t>24/11/2027</t>
        </is>
      </c>
      <c r="F444" s="2" t="n">
        <v>52303.63685593299</v>
      </c>
      <c r="G444" s="2" t="n">
        <v>0</v>
      </c>
      <c r="H444" s="2" t="n">
        <v>52303.63685593299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1.94</v>
      </c>
      <c r="AW444" s="2" t="n">
        <v>0.43</v>
      </c>
      <c r="AX444" s="2" t="n">
        <v>0.54</v>
      </c>
      <c r="AY444" s="2" t="n">
        <v>4.25</v>
      </c>
      <c r="AZ444" s="2" t="n">
        <v>1.83</v>
      </c>
      <c r="BA444" s="2" t="n">
        <v>1.94</v>
      </c>
      <c r="BB444" s="2" t="n">
        <v>6.87</v>
      </c>
      <c r="BC444" s="2" t="n">
        <v>6.83</v>
      </c>
      <c r="BD444" s="2" t="n">
        <v>12.87</v>
      </c>
      <c r="BE444" s="2" t="n">
        <v>8.82</v>
      </c>
      <c r="BF444" s="2" t="n">
        <v>14.08</v>
      </c>
      <c r="BG444" s="2" t="n">
        <v>15.61</v>
      </c>
      <c r="BH444" s="2" t="n">
        <v>11.47</v>
      </c>
      <c r="BI444" s="2" t="n">
        <v>18.56</v>
      </c>
      <c r="BJ444" s="2" t="n">
        <v>16.37</v>
      </c>
      <c r="BK444" s="2" t="n">
        <v>17.45</v>
      </c>
      <c r="BL444" s="2" t="n">
        <v>24.73</v>
      </c>
      <c r="BM444" s="2" t="n">
        <v>16.37</v>
      </c>
      <c r="BN444" s="2" t="n">
        <v>25.11</v>
      </c>
      <c r="BO444" s="2" t="n">
        <v>34.9</v>
      </c>
      <c r="BP444" s="2" t="n">
        <v>16.37</v>
      </c>
      <c r="BQ444" s="2" t="n">
        <v>32.41</v>
      </c>
      <c r="BR444" s="2" t="n">
        <v>41.74</v>
      </c>
      <c r="BS444" s="2" t="n">
        <v>16.37</v>
      </c>
      <c r="BT444" s="2" t="n">
        <v>37.85</v>
      </c>
      <c r="BU444" s="2" t="n">
        <v>45.26</v>
      </c>
      <c r="BV444" s="2" t="n">
        <v>16.37</v>
      </c>
      <c r="BW444" s="2" t="n">
        <v>44.93</v>
      </c>
      <c r="BX444" s="2" t="n">
        <v>50.6</v>
      </c>
      <c r="BY444" s="2" t="n">
        <v>16.37</v>
      </c>
      <c r="BZ444" s="2" t="n">
        <v>50.43</v>
      </c>
      <c r="CA444" s="2" t="n">
        <v>56.24</v>
      </c>
      <c r="CB444" s="2" t="n">
        <v>16.37</v>
      </c>
      <c r="CC444" s="2" t="n">
        <v>55.54</v>
      </c>
      <c r="CD444" s="2" t="n">
        <v>62.44</v>
      </c>
      <c r="CE444" s="2" t="n">
        <v>16.37</v>
      </c>
      <c r="CF444" s="2" t="n">
        <v>61.59</v>
      </c>
      <c r="CG444" s="2" t="n">
        <v>70.43000000000001</v>
      </c>
      <c r="CH444" s="2" t="n">
        <v>16.37</v>
      </c>
      <c r="CI444" s="2" t="n">
        <v>67.61</v>
      </c>
      <c r="CJ444" s="2" t="n">
        <v>77.12</v>
      </c>
      <c r="CK444" s="2" t="n">
        <v>16.37</v>
      </c>
      <c r="CL444" s="2" t="n">
        <v>75.23999999999999</v>
      </c>
      <c r="CM444" s="2" t="n">
        <v>82.36</v>
      </c>
      <c r="CN444" s="2" t="n">
        <v>16.37</v>
      </c>
      <c r="CO444" s="2" t="n">
        <v>85.36</v>
      </c>
      <c r="CP444" s="2" t="n">
        <v>88.34</v>
      </c>
      <c r="CQ444" s="2" t="n">
        <v>16.37</v>
      </c>
      <c r="CR444" s="2" t="n">
        <v>94.72</v>
      </c>
      <c r="CS444" s="2" t="n">
        <v>95.94</v>
      </c>
      <c r="CT444" s="2" t="n">
        <v>16.37</v>
      </c>
      <c r="CU444" s="2" t="n">
        <v>96.08</v>
      </c>
      <c r="CV444" s="2" t="n">
        <v>97.58</v>
      </c>
      <c r="CW444" s="2" t="n">
        <v>16.37</v>
      </c>
      <c r="CX444" s="2" t="n">
        <v>97.41</v>
      </c>
      <c r="CY444" s="2" t="n">
        <v>98.98</v>
      </c>
      <c r="CZ444" s="2" t="n">
        <v>16.37</v>
      </c>
      <c r="DA444" s="2" t="n">
        <v>98.25</v>
      </c>
      <c r="DB444" s="2" t="n">
        <v>100</v>
      </c>
      <c r="DC444" s="2" t="n">
        <v>16.37</v>
      </c>
      <c r="DD444" s="2" t="n">
        <v>98.7</v>
      </c>
      <c r="DE444" s="2" t="n">
        <v>100</v>
      </c>
      <c r="DF444" s="2" t="n">
        <v>16.37</v>
      </c>
      <c r="DG444" s="2" t="n">
        <v>99.5</v>
      </c>
      <c r="DH444" s="2" t="n">
        <v>100</v>
      </c>
      <c r="DI444" s="2" t="n">
        <v>16.37</v>
      </c>
      <c r="DJ444" s="2" t="n">
        <v>100</v>
      </c>
      <c r="DK444" s="2" t="n">
        <v>100</v>
      </c>
      <c r="DL444" s="2" t="n">
        <v>16.37</v>
      </c>
      <c r="DM444" s="2" t="n">
        <v>100</v>
      </c>
      <c r="DN444" s="2" t="n">
        <v>100</v>
      </c>
      <c r="DO444" s="2" t="n">
        <v>16.37</v>
      </c>
      <c r="DP444" s="2" t="n">
        <v>100</v>
      </c>
      <c r="DQ444" s="2" t="n">
        <v>100</v>
      </c>
      <c r="DR444" s="2" t="n">
        <v>16.37</v>
      </c>
      <c r="DS444" s="2" t="n">
        <v>100</v>
      </c>
      <c r="DT444" s="2" t="n">
        <v>100</v>
      </c>
      <c r="DU444" s="2" t="n">
        <v>16.37</v>
      </c>
      <c r="DV444" s="2" t="n">
        <v>100</v>
      </c>
      <c r="DW444" s="2" t="n">
        <v>100</v>
      </c>
      <c r="DX444" s="2" t="n">
        <v>16.37</v>
      </c>
      <c r="DY444" s="2" t="n">
        <v>100</v>
      </c>
      <c r="DZ444" s="2" t="n">
        <v>100</v>
      </c>
      <c r="EA444" s="2" t="n">
        <v>16.37</v>
      </c>
      <c r="EB444" s="2" t="n">
        <v>100</v>
      </c>
      <c r="EC444" s="2" t="n">
        <v>100</v>
      </c>
      <c r="ED444" s="2" t="n">
        <v>16.37</v>
      </c>
      <c r="EE444" s="2" t="n">
        <v>100</v>
      </c>
      <c r="EF444" s="2" t="n">
        <v>100</v>
      </c>
      <c r="EG444" s="2" t="n">
        <v>16.37</v>
      </c>
      <c r="EH444" s="2" t="n">
        <v>100</v>
      </c>
      <c r="EI444" s="2" t="n">
        <v>100</v>
      </c>
      <c r="EJ444" s="2" t="n">
        <v>16.37</v>
      </c>
      <c r="EK444" s="2" t="n">
        <v>100</v>
      </c>
      <c r="EL444" s="2" t="n">
        <v>100</v>
      </c>
      <c r="EM444" s="2" t="n">
        <v>16.37</v>
      </c>
      <c r="EN444" s="2" t="n">
        <v>100</v>
      </c>
      <c r="EO444" s="2" t="n">
        <v>100</v>
      </c>
      <c r="EP444" s="2" t="n">
        <v>16.37</v>
      </c>
    </row>
    <row r="445">
      <c r="A445" s="2" t="n">
        <v>4</v>
      </c>
      <c r="B445" s="2" t="inlineStr">
        <is>
          <t>18.01.03.04</t>
        </is>
      </c>
      <c r="C445" s="2" t="inlineStr">
        <is>
          <t>Amarração de Alvenaria</t>
        </is>
      </c>
      <c r="D445" s="2" t="inlineStr">
        <is>
          <t>27/04/2026</t>
        </is>
      </c>
      <c r="E445" s="2" t="inlineStr">
        <is>
          <t>24/11/2027</t>
        </is>
      </c>
      <c r="F445" s="2" t="n">
        <v>42569.60871922957</v>
      </c>
      <c r="G445" s="2" t="n">
        <v>0</v>
      </c>
      <c r="H445" s="2" t="n">
        <v>42569.60871922957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1.94</v>
      </c>
      <c r="AW445" s="2" t="n">
        <v>0.43</v>
      </c>
      <c r="AX445" s="2" t="n">
        <v>0.54</v>
      </c>
      <c r="AY445" s="2" t="n">
        <v>4.25</v>
      </c>
      <c r="AZ445" s="2" t="n">
        <v>1.83</v>
      </c>
      <c r="BA445" s="2" t="n">
        <v>1.94</v>
      </c>
      <c r="BB445" s="2" t="n">
        <v>6.87</v>
      </c>
      <c r="BC445" s="2" t="n">
        <v>6.83</v>
      </c>
      <c r="BD445" s="2" t="n">
        <v>12.87</v>
      </c>
      <c r="BE445" s="2" t="n">
        <v>8.82</v>
      </c>
      <c r="BF445" s="2" t="n">
        <v>14.08</v>
      </c>
      <c r="BG445" s="2" t="n">
        <v>15.61</v>
      </c>
      <c r="BH445" s="2" t="n">
        <v>11.47</v>
      </c>
      <c r="BI445" s="2" t="n">
        <v>18.56</v>
      </c>
      <c r="BJ445" s="2" t="n">
        <v>16.37</v>
      </c>
      <c r="BK445" s="2" t="n">
        <v>17.45</v>
      </c>
      <c r="BL445" s="2" t="n">
        <v>24.73</v>
      </c>
      <c r="BM445" s="2" t="n">
        <v>16.37</v>
      </c>
      <c r="BN445" s="2" t="n">
        <v>25.11</v>
      </c>
      <c r="BO445" s="2" t="n">
        <v>34.9</v>
      </c>
      <c r="BP445" s="2" t="n">
        <v>16.37</v>
      </c>
      <c r="BQ445" s="2" t="n">
        <v>32.41</v>
      </c>
      <c r="BR445" s="2" t="n">
        <v>41.74</v>
      </c>
      <c r="BS445" s="2" t="n">
        <v>16.37</v>
      </c>
      <c r="BT445" s="2" t="n">
        <v>37.85</v>
      </c>
      <c r="BU445" s="2" t="n">
        <v>45.26</v>
      </c>
      <c r="BV445" s="2" t="n">
        <v>16.37</v>
      </c>
      <c r="BW445" s="2" t="n">
        <v>44.93</v>
      </c>
      <c r="BX445" s="2" t="n">
        <v>50.6</v>
      </c>
      <c r="BY445" s="2" t="n">
        <v>16.37</v>
      </c>
      <c r="BZ445" s="2" t="n">
        <v>50.43</v>
      </c>
      <c r="CA445" s="2" t="n">
        <v>56.24</v>
      </c>
      <c r="CB445" s="2" t="n">
        <v>16.37</v>
      </c>
      <c r="CC445" s="2" t="n">
        <v>55.54</v>
      </c>
      <c r="CD445" s="2" t="n">
        <v>62.44</v>
      </c>
      <c r="CE445" s="2" t="n">
        <v>16.37</v>
      </c>
      <c r="CF445" s="2" t="n">
        <v>61.59</v>
      </c>
      <c r="CG445" s="2" t="n">
        <v>70.43000000000001</v>
      </c>
      <c r="CH445" s="2" t="n">
        <v>16.37</v>
      </c>
      <c r="CI445" s="2" t="n">
        <v>67.61</v>
      </c>
      <c r="CJ445" s="2" t="n">
        <v>77.12</v>
      </c>
      <c r="CK445" s="2" t="n">
        <v>16.37</v>
      </c>
      <c r="CL445" s="2" t="n">
        <v>75.23999999999999</v>
      </c>
      <c r="CM445" s="2" t="n">
        <v>82.36</v>
      </c>
      <c r="CN445" s="2" t="n">
        <v>16.37</v>
      </c>
      <c r="CO445" s="2" t="n">
        <v>85.36</v>
      </c>
      <c r="CP445" s="2" t="n">
        <v>88.34</v>
      </c>
      <c r="CQ445" s="2" t="n">
        <v>16.37</v>
      </c>
      <c r="CR445" s="2" t="n">
        <v>94.72</v>
      </c>
      <c r="CS445" s="2" t="n">
        <v>95.94</v>
      </c>
      <c r="CT445" s="2" t="n">
        <v>16.37</v>
      </c>
      <c r="CU445" s="2" t="n">
        <v>96.08</v>
      </c>
      <c r="CV445" s="2" t="n">
        <v>97.58</v>
      </c>
      <c r="CW445" s="2" t="n">
        <v>16.37</v>
      </c>
      <c r="CX445" s="2" t="n">
        <v>97.41</v>
      </c>
      <c r="CY445" s="2" t="n">
        <v>98.98</v>
      </c>
      <c r="CZ445" s="2" t="n">
        <v>16.37</v>
      </c>
      <c r="DA445" s="2" t="n">
        <v>98.25</v>
      </c>
      <c r="DB445" s="2" t="n">
        <v>100</v>
      </c>
      <c r="DC445" s="2" t="n">
        <v>16.37</v>
      </c>
      <c r="DD445" s="2" t="n">
        <v>98.7</v>
      </c>
      <c r="DE445" s="2" t="n">
        <v>100</v>
      </c>
      <c r="DF445" s="2" t="n">
        <v>16.37</v>
      </c>
      <c r="DG445" s="2" t="n">
        <v>99.5</v>
      </c>
      <c r="DH445" s="2" t="n">
        <v>100</v>
      </c>
      <c r="DI445" s="2" t="n">
        <v>16.37</v>
      </c>
      <c r="DJ445" s="2" t="n">
        <v>100</v>
      </c>
      <c r="DK445" s="2" t="n">
        <v>100</v>
      </c>
      <c r="DL445" s="2" t="n">
        <v>16.37</v>
      </c>
      <c r="DM445" s="2" t="n">
        <v>100</v>
      </c>
      <c r="DN445" s="2" t="n">
        <v>100</v>
      </c>
      <c r="DO445" s="2" t="n">
        <v>16.37</v>
      </c>
      <c r="DP445" s="2" t="n">
        <v>100</v>
      </c>
      <c r="DQ445" s="2" t="n">
        <v>100</v>
      </c>
      <c r="DR445" s="2" t="n">
        <v>16.37</v>
      </c>
      <c r="DS445" s="2" t="n">
        <v>100</v>
      </c>
      <c r="DT445" s="2" t="n">
        <v>100</v>
      </c>
      <c r="DU445" s="2" t="n">
        <v>16.37</v>
      </c>
      <c r="DV445" s="2" t="n">
        <v>100</v>
      </c>
      <c r="DW445" s="2" t="n">
        <v>100</v>
      </c>
      <c r="DX445" s="2" t="n">
        <v>16.37</v>
      </c>
      <c r="DY445" s="2" t="n">
        <v>100</v>
      </c>
      <c r="DZ445" s="2" t="n">
        <v>100</v>
      </c>
      <c r="EA445" s="2" t="n">
        <v>16.37</v>
      </c>
      <c r="EB445" s="2" t="n">
        <v>100</v>
      </c>
      <c r="EC445" s="2" t="n">
        <v>100</v>
      </c>
      <c r="ED445" s="2" t="n">
        <v>16.37</v>
      </c>
      <c r="EE445" s="2" t="n">
        <v>100</v>
      </c>
      <c r="EF445" s="2" t="n">
        <v>100</v>
      </c>
      <c r="EG445" s="2" t="n">
        <v>16.37</v>
      </c>
      <c r="EH445" s="2" t="n">
        <v>100</v>
      </c>
      <c r="EI445" s="2" t="n">
        <v>100</v>
      </c>
      <c r="EJ445" s="2" t="n">
        <v>16.37</v>
      </c>
      <c r="EK445" s="2" t="n">
        <v>100</v>
      </c>
      <c r="EL445" s="2" t="n">
        <v>100</v>
      </c>
      <c r="EM445" s="2" t="n">
        <v>16.37</v>
      </c>
      <c r="EN445" s="2" t="n">
        <v>100</v>
      </c>
      <c r="EO445" s="2" t="n">
        <v>100</v>
      </c>
      <c r="EP445" s="2" t="n">
        <v>16.37</v>
      </c>
    </row>
    <row r="446">
      <c r="A446" s="2" t="n">
        <v>2</v>
      </c>
      <c r="B446" s="2" t="inlineStr">
        <is>
          <t>18.02</t>
        </is>
      </c>
      <c r="C446" s="2" t="inlineStr">
        <is>
          <t>Gesso acartonado (Dry-wall)</t>
        </is>
      </c>
      <c r="D446" s="2" t="inlineStr">
        <is>
          <t>04/12/2026</t>
        </is>
      </c>
      <c r="E446" s="2" t="inlineStr">
        <is>
          <t>20/04/2028</t>
        </is>
      </c>
      <c r="F446" s="2" t="n">
        <v>3015255.274612</v>
      </c>
      <c r="G446" s="2" t="n">
        <v>0</v>
      </c>
      <c r="H446" s="2" t="n">
        <v>3015255.274612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1.77</v>
      </c>
      <c r="BU446" s="2" t="n">
        <v>0.61</v>
      </c>
      <c r="BV446" s="2" t="n">
        <v>0</v>
      </c>
      <c r="BW446" s="2" t="n">
        <v>8.050000000000001</v>
      </c>
      <c r="BX446" s="2" t="n">
        <v>5.49</v>
      </c>
      <c r="BY446" s="2" t="n">
        <v>0</v>
      </c>
      <c r="BZ446" s="2" t="n">
        <v>15.66</v>
      </c>
      <c r="CA446" s="2" t="n">
        <v>13.93</v>
      </c>
      <c r="CB446" s="2" t="n">
        <v>0</v>
      </c>
      <c r="CC446" s="2" t="n">
        <v>23.58</v>
      </c>
      <c r="CD446" s="2" t="n">
        <v>22.84</v>
      </c>
      <c r="CE446" s="2" t="n">
        <v>0</v>
      </c>
      <c r="CF446" s="2" t="n">
        <v>32.03</v>
      </c>
      <c r="CG446" s="2" t="n">
        <v>32.35</v>
      </c>
      <c r="CH446" s="2" t="n">
        <v>0</v>
      </c>
      <c r="CI446" s="2" t="n">
        <v>40.84</v>
      </c>
      <c r="CJ446" s="2" t="n">
        <v>41.4</v>
      </c>
      <c r="CK446" s="2" t="n">
        <v>0</v>
      </c>
      <c r="CL446" s="2" t="n">
        <v>50.63</v>
      </c>
      <c r="CM446" s="2" t="n">
        <v>50.87</v>
      </c>
      <c r="CN446" s="2" t="n">
        <v>0</v>
      </c>
      <c r="CO446" s="2" t="n">
        <v>60.74</v>
      </c>
      <c r="CP446" s="2" t="n">
        <v>59.69</v>
      </c>
      <c r="CQ446" s="2" t="n">
        <v>0</v>
      </c>
      <c r="CR446" s="2" t="n">
        <v>70.41</v>
      </c>
      <c r="CS446" s="2" t="n">
        <v>68.15000000000001</v>
      </c>
      <c r="CT446" s="2" t="n">
        <v>0</v>
      </c>
      <c r="CU446" s="2" t="n">
        <v>78.81999999999999</v>
      </c>
      <c r="CV446" s="2" t="n">
        <v>76.79000000000001</v>
      </c>
      <c r="CW446" s="2" t="n">
        <v>0</v>
      </c>
      <c r="CX446" s="2" t="n">
        <v>86.42</v>
      </c>
      <c r="CY446" s="2" t="n">
        <v>87.09999999999999</v>
      </c>
      <c r="CZ446" s="2" t="n">
        <v>0</v>
      </c>
      <c r="DA446" s="2" t="n">
        <v>90.08</v>
      </c>
      <c r="DB446" s="2" t="n">
        <v>92.78</v>
      </c>
      <c r="DC446" s="2" t="n">
        <v>0</v>
      </c>
      <c r="DD446" s="2" t="n">
        <v>91.65000000000001</v>
      </c>
      <c r="DE446" s="2" t="n">
        <v>95.14</v>
      </c>
      <c r="DF446" s="2" t="n">
        <v>0</v>
      </c>
      <c r="DG446" s="2" t="n">
        <v>92.79000000000001</v>
      </c>
      <c r="DH446" s="2" t="n">
        <v>97.05</v>
      </c>
      <c r="DI446" s="2" t="n">
        <v>0</v>
      </c>
      <c r="DJ446" s="2" t="n">
        <v>94.47</v>
      </c>
      <c r="DK446" s="2" t="n">
        <v>97.70999999999999</v>
      </c>
      <c r="DL446" s="2" t="n">
        <v>0</v>
      </c>
      <c r="DM446" s="2" t="n">
        <v>96.64</v>
      </c>
      <c r="DN446" s="2" t="n">
        <v>97.70999999999999</v>
      </c>
      <c r="DO446" s="2" t="n">
        <v>0</v>
      </c>
      <c r="DP446" s="2" t="n">
        <v>100</v>
      </c>
      <c r="DQ446" s="2" t="n">
        <v>100</v>
      </c>
      <c r="DR446" s="2" t="n">
        <v>0</v>
      </c>
      <c r="DS446" s="2" t="n">
        <v>100</v>
      </c>
      <c r="DT446" s="2" t="n">
        <v>100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</row>
    <row r="447">
      <c r="A447" s="2" t="n">
        <v>3</v>
      </c>
      <c r="B447" s="2" t="inlineStr">
        <is>
          <t>18.02.01</t>
        </is>
      </c>
      <c r="C447" s="2" t="inlineStr">
        <is>
          <t>Gesso acartonado - S (Chapa Standard)</t>
        </is>
      </c>
      <c r="D447" s="2" t="inlineStr">
        <is>
          <t>04/12/2026</t>
        </is>
      </c>
      <c r="E447" s="2" t="inlineStr">
        <is>
          <t>20/04/2028</t>
        </is>
      </c>
      <c r="F447" s="2" t="n">
        <v>582886.4267600001</v>
      </c>
      <c r="G447" s="2" t="n">
        <v>0</v>
      </c>
      <c r="H447" s="2" t="n">
        <v>582886.4267600001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1.77</v>
      </c>
      <c r="BU447" s="2" t="n">
        <v>0.61</v>
      </c>
      <c r="BV447" s="2" t="n">
        <v>0</v>
      </c>
      <c r="BW447" s="2" t="n">
        <v>8.050000000000001</v>
      </c>
      <c r="BX447" s="2" t="n">
        <v>5.49</v>
      </c>
      <c r="BY447" s="2" t="n">
        <v>0</v>
      </c>
      <c r="BZ447" s="2" t="n">
        <v>15.66</v>
      </c>
      <c r="CA447" s="2" t="n">
        <v>13.93</v>
      </c>
      <c r="CB447" s="2" t="n">
        <v>0</v>
      </c>
      <c r="CC447" s="2" t="n">
        <v>23.58</v>
      </c>
      <c r="CD447" s="2" t="n">
        <v>22.84</v>
      </c>
      <c r="CE447" s="2" t="n">
        <v>0</v>
      </c>
      <c r="CF447" s="2" t="n">
        <v>32.03</v>
      </c>
      <c r="CG447" s="2" t="n">
        <v>32.35</v>
      </c>
      <c r="CH447" s="2" t="n">
        <v>0</v>
      </c>
      <c r="CI447" s="2" t="n">
        <v>40.84</v>
      </c>
      <c r="CJ447" s="2" t="n">
        <v>41.4</v>
      </c>
      <c r="CK447" s="2" t="n">
        <v>0</v>
      </c>
      <c r="CL447" s="2" t="n">
        <v>50.63</v>
      </c>
      <c r="CM447" s="2" t="n">
        <v>50.87</v>
      </c>
      <c r="CN447" s="2" t="n">
        <v>0</v>
      </c>
      <c r="CO447" s="2" t="n">
        <v>60.74</v>
      </c>
      <c r="CP447" s="2" t="n">
        <v>59.69</v>
      </c>
      <c r="CQ447" s="2" t="n">
        <v>0</v>
      </c>
      <c r="CR447" s="2" t="n">
        <v>70.41</v>
      </c>
      <c r="CS447" s="2" t="n">
        <v>68.15000000000001</v>
      </c>
      <c r="CT447" s="2" t="n">
        <v>0</v>
      </c>
      <c r="CU447" s="2" t="n">
        <v>78.81999999999999</v>
      </c>
      <c r="CV447" s="2" t="n">
        <v>76.79000000000001</v>
      </c>
      <c r="CW447" s="2" t="n">
        <v>0</v>
      </c>
      <c r="CX447" s="2" t="n">
        <v>86.42</v>
      </c>
      <c r="CY447" s="2" t="n">
        <v>87.09999999999999</v>
      </c>
      <c r="CZ447" s="2" t="n">
        <v>0</v>
      </c>
      <c r="DA447" s="2" t="n">
        <v>90.08</v>
      </c>
      <c r="DB447" s="2" t="n">
        <v>92.78</v>
      </c>
      <c r="DC447" s="2" t="n">
        <v>0</v>
      </c>
      <c r="DD447" s="2" t="n">
        <v>91.65000000000001</v>
      </c>
      <c r="DE447" s="2" t="n">
        <v>95.14</v>
      </c>
      <c r="DF447" s="2" t="n">
        <v>0</v>
      </c>
      <c r="DG447" s="2" t="n">
        <v>92.79000000000001</v>
      </c>
      <c r="DH447" s="2" t="n">
        <v>97.05</v>
      </c>
      <c r="DI447" s="2" t="n">
        <v>0</v>
      </c>
      <c r="DJ447" s="2" t="n">
        <v>94.47</v>
      </c>
      <c r="DK447" s="2" t="n">
        <v>97.70999999999999</v>
      </c>
      <c r="DL447" s="2" t="n">
        <v>0</v>
      </c>
      <c r="DM447" s="2" t="n">
        <v>96.64</v>
      </c>
      <c r="DN447" s="2" t="n">
        <v>97.70999999999999</v>
      </c>
      <c r="DO447" s="2" t="n">
        <v>0</v>
      </c>
      <c r="DP447" s="2" t="n">
        <v>100</v>
      </c>
      <c r="DQ447" s="2" t="n">
        <v>100</v>
      </c>
      <c r="DR447" s="2" t="n">
        <v>0</v>
      </c>
      <c r="DS447" s="2" t="n">
        <v>100</v>
      </c>
      <c r="DT447" s="2" t="n">
        <v>100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</row>
    <row r="448">
      <c r="A448" s="2" t="n">
        <v>3</v>
      </c>
      <c r="B448" s="2" t="inlineStr">
        <is>
          <t>18.02.02</t>
        </is>
      </c>
      <c r="C448" s="2" t="inlineStr">
        <is>
          <t>Gesso acartonado - RU (Chapa resistente à umidade)</t>
        </is>
      </c>
      <c r="D448" s="2" t="inlineStr">
        <is>
          <t>04/12/2026</t>
        </is>
      </c>
      <c r="E448" s="2" t="inlineStr">
        <is>
          <t>20/04/2028</t>
        </is>
      </c>
      <c r="F448" s="2" t="n">
        <v>359981.1328119998</v>
      </c>
      <c r="G448" s="2" t="n">
        <v>0</v>
      </c>
      <c r="H448" s="2" t="n">
        <v>359981.1328119998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1.77</v>
      </c>
      <c r="BU448" s="2" t="n">
        <v>0.61</v>
      </c>
      <c r="BV448" s="2" t="n">
        <v>0</v>
      </c>
      <c r="BW448" s="2" t="n">
        <v>8.050000000000001</v>
      </c>
      <c r="BX448" s="2" t="n">
        <v>5.49</v>
      </c>
      <c r="BY448" s="2" t="n">
        <v>0</v>
      </c>
      <c r="BZ448" s="2" t="n">
        <v>15.66</v>
      </c>
      <c r="CA448" s="2" t="n">
        <v>13.93</v>
      </c>
      <c r="CB448" s="2" t="n">
        <v>0</v>
      </c>
      <c r="CC448" s="2" t="n">
        <v>23.58</v>
      </c>
      <c r="CD448" s="2" t="n">
        <v>22.84</v>
      </c>
      <c r="CE448" s="2" t="n">
        <v>0</v>
      </c>
      <c r="CF448" s="2" t="n">
        <v>32.03</v>
      </c>
      <c r="CG448" s="2" t="n">
        <v>32.35</v>
      </c>
      <c r="CH448" s="2" t="n">
        <v>0</v>
      </c>
      <c r="CI448" s="2" t="n">
        <v>40.84</v>
      </c>
      <c r="CJ448" s="2" t="n">
        <v>41.4</v>
      </c>
      <c r="CK448" s="2" t="n">
        <v>0</v>
      </c>
      <c r="CL448" s="2" t="n">
        <v>50.63</v>
      </c>
      <c r="CM448" s="2" t="n">
        <v>50.87</v>
      </c>
      <c r="CN448" s="2" t="n">
        <v>0</v>
      </c>
      <c r="CO448" s="2" t="n">
        <v>60.74</v>
      </c>
      <c r="CP448" s="2" t="n">
        <v>59.69</v>
      </c>
      <c r="CQ448" s="2" t="n">
        <v>0</v>
      </c>
      <c r="CR448" s="2" t="n">
        <v>70.41</v>
      </c>
      <c r="CS448" s="2" t="n">
        <v>68.15000000000001</v>
      </c>
      <c r="CT448" s="2" t="n">
        <v>0</v>
      </c>
      <c r="CU448" s="2" t="n">
        <v>78.81999999999999</v>
      </c>
      <c r="CV448" s="2" t="n">
        <v>76.79000000000001</v>
      </c>
      <c r="CW448" s="2" t="n">
        <v>0</v>
      </c>
      <c r="CX448" s="2" t="n">
        <v>86.42</v>
      </c>
      <c r="CY448" s="2" t="n">
        <v>87.09999999999999</v>
      </c>
      <c r="CZ448" s="2" t="n">
        <v>0</v>
      </c>
      <c r="DA448" s="2" t="n">
        <v>90.08</v>
      </c>
      <c r="DB448" s="2" t="n">
        <v>92.78</v>
      </c>
      <c r="DC448" s="2" t="n">
        <v>0</v>
      </c>
      <c r="DD448" s="2" t="n">
        <v>91.65000000000001</v>
      </c>
      <c r="DE448" s="2" t="n">
        <v>95.14</v>
      </c>
      <c r="DF448" s="2" t="n">
        <v>0</v>
      </c>
      <c r="DG448" s="2" t="n">
        <v>92.79000000000001</v>
      </c>
      <c r="DH448" s="2" t="n">
        <v>97.05</v>
      </c>
      <c r="DI448" s="2" t="n">
        <v>0</v>
      </c>
      <c r="DJ448" s="2" t="n">
        <v>94.47</v>
      </c>
      <c r="DK448" s="2" t="n">
        <v>97.70999999999999</v>
      </c>
      <c r="DL448" s="2" t="n">
        <v>0</v>
      </c>
      <c r="DM448" s="2" t="n">
        <v>96.64</v>
      </c>
      <c r="DN448" s="2" t="n">
        <v>97.70999999999999</v>
      </c>
      <c r="DO448" s="2" t="n">
        <v>0</v>
      </c>
      <c r="DP448" s="2" t="n">
        <v>100</v>
      </c>
      <c r="DQ448" s="2" t="n">
        <v>100</v>
      </c>
      <c r="DR448" s="2" t="n">
        <v>0</v>
      </c>
      <c r="DS448" s="2" t="n">
        <v>100</v>
      </c>
      <c r="DT448" s="2" t="n">
        <v>100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</row>
    <row r="449">
      <c r="A449" s="2" t="n">
        <v>3</v>
      </c>
      <c r="B449" s="2" t="inlineStr">
        <is>
          <t>18.02.03</t>
        </is>
      </c>
      <c r="C449" s="2" t="inlineStr">
        <is>
          <t>Gesso acartonado - S-A-S - Vedação interna dos apartamentos</t>
        </is>
      </c>
      <c r="D449" s="2" t="inlineStr">
        <is>
          <t>04/12/2026</t>
        </is>
      </c>
      <c r="E449" s="2" t="inlineStr">
        <is>
          <t>20/04/2028</t>
        </is>
      </c>
      <c r="F449" s="2" t="n">
        <v>562145.8320000001</v>
      </c>
      <c r="G449" s="2" t="n">
        <v>0</v>
      </c>
      <c r="H449" s="2" t="n">
        <v>562145.8320000001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1.77</v>
      </c>
      <c r="BU449" s="2" t="n">
        <v>0.61</v>
      </c>
      <c r="BV449" s="2" t="n">
        <v>0</v>
      </c>
      <c r="BW449" s="2" t="n">
        <v>8.050000000000001</v>
      </c>
      <c r="BX449" s="2" t="n">
        <v>5.49</v>
      </c>
      <c r="BY449" s="2" t="n">
        <v>0</v>
      </c>
      <c r="BZ449" s="2" t="n">
        <v>15.66</v>
      </c>
      <c r="CA449" s="2" t="n">
        <v>13.93</v>
      </c>
      <c r="CB449" s="2" t="n">
        <v>0</v>
      </c>
      <c r="CC449" s="2" t="n">
        <v>23.58</v>
      </c>
      <c r="CD449" s="2" t="n">
        <v>22.84</v>
      </c>
      <c r="CE449" s="2" t="n">
        <v>0</v>
      </c>
      <c r="CF449" s="2" t="n">
        <v>32.03</v>
      </c>
      <c r="CG449" s="2" t="n">
        <v>32.35</v>
      </c>
      <c r="CH449" s="2" t="n">
        <v>0</v>
      </c>
      <c r="CI449" s="2" t="n">
        <v>40.84</v>
      </c>
      <c r="CJ449" s="2" t="n">
        <v>41.4</v>
      </c>
      <c r="CK449" s="2" t="n">
        <v>0</v>
      </c>
      <c r="CL449" s="2" t="n">
        <v>50.63</v>
      </c>
      <c r="CM449" s="2" t="n">
        <v>50.87</v>
      </c>
      <c r="CN449" s="2" t="n">
        <v>0</v>
      </c>
      <c r="CO449" s="2" t="n">
        <v>60.74</v>
      </c>
      <c r="CP449" s="2" t="n">
        <v>59.69</v>
      </c>
      <c r="CQ449" s="2" t="n">
        <v>0</v>
      </c>
      <c r="CR449" s="2" t="n">
        <v>70.41</v>
      </c>
      <c r="CS449" s="2" t="n">
        <v>68.15000000000001</v>
      </c>
      <c r="CT449" s="2" t="n">
        <v>0</v>
      </c>
      <c r="CU449" s="2" t="n">
        <v>78.81999999999999</v>
      </c>
      <c r="CV449" s="2" t="n">
        <v>76.79000000000001</v>
      </c>
      <c r="CW449" s="2" t="n">
        <v>0</v>
      </c>
      <c r="CX449" s="2" t="n">
        <v>86.42</v>
      </c>
      <c r="CY449" s="2" t="n">
        <v>87.09999999999999</v>
      </c>
      <c r="CZ449" s="2" t="n">
        <v>0</v>
      </c>
      <c r="DA449" s="2" t="n">
        <v>90.08</v>
      </c>
      <c r="DB449" s="2" t="n">
        <v>92.78</v>
      </c>
      <c r="DC449" s="2" t="n">
        <v>0</v>
      </c>
      <c r="DD449" s="2" t="n">
        <v>91.65000000000001</v>
      </c>
      <c r="DE449" s="2" t="n">
        <v>95.14</v>
      </c>
      <c r="DF449" s="2" t="n">
        <v>0</v>
      </c>
      <c r="DG449" s="2" t="n">
        <v>92.79000000000001</v>
      </c>
      <c r="DH449" s="2" t="n">
        <v>97.05</v>
      </c>
      <c r="DI449" s="2" t="n">
        <v>0</v>
      </c>
      <c r="DJ449" s="2" t="n">
        <v>94.47</v>
      </c>
      <c r="DK449" s="2" t="n">
        <v>97.70999999999999</v>
      </c>
      <c r="DL449" s="2" t="n">
        <v>0</v>
      </c>
      <c r="DM449" s="2" t="n">
        <v>96.64</v>
      </c>
      <c r="DN449" s="2" t="n">
        <v>97.70999999999999</v>
      </c>
      <c r="DO449" s="2" t="n">
        <v>0</v>
      </c>
      <c r="DP449" s="2" t="n">
        <v>100</v>
      </c>
      <c r="DQ449" s="2" t="n">
        <v>100</v>
      </c>
      <c r="DR449" s="2" t="n">
        <v>0</v>
      </c>
      <c r="DS449" s="2" t="n">
        <v>100</v>
      </c>
      <c r="DT449" s="2" t="n">
        <v>100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</row>
    <row r="450">
      <c r="A450" s="2" t="n">
        <v>3</v>
      </c>
      <c r="B450" s="2" t="inlineStr">
        <is>
          <t>18.02.04</t>
        </is>
      </c>
      <c r="C450" s="2" t="inlineStr">
        <is>
          <t>Gesso acartonado - S-A-RU - Vedação interna dos apartametnos</t>
        </is>
      </c>
      <c r="D450" s="2" t="inlineStr">
        <is>
          <t>04/12/2026</t>
        </is>
      </c>
      <c r="E450" s="2" t="inlineStr">
        <is>
          <t>20/04/2028</t>
        </is>
      </c>
      <c r="F450" s="2" t="n">
        <v>1096632.19904</v>
      </c>
      <c r="G450" s="2" t="n">
        <v>0</v>
      </c>
      <c r="H450" s="2" t="n">
        <v>1096632.19904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1.77</v>
      </c>
      <c r="BU450" s="2" t="n">
        <v>0.61</v>
      </c>
      <c r="BV450" s="2" t="n">
        <v>0</v>
      </c>
      <c r="BW450" s="2" t="n">
        <v>8.050000000000001</v>
      </c>
      <c r="BX450" s="2" t="n">
        <v>5.49</v>
      </c>
      <c r="BY450" s="2" t="n">
        <v>0</v>
      </c>
      <c r="BZ450" s="2" t="n">
        <v>15.66</v>
      </c>
      <c r="CA450" s="2" t="n">
        <v>13.93</v>
      </c>
      <c r="CB450" s="2" t="n">
        <v>0</v>
      </c>
      <c r="CC450" s="2" t="n">
        <v>23.58</v>
      </c>
      <c r="CD450" s="2" t="n">
        <v>22.84</v>
      </c>
      <c r="CE450" s="2" t="n">
        <v>0</v>
      </c>
      <c r="CF450" s="2" t="n">
        <v>32.03</v>
      </c>
      <c r="CG450" s="2" t="n">
        <v>32.35</v>
      </c>
      <c r="CH450" s="2" t="n">
        <v>0</v>
      </c>
      <c r="CI450" s="2" t="n">
        <v>40.84</v>
      </c>
      <c r="CJ450" s="2" t="n">
        <v>41.4</v>
      </c>
      <c r="CK450" s="2" t="n">
        <v>0</v>
      </c>
      <c r="CL450" s="2" t="n">
        <v>50.63</v>
      </c>
      <c r="CM450" s="2" t="n">
        <v>50.87</v>
      </c>
      <c r="CN450" s="2" t="n">
        <v>0</v>
      </c>
      <c r="CO450" s="2" t="n">
        <v>60.74</v>
      </c>
      <c r="CP450" s="2" t="n">
        <v>59.69</v>
      </c>
      <c r="CQ450" s="2" t="n">
        <v>0</v>
      </c>
      <c r="CR450" s="2" t="n">
        <v>70.41</v>
      </c>
      <c r="CS450" s="2" t="n">
        <v>68.15000000000001</v>
      </c>
      <c r="CT450" s="2" t="n">
        <v>0</v>
      </c>
      <c r="CU450" s="2" t="n">
        <v>78.81999999999999</v>
      </c>
      <c r="CV450" s="2" t="n">
        <v>76.79000000000001</v>
      </c>
      <c r="CW450" s="2" t="n">
        <v>0</v>
      </c>
      <c r="CX450" s="2" t="n">
        <v>86.42</v>
      </c>
      <c r="CY450" s="2" t="n">
        <v>87.09999999999999</v>
      </c>
      <c r="CZ450" s="2" t="n">
        <v>0</v>
      </c>
      <c r="DA450" s="2" t="n">
        <v>90.08</v>
      </c>
      <c r="DB450" s="2" t="n">
        <v>92.78</v>
      </c>
      <c r="DC450" s="2" t="n">
        <v>0</v>
      </c>
      <c r="DD450" s="2" t="n">
        <v>91.65000000000001</v>
      </c>
      <c r="DE450" s="2" t="n">
        <v>95.14</v>
      </c>
      <c r="DF450" s="2" t="n">
        <v>0</v>
      </c>
      <c r="DG450" s="2" t="n">
        <v>92.79000000000001</v>
      </c>
      <c r="DH450" s="2" t="n">
        <v>97.05</v>
      </c>
      <c r="DI450" s="2" t="n">
        <v>0</v>
      </c>
      <c r="DJ450" s="2" t="n">
        <v>94.47</v>
      </c>
      <c r="DK450" s="2" t="n">
        <v>97.70999999999999</v>
      </c>
      <c r="DL450" s="2" t="n">
        <v>0</v>
      </c>
      <c r="DM450" s="2" t="n">
        <v>96.64</v>
      </c>
      <c r="DN450" s="2" t="n">
        <v>97.70999999999999</v>
      </c>
      <c r="DO450" s="2" t="n">
        <v>0</v>
      </c>
      <c r="DP450" s="2" t="n">
        <v>100</v>
      </c>
      <c r="DQ450" s="2" t="n">
        <v>100</v>
      </c>
      <c r="DR450" s="2" t="n">
        <v>0</v>
      </c>
      <c r="DS450" s="2" t="n">
        <v>100</v>
      </c>
      <c r="DT450" s="2" t="n">
        <v>100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</row>
    <row r="451">
      <c r="A451" s="2" t="n">
        <v>3</v>
      </c>
      <c r="B451" s="2" t="inlineStr">
        <is>
          <t>18.02.05</t>
        </is>
      </c>
      <c r="C451" s="2" t="inlineStr">
        <is>
          <t>Gesso acartonado - RU-A-RU - Vedação interna dos apartametnos</t>
        </is>
      </c>
      <c r="D451" s="2" t="inlineStr">
        <is>
          <t>04/12/2026</t>
        </is>
      </c>
      <c r="E451" s="2" t="inlineStr">
        <is>
          <t>20/04/2028</t>
        </is>
      </c>
      <c r="F451" s="2" t="n">
        <v>413609.6839999999</v>
      </c>
      <c r="G451" s="2" t="n">
        <v>0</v>
      </c>
      <c r="H451" s="2" t="n">
        <v>413609.6839999999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1.77</v>
      </c>
      <c r="BU451" s="2" t="n">
        <v>0.61</v>
      </c>
      <c r="BV451" s="2" t="n">
        <v>0</v>
      </c>
      <c r="BW451" s="2" t="n">
        <v>8.050000000000001</v>
      </c>
      <c r="BX451" s="2" t="n">
        <v>5.49</v>
      </c>
      <c r="BY451" s="2" t="n">
        <v>0</v>
      </c>
      <c r="BZ451" s="2" t="n">
        <v>15.66</v>
      </c>
      <c r="CA451" s="2" t="n">
        <v>13.93</v>
      </c>
      <c r="CB451" s="2" t="n">
        <v>0</v>
      </c>
      <c r="CC451" s="2" t="n">
        <v>23.58</v>
      </c>
      <c r="CD451" s="2" t="n">
        <v>22.84</v>
      </c>
      <c r="CE451" s="2" t="n">
        <v>0</v>
      </c>
      <c r="CF451" s="2" t="n">
        <v>32.03</v>
      </c>
      <c r="CG451" s="2" t="n">
        <v>32.35</v>
      </c>
      <c r="CH451" s="2" t="n">
        <v>0</v>
      </c>
      <c r="CI451" s="2" t="n">
        <v>40.84</v>
      </c>
      <c r="CJ451" s="2" t="n">
        <v>41.4</v>
      </c>
      <c r="CK451" s="2" t="n">
        <v>0</v>
      </c>
      <c r="CL451" s="2" t="n">
        <v>50.63</v>
      </c>
      <c r="CM451" s="2" t="n">
        <v>50.87</v>
      </c>
      <c r="CN451" s="2" t="n">
        <v>0</v>
      </c>
      <c r="CO451" s="2" t="n">
        <v>60.74</v>
      </c>
      <c r="CP451" s="2" t="n">
        <v>59.69</v>
      </c>
      <c r="CQ451" s="2" t="n">
        <v>0</v>
      </c>
      <c r="CR451" s="2" t="n">
        <v>70.41</v>
      </c>
      <c r="CS451" s="2" t="n">
        <v>68.15000000000001</v>
      </c>
      <c r="CT451" s="2" t="n">
        <v>0</v>
      </c>
      <c r="CU451" s="2" t="n">
        <v>78.81999999999999</v>
      </c>
      <c r="CV451" s="2" t="n">
        <v>76.79000000000001</v>
      </c>
      <c r="CW451" s="2" t="n">
        <v>0</v>
      </c>
      <c r="CX451" s="2" t="n">
        <v>86.42</v>
      </c>
      <c r="CY451" s="2" t="n">
        <v>87.09999999999999</v>
      </c>
      <c r="CZ451" s="2" t="n">
        <v>0</v>
      </c>
      <c r="DA451" s="2" t="n">
        <v>90.08</v>
      </c>
      <c r="DB451" s="2" t="n">
        <v>92.78</v>
      </c>
      <c r="DC451" s="2" t="n">
        <v>0</v>
      </c>
      <c r="DD451" s="2" t="n">
        <v>91.65000000000001</v>
      </c>
      <c r="DE451" s="2" t="n">
        <v>95.14</v>
      </c>
      <c r="DF451" s="2" t="n">
        <v>0</v>
      </c>
      <c r="DG451" s="2" t="n">
        <v>92.79000000000001</v>
      </c>
      <c r="DH451" s="2" t="n">
        <v>97.05</v>
      </c>
      <c r="DI451" s="2" t="n">
        <v>0</v>
      </c>
      <c r="DJ451" s="2" t="n">
        <v>94.47</v>
      </c>
      <c r="DK451" s="2" t="n">
        <v>97.70999999999999</v>
      </c>
      <c r="DL451" s="2" t="n">
        <v>0</v>
      </c>
      <c r="DM451" s="2" t="n">
        <v>96.64</v>
      </c>
      <c r="DN451" s="2" t="n">
        <v>97.70999999999999</v>
      </c>
      <c r="DO451" s="2" t="n">
        <v>0</v>
      </c>
      <c r="DP451" s="2" t="n">
        <v>100</v>
      </c>
      <c r="DQ451" s="2" t="n">
        <v>100</v>
      </c>
      <c r="DR451" s="2" t="n">
        <v>0</v>
      </c>
      <c r="DS451" s="2" t="n">
        <v>100</v>
      </c>
      <c r="DT451" s="2" t="n">
        <v>100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</row>
    <row r="452">
      <c r="A452" s="2" t="n">
        <v>2</v>
      </c>
      <c r="B452" s="2" t="inlineStr">
        <is>
          <t>18.03</t>
        </is>
      </c>
      <c r="C452" s="2" t="inlineStr">
        <is>
          <t>Verga e Contra-verga</t>
        </is>
      </c>
      <c r="D452" s="2" t="inlineStr">
        <is>
          <t>27/04/2026</t>
        </is>
      </c>
      <c r="E452" s="2" t="inlineStr">
        <is>
          <t>24/11/2027</t>
        </is>
      </c>
      <c r="F452" s="2" t="n">
        <v>219936.3348747646</v>
      </c>
      <c r="G452" s="2" t="n">
        <v>0</v>
      </c>
      <c r="H452" s="2" t="n">
        <v>219936.3348747646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1.94</v>
      </c>
      <c r="AW452" s="2" t="n">
        <v>0.43</v>
      </c>
      <c r="AX452" s="2" t="n">
        <v>0.54</v>
      </c>
      <c r="AY452" s="2" t="n">
        <v>4.24</v>
      </c>
      <c r="AZ452" s="2" t="n">
        <v>1.83</v>
      </c>
      <c r="BA452" s="2" t="n">
        <v>1.94</v>
      </c>
      <c r="BB452" s="2" t="n">
        <v>6.86</v>
      </c>
      <c r="BC452" s="2" t="n">
        <v>6.9</v>
      </c>
      <c r="BD452" s="2" t="n">
        <v>13.04</v>
      </c>
      <c r="BE452" s="2" t="n">
        <v>8.720000000000001</v>
      </c>
      <c r="BF452" s="2" t="n">
        <v>14.29</v>
      </c>
      <c r="BG452" s="2" t="n">
        <v>15.64</v>
      </c>
      <c r="BH452" s="2" t="n">
        <v>11.41</v>
      </c>
      <c r="BI452" s="2" t="n">
        <v>18.55</v>
      </c>
      <c r="BJ452" s="2" t="n">
        <v>16.21</v>
      </c>
      <c r="BK452" s="2" t="n">
        <v>17.51</v>
      </c>
      <c r="BL452" s="2" t="n">
        <v>24.76</v>
      </c>
      <c r="BM452" s="2" t="n">
        <v>16.21</v>
      </c>
      <c r="BN452" s="2" t="n">
        <v>25.13</v>
      </c>
      <c r="BO452" s="2" t="n">
        <v>34.76</v>
      </c>
      <c r="BP452" s="2" t="n">
        <v>16.21</v>
      </c>
      <c r="BQ452" s="2" t="n">
        <v>32.32</v>
      </c>
      <c r="BR452" s="2" t="n">
        <v>41.46</v>
      </c>
      <c r="BS452" s="2" t="n">
        <v>16.21</v>
      </c>
      <c r="BT452" s="2" t="n">
        <v>37.7</v>
      </c>
      <c r="BU452" s="2" t="n">
        <v>44.93</v>
      </c>
      <c r="BV452" s="2" t="n">
        <v>16.21</v>
      </c>
      <c r="BW452" s="2" t="n">
        <v>44.67</v>
      </c>
      <c r="BX452" s="2" t="n">
        <v>50.26</v>
      </c>
      <c r="BY452" s="2" t="n">
        <v>16.21</v>
      </c>
      <c r="BZ452" s="2" t="n">
        <v>50.07</v>
      </c>
      <c r="CA452" s="2" t="n">
        <v>55.66</v>
      </c>
      <c r="CB452" s="2" t="n">
        <v>16.21</v>
      </c>
      <c r="CC452" s="2" t="n">
        <v>55.18</v>
      </c>
      <c r="CD452" s="2" t="n">
        <v>61.69</v>
      </c>
      <c r="CE452" s="2" t="n">
        <v>16.21</v>
      </c>
      <c r="CF452" s="2" t="n">
        <v>61.23</v>
      </c>
      <c r="CG452" s="2" t="n">
        <v>69.52</v>
      </c>
      <c r="CH452" s="2" t="n">
        <v>16.21</v>
      </c>
      <c r="CI452" s="2" t="n">
        <v>67.03</v>
      </c>
      <c r="CJ452" s="2" t="n">
        <v>76.05</v>
      </c>
      <c r="CK452" s="2" t="n">
        <v>16.21</v>
      </c>
      <c r="CL452" s="2" t="n">
        <v>74.7</v>
      </c>
      <c r="CM452" s="2" t="n">
        <v>81.44</v>
      </c>
      <c r="CN452" s="2" t="n">
        <v>16.21</v>
      </c>
      <c r="CO452" s="2" t="n">
        <v>84.36</v>
      </c>
      <c r="CP452" s="2" t="n">
        <v>87.53</v>
      </c>
      <c r="CQ452" s="2" t="n">
        <v>16.21</v>
      </c>
      <c r="CR452" s="2" t="n">
        <v>93.64</v>
      </c>
      <c r="CS452" s="2" t="n">
        <v>95.11</v>
      </c>
      <c r="CT452" s="2" t="n">
        <v>16.21</v>
      </c>
      <c r="CU452" s="2" t="n">
        <v>94.94</v>
      </c>
      <c r="CV452" s="2" t="n">
        <v>96.87</v>
      </c>
      <c r="CW452" s="2" t="n">
        <v>16.21</v>
      </c>
      <c r="CX452" s="2" t="n">
        <v>96.11</v>
      </c>
      <c r="CY452" s="2" t="n">
        <v>98.66</v>
      </c>
      <c r="CZ452" s="2" t="n">
        <v>16.21</v>
      </c>
      <c r="DA452" s="2" t="n">
        <v>97.15000000000001</v>
      </c>
      <c r="DB452" s="2" t="n">
        <v>100</v>
      </c>
      <c r="DC452" s="2" t="n">
        <v>16.21</v>
      </c>
      <c r="DD452" s="2" t="n">
        <v>97.98999999999999</v>
      </c>
      <c r="DE452" s="2" t="n">
        <v>100</v>
      </c>
      <c r="DF452" s="2" t="n">
        <v>16.21</v>
      </c>
      <c r="DG452" s="2" t="n">
        <v>99.29000000000001</v>
      </c>
      <c r="DH452" s="2" t="n">
        <v>100</v>
      </c>
      <c r="DI452" s="2" t="n">
        <v>16.21</v>
      </c>
      <c r="DJ452" s="2" t="n">
        <v>100</v>
      </c>
      <c r="DK452" s="2" t="n">
        <v>100</v>
      </c>
      <c r="DL452" s="2" t="n">
        <v>16.21</v>
      </c>
      <c r="DM452" s="2" t="n">
        <v>100</v>
      </c>
      <c r="DN452" s="2" t="n">
        <v>100</v>
      </c>
      <c r="DO452" s="2" t="n">
        <v>16.21</v>
      </c>
      <c r="DP452" s="2" t="n">
        <v>100</v>
      </c>
      <c r="DQ452" s="2" t="n">
        <v>100</v>
      </c>
      <c r="DR452" s="2" t="n">
        <v>16.21</v>
      </c>
      <c r="DS452" s="2" t="n">
        <v>100</v>
      </c>
      <c r="DT452" s="2" t="n">
        <v>100</v>
      </c>
      <c r="DU452" s="2" t="n">
        <v>16.21</v>
      </c>
      <c r="DV452" s="2" t="n">
        <v>100</v>
      </c>
      <c r="DW452" s="2" t="n">
        <v>100</v>
      </c>
      <c r="DX452" s="2" t="n">
        <v>16.21</v>
      </c>
      <c r="DY452" s="2" t="n">
        <v>100</v>
      </c>
      <c r="DZ452" s="2" t="n">
        <v>100</v>
      </c>
      <c r="EA452" s="2" t="n">
        <v>16.21</v>
      </c>
      <c r="EB452" s="2" t="n">
        <v>100</v>
      </c>
      <c r="EC452" s="2" t="n">
        <v>100</v>
      </c>
      <c r="ED452" s="2" t="n">
        <v>16.21</v>
      </c>
      <c r="EE452" s="2" t="n">
        <v>100</v>
      </c>
      <c r="EF452" s="2" t="n">
        <v>100</v>
      </c>
      <c r="EG452" s="2" t="n">
        <v>16.21</v>
      </c>
      <c r="EH452" s="2" t="n">
        <v>100</v>
      </c>
      <c r="EI452" s="2" t="n">
        <v>100</v>
      </c>
      <c r="EJ452" s="2" t="n">
        <v>16.21</v>
      </c>
      <c r="EK452" s="2" t="n">
        <v>100</v>
      </c>
      <c r="EL452" s="2" t="n">
        <v>100</v>
      </c>
      <c r="EM452" s="2" t="n">
        <v>16.21</v>
      </c>
      <c r="EN452" s="2" t="n">
        <v>100</v>
      </c>
      <c r="EO452" s="2" t="n">
        <v>100</v>
      </c>
      <c r="EP452" s="2" t="n">
        <v>16.21</v>
      </c>
    </row>
    <row r="453">
      <c r="A453" s="2" t="n">
        <v>3</v>
      </c>
      <c r="B453" s="2" t="inlineStr">
        <is>
          <t>18.03.01</t>
        </is>
      </c>
      <c r="C453" s="2" t="inlineStr">
        <is>
          <t>Vergas e contravergas</t>
        </is>
      </c>
      <c r="D453" s="2" t="inlineStr">
        <is>
          <t>27/04/2026</t>
        </is>
      </c>
      <c r="E453" s="2" t="inlineStr">
        <is>
          <t>24/11/2027</t>
        </is>
      </c>
      <c r="F453" s="2" t="n">
        <v>219936.3348747646</v>
      </c>
      <c r="G453" s="2" t="n">
        <v>0</v>
      </c>
      <c r="H453" s="2" t="n">
        <v>219936.3348747646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1.94</v>
      </c>
      <c r="AW453" s="2" t="n">
        <v>0.43</v>
      </c>
      <c r="AX453" s="2" t="n">
        <v>0.54</v>
      </c>
      <c r="AY453" s="2" t="n">
        <v>4.24</v>
      </c>
      <c r="AZ453" s="2" t="n">
        <v>1.83</v>
      </c>
      <c r="BA453" s="2" t="n">
        <v>1.94</v>
      </c>
      <c r="BB453" s="2" t="n">
        <v>6.86</v>
      </c>
      <c r="BC453" s="2" t="n">
        <v>6.9</v>
      </c>
      <c r="BD453" s="2" t="n">
        <v>13.04</v>
      </c>
      <c r="BE453" s="2" t="n">
        <v>8.720000000000001</v>
      </c>
      <c r="BF453" s="2" t="n">
        <v>14.29</v>
      </c>
      <c r="BG453" s="2" t="n">
        <v>15.64</v>
      </c>
      <c r="BH453" s="2" t="n">
        <v>11.41</v>
      </c>
      <c r="BI453" s="2" t="n">
        <v>18.55</v>
      </c>
      <c r="BJ453" s="2" t="n">
        <v>16.21</v>
      </c>
      <c r="BK453" s="2" t="n">
        <v>17.51</v>
      </c>
      <c r="BL453" s="2" t="n">
        <v>24.76</v>
      </c>
      <c r="BM453" s="2" t="n">
        <v>16.21</v>
      </c>
      <c r="BN453" s="2" t="n">
        <v>25.13</v>
      </c>
      <c r="BO453" s="2" t="n">
        <v>34.76</v>
      </c>
      <c r="BP453" s="2" t="n">
        <v>16.21</v>
      </c>
      <c r="BQ453" s="2" t="n">
        <v>32.32</v>
      </c>
      <c r="BR453" s="2" t="n">
        <v>41.46</v>
      </c>
      <c r="BS453" s="2" t="n">
        <v>16.21</v>
      </c>
      <c r="BT453" s="2" t="n">
        <v>37.7</v>
      </c>
      <c r="BU453" s="2" t="n">
        <v>44.93</v>
      </c>
      <c r="BV453" s="2" t="n">
        <v>16.21</v>
      </c>
      <c r="BW453" s="2" t="n">
        <v>44.67</v>
      </c>
      <c r="BX453" s="2" t="n">
        <v>50.26</v>
      </c>
      <c r="BY453" s="2" t="n">
        <v>16.21</v>
      </c>
      <c r="BZ453" s="2" t="n">
        <v>50.07</v>
      </c>
      <c r="CA453" s="2" t="n">
        <v>55.66</v>
      </c>
      <c r="CB453" s="2" t="n">
        <v>16.21</v>
      </c>
      <c r="CC453" s="2" t="n">
        <v>55.18</v>
      </c>
      <c r="CD453" s="2" t="n">
        <v>61.69</v>
      </c>
      <c r="CE453" s="2" t="n">
        <v>16.21</v>
      </c>
      <c r="CF453" s="2" t="n">
        <v>61.23</v>
      </c>
      <c r="CG453" s="2" t="n">
        <v>69.52</v>
      </c>
      <c r="CH453" s="2" t="n">
        <v>16.21</v>
      </c>
      <c r="CI453" s="2" t="n">
        <v>67.03</v>
      </c>
      <c r="CJ453" s="2" t="n">
        <v>76.05</v>
      </c>
      <c r="CK453" s="2" t="n">
        <v>16.21</v>
      </c>
      <c r="CL453" s="2" t="n">
        <v>74.7</v>
      </c>
      <c r="CM453" s="2" t="n">
        <v>81.44</v>
      </c>
      <c r="CN453" s="2" t="n">
        <v>16.21</v>
      </c>
      <c r="CO453" s="2" t="n">
        <v>84.36</v>
      </c>
      <c r="CP453" s="2" t="n">
        <v>87.53</v>
      </c>
      <c r="CQ453" s="2" t="n">
        <v>16.21</v>
      </c>
      <c r="CR453" s="2" t="n">
        <v>93.64</v>
      </c>
      <c r="CS453" s="2" t="n">
        <v>95.11</v>
      </c>
      <c r="CT453" s="2" t="n">
        <v>16.21</v>
      </c>
      <c r="CU453" s="2" t="n">
        <v>94.94</v>
      </c>
      <c r="CV453" s="2" t="n">
        <v>96.87</v>
      </c>
      <c r="CW453" s="2" t="n">
        <v>16.21</v>
      </c>
      <c r="CX453" s="2" t="n">
        <v>96.11</v>
      </c>
      <c r="CY453" s="2" t="n">
        <v>98.66</v>
      </c>
      <c r="CZ453" s="2" t="n">
        <v>16.21</v>
      </c>
      <c r="DA453" s="2" t="n">
        <v>97.15000000000001</v>
      </c>
      <c r="DB453" s="2" t="n">
        <v>100</v>
      </c>
      <c r="DC453" s="2" t="n">
        <v>16.21</v>
      </c>
      <c r="DD453" s="2" t="n">
        <v>97.98999999999999</v>
      </c>
      <c r="DE453" s="2" t="n">
        <v>100</v>
      </c>
      <c r="DF453" s="2" t="n">
        <v>16.21</v>
      </c>
      <c r="DG453" s="2" t="n">
        <v>99.29000000000001</v>
      </c>
      <c r="DH453" s="2" t="n">
        <v>100</v>
      </c>
      <c r="DI453" s="2" t="n">
        <v>16.21</v>
      </c>
      <c r="DJ453" s="2" t="n">
        <v>100</v>
      </c>
      <c r="DK453" s="2" t="n">
        <v>100</v>
      </c>
      <c r="DL453" s="2" t="n">
        <v>16.21</v>
      </c>
      <c r="DM453" s="2" t="n">
        <v>100</v>
      </c>
      <c r="DN453" s="2" t="n">
        <v>100</v>
      </c>
      <c r="DO453" s="2" t="n">
        <v>16.21</v>
      </c>
      <c r="DP453" s="2" t="n">
        <v>100</v>
      </c>
      <c r="DQ453" s="2" t="n">
        <v>100</v>
      </c>
      <c r="DR453" s="2" t="n">
        <v>16.21</v>
      </c>
      <c r="DS453" s="2" t="n">
        <v>100</v>
      </c>
      <c r="DT453" s="2" t="n">
        <v>100</v>
      </c>
      <c r="DU453" s="2" t="n">
        <v>16.21</v>
      </c>
      <c r="DV453" s="2" t="n">
        <v>100</v>
      </c>
      <c r="DW453" s="2" t="n">
        <v>100</v>
      </c>
      <c r="DX453" s="2" t="n">
        <v>16.21</v>
      </c>
      <c r="DY453" s="2" t="n">
        <v>100</v>
      </c>
      <c r="DZ453" s="2" t="n">
        <v>100</v>
      </c>
      <c r="EA453" s="2" t="n">
        <v>16.21</v>
      </c>
      <c r="EB453" s="2" t="n">
        <v>100</v>
      </c>
      <c r="EC453" s="2" t="n">
        <v>100</v>
      </c>
      <c r="ED453" s="2" t="n">
        <v>16.21</v>
      </c>
      <c r="EE453" s="2" t="n">
        <v>100</v>
      </c>
      <c r="EF453" s="2" t="n">
        <v>100</v>
      </c>
      <c r="EG453" s="2" t="n">
        <v>16.21</v>
      </c>
      <c r="EH453" s="2" t="n">
        <v>100</v>
      </c>
      <c r="EI453" s="2" t="n">
        <v>100</v>
      </c>
      <c r="EJ453" s="2" t="n">
        <v>16.21</v>
      </c>
      <c r="EK453" s="2" t="n">
        <v>100</v>
      </c>
      <c r="EL453" s="2" t="n">
        <v>100</v>
      </c>
      <c r="EM453" s="2" t="n">
        <v>16.21</v>
      </c>
      <c r="EN453" s="2" t="n">
        <v>100</v>
      </c>
      <c r="EO453" s="2" t="n">
        <v>100</v>
      </c>
      <c r="EP453" s="2" t="n">
        <v>16.21</v>
      </c>
    </row>
    <row r="454">
      <c r="A454" s="2" t="n">
        <v>1</v>
      </c>
      <c r="B454" s="2" t="inlineStr">
        <is>
          <t>19</t>
        </is>
      </c>
      <c r="C454" s="2" t="inlineStr">
        <is>
          <t>IMPERMEABILIZAÇÃO</t>
        </is>
      </c>
      <c r="D454" s="2" t="inlineStr">
        <is>
          <t>05/10/2026</t>
        </is>
      </c>
      <c r="E454" s="2" t="inlineStr">
        <is>
          <t>14/06/2028</t>
        </is>
      </c>
      <c r="F454" s="2" t="n">
        <v>3466051.203091187</v>
      </c>
      <c r="G454" s="2" t="n">
        <v>0</v>
      </c>
      <c r="H454" s="2" t="n">
        <v>3466051.203091187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0.29</v>
      </c>
      <c r="BL454" s="2" t="n">
        <v>0</v>
      </c>
      <c r="BM454" s="2" t="n">
        <v>0</v>
      </c>
      <c r="BN454" s="2" t="n">
        <v>6.41</v>
      </c>
      <c r="BO454" s="2" t="n">
        <v>5.53</v>
      </c>
      <c r="BP454" s="2" t="n">
        <v>0</v>
      </c>
      <c r="BQ454" s="2" t="n">
        <v>11.94</v>
      </c>
      <c r="BR454" s="2" t="n">
        <v>11.07</v>
      </c>
      <c r="BS454" s="2" t="n">
        <v>0</v>
      </c>
      <c r="BT454" s="2" t="n">
        <v>15.73</v>
      </c>
      <c r="BU454" s="2" t="n">
        <v>14.85</v>
      </c>
      <c r="BV454" s="2" t="n">
        <v>0</v>
      </c>
      <c r="BW454" s="2" t="n">
        <v>21.55</v>
      </c>
      <c r="BX454" s="2" t="n">
        <v>20.68</v>
      </c>
      <c r="BY454" s="2" t="n">
        <v>0</v>
      </c>
      <c r="BZ454" s="2" t="n">
        <v>29.93</v>
      </c>
      <c r="CA454" s="2" t="n">
        <v>28.44</v>
      </c>
      <c r="CB454" s="2" t="n">
        <v>0</v>
      </c>
      <c r="CC454" s="2" t="n">
        <v>40.29</v>
      </c>
      <c r="CD454" s="2" t="n">
        <v>38.8</v>
      </c>
      <c r="CE454" s="2" t="n">
        <v>0</v>
      </c>
      <c r="CF454" s="2" t="n">
        <v>48.42</v>
      </c>
      <c r="CG454" s="2" t="n">
        <v>47.81</v>
      </c>
      <c r="CH454" s="2" t="n">
        <v>0</v>
      </c>
      <c r="CI454" s="2" t="n">
        <v>56.17</v>
      </c>
      <c r="CJ454" s="2" t="n">
        <v>55.55</v>
      </c>
      <c r="CK454" s="2" t="n">
        <v>0</v>
      </c>
      <c r="CL454" s="2" t="n">
        <v>61.67</v>
      </c>
      <c r="CM454" s="2" t="n">
        <v>61.06</v>
      </c>
      <c r="CN454" s="2" t="n">
        <v>0</v>
      </c>
      <c r="CO454" s="2" t="n">
        <v>66.98</v>
      </c>
      <c r="CP454" s="2" t="n">
        <v>66.36</v>
      </c>
      <c r="CQ454" s="2" t="n">
        <v>0</v>
      </c>
      <c r="CR454" s="2" t="n">
        <v>69.53</v>
      </c>
      <c r="CS454" s="2" t="n">
        <v>68.91</v>
      </c>
      <c r="CT454" s="2" t="n">
        <v>0</v>
      </c>
      <c r="CU454" s="2" t="n">
        <v>71.8</v>
      </c>
      <c r="CV454" s="2" t="n">
        <v>71.18000000000001</v>
      </c>
      <c r="CW454" s="2" t="n">
        <v>0</v>
      </c>
      <c r="CX454" s="2" t="n">
        <v>73.90000000000001</v>
      </c>
      <c r="CY454" s="2" t="n">
        <v>73.28</v>
      </c>
      <c r="CZ454" s="2" t="n">
        <v>0</v>
      </c>
      <c r="DA454" s="2" t="n">
        <v>76.78</v>
      </c>
      <c r="DB454" s="2" t="n">
        <v>76.16</v>
      </c>
      <c r="DC454" s="2" t="n">
        <v>0</v>
      </c>
      <c r="DD454" s="2" t="n">
        <v>79.97</v>
      </c>
      <c r="DE454" s="2" t="n">
        <v>79.97</v>
      </c>
      <c r="DF454" s="2" t="n">
        <v>0</v>
      </c>
      <c r="DG454" s="2" t="n">
        <v>85.40000000000001</v>
      </c>
      <c r="DH454" s="2" t="n">
        <v>85.40000000000001</v>
      </c>
      <c r="DI454" s="2" t="n">
        <v>0</v>
      </c>
      <c r="DJ454" s="2" t="n">
        <v>88.98</v>
      </c>
      <c r="DK454" s="2" t="n">
        <v>88.98</v>
      </c>
      <c r="DL454" s="2" t="n">
        <v>0</v>
      </c>
      <c r="DM454" s="2" t="n">
        <v>94.53</v>
      </c>
      <c r="DN454" s="2" t="n">
        <v>94.53</v>
      </c>
      <c r="DO454" s="2" t="n">
        <v>0</v>
      </c>
      <c r="DP454" s="2" t="n">
        <v>98.19</v>
      </c>
      <c r="DQ454" s="2" t="n">
        <v>98.28</v>
      </c>
      <c r="DR454" s="2" t="n">
        <v>0</v>
      </c>
      <c r="DS454" s="2" t="n">
        <v>99.67</v>
      </c>
      <c r="DT454" s="2" t="n">
        <v>99.67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</row>
    <row r="455">
      <c r="A455" s="2" t="n">
        <v>2</v>
      </c>
      <c r="B455" s="2" t="inlineStr">
        <is>
          <t>19.01</t>
        </is>
      </c>
      <c r="C455" s="2" t="inlineStr">
        <is>
          <t>Impermeabilização com argamassa flexível com consumo de 4,0kg/m2, estruturada com tela poliéster resinada malha de 3x3mm</t>
        </is>
      </c>
      <c r="D455" s="2" t="inlineStr">
        <is>
          <t>01/02/2027</t>
        </is>
      </c>
      <c r="E455" s="2" t="inlineStr">
        <is>
          <t>08/05/2028</t>
        </is>
      </c>
      <c r="F455" s="2" t="n">
        <v>600828.2193197442</v>
      </c>
      <c r="G455" s="2" t="n">
        <v>0</v>
      </c>
      <c r="H455" s="2" t="n">
        <v>600828.2193197442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8.42</v>
      </c>
      <c r="CA455" s="2" t="n">
        <v>5.9</v>
      </c>
      <c r="CB455" s="2" t="n">
        <v>0</v>
      </c>
      <c r="CC455" s="2" t="n">
        <v>16.84</v>
      </c>
      <c r="CD455" s="2" t="n">
        <v>14.32</v>
      </c>
      <c r="CE455" s="2" t="n">
        <v>0</v>
      </c>
      <c r="CF455" s="2" t="n">
        <v>25.69</v>
      </c>
      <c r="CG455" s="2" t="n">
        <v>23.16</v>
      </c>
      <c r="CH455" s="2" t="n">
        <v>0</v>
      </c>
      <c r="CI455" s="2" t="n">
        <v>34.11</v>
      </c>
      <c r="CJ455" s="2" t="n">
        <v>31.58</v>
      </c>
      <c r="CK455" s="2" t="n">
        <v>0</v>
      </c>
      <c r="CL455" s="2" t="n">
        <v>43.66</v>
      </c>
      <c r="CM455" s="2" t="n">
        <v>41.14</v>
      </c>
      <c r="CN455" s="2" t="n">
        <v>0</v>
      </c>
      <c r="CO455" s="2" t="n">
        <v>53.15</v>
      </c>
      <c r="CP455" s="2" t="n">
        <v>50.62</v>
      </c>
      <c r="CQ455" s="2" t="n">
        <v>0</v>
      </c>
      <c r="CR455" s="2" t="n">
        <v>62.51</v>
      </c>
      <c r="CS455" s="2" t="n">
        <v>59.98</v>
      </c>
      <c r="CT455" s="2" t="n">
        <v>0</v>
      </c>
      <c r="CU455" s="2" t="n">
        <v>71.43000000000001</v>
      </c>
      <c r="CV455" s="2" t="n">
        <v>68.90000000000001</v>
      </c>
      <c r="CW455" s="2" t="n">
        <v>0</v>
      </c>
      <c r="CX455" s="2" t="n">
        <v>79.88</v>
      </c>
      <c r="CY455" s="2" t="n">
        <v>77.34999999999999</v>
      </c>
      <c r="CZ455" s="2" t="n">
        <v>0</v>
      </c>
      <c r="DA455" s="2" t="n">
        <v>88.47</v>
      </c>
      <c r="DB455" s="2" t="n">
        <v>85.94</v>
      </c>
      <c r="DC455" s="2" t="n">
        <v>0</v>
      </c>
      <c r="DD455" s="2" t="n">
        <v>88.47</v>
      </c>
      <c r="DE455" s="2" t="n">
        <v>88.47</v>
      </c>
      <c r="DF455" s="2" t="n">
        <v>0</v>
      </c>
      <c r="DG455" s="2" t="n">
        <v>89.40000000000001</v>
      </c>
      <c r="DH455" s="2" t="n">
        <v>89.40000000000001</v>
      </c>
      <c r="DI455" s="2" t="n">
        <v>0</v>
      </c>
      <c r="DJ455" s="2" t="n">
        <v>89.40000000000001</v>
      </c>
      <c r="DK455" s="2" t="n">
        <v>89.40000000000001</v>
      </c>
      <c r="DL455" s="2" t="n">
        <v>0</v>
      </c>
      <c r="DM455" s="2" t="n">
        <v>95.09</v>
      </c>
      <c r="DN455" s="2" t="n">
        <v>95.09</v>
      </c>
      <c r="DO455" s="2" t="n">
        <v>0</v>
      </c>
      <c r="DP455" s="2" t="n">
        <v>97.70999999999999</v>
      </c>
      <c r="DQ455" s="2" t="n">
        <v>98.09</v>
      </c>
      <c r="DR455" s="2" t="n">
        <v>0</v>
      </c>
      <c r="DS455" s="2" t="n">
        <v>100</v>
      </c>
      <c r="DT455" s="2" t="n">
        <v>100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</row>
    <row r="456">
      <c r="A456" s="2" t="n">
        <v>3</v>
      </c>
      <c r="B456" s="2" t="inlineStr">
        <is>
          <t>19.01.01</t>
        </is>
      </c>
      <c r="C456" s="2" t="inlineStr">
        <is>
          <t>Camada de regularização com argamassa de cimento e areia</t>
        </is>
      </c>
      <c r="D456" s="2" t="inlineStr">
        <is>
          <t>01/02/2027</t>
        </is>
      </c>
      <c r="E456" s="2" t="inlineStr">
        <is>
          <t>08/05/2028</t>
        </is>
      </c>
      <c r="F456" s="2" t="n">
        <v>201048.3570882005</v>
      </c>
      <c r="G456" s="2" t="n">
        <v>0</v>
      </c>
      <c r="H456" s="2" t="n">
        <v>201048.3570882005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8.42</v>
      </c>
      <c r="CA456" s="2" t="n">
        <v>5.9</v>
      </c>
      <c r="CB456" s="2" t="n">
        <v>0</v>
      </c>
      <c r="CC456" s="2" t="n">
        <v>16.84</v>
      </c>
      <c r="CD456" s="2" t="n">
        <v>14.32</v>
      </c>
      <c r="CE456" s="2" t="n">
        <v>0</v>
      </c>
      <c r="CF456" s="2" t="n">
        <v>25.69</v>
      </c>
      <c r="CG456" s="2" t="n">
        <v>23.16</v>
      </c>
      <c r="CH456" s="2" t="n">
        <v>0</v>
      </c>
      <c r="CI456" s="2" t="n">
        <v>34.11</v>
      </c>
      <c r="CJ456" s="2" t="n">
        <v>31.58</v>
      </c>
      <c r="CK456" s="2" t="n">
        <v>0</v>
      </c>
      <c r="CL456" s="2" t="n">
        <v>43.66</v>
      </c>
      <c r="CM456" s="2" t="n">
        <v>41.14</v>
      </c>
      <c r="CN456" s="2" t="n">
        <v>0</v>
      </c>
      <c r="CO456" s="2" t="n">
        <v>53.15</v>
      </c>
      <c r="CP456" s="2" t="n">
        <v>50.62</v>
      </c>
      <c r="CQ456" s="2" t="n">
        <v>0</v>
      </c>
      <c r="CR456" s="2" t="n">
        <v>62.51</v>
      </c>
      <c r="CS456" s="2" t="n">
        <v>59.98</v>
      </c>
      <c r="CT456" s="2" t="n">
        <v>0</v>
      </c>
      <c r="CU456" s="2" t="n">
        <v>71.43000000000001</v>
      </c>
      <c r="CV456" s="2" t="n">
        <v>68.90000000000001</v>
      </c>
      <c r="CW456" s="2" t="n">
        <v>0</v>
      </c>
      <c r="CX456" s="2" t="n">
        <v>79.88</v>
      </c>
      <c r="CY456" s="2" t="n">
        <v>77.34999999999999</v>
      </c>
      <c r="CZ456" s="2" t="n">
        <v>0</v>
      </c>
      <c r="DA456" s="2" t="n">
        <v>88.47</v>
      </c>
      <c r="DB456" s="2" t="n">
        <v>85.94</v>
      </c>
      <c r="DC456" s="2" t="n">
        <v>0</v>
      </c>
      <c r="DD456" s="2" t="n">
        <v>88.47</v>
      </c>
      <c r="DE456" s="2" t="n">
        <v>88.47</v>
      </c>
      <c r="DF456" s="2" t="n">
        <v>0</v>
      </c>
      <c r="DG456" s="2" t="n">
        <v>89.40000000000001</v>
      </c>
      <c r="DH456" s="2" t="n">
        <v>89.40000000000001</v>
      </c>
      <c r="DI456" s="2" t="n">
        <v>0</v>
      </c>
      <c r="DJ456" s="2" t="n">
        <v>89.40000000000001</v>
      </c>
      <c r="DK456" s="2" t="n">
        <v>89.40000000000001</v>
      </c>
      <c r="DL456" s="2" t="n">
        <v>0</v>
      </c>
      <c r="DM456" s="2" t="n">
        <v>95.09</v>
      </c>
      <c r="DN456" s="2" t="n">
        <v>95.09</v>
      </c>
      <c r="DO456" s="2" t="n">
        <v>0</v>
      </c>
      <c r="DP456" s="2" t="n">
        <v>97.70999999999999</v>
      </c>
      <c r="DQ456" s="2" t="n">
        <v>98.09</v>
      </c>
      <c r="DR456" s="2" t="n">
        <v>0</v>
      </c>
      <c r="DS456" s="2" t="n">
        <v>100</v>
      </c>
      <c r="DT456" s="2" t="n">
        <v>100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</row>
    <row r="457">
      <c r="A457" s="2" t="n">
        <v>3</v>
      </c>
      <c r="B457" s="2" t="inlineStr">
        <is>
          <t>19.01.02</t>
        </is>
      </c>
      <c r="C457" s="2" t="inlineStr">
        <is>
          <t>AF07 - Cantoneira de alumínio/ galvanizada 2x2 fixada com parafuso bucha S6 a cada 30cm</t>
        </is>
      </c>
      <c r="D457" s="2" t="inlineStr">
        <is>
          <t>01/02/2027</t>
        </is>
      </c>
      <c r="E457" s="2" t="inlineStr">
        <is>
          <t>08/05/2028</t>
        </is>
      </c>
      <c r="F457" s="2" t="n">
        <v>30061.81761257086</v>
      </c>
      <c r="G457" s="2" t="n">
        <v>0</v>
      </c>
      <c r="H457" s="2" t="n">
        <v>30061.81761257086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8.42</v>
      </c>
      <c r="CA457" s="2" t="n">
        <v>5.9</v>
      </c>
      <c r="CB457" s="2" t="n">
        <v>0</v>
      </c>
      <c r="CC457" s="2" t="n">
        <v>16.84</v>
      </c>
      <c r="CD457" s="2" t="n">
        <v>14.32</v>
      </c>
      <c r="CE457" s="2" t="n">
        <v>0</v>
      </c>
      <c r="CF457" s="2" t="n">
        <v>25.69</v>
      </c>
      <c r="CG457" s="2" t="n">
        <v>23.16</v>
      </c>
      <c r="CH457" s="2" t="n">
        <v>0</v>
      </c>
      <c r="CI457" s="2" t="n">
        <v>34.11</v>
      </c>
      <c r="CJ457" s="2" t="n">
        <v>31.58</v>
      </c>
      <c r="CK457" s="2" t="n">
        <v>0</v>
      </c>
      <c r="CL457" s="2" t="n">
        <v>43.66</v>
      </c>
      <c r="CM457" s="2" t="n">
        <v>41.14</v>
      </c>
      <c r="CN457" s="2" t="n">
        <v>0</v>
      </c>
      <c r="CO457" s="2" t="n">
        <v>53.15</v>
      </c>
      <c r="CP457" s="2" t="n">
        <v>50.62</v>
      </c>
      <c r="CQ457" s="2" t="n">
        <v>0</v>
      </c>
      <c r="CR457" s="2" t="n">
        <v>62.51</v>
      </c>
      <c r="CS457" s="2" t="n">
        <v>59.98</v>
      </c>
      <c r="CT457" s="2" t="n">
        <v>0</v>
      </c>
      <c r="CU457" s="2" t="n">
        <v>71.43000000000001</v>
      </c>
      <c r="CV457" s="2" t="n">
        <v>68.90000000000001</v>
      </c>
      <c r="CW457" s="2" t="n">
        <v>0</v>
      </c>
      <c r="CX457" s="2" t="n">
        <v>79.88</v>
      </c>
      <c r="CY457" s="2" t="n">
        <v>77.34999999999999</v>
      </c>
      <c r="CZ457" s="2" t="n">
        <v>0</v>
      </c>
      <c r="DA457" s="2" t="n">
        <v>88.47</v>
      </c>
      <c r="DB457" s="2" t="n">
        <v>85.94</v>
      </c>
      <c r="DC457" s="2" t="n">
        <v>0</v>
      </c>
      <c r="DD457" s="2" t="n">
        <v>88.47</v>
      </c>
      <c r="DE457" s="2" t="n">
        <v>88.47</v>
      </c>
      <c r="DF457" s="2" t="n">
        <v>0</v>
      </c>
      <c r="DG457" s="2" t="n">
        <v>89.40000000000001</v>
      </c>
      <c r="DH457" s="2" t="n">
        <v>89.40000000000001</v>
      </c>
      <c r="DI457" s="2" t="n">
        <v>0</v>
      </c>
      <c r="DJ457" s="2" t="n">
        <v>89.40000000000001</v>
      </c>
      <c r="DK457" s="2" t="n">
        <v>89.40000000000001</v>
      </c>
      <c r="DL457" s="2" t="n">
        <v>0</v>
      </c>
      <c r="DM457" s="2" t="n">
        <v>95.09</v>
      </c>
      <c r="DN457" s="2" t="n">
        <v>95.09</v>
      </c>
      <c r="DO457" s="2" t="n">
        <v>0</v>
      </c>
      <c r="DP457" s="2" t="n">
        <v>97.70999999999999</v>
      </c>
      <c r="DQ457" s="2" t="n">
        <v>98.09</v>
      </c>
      <c r="DR457" s="2" t="n">
        <v>0</v>
      </c>
      <c r="DS457" s="2" t="n">
        <v>100</v>
      </c>
      <c r="DT457" s="2" t="n">
        <v>100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</row>
    <row r="458">
      <c r="A458" s="2" t="n">
        <v>3</v>
      </c>
      <c r="B458" s="2" t="inlineStr">
        <is>
          <t>19.01.03</t>
        </is>
      </c>
      <c r="C458" s="2" t="inlineStr">
        <is>
          <t>Cozinhas, gourmet, copa</t>
        </is>
      </c>
      <c r="D458" s="2" t="inlineStr">
        <is>
          <t>01/02/2027</t>
        </is>
      </c>
      <c r="E458" s="2" t="inlineStr">
        <is>
          <t>08/05/2028</t>
        </is>
      </c>
      <c r="F458" s="2" t="n">
        <v>113541.9516</v>
      </c>
      <c r="G458" s="2" t="n">
        <v>0</v>
      </c>
      <c r="H458" s="2" t="n">
        <v>113541.9516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8.42</v>
      </c>
      <c r="CA458" s="2" t="n">
        <v>5.9</v>
      </c>
      <c r="CB458" s="2" t="n">
        <v>0</v>
      </c>
      <c r="CC458" s="2" t="n">
        <v>16.84</v>
      </c>
      <c r="CD458" s="2" t="n">
        <v>14.32</v>
      </c>
      <c r="CE458" s="2" t="n">
        <v>0</v>
      </c>
      <c r="CF458" s="2" t="n">
        <v>25.69</v>
      </c>
      <c r="CG458" s="2" t="n">
        <v>23.16</v>
      </c>
      <c r="CH458" s="2" t="n">
        <v>0</v>
      </c>
      <c r="CI458" s="2" t="n">
        <v>34.11</v>
      </c>
      <c r="CJ458" s="2" t="n">
        <v>31.58</v>
      </c>
      <c r="CK458" s="2" t="n">
        <v>0</v>
      </c>
      <c r="CL458" s="2" t="n">
        <v>43.66</v>
      </c>
      <c r="CM458" s="2" t="n">
        <v>41.14</v>
      </c>
      <c r="CN458" s="2" t="n">
        <v>0</v>
      </c>
      <c r="CO458" s="2" t="n">
        <v>53.15</v>
      </c>
      <c r="CP458" s="2" t="n">
        <v>50.62</v>
      </c>
      <c r="CQ458" s="2" t="n">
        <v>0</v>
      </c>
      <c r="CR458" s="2" t="n">
        <v>62.51</v>
      </c>
      <c r="CS458" s="2" t="n">
        <v>59.98</v>
      </c>
      <c r="CT458" s="2" t="n">
        <v>0</v>
      </c>
      <c r="CU458" s="2" t="n">
        <v>71.43000000000001</v>
      </c>
      <c r="CV458" s="2" t="n">
        <v>68.90000000000001</v>
      </c>
      <c r="CW458" s="2" t="n">
        <v>0</v>
      </c>
      <c r="CX458" s="2" t="n">
        <v>79.88</v>
      </c>
      <c r="CY458" s="2" t="n">
        <v>77.34999999999999</v>
      </c>
      <c r="CZ458" s="2" t="n">
        <v>0</v>
      </c>
      <c r="DA458" s="2" t="n">
        <v>88.47</v>
      </c>
      <c r="DB458" s="2" t="n">
        <v>85.94</v>
      </c>
      <c r="DC458" s="2" t="n">
        <v>0</v>
      </c>
      <c r="DD458" s="2" t="n">
        <v>88.47</v>
      </c>
      <c r="DE458" s="2" t="n">
        <v>88.47</v>
      </c>
      <c r="DF458" s="2" t="n">
        <v>0</v>
      </c>
      <c r="DG458" s="2" t="n">
        <v>89.40000000000001</v>
      </c>
      <c r="DH458" s="2" t="n">
        <v>89.40000000000001</v>
      </c>
      <c r="DI458" s="2" t="n">
        <v>0</v>
      </c>
      <c r="DJ458" s="2" t="n">
        <v>89.40000000000001</v>
      </c>
      <c r="DK458" s="2" t="n">
        <v>89.40000000000001</v>
      </c>
      <c r="DL458" s="2" t="n">
        <v>0</v>
      </c>
      <c r="DM458" s="2" t="n">
        <v>95.09</v>
      </c>
      <c r="DN458" s="2" t="n">
        <v>95.09</v>
      </c>
      <c r="DO458" s="2" t="n">
        <v>0</v>
      </c>
      <c r="DP458" s="2" t="n">
        <v>97.70999999999999</v>
      </c>
      <c r="DQ458" s="2" t="n">
        <v>98.09</v>
      </c>
      <c r="DR458" s="2" t="n">
        <v>0</v>
      </c>
      <c r="DS458" s="2" t="n">
        <v>100</v>
      </c>
      <c r="DT458" s="2" t="n">
        <v>100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</row>
    <row r="459">
      <c r="A459" s="2" t="n">
        <v>3</v>
      </c>
      <c r="B459" s="2" t="inlineStr">
        <is>
          <t>19.01.04</t>
        </is>
      </c>
      <c r="C459" s="2" t="inlineStr">
        <is>
          <t>Dml, ARS</t>
        </is>
      </c>
      <c r="D459" s="2" t="inlineStr">
        <is>
          <t>01/02/2027</t>
        </is>
      </c>
      <c r="E459" s="2" t="inlineStr">
        <is>
          <t>08/05/2028</t>
        </is>
      </c>
      <c r="F459" s="2" t="n">
        <v>5245.044</v>
      </c>
      <c r="G459" s="2" t="n">
        <v>0</v>
      </c>
      <c r="H459" s="2" t="n">
        <v>5245.044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8.42</v>
      </c>
      <c r="CA459" s="2" t="n">
        <v>5.9</v>
      </c>
      <c r="CB459" s="2" t="n">
        <v>0</v>
      </c>
      <c r="CC459" s="2" t="n">
        <v>16.84</v>
      </c>
      <c r="CD459" s="2" t="n">
        <v>14.32</v>
      </c>
      <c r="CE459" s="2" t="n">
        <v>0</v>
      </c>
      <c r="CF459" s="2" t="n">
        <v>25.69</v>
      </c>
      <c r="CG459" s="2" t="n">
        <v>23.16</v>
      </c>
      <c r="CH459" s="2" t="n">
        <v>0</v>
      </c>
      <c r="CI459" s="2" t="n">
        <v>34.11</v>
      </c>
      <c r="CJ459" s="2" t="n">
        <v>31.58</v>
      </c>
      <c r="CK459" s="2" t="n">
        <v>0</v>
      </c>
      <c r="CL459" s="2" t="n">
        <v>43.66</v>
      </c>
      <c r="CM459" s="2" t="n">
        <v>41.14</v>
      </c>
      <c r="CN459" s="2" t="n">
        <v>0</v>
      </c>
      <c r="CO459" s="2" t="n">
        <v>53.15</v>
      </c>
      <c r="CP459" s="2" t="n">
        <v>50.62</v>
      </c>
      <c r="CQ459" s="2" t="n">
        <v>0</v>
      </c>
      <c r="CR459" s="2" t="n">
        <v>62.51</v>
      </c>
      <c r="CS459" s="2" t="n">
        <v>59.98</v>
      </c>
      <c r="CT459" s="2" t="n">
        <v>0</v>
      </c>
      <c r="CU459" s="2" t="n">
        <v>71.43000000000001</v>
      </c>
      <c r="CV459" s="2" t="n">
        <v>68.90000000000001</v>
      </c>
      <c r="CW459" s="2" t="n">
        <v>0</v>
      </c>
      <c r="CX459" s="2" t="n">
        <v>79.88</v>
      </c>
      <c r="CY459" s="2" t="n">
        <v>77.34999999999999</v>
      </c>
      <c r="CZ459" s="2" t="n">
        <v>0</v>
      </c>
      <c r="DA459" s="2" t="n">
        <v>88.47</v>
      </c>
      <c r="DB459" s="2" t="n">
        <v>85.94</v>
      </c>
      <c r="DC459" s="2" t="n">
        <v>0</v>
      </c>
      <c r="DD459" s="2" t="n">
        <v>88.47</v>
      </c>
      <c r="DE459" s="2" t="n">
        <v>88.47</v>
      </c>
      <c r="DF459" s="2" t="n">
        <v>0</v>
      </c>
      <c r="DG459" s="2" t="n">
        <v>89.40000000000001</v>
      </c>
      <c r="DH459" s="2" t="n">
        <v>89.40000000000001</v>
      </c>
      <c r="DI459" s="2" t="n">
        <v>0</v>
      </c>
      <c r="DJ459" s="2" t="n">
        <v>89.40000000000001</v>
      </c>
      <c r="DK459" s="2" t="n">
        <v>89.40000000000001</v>
      </c>
      <c r="DL459" s="2" t="n">
        <v>0</v>
      </c>
      <c r="DM459" s="2" t="n">
        <v>95.09</v>
      </c>
      <c r="DN459" s="2" t="n">
        <v>95.09</v>
      </c>
      <c r="DO459" s="2" t="n">
        <v>0</v>
      </c>
      <c r="DP459" s="2" t="n">
        <v>97.70999999999999</v>
      </c>
      <c r="DQ459" s="2" t="n">
        <v>98.09</v>
      </c>
      <c r="DR459" s="2" t="n">
        <v>0</v>
      </c>
      <c r="DS459" s="2" t="n">
        <v>100</v>
      </c>
      <c r="DT459" s="2" t="n">
        <v>100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</row>
    <row r="460">
      <c r="A460" s="2" t="n">
        <v>3</v>
      </c>
      <c r="B460" s="2" t="inlineStr">
        <is>
          <t>19.01.05</t>
        </is>
      </c>
      <c r="C460" s="2" t="inlineStr">
        <is>
          <t>Banheiros</t>
        </is>
      </c>
      <c r="D460" s="2" t="inlineStr">
        <is>
          <t>01/02/2027</t>
        </is>
      </c>
      <c r="E460" s="2" t="inlineStr">
        <is>
          <t>08/05/2028</t>
        </is>
      </c>
      <c r="F460" s="2" t="n">
        <v>202068.273316</v>
      </c>
      <c r="G460" s="2" t="n">
        <v>0</v>
      </c>
      <c r="H460" s="2" t="n">
        <v>202068.273316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8.42</v>
      </c>
      <c r="CA460" s="2" t="n">
        <v>5.9</v>
      </c>
      <c r="CB460" s="2" t="n">
        <v>0</v>
      </c>
      <c r="CC460" s="2" t="n">
        <v>16.84</v>
      </c>
      <c r="CD460" s="2" t="n">
        <v>14.32</v>
      </c>
      <c r="CE460" s="2" t="n">
        <v>0</v>
      </c>
      <c r="CF460" s="2" t="n">
        <v>25.69</v>
      </c>
      <c r="CG460" s="2" t="n">
        <v>23.16</v>
      </c>
      <c r="CH460" s="2" t="n">
        <v>0</v>
      </c>
      <c r="CI460" s="2" t="n">
        <v>34.11</v>
      </c>
      <c r="CJ460" s="2" t="n">
        <v>31.58</v>
      </c>
      <c r="CK460" s="2" t="n">
        <v>0</v>
      </c>
      <c r="CL460" s="2" t="n">
        <v>43.66</v>
      </c>
      <c r="CM460" s="2" t="n">
        <v>41.14</v>
      </c>
      <c r="CN460" s="2" t="n">
        <v>0</v>
      </c>
      <c r="CO460" s="2" t="n">
        <v>53.15</v>
      </c>
      <c r="CP460" s="2" t="n">
        <v>50.62</v>
      </c>
      <c r="CQ460" s="2" t="n">
        <v>0</v>
      </c>
      <c r="CR460" s="2" t="n">
        <v>62.51</v>
      </c>
      <c r="CS460" s="2" t="n">
        <v>59.98</v>
      </c>
      <c r="CT460" s="2" t="n">
        <v>0</v>
      </c>
      <c r="CU460" s="2" t="n">
        <v>71.43000000000001</v>
      </c>
      <c r="CV460" s="2" t="n">
        <v>68.90000000000001</v>
      </c>
      <c r="CW460" s="2" t="n">
        <v>0</v>
      </c>
      <c r="CX460" s="2" t="n">
        <v>79.88</v>
      </c>
      <c r="CY460" s="2" t="n">
        <v>77.34999999999999</v>
      </c>
      <c r="CZ460" s="2" t="n">
        <v>0</v>
      </c>
      <c r="DA460" s="2" t="n">
        <v>88.47</v>
      </c>
      <c r="DB460" s="2" t="n">
        <v>85.94</v>
      </c>
      <c r="DC460" s="2" t="n">
        <v>0</v>
      </c>
      <c r="DD460" s="2" t="n">
        <v>88.47</v>
      </c>
      <c r="DE460" s="2" t="n">
        <v>88.47</v>
      </c>
      <c r="DF460" s="2" t="n">
        <v>0</v>
      </c>
      <c r="DG460" s="2" t="n">
        <v>89.40000000000001</v>
      </c>
      <c r="DH460" s="2" t="n">
        <v>89.40000000000001</v>
      </c>
      <c r="DI460" s="2" t="n">
        <v>0</v>
      </c>
      <c r="DJ460" s="2" t="n">
        <v>89.40000000000001</v>
      </c>
      <c r="DK460" s="2" t="n">
        <v>89.40000000000001</v>
      </c>
      <c r="DL460" s="2" t="n">
        <v>0</v>
      </c>
      <c r="DM460" s="2" t="n">
        <v>95.09</v>
      </c>
      <c r="DN460" s="2" t="n">
        <v>95.09</v>
      </c>
      <c r="DO460" s="2" t="n">
        <v>0</v>
      </c>
      <c r="DP460" s="2" t="n">
        <v>97.70999999999999</v>
      </c>
      <c r="DQ460" s="2" t="n">
        <v>98.09</v>
      </c>
      <c r="DR460" s="2" t="n">
        <v>0</v>
      </c>
      <c r="DS460" s="2" t="n">
        <v>100</v>
      </c>
      <c r="DT460" s="2" t="n">
        <v>100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</row>
    <row r="461">
      <c r="A461" s="2" t="n">
        <v>3</v>
      </c>
      <c r="B461" s="2" t="inlineStr">
        <is>
          <t>19.01.06</t>
        </is>
      </c>
      <c r="C461" s="2" t="inlineStr">
        <is>
          <t>Circ. Área técnica</t>
        </is>
      </c>
      <c r="D461" s="2" t="inlineStr">
        <is>
          <t>01/02/2027</t>
        </is>
      </c>
      <c r="E461" s="2" t="inlineStr">
        <is>
          <t>08/05/2028</t>
        </is>
      </c>
      <c r="F461" s="2" t="n">
        <v>5803.257600000001</v>
      </c>
      <c r="G461" s="2" t="n">
        <v>0</v>
      </c>
      <c r="H461" s="2" t="n">
        <v>5803.257600000001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8.42</v>
      </c>
      <c r="CA461" s="2" t="n">
        <v>5.9</v>
      </c>
      <c r="CB461" s="2" t="n">
        <v>0</v>
      </c>
      <c r="CC461" s="2" t="n">
        <v>16.84</v>
      </c>
      <c r="CD461" s="2" t="n">
        <v>14.32</v>
      </c>
      <c r="CE461" s="2" t="n">
        <v>0</v>
      </c>
      <c r="CF461" s="2" t="n">
        <v>25.69</v>
      </c>
      <c r="CG461" s="2" t="n">
        <v>23.16</v>
      </c>
      <c r="CH461" s="2" t="n">
        <v>0</v>
      </c>
      <c r="CI461" s="2" t="n">
        <v>34.11</v>
      </c>
      <c r="CJ461" s="2" t="n">
        <v>31.58</v>
      </c>
      <c r="CK461" s="2" t="n">
        <v>0</v>
      </c>
      <c r="CL461" s="2" t="n">
        <v>43.66</v>
      </c>
      <c r="CM461" s="2" t="n">
        <v>41.14</v>
      </c>
      <c r="CN461" s="2" t="n">
        <v>0</v>
      </c>
      <c r="CO461" s="2" t="n">
        <v>53.15</v>
      </c>
      <c r="CP461" s="2" t="n">
        <v>50.62</v>
      </c>
      <c r="CQ461" s="2" t="n">
        <v>0</v>
      </c>
      <c r="CR461" s="2" t="n">
        <v>62.51</v>
      </c>
      <c r="CS461" s="2" t="n">
        <v>59.98</v>
      </c>
      <c r="CT461" s="2" t="n">
        <v>0</v>
      </c>
      <c r="CU461" s="2" t="n">
        <v>71.43000000000001</v>
      </c>
      <c r="CV461" s="2" t="n">
        <v>68.90000000000001</v>
      </c>
      <c r="CW461" s="2" t="n">
        <v>0</v>
      </c>
      <c r="CX461" s="2" t="n">
        <v>79.88</v>
      </c>
      <c r="CY461" s="2" t="n">
        <v>77.34999999999999</v>
      </c>
      <c r="CZ461" s="2" t="n">
        <v>0</v>
      </c>
      <c r="DA461" s="2" t="n">
        <v>88.47</v>
      </c>
      <c r="DB461" s="2" t="n">
        <v>85.94</v>
      </c>
      <c r="DC461" s="2" t="n">
        <v>0</v>
      </c>
      <c r="DD461" s="2" t="n">
        <v>88.47</v>
      </c>
      <c r="DE461" s="2" t="n">
        <v>88.47</v>
      </c>
      <c r="DF461" s="2" t="n">
        <v>0</v>
      </c>
      <c r="DG461" s="2" t="n">
        <v>89.40000000000001</v>
      </c>
      <c r="DH461" s="2" t="n">
        <v>89.40000000000001</v>
      </c>
      <c r="DI461" s="2" t="n">
        <v>0</v>
      </c>
      <c r="DJ461" s="2" t="n">
        <v>89.40000000000001</v>
      </c>
      <c r="DK461" s="2" t="n">
        <v>89.40000000000001</v>
      </c>
      <c r="DL461" s="2" t="n">
        <v>0</v>
      </c>
      <c r="DM461" s="2" t="n">
        <v>95.09</v>
      </c>
      <c r="DN461" s="2" t="n">
        <v>95.09</v>
      </c>
      <c r="DO461" s="2" t="n">
        <v>0</v>
      </c>
      <c r="DP461" s="2" t="n">
        <v>97.70999999999999</v>
      </c>
      <c r="DQ461" s="2" t="n">
        <v>98.09</v>
      </c>
      <c r="DR461" s="2" t="n">
        <v>0</v>
      </c>
      <c r="DS461" s="2" t="n">
        <v>100</v>
      </c>
      <c r="DT461" s="2" t="n">
        <v>100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</row>
    <row r="462">
      <c r="A462" s="2" t="n">
        <v>3</v>
      </c>
      <c r="B462" s="2" t="inlineStr">
        <is>
          <t>19.01.07</t>
        </is>
      </c>
      <c r="C462" s="2" t="inlineStr">
        <is>
          <t>Sauna</t>
        </is>
      </c>
      <c r="D462" s="2" t="inlineStr">
        <is>
          <t>01/02/2027</t>
        </is>
      </c>
      <c r="E462" s="2" t="inlineStr">
        <is>
          <t>08/05/2028</t>
        </is>
      </c>
      <c r="F462" s="2" t="n">
        <v>1666.139999999999</v>
      </c>
      <c r="G462" s="2" t="n">
        <v>0</v>
      </c>
      <c r="H462" s="2" t="n">
        <v>1666.139999999999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8.42</v>
      </c>
      <c r="CA462" s="2" t="n">
        <v>5.9</v>
      </c>
      <c r="CB462" s="2" t="n">
        <v>0</v>
      </c>
      <c r="CC462" s="2" t="n">
        <v>16.84</v>
      </c>
      <c r="CD462" s="2" t="n">
        <v>14.32</v>
      </c>
      <c r="CE462" s="2" t="n">
        <v>0</v>
      </c>
      <c r="CF462" s="2" t="n">
        <v>25.69</v>
      </c>
      <c r="CG462" s="2" t="n">
        <v>23.16</v>
      </c>
      <c r="CH462" s="2" t="n">
        <v>0</v>
      </c>
      <c r="CI462" s="2" t="n">
        <v>34.11</v>
      </c>
      <c r="CJ462" s="2" t="n">
        <v>31.58</v>
      </c>
      <c r="CK462" s="2" t="n">
        <v>0</v>
      </c>
      <c r="CL462" s="2" t="n">
        <v>43.66</v>
      </c>
      <c r="CM462" s="2" t="n">
        <v>41.14</v>
      </c>
      <c r="CN462" s="2" t="n">
        <v>0</v>
      </c>
      <c r="CO462" s="2" t="n">
        <v>53.15</v>
      </c>
      <c r="CP462" s="2" t="n">
        <v>50.62</v>
      </c>
      <c r="CQ462" s="2" t="n">
        <v>0</v>
      </c>
      <c r="CR462" s="2" t="n">
        <v>62.51</v>
      </c>
      <c r="CS462" s="2" t="n">
        <v>59.98</v>
      </c>
      <c r="CT462" s="2" t="n">
        <v>0</v>
      </c>
      <c r="CU462" s="2" t="n">
        <v>71.43000000000001</v>
      </c>
      <c r="CV462" s="2" t="n">
        <v>68.90000000000001</v>
      </c>
      <c r="CW462" s="2" t="n">
        <v>0</v>
      </c>
      <c r="CX462" s="2" t="n">
        <v>79.88</v>
      </c>
      <c r="CY462" s="2" t="n">
        <v>77.34999999999999</v>
      </c>
      <c r="CZ462" s="2" t="n">
        <v>0</v>
      </c>
      <c r="DA462" s="2" t="n">
        <v>88.47</v>
      </c>
      <c r="DB462" s="2" t="n">
        <v>85.94</v>
      </c>
      <c r="DC462" s="2" t="n">
        <v>0</v>
      </c>
      <c r="DD462" s="2" t="n">
        <v>88.47</v>
      </c>
      <c r="DE462" s="2" t="n">
        <v>88.47</v>
      </c>
      <c r="DF462" s="2" t="n">
        <v>0</v>
      </c>
      <c r="DG462" s="2" t="n">
        <v>89.40000000000001</v>
      </c>
      <c r="DH462" s="2" t="n">
        <v>89.40000000000001</v>
      </c>
      <c r="DI462" s="2" t="n">
        <v>0</v>
      </c>
      <c r="DJ462" s="2" t="n">
        <v>89.40000000000001</v>
      </c>
      <c r="DK462" s="2" t="n">
        <v>89.40000000000001</v>
      </c>
      <c r="DL462" s="2" t="n">
        <v>0</v>
      </c>
      <c r="DM462" s="2" t="n">
        <v>95.09</v>
      </c>
      <c r="DN462" s="2" t="n">
        <v>95.09</v>
      </c>
      <c r="DO462" s="2" t="n">
        <v>0</v>
      </c>
      <c r="DP462" s="2" t="n">
        <v>97.70999999999999</v>
      </c>
      <c r="DQ462" s="2" t="n">
        <v>98.09</v>
      </c>
      <c r="DR462" s="2" t="n">
        <v>0</v>
      </c>
      <c r="DS462" s="2" t="n">
        <v>100</v>
      </c>
      <c r="DT462" s="2" t="n">
        <v>100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</row>
    <row r="463">
      <c r="A463" s="2" t="n">
        <v>3</v>
      </c>
      <c r="B463" s="2" t="inlineStr">
        <is>
          <t>19.01.08</t>
        </is>
      </c>
      <c r="C463" s="2" t="inlineStr">
        <is>
          <t>Pet care</t>
        </is>
      </c>
      <c r="D463" s="2" t="inlineStr">
        <is>
          <t>01/02/2027</t>
        </is>
      </c>
      <c r="E463" s="2" t="inlineStr">
        <is>
          <t>08/05/2028</t>
        </is>
      </c>
      <c r="F463" s="2" t="n">
        <v>1516.221</v>
      </c>
      <c r="G463" s="2" t="n">
        <v>0</v>
      </c>
      <c r="H463" s="2" t="n">
        <v>1516.221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8.42</v>
      </c>
      <c r="CA463" s="2" t="n">
        <v>5.9</v>
      </c>
      <c r="CB463" s="2" t="n">
        <v>0</v>
      </c>
      <c r="CC463" s="2" t="n">
        <v>16.84</v>
      </c>
      <c r="CD463" s="2" t="n">
        <v>14.32</v>
      </c>
      <c r="CE463" s="2" t="n">
        <v>0</v>
      </c>
      <c r="CF463" s="2" t="n">
        <v>25.69</v>
      </c>
      <c r="CG463" s="2" t="n">
        <v>23.16</v>
      </c>
      <c r="CH463" s="2" t="n">
        <v>0</v>
      </c>
      <c r="CI463" s="2" t="n">
        <v>34.11</v>
      </c>
      <c r="CJ463" s="2" t="n">
        <v>31.58</v>
      </c>
      <c r="CK463" s="2" t="n">
        <v>0</v>
      </c>
      <c r="CL463" s="2" t="n">
        <v>43.66</v>
      </c>
      <c r="CM463" s="2" t="n">
        <v>41.14</v>
      </c>
      <c r="CN463" s="2" t="n">
        <v>0</v>
      </c>
      <c r="CO463" s="2" t="n">
        <v>53.15</v>
      </c>
      <c r="CP463" s="2" t="n">
        <v>50.62</v>
      </c>
      <c r="CQ463" s="2" t="n">
        <v>0</v>
      </c>
      <c r="CR463" s="2" t="n">
        <v>62.51</v>
      </c>
      <c r="CS463" s="2" t="n">
        <v>59.98</v>
      </c>
      <c r="CT463" s="2" t="n">
        <v>0</v>
      </c>
      <c r="CU463" s="2" t="n">
        <v>71.43000000000001</v>
      </c>
      <c r="CV463" s="2" t="n">
        <v>68.90000000000001</v>
      </c>
      <c r="CW463" s="2" t="n">
        <v>0</v>
      </c>
      <c r="CX463" s="2" t="n">
        <v>79.88</v>
      </c>
      <c r="CY463" s="2" t="n">
        <v>77.34999999999999</v>
      </c>
      <c r="CZ463" s="2" t="n">
        <v>0</v>
      </c>
      <c r="DA463" s="2" t="n">
        <v>88.47</v>
      </c>
      <c r="DB463" s="2" t="n">
        <v>85.94</v>
      </c>
      <c r="DC463" s="2" t="n">
        <v>0</v>
      </c>
      <c r="DD463" s="2" t="n">
        <v>88.47</v>
      </c>
      <c r="DE463" s="2" t="n">
        <v>88.47</v>
      </c>
      <c r="DF463" s="2" t="n">
        <v>0</v>
      </c>
      <c r="DG463" s="2" t="n">
        <v>89.40000000000001</v>
      </c>
      <c r="DH463" s="2" t="n">
        <v>89.40000000000001</v>
      </c>
      <c r="DI463" s="2" t="n">
        <v>0</v>
      </c>
      <c r="DJ463" s="2" t="n">
        <v>89.40000000000001</v>
      </c>
      <c r="DK463" s="2" t="n">
        <v>89.40000000000001</v>
      </c>
      <c r="DL463" s="2" t="n">
        <v>0</v>
      </c>
      <c r="DM463" s="2" t="n">
        <v>95.09</v>
      </c>
      <c r="DN463" s="2" t="n">
        <v>95.09</v>
      </c>
      <c r="DO463" s="2" t="n">
        <v>0</v>
      </c>
      <c r="DP463" s="2" t="n">
        <v>97.70999999999999</v>
      </c>
      <c r="DQ463" s="2" t="n">
        <v>98.09</v>
      </c>
      <c r="DR463" s="2" t="n">
        <v>0</v>
      </c>
      <c r="DS463" s="2" t="n">
        <v>100</v>
      </c>
      <c r="DT463" s="2" t="n">
        <v>100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</row>
    <row r="464">
      <c r="A464" s="2" t="n">
        <v>3</v>
      </c>
      <c r="B464" s="2" t="inlineStr">
        <is>
          <t>19.01.09</t>
        </is>
      </c>
      <c r="C464" s="2" t="inlineStr">
        <is>
          <t>Casa de máquinas| casa de bombas</t>
        </is>
      </c>
      <c r="D464" s="2" t="inlineStr">
        <is>
          <t>01/02/2027</t>
        </is>
      </c>
      <c r="E464" s="2" t="inlineStr">
        <is>
          <t>08/05/2028</t>
        </is>
      </c>
      <c r="F464" s="2" t="n">
        <v>3636.717</v>
      </c>
      <c r="G464" s="2" t="n">
        <v>0</v>
      </c>
      <c r="H464" s="2" t="n">
        <v>3636.717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8.42</v>
      </c>
      <c r="CA464" s="2" t="n">
        <v>5.9</v>
      </c>
      <c r="CB464" s="2" t="n">
        <v>0</v>
      </c>
      <c r="CC464" s="2" t="n">
        <v>16.84</v>
      </c>
      <c r="CD464" s="2" t="n">
        <v>14.32</v>
      </c>
      <c r="CE464" s="2" t="n">
        <v>0</v>
      </c>
      <c r="CF464" s="2" t="n">
        <v>25.69</v>
      </c>
      <c r="CG464" s="2" t="n">
        <v>23.16</v>
      </c>
      <c r="CH464" s="2" t="n">
        <v>0</v>
      </c>
      <c r="CI464" s="2" t="n">
        <v>34.11</v>
      </c>
      <c r="CJ464" s="2" t="n">
        <v>31.58</v>
      </c>
      <c r="CK464" s="2" t="n">
        <v>0</v>
      </c>
      <c r="CL464" s="2" t="n">
        <v>43.66</v>
      </c>
      <c r="CM464" s="2" t="n">
        <v>41.14</v>
      </c>
      <c r="CN464" s="2" t="n">
        <v>0</v>
      </c>
      <c r="CO464" s="2" t="n">
        <v>53.15</v>
      </c>
      <c r="CP464" s="2" t="n">
        <v>50.62</v>
      </c>
      <c r="CQ464" s="2" t="n">
        <v>0</v>
      </c>
      <c r="CR464" s="2" t="n">
        <v>62.51</v>
      </c>
      <c r="CS464" s="2" t="n">
        <v>59.98</v>
      </c>
      <c r="CT464" s="2" t="n">
        <v>0</v>
      </c>
      <c r="CU464" s="2" t="n">
        <v>71.43000000000001</v>
      </c>
      <c r="CV464" s="2" t="n">
        <v>68.90000000000001</v>
      </c>
      <c r="CW464" s="2" t="n">
        <v>0</v>
      </c>
      <c r="CX464" s="2" t="n">
        <v>79.88</v>
      </c>
      <c r="CY464" s="2" t="n">
        <v>77.34999999999999</v>
      </c>
      <c r="CZ464" s="2" t="n">
        <v>0</v>
      </c>
      <c r="DA464" s="2" t="n">
        <v>88.47</v>
      </c>
      <c r="DB464" s="2" t="n">
        <v>85.94</v>
      </c>
      <c r="DC464" s="2" t="n">
        <v>0</v>
      </c>
      <c r="DD464" s="2" t="n">
        <v>88.47</v>
      </c>
      <c r="DE464" s="2" t="n">
        <v>88.47</v>
      </c>
      <c r="DF464" s="2" t="n">
        <v>0</v>
      </c>
      <c r="DG464" s="2" t="n">
        <v>89.40000000000001</v>
      </c>
      <c r="DH464" s="2" t="n">
        <v>89.40000000000001</v>
      </c>
      <c r="DI464" s="2" t="n">
        <v>0</v>
      </c>
      <c r="DJ464" s="2" t="n">
        <v>89.40000000000001</v>
      </c>
      <c r="DK464" s="2" t="n">
        <v>89.40000000000001</v>
      </c>
      <c r="DL464" s="2" t="n">
        <v>0</v>
      </c>
      <c r="DM464" s="2" t="n">
        <v>95.09</v>
      </c>
      <c r="DN464" s="2" t="n">
        <v>95.09</v>
      </c>
      <c r="DO464" s="2" t="n">
        <v>0</v>
      </c>
      <c r="DP464" s="2" t="n">
        <v>97.70999999999999</v>
      </c>
      <c r="DQ464" s="2" t="n">
        <v>98.09</v>
      </c>
      <c r="DR464" s="2" t="n">
        <v>0</v>
      </c>
      <c r="DS464" s="2" t="n">
        <v>100</v>
      </c>
      <c r="DT464" s="2" t="n">
        <v>100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</row>
    <row r="465">
      <c r="A465" s="2" t="n">
        <v>3</v>
      </c>
      <c r="B465" s="2" t="inlineStr">
        <is>
          <t>19.01.10</t>
        </is>
      </c>
      <c r="C465" s="2" t="inlineStr">
        <is>
          <t>Reservatório lojas</t>
        </is>
      </c>
      <c r="D465" s="2" t="inlineStr">
        <is>
          <t>01/02/2027</t>
        </is>
      </c>
      <c r="E465" s="2" t="inlineStr">
        <is>
          <t>08/05/2028</t>
        </is>
      </c>
      <c r="F465" s="2" t="n">
        <v>1404.1664</v>
      </c>
      <c r="G465" s="2" t="n">
        <v>0</v>
      </c>
      <c r="H465" s="2" t="n">
        <v>1404.1664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8.42</v>
      </c>
      <c r="CA465" s="2" t="n">
        <v>5.9</v>
      </c>
      <c r="CB465" s="2" t="n">
        <v>0</v>
      </c>
      <c r="CC465" s="2" t="n">
        <v>16.84</v>
      </c>
      <c r="CD465" s="2" t="n">
        <v>14.32</v>
      </c>
      <c r="CE465" s="2" t="n">
        <v>0</v>
      </c>
      <c r="CF465" s="2" t="n">
        <v>25.69</v>
      </c>
      <c r="CG465" s="2" t="n">
        <v>23.16</v>
      </c>
      <c r="CH465" s="2" t="n">
        <v>0</v>
      </c>
      <c r="CI465" s="2" t="n">
        <v>34.11</v>
      </c>
      <c r="CJ465" s="2" t="n">
        <v>31.58</v>
      </c>
      <c r="CK465" s="2" t="n">
        <v>0</v>
      </c>
      <c r="CL465" s="2" t="n">
        <v>43.66</v>
      </c>
      <c r="CM465" s="2" t="n">
        <v>41.14</v>
      </c>
      <c r="CN465" s="2" t="n">
        <v>0</v>
      </c>
      <c r="CO465" s="2" t="n">
        <v>53.15</v>
      </c>
      <c r="CP465" s="2" t="n">
        <v>50.62</v>
      </c>
      <c r="CQ465" s="2" t="n">
        <v>0</v>
      </c>
      <c r="CR465" s="2" t="n">
        <v>62.51</v>
      </c>
      <c r="CS465" s="2" t="n">
        <v>59.98</v>
      </c>
      <c r="CT465" s="2" t="n">
        <v>0</v>
      </c>
      <c r="CU465" s="2" t="n">
        <v>71.43000000000001</v>
      </c>
      <c r="CV465" s="2" t="n">
        <v>68.90000000000001</v>
      </c>
      <c r="CW465" s="2" t="n">
        <v>0</v>
      </c>
      <c r="CX465" s="2" t="n">
        <v>79.88</v>
      </c>
      <c r="CY465" s="2" t="n">
        <v>77.34999999999999</v>
      </c>
      <c r="CZ465" s="2" t="n">
        <v>0</v>
      </c>
      <c r="DA465" s="2" t="n">
        <v>88.47</v>
      </c>
      <c r="DB465" s="2" t="n">
        <v>85.94</v>
      </c>
      <c r="DC465" s="2" t="n">
        <v>0</v>
      </c>
      <c r="DD465" s="2" t="n">
        <v>88.47</v>
      </c>
      <c r="DE465" s="2" t="n">
        <v>88.47</v>
      </c>
      <c r="DF465" s="2" t="n">
        <v>0</v>
      </c>
      <c r="DG465" s="2" t="n">
        <v>89.40000000000001</v>
      </c>
      <c r="DH465" s="2" t="n">
        <v>89.40000000000001</v>
      </c>
      <c r="DI465" s="2" t="n">
        <v>0</v>
      </c>
      <c r="DJ465" s="2" t="n">
        <v>89.40000000000001</v>
      </c>
      <c r="DK465" s="2" t="n">
        <v>89.40000000000001</v>
      </c>
      <c r="DL465" s="2" t="n">
        <v>0</v>
      </c>
      <c r="DM465" s="2" t="n">
        <v>95.09</v>
      </c>
      <c r="DN465" s="2" t="n">
        <v>95.09</v>
      </c>
      <c r="DO465" s="2" t="n">
        <v>0</v>
      </c>
      <c r="DP465" s="2" t="n">
        <v>97.70999999999999</v>
      </c>
      <c r="DQ465" s="2" t="n">
        <v>98.09</v>
      </c>
      <c r="DR465" s="2" t="n">
        <v>0</v>
      </c>
      <c r="DS465" s="2" t="n">
        <v>100</v>
      </c>
      <c r="DT465" s="2" t="n">
        <v>100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</row>
    <row r="466">
      <c r="A466" s="2" t="n">
        <v>3</v>
      </c>
      <c r="B466" s="2" t="inlineStr">
        <is>
          <t>19.01.11</t>
        </is>
      </c>
      <c r="C466" s="2" t="inlineStr">
        <is>
          <t>Impermabilização de ralos</t>
        </is>
      </c>
      <c r="D466" s="2" t="inlineStr">
        <is>
          <t>01/02/2027</t>
        </is>
      </c>
      <c r="E466" s="2" t="inlineStr">
        <is>
          <t>08/05/2028</t>
        </is>
      </c>
      <c r="F466" s="2" t="n">
        <v>34836.27370297282</v>
      </c>
      <c r="G466" s="2" t="n">
        <v>0</v>
      </c>
      <c r="H466" s="2" t="n">
        <v>34836.27370297282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8.42</v>
      </c>
      <c r="CA466" s="2" t="n">
        <v>5.9</v>
      </c>
      <c r="CB466" s="2" t="n">
        <v>0</v>
      </c>
      <c r="CC466" s="2" t="n">
        <v>16.84</v>
      </c>
      <c r="CD466" s="2" t="n">
        <v>14.32</v>
      </c>
      <c r="CE466" s="2" t="n">
        <v>0</v>
      </c>
      <c r="CF466" s="2" t="n">
        <v>25.69</v>
      </c>
      <c r="CG466" s="2" t="n">
        <v>23.16</v>
      </c>
      <c r="CH466" s="2" t="n">
        <v>0</v>
      </c>
      <c r="CI466" s="2" t="n">
        <v>34.11</v>
      </c>
      <c r="CJ466" s="2" t="n">
        <v>31.58</v>
      </c>
      <c r="CK466" s="2" t="n">
        <v>0</v>
      </c>
      <c r="CL466" s="2" t="n">
        <v>43.66</v>
      </c>
      <c r="CM466" s="2" t="n">
        <v>41.14</v>
      </c>
      <c r="CN466" s="2" t="n">
        <v>0</v>
      </c>
      <c r="CO466" s="2" t="n">
        <v>53.15</v>
      </c>
      <c r="CP466" s="2" t="n">
        <v>50.62</v>
      </c>
      <c r="CQ466" s="2" t="n">
        <v>0</v>
      </c>
      <c r="CR466" s="2" t="n">
        <v>62.51</v>
      </c>
      <c r="CS466" s="2" t="n">
        <v>59.98</v>
      </c>
      <c r="CT466" s="2" t="n">
        <v>0</v>
      </c>
      <c r="CU466" s="2" t="n">
        <v>71.43000000000001</v>
      </c>
      <c r="CV466" s="2" t="n">
        <v>68.90000000000001</v>
      </c>
      <c r="CW466" s="2" t="n">
        <v>0</v>
      </c>
      <c r="CX466" s="2" t="n">
        <v>79.88</v>
      </c>
      <c r="CY466" s="2" t="n">
        <v>77.34999999999999</v>
      </c>
      <c r="CZ466" s="2" t="n">
        <v>0</v>
      </c>
      <c r="DA466" s="2" t="n">
        <v>88.47</v>
      </c>
      <c r="DB466" s="2" t="n">
        <v>85.94</v>
      </c>
      <c r="DC466" s="2" t="n">
        <v>0</v>
      </c>
      <c r="DD466" s="2" t="n">
        <v>88.47</v>
      </c>
      <c r="DE466" s="2" t="n">
        <v>88.47</v>
      </c>
      <c r="DF466" s="2" t="n">
        <v>0</v>
      </c>
      <c r="DG466" s="2" t="n">
        <v>89.40000000000001</v>
      </c>
      <c r="DH466" s="2" t="n">
        <v>89.40000000000001</v>
      </c>
      <c r="DI466" s="2" t="n">
        <v>0</v>
      </c>
      <c r="DJ466" s="2" t="n">
        <v>89.40000000000001</v>
      </c>
      <c r="DK466" s="2" t="n">
        <v>89.40000000000001</v>
      </c>
      <c r="DL466" s="2" t="n">
        <v>0</v>
      </c>
      <c r="DM466" s="2" t="n">
        <v>95.09</v>
      </c>
      <c r="DN466" s="2" t="n">
        <v>95.09</v>
      </c>
      <c r="DO466" s="2" t="n">
        <v>0</v>
      </c>
      <c r="DP466" s="2" t="n">
        <v>97.70999999999999</v>
      </c>
      <c r="DQ466" s="2" t="n">
        <v>98.09</v>
      </c>
      <c r="DR466" s="2" t="n">
        <v>0</v>
      </c>
      <c r="DS466" s="2" t="n">
        <v>100</v>
      </c>
      <c r="DT466" s="2" t="n">
        <v>100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</row>
    <row r="467">
      <c r="A467" s="2" t="n">
        <v>2</v>
      </c>
      <c r="B467" s="2" t="inlineStr">
        <is>
          <t>19.02</t>
        </is>
      </c>
      <c r="C467" s="2" t="inlineStr">
        <is>
          <t>Impermeabilização com resina Epóxi com consumo de 1,5kg/m2 executada sobre superfícies recuperadas. Na última demão do epóxi fresco, espargir areia média e lavada para a ponte de aderência onde for receber a impermeabilização. * Nos poços de elevador, subir com a impermeabilização no mínimo 20cm acima da soleira da porta</t>
        </is>
      </c>
      <c r="D467" s="2" t="inlineStr">
        <is>
          <t>01/02/2027</t>
        </is>
      </c>
      <c r="E467" s="2" t="inlineStr">
        <is>
          <t>08/05/2028</t>
        </is>
      </c>
      <c r="F467" s="2" t="n">
        <v>36753.22665798398</v>
      </c>
      <c r="G467" s="2" t="n">
        <v>0</v>
      </c>
      <c r="H467" s="2" t="n">
        <v>36753.22665798398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7.58</v>
      </c>
      <c r="CA467" s="2" t="n">
        <v>5.3</v>
      </c>
      <c r="CB467" s="2" t="n">
        <v>0</v>
      </c>
      <c r="CC467" s="2" t="n">
        <v>15.15</v>
      </c>
      <c r="CD467" s="2" t="n">
        <v>12.88</v>
      </c>
      <c r="CE467" s="2" t="n">
        <v>0</v>
      </c>
      <c r="CF467" s="2" t="n">
        <v>23.11</v>
      </c>
      <c r="CG467" s="2" t="n">
        <v>20.83</v>
      </c>
      <c r="CH467" s="2" t="n">
        <v>0</v>
      </c>
      <c r="CI467" s="2" t="n">
        <v>30.68</v>
      </c>
      <c r="CJ467" s="2" t="n">
        <v>28.41</v>
      </c>
      <c r="CK467" s="2" t="n">
        <v>0</v>
      </c>
      <c r="CL467" s="2" t="n">
        <v>40.75</v>
      </c>
      <c r="CM467" s="2" t="n">
        <v>38.47</v>
      </c>
      <c r="CN467" s="2" t="n">
        <v>0</v>
      </c>
      <c r="CO467" s="2" t="n">
        <v>50.38</v>
      </c>
      <c r="CP467" s="2" t="n">
        <v>48.11</v>
      </c>
      <c r="CQ467" s="2" t="n">
        <v>0</v>
      </c>
      <c r="CR467" s="2" t="n">
        <v>60.44</v>
      </c>
      <c r="CS467" s="2" t="n">
        <v>58.17</v>
      </c>
      <c r="CT467" s="2" t="n">
        <v>0</v>
      </c>
      <c r="CU467" s="2" t="n">
        <v>69.7</v>
      </c>
      <c r="CV467" s="2" t="n">
        <v>67.42</v>
      </c>
      <c r="CW467" s="2" t="n">
        <v>0</v>
      </c>
      <c r="CX467" s="2" t="n">
        <v>77.70999999999999</v>
      </c>
      <c r="CY467" s="2" t="n">
        <v>75.43000000000001</v>
      </c>
      <c r="CZ467" s="2" t="n">
        <v>0</v>
      </c>
      <c r="DA467" s="2" t="n">
        <v>87.88</v>
      </c>
      <c r="DB467" s="2" t="n">
        <v>85.61</v>
      </c>
      <c r="DC467" s="2" t="n">
        <v>0</v>
      </c>
      <c r="DD467" s="2" t="n">
        <v>87.88</v>
      </c>
      <c r="DE467" s="2" t="n">
        <v>87.88</v>
      </c>
      <c r="DF467" s="2" t="n">
        <v>0</v>
      </c>
      <c r="DG467" s="2" t="n">
        <v>90.91</v>
      </c>
      <c r="DH467" s="2" t="n">
        <v>90.91</v>
      </c>
      <c r="DI467" s="2" t="n">
        <v>0</v>
      </c>
      <c r="DJ467" s="2" t="n">
        <v>90.91</v>
      </c>
      <c r="DK467" s="2" t="n">
        <v>90.91</v>
      </c>
      <c r="DL467" s="2" t="n">
        <v>0</v>
      </c>
      <c r="DM467" s="2" t="n">
        <v>93.94</v>
      </c>
      <c r="DN467" s="2" t="n">
        <v>93.94</v>
      </c>
      <c r="DO467" s="2" t="n">
        <v>0</v>
      </c>
      <c r="DP467" s="2" t="n">
        <v>97.73</v>
      </c>
      <c r="DQ467" s="2" t="n">
        <v>98.11</v>
      </c>
      <c r="DR467" s="2" t="n">
        <v>0</v>
      </c>
      <c r="DS467" s="2" t="n">
        <v>100</v>
      </c>
      <c r="DT467" s="2" t="n">
        <v>100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</row>
    <row r="468">
      <c r="A468" s="2" t="n">
        <v>3</v>
      </c>
      <c r="B468" s="2" t="inlineStr">
        <is>
          <t>19.02.01</t>
        </is>
      </c>
      <c r="C468" s="2" t="inlineStr">
        <is>
          <t>Camada de regularização com argamassa de cimento e areia</t>
        </is>
      </c>
      <c r="D468" s="2" t="inlineStr">
        <is>
          <t>01/02/2027</t>
        </is>
      </c>
      <c r="E468" s="2" t="inlineStr">
        <is>
          <t>08/05/2028</t>
        </is>
      </c>
      <c r="F468" s="2" t="n">
        <v>9331.811446171701</v>
      </c>
      <c r="G468" s="2" t="n">
        <v>0</v>
      </c>
      <c r="H468" s="2" t="n">
        <v>9331.811446171701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7.58</v>
      </c>
      <c r="CA468" s="2" t="n">
        <v>5.3</v>
      </c>
      <c r="CB468" s="2" t="n">
        <v>0</v>
      </c>
      <c r="CC468" s="2" t="n">
        <v>15.15</v>
      </c>
      <c r="CD468" s="2" t="n">
        <v>12.88</v>
      </c>
      <c r="CE468" s="2" t="n">
        <v>0</v>
      </c>
      <c r="CF468" s="2" t="n">
        <v>23.11</v>
      </c>
      <c r="CG468" s="2" t="n">
        <v>20.83</v>
      </c>
      <c r="CH468" s="2" t="n">
        <v>0</v>
      </c>
      <c r="CI468" s="2" t="n">
        <v>30.68</v>
      </c>
      <c r="CJ468" s="2" t="n">
        <v>28.41</v>
      </c>
      <c r="CK468" s="2" t="n">
        <v>0</v>
      </c>
      <c r="CL468" s="2" t="n">
        <v>40.75</v>
      </c>
      <c r="CM468" s="2" t="n">
        <v>38.47</v>
      </c>
      <c r="CN468" s="2" t="n">
        <v>0</v>
      </c>
      <c r="CO468" s="2" t="n">
        <v>50.38</v>
      </c>
      <c r="CP468" s="2" t="n">
        <v>48.11</v>
      </c>
      <c r="CQ468" s="2" t="n">
        <v>0</v>
      </c>
      <c r="CR468" s="2" t="n">
        <v>60.44</v>
      </c>
      <c r="CS468" s="2" t="n">
        <v>58.17</v>
      </c>
      <c r="CT468" s="2" t="n">
        <v>0</v>
      </c>
      <c r="CU468" s="2" t="n">
        <v>69.7</v>
      </c>
      <c r="CV468" s="2" t="n">
        <v>67.42</v>
      </c>
      <c r="CW468" s="2" t="n">
        <v>0</v>
      </c>
      <c r="CX468" s="2" t="n">
        <v>77.70999999999999</v>
      </c>
      <c r="CY468" s="2" t="n">
        <v>75.43000000000001</v>
      </c>
      <c r="CZ468" s="2" t="n">
        <v>0</v>
      </c>
      <c r="DA468" s="2" t="n">
        <v>87.88</v>
      </c>
      <c r="DB468" s="2" t="n">
        <v>85.61</v>
      </c>
      <c r="DC468" s="2" t="n">
        <v>0</v>
      </c>
      <c r="DD468" s="2" t="n">
        <v>87.88</v>
      </c>
      <c r="DE468" s="2" t="n">
        <v>87.88</v>
      </c>
      <c r="DF468" s="2" t="n">
        <v>0</v>
      </c>
      <c r="DG468" s="2" t="n">
        <v>90.91</v>
      </c>
      <c r="DH468" s="2" t="n">
        <v>90.91</v>
      </c>
      <c r="DI468" s="2" t="n">
        <v>0</v>
      </c>
      <c r="DJ468" s="2" t="n">
        <v>90.91</v>
      </c>
      <c r="DK468" s="2" t="n">
        <v>90.91</v>
      </c>
      <c r="DL468" s="2" t="n">
        <v>0</v>
      </c>
      <c r="DM468" s="2" t="n">
        <v>93.94</v>
      </c>
      <c r="DN468" s="2" t="n">
        <v>93.94</v>
      </c>
      <c r="DO468" s="2" t="n">
        <v>0</v>
      </c>
      <c r="DP468" s="2" t="n">
        <v>97.73</v>
      </c>
      <c r="DQ468" s="2" t="n">
        <v>98.11</v>
      </c>
      <c r="DR468" s="2" t="n">
        <v>0</v>
      </c>
      <c r="DS468" s="2" t="n">
        <v>100</v>
      </c>
      <c r="DT468" s="2" t="n">
        <v>100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</row>
    <row r="469">
      <c r="A469" s="2" t="n">
        <v>3</v>
      </c>
      <c r="B469" s="2" t="inlineStr">
        <is>
          <t>19.02.02</t>
        </is>
      </c>
      <c r="C469" s="2" t="inlineStr">
        <is>
          <t>Reforço de canto com adesivo epóxi e argamassa epoxídica (apicoar para aderência). Se aplica apenas quando há brocas</t>
        </is>
      </c>
      <c r="D469" s="2" t="inlineStr">
        <is>
          <t>01/02/2027</t>
        </is>
      </c>
      <c r="E469" s="2" t="inlineStr">
        <is>
          <t>08/05/2028</t>
        </is>
      </c>
      <c r="F469" s="2" t="n">
        <v>4530.937500000001</v>
      </c>
      <c r="G469" s="2" t="n">
        <v>0</v>
      </c>
      <c r="H469" s="2" t="n">
        <v>4530.937500000001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7.58</v>
      </c>
      <c r="CA469" s="2" t="n">
        <v>5.3</v>
      </c>
      <c r="CB469" s="2" t="n">
        <v>0</v>
      </c>
      <c r="CC469" s="2" t="n">
        <v>15.15</v>
      </c>
      <c r="CD469" s="2" t="n">
        <v>12.88</v>
      </c>
      <c r="CE469" s="2" t="n">
        <v>0</v>
      </c>
      <c r="CF469" s="2" t="n">
        <v>23.11</v>
      </c>
      <c r="CG469" s="2" t="n">
        <v>20.83</v>
      </c>
      <c r="CH469" s="2" t="n">
        <v>0</v>
      </c>
      <c r="CI469" s="2" t="n">
        <v>30.68</v>
      </c>
      <c r="CJ469" s="2" t="n">
        <v>28.41</v>
      </c>
      <c r="CK469" s="2" t="n">
        <v>0</v>
      </c>
      <c r="CL469" s="2" t="n">
        <v>40.75</v>
      </c>
      <c r="CM469" s="2" t="n">
        <v>38.47</v>
      </c>
      <c r="CN469" s="2" t="n">
        <v>0</v>
      </c>
      <c r="CO469" s="2" t="n">
        <v>50.38</v>
      </c>
      <c r="CP469" s="2" t="n">
        <v>48.11</v>
      </c>
      <c r="CQ469" s="2" t="n">
        <v>0</v>
      </c>
      <c r="CR469" s="2" t="n">
        <v>60.44</v>
      </c>
      <c r="CS469" s="2" t="n">
        <v>58.17</v>
      </c>
      <c r="CT469" s="2" t="n">
        <v>0</v>
      </c>
      <c r="CU469" s="2" t="n">
        <v>69.7</v>
      </c>
      <c r="CV469" s="2" t="n">
        <v>67.42</v>
      </c>
      <c r="CW469" s="2" t="n">
        <v>0</v>
      </c>
      <c r="CX469" s="2" t="n">
        <v>77.70999999999999</v>
      </c>
      <c r="CY469" s="2" t="n">
        <v>75.43000000000001</v>
      </c>
      <c r="CZ469" s="2" t="n">
        <v>0</v>
      </c>
      <c r="DA469" s="2" t="n">
        <v>87.88</v>
      </c>
      <c r="DB469" s="2" t="n">
        <v>85.61</v>
      </c>
      <c r="DC469" s="2" t="n">
        <v>0</v>
      </c>
      <c r="DD469" s="2" t="n">
        <v>87.88</v>
      </c>
      <c r="DE469" s="2" t="n">
        <v>87.88</v>
      </c>
      <c r="DF469" s="2" t="n">
        <v>0</v>
      </c>
      <c r="DG469" s="2" t="n">
        <v>90.91</v>
      </c>
      <c r="DH469" s="2" t="n">
        <v>90.91</v>
      </c>
      <c r="DI469" s="2" t="n">
        <v>0</v>
      </c>
      <c r="DJ469" s="2" t="n">
        <v>90.91</v>
      </c>
      <c r="DK469" s="2" t="n">
        <v>90.91</v>
      </c>
      <c r="DL469" s="2" t="n">
        <v>0</v>
      </c>
      <c r="DM469" s="2" t="n">
        <v>93.94</v>
      </c>
      <c r="DN469" s="2" t="n">
        <v>93.94</v>
      </c>
      <c r="DO469" s="2" t="n">
        <v>0</v>
      </c>
      <c r="DP469" s="2" t="n">
        <v>97.73</v>
      </c>
      <c r="DQ469" s="2" t="n">
        <v>98.11</v>
      </c>
      <c r="DR469" s="2" t="n">
        <v>0</v>
      </c>
      <c r="DS469" s="2" t="n">
        <v>100</v>
      </c>
      <c r="DT469" s="2" t="n">
        <v>100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</row>
    <row r="470">
      <c r="A470" s="2" t="n">
        <v>3</v>
      </c>
      <c r="B470" s="2" t="inlineStr">
        <is>
          <t>19.02.03</t>
        </is>
      </c>
      <c r="C470" s="2" t="inlineStr">
        <is>
          <t>Fundo dos poços de elevadores</t>
        </is>
      </c>
      <c r="D470" s="2" t="inlineStr">
        <is>
          <t>01/02/2027</t>
        </is>
      </c>
      <c r="E470" s="2" t="inlineStr">
        <is>
          <t>08/05/2028</t>
        </is>
      </c>
      <c r="F470" s="2" t="n">
        <v>14288.74505</v>
      </c>
      <c r="G470" s="2" t="n">
        <v>0</v>
      </c>
      <c r="H470" s="2" t="n">
        <v>14288.74505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7.58</v>
      </c>
      <c r="CA470" s="2" t="n">
        <v>5.3</v>
      </c>
      <c r="CB470" s="2" t="n">
        <v>0</v>
      </c>
      <c r="CC470" s="2" t="n">
        <v>15.15</v>
      </c>
      <c r="CD470" s="2" t="n">
        <v>12.88</v>
      </c>
      <c r="CE470" s="2" t="n">
        <v>0</v>
      </c>
      <c r="CF470" s="2" t="n">
        <v>23.11</v>
      </c>
      <c r="CG470" s="2" t="n">
        <v>20.83</v>
      </c>
      <c r="CH470" s="2" t="n">
        <v>0</v>
      </c>
      <c r="CI470" s="2" t="n">
        <v>30.68</v>
      </c>
      <c r="CJ470" s="2" t="n">
        <v>28.41</v>
      </c>
      <c r="CK470" s="2" t="n">
        <v>0</v>
      </c>
      <c r="CL470" s="2" t="n">
        <v>40.75</v>
      </c>
      <c r="CM470" s="2" t="n">
        <v>38.47</v>
      </c>
      <c r="CN470" s="2" t="n">
        <v>0</v>
      </c>
      <c r="CO470" s="2" t="n">
        <v>50.38</v>
      </c>
      <c r="CP470" s="2" t="n">
        <v>48.11</v>
      </c>
      <c r="CQ470" s="2" t="n">
        <v>0</v>
      </c>
      <c r="CR470" s="2" t="n">
        <v>60.44</v>
      </c>
      <c r="CS470" s="2" t="n">
        <v>58.17</v>
      </c>
      <c r="CT470" s="2" t="n">
        <v>0</v>
      </c>
      <c r="CU470" s="2" t="n">
        <v>69.7</v>
      </c>
      <c r="CV470" s="2" t="n">
        <v>67.42</v>
      </c>
      <c r="CW470" s="2" t="n">
        <v>0</v>
      </c>
      <c r="CX470" s="2" t="n">
        <v>77.70999999999999</v>
      </c>
      <c r="CY470" s="2" t="n">
        <v>75.43000000000001</v>
      </c>
      <c r="CZ470" s="2" t="n">
        <v>0</v>
      </c>
      <c r="DA470" s="2" t="n">
        <v>87.88</v>
      </c>
      <c r="DB470" s="2" t="n">
        <v>85.61</v>
      </c>
      <c r="DC470" s="2" t="n">
        <v>0</v>
      </c>
      <c r="DD470" s="2" t="n">
        <v>87.88</v>
      </c>
      <c r="DE470" s="2" t="n">
        <v>87.88</v>
      </c>
      <c r="DF470" s="2" t="n">
        <v>0</v>
      </c>
      <c r="DG470" s="2" t="n">
        <v>90.91</v>
      </c>
      <c r="DH470" s="2" t="n">
        <v>90.91</v>
      </c>
      <c r="DI470" s="2" t="n">
        <v>0</v>
      </c>
      <c r="DJ470" s="2" t="n">
        <v>90.91</v>
      </c>
      <c r="DK470" s="2" t="n">
        <v>90.91</v>
      </c>
      <c r="DL470" s="2" t="n">
        <v>0</v>
      </c>
      <c r="DM470" s="2" t="n">
        <v>93.94</v>
      </c>
      <c r="DN470" s="2" t="n">
        <v>93.94</v>
      </c>
      <c r="DO470" s="2" t="n">
        <v>0</v>
      </c>
      <c r="DP470" s="2" t="n">
        <v>97.73</v>
      </c>
      <c r="DQ470" s="2" t="n">
        <v>98.11</v>
      </c>
      <c r="DR470" s="2" t="n">
        <v>0</v>
      </c>
      <c r="DS470" s="2" t="n">
        <v>100</v>
      </c>
      <c r="DT470" s="2" t="n">
        <v>100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</row>
    <row r="471">
      <c r="A471" s="2" t="n">
        <v>3</v>
      </c>
      <c r="B471" s="2" t="inlineStr">
        <is>
          <t>19.02.04</t>
        </is>
      </c>
      <c r="C471" s="2" t="inlineStr">
        <is>
          <t>Gerador</t>
        </is>
      </c>
      <c r="D471" s="2" t="inlineStr">
        <is>
          <t>01/02/2027</t>
        </is>
      </c>
      <c r="E471" s="2" t="inlineStr">
        <is>
          <t>08/05/2028</t>
        </is>
      </c>
      <c r="F471" s="2" t="n">
        <v>7250.507500000001</v>
      </c>
      <c r="G471" s="2" t="n">
        <v>0</v>
      </c>
      <c r="H471" s="2" t="n">
        <v>7250.507500000001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7.58</v>
      </c>
      <c r="CA471" s="2" t="n">
        <v>5.3</v>
      </c>
      <c r="CB471" s="2" t="n">
        <v>0</v>
      </c>
      <c r="CC471" s="2" t="n">
        <v>15.15</v>
      </c>
      <c r="CD471" s="2" t="n">
        <v>12.88</v>
      </c>
      <c r="CE471" s="2" t="n">
        <v>0</v>
      </c>
      <c r="CF471" s="2" t="n">
        <v>23.11</v>
      </c>
      <c r="CG471" s="2" t="n">
        <v>20.83</v>
      </c>
      <c r="CH471" s="2" t="n">
        <v>0</v>
      </c>
      <c r="CI471" s="2" t="n">
        <v>30.68</v>
      </c>
      <c r="CJ471" s="2" t="n">
        <v>28.41</v>
      </c>
      <c r="CK471" s="2" t="n">
        <v>0</v>
      </c>
      <c r="CL471" s="2" t="n">
        <v>40.75</v>
      </c>
      <c r="CM471" s="2" t="n">
        <v>38.47</v>
      </c>
      <c r="CN471" s="2" t="n">
        <v>0</v>
      </c>
      <c r="CO471" s="2" t="n">
        <v>50.38</v>
      </c>
      <c r="CP471" s="2" t="n">
        <v>48.11</v>
      </c>
      <c r="CQ471" s="2" t="n">
        <v>0</v>
      </c>
      <c r="CR471" s="2" t="n">
        <v>60.44</v>
      </c>
      <c r="CS471" s="2" t="n">
        <v>58.17</v>
      </c>
      <c r="CT471" s="2" t="n">
        <v>0</v>
      </c>
      <c r="CU471" s="2" t="n">
        <v>69.7</v>
      </c>
      <c r="CV471" s="2" t="n">
        <v>67.42</v>
      </c>
      <c r="CW471" s="2" t="n">
        <v>0</v>
      </c>
      <c r="CX471" s="2" t="n">
        <v>77.70999999999999</v>
      </c>
      <c r="CY471" s="2" t="n">
        <v>75.43000000000001</v>
      </c>
      <c r="CZ471" s="2" t="n">
        <v>0</v>
      </c>
      <c r="DA471" s="2" t="n">
        <v>87.88</v>
      </c>
      <c r="DB471" s="2" t="n">
        <v>85.61</v>
      </c>
      <c r="DC471" s="2" t="n">
        <v>0</v>
      </c>
      <c r="DD471" s="2" t="n">
        <v>87.88</v>
      </c>
      <c r="DE471" s="2" t="n">
        <v>87.88</v>
      </c>
      <c r="DF471" s="2" t="n">
        <v>0</v>
      </c>
      <c r="DG471" s="2" t="n">
        <v>90.91</v>
      </c>
      <c r="DH471" s="2" t="n">
        <v>90.91</v>
      </c>
      <c r="DI471" s="2" t="n">
        <v>0</v>
      </c>
      <c r="DJ471" s="2" t="n">
        <v>90.91</v>
      </c>
      <c r="DK471" s="2" t="n">
        <v>90.91</v>
      </c>
      <c r="DL471" s="2" t="n">
        <v>0</v>
      </c>
      <c r="DM471" s="2" t="n">
        <v>93.94</v>
      </c>
      <c r="DN471" s="2" t="n">
        <v>93.94</v>
      </c>
      <c r="DO471" s="2" t="n">
        <v>0</v>
      </c>
      <c r="DP471" s="2" t="n">
        <v>97.73</v>
      </c>
      <c r="DQ471" s="2" t="n">
        <v>98.11</v>
      </c>
      <c r="DR471" s="2" t="n">
        <v>0</v>
      </c>
      <c r="DS471" s="2" t="n">
        <v>100</v>
      </c>
      <c r="DT471" s="2" t="n">
        <v>100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</row>
    <row r="472">
      <c r="A472" s="2" t="n">
        <v>3</v>
      </c>
      <c r="B472" s="2" t="inlineStr">
        <is>
          <t>19.02.05</t>
        </is>
      </c>
      <c r="C472" s="2" t="inlineStr">
        <is>
          <t>Impermabilização de ralos</t>
        </is>
      </c>
      <c r="D472" s="2" t="inlineStr">
        <is>
          <t>01/02/2027</t>
        </is>
      </c>
      <c r="E472" s="2" t="inlineStr">
        <is>
          <t>08/05/2028</t>
        </is>
      </c>
      <c r="F472" s="2" t="n">
        <v>1351.225161812279</v>
      </c>
      <c r="G472" s="2" t="n">
        <v>0</v>
      </c>
      <c r="H472" s="2" t="n">
        <v>1351.225161812279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7.58</v>
      </c>
      <c r="CA472" s="2" t="n">
        <v>5.3</v>
      </c>
      <c r="CB472" s="2" t="n">
        <v>0</v>
      </c>
      <c r="CC472" s="2" t="n">
        <v>15.15</v>
      </c>
      <c r="CD472" s="2" t="n">
        <v>12.88</v>
      </c>
      <c r="CE472" s="2" t="n">
        <v>0</v>
      </c>
      <c r="CF472" s="2" t="n">
        <v>23.11</v>
      </c>
      <c r="CG472" s="2" t="n">
        <v>20.83</v>
      </c>
      <c r="CH472" s="2" t="n">
        <v>0</v>
      </c>
      <c r="CI472" s="2" t="n">
        <v>30.68</v>
      </c>
      <c r="CJ472" s="2" t="n">
        <v>28.41</v>
      </c>
      <c r="CK472" s="2" t="n">
        <v>0</v>
      </c>
      <c r="CL472" s="2" t="n">
        <v>40.75</v>
      </c>
      <c r="CM472" s="2" t="n">
        <v>38.47</v>
      </c>
      <c r="CN472" s="2" t="n">
        <v>0</v>
      </c>
      <c r="CO472" s="2" t="n">
        <v>50.38</v>
      </c>
      <c r="CP472" s="2" t="n">
        <v>48.11</v>
      </c>
      <c r="CQ472" s="2" t="n">
        <v>0</v>
      </c>
      <c r="CR472" s="2" t="n">
        <v>60.44</v>
      </c>
      <c r="CS472" s="2" t="n">
        <v>58.17</v>
      </c>
      <c r="CT472" s="2" t="n">
        <v>0</v>
      </c>
      <c r="CU472" s="2" t="n">
        <v>69.7</v>
      </c>
      <c r="CV472" s="2" t="n">
        <v>67.42</v>
      </c>
      <c r="CW472" s="2" t="n">
        <v>0</v>
      </c>
      <c r="CX472" s="2" t="n">
        <v>77.70999999999999</v>
      </c>
      <c r="CY472" s="2" t="n">
        <v>75.43000000000001</v>
      </c>
      <c r="CZ472" s="2" t="n">
        <v>0</v>
      </c>
      <c r="DA472" s="2" t="n">
        <v>87.88</v>
      </c>
      <c r="DB472" s="2" t="n">
        <v>85.61</v>
      </c>
      <c r="DC472" s="2" t="n">
        <v>0</v>
      </c>
      <c r="DD472" s="2" t="n">
        <v>87.88</v>
      </c>
      <c r="DE472" s="2" t="n">
        <v>87.88</v>
      </c>
      <c r="DF472" s="2" t="n">
        <v>0</v>
      </c>
      <c r="DG472" s="2" t="n">
        <v>90.91</v>
      </c>
      <c r="DH472" s="2" t="n">
        <v>90.91</v>
      </c>
      <c r="DI472" s="2" t="n">
        <v>0</v>
      </c>
      <c r="DJ472" s="2" t="n">
        <v>90.91</v>
      </c>
      <c r="DK472" s="2" t="n">
        <v>90.91</v>
      </c>
      <c r="DL472" s="2" t="n">
        <v>0</v>
      </c>
      <c r="DM472" s="2" t="n">
        <v>93.94</v>
      </c>
      <c r="DN472" s="2" t="n">
        <v>93.94</v>
      </c>
      <c r="DO472" s="2" t="n">
        <v>0</v>
      </c>
      <c r="DP472" s="2" t="n">
        <v>97.73</v>
      </c>
      <c r="DQ472" s="2" t="n">
        <v>98.11</v>
      </c>
      <c r="DR472" s="2" t="n">
        <v>0</v>
      </c>
      <c r="DS472" s="2" t="n">
        <v>100</v>
      </c>
      <c r="DT472" s="2" t="n">
        <v>100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</row>
    <row r="473">
      <c r="A473" s="2" t="n">
        <v>2</v>
      </c>
      <c r="B473" s="2" t="inlineStr">
        <is>
          <t>19.03</t>
        </is>
      </c>
      <c r="C473" s="2" t="inlineStr">
        <is>
          <t>Impermeabilização com dupla manta asfáltica tipo III, 4mm e 4mm de esp., classe B acabamento AA, ambas coladas com asfalto oxidado a quente com consumo de 3,0kg/m2 por camada, sobre manta</t>
        </is>
      </c>
      <c r="D473" s="2" t="inlineStr">
        <is>
          <t>05/10/2026</t>
        </is>
      </c>
      <c r="E473" s="2" t="inlineStr">
        <is>
          <t>14/06/2028</t>
        </is>
      </c>
      <c r="F473" s="2" t="n">
        <v>1644075.080649773</v>
      </c>
      <c r="G473" s="2" t="n">
        <v>0</v>
      </c>
      <c r="H473" s="2" t="n">
        <v>1644075.080649773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0.5600000000000001</v>
      </c>
      <c r="BL473" s="2" t="n">
        <v>0</v>
      </c>
      <c r="BM473" s="2" t="n">
        <v>0</v>
      </c>
      <c r="BN473" s="2" t="n">
        <v>12.24</v>
      </c>
      <c r="BO473" s="2" t="n">
        <v>10.57</v>
      </c>
      <c r="BP473" s="2" t="n">
        <v>0</v>
      </c>
      <c r="BQ473" s="2" t="n">
        <v>22.81</v>
      </c>
      <c r="BR473" s="2" t="n">
        <v>21.14</v>
      </c>
      <c r="BS473" s="2" t="n">
        <v>0</v>
      </c>
      <c r="BT473" s="2" t="n">
        <v>30.04</v>
      </c>
      <c r="BU473" s="2" t="n">
        <v>28.37</v>
      </c>
      <c r="BV473" s="2" t="n">
        <v>0</v>
      </c>
      <c r="BW473" s="2" t="n">
        <v>41.17</v>
      </c>
      <c r="BX473" s="2" t="n">
        <v>39.5</v>
      </c>
      <c r="BY473" s="2" t="n">
        <v>0</v>
      </c>
      <c r="BZ473" s="2" t="n">
        <v>52.69</v>
      </c>
      <c r="CA473" s="2" t="n">
        <v>51.02</v>
      </c>
      <c r="CB473" s="2" t="n">
        <v>0</v>
      </c>
      <c r="CC473" s="2" t="n">
        <v>65.77</v>
      </c>
      <c r="CD473" s="2" t="n">
        <v>64.09999999999999</v>
      </c>
      <c r="CE473" s="2" t="n">
        <v>0</v>
      </c>
      <c r="CF473" s="2" t="n">
        <v>74.12</v>
      </c>
      <c r="CG473" s="2" t="n">
        <v>74.12</v>
      </c>
      <c r="CH473" s="2" t="n">
        <v>0</v>
      </c>
      <c r="CI473" s="2" t="n">
        <v>79.56</v>
      </c>
      <c r="CJ473" s="2" t="n">
        <v>79.56</v>
      </c>
      <c r="CK473" s="2" t="n">
        <v>0</v>
      </c>
      <c r="CL473" s="2" t="n">
        <v>82.23</v>
      </c>
      <c r="CM473" s="2" t="n">
        <v>82.23</v>
      </c>
      <c r="CN473" s="2" t="n">
        <v>0</v>
      </c>
      <c r="CO473" s="2" t="n">
        <v>84.73999999999999</v>
      </c>
      <c r="CP473" s="2" t="n">
        <v>84.73999999999999</v>
      </c>
      <c r="CQ473" s="2" t="n">
        <v>0</v>
      </c>
      <c r="CR473" s="2" t="n">
        <v>84.84999999999999</v>
      </c>
      <c r="CS473" s="2" t="n">
        <v>84.84999999999999</v>
      </c>
      <c r="CT473" s="2" t="n">
        <v>0</v>
      </c>
      <c r="CU473" s="2" t="n">
        <v>84.84999999999999</v>
      </c>
      <c r="CV473" s="2" t="n">
        <v>84.84999999999999</v>
      </c>
      <c r="CW473" s="2" t="n">
        <v>0</v>
      </c>
      <c r="CX473" s="2" t="n">
        <v>84.84999999999999</v>
      </c>
      <c r="CY473" s="2" t="n">
        <v>84.84999999999999</v>
      </c>
      <c r="CZ473" s="2" t="n">
        <v>0</v>
      </c>
      <c r="DA473" s="2" t="n">
        <v>85.22</v>
      </c>
      <c r="DB473" s="2" t="n">
        <v>85.22</v>
      </c>
      <c r="DC473" s="2" t="n">
        <v>0</v>
      </c>
      <c r="DD473" s="2" t="n">
        <v>87.42</v>
      </c>
      <c r="DE473" s="2" t="n">
        <v>87.42</v>
      </c>
      <c r="DF473" s="2" t="n">
        <v>0</v>
      </c>
      <c r="DG473" s="2" t="n">
        <v>91.23</v>
      </c>
      <c r="DH473" s="2" t="n">
        <v>91.23</v>
      </c>
      <c r="DI473" s="2" t="n">
        <v>0</v>
      </c>
      <c r="DJ473" s="2" t="n">
        <v>93.88</v>
      </c>
      <c r="DK473" s="2" t="n">
        <v>93.88</v>
      </c>
      <c r="DL473" s="2" t="n">
        <v>0</v>
      </c>
      <c r="DM473" s="2" t="n">
        <v>97.08</v>
      </c>
      <c r="DN473" s="2" t="n">
        <v>97.08</v>
      </c>
      <c r="DO473" s="2" t="n">
        <v>0</v>
      </c>
      <c r="DP473" s="2" t="n">
        <v>99.40000000000001</v>
      </c>
      <c r="DQ473" s="2" t="n">
        <v>99.40000000000001</v>
      </c>
      <c r="DR473" s="2" t="n">
        <v>0</v>
      </c>
      <c r="DS473" s="2" t="n">
        <v>99.87</v>
      </c>
      <c r="DT473" s="2" t="n">
        <v>99.87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</row>
    <row r="474">
      <c r="A474" s="2" t="n">
        <v>3</v>
      </c>
      <c r="B474" s="2" t="inlineStr">
        <is>
          <t>19.03.01</t>
        </is>
      </c>
      <c r="C474" s="2" t="inlineStr">
        <is>
          <t>Camada de regularização com argamassa de cimento e areia</t>
        </is>
      </c>
      <c r="D474" s="2" t="inlineStr">
        <is>
          <t>05/10/2026</t>
        </is>
      </c>
      <c r="E474" s="2" t="inlineStr">
        <is>
          <t>14/06/2028</t>
        </is>
      </c>
      <c r="F474" s="2" t="n">
        <v>230086.6968299837</v>
      </c>
      <c r="G474" s="2" t="n">
        <v>0</v>
      </c>
      <c r="H474" s="2" t="n">
        <v>230086.6968299837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0.5600000000000001</v>
      </c>
      <c r="BL474" s="2" t="n">
        <v>0</v>
      </c>
      <c r="BM474" s="2" t="n">
        <v>0</v>
      </c>
      <c r="BN474" s="2" t="n">
        <v>12.24</v>
      </c>
      <c r="BO474" s="2" t="n">
        <v>10.57</v>
      </c>
      <c r="BP474" s="2" t="n">
        <v>0</v>
      </c>
      <c r="BQ474" s="2" t="n">
        <v>22.81</v>
      </c>
      <c r="BR474" s="2" t="n">
        <v>21.14</v>
      </c>
      <c r="BS474" s="2" t="n">
        <v>0</v>
      </c>
      <c r="BT474" s="2" t="n">
        <v>30.04</v>
      </c>
      <c r="BU474" s="2" t="n">
        <v>28.37</v>
      </c>
      <c r="BV474" s="2" t="n">
        <v>0</v>
      </c>
      <c r="BW474" s="2" t="n">
        <v>41.17</v>
      </c>
      <c r="BX474" s="2" t="n">
        <v>39.5</v>
      </c>
      <c r="BY474" s="2" t="n">
        <v>0</v>
      </c>
      <c r="BZ474" s="2" t="n">
        <v>52.69</v>
      </c>
      <c r="CA474" s="2" t="n">
        <v>51.02</v>
      </c>
      <c r="CB474" s="2" t="n">
        <v>0</v>
      </c>
      <c r="CC474" s="2" t="n">
        <v>65.77</v>
      </c>
      <c r="CD474" s="2" t="n">
        <v>64.09999999999999</v>
      </c>
      <c r="CE474" s="2" t="n">
        <v>0</v>
      </c>
      <c r="CF474" s="2" t="n">
        <v>74.12</v>
      </c>
      <c r="CG474" s="2" t="n">
        <v>74.12</v>
      </c>
      <c r="CH474" s="2" t="n">
        <v>0</v>
      </c>
      <c r="CI474" s="2" t="n">
        <v>79.56</v>
      </c>
      <c r="CJ474" s="2" t="n">
        <v>79.56</v>
      </c>
      <c r="CK474" s="2" t="n">
        <v>0</v>
      </c>
      <c r="CL474" s="2" t="n">
        <v>82.23</v>
      </c>
      <c r="CM474" s="2" t="n">
        <v>82.23</v>
      </c>
      <c r="CN474" s="2" t="n">
        <v>0</v>
      </c>
      <c r="CO474" s="2" t="n">
        <v>84.73999999999999</v>
      </c>
      <c r="CP474" s="2" t="n">
        <v>84.73999999999999</v>
      </c>
      <c r="CQ474" s="2" t="n">
        <v>0</v>
      </c>
      <c r="CR474" s="2" t="n">
        <v>84.84999999999999</v>
      </c>
      <c r="CS474" s="2" t="n">
        <v>84.84999999999999</v>
      </c>
      <c r="CT474" s="2" t="n">
        <v>0</v>
      </c>
      <c r="CU474" s="2" t="n">
        <v>84.84999999999999</v>
      </c>
      <c r="CV474" s="2" t="n">
        <v>84.84999999999999</v>
      </c>
      <c r="CW474" s="2" t="n">
        <v>0</v>
      </c>
      <c r="CX474" s="2" t="n">
        <v>84.84999999999999</v>
      </c>
      <c r="CY474" s="2" t="n">
        <v>84.84999999999999</v>
      </c>
      <c r="CZ474" s="2" t="n">
        <v>0</v>
      </c>
      <c r="DA474" s="2" t="n">
        <v>85.22</v>
      </c>
      <c r="DB474" s="2" t="n">
        <v>85.22</v>
      </c>
      <c r="DC474" s="2" t="n">
        <v>0</v>
      </c>
      <c r="DD474" s="2" t="n">
        <v>87.42</v>
      </c>
      <c r="DE474" s="2" t="n">
        <v>87.42</v>
      </c>
      <c r="DF474" s="2" t="n">
        <v>0</v>
      </c>
      <c r="DG474" s="2" t="n">
        <v>91.23</v>
      </c>
      <c r="DH474" s="2" t="n">
        <v>91.23</v>
      </c>
      <c r="DI474" s="2" t="n">
        <v>0</v>
      </c>
      <c r="DJ474" s="2" t="n">
        <v>93.88</v>
      </c>
      <c r="DK474" s="2" t="n">
        <v>93.88</v>
      </c>
      <c r="DL474" s="2" t="n">
        <v>0</v>
      </c>
      <c r="DM474" s="2" t="n">
        <v>97.08</v>
      </c>
      <c r="DN474" s="2" t="n">
        <v>97.08</v>
      </c>
      <c r="DO474" s="2" t="n">
        <v>0</v>
      </c>
      <c r="DP474" s="2" t="n">
        <v>99.40000000000001</v>
      </c>
      <c r="DQ474" s="2" t="n">
        <v>99.40000000000001</v>
      </c>
      <c r="DR474" s="2" t="n">
        <v>0</v>
      </c>
      <c r="DS474" s="2" t="n">
        <v>99.87</v>
      </c>
      <c r="DT474" s="2" t="n">
        <v>99.87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</row>
    <row r="475">
      <c r="A475" s="2" t="n">
        <v>3</v>
      </c>
      <c r="B475" s="2" t="inlineStr">
        <is>
          <t>19.03.02</t>
        </is>
      </c>
      <c r="C475" s="2" t="inlineStr">
        <is>
          <t>Proteção mecânica armadaco tela galvanizada, fio 22, malha 1"</t>
        </is>
      </c>
      <c r="D475" s="2" t="inlineStr">
        <is>
          <t>05/10/2026</t>
        </is>
      </c>
      <c r="E475" s="2" t="inlineStr">
        <is>
          <t>14/06/2028</t>
        </is>
      </c>
      <c r="F475" s="2" t="n">
        <v>206937.6995535163</v>
      </c>
      <c r="G475" s="2" t="n">
        <v>0</v>
      </c>
      <c r="H475" s="2" t="n">
        <v>206937.6995535163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0.5600000000000001</v>
      </c>
      <c r="BL475" s="2" t="n">
        <v>0</v>
      </c>
      <c r="BM475" s="2" t="n">
        <v>0</v>
      </c>
      <c r="BN475" s="2" t="n">
        <v>12.24</v>
      </c>
      <c r="BO475" s="2" t="n">
        <v>10.57</v>
      </c>
      <c r="BP475" s="2" t="n">
        <v>0</v>
      </c>
      <c r="BQ475" s="2" t="n">
        <v>22.81</v>
      </c>
      <c r="BR475" s="2" t="n">
        <v>21.14</v>
      </c>
      <c r="BS475" s="2" t="n">
        <v>0</v>
      </c>
      <c r="BT475" s="2" t="n">
        <v>30.04</v>
      </c>
      <c r="BU475" s="2" t="n">
        <v>28.37</v>
      </c>
      <c r="BV475" s="2" t="n">
        <v>0</v>
      </c>
      <c r="BW475" s="2" t="n">
        <v>41.17</v>
      </c>
      <c r="BX475" s="2" t="n">
        <v>39.5</v>
      </c>
      <c r="BY475" s="2" t="n">
        <v>0</v>
      </c>
      <c r="BZ475" s="2" t="n">
        <v>52.69</v>
      </c>
      <c r="CA475" s="2" t="n">
        <v>51.02</v>
      </c>
      <c r="CB475" s="2" t="n">
        <v>0</v>
      </c>
      <c r="CC475" s="2" t="n">
        <v>65.77</v>
      </c>
      <c r="CD475" s="2" t="n">
        <v>64.09999999999999</v>
      </c>
      <c r="CE475" s="2" t="n">
        <v>0</v>
      </c>
      <c r="CF475" s="2" t="n">
        <v>74.12</v>
      </c>
      <c r="CG475" s="2" t="n">
        <v>74.12</v>
      </c>
      <c r="CH475" s="2" t="n">
        <v>0</v>
      </c>
      <c r="CI475" s="2" t="n">
        <v>79.56</v>
      </c>
      <c r="CJ475" s="2" t="n">
        <v>79.56</v>
      </c>
      <c r="CK475" s="2" t="n">
        <v>0</v>
      </c>
      <c r="CL475" s="2" t="n">
        <v>82.23</v>
      </c>
      <c r="CM475" s="2" t="n">
        <v>82.23</v>
      </c>
      <c r="CN475" s="2" t="n">
        <v>0</v>
      </c>
      <c r="CO475" s="2" t="n">
        <v>84.73999999999999</v>
      </c>
      <c r="CP475" s="2" t="n">
        <v>84.73999999999999</v>
      </c>
      <c r="CQ475" s="2" t="n">
        <v>0</v>
      </c>
      <c r="CR475" s="2" t="n">
        <v>84.84999999999999</v>
      </c>
      <c r="CS475" s="2" t="n">
        <v>84.84999999999999</v>
      </c>
      <c r="CT475" s="2" t="n">
        <v>0</v>
      </c>
      <c r="CU475" s="2" t="n">
        <v>84.84999999999999</v>
      </c>
      <c r="CV475" s="2" t="n">
        <v>84.84999999999999</v>
      </c>
      <c r="CW475" s="2" t="n">
        <v>0</v>
      </c>
      <c r="CX475" s="2" t="n">
        <v>84.84999999999999</v>
      </c>
      <c r="CY475" s="2" t="n">
        <v>84.84999999999999</v>
      </c>
      <c r="CZ475" s="2" t="n">
        <v>0</v>
      </c>
      <c r="DA475" s="2" t="n">
        <v>85.22</v>
      </c>
      <c r="DB475" s="2" t="n">
        <v>85.22</v>
      </c>
      <c r="DC475" s="2" t="n">
        <v>0</v>
      </c>
      <c r="DD475" s="2" t="n">
        <v>87.42</v>
      </c>
      <c r="DE475" s="2" t="n">
        <v>87.42</v>
      </c>
      <c r="DF475" s="2" t="n">
        <v>0</v>
      </c>
      <c r="DG475" s="2" t="n">
        <v>91.23</v>
      </c>
      <c r="DH475" s="2" t="n">
        <v>91.23</v>
      </c>
      <c r="DI475" s="2" t="n">
        <v>0</v>
      </c>
      <c r="DJ475" s="2" t="n">
        <v>93.88</v>
      </c>
      <c r="DK475" s="2" t="n">
        <v>93.88</v>
      </c>
      <c r="DL475" s="2" t="n">
        <v>0</v>
      </c>
      <c r="DM475" s="2" t="n">
        <v>97.08</v>
      </c>
      <c r="DN475" s="2" t="n">
        <v>97.08</v>
      </c>
      <c r="DO475" s="2" t="n">
        <v>0</v>
      </c>
      <c r="DP475" s="2" t="n">
        <v>99.40000000000001</v>
      </c>
      <c r="DQ475" s="2" t="n">
        <v>99.40000000000001</v>
      </c>
      <c r="DR475" s="2" t="n">
        <v>0</v>
      </c>
      <c r="DS475" s="2" t="n">
        <v>99.87</v>
      </c>
      <c r="DT475" s="2" t="n">
        <v>99.87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</row>
    <row r="476">
      <c r="A476" s="2" t="n">
        <v>3</v>
      </c>
      <c r="B476" s="2" t="inlineStr">
        <is>
          <t>19.03.03</t>
        </is>
      </c>
      <c r="C476" s="2" t="inlineStr">
        <is>
          <t>Camada de transição com geotextil 200g/m2</t>
        </is>
      </c>
      <c r="D476" s="2" t="inlineStr">
        <is>
          <t>05/10/2026</t>
        </is>
      </c>
      <c r="E476" s="2" t="inlineStr">
        <is>
          <t>14/06/2028</t>
        </is>
      </c>
      <c r="F476" s="2" t="n">
        <v>21676.44225</v>
      </c>
      <c r="G476" s="2" t="n">
        <v>0</v>
      </c>
      <c r="H476" s="2" t="n">
        <v>21676.44225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0.5600000000000001</v>
      </c>
      <c r="BL476" s="2" t="n">
        <v>0</v>
      </c>
      <c r="BM476" s="2" t="n">
        <v>0</v>
      </c>
      <c r="BN476" s="2" t="n">
        <v>12.24</v>
      </c>
      <c r="BO476" s="2" t="n">
        <v>10.57</v>
      </c>
      <c r="BP476" s="2" t="n">
        <v>0</v>
      </c>
      <c r="BQ476" s="2" t="n">
        <v>22.81</v>
      </c>
      <c r="BR476" s="2" t="n">
        <v>21.14</v>
      </c>
      <c r="BS476" s="2" t="n">
        <v>0</v>
      </c>
      <c r="BT476" s="2" t="n">
        <v>30.04</v>
      </c>
      <c r="BU476" s="2" t="n">
        <v>28.37</v>
      </c>
      <c r="BV476" s="2" t="n">
        <v>0</v>
      </c>
      <c r="BW476" s="2" t="n">
        <v>41.17</v>
      </c>
      <c r="BX476" s="2" t="n">
        <v>39.5</v>
      </c>
      <c r="BY476" s="2" t="n">
        <v>0</v>
      </c>
      <c r="BZ476" s="2" t="n">
        <v>52.69</v>
      </c>
      <c r="CA476" s="2" t="n">
        <v>51.02</v>
      </c>
      <c r="CB476" s="2" t="n">
        <v>0</v>
      </c>
      <c r="CC476" s="2" t="n">
        <v>65.77</v>
      </c>
      <c r="CD476" s="2" t="n">
        <v>64.09999999999999</v>
      </c>
      <c r="CE476" s="2" t="n">
        <v>0</v>
      </c>
      <c r="CF476" s="2" t="n">
        <v>74.12</v>
      </c>
      <c r="CG476" s="2" t="n">
        <v>74.12</v>
      </c>
      <c r="CH476" s="2" t="n">
        <v>0</v>
      </c>
      <c r="CI476" s="2" t="n">
        <v>79.56</v>
      </c>
      <c r="CJ476" s="2" t="n">
        <v>79.56</v>
      </c>
      <c r="CK476" s="2" t="n">
        <v>0</v>
      </c>
      <c r="CL476" s="2" t="n">
        <v>82.23</v>
      </c>
      <c r="CM476" s="2" t="n">
        <v>82.23</v>
      </c>
      <c r="CN476" s="2" t="n">
        <v>0</v>
      </c>
      <c r="CO476" s="2" t="n">
        <v>84.73999999999999</v>
      </c>
      <c r="CP476" s="2" t="n">
        <v>84.73999999999999</v>
      </c>
      <c r="CQ476" s="2" t="n">
        <v>0</v>
      </c>
      <c r="CR476" s="2" t="n">
        <v>84.84999999999999</v>
      </c>
      <c r="CS476" s="2" t="n">
        <v>84.84999999999999</v>
      </c>
      <c r="CT476" s="2" t="n">
        <v>0</v>
      </c>
      <c r="CU476" s="2" t="n">
        <v>84.84999999999999</v>
      </c>
      <c r="CV476" s="2" t="n">
        <v>84.84999999999999</v>
      </c>
      <c r="CW476" s="2" t="n">
        <v>0</v>
      </c>
      <c r="CX476" s="2" t="n">
        <v>84.84999999999999</v>
      </c>
      <c r="CY476" s="2" t="n">
        <v>84.84999999999999</v>
      </c>
      <c r="CZ476" s="2" t="n">
        <v>0</v>
      </c>
      <c r="DA476" s="2" t="n">
        <v>85.22</v>
      </c>
      <c r="DB476" s="2" t="n">
        <v>85.22</v>
      </c>
      <c r="DC476" s="2" t="n">
        <v>0</v>
      </c>
      <c r="DD476" s="2" t="n">
        <v>87.42</v>
      </c>
      <c r="DE476" s="2" t="n">
        <v>87.42</v>
      </c>
      <c r="DF476" s="2" t="n">
        <v>0</v>
      </c>
      <c r="DG476" s="2" t="n">
        <v>91.23</v>
      </c>
      <c r="DH476" s="2" t="n">
        <v>91.23</v>
      </c>
      <c r="DI476" s="2" t="n">
        <v>0</v>
      </c>
      <c r="DJ476" s="2" t="n">
        <v>93.88</v>
      </c>
      <c r="DK476" s="2" t="n">
        <v>93.88</v>
      </c>
      <c r="DL476" s="2" t="n">
        <v>0</v>
      </c>
      <c r="DM476" s="2" t="n">
        <v>97.08</v>
      </c>
      <c r="DN476" s="2" t="n">
        <v>97.08</v>
      </c>
      <c r="DO476" s="2" t="n">
        <v>0</v>
      </c>
      <c r="DP476" s="2" t="n">
        <v>99.40000000000001</v>
      </c>
      <c r="DQ476" s="2" t="n">
        <v>99.40000000000001</v>
      </c>
      <c r="DR476" s="2" t="n">
        <v>0</v>
      </c>
      <c r="DS476" s="2" t="n">
        <v>99.87</v>
      </c>
      <c r="DT476" s="2" t="n">
        <v>99.87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</row>
    <row r="477">
      <c r="A477" s="2" t="n">
        <v>3</v>
      </c>
      <c r="B477" s="2" t="inlineStr">
        <is>
          <t>19.03.04</t>
        </is>
      </c>
      <c r="C477" s="2" t="inlineStr">
        <is>
          <t>Cantoneira de alumínio/ galvanizada 2x2" fixada com parafuso e bucha S6 a cada 30cm</t>
        </is>
      </c>
      <c r="D477" s="2" t="inlineStr">
        <is>
          <t>05/10/2026</t>
        </is>
      </c>
      <c r="E477" s="2" t="inlineStr">
        <is>
          <t>14/06/2028</t>
        </is>
      </c>
      <c r="F477" s="2" t="n">
        <v>120415.1363055883</v>
      </c>
      <c r="G477" s="2" t="n">
        <v>0</v>
      </c>
      <c r="H477" s="2" t="n">
        <v>120415.1363055883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0.5600000000000001</v>
      </c>
      <c r="BL477" s="2" t="n">
        <v>0</v>
      </c>
      <c r="BM477" s="2" t="n">
        <v>0</v>
      </c>
      <c r="BN477" s="2" t="n">
        <v>12.24</v>
      </c>
      <c r="BO477" s="2" t="n">
        <v>10.57</v>
      </c>
      <c r="BP477" s="2" t="n">
        <v>0</v>
      </c>
      <c r="BQ477" s="2" t="n">
        <v>22.81</v>
      </c>
      <c r="BR477" s="2" t="n">
        <v>21.14</v>
      </c>
      <c r="BS477" s="2" t="n">
        <v>0</v>
      </c>
      <c r="BT477" s="2" t="n">
        <v>30.04</v>
      </c>
      <c r="BU477" s="2" t="n">
        <v>28.37</v>
      </c>
      <c r="BV477" s="2" t="n">
        <v>0</v>
      </c>
      <c r="BW477" s="2" t="n">
        <v>41.17</v>
      </c>
      <c r="BX477" s="2" t="n">
        <v>39.5</v>
      </c>
      <c r="BY477" s="2" t="n">
        <v>0</v>
      </c>
      <c r="BZ477" s="2" t="n">
        <v>52.69</v>
      </c>
      <c r="CA477" s="2" t="n">
        <v>51.02</v>
      </c>
      <c r="CB477" s="2" t="n">
        <v>0</v>
      </c>
      <c r="CC477" s="2" t="n">
        <v>65.77</v>
      </c>
      <c r="CD477" s="2" t="n">
        <v>64.09999999999999</v>
      </c>
      <c r="CE477" s="2" t="n">
        <v>0</v>
      </c>
      <c r="CF477" s="2" t="n">
        <v>74.12</v>
      </c>
      <c r="CG477" s="2" t="n">
        <v>74.12</v>
      </c>
      <c r="CH477" s="2" t="n">
        <v>0</v>
      </c>
      <c r="CI477" s="2" t="n">
        <v>79.56</v>
      </c>
      <c r="CJ477" s="2" t="n">
        <v>79.56</v>
      </c>
      <c r="CK477" s="2" t="n">
        <v>0</v>
      </c>
      <c r="CL477" s="2" t="n">
        <v>82.23</v>
      </c>
      <c r="CM477" s="2" t="n">
        <v>82.23</v>
      </c>
      <c r="CN477" s="2" t="n">
        <v>0</v>
      </c>
      <c r="CO477" s="2" t="n">
        <v>84.73999999999999</v>
      </c>
      <c r="CP477" s="2" t="n">
        <v>84.73999999999999</v>
      </c>
      <c r="CQ477" s="2" t="n">
        <v>0</v>
      </c>
      <c r="CR477" s="2" t="n">
        <v>84.84999999999999</v>
      </c>
      <c r="CS477" s="2" t="n">
        <v>84.84999999999999</v>
      </c>
      <c r="CT477" s="2" t="n">
        <v>0</v>
      </c>
      <c r="CU477" s="2" t="n">
        <v>84.84999999999999</v>
      </c>
      <c r="CV477" s="2" t="n">
        <v>84.84999999999999</v>
      </c>
      <c r="CW477" s="2" t="n">
        <v>0</v>
      </c>
      <c r="CX477" s="2" t="n">
        <v>84.84999999999999</v>
      </c>
      <c r="CY477" s="2" t="n">
        <v>84.84999999999999</v>
      </c>
      <c r="CZ477" s="2" t="n">
        <v>0</v>
      </c>
      <c r="DA477" s="2" t="n">
        <v>85.22</v>
      </c>
      <c r="DB477" s="2" t="n">
        <v>85.22</v>
      </c>
      <c r="DC477" s="2" t="n">
        <v>0</v>
      </c>
      <c r="DD477" s="2" t="n">
        <v>87.42</v>
      </c>
      <c r="DE477" s="2" t="n">
        <v>87.42</v>
      </c>
      <c r="DF477" s="2" t="n">
        <v>0</v>
      </c>
      <c r="DG477" s="2" t="n">
        <v>91.23</v>
      </c>
      <c r="DH477" s="2" t="n">
        <v>91.23</v>
      </c>
      <c r="DI477" s="2" t="n">
        <v>0</v>
      </c>
      <c r="DJ477" s="2" t="n">
        <v>93.88</v>
      </c>
      <c r="DK477" s="2" t="n">
        <v>93.88</v>
      </c>
      <c r="DL477" s="2" t="n">
        <v>0</v>
      </c>
      <c r="DM477" s="2" t="n">
        <v>97.08</v>
      </c>
      <c r="DN477" s="2" t="n">
        <v>97.08</v>
      </c>
      <c r="DO477" s="2" t="n">
        <v>0</v>
      </c>
      <c r="DP477" s="2" t="n">
        <v>99.40000000000001</v>
      </c>
      <c r="DQ477" s="2" t="n">
        <v>99.40000000000001</v>
      </c>
      <c r="DR477" s="2" t="n">
        <v>0</v>
      </c>
      <c r="DS477" s="2" t="n">
        <v>99.87</v>
      </c>
      <c r="DT477" s="2" t="n">
        <v>99.87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</row>
    <row r="478">
      <c r="A478" s="2" t="n">
        <v>3</v>
      </c>
      <c r="B478" s="2" t="inlineStr">
        <is>
          <t>19.03.05</t>
        </is>
      </c>
      <c r="C478" s="2" t="inlineStr">
        <is>
          <t>Junta perimetral preenchida com material flexível (mastique de poliuretano ou pasta asfáltica sobre EPS ou equivalente (usado para preenchimento da área e criação da junta)</t>
        </is>
      </c>
      <c r="D478" s="2" t="inlineStr">
        <is>
          <t>05/10/2026</t>
        </is>
      </c>
      <c r="E478" s="2" t="inlineStr">
        <is>
          <t>14/06/2028</t>
        </is>
      </c>
      <c r="F478" s="2" t="n">
        <v>36009.67149171938</v>
      </c>
      <c r="G478" s="2" t="n">
        <v>0</v>
      </c>
      <c r="H478" s="2" t="n">
        <v>36009.67149171938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0.5600000000000001</v>
      </c>
      <c r="BL478" s="2" t="n">
        <v>0</v>
      </c>
      <c r="BM478" s="2" t="n">
        <v>0</v>
      </c>
      <c r="BN478" s="2" t="n">
        <v>12.24</v>
      </c>
      <c r="BO478" s="2" t="n">
        <v>10.57</v>
      </c>
      <c r="BP478" s="2" t="n">
        <v>0</v>
      </c>
      <c r="BQ478" s="2" t="n">
        <v>22.81</v>
      </c>
      <c r="BR478" s="2" t="n">
        <v>21.14</v>
      </c>
      <c r="BS478" s="2" t="n">
        <v>0</v>
      </c>
      <c r="BT478" s="2" t="n">
        <v>30.04</v>
      </c>
      <c r="BU478" s="2" t="n">
        <v>28.37</v>
      </c>
      <c r="BV478" s="2" t="n">
        <v>0</v>
      </c>
      <c r="BW478" s="2" t="n">
        <v>41.17</v>
      </c>
      <c r="BX478" s="2" t="n">
        <v>39.5</v>
      </c>
      <c r="BY478" s="2" t="n">
        <v>0</v>
      </c>
      <c r="BZ478" s="2" t="n">
        <v>52.69</v>
      </c>
      <c r="CA478" s="2" t="n">
        <v>51.02</v>
      </c>
      <c r="CB478" s="2" t="n">
        <v>0</v>
      </c>
      <c r="CC478" s="2" t="n">
        <v>65.77</v>
      </c>
      <c r="CD478" s="2" t="n">
        <v>64.09999999999999</v>
      </c>
      <c r="CE478" s="2" t="n">
        <v>0</v>
      </c>
      <c r="CF478" s="2" t="n">
        <v>74.12</v>
      </c>
      <c r="CG478" s="2" t="n">
        <v>74.12</v>
      </c>
      <c r="CH478" s="2" t="n">
        <v>0</v>
      </c>
      <c r="CI478" s="2" t="n">
        <v>79.56</v>
      </c>
      <c r="CJ478" s="2" t="n">
        <v>79.56</v>
      </c>
      <c r="CK478" s="2" t="n">
        <v>0</v>
      </c>
      <c r="CL478" s="2" t="n">
        <v>82.23</v>
      </c>
      <c r="CM478" s="2" t="n">
        <v>82.23</v>
      </c>
      <c r="CN478" s="2" t="n">
        <v>0</v>
      </c>
      <c r="CO478" s="2" t="n">
        <v>84.73999999999999</v>
      </c>
      <c r="CP478" s="2" t="n">
        <v>84.73999999999999</v>
      </c>
      <c r="CQ478" s="2" t="n">
        <v>0</v>
      </c>
      <c r="CR478" s="2" t="n">
        <v>84.84999999999999</v>
      </c>
      <c r="CS478" s="2" t="n">
        <v>84.84999999999999</v>
      </c>
      <c r="CT478" s="2" t="n">
        <v>0</v>
      </c>
      <c r="CU478" s="2" t="n">
        <v>84.84999999999999</v>
      </c>
      <c r="CV478" s="2" t="n">
        <v>84.84999999999999</v>
      </c>
      <c r="CW478" s="2" t="n">
        <v>0</v>
      </c>
      <c r="CX478" s="2" t="n">
        <v>84.84999999999999</v>
      </c>
      <c r="CY478" s="2" t="n">
        <v>84.84999999999999</v>
      </c>
      <c r="CZ478" s="2" t="n">
        <v>0</v>
      </c>
      <c r="DA478" s="2" t="n">
        <v>85.22</v>
      </c>
      <c r="DB478" s="2" t="n">
        <v>85.22</v>
      </c>
      <c r="DC478" s="2" t="n">
        <v>0</v>
      </c>
      <c r="DD478" s="2" t="n">
        <v>87.42</v>
      </c>
      <c r="DE478" s="2" t="n">
        <v>87.42</v>
      </c>
      <c r="DF478" s="2" t="n">
        <v>0</v>
      </c>
      <c r="DG478" s="2" t="n">
        <v>91.23</v>
      </c>
      <c r="DH478" s="2" t="n">
        <v>91.23</v>
      </c>
      <c r="DI478" s="2" t="n">
        <v>0</v>
      </c>
      <c r="DJ478" s="2" t="n">
        <v>93.88</v>
      </c>
      <c r="DK478" s="2" t="n">
        <v>93.88</v>
      </c>
      <c r="DL478" s="2" t="n">
        <v>0</v>
      </c>
      <c r="DM478" s="2" t="n">
        <v>97.08</v>
      </c>
      <c r="DN478" s="2" t="n">
        <v>97.08</v>
      </c>
      <c r="DO478" s="2" t="n">
        <v>0</v>
      </c>
      <c r="DP478" s="2" t="n">
        <v>99.40000000000001</v>
      </c>
      <c r="DQ478" s="2" t="n">
        <v>99.40000000000001</v>
      </c>
      <c r="DR478" s="2" t="n">
        <v>0</v>
      </c>
      <c r="DS478" s="2" t="n">
        <v>99.87</v>
      </c>
      <c r="DT478" s="2" t="n">
        <v>99.87</v>
      </c>
      <c r="DU478" s="2" t="n">
        <v>0</v>
      </c>
      <c r="DV478" s="2" t="n">
        <v>100</v>
      </c>
      <c r="DW478" s="2" t="n">
        <v>100</v>
      </c>
      <c r="DX478" s="2" t="n">
        <v>0</v>
      </c>
      <c r="DY478" s="2" t="n">
        <v>100</v>
      </c>
      <c r="DZ478" s="2" t="n">
        <v>100</v>
      </c>
      <c r="EA478" s="2" t="n">
        <v>0</v>
      </c>
      <c r="EB478" s="2" t="n">
        <v>100</v>
      </c>
      <c r="EC478" s="2" t="n">
        <v>100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</row>
    <row r="479">
      <c r="A479" s="2" t="n">
        <v>3</v>
      </c>
      <c r="B479" s="2" t="inlineStr">
        <is>
          <t>19.03.06</t>
        </is>
      </c>
      <c r="C479" s="2" t="inlineStr">
        <is>
          <t>LPI Cobertura</t>
        </is>
      </c>
      <c r="D479" s="2" t="inlineStr">
        <is>
          <t>05/10/2026</t>
        </is>
      </c>
      <c r="E479" s="2" t="inlineStr">
        <is>
          <t>14/06/2028</t>
        </is>
      </c>
      <c r="F479" s="2" t="n">
        <v>60425.17830000001</v>
      </c>
      <c r="G479" s="2" t="n">
        <v>0</v>
      </c>
      <c r="H479" s="2" t="n">
        <v>60425.17830000001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0.5600000000000001</v>
      </c>
      <c r="BL479" s="2" t="n">
        <v>0</v>
      </c>
      <c r="BM479" s="2" t="n">
        <v>0</v>
      </c>
      <c r="BN479" s="2" t="n">
        <v>12.24</v>
      </c>
      <c r="BO479" s="2" t="n">
        <v>10.57</v>
      </c>
      <c r="BP479" s="2" t="n">
        <v>0</v>
      </c>
      <c r="BQ479" s="2" t="n">
        <v>22.81</v>
      </c>
      <c r="BR479" s="2" t="n">
        <v>21.14</v>
      </c>
      <c r="BS479" s="2" t="n">
        <v>0</v>
      </c>
      <c r="BT479" s="2" t="n">
        <v>30.04</v>
      </c>
      <c r="BU479" s="2" t="n">
        <v>28.37</v>
      </c>
      <c r="BV479" s="2" t="n">
        <v>0</v>
      </c>
      <c r="BW479" s="2" t="n">
        <v>41.17</v>
      </c>
      <c r="BX479" s="2" t="n">
        <v>39.5</v>
      </c>
      <c r="BY479" s="2" t="n">
        <v>0</v>
      </c>
      <c r="BZ479" s="2" t="n">
        <v>52.69</v>
      </c>
      <c r="CA479" s="2" t="n">
        <v>51.02</v>
      </c>
      <c r="CB479" s="2" t="n">
        <v>0</v>
      </c>
      <c r="CC479" s="2" t="n">
        <v>65.77</v>
      </c>
      <c r="CD479" s="2" t="n">
        <v>64.09999999999999</v>
      </c>
      <c r="CE479" s="2" t="n">
        <v>0</v>
      </c>
      <c r="CF479" s="2" t="n">
        <v>74.12</v>
      </c>
      <c r="CG479" s="2" t="n">
        <v>74.12</v>
      </c>
      <c r="CH479" s="2" t="n">
        <v>0</v>
      </c>
      <c r="CI479" s="2" t="n">
        <v>79.56</v>
      </c>
      <c r="CJ479" s="2" t="n">
        <v>79.56</v>
      </c>
      <c r="CK479" s="2" t="n">
        <v>0</v>
      </c>
      <c r="CL479" s="2" t="n">
        <v>82.23</v>
      </c>
      <c r="CM479" s="2" t="n">
        <v>82.23</v>
      </c>
      <c r="CN479" s="2" t="n">
        <v>0</v>
      </c>
      <c r="CO479" s="2" t="n">
        <v>84.73999999999999</v>
      </c>
      <c r="CP479" s="2" t="n">
        <v>84.73999999999999</v>
      </c>
      <c r="CQ479" s="2" t="n">
        <v>0</v>
      </c>
      <c r="CR479" s="2" t="n">
        <v>84.84999999999999</v>
      </c>
      <c r="CS479" s="2" t="n">
        <v>84.84999999999999</v>
      </c>
      <c r="CT479" s="2" t="n">
        <v>0</v>
      </c>
      <c r="CU479" s="2" t="n">
        <v>84.84999999999999</v>
      </c>
      <c r="CV479" s="2" t="n">
        <v>84.84999999999999</v>
      </c>
      <c r="CW479" s="2" t="n">
        <v>0</v>
      </c>
      <c r="CX479" s="2" t="n">
        <v>84.84999999999999</v>
      </c>
      <c r="CY479" s="2" t="n">
        <v>84.84999999999999</v>
      </c>
      <c r="CZ479" s="2" t="n">
        <v>0</v>
      </c>
      <c r="DA479" s="2" t="n">
        <v>85.22</v>
      </c>
      <c r="DB479" s="2" t="n">
        <v>85.22</v>
      </c>
      <c r="DC479" s="2" t="n">
        <v>0</v>
      </c>
      <c r="DD479" s="2" t="n">
        <v>87.42</v>
      </c>
      <c r="DE479" s="2" t="n">
        <v>87.42</v>
      </c>
      <c r="DF479" s="2" t="n">
        <v>0</v>
      </c>
      <c r="DG479" s="2" t="n">
        <v>91.23</v>
      </c>
      <c r="DH479" s="2" t="n">
        <v>91.23</v>
      </c>
      <c r="DI479" s="2" t="n">
        <v>0</v>
      </c>
      <c r="DJ479" s="2" t="n">
        <v>93.88</v>
      </c>
      <c r="DK479" s="2" t="n">
        <v>93.88</v>
      </c>
      <c r="DL479" s="2" t="n">
        <v>0</v>
      </c>
      <c r="DM479" s="2" t="n">
        <v>97.08</v>
      </c>
      <c r="DN479" s="2" t="n">
        <v>97.08</v>
      </c>
      <c r="DO479" s="2" t="n">
        <v>0</v>
      </c>
      <c r="DP479" s="2" t="n">
        <v>99.40000000000001</v>
      </c>
      <c r="DQ479" s="2" t="n">
        <v>99.40000000000001</v>
      </c>
      <c r="DR479" s="2" t="n">
        <v>0</v>
      </c>
      <c r="DS479" s="2" t="n">
        <v>99.87</v>
      </c>
      <c r="DT479" s="2" t="n">
        <v>99.87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</row>
    <row r="480">
      <c r="A480" s="2" t="n">
        <v>3</v>
      </c>
      <c r="B480" s="2" t="inlineStr">
        <is>
          <t>19.03.07</t>
        </is>
      </c>
      <c r="C480" s="2" t="inlineStr">
        <is>
          <t>Varanda| Terraço descoberto| Varanda privativa lojas</t>
        </is>
      </c>
      <c r="D480" s="2" t="inlineStr">
        <is>
          <t>05/10/2026</t>
        </is>
      </c>
      <c r="E480" s="2" t="inlineStr">
        <is>
          <t>14/06/2028</t>
        </is>
      </c>
      <c r="F480" s="2" t="n">
        <v>544867.487856</v>
      </c>
      <c r="G480" s="2" t="n">
        <v>0</v>
      </c>
      <c r="H480" s="2" t="n">
        <v>544867.487856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0.5600000000000001</v>
      </c>
      <c r="BL480" s="2" t="n">
        <v>0</v>
      </c>
      <c r="BM480" s="2" t="n">
        <v>0</v>
      </c>
      <c r="BN480" s="2" t="n">
        <v>12.24</v>
      </c>
      <c r="BO480" s="2" t="n">
        <v>10.57</v>
      </c>
      <c r="BP480" s="2" t="n">
        <v>0</v>
      </c>
      <c r="BQ480" s="2" t="n">
        <v>22.81</v>
      </c>
      <c r="BR480" s="2" t="n">
        <v>21.14</v>
      </c>
      <c r="BS480" s="2" t="n">
        <v>0</v>
      </c>
      <c r="BT480" s="2" t="n">
        <v>30.04</v>
      </c>
      <c r="BU480" s="2" t="n">
        <v>28.37</v>
      </c>
      <c r="BV480" s="2" t="n">
        <v>0</v>
      </c>
      <c r="BW480" s="2" t="n">
        <v>41.17</v>
      </c>
      <c r="BX480" s="2" t="n">
        <v>39.5</v>
      </c>
      <c r="BY480" s="2" t="n">
        <v>0</v>
      </c>
      <c r="BZ480" s="2" t="n">
        <v>52.69</v>
      </c>
      <c r="CA480" s="2" t="n">
        <v>51.02</v>
      </c>
      <c r="CB480" s="2" t="n">
        <v>0</v>
      </c>
      <c r="CC480" s="2" t="n">
        <v>65.77</v>
      </c>
      <c r="CD480" s="2" t="n">
        <v>64.09999999999999</v>
      </c>
      <c r="CE480" s="2" t="n">
        <v>0</v>
      </c>
      <c r="CF480" s="2" t="n">
        <v>74.12</v>
      </c>
      <c r="CG480" s="2" t="n">
        <v>74.12</v>
      </c>
      <c r="CH480" s="2" t="n">
        <v>0</v>
      </c>
      <c r="CI480" s="2" t="n">
        <v>79.56</v>
      </c>
      <c r="CJ480" s="2" t="n">
        <v>79.56</v>
      </c>
      <c r="CK480" s="2" t="n">
        <v>0</v>
      </c>
      <c r="CL480" s="2" t="n">
        <v>82.23</v>
      </c>
      <c r="CM480" s="2" t="n">
        <v>82.23</v>
      </c>
      <c r="CN480" s="2" t="n">
        <v>0</v>
      </c>
      <c r="CO480" s="2" t="n">
        <v>84.73999999999999</v>
      </c>
      <c r="CP480" s="2" t="n">
        <v>84.73999999999999</v>
      </c>
      <c r="CQ480" s="2" t="n">
        <v>0</v>
      </c>
      <c r="CR480" s="2" t="n">
        <v>84.84999999999999</v>
      </c>
      <c r="CS480" s="2" t="n">
        <v>84.84999999999999</v>
      </c>
      <c r="CT480" s="2" t="n">
        <v>0</v>
      </c>
      <c r="CU480" s="2" t="n">
        <v>84.84999999999999</v>
      </c>
      <c r="CV480" s="2" t="n">
        <v>84.84999999999999</v>
      </c>
      <c r="CW480" s="2" t="n">
        <v>0</v>
      </c>
      <c r="CX480" s="2" t="n">
        <v>84.84999999999999</v>
      </c>
      <c r="CY480" s="2" t="n">
        <v>84.84999999999999</v>
      </c>
      <c r="CZ480" s="2" t="n">
        <v>0</v>
      </c>
      <c r="DA480" s="2" t="n">
        <v>85.22</v>
      </c>
      <c r="DB480" s="2" t="n">
        <v>85.22</v>
      </c>
      <c r="DC480" s="2" t="n">
        <v>0</v>
      </c>
      <c r="DD480" s="2" t="n">
        <v>87.42</v>
      </c>
      <c r="DE480" s="2" t="n">
        <v>87.42</v>
      </c>
      <c r="DF480" s="2" t="n">
        <v>0</v>
      </c>
      <c r="DG480" s="2" t="n">
        <v>91.23</v>
      </c>
      <c r="DH480" s="2" t="n">
        <v>91.23</v>
      </c>
      <c r="DI480" s="2" t="n">
        <v>0</v>
      </c>
      <c r="DJ480" s="2" t="n">
        <v>93.88</v>
      </c>
      <c r="DK480" s="2" t="n">
        <v>93.88</v>
      </c>
      <c r="DL480" s="2" t="n">
        <v>0</v>
      </c>
      <c r="DM480" s="2" t="n">
        <v>97.08</v>
      </c>
      <c r="DN480" s="2" t="n">
        <v>97.08</v>
      </c>
      <c r="DO480" s="2" t="n">
        <v>0</v>
      </c>
      <c r="DP480" s="2" t="n">
        <v>99.40000000000001</v>
      </c>
      <c r="DQ480" s="2" t="n">
        <v>99.40000000000001</v>
      </c>
      <c r="DR480" s="2" t="n">
        <v>0</v>
      </c>
      <c r="DS480" s="2" t="n">
        <v>99.87</v>
      </c>
      <c r="DT480" s="2" t="n">
        <v>99.87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</row>
    <row r="481">
      <c r="A481" s="2" t="n">
        <v>3</v>
      </c>
      <c r="B481" s="2" t="inlineStr">
        <is>
          <t>19.03.08</t>
        </is>
      </c>
      <c r="C481" s="2" t="inlineStr">
        <is>
          <t>Área técnica apto</t>
        </is>
      </c>
      <c r="D481" s="2" t="inlineStr">
        <is>
          <t>05/10/2026</t>
        </is>
      </c>
      <c r="E481" s="2" t="inlineStr">
        <is>
          <t>14/06/2028</t>
        </is>
      </c>
      <c r="F481" s="2" t="n">
        <v>29341.5</v>
      </c>
      <c r="G481" s="2" t="n">
        <v>0</v>
      </c>
      <c r="H481" s="2" t="n">
        <v>29341.5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0.5600000000000001</v>
      </c>
      <c r="BL481" s="2" t="n">
        <v>0</v>
      </c>
      <c r="BM481" s="2" t="n">
        <v>0</v>
      </c>
      <c r="BN481" s="2" t="n">
        <v>12.24</v>
      </c>
      <c r="BO481" s="2" t="n">
        <v>10.57</v>
      </c>
      <c r="BP481" s="2" t="n">
        <v>0</v>
      </c>
      <c r="BQ481" s="2" t="n">
        <v>22.81</v>
      </c>
      <c r="BR481" s="2" t="n">
        <v>21.14</v>
      </c>
      <c r="BS481" s="2" t="n">
        <v>0</v>
      </c>
      <c r="BT481" s="2" t="n">
        <v>30.04</v>
      </c>
      <c r="BU481" s="2" t="n">
        <v>28.37</v>
      </c>
      <c r="BV481" s="2" t="n">
        <v>0</v>
      </c>
      <c r="BW481" s="2" t="n">
        <v>41.17</v>
      </c>
      <c r="BX481" s="2" t="n">
        <v>39.5</v>
      </c>
      <c r="BY481" s="2" t="n">
        <v>0</v>
      </c>
      <c r="BZ481" s="2" t="n">
        <v>52.69</v>
      </c>
      <c r="CA481" s="2" t="n">
        <v>51.02</v>
      </c>
      <c r="CB481" s="2" t="n">
        <v>0</v>
      </c>
      <c r="CC481" s="2" t="n">
        <v>65.77</v>
      </c>
      <c r="CD481" s="2" t="n">
        <v>64.09999999999999</v>
      </c>
      <c r="CE481" s="2" t="n">
        <v>0</v>
      </c>
      <c r="CF481" s="2" t="n">
        <v>74.12</v>
      </c>
      <c r="CG481" s="2" t="n">
        <v>74.12</v>
      </c>
      <c r="CH481" s="2" t="n">
        <v>0</v>
      </c>
      <c r="CI481" s="2" t="n">
        <v>79.56</v>
      </c>
      <c r="CJ481" s="2" t="n">
        <v>79.56</v>
      </c>
      <c r="CK481" s="2" t="n">
        <v>0</v>
      </c>
      <c r="CL481" s="2" t="n">
        <v>82.23</v>
      </c>
      <c r="CM481" s="2" t="n">
        <v>82.23</v>
      </c>
      <c r="CN481" s="2" t="n">
        <v>0</v>
      </c>
      <c r="CO481" s="2" t="n">
        <v>84.73999999999999</v>
      </c>
      <c r="CP481" s="2" t="n">
        <v>84.73999999999999</v>
      </c>
      <c r="CQ481" s="2" t="n">
        <v>0</v>
      </c>
      <c r="CR481" s="2" t="n">
        <v>84.84999999999999</v>
      </c>
      <c r="CS481" s="2" t="n">
        <v>84.84999999999999</v>
      </c>
      <c r="CT481" s="2" t="n">
        <v>0</v>
      </c>
      <c r="CU481" s="2" t="n">
        <v>84.84999999999999</v>
      </c>
      <c r="CV481" s="2" t="n">
        <v>84.84999999999999</v>
      </c>
      <c r="CW481" s="2" t="n">
        <v>0</v>
      </c>
      <c r="CX481" s="2" t="n">
        <v>84.84999999999999</v>
      </c>
      <c r="CY481" s="2" t="n">
        <v>84.84999999999999</v>
      </c>
      <c r="CZ481" s="2" t="n">
        <v>0</v>
      </c>
      <c r="DA481" s="2" t="n">
        <v>85.22</v>
      </c>
      <c r="DB481" s="2" t="n">
        <v>85.22</v>
      </c>
      <c r="DC481" s="2" t="n">
        <v>0</v>
      </c>
      <c r="DD481" s="2" t="n">
        <v>87.42</v>
      </c>
      <c r="DE481" s="2" t="n">
        <v>87.42</v>
      </c>
      <c r="DF481" s="2" t="n">
        <v>0</v>
      </c>
      <c r="DG481" s="2" t="n">
        <v>91.23</v>
      </c>
      <c r="DH481" s="2" t="n">
        <v>91.23</v>
      </c>
      <c r="DI481" s="2" t="n">
        <v>0</v>
      </c>
      <c r="DJ481" s="2" t="n">
        <v>93.88</v>
      </c>
      <c r="DK481" s="2" t="n">
        <v>93.88</v>
      </c>
      <c r="DL481" s="2" t="n">
        <v>0</v>
      </c>
      <c r="DM481" s="2" t="n">
        <v>97.08</v>
      </c>
      <c r="DN481" s="2" t="n">
        <v>97.08</v>
      </c>
      <c r="DO481" s="2" t="n">
        <v>0</v>
      </c>
      <c r="DP481" s="2" t="n">
        <v>99.40000000000001</v>
      </c>
      <c r="DQ481" s="2" t="n">
        <v>99.40000000000001</v>
      </c>
      <c r="DR481" s="2" t="n">
        <v>0</v>
      </c>
      <c r="DS481" s="2" t="n">
        <v>99.87</v>
      </c>
      <c r="DT481" s="2" t="n">
        <v>99.87</v>
      </c>
      <c r="DU481" s="2" t="n">
        <v>0</v>
      </c>
      <c r="DV481" s="2" t="n">
        <v>100</v>
      </c>
      <c r="DW481" s="2" t="n">
        <v>100</v>
      </c>
      <c r="DX481" s="2" t="n">
        <v>0</v>
      </c>
      <c r="DY481" s="2" t="n">
        <v>100</v>
      </c>
      <c r="DZ481" s="2" t="n">
        <v>100</v>
      </c>
      <c r="EA481" s="2" t="n">
        <v>0</v>
      </c>
      <c r="EB481" s="2" t="n">
        <v>100</v>
      </c>
      <c r="EC481" s="2" t="n">
        <v>100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</row>
    <row r="482">
      <c r="A482" s="2" t="n">
        <v>3</v>
      </c>
      <c r="B482" s="2" t="inlineStr">
        <is>
          <t>19.03.09</t>
        </is>
      </c>
      <c r="C482" s="2" t="inlineStr">
        <is>
          <t>Varanda</t>
        </is>
      </c>
      <c r="D482" s="2" t="inlineStr">
        <is>
          <t>05/10/2026</t>
        </is>
      </c>
      <c r="E482" s="2" t="inlineStr">
        <is>
          <t>14/06/2028</t>
        </is>
      </c>
      <c r="F482" s="2" t="n">
        <v>203683.0386</v>
      </c>
      <c r="G482" s="2" t="n">
        <v>0</v>
      </c>
      <c r="H482" s="2" t="n">
        <v>203683.0386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0.5600000000000001</v>
      </c>
      <c r="BL482" s="2" t="n">
        <v>0</v>
      </c>
      <c r="BM482" s="2" t="n">
        <v>0</v>
      </c>
      <c r="BN482" s="2" t="n">
        <v>12.24</v>
      </c>
      <c r="BO482" s="2" t="n">
        <v>10.57</v>
      </c>
      <c r="BP482" s="2" t="n">
        <v>0</v>
      </c>
      <c r="BQ482" s="2" t="n">
        <v>22.81</v>
      </c>
      <c r="BR482" s="2" t="n">
        <v>21.14</v>
      </c>
      <c r="BS482" s="2" t="n">
        <v>0</v>
      </c>
      <c r="BT482" s="2" t="n">
        <v>30.04</v>
      </c>
      <c r="BU482" s="2" t="n">
        <v>28.37</v>
      </c>
      <c r="BV482" s="2" t="n">
        <v>0</v>
      </c>
      <c r="BW482" s="2" t="n">
        <v>41.17</v>
      </c>
      <c r="BX482" s="2" t="n">
        <v>39.5</v>
      </c>
      <c r="BY482" s="2" t="n">
        <v>0</v>
      </c>
      <c r="BZ482" s="2" t="n">
        <v>52.69</v>
      </c>
      <c r="CA482" s="2" t="n">
        <v>51.02</v>
      </c>
      <c r="CB482" s="2" t="n">
        <v>0</v>
      </c>
      <c r="CC482" s="2" t="n">
        <v>65.77</v>
      </c>
      <c r="CD482" s="2" t="n">
        <v>64.09999999999999</v>
      </c>
      <c r="CE482" s="2" t="n">
        <v>0</v>
      </c>
      <c r="CF482" s="2" t="n">
        <v>74.12</v>
      </c>
      <c r="CG482" s="2" t="n">
        <v>74.12</v>
      </c>
      <c r="CH482" s="2" t="n">
        <v>0</v>
      </c>
      <c r="CI482" s="2" t="n">
        <v>79.56</v>
      </c>
      <c r="CJ482" s="2" t="n">
        <v>79.56</v>
      </c>
      <c r="CK482" s="2" t="n">
        <v>0</v>
      </c>
      <c r="CL482" s="2" t="n">
        <v>82.23</v>
      </c>
      <c r="CM482" s="2" t="n">
        <v>82.23</v>
      </c>
      <c r="CN482" s="2" t="n">
        <v>0</v>
      </c>
      <c r="CO482" s="2" t="n">
        <v>84.73999999999999</v>
      </c>
      <c r="CP482" s="2" t="n">
        <v>84.73999999999999</v>
      </c>
      <c r="CQ482" s="2" t="n">
        <v>0</v>
      </c>
      <c r="CR482" s="2" t="n">
        <v>84.84999999999999</v>
      </c>
      <c r="CS482" s="2" t="n">
        <v>84.84999999999999</v>
      </c>
      <c r="CT482" s="2" t="n">
        <v>0</v>
      </c>
      <c r="CU482" s="2" t="n">
        <v>84.84999999999999</v>
      </c>
      <c r="CV482" s="2" t="n">
        <v>84.84999999999999</v>
      </c>
      <c r="CW482" s="2" t="n">
        <v>0</v>
      </c>
      <c r="CX482" s="2" t="n">
        <v>84.84999999999999</v>
      </c>
      <c r="CY482" s="2" t="n">
        <v>84.84999999999999</v>
      </c>
      <c r="CZ482" s="2" t="n">
        <v>0</v>
      </c>
      <c r="DA482" s="2" t="n">
        <v>85.22</v>
      </c>
      <c r="DB482" s="2" t="n">
        <v>85.22</v>
      </c>
      <c r="DC482" s="2" t="n">
        <v>0</v>
      </c>
      <c r="DD482" s="2" t="n">
        <v>87.42</v>
      </c>
      <c r="DE482" s="2" t="n">
        <v>87.42</v>
      </c>
      <c r="DF482" s="2" t="n">
        <v>0</v>
      </c>
      <c r="DG482" s="2" t="n">
        <v>91.23</v>
      </c>
      <c r="DH482" s="2" t="n">
        <v>91.23</v>
      </c>
      <c r="DI482" s="2" t="n">
        <v>0</v>
      </c>
      <c r="DJ482" s="2" t="n">
        <v>93.88</v>
      </c>
      <c r="DK482" s="2" t="n">
        <v>93.88</v>
      </c>
      <c r="DL482" s="2" t="n">
        <v>0</v>
      </c>
      <c r="DM482" s="2" t="n">
        <v>97.08</v>
      </c>
      <c r="DN482" s="2" t="n">
        <v>97.08</v>
      </c>
      <c r="DO482" s="2" t="n">
        <v>0</v>
      </c>
      <c r="DP482" s="2" t="n">
        <v>99.40000000000001</v>
      </c>
      <c r="DQ482" s="2" t="n">
        <v>99.40000000000001</v>
      </c>
      <c r="DR482" s="2" t="n">
        <v>0</v>
      </c>
      <c r="DS482" s="2" t="n">
        <v>99.87</v>
      </c>
      <c r="DT482" s="2" t="n">
        <v>99.87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</row>
    <row r="483">
      <c r="A483" s="2" t="n">
        <v>3</v>
      </c>
      <c r="B483" s="2" t="inlineStr">
        <is>
          <t>19.03.10</t>
        </is>
      </c>
      <c r="C483" s="2" t="inlineStr">
        <is>
          <t>Pilotis - Playground, estar, deck, pet place, braseiro</t>
        </is>
      </c>
      <c r="D483" s="2" t="inlineStr">
        <is>
          <t>05/10/2026</t>
        </is>
      </c>
      <c r="E483" s="2" t="inlineStr">
        <is>
          <t>14/06/2028</t>
        </is>
      </c>
      <c r="F483" s="2" t="n">
        <v>141450.2379</v>
      </c>
      <c r="G483" s="2" t="n">
        <v>0</v>
      </c>
      <c r="H483" s="2" t="n">
        <v>141450.2379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0.5600000000000001</v>
      </c>
      <c r="BL483" s="2" t="n">
        <v>0</v>
      </c>
      <c r="BM483" s="2" t="n">
        <v>0</v>
      </c>
      <c r="BN483" s="2" t="n">
        <v>12.24</v>
      </c>
      <c r="BO483" s="2" t="n">
        <v>10.57</v>
      </c>
      <c r="BP483" s="2" t="n">
        <v>0</v>
      </c>
      <c r="BQ483" s="2" t="n">
        <v>22.81</v>
      </c>
      <c r="BR483" s="2" t="n">
        <v>21.14</v>
      </c>
      <c r="BS483" s="2" t="n">
        <v>0</v>
      </c>
      <c r="BT483" s="2" t="n">
        <v>30.04</v>
      </c>
      <c r="BU483" s="2" t="n">
        <v>28.37</v>
      </c>
      <c r="BV483" s="2" t="n">
        <v>0</v>
      </c>
      <c r="BW483" s="2" t="n">
        <v>41.17</v>
      </c>
      <c r="BX483" s="2" t="n">
        <v>39.5</v>
      </c>
      <c r="BY483" s="2" t="n">
        <v>0</v>
      </c>
      <c r="BZ483" s="2" t="n">
        <v>52.69</v>
      </c>
      <c r="CA483" s="2" t="n">
        <v>51.02</v>
      </c>
      <c r="CB483" s="2" t="n">
        <v>0</v>
      </c>
      <c r="CC483" s="2" t="n">
        <v>65.77</v>
      </c>
      <c r="CD483" s="2" t="n">
        <v>64.09999999999999</v>
      </c>
      <c r="CE483" s="2" t="n">
        <v>0</v>
      </c>
      <c r="CF483" s="2" t="n">
        <v>74.12</v>
      </c>
      <c r="CG483" s="2" t="n">
        <v>74.12</v>
      </c>
      <c r="CH483" s="2" t="n">
        <v>0</v>
      </c>
      <c r="CI483" s="2" t="n">
        <v>79.56</v>
      </c>
      <c r="CJ483" s="2" t="n">
        <v>79.56</v>
      </c>
      <c r="CK483" s="2" t="n">
        <v>0</v>
      </c>
      <c r="CL483" s="2" t="n">
        <v>82.23</v>
      </c>
      <c r="CM483" s="2" t="n">
        <v>82.23</v>
      </c>
      <c r="CN483" s="2" t="n">
        <v>0</v>
      </c>
      <c r="CO483" s="2" t="n">
        <v>84.73999999999999</v>
      </c>
      <c r="CP483" s="2" t="n">
        <v>84.73999999999999</v>
      </c>
      <c r="CQ483" s="2" t="n">
        <v>0</v>
      </c>
      <c r="CR483" s="2" t="n">
        <v>84.84999999999999</v>
      </c>
      <c r="CS483" s="2" t="n">
        <v>84.84999999999999</v>
      </c>
      <c r="CT483" s="2" t="n">
        <v>0</v>
      </c>
      <c r="CU483" s="2" t="n">
        <v>84.84999999999999</v>
      </c>
      <c r="CV483" s="2" t="n">
        <v>84.84999999999999</v>
      </c>
      <c r="CW483" s="2" t="n">
        <v>0</v>
      </c>
      <c r="CX483" s="2" t="n">
        <v>84.84999999999999</v>
      </c>
      <c r="CY483" s="2" t="n">
        <v>84.84999999999999</v>
      </c>
      <c r="CZ483" s="2" t="n">
        <v>0</v>
      </c>
      <c r="DA483" s="2" t="n">
        <v>85.22</v>
      </c>
      <c r="DB483" s="2" t="n">
        <v>85.22</v>
      </c>
      <c r="DC483" s="2" t="n">
        <v>0</v>
      </c>
      <c r="DD483" s="2" t="n">
        <v>87.42</v>
      </c>
      <c r="DE483" s="2" t="n">
        <v>87.42</v>
      </c>
      <c r="DF483" s="2" t="n">
        <v>0</v>
      </c>
      <c r="DG483" s="2" t="n">
        <v>91.23</v>
      </c>
      <c r="DH483" s="2" t="n">
        <v>91.23</v>
      </c>
      <c r="DI483" s="2" t="n">
        <v>0</v>
      </c>
      <c r="DJ483" s="2" t="n">
        <v>93.88</v>
      </c>
      <c r="DK483" s="2" t="n">
        <v>93.88</v>
      </c>
      <c r="DL483" s="2" t="n">
        <v>0</v>
      </c>
      <c r="DM483" s="2" t="n">
        <v>97.08</v>
      </c>
      <c r="DN483" s="2" t="n">
        <v>97.08</v>
      </c>
      <c r="DO483" s="2" t="n">
        <v>0</v>
      </c>
      <c r="DP483" s="2" t="n">
        <v>99.40000000000001</v>
      </c>
      <c r="DQ483" s="2" t="n">
        <v>99.40000000000001</v>
      </c>
      <c r="DR483" s="2" t="n">
        <v>0</v>
      </c>
      <c r="DS483" s="2" t="n">
        <v>99.87</v>
      </c>
      <c r="DT483" s="2" t="n">
        <v>99.87</v>
      </c>
      <c r="DU483" s="2" t="n">
        <v>0</v>
      </c>
      <c r="DV483" s="2" t="n">
        <v>100</v>
      </c>
      <c r="DW483" s="2" t="n">
        <v>100</v>
      </c>
      <c r="DX483" s="2" t="n">
        <v>0</v>
      </c>
      <c r="DY483" s="2" t="n">
        <v>100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</row>
    <row r="484">
      <c r="A484" s="2" t="n">
        <v>3</v>
      </c>
      <c r="B484" s="2" t="inlineStr">
        <is>
          <t>19.03.11</t>
        </is>
      </c>
      <c r="C484" s="2" t="inlineStr">
        <is>
          <t>Quadra de beach tennis</t>
        </is>
      </c>
      <c r="D484" s="2" t="inlineStr">
        <is>
          <t>05/10/2026</t>
        </is>
      </c>
      <c r="E484" s="2" t="inlineStr">
        <is>
          <t>14/06/2028</t>
        </is>
      </c>
      <c r="F484" s="2" t="n">
        <v>38583.3192</v>
      </c>
      <c r="G484" s="2" t="n">
        <v>0</v>
      </c>
      <c r="H484" s="2" t="n">
        <v>38583.3192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0.5600000000000001</v>
      </c>
      <c r="BL484" s="2" t="n">
        <v>0</v>
      </c>
      <c r="BM484" s="2" t="n">
        <v>0</v>
      </c>
      <c r="BN484" s="2" t="n">
        <v>12.24</v>
      </c>
      <c r="BO484" s="2" t="n">
        <v>10.57</v>
      </c>
      <c r="BP484" s="2" t="n">
        <v>0</v>
      </c>
      <c r="BQ484" s="2" t="n">
        <v>22.81</v>
      </c>
      <c r="BR484" s="2" t="n">
        <v>21.14</v>
      </c>
      <c r="BS484" s="2" t="n">
        <v>0</v>
      </c>
      <c r="BT484" s="2" t="n">
        <v>30.04</v>
      </c>
      <c r="BU484" s="2" t="n">
        <v>28.37</v>
      </c>
      <c r="BV484" s="2" t="n">
        <v>0</v>
      </c>
      <c r="BW484" s="2" t="n">
        <v>41.17</v>
      </c>
      <c r="BX484" s="2" t="n">
        <v>39.5</v>
      </c>
      <c r="BY484" s="2" t="n">
        <v>0</v>
      </c>
      <c r="BZ484" s="2" t="n">
        <v>52.69</v>
      </c>
      <c r="CA484" s="2" t="n">
        <v>51.02</v>
      </c>
      <c r="CB484" s="2" t="n">
        <v>0</v>
      </c>
      <c r="CC484" s="2" t="n">
        <v>65.77</v>
      </c>
      <c r="CD484" s="2" t="n">
        <v>64.09999999999999</v>
      </c>
      <c r="CE484" s="2" t="n">
        <v>0</v>
      </c>
      <c r="CF484" s="2" t="n">
        <v>74.12</v>
      </c>
      <c r="CG484" s="2" t="n">
        <v>74.12</v>
      </c>
      <c r="CH484" s="2" t="n">
        <v>0</v>
      </c>
      <c r="CI484" s="2" t="n">
        <v>79.56</v>
      </c>
      <c r="CJ484" s="2" t="n">
        <v>79.56</v>
      </c>
      <c r="CK484" s="2" t="n">
        <v>0</v>
      </c>
      <c r="CL484" s="2" t="n">
        <v>82.23</v>
      </c>
      <c r="CM484" s="2" t="n">
        <v>82.23</v>
      </c>
      <c r="CN484" s="2" t="n">
        <v>0</v>
      </c>
      <c r="CO484" s="2" t="n">
        <v>84.73999999999999</v>
      </c>
      <c r="CP484" s="2" t="n">
        <v>84.73999999999999</v>
      </c>
      <c r="CQ484" s="2" t="n">
        <v>0</v>
      </c>
      <c r="CR484" s="2" t="n">
        <v>84.84999999999999</v>
      </c>
      <c r="CS484" s="2" t="n">
        <v>84.84999999999999</v>
      </c>
      <c r="CT484" s="2" t="n">
        <v>0</v>
      </c>
      <c r="CU484" s="2" t="n">
        <v>84.84999999999999</v>
      </c>
      <c r="CV484" s="2" t="n">
        <v>84.84999999999999</v>
      </c>
      <c r="CW484" s="2" t="n">
        <v>0</v>
      </c>
      <c r="CX484" s="2" t="n">
        <v>84.84999999999999</v>
      </c>
      <c r="CY484" s="2" t="n">
        <v>84.84999999999999</v>
      </c>
      <c r="CZ484" s="2" t="n">
        <v>0</v>
      </c>
      <c r="DA484" s="2" t="n">
        <v>85.22</v>
      </c>
      <c r="DB484" s="2" t="n">
        <v>85.22</v>
      </c>
      <c r="DC484" s="2" t="n">
        <v>0</v>
      </c>
      <c r="DD484" s="2" t="n">
        <v>87.42</v>
      </c>
      <c r="DE484" s="2" t="n">
        <v>87.42</v>
      </c>
      <c r="DF484" s="2" t="n">
        <v>0</v>
      </c>
      <c r="DG484" s="2" t="n">
        <v>91.23</v>
      </c>
      <c r="DH484" s="2" t="n">
        <v>91.23</v>
      </c>
      <c r="DI484" s="2" t="n">
        <v>0</v>
      </c>
      <c r="DJ484" s="2" t="n">
        <v>93.88</v>
      </c>
      <c r="DK484" s="2" t="n">
        <v>93.88</v>
      </c>
      <c r="DL484" s="2" t="n">
        <v>0</v>
      </c>
      <c r="DM484" s="2" t="n">
        <v>97.08</v>
      </c>
      <c r="DN484" s="2" t="n">
        <v>97.08</v>
      </c>
      <c r="DO484" s="2" t="n">
        <v>0</v>
      </c>
      <c r="DP484" s="2" t="n">
        <v>99.40000000000001</v>
      </c>
      <c r="DQ484" s="2" t="n">
        <v>99.40000000000001</v>
      </c>
      <c r="DR484" s="2" t="n">
        <v>0</v>
      </c>
      <c r="DS484" s="2" t="n">
        <v>99.87</v>
      </c>
      <c r="DT484" s="2" t="n">
        <v>99.87</v>
      </c>
      <c r="DU484" s="2" t="n">
        <v>0</v>
      </c>
      <c r="DV484" s="2" t="n">
        <v>100</v>
      </c>
      <c r="DW484" s="2" t="n">
        <v>100</v>
      </c>
      <c r="DX484" s="2" t="n">
        <v>0</v>
      </c>
      <c r="DY484" s="2" t="n">
        <v>100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</row>
    <row r="485">
      <c r="A485" s="2" t="n">
        <v>3</v>
      </c>
      <c r="B485" s="2" t="inlineStr">
        <is>
          <t>19.03.12</t>
        </is>
      </c>
      <c r="C485" s="2" t="inlineStr">
        <is>
          <t>Impermabilização de ralos</t>
        </is>
      </c>
      <c r="D485" s="2" t="inlineStr">
        <is>
          <t>05/10/2026</t>
        </is>
      </c>
      <c r="E485" s="2" t="inlineStr">
        <is>
          <t>14/06/2028</t>
        </is>
      </c>
      <c r="F485" s="2" t="n">
        <v>10598.67236296506</v>
      </c>
      <c r="G485" s="2" t="n">
        <v>0</v>
      </c>
      <c r="H485" s="2" t="n">
        <v>10598.67236296506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0.5600000000000001</v>
      </c>
      <c r="BL485" s="2" t="n">
        <v>0</v>
      </c>
      <c r="BM485" s="2" t="n">
        <v>0</v>
      </c>
      <c r="BN485" s="2" t="n">
        <v>12.24</v>
      </c>
      <c r="BO485" s="2" t="n">
        <v>10.57</v>
      </c>
      <c r="BP485" s="2" t="n">
        <v>0</v>
      </c>
      <c r="BQ485" s="2" t="n">
        <v>22.81</v>
      </c>
      <c r="BR485" s="2" t="n">
        <v>21.14</v>
      </c>
      <c r="BS485" s="2" t="n">
        <v>0</v>
      </c>
      <c r="BT485" s="2" t="n">
        <v>30.04</v>
      </c>
      <c r="BU485" s="2" t="n">
        <v>28.37</v>
      </c>
      <c r="BV485" s="2" t="n">
        <v>0</v>
      </c>
      <c r="BW485" s="2" t="n">
        <v>41.17</v>
      </c>
      <c r="BX485" s="2" t="n">
        <v>39.5</v>
      </c>
      <c r="BY485" s="2" t="n">
        <v>0</v>
      </c>
      <c r="BZ485" s="2" t="n">
        <v>52.69</v>
      </c>
      <c r="CA485" s="2" t="n">
        <v>51.02</v>
      </c>
      <c r="CB485" s="2" t="n">
        <v>0</v>
      </c>
      <c r="CC485" s="2" t="n">
        <v>65.77</v>
      </c>
      <c r="CD485" s="2" t="n">
        <v>64.09999999999999</v>
      </c>
      <c r="CE485" s="2" t="n">
        <v>0</v>
      </c>
      <c r="CF485" s="2" t="n">
        <v>74.12</v>
      </c>
      <c r="CG485" s="2" t="n">
        <v>74.12</v>
      </c>
      <c r="CH485" s="2" t="n">
        <v>0</v>
      </c>
      <c r="CI485" s="2" t="n">
        <v>79.56</v>
      </c>
      <c r="CJ485" s="2" t="n">
        <v>79.56</v>
      </c>
      <c r="CK485" s="2" t="n">
        <v>0</v>
      </c>
      <c r="CL485" s="2" t="n">
        <v>82.23</v>
      </c>
      <c r="CM485" s="2" t="n">
        <v>82.23</v>
      </c>
      <c r="CN485" s="2" t="n">
        <v>0</v>
      </c>
      <c r="CO485" s="2" t="n">
        <v>84.73999999999999</v>
      </c>
      <c r="CP485" s="2" t="n">
        <v>84.73999999999999</v>
      </c>
      <c r="CQ485" s="2" t="n">
        <v>0</v>
      </c>
      <c r="CR485" s="2" t="n">
        <v>84.84999999999999</v>
      </c>
      <c r="CS485" s="2" t="n">
        <v>84.84999999999999</v>
      </c>
      <c r="CT485" s="2" t="n">
        <v>0</v>
      </c>
      <c r="CU485" s="2" t="n">
        <v>84.84999999999999</v>
      </c>
      <c r="CV485" s="2" t="n">
        <v>84.84999999999999</v>
      </c>
      <c r="CW485" s="2" t="n">
        <v>0</v>
      </c>
      <c r="CX485" s="2" t="n">
        <v>84.84999999999999</v>
      </c>
      <c r="CY485" s="2" t="n">
        <v>84.84999999999999</v>
      </c>
      <c r="CZ485" s="2" t="n">
        <v>0</v>
      </c>
      <c r="DA485" s="2" t="n">
        <v>85.22</v>
      </c>
      <c r="DB485" s="2" t="n">
        <v>85.22</v>
      </c>
      <c r="DC485" s="2" t="n">
        <v>0</v>
      </c>
      <c r="DD485" s="2" t="n">
        <v>87.42</v>
      </c>
      <c r="DE485" s="2" t="n">
        <v>87.42</v>
      </c>
      <c r="DF485" s="2" t="n">
        <v>0</v>
      </c>
      <c r="DG485" s="2" t="n">
        <v>91.23</v>
      </c>
      <c r="DH485" s="2" t="n">
        <v>91.23</v>
      </c>
      <c r="DI485" s="2" t="n">
        <v>0</v>
      </c>
      <c r="DJ485" s="2" t="n">
        <v>93.88</v>
      </c>
      <c r="DK485" s="2" t="n">
        <v>93.88</v>
      </c>
      <c r="DL485" s="2" t="n">
        <v>0</v>
      </c>
      <c r="DM485" s="2" t="n">
        <v>97.08</v>
      </c>
      <c r="DN485" s="2" t="n">
        <v>97.08</v>
      </c>
      <c r="DO485" s="2" t="n">
        <v>0</v>
      </c>
      <c r="DP485" s="2" t="n">
        <v>99.40000000000001</v>
      </c>
      <c r="DQ485" s="2" t="n">
        <v>99.40000000000001</v>
      </c>
      <c r="DR485" s="2" t="n">
        <v>0</v>
      </c>
      <c r="DS485" s="2" t="n">
        <v>99.87</v>
      </c>
      <c r="DT485" s="2" t="n">
        <v>99.87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</row>
    <row r="486">
      <c r="A486" s="2" t="n">
        <v>2</v>
      </c>
      <c r="B486" s="2" t="inlineStr">
        <is>
          <t>19.04</t>
        </is>
      </c>
      <c r="C486" s="2" t="inlineStr">
        <is>
          <t>Sobre o concreto com caimento mínimo de 2,0% e curado, aplicaçao de demão de verniz acrílico a base água, com consumo de 0,1L/m2/demão - Totalizando 0,3L/m2</t>
        </is>
      </c>
      <c r="D486" s="2" t="inlineStr">
        <is>
          <t>01/02/2027</t>
        </is>
      </c>
      <c r="E486" s="2" t="inlineStr">
        <is>
          <t>08/05/2028</t>
        </is>
      </c>
      <c r="F486" s="2" t="n">
        <v>106370.4991165903</v>
      </c>
      <c r="G486" s="2" t="n">
        <v>0</v>
      </c>
      <c r="H486" s="2" t="n">
        <v>106370.4991165903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7.58</v>
      </c>
      <c r="CA486" s="2" t="n">
        <v>5.3</v>
      </c>
      <c r="CB486" s="2" t="n">
        <v>0</v>
      </c>
      <c r="CC486" s="2" t="n">
        <v>15.15</v>
      </c>
      <c r="CD486" s="2" t="n">
        <v>12.88</v>
      </c>
      <c r="CE486" s="2" t="n">
        <v>0</v>
      </c>
      <c r="CF486" s="2" t="n">
        <v>23.11</v>
      </c>
      <c r="CG486" s="2" t="n">
        <v>20.83</v>
      </c>
      <c r="CH486" s="2" t="n">
        <v>0</v>
      </c>
      <c r="CI486" s="2" t="n">
        <v>30.68</v>
      </c>
      <c r="CJ486" s="2" t="n">
        <v>28.41</v>
      </c>
      <c r="CK486" s="2" t="n">
        <v>0</v>
      </c>
      <c r="CL486" s="2" t="n">
        <v>40.75</v>
      </c>
      <c r="CM486" s="2" t="n">
        <v>38.47</v>
      </c>
      <c r="CN486" s="2" t="n">
        <v>0</v>
      </c>
      <c r="CO486" s="2" t="n">
        <v>50.38</v>
      </c>
      <c r="CP486" s="2" t="n">
        <v>48.11</v>
      </c>
      <c r="CQ486" s="2" t="n">
        <v>0</v>
      </c>
      <c r="CR486" s="2" t="n">
        <v>60.44</v>
      </c>
      <c r="CS486" s="2" t="n">
        <v>58.17</v>
      </c>
      <c r="CT486" s="2" t="n">
        <v>0</v>
      </c>
      <c r="CU486" s="2" t="n">
        <v>69.7</v>
      </c>
      <c r="CV486" s="2" t="n">
        <v>67.42</v>
      </c>
      <c r="CW486" s="2" t="n">
        <v>0</v>
      </c>
      <c r="CX486" s="2" t="n">
        <v>77.70999999999999</v>
      </c>
      <c r="CY486" s="2" t="n">
        <v>75.43000000000001</v>
      </c>
      <c r="CZ486" s="2" t="n">
        <v>0</v>
      </c>
      <c r="DA486" s="2" t="n">
        <v>87.88</v>
      </c>
      <c r="DB486" s="2" t="n">
        <v>85.61</v>
      </c>
      <c r="DC486" s="2" t="n">
        <v>0</v>
      </c>
      <c r="DD486" s="2" t="n">
        <v>87.88</v>
      </c>
      <c r="DE486" s="2" t="n">
        <v>87.88</v>
      </c>
      <c r="DF486" s="2" t="n">
        <v>0</v>
      </c>
      <c r="DG486" s="2" t="n">
        <v>90.91</v>
      </c>
      <c r="DH486" s="2" t="n">
        <v>90.91</v>
      </c>
      <c r="DI486" s="2" t="n">
        <v>0</v>
      </c>
      <c r="DJ486" s="2" t="n">
        <v>90.91</v>
      </c>
      <c r="DK486" s="2" t="n">
        <v>90.91</v>
      </c>
      <c r="DL486" s="2" t="n">
        <v>0</v>
      </c>
      <c r="DM486" s="2" t="n">
        <v>93.94</v>
      </c>
      <c r="DN486" s="2" t="n">
        <v>93.94</v>
      </c>
      <c r="DO486" s="2" t="n">
        <v>0</v>
      </c>
      <c r="DP486" s="2" t="n">
        <v>97.73</v>
      </c>
      <c r="DQ486" s="2" t="n">
        <v>98.11</v>
      </c>
      <c r="DR486" s="2" t="n">
        <v>0</v>
      </c>
      <c r="DS486" s="2" t="n">
        <v>100</v>
      </c>
      <c r="DT486" s="2" t="n">
        <v>100</v>
      </c>
      <c r="DU486" s="2" t="n">
        <v>0</v>
      </c>
      <c r="DV486" s="2" t="n">
        <v>100</v>
      </c>
      <c r="DW486" s="2" t="n">
        <v>100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</row>
    <row r="487">
      <c r="A487" s="2" t="n">
        <v>3</v>
      </c>
      <c r="B487" s="2" t="inlineStr">
        <is>
          <t>19.04.01</t>
        </is>
      </c>
      <c r="C487" s="2" t="inlineStr">
        <is>
          <t>Aba| beiral</t>
        </is>
      </c>
      <c r="D487" s="2" t="inlineStr">
        <is>
          <t>01/02/2027</t>
        </is>
      </c>
      <c r="E487" s="2" t="inlineStr">
        <is>
          <t>08/05/2028</t>
        </is>
      </c>
      <c r="F487" s="2" t="n">
        <v>106370.4991165903</v>
      </c>
      <c r="G487" s="2" t="n">
        <v>0</v>
      </c>
      <c r="H487" s="2" t="n">
        <v>106370.4991165903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7.58</v>
      </c>
      <c r="CA487" s="2" t="n">
        <v>5.3</v>
      </c>
      <c r="CB487" s="2" t="n">
        <v>0</v>
      </c>
      <c r="CC487" s="2" t="n">
        <v>15.15</v>
      </c>
      <c r="CD487" s="2" t="n">
        <v>12.88</v>
      </c>
      <c r="CE487" s="2" t="n">
        <v>0</v>
      </c>
      <c r="CF487" s="2" t="n">
        <v>23.11</v>
      </c>
      <c r="CG487" s="2" t="n">
        <v>20.83</v>
      </c>
      <c r="CH487" s="2" t="n">
        <v>0</v>
      </c>
      <c r="CI487" s="2" t="n">
        <v>30.68</v>
      </c>
      <c r="CJ487" s="2" t="n">
        <v>28.41</v>
      </c>
      <c r="CK487" s="2" t="n">
        <v>0</v>
      </c>
      <c r="CL487" s="2" t="n">
        <v>40.75</v>
      </c>
      <c r="CM487" s="2" t="n">
        <v>38.47</v>
      </c>
      <c r="CN487" s="2" t="n">
        <v>0</v>
      </c>
      <c r="CO487" s="2" t="n">
        <v>50.38</v>
      </c>
      <c r="CP487" s="2" t="n">
        <v>48.11</v>
      </c>
      <c r="CQ487" s="2" t="n">
        <v>0</v>
      </c>
      <c r="CR487" s="2" t="n">
        <v>60.44</v>
      </c>
      <c r="CS487" s="2" t="n">
        <v>58.17</v>
      </c>
      <c r="CT487" s="2" t="n">
        <v>0</v>
      </c>
      <c r="CU487" s="2" t="n">
        <v>69.7</v>
      </c>
      <c r="CV487" s="2" t="n">
        <v>67.42</v>
      </c>
      <c r="CW487" s="2" t="n">
        <v>0</v>
      </c>
      <c r="CX487" s="2" t="n">
        <v>77.70999999999999</v>
      </c>
      <c r="CY487" s="2" t="n">
        <v>75.43000000000001</v>
      </c>
      <c r="CZ487" s="2" t="n">
        <v>0</v>
      </c>
      <c r="DA487" s="2" t="n">
        <v>87.88</v>
      </c>
      <c r="DB487" s="2" t="n">
        <v>85.61</v>
      </c>
      <c r="DC487" s="2" t="n">
        <v>0</v>
      </c>
      <c r="DD487" s="2" t="n">
        <v>87.88</v>
      </c>
      <c r="DE487" s="2" t="n">
        <v>87.88</v>
      </c>
      <c r="DF487" s="2" t="n">
        <v>0</v>
      </c>
      <c r="DG487" s="2" t="n">
        <v>90.91</v>
      </c>
      <c r="DH487" s="2" t="n">
        <v>90.91</v>
      </c>
      <c r="DI487" s="2" t="n">
        <v>0</v>
      </c>
      <c r="DJ487" s="2" t="n">
        <v>90.91</v>
      </c>
      <c r="DK487" s="2" t="n">
        <v>90.91</v>
      </c>
      <c r="DL487" s="2" t="n">
        <v>0</v>
      </c>
      <c r="DM487" s="2" t="n">
        <v>93.94</v>
      </c>
      <c r="DN487" s="2" t="n">
        <v>93.94</v>
      </c>
      <c r="DO487" s="2" t="n">
        <v>0</v>
      </c>
      <c r="DP487" s="2" t="n">
        <v>97.73</v>
      </c>
      <c r="DQ487" s="2" t="n">
        <v>98.11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</row>
    <row r="488">
      <c r="A488" s="2" t="n">
        <v>2</v>
      </c>
      <c r="B488" s="2" t="inlineStr">
        <is>
          <t>19.05</t>
        </is>
      </c>
      <c r="C488" s="2" t="inlineStr">
        <is>
          <t>Impermeabilização com argamassa flexível com fibras com consumo de 4,5kg/m2, estruturada com tela poliéster resinada malha de 3x3mm nas viradas de planos (nos rodapés e meia cana), nos encontros com ralos e tubos passantes e em juntas de concretagem. *Nos reservatórios, impermeabilização integral envelopando o ambiente (parede, piso e teto).</t>
        </is>
      </c>
      <c r="D488" s="2" t="inlineStr">
        <is>
          <t>01/02/2027</t>
        </is>
      </c>
      <c r="E488" s="2" t="inlineStr">
        <is>
          <t>08/05/2028</t>
        </is>
      </c>
      <c r="F488" s="2" t="n">
        <v>130545.5957310098</v>
      </c>
      <c r="G488" s="2" t="n">
        <v>0</v>
      </c>
      <c r="H488" s="2" t="n">
        <v>130545.5957310098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7.58</v>
      </c>
      <c r="CA488" s="2" t="n">
        <v>5.3</v>
      </c>
      <c r="CB488" s="2" t="n">
        <v>0</v>
      </c>
      <c r="CC488" s="2" t="n">
        <v>15.15</v>
      </c>
      <c r="CD488" s="2" t="n">
        <v>12.88</v>
      </c>
      <c r="CE488" s="2" t="n">
        <v>0</v>
      </c>
      <c r="CF488" s="2" t="n">
        <v>23.11</v>
      </c>
      <c r="CG488" s="2" t="n">
        <v>20.83</v>
      </c>
      <c r="CH488" s="2" t="n">
        <v>0</v>
      </c>
      <c r="CI488" s="2" t="n">
        <v>30.68</v>
      </c>
      <c r="CJ488" s="2" t="n">
        <v>28.41</v>
      </c>
      <c r="CK488" s="2" t="n">
        <v>0</v>
      </c>
      <c r="CL488" s="2" t="n">
        <v>40.75</v>
      </c>
      <c r="CM488" s="2" t="n">
        <v>38.47</v>
      </c>
      <c r="CN488" s="2" t="n">
        <v>0</v>
      </c>
      <c r="CO488" s="2" t="n">
        <v>50.38</v>
      </c>
      <c r="CP488" s="2" t="n">
        <v>48.11</v>
      </c>
      <c r="CQ488" s="2" t="n">
        <v>0</v>
      </c>
      <c r="CR488" s="2" t="n">
        <v>60.44</v>
      </c>
      <c r="CS488" s="2" t="n">
        <v>58.17</v>
      </c>
      <c r="CT488" s="2" t="n">
        <v>0</v>
      </c>
      <c r="CU488" s="2" t="n">
        <v>69.7</v>
      </c>
      <c r="CV488" s="2" t="n">
        <v>67.42</v>
      </c>
      <c r="CW488" s="2" t="n">
        <v>0</v>
      </c>
      <c r="CX488" s="2" t="n">
        <v>77.70999999999999</v>
      </c>
      <c r="CY488" s="2" t="n">
        <v>75.43000000000001</v>
      </c>
      <c r="CZ488" s="2" t="n">
        <v>0</v>
      </c>
      <c r="DA488" s="2" t="n">
        <v>87.88</v>
      </c>
      <c r="DB488" s="2" t="n">
        <v>85.61</v>
      </c>
      <c r="DC488" s="2" t="n">
        <v>0</v>
      </c>
      <c r="DD488" s="2" t="n">
        <v>87.88</v>
      </c>
      <c r="DE488" s="2" t="n">
        <v>87.88</v>
      </c>
      <c r="DF488" s="2" t="n">
        <v>0</v>
      </c>
      <c r="DG488" s="2" t="n">
        <v>90.91</v>
      </c>
      <c r="DH488" s="2" t="n">
        <v>90.91</v>
      </c>
      <c r="DI488" s="2" t="n">
        <v>0</v>
      </c>
      <c r="DJ488" s="2" t="n">
        <v>90.91</v>
      </c>
      <c r="DK488" s="2" t="n">
        <v>90.91</v>
      </c>
      <c r="DL488" s="2" t="n">
        <v>0</v>
      </c>
      <c r="DM488" s="2" t="n">
        <v>93.94</v>
      </c>
      <c r="DN488" s="2" t="n">
        <v>93.94</v>
      </c>
      <c r="DO488" s="2" t="n">
        <v>0</v>
      </c>
      <c r="DP488" s="2" t="n">
        <v>97.73</v>
      </c>
      <c r="DQ488" s="2" t="n">
        <v>98.11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</row>
    <row r="489">
      <c r="A489" s="2" t="n">
        <v>3</v>
      </c>
      <c r="B489" s="2" t="inlineStr">
        <is>
          <t>19.05.01</t>
        </is>
      </c>
      <c r="C489" s="2" t="inlineStr">
        <is>
          <t>Recuperação estrutural: Eliminar falhas, rebarbas e brocas em caso de fissuras, deverá ser feito um estudo específico para determinar sua origem e causa</t>
        </is>
      </c>
      <c r="D489" s="2" t="inlineStr">
        <is>
          <t>01/02/2027</t>
        </is>
      </c>
      <c r="E489" s="2" t="inlineStr">
        <is>
          <t>08/05/2028</t>
        </is>
      </c>
      <c r="F489" s="2" t="n">
        <v>32087.50716873009</v>
      </c>
      <c r="G489" s="2" t="n">
        <v>0</v>
      </c>
      <c r="H489" s="2" t="n">
        <v>32087.50716873009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7.58</v>
      </c>
      <c r="CA489" s="2" t="n">
        <v>5.3</v>
      </c>
      <c r="CB489" s="2" t="n">
        <v>0</v>
      </c>
      <c r="CC489" s="2" t="n">
        <v>15.15</v>
      </c>
      <c r="CD489" s="2" t="n">
        <v>12.88</v>
      </c>
      <c r="CE489" s="2" t="n">
        <v>0</v>
      </c>
      <c r="CF489" s="2" t="n">
        <v>23.11</v>
      </c>
      <c r="CG489" s="2" t="n">
        <v>20.83</v>
      </c>
      <c r="CH489" s="2" t="n">
        <v>0</v>
      </c>
      <c r="CI489" s="2" t="n">
        <v>30.68</v>
      </c>
      <c r="CJ489" s="2" t="n">
        <v>28.41</v>
      </c>
      <c r="CK489" s="2" t="n">
        <v>0</v>
      </c>
      <c r="CL489" s="2" t="n">
        <v>40.75</v>
      </c>
      <c r="CM489" s="2" t="n">
        <v>38.47</v>
      </c>
      <c r="CN489" s="2" t="n">
        <v>0</v>
      </c>
      <c r="CO489" s="2" t="n">
        <v>50.38</v>
      </c>
      <c r="CP489" s="2" t="n">
        <v>48.11</v>
      </c>
      <c r="CQ489" s="2" t="n">
        <v>0</v>
      </c>
      <c r="CR489" s="2" t="n">
        <v>60.44</v>
      </c>
      <c r="CS489" s="2" t="n">
        <v>58.17</v>
      </c>
      <c r="CT489" s="2" t="n">
        <v>0</v>
      </c>
      <c r="CU489" s="2" t="n">
        <v>69.7</v>
      </c>
      <c r="CV489" s="2" t="n">
        <v>67.42</v>
      </c>
      <c r="CW489" s="2" t="n">
        <v>0</v>
      </c>
      <c r="CX489" s="2" t="n">
        <v>77.70999999999999</v>
      </c>
      <c r="CY489" s="2" t="n">
        <v>75.43000000000001</v>
      </c>
      <c r="CZ489" s="2" t="n">
        <v>0</v>
      </c>
      <c r="DA489" s="2" t="n">
        <v>87.88</v>
      </c>
      <c r="DB489" s="2" t="n">
        <v>85.61</v>
      </c>
      <c r="DC489" s="2" t="n">
        <v>0</v>
      </c>
      <c r="DD489" s="2" t="n">
        <v>87.88</v>
      </c>
      <c r="DE489" s="2" t="n">
        <v>87.88</v>
      </c>
      <c r="DF489" s="2" t="n">
        <v>0</v>
      </c>
      <c r="DG489" s="2" t="n">
        <v>90.91</v>
      </c>
      <c r="DH489" s="2" t="n">
        <v>90.91</v>
      </c>
      <c r="DI489" s="2" t="n">
        <v>0</v>
      </c>
      <c r="DJ489" s="2" t="n">
        <v>90.91</v>
      </c>
      <c r="DK489" s="2" t="n">
        <v>90.91</v>
      </c>
      <c r="DL489" s="2" t="n">
        <v>0</v>
      </c>
      <c r="DM489" s="2" t="n">
        <v>93.94</v>
      </c>
      <c r="DN489" s="2" t="n">
        <v>93.94</v>
      </c>
      <c r="DO489" s="2" t="n">
        <v>0</v>
      </c>
      <c r="DP489" s="2" t="n">
        <v>97.73</v>
      </c>
      <c r="DQ489" s="2" t="n">
        <v>98.11</v>
      </c>
      <c r="DR489" s="2" t="n">
        <v>0</v>
      </c>
      <c r="DS489" s="2" t="n">
        <v>100</v>
      </c>
      <c r="DT489" s="2" t="n">
        <v>100</v>
      </c>
      <c r="DU489" s="2" t="n">
        <v>0</v>
      </c>
      <c r="DV489" s="2" t="n">
        <v>100</v>
      </c>
      <c r="DW489" s="2" t="n">
        <v>100</v>
      </c>
      <c r="DX489" s="2" t="n">
        <v>0</v>
      </c>
      <c r="DY489" s="2" t="n">
        <v>100</v>
      </c>
      <c r="DZ489" s="2" t="n">
        <v>100</v>
      </c>
      <c r="EA489" s="2" t="n">
        <v>0</v>
      </c>
      <c r="EB489" s="2" t="n">
        <v>100</v>
      </c>
      <c r="EC489" s="2" t="n">
        <v>100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</row>
    <row r="490">
      <c r="A490" s="2" t="n">
        <v>3</v>
      </c>
      <c r="B490" s="2" t="inlineStr">
        <is>
          <t>19.05.02</t>
        </is>
      </c>
      <c r="C490" s="2" t="inlineStr">
        <is>
          <t>Proteção mecânica armada com tela galvanizada, fio 22, malha 1"</t>
        </is>
      </c>
      <c r="D490" s="2" t="inlineStr">
        <is>
          <t>01/02/2027</t>
        </is>
      </c>
      <c r="E490" s="2" t="inlineStr">
        <is>
          <t>08/05/2028</t>
        </is>
      </c>
      <c r="F490" s="2" t="n">
        <v>9676.931393080729</v>
      </c>
      <c r="G490" s="2" t="n">
        <v>0</v>
      </c>
      <c r="H490" s="2" t="n">
        <v>9676.931393080729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7.58</v>
      </c>
      <c r="CA490" s="2" t="n">
        <v>5.3</v>
      </c>
      <c r="CB490" s="2" t="n">
        <v>0</v>
      </c>
      <c r="CC490" s="2" t="n">
        <v>15.15</v>
      </c>
      <c r="CD490" s="2" t="n">
        <v>12.88</v>
      </c>
      <c r="CE490" s="2" t="n">
        <v>0</v>
      </c>
      <c r="CF490" s="2" t="n">
        <v>23.11</v>
      </c>
      <c r="CG490" s="2" t="n">
        <v>20.83</v>
      </c>
      <c r="CH490" s="2" t="n">
        <v>0</v>
      </c>
      <c r="CI490" s="2" t="n">
        <v>30.68</v>
      </c>
      <c r="CJ490" s="2" t="n">
        <v>28.41</v>
      </c>
      <c r="CK490" s="2" t="n">
        <v>0</v>
      </c>
      <c r="CL490" s="2" t="n">
        <v>40.75</v>
      </c>
      <c r="CM490" s="2" t="n">
        <v>38.47</v>
      </c>
      <c r="CN490" s="2" t="n">
        <v>0</v>
      </c>
      <c r="CO490" s="2" t="n">
        <v>50.38</v>
      </c>
      <c r="CP490" s="2" t="n">
        <v>48.11</v>
      </c>
      <c r="CQ490" s="2" t="n">
        <v>0</v>
      </c>
      <c r="CR490" s="2" t="n">
        <v>60.44</v>
      </c>
      <c r="CS490" s="2" t="n">
        <v>58.17</v>
      </c>
      <c r="CT490" s="2" t="n">
        <v>0</v>
      </c>
      <c r="CU490" s="2" t="n">
        <v>69.7</v>
      </c>
      <c r="CV490" s="2" t="n">
        <v>67.42</v>
      </c>
      <c r="CW490" s="2" t="n">
        <v>0</v>
      </c>
      <c r="CX490" s="2" t="n">
        <v>77.70999999999999</v>
      </c>
      <c r="CY490" s="2" t="n">
        <v>75.43000000000001</v>
      </c>
      <c r="CZ490" s="2" t="n">
        <v>0</v>
      </c>
      <c r="DA490" s="2" t="n">
        <v>87.88</v>
      </c>
      <c r="DB490" s="2" t="n">
        <v>85.61</v>
      </c>
      <c r="DC490" s="2" t="n">
        <v>0</v>
      </c>
      <c r="DD490" s="2" t="n">
        <v>87.88</v>
      </c>
      <c r="DE490" s="2" t="n">
        <v>87.88</v>
      </c>
      <c r="DF490" s="2" t="n">
        <v>0</v>
      </c>
      <c r="DG490" s="2" t="n">
        <v>90.91</v>
      </c>
      <c r="DH490" s="2" t="n">
        <v>90.91</v>
      </c>
      <c r="DI490" s="2" t="n">
        <v>0</v>
      </c>
      <c r="DJ490" s="2" t="n">
        <v>90.91</v>
      </c>
      <c r="DK490" s="2" t="n">
        <v>90.91</v>
      </c>
      <c r="DL490" s="2" t="n">
        <v>0</v>
      </c>
      <c r="DM490" s="2" t="n">
        <v>93.94</v>
      </c>
      <c r="DN490" s="2" t="n">
        <v>93.94</v>
      </c>
      <c r="DO490" s="2" t="n">
        <v>0</v>
      </c>
      <c r="DP490" s="2" t="n">
        <v>97.73</v>
      </c>
      <c r="DQ490" s="2" t="n">
        <v>98.11</v>
      </c>
      <c r="DR490" s="2" t="n">
        <v>0</v>
      </c>
      <c r="DS490" s="2" t="n">
        <v>100</v>
      </c>
      <c r="DT490" s="2" t="n">
        <v>100</v>
      </c>
      <c r="DU490" s="2" t="n">
        <v>0</v>
      </c>
      <c r="DV490" s="2" t="n">
        <v>100</v>
      </c>
      <c r="DW490" s="2" t="n">
        <v>100</v>
      </c>
      <c r="DX490" s="2" t="n">
        <v>0</v>
      </c>
      <c r="DY490" s="2" t="n">
        <v>100</v>
      </c>
      <c r="DZ490" s="2" t="n">
        <v>100</v>
      </c>
      <c r="EA490" s="2" t="n">
        <v>0</v>
      </c>
      <c r="EB490" s="2" t="n">
        <v>100</v>
      </c>
      <c r="EC490" s="2" t="n">
        <v>100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</row>
    <row r="491">
      <c r="A491" s="2" t="n">
        <v>3</v>
      </c>
      <c r="B491" s="2" t="inlineStr">
        <is>
          <t>19.05.03</t>
        </is>
      </c>
      <c r="C491" s="2" t="inlineStr">
        <is>
          <t>Meia cana 5x5/ Reforço de canto com argamassa epoxídica (mistura de 1 traço de epósi com 2 de areia seca)</t>
        </is>
      </c>
      <c r="D491" s="2" t="inlineStr">
        <is>
          <t>01/02/2027</t>
        </is>
      </c>
      <c r="E491" s="2" t="inlineStr">
        <is>
          <t>08/05/2028</t>
        </is>
      </c>
      <c r="F491" s="2" t="n">
        <v>7774.9515</v>
      </c>
      <c r="G491" s="2" t="n">
        <v>0</v>
      </c>
      <c r="H491" s="2" t="n">
        <v>7774.9515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7.58</v>
      </c>
      <c r="CA491" s="2" t="n">
        <v>5.3</v>
      </c>
      <c r="CB491" s="2" t="n">
        <v>0</v>
      </c>
      <c r="CC491" s="2" t="n">
        <v>15.15</v>
      </c>
      <c r="CD491" s="2" t="n">
        <v>12.88</v>
      </c>
      <c r="CE491" s="2" t="n">
        <v>0</v>
      </c>
      <c r="CF491" s="2" t="n">
        <v>23.11</v>
      </c>
      <c r="CG491" s="2" t="n">
        <v>20.83</v>
      </c>
      <c r="CH491" s="2" t="n">
        <v>0</v>
      </c>
      <c r="CI491" s="2" t="n">
        <v>30.68</v>
      </c>
      <c r="CJ491" s="2" t="n">
        <v>28.41</v>
      </c>
      <c r="CK491" s="2" t="n">
        <v>0</v>
      </c>
      <c r="CL491" s="2" t="n">
        <v>40.75</v>
      </c>
      <c r="CM491" s="2" t="n">
        <v>38.47</v>
      </c>
      <c r="CN491" s="2" t="n">
        <v>0</v>
      </c>
      <c r="CO491" s="2" t="n">
        <v>50.38</v>
      </c>
      <c r="CP491" s="2" t="n">
        <v>48.11</v>
      </c>
      <c r="CQ491" s="2" t="n">
        <v>0</v>
      </c>
      <c r="CR491" s="2" t="n">
        <v>60.44</v>
      </c>
      <c r="CS491" s="2" t="n">
        <v>58.17</v>
      </c>
      <c r="CT491" s="2" t="n">
        <v>0</v>
      </c>
      <c r="CU491" s="2" t="n">
        <v>69.7</v>
      </c>
      <c r="CV491" s="2" t="n">
        <v>67.42</v>
      </c>
      <c r="CW491" s="2" t="n">
        <v>0</v>
      </c>
      <c r="CX491" s="2" t="n">
        <v>77.70999999999999</v>
      </c>
      <c r="CY491" s="2" t="n">
        <v>75.43000000000001</v>
      </c>
      <c r="CZ491" s="2" t="n">
        <v>0</v>
      </c>
      <c r="DA491" s="2" t="n">
        <v>87.88</v>
      </c>
      <c r="DB491" s="2" t="n">
        <v>85.61</v>
      </c>
      <c r="DC491" s="2" t="n">
        <v>0</v>
      </c>
      <c r="DD491" s="2" t="n">
        <v>87.88</v>
      </c>
      <c r="DE491" s="2" t="n">
        <v>87.88</v>
      </c>
      <c r="DF491" s="2" t="n">
        <v>0</v>
      </c>
      <c r="DG491" s="2" t="n">
        <v>90.91</v>
      </c>
      <c r="DH491" s="2" t="n">
        <v>90.91</v>
      </c>
      <c r="DI491" s="2" t="n">
        <v>0</v>
      </c>
      <c r="DJ491" s="2" t="n">
        <v>90.91</v>
      </c>
      <c r="DK491" s="2" t="n">
        <v>90.91</v>
      </c>
      <c r="DL491" s="2" t="n">
        <v>0</v>
      </c>
      <c r="DM491" s="2" t="n">
        <v>93.94</v>
      </c>
      <c r="DN491" s="2" t="n">
        <v>93.94</v>
      </c>
      <c r="DO491" s="2" t="n">
        <v>0</v>
      </c>
      <c r="DP491" s="2" t="n">
        <v>97.73</v>
      </c>
      <c r="DQ491" s="2" t="n">
        <v>98.11</v>
      </c>
      <c r="DR491" s="2" t="n">
        <v>0</v>
      </c>
      <c r="DS491" s="2" t="n">
        <v>100</v>
      </c>
      <c r="DT491" s="2" t="n">
        <v>100</v>
      </c>
      <c r="DU491" s="2" t="n">
        <v>0</v>
      </c>
      <c r="DV491" s="2" t="n">
        <v>100</v>
      </c>
      <c r="DW491" s="2" t="n">
        <v>100</v>
      </c>
      <c r="DX491" s="2" t="n">
        <v>0</v>
      </c>
      <c r="DY491" s="2" t="n">
        <v>100</v>
      </c>
      <c r="DZ491" s="2" t="n">
        <v>100</v>
      </c>
      <c r="EA491" s="2" t="n">
        <v>0</v>
      </c>
      <c r="EB491" s="2" t="n">
        <v>100</v>
      </c>
      <c r="EC491" s="2" t="n">
        <v>100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</row>
    <row r="492">
      <c r="A492" s="2" t="n">
        <v>3</v>
      </c>
      <c r="B492" s="2" t="inlineStr">
        <is>
          <t>19.05.04</t>
        </is>
      </c>
      <c r="C492" s="2" t="inlineStr">
        <is>
          <t>Reservatórios</t>
        </is>
      </c>
      <c r="D492" s="2" t="inlineStr">
        <is>
          <t>01/02/2027</t>
        </is>
      </c>
      <c r="E492" s="2" t="inlineStr">
        <is>
          <t>08/05/2028</t>
        </is>
      </c>
      <c r="F492" s="2" t="n">
        <v>79739.43208</v>
      </c>
      <c r="G492" s="2" t="n">
        <v>0</v>
      </c>
      <c r="H492" s="2" t="n">
        <v>79739.43208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7.58</v>
      </c>
      <c r="CA492" s="2" t="n">
        <v>5.3</v>
      </c>
      <c r="CB492" s="2" t="n">
        <v>0</v>
      </c>
      <c r="CC492" s="2" t="n">
        <v>15.15</v>
      </c>
      <c r="CD492" s="2" t="n">
        <v>12.88</v>
      </c>
      <c r="CE492" s="2" t="n">
        <v>0</v>
      </c>
      <c r="CF492" s="2" t="n">
        <v>23.11</v>
      </c>
      <c r="CG492" s="2" t="n">
        <v>20.83</v>
      </c>
      <c r="CH492" s="2" t="n">
        <v>0</v>
      </c>
      <c r="CI492" s="2" t="n">
        <v>30.68</v>
      </c>
      <c r="CJ492" s="2" t="n">
        <v>28.41</v>
      </c>
      <c r="CK492" s="2" t="n">
        <v>0</v>
      </c>
      <c r="CL492" s="2" t="n">
        <v>40.75</v>
      </c>
      <c r="CM492" s="2" t="n">
        <v>38.47</v>
      </c>
      <c r="CN492" s="2" t="n">
        <v>0</v>
      </c>
      <c r="CO492" s="2" t="n">
        <v>50.38</v>
      </c>
      <c r="CP492" s="2" t="n">
        <v>48.11</v>
      </c>
      <c r="CQ492" s="2" t="n">
        <v>0</v>
      </c>
      <c r="CR492" s="2" t="n">
        <v>60.44</v>
      </c>
      <c r="CS492" s="2" t="n">
        <v>58.17</v>
      </c>
      <c r="CT492" s="2" t="n">
        <v>0</v>
      </c>
      <c r="CU492" s="2" t="n">
        <v>69.7</v>
      </c>
      <c r="CV492" s="2" t="n">
        <v>67.42</v>
      </c>
      <c r="CW492" s="2" t="n">
        <v>0</v>
      </c>
      <c r="CX492" s="2" t="n">
        <v>77.70999999999999</v>
      </c>
      <c r="CY492" s="2" t="n">
        <v>75.43000000000001</v>
      </c>
      <c r="CZ492" s="2" t="n">
        <v>0</v>
      </c>
      <c r="DA492" s="2" t="n">
        <v>87.88</v>
      </c>
      <c r="DB492" s="2" t="n">
        <v>85.61</v>
      </c>
      <c r="DC492" s="2" t="n">
        <v>0</v>
      </c>
      <c r="DD492" s="2" t="n">
        <v>87.88</v>
      </c>
      <c r="DE492" s="2" t="n">
        <v>87.88</v>
      </c>
      <c r="DF492" s="2" t="n">
        <v>0</v>
      </c>
      <c r="DG492" s="2" t="n">
        <v>90.91</v>
      </c>
      <c r="DH492" s="2" t="n">
        <v>90.91</v>
      </c>
      <c r="DI492" s="2" t="n">
        <v>0</v>
      </c>
      <c r="DJ492" s="2" t="n">
        <v>90.91</v>
      </c>
      <c r="DK492" s="2" t="n">
        <v>90.91</v>
      </c>
      <c r="DL492" s="2" t="n">
        <v>0</v>
      </c>
      <c r="DM492" s="2" t="n">
        <v>93.94</v>
      </c>
      <c r="DN492" s="2" t="n">
        <v>93.94</v>
      </c>
      <c r="DO492" s="2" t="n">
        <v>0</v>
      </c>
      <c r="DP492" s="2" t="n">
        <v>97.73</v>
      </c>
      <c r="DQ492" s="2" t="n">
        <v>98.11</v>
      </c>
      <c r="DR492" s="2" t="n">
        <v>0</v>
      </c>
      <c r="DS492" s="2" t="n">
        <v>100</v>
      </c>
      <c r="DT492" s="2" t="n">
        <v>100</v>
      </c>
      <c r="DU492" s="2" t="n">
        <v>0</v>
      </c>
      <c r="DV492" s="2" t="n">
        <v>100</v>
      </c>
      <c r="DW492" s="2" t="n">
        <v>100</v>
      </c>
      <c r="DX492" s="2" t="n">
        <v>0</v>
      </c>
      <c r="DY492" s="2" t="n">
        <v>100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</row>
    <row r="493">
      <c r="A493" s="2" t="n">
        <v>3</v>
      </c>
      <c r="B493" s="2" t="inlineStr">
        <is>
          <t>19.05.05</t>
        </is>
      </c>
      <c r="C493" s="2" t="inlineStr">
        <is>
          <t>Impermabilização de ralos</t>
        </is>
      </c>
      <c r="D493" s="2" t="inlineStr">
        <is>
          <t>01/02/2027</t>
        </is>
      </c>
      <c r="E493" s="2" t="inlineStr">
        <is>
          <t>08/05/2028</t>
        </is>
      </c>
      <c r="F493" s="2" t="n">
        <v>1266.773589199011</v>
      </c>
      <c r="G493" s="2" t="n">
        <v>0</v>
      </c>
      <c r="H493" s="2" t="n">
        <v>1266.773589199011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7.58</v>
      </c>
      <c r="CA493" s="2" t="n">
        <v>5.3</v>
      </c>
      <c r="CB493" s="2" t="n">
        <v>0</v>
      </c>
      <c r="CC493" s="2" t="n">
        <v>15.15</v>
      </c>
      <c r="CD493" s="2" t="n">
        <v>12.88</v>
      </c>
      <c r="CE493" s="2" t="n">
        <v>0</v>
      </c>
      <c r="CF493" s="2" t="n">
        <v>23.11</v>
      </c>
      <c r="CG493" s="2" t="n">
        <v>20.83</v>
      </c>
      <c r="CH493" s="2" t="n">
        <v>0</v>
      </c>
      <c r="CI493" s="2" t="n">
        <v>30.68</v>
      </c>
      <c r="CJ493" s="2" t="n">
        <v>28.41</v>
      </c>
      <c r="CK493" s="2" t="n">
        <v>0</v>
      </c>
      <c r="CL493" s="2" t="n">
        <v>40.75</v>
      </c>
      <c r="CM493" s="2" t="n">
        <v>38.47</v>
      </c>
      <c r="CN493" s="2" t="n">
        <v>0</v>
      </c>
      <c r="CO493" s="2" t="n">
        <v>50.38</v>
      </c>
      <c r="CP493" s="2" t="n">
        <v>48.11</v>
      </c>
      <c r="CQ493" s="2" t="n">
        <v>0</v>
      </c>
      <c r="CR493" s="2" t="n">
        <v>60.44</v>
      </c>
      <c r="CS493" s="2" t="n">
        <v>58.17</v>
      </c>
      <c r="CT493" s="2" t="n">
        <v>0</v>
      </c>
      <c r="CU493" s="2" t="n">
        <v>69.7</v>
      </c>
      <c r="CV493" s="2" t="n">
        <v>67.42</v>
      </c>
      <c r="CW493" s="2" t="n">
        <v>0</v>
      </c>
      <c r="CX493" s="2" t="n">
        <v>77.70999999999999</v>
      </c>
      <c r="CY493" s="2" t="n">
        <v>75.43000000000001</v>
      </c>
      <c r="CZ493" s="2" t="n">
        <v>0</v>
      </c>
      <c r="DA493" s="2" t="n">
        <v>87.88</v>
      </c>
      <c r="DB493" s="2" t="n">
        <v>85.61</v>
      </c>
      <c r="DC493" s="2" t="n">
        <v>0</v>
      </c>
      <c r="DD493" s="2" t="n">
        <v>87.88</v>
      </c>
      <c r="DE493" s="2" t="n">
        <v>87.88</v>
      </c>
      <c r="DF493" s="2" t="n">
        <v>0</v>
      </c>
      <c r="DG493" s="2" t="n">
        <v>90.91</v>
      </c>
      <c r="DH493" s="2" t="n">
        <v>90.91</v>
      </c>
      <c r="DI493" s="2" t="n">
        <v>0</v>
      </c>
      <c r="DJ493" s="2" t="n">
        <v>90.91</v>
      </c>
      <c r="DK493" s="2" t="n">
        <v>90.91</v>
      </c>
      <c r="DL493" s="2" t="n">
        <v>0</v>
      </c>
      <c r="DM493" s="2" t="n">
        <v>93.94</v>
      </c>
      <c r="DN493" s="2" t="n">
        <v>93.94</v>
      </c>
      <c r="DO493" s="2" t="n">
        <v>0</v>
      </c>
      <c r="DP493" s="2" t="n">
        <v>97.73</v>
      </c>
      <c r="DQ493" s="2" t="n">
        <v>98.11</v>
      </c>
      <c r="DR493" s="2" t="n">
        <v>0</v>
      </c>
      <c r="DS493" s="2" t="n">
        <v>100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</row>
    <row r="494">
      <c r="A494" s="2" t="n">
        <v>2</v>
      </c>
      <c r="B494" s="2" t="inlineStr">
        <is>
          <t>19.06</t>
        </is>
      </c>
      <c r="C494" s="2" t="inlineStr">
        <is>
          <t>Impermeabilização com manta asfáltica tipo III, 4mm de espessura, classe B acabamento PP, colada com maçarico de gás GLP, sobre esta camada de proteção mecânica com manta auto protegida com ardósia tipo III, tipo B, 4mm de espessura (3mm de manta + 1mm de grânulos minerais) colada com maçarico de gás GLP</t>
        </is>
      </c>
      <c r="D494" s="2" t="inlineStr">
        <is>
          <t>05/10/2026</t>
        </is>
      </c>
      <c r="E494" s="2" t="inlineStr">
        <is>
          <t>14/06/2028</t>
        </is>
      </c>
      <c r="F494" s="2" t="n">
        <v>96467.20288397261</v>
      </c>
      <c r="G494" s="2" t="n">
        <v>0</v>
      </c>
      <c r="H494" s="2" t="n">
        <v>96467.20288397261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0.1</v>
      </c>
      <c r="BL494" s="2" t="n">
        <v>0</v>
      </c>
      <c r="BM494" s="2" t="n">
        <v>0</v>
      </c>
      <c r="BN494" s="2" t="n">
        <v>2.2</v>
      </c>
      <c r="BO494" s="2" t="n">
        <v>1.9</v>
      </c>
      <c r="BP494" s="2" t="n">
        <v>0</v>
      </c>
      <c r="BQ494" s="2" t="n">
        <v>4.1</v>
      </c>
      <c r="BR494" s="2" t="n">
        <v>3.8</v>
      </c>
      <c r="BS494" s="2" t="n">
        <v>0</v>
      </c>
      <c r="BT494" s="2" t="n">
        <v>5.4</v>
      </c>
      <c r="BU494" s="2" t="n">
        <v>5.1</v>
      </c>
      <c r="BV494" s="2" t="n">
        <v>0</v>
      </c>
      <c r="BW494" s="2" t="n">
        <v>7.4</v>
      </c>
      <c r="BX494" s="2" t="n">
        <v>7.1</v>
      </c>
      <c r="BY494" s="2" t="n">
        <v>0</v>
      </c>
      <c r="BZ494" s="2" t="n">
        <v>10.54</v>
      </c>
      <c r="CA494" s="2" t="n">
        <v>10.24</v>
      </c>
      <c r="CB494" s="2" t="n">
        <v>0</v>
      </c>
      <c r="CC494" s="2" t="n">
        <v>18.22</v>
      </c>
      <c r="CD494" s="2" t="n">
        <v>17.92</v>
      </c>
      <c r="CE494" s="2" t="n">
        <v>0</v>
      </c>
      <c r="CF494" s="2" t="n">
        <v>25.57</v>
      </c>
      <c r="CG494" s="2" t="n">
        <v>25.57</v>
      </c>
      <c r="CH494" s="2" t="n">
        <v>0</v>
      </c>
      <c r="CI494" s="2" t="n">
        <v>36.93</v>
      </c>
      <c r="CJ494" s="2" t="n">
        <v>36.93</v>
      </c>
      <c r="CK494" s="2" t="n">
        <v>0</v>
      </c>
      <c r="CL494" s="2" t="n">
        <v>43.47</v>
      </c>
      <c r="CM494" s="2" t="n">
        <v>43.47</v>
      </c>
      <c r="CN494" s="2" t="n">
        <v>0</v>
      </c>
      <c r="CO494" s="2" t="n">
        <v>49.72</v>
      </c>
      <c r="CP494" s="2" t="n">
        <v>49.72</v>
      </c>
      <c r="CQ494" s="2" t="n">
        <v>0</v>
      </c>
      <c r="CR494" s="2" t="n">
        <v>50</v>
      </c>
      <c r="CS494" s="2" t="n">
        <v>50</v>
      </c>
      <c r="CT494" s="2" t="n">
        <v>0</v>
      </c>
      <c r="CU494" s="2" t="n">
        <v>50</v>
      </c>
      <c r="CV494" s="2" t="n">
        <v>50</v>
      </c>
      <c r="CW494" s="2" t="n">
        <v>0</v>
      </c>
      <c r="CX494" s="2" t="n">
        <v>50</v>
      </c>
      <c r="CY494" s="2" t="n">
        <v>50</v>
      </c>
      <c r="CZ494" s="2" t="n">
        <v>0</v>
      </c>
      <c r="DA494" s="2" t="n">
        <v>51.52</v>
      </c>
      <c r="DB494" s="2" t="n">
        <v>51.52</v>
      </c>
      <c r="DC494" s="2" t="n">
        <v>0</v>
      </c>
      <c r="DD494" s="2" t="n">
        <v>59.37</v>
      </c>
      <c r="DE494" s="2" t="n">
        <v>59.37</v>
      </c>
      <c r="DF494" s="2" t="n">
        <v>0</v>
      </c>
      <c r="DG494" s="2" t="n">
        <v>71.15000000000001</v>
      </c>
      <c r="DH494" s="2" t="n">
        <v>71.15000000000001</v>
      </c>
      <c r="DI494" s="2" t="n">
        <v>0</v>
      </c>
      <c r="DJ494" s="2" t="n">
        <v>79.64</v>
      </c>
      <c r="DK494" s="2" t="n">
        <v>79.64</v>
      </c>
      <c r="DL494" s="2" t="n">
        <v>0</v>
      </c>
      <c r="DM494" s="2" t="n">
        <v>89.93000000000001</v>
      </c>
      <c r="DN494" s="2" t="n">
        <v>89.93000000000001</v>
      </c>
      <c r="DO494" s="2" t="n">
        <v>0</v>
      </c>
      <c r="DP494" s="2" t="n">
        <v>96.52</v>
      </c>
      <c r="DQ494" s="2" t="n">
        <v>96.52</v>
      </c>
      <c r="DR494" s="2" t="n">
        <v>0</v>
      </c>
      <c r="DS494" s="2" t="n">
        <v>99</v>
      </c>
      <c r="DT494" s="2" t="n">
        <v>99</v>
      </c>
      <c r="DU494" s="2" t="n">
        <v>0</v>
      </c>
      <c r="DV494" s="2" t="n">
        <v>100</v>
      </c>
      <c r="DW494" s="2" t="n">
        <v>100</v>
      </c>
      <c r="DX494" s="2" t="n">
        <v>0</v>
      </c>
      <c r="DY494" s="2" t="n">
        <v>100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</row>
    <row r="495">
      <c r="A495" s="2" t="n">
        <v>3</v>
      </c>
      <c r="B495" s="2" t="inlineStr">
        <is>
          <t>19.06.01</t>
        </is>
      </c>
      <c r="C495" s="2" t="inlineStr">
        <is>
          <t>Camada de regularização com argamassa de cimento e areia</t>
        </is>
      </c>
      <c r="D495" s="2" t="inlineStr">
        <is>
          <t>05/10/2026</t>
        </is>
      </c>
      <c r="E495" s="2" t="inlineStr">
        <is>
          <t>14/06/2028</t>
        </is>
      </c>
      <c r="F495" s="2" t="n">
        <v>19201.21331229301</v>
      </c>
      <c r="G495" s="2" t="n">
        <v>0</v>
      </c>
      <c r="H495" s="2" t="n">
        <v>19201.21331229301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0.1</v>
      </c>
      <c r="BL495" s="2" t="n">
        <v>0</v>
      </c>
      <c r="BM495" s="2" t="n">
        <v>0</v>
      </c>
      <c r="BN495" s="2" t="n">
        <v>2.2</v>
      </c>
      <c r="BO495" s="2" t="n">
        <v>1.9</v>
      </c>
      <c r="BP495" s="2" t="n">
        <v>0</v>
      </c>
      <c r="BQ495" s="2" t="n">
        <v>4.1</v>
      </c>
      <c r="BR495" s="2" t="n">
        <v>3.8</v>
      </c>
      <c r="BS495" s="2" t="n">
        <v>0</v>
      </c>
      <c r="BT495" s="2" t="n">
        <v>5.4</v>
      </c>
      <c r="BU495" s="2" t="n">
        <v>5.1</v>
      </c>
      <c r="BV495" s="2" t="n">
        <v>0</v>
      </c>
      <c r="BW495" s="2" t="n">
        <v>7.4</v>
      </c>
      <c r="BX495" s="2" t="n">
        <v>7.1</v>
      </c>
      <c r="BY495" s="2" t="n">
        <v>0</v>
      </c>
      <c r="BZ495" s="2" t="n">
        <v>10.54</v>
      </c>
      <c r="CA495" s="2" t="n">
        <v>10.24</v>
      </c>
      <c r="CB495" s="2" t="n">
        <v>0</v>
      </c>
      <c r="CC495" s="2" t="n">
        <v>18.22</v>
      </c>
      <c r="CD495" s="2" t="n">
        <v>17.92</v>
      </c>
      <c r="CE495" s="2" t="n">
        <v>0</v>
      </c>
      <c r="CF495" s="2" t="n">
        <v>25.57</v>
      </c>
      <c r="CG495" s="2" t="n">
        <v>25.57</v>
      </c>
      <c r="CH495" s="2" t="n">
        <v>0</v>
      </c>
      <c r="CI495" s="2" t="n">
        <v>36.93</v>
      </c>
      <c r="CJ495" s="2" t="n">
        <v>36.93</v>
      </c>
      <c r="CK495" s="2" t="n">
        <v>0</v>
      </c>
      <c r="CL495" s="2" t="n">
        <v>43.47</v>
      </c>
      <c r="CM495" s="2" t="n">
        <v>43.47</v>
      </c>
      <c r="CN495" s="2" t="n">
        <v>0</v>
      </c>
      <c r="CO495" s="2" t="n">
        <v>49.72</v>
      </c>
      <c r="CP495" s="2" t="n">
        <v>49.72</v>
      </c>
      <c r="CQ495" s="2" t="n">
        <v>0</v>
      </c>
      <c r="CR495" s="2" t="n">
        <v>50</v>
      </c>
      <c r="CS495" s="2" t="n">
        <v>50</v>
      </c>
      <c r="CT495" s="2" t="n">
        <v>0</v>
      </c>
      <c r="CU495" s="2" t="n">
        <v>50</v>
      </c>
      <c r="CV495" s="2" t="n">
        <v>50</v>
      </c>
      <c r="CW495" s="2" t="n">
        <v>0</v>
      </c>
      <c r="CX495" s="2" t="n">
        <v>50</v>
      </c>
      <c r="CY495" s="2" t="n">
        <v>50</v>
      </c>
      <c r="CZ495" s="2" t="n">
        <v>0</v>
      </c>
      <c r="DA495" s="2" t="n">
        <v>51.52</v>
      </c>
      <c r="DB495" s="2" t="n">
        <v>51.52</v>
      </c>
      <c r="DC495" s="2" t="n">
        <v>0</v>
      </c>
      <c r="DD495" s="2" t="n">
        <v>59.37</v>
      </c>
      <c r="DE495" s="2" t="n">
        <v>59.37</v>
      </c>
      <c r="DF495" s="2" t="n">
        <v>0</v>
      </c>
      <c r="DG495" s="2" t="n">
        <v>71.15000000000001</v>
      </c>
      <c r="DH495" s="2" t="n">
        <v>71.15000000000001</v>
      </c>
      <c r="DI495" s="2" t="n">
        <v>0</v>
      </c>
      <c r="DJ495" s="2" t="n">
        <v>79.64</v>
      </c>
      <c r="DK495" s="2" t="n">
        <v>79.64</v>
      </c>
      <c r="DL495" s="2" t="n">
        <v>0</v>
      </c>
      <c r="DM495" s="2" t="n">
        <v>89.93000000000001</v>
      </c>
      <c r="DN495" s="2" t="n">
        <v>89.93000000000001</v>
      </c>
      <c r="DO495" s="2" t="n">
        <v>0</v>
      </c>
      <c r="DP495" s="2" t="n">
        <v>96.52</v>
      </c>
      <c r="DQ495" s="2" t="n">
        <v>96.52</v>
      </c>
      <c r="DR495" s="2" t="n">
        <v>0</v>
      </c>
      <c r="DS495" s="2" t="n">
        <v>99</v>
      </c>
      <c r="DT495" s="2" t="n">
        <v>99</v>
      </c>
      <c r="DU495" s="2" t="n">
        <v>0</v>
      </c>
      <c r="DV495" s="2" t="n">
        <v>100</v>
      </c>
      <c r="DW495" s="2" t="n">
        <v>100</v>
      </c>
      <c r="DX495" s="2" t="n">
        <v>0</v>
      </c>
      <c r="DY495" s="2" t="n">
        <v>100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</row>
    <row r="496">
      <c r="A496" s="2" t="n">
        <v>3</v>
      </c>
      <c r="B496" s="2" t="inlineStr">
        <is>
          <t>19.06.02</t>
        </is>
      </c>
      <c r="C496" s="2" t="inlineStr">
        <is>
          <t>LPI - Terraço descoberto</t>
        </is>
      </c>
      <c r="D496" s="2" t="inlineStr">
        <is>
          <t>05/10/2026</t>
        </is>
      </c>
      <c r="E496" s="2" t="inlineStr">
        <is>
          <t>14/06/2028</t>
        </is>
      </c>
      <c r="F496" s="2" t="n">
        <v>16666.718376</v>
      </c>
      <c r="G496" s="2" t="n">
        <v>0</v>
      </c>
      <c r="H496" s="2" t="n">
        <v>16666.718376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0.1</v>
      </c>
      <c r="BL496" s="2" t="n">
        <v>0</v>
      </c>
      <c r="BM496" s="2" t="n">
        <v>0</v>
      </c>
      <c r="BN496" s="2" t="n">
        <v>2.2</v>
      </c>
      <c r="BO496" s="2" t="n">
        <v>1.9</v>
      </c>
      <c r="BP496" s="2" t="n">
        <v>0</v>
      </c>
      <c r="BQ496" s="2" t="n">
        <v>4.1</v>
      </c>
      <c r="BR496" s="2" t="n">
        <v>3.8</v>
      </c>
      <c r="BS496" s="2" t="n">
        <v>0</v>
      </c>
      <c r="BT496" s="2" t="n">
        <v>5.4</v>
      </c>
      <c r="BU496" s="2" t="n">
        <v>5.1</v>
      </c>
      <c r="BV496" s="2" t="n">
        <v>0</v>
      </c>
      <c r="BW496" s="2" t="n">
        <v>7.4</v>
      </c>
      <c r="BX496" s="2" t="n">
        <v>7.1</v>
      </c>
      <c r="BY496" s="2" t="n">
        <v>0</v>
      </c>
      <c r="BZ496" s="2" t="n">
        <v>10.54</v>
      </c>
      <c r="CA496" s="2" t="n">
        <v>10.24</v>
      </c>
      <c r="CB496" s="2" t="n">
        <v>0</v>
      </c>
      <c r="CC496" s="2" t="n">
        <v>18.22</v>
      </c>
      <c r="CD496" s="2" t="n">
        <v>17.92</v>
      </c>
      <c r="CE496" s="2" t="n">
        <v>0</v>
      </c>
      <c r="CF496" s="2" t="n">
        <v>25.57</v>
      </c>
      <c r="CG496" s="2" t="n">
        <v>25.57</v>
      </c>
      <c r="CH496" s="2" t="n">
        <v>0</v>
      </c>
      <c r="CI496" s="2" t="n">
        <v>36.93</v>
      </c>
      <c r="CJ496" s="2" t="n">
        <v>36.93</v>
      </c>
      <c r="CK496" s="2" t="n">
        <v>0</v>
      </c>
      <c r="CL496" s="2" t="n">
        <v>43.47</v>
      </c>
      <c r="CM496" s="2" t="n">
        <v>43.47</v>
      </c>
      <c r="CN496" s="2" t="n">
        <v>0</v>
      </c>
      <c r="CO496" s="2" t="n">
        <v>49.72</v>
      </c>
      <c r="CP496" s="2" t="n">
        <v>49.72</v>
      </c>
      <c r="CQ496" s="2" t="n">
        <v>0</v>
      </c>
      <c r="CR496" s="2" t="n">
        <v>50</v>
      </c>
      <c r="CS496" s="2" t="n">
        <v>50</v>
      </c>
      <c r="CT496" s="2" t="n">
        <v>0</v>
      </c>
      <c r="CU496" s="2" t="n">
        <v>50</v>
      </c>
      <c r="CV496" s="2" t="n">
        <v>50</v>
      </c>
      <c r="CW496" s="2" t="n">
        <v>0</v>
      </c>
      <c r="CX496" s="2" t="n">
        <v>50</v>
      </c>
      <c r="CY496" s="2" t="n">
        <v>50</v>
      </c>
      <c r="CZ496" s="2" t="n">
        <v>0</v>
      </c>
      <c r="DA496" s="2" t="n">
        <v>51.52</v>
      </c>
      <c r="DB496" s="2" t="n">
        <v>51.52</v>
      </c>
      <c r="DC496" s="2" t="n">
        <v>0</v>
      </c>
      <c r="DD496" s="2" t="n">
        <v>59.37</v>
      </c>
      <c r="DE496" s="2" t="n">
        <v>59.37</v>
      </c>
      <c r="DF496" s="2" t="n">
        <v>0</v>
      </c>
      <c r="DG496" s="2" t="n">
        <v>71.15000000000001</v>
      </c>
      <c r="DH496" s="2" t="n">
        <v>71.15000000000001</v>
      </c>
      <c r="DI496" s="2" t="n">
        <v>0</v>
      </c>
      <c r="DJ496" s="2" t="n">
        <v>79.64</v>
      </c>
      <c r="DK496" s="2" t="n">
        <v>79.64</v>
      </c>
      <c r="DL496" s="2" t="n">
        <v>0</v>
      </c>
      <c r="DM496" s="2" t="n">
        <v>89.93000000000001</v>
      </c>
      <c r="DN496" s="2" t="n">
        <v>89.93000000000001</v>
      </c>
      <c r="DO496" s="2" t="n">
        <v>0</v>
      </c>
      <c r="DP496" s="2" t="n">
        <v>96.52</v>
      </c>
      <c r="DQ496" s="2" t="n">
        <v>96.52</v>
      </c>
      <c r="DR496" s="2" t="n">
        <v>0</v>
      </c>
      <c r="DS496" s="2" t="n">
        <v>99</v>
      </c>
      <c r="DT496" s="2" t="n">
        <v>99</v>
      </c>
      <c r="DU496" s="2" t="n">
        <v>0</v>
      </c>
      <c r="DV496" s="2" t="n">
        <v>100</v>
      </c>
      <c r="DW496" s="2" t="n">
        <v>100</v>
      </c>
      <c r="DX496" s="2" t="n">
        <v>0</v>
      </c>
      <c r="DY496" s="2" t="n">
        <v>100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</row>
    <row r="497">
      <c r="A497" s="2" t="n">
        <v>3</v>
      </c>
      <c r="B497" s="2" t="inlineStr">
        <is>
          <t>19.06.03</t>
        </is>
      </c>
      <c r="C497" s="2" t="inlineStr">
        <is>
          <t>Marquise pilotis</t>
        </is>
      </c>
      <c r="D497" s="2" t="inlineStr">
        <is>
          <t>05/10/2026</t>
        </is>
      </c>
      <c r="E497" s="2" t="inlineStr">
        <is>
          <t>14/06/2028</t>
        </is>
      </c>
      <c r="F497" s="2" t="n">
        <v>60092.56176</v>
      </c>
      <c r="G497" s="2" t="n">
        <v>0</v>
      </c>
      <c r="H497" s="2" t="n">
        <v>60092.56176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0.1</v>
      </c>
      <c r="BL497" s="2" t="n">
        <v>0</v>
      </c>
      <c r="BM497" s="2" t="n">
        <v>0</v>
      </c>
      <c r="BN497" s="2" t="n">
        <v>2.2</v>
      </c>
      <c r="BO497" s="2" t="n">
        <v>1.9</v>
      </c>
      <c r="BP497" s="2" t="n">
        <v>0</v>
      </c>
      <c r="BQ497" s="2" t="n">
        <v>4.1</v>
      </c>
      <c r="BR497" s="2" t="n">
        <v>3.8</v>
      </c>
      <c r="BS497" s="2" t="n">
        <v>0</v>
      </c>
      <c r="BT497" s="2" t="n">
        <v>5.4</v>
      </c>
      <c r="BU497" s="2" t="n">
        <v>5.1</v>
      </c>
      <c r="BV497" s="2" t="n">
        <v>0</v>
      </c>
      <c r="BW497" s="2" t="n">
        <v>7.4</v>
      </c>
      <c r="BX497" s="2" t="n">
        <v>7.1</v>
      </c>
      <c r="BY497" s="2" t="n">
        <v>0</v>
      </c>
      <c r="BZ497" s="2" t="n">
        <v>10.54</v>
      </c>
      <c r="CA497" s="2" t="n">
        <v>10.24</v>
      </c>
      <c r="CB497" s="2" t="n">
        <v>0</v>
      </c>
      <c r="CC497" s="2" t="n">
        <v>18.22</v>
      </c>
      <c r="CD497" s="2" t="n">
        <v>17.92</v>
      </c>
      <c r="CE497" s="2" t="n">
        <v>0</v>
      </c>
      <c r="CF497" s="2" t="n">
        <v>25.57</v>
      </c>
      <c r="CG497" s="2" t="n">
        <v>25.57</v>
      </c>
      <c r="CH497" s="2" t="n">
        <v>0</v>
      </c>
      <c r="CI497" s="2" t="n">
        <v>36.93</v>
      </c>
      <c r="CJ497" s="2" t="n">
        <v>36.93</v>
      </c>
      <c r="CK497" s="2" t="n">
        <v>0</v>
      </c>
      <c r="CL497" s="2" t="n">
        <v>43.47</v>
      </c>
      <c r="CM497" s="2" t="n">
        <v>43.47</v>
      </c>
      <c r="CN497" s="2" t="n">
        <v>0</v>
      </c>
      <c r="CO497" s="2" t="n">
        <v>49.72</v>
      </c>
      <c r="CP497" s="2" t="n">
        <v>49.72</v>
      </c>
      <c r="CQ497" s="2" t="n">
        <v>0</v>
      </c>
      <c r="CR497" s="2" t="n">
        <v>50</v>
      </c>
      <c r="CS497" s="2" t="n">
        <v>50</v>
      </c>
      <c r="CT497" s="2" t="n">
        <v>0</v>
      </c>
      <c r="CU497" s="2" t="n">
        <v>50</v>
      </c>
      <c r="CV497" s="2" t="n">
        <v>50</v>
      </c>
      <c r="CW497" s="2" t="n">
        <v>0</v>
      </c>
      <c r="CX497" s="2" t="n">
        <v>50</v>
      </c>
      <c r="CY497" s="2" t="n">
        <v>50</v>
      </c>
      <c r="CZ497" s="2" t="n">
        <v>0</v>
      </c>
      <c r="DA497" s="2" t="n">
        <v>51.52</v>
      </c>
      <c r="DB497" s="2" t="n">
        <v>51.52</v>
      </c>
      <c r="DC497" s="2" t="n">
        <v>0</v>
      </c>
      <c r="DD497" s="2" t="n">
        <v>59.37</v>
      </c>
      <c r="DE497" s="2" t="n">
        <v>59.37</v>
      </c>
      <c r="DF497" s="2" t="n">
        <v>0</v>
      </c>
      <c r="DG497" s="2" t="n">
        <v>71.15000000000001</v>
      </c>
      <c r="DH497" s="2" t="n">
        <v>71.15000000000001</v>
      </c>
      <c r="DI497" s="2" t="n">
        <v>0</v>
      </c>
      <c r="DJ497" s="2" t="n">
        <v>79.64</v>
      </c>
      <c r="DK497" s="2" t="n">
        <v>79.64</v>
      </c>
      <c r="DL497" s="2" t="n">
        <v>0</v>
      </c>
      <c r="DM497" s="2" t="n">
        <v>89.93000000000001</v>
      </c>
      <c r="DN497" s="2" t="n">
        <v>89.93000000000001</v>
      </c>
      <c r="DO497" s="2" t="n">
        <v>0</v>
      </c>
      <c r="DP497" s="2" t="n">
        <v>96.52</v>
      </c>
      <c r="DQ497" s="2" t="n">
        <v>96.52</v>
      </c>
      <c r="DR497" s="2" t="n">
        <v>0</v>
      </c>
      <c r="DS497" s="2" t="n">
        <v>99</v>
      </c>
      <c r="DT497" s="2" t="n">
        <v>99</v>
      </c>
      <c r="DU497" s="2" t="n">
        <v>0</v>
      </c>
      <c r="DV497" s="2" t="n">
        <v>100</v>
      </c>
      <c r="DW497" s="2" t="n">
        <v>100</v>
      </c>
      <c r="DX497" s="2" t="n">
        <v>0</v>
      </c>
      <c r="DY497" s="2" t="n">
        <v>100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</row>
    <row r="498">
      <c r="A498" s="2" t="n">
        <v>3</v>
      </c>
      <c r="B498" s="2" t="inlineStr">
        <is>
          <t>19.06.04</t>
        </is>
      </c>
      <c r="C498" s="2" t="inlineStr">
        <is>
          <t>Impermabilização de ralos</t>
        </is>
      </c>
      <c r="D498" s="2" t="inlineStr">
        <is>
          <t>05/10/2026</t>
        </is>
      </c>
      <c r="E498" s="2" t="inlineStr">
        <is>
          <t>14/06/2028</t>
        </is>
      </c>
      <c r="F498" s="2" t="n">
        <v>506.7094356796046</v>
      </c>
      <c r="G498" s="2" t="n">
        <v>0</v>
      </c>
      <c r="H498" s="2" t="n">
        <v>506.7094356796046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0.1</v>
      </c>
      <c r="BL498" s="2" t="n">
        <v>0</v>
      </c>
      <c r="BM498" s="2" t="n">
        <v>0</v>
      </c>
      <c r="BN498" s="2" t="n">
        <v>2.2</v>
      </c>
      <c r="BO498" s="2" t="n">
        <v>1.9</v>
      </c>
      <c r="BP498" s="2" t="n">
        <v>0</v>
      </c>
      <c r="BQ498" s="2" t="n">
        <v>4.1</v>
      </c>
      <c r="BR498" s="2" t="n">
        <v>3.8</v>
      </c>
      <c r="BS498" s="2" t="n">
        <v>0</v>
      </c>
      <c r="BT498" s="2" t="n">
        <v>5.4</v>
      </c>
      <c r="BU498" s="2" t="n">
        <v>5.1</v>
      </c>
      <c r="BV498" s="2" t="n">
        <v>0</v>
      </c>
      <c r="BW498" s="2" t="n">
        <v>7.4</v>
      </c>
      <c r="BX498" s="2" t="n">
        <v>7.1</v>
      </c>
      <c r="BY498" s="2" t="n">
        <v>0</v>
      </c>
      <c r="BZ498" s="2" t="n">
        <v>10.54</v>
      </c>
      <c r="CA498" s="2" t="n">
        <v>10.24</v>
      </c>
      <c r="CB498" s="2" t="n">
        <v>0</v>
      </c>
      <c r="CC498" s="2" t="n">
        <v>18.22</v>
      </c>
      <c r="CD498" s="2" t="n">
        <v>17.92</v>
      </c>
      <c r="CE498" s="2" t="n">
        <v>0</v>
      </c>
      <c r="CF498" s="2" t="n">
        <v>25.57</v>
      </c>
      <c r="CG498" s="2" t="n">
        <v>25.57</v>
      </c>
      <c r="CH498" s="2" t="n">
        <v>0</v>
      </c>
      <c r="CI498" s="2" t="n">
        <v>36.93</v>
      </c>
      <c r="CJ498" s="2" t="n">
        <v>36.93</v>
      </c>
      <c r="CK498" s="2" t="n">
        <v>0</v>
      </c>
      <c r="CL498" s="2" t="n">
        <v>43.47</v>
      </c>
      <c r="CM498" s="2" t="n">
        <v>43.47</v>
      </c>
      <c r="CN498" s="2" t="n">
        <v>0</v>
      </c>
      <c r="CO498" s="2" t="n">
        <v>49.72</v>
      </c>
      <c r="CP498" s="2" t="n">
        <v>49.72</v>
      </c>
      <c r="CQ498" s="2" t="n">
        <v>0</v>
      </c>
      <c r="CR498" s="2" t="n">
        <v>50</v>
      </c>
      <c r="CS498" s="2" t="n">
        <v>50</v>
      </c>
      <c r="CT498" s="2" t="n">
        <v>0</v>
      </c>
      <c r="CU498" s="2" t="n">
        <v>50</v>
      </c>
      <c r="CV498" s="2" t="n">
        <v>50</v>
      </c>
      <c r="CW498" s="2" t="n">
        <v>0</v>
      </c>
      <c r="CX498" s="2" t="n">
        <v>50</v>
      </c>
      <c r="CY498" s="2" t="n">
        <v>50</v>
      </c>
      <c r="CZ498" s="2" t="n">
        <v>0</v>
      </c>
      <c r="DA498" s="2" t="n">
        <v>51.52</v>
      </c>
      <c r="DB498" s="2" t="n">
        <v>51.52</v>
      </c>
      <c r="DC498" s="2" t="n">
        <v>0</v>
      </c>
      <c r="DD498" s="2" t="n">
        <v>59.37</v>
      </c>
      <c r="DE498" s="2" t="n">
        <v>59.37</v>
      </c>
      <c r="DF498" s="2" t="n">
        <v>0</v>
      </c>
      <c r="DG498" s="2" t="n">
        <v>71.15000000000001</v>
      </c>
      <c r="DH498" s="2" t="n">
        <v>71.15000000000001</v>
      </c>
      <c r="DI498" s="2" t="n">
        <v>0</v>
      </c>
      <c r="DJ498" s="2" t="n">
        <v>79.64</v>
      </c>
      <c r="DK498" s="2" t="n">
        <v>79.64</v>
      </c>
      <c r="DL498" s="2" t="n">
        <v>0</v>
      </c>
      <c r="DM498" s="2" t="n">
        <v>89.93000000000001</v>
      </c>
      <c r="DN498" s="2" t="n">
        <v>89.93000000000001</v>
      </c>
      <c r="DO498" s="2" t="n">
        <v>0</v>
      </c>
      <c r="DP498" s="2" t="n">
        <v>96.52</v>
      </c>
      <c r="DQ498" s="2" t="n">
        <v>96.52</v>
      </c>
      <c r="DR498" s="2" t="n">
        <v>0</v>
      </c>
      <c r="DS498" s="2" t="n">
        <v>99</v>
      </c>
      <c r="DT498" s="2" t="n">
        <v>99</v>
      </c>
      <c r="DU498" s="2" t="n">
        <v>0</v>
      </c>
      <c r="DV498" s="2" t="n">
        <v>100</v>
      </c>
      <c r="DW498" s="2" t="n">
        <v>100</v>
      </c>
      <c r="DX498" s="2" t="n">
        <v>0</v>
      </c>
      <c r="DY498" s="2" t="n">
        <v>100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</row>
    <row r="499">
      <c r="A499" s="2" t="n">
        <v>2</v>
      </c>
      <c r="B499" s="2" t="inlineStr">
        <is>
          <t>19.07</t>
        </is>
      </c>
      <c r="C499" s="2" t="inlineStr">
        <is>
          <t>Impermeabilização com membrana de poliuretano moldado in loco com espessura mínima de 2mm. Nos cantos, reforço com tela em faixa de 40cm (20cm no piso e 20cm nas paredes). Na última demão ainda fresca, espagir areia para criar camada de aderência e abrasão.</t>
        </is>
      </c>
      <c r="D499" s="2" t="inlineStr">
        <is>
          <t>05/10/2026</t>
        </is>
      </c>
      <c r="E499" s="2" t="inlineStr">
        <is>
          <t>14/06/2028</t>
        </is>
      </c>
      <c r="F499" s="2" t="n">
        <v>170117.2106544057</v>
      </c>
      <c r="G499" s="2" t="n">
        <v>0</v>
      </c>
      <c r="H499" s="2" t="n">
        <v>170117.2106544057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0.1</v>
      </c>
      <c r="BL499" s="2" t="n">
        <v>0</v>
      </c>
      <c r="BM499" s="2" t="n">
        <v>0</v>
      </c>
      <c r="BN499" s="2" t="n">
        <v>2.2</v>
      </c>
      <c r="BO499" s="2" t="n">
        <v>1.9</v>
      </c>
      <c r="BP499" s="2" t="n">
        <v>0</v>
      </c>
      <c r="BQ499" s="2" t="n">
        <v>4.1</v>
      </c>
      <c r="BR499" s="2" t="n">
        <v>3.8</v>
      </c>
      <c r="BS499" s="2" t="n">
        <v>0</v>
      </c>
      <c r="BT499" s="2" t="n">
        <v>5.4</v>
      </c>
      <c r="BU499" s="2" t="n">
        <v>5.1</v>
      </c>
      <c r="BV499" s="2" t="n">
        <v>0</v>
      </c>
      <c r="BW499" s="2" t="n">
        <v>7.4</v>
      </c>
      <c r="BX499" s="2" t="n">
        <v>7.1</v>
      </c>
      <c r="BY499" s="2" t="n">
        <v>0</v>
      </c>
      <c r="BZ499" s="2" t="n">
        <v>10.54</v>
      </c>
      <c r="CA499" s="2" t="n">
        <v>10.24</v>
      </c>
      <c r="CB499" s="2" t="n">
        <v>0</v>
      </c>
      <c r="CC499" s="2" t="n">
        <v>18.22</v>
      </c>
      <c r="CD499" s="2" t="n">
        <v>17.92</v>
      </c>
      <c r="CE499" s="2" t="n">
        <v>0</v>
      </c>
      <c r="CF499" s="2" t="n">
        <v>25.57</v>
      </c>
      <c r="CG499" s="2" t="n">
        <v>25.57</v>
      </c>
      <c r="CH499" s="2" t="n">
        <v>0</v>
      </c>
      <c r="CI499" s="2" t="n">
        <v>36.93</v>
      </c>
      <c r="CJ499" s="2" t="n">
        <v>36.93</v>
      </c>
      <c r="CK499" s="2" t="n">
        <v>0</v>
      </c>
      <c r="CL499" s="2" t="n">
        <v>43.47</v>
      </c>
      <c r="CM499" s="2" t="n">
        <v>43.47</v>
      </c>
      <c r="CN499" s="2" t="n">
        <v>0</v>
      </c>
      <c r="CO499" s="2" t="n">
        <v>49.72</v>
      </c>
      <c r="CP499" s="2" t="n">
        <v>49.72</v>
      </c>
      <c r="CQ499" s="2" t="n">
        <v>0</v>
      </c>
      <c r="CR499" s="2" t="n">
        <v>50</v>
      </c>
      <c r="CS499" s="2" t="n">
        <v>50</v>
      </c>
      <c r="CT499" s="2" t="n">
        <v>0</v>
      </c>
      <c r="CU499" s="2" t="n">
        <v>50</v>
      </c>
      <c r="CV499" s="2" t="n">
        <v>50</v>
      </c>
      <c r="CW499" s="2" t="n">
        <v>0</v>
      </c>
      <c r="CX499" s="2" t="n">
        <v>50</v>
      </c>
      <c r="CY499" s="2" t="n">
        <v>50</v>
      </c>
      <c r="CZ499" s="2" t="n">
        <v>0</v>
      </c>
      <c r="DA499" s="2" t="n">
        <v>51.52</v>
      </c>
      <c r="DB499" s="2" t="n">
        <v>51.52</v>
      </c>
      <c r="DC499" s="2" t="n">
        <v>0</v>
      </c>
      <c r="DD499" s="2" t="n">
        <v>59.37</v>
      </c>
      <c r="DE499" s="2" t="n">
        <v>59.37</v>
      </c>
      <c r="DF499" s="2" t="n">
        <v>0</v>
      </c>
      <c r="DG499" s="2" t="n">
        <v>71.15000000000001</v>
      </c>
      <c r="DH499" s="2" t="n">
        <v>71.15000000000001</v>
      </c>
      <c r="DI499" s="2" t="n">
        <v>0</v>
      </c>
      <c r="DJ499" s="2" t="n">
        <v>79.64</v>
      </c>
      <c r="DK499" s="2" t="n">
        <v>79.64</v>
      </c>
      <c r="DL499" s="2" t="n">
        <v>0</v>
      </c>
      <c r="DM499" s="2" t="n">
        <v>89.93000000000001</v>
      </c>
      <c r="DN499" s="2" t="n">
        <v>89.93000000000001</v>
      </c>
      <c r="DO499" s="2" t="n">
        <v>0</v>
      </c>
      <c r="DP499" s="2" t="n">
        <v>96.52</v>
      </c>
      <c r="DQ499" s="2" t="n">
        <v>96.52</v>
      </c>
      <c r="DR499" s="2" t="n">
        <v>0</v>
      </c>
      <c r="DS499" s="2" t="n">
        <v>99</v>
      </c>
      <c r="DT499" s="2" t="n">
        <v>99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</row>
    <row r="500">
      <c r="A500" s="2" t="n">
        <v>3</v>
      </c>
      <c r="B500" s="2" t="inlineStr">
        <is>
          <t>19.07.01</t>
        </is>
      </c>
      <c r="C500" s="2" t="inlineStr">
        <is>
          <t>Camada de regularização com argamassa de cimento e areia</t>
        </is>
      </c>
      <c r="D500" s="2" t="inlineStr">
        <is>
          <t>05/10/2026</t>
        </is>
      </c>
      <c r="E500" s="2" t="inlineStr">
        <is>
          <t>14/06/2028</t>
        </is>
      </c>
      <c r="F500" s="2" t="n">
        <v>15809.22351103446</v>
      </c>
      <c r="G500" s="2" t="n">
        <v>0</v>
      </c>
      <c r="H500" s="2" t="n">
        <v>15809.22351103446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0.1</v>
      </c>
      <c r="BL500" s="2" t="n">
        <v>0</v>
      </c>
      <c r="BM500" s="2" t="n">
        <v>0</v>
      </c>
      <c r="BN500" s="2" t="n">
        <v>2.2</v>
      </c>
      <c r="BO500" s="2" t="n">
        <v>1.9</v>
      </c>
      <c r="BP500" s="2" t="n">
        <v>0</v>
      </c>
      <c r="BQ500" s="2" t="n">
        <v>4.1</v>
      </c>
      <c r="BR500" s="2" t="n">
        <v>3.8</v>
      </c>
      <c r="BS500" s="2" t="n">
        <v>0</v>
      </c>
      <c r="BT500" s="2" t="n">
        <v>5.4</v>
      </c>
      <c r="BU500" s="2" t="n">
        <v>5.1</v>
      </c>
      <c r="BV500" s="2" t="n">
        <v>0</v>
      </c>
      <c r="BW500" s="2" t="n">
        <v>7.4</v>
      </c>
      <c r="BX500" s="2" t="n">
        <v>7.1</v>
      </c>
      <c r="BY500" s="2" t="n">
        <v>0</v>
      </c>
      <c r="BZ500" s="2" t="n">
        <v>10.54</v>
      </c>
      <c r="CA500" s="2" t="n">
        <v>10.24</v>
      </c>
      <c r="CB500" s="2" t="n">
        <v>0</v>
      </c>
      <c r="CC500" s="2" t="n">
        <v>18.22</v>
      </c>
      <c r="CD500" s="2" t="n">
        <v>17.92</v>
      </c>
      <c r="CE500" s="2" t="n">
        <v>0</v>
      </c>
      <c r="CF500" s="2" t="n">
        <v>25.57</v>
      </c>
      <c r="CG500" s="2" t="n">
        <v>25.57</v>
      </c>
      <c r="CH500" s="2" t="n">
        <v>0</v>
      </c>
      <c r="CI500" s="2" t="n">
        <v>36.93</v>
      </c>
      <c r="CJ500" s="2" t="n">
        <v>36.93</v>
      </c>
      <c r="CK500" s="2" t="n">
        <v>0</v>
      </c>
      <c r="CL500" s="2" t="n">
        <v>43.47</v>
      </c>
      <c r="CM500" s="2" t="n">
        <v>43.47</v>
      </c>
      <c r="CN500" s="2" t="n">
        <v>0</v>
      </c>
      <c r="CO500" s="2" t="n">
        <v>49.72</v>
      </c>
      <c r="CP500" s="2" t="n">
        <v>49.72</v>
      </c>
      <c r="CQ500" s="2" t="n">
        <v>0</v>
      </c>
      <c r="CR500" s="2" t="n">
        <v>50</v>
      </c>
      <c r="CS500" s="2" t="n">
        <v>50</v>
      </c>
      <c r="CT500" s="2" t="n">
        <v>0</v>
      </c>
      <c r="CU500" s="2" t="n">
        <v>50</v>
      </c>
      <c r="CV500" s="2" t="n">
        <v>50</v>
      </c>
      <c r="CW500" s="2" t="n">
        <v>0</v>
      </c>
      <c r="CX500" s="2" t="n">
        <v>50</v>
      </c>
      <c r="CY500" s="2" t="n">
        <v>50</v>
      </c>
      <c r="CZ500" s="2" t="n">
        <v>0</v>
      </c>
      <c r="DA500" s="2" t="n">
        <v>51.52</v>
      </c>
      <c r="DB500" s="2" t="n">
        <v>51.52</v>
      </c>
      <c r="DC500" s="2" t="n">
        <v>0</v>
      </c>
      <c r="DD500" s="2" t="n">
        <v>59.37</v>
      </c>
      <c r="DE500" s="2" t="n">
        <v>59.37</v>
      </c>
      <c r="DF500" s="2" t="n">
        <v>0</v>
      </c>
      <c r="DG500" s="2" t="n">
        <v>71.15000000000001</v>
      </c>
      <c r="DH500" s="2" t="n">
        <v>71.15000000000001</v>
      </c>
      <c r="DI500" s="2" t="n">
        <v>0</v>
      </c>
      <c r="DJ500" s="2" t="n">
        <v>79.64</v>
      </c>
      <c r="DK500" s="2" t="n">
        <v>79.64</v>
      </c>
      <c r="DL500" s="2" t="n">
        <v>0</v>
      </c>
      <c r="DM500" s="2" t="n">
        <v>89.93000000000001</v>
      </c>
      <c r="DN500" s="2" t="n">
        <v>89.93000000000001</v>
      </c>
      <c r="DO500" s="2" t="n">
        <v>0</v>
      </c>
      <c r="DP500" s="2" t="n">
        <v>96.52</v>
      </c>
      <c r="DQ500" s="2" t="n">
        <v>96.52</v>
      </c>
      <c r="DR500" s="2" t="n">
        <v>0</v>
      </c>
      <c r="DS500" s="2" t="n">
        <v>99</v>
      </c>
      <c r="DT500" s="2" t="n">
        <v>99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</row>
    <row r="501">
      <c r="A501" s="2" t="n">
        <v>3</v>
      </c>
      <c r="B501" s="2" t="inlineStr">
        <is>
          <t>19.07.02</t>
        </is>
      </c>
      <c r="C501" s="2" t="inlineStr">
        <is>
          <t>Proteção mecânica</t>
        </is>
      </c>
      <c r="D501" s="2" t="inlineStr">
        <is>
          <t>05/10/2026</t>
        </is>
      </c>
      <c r="E501" s="2" t="inlineStr">
        <is>
          <t>14/06/2028</t>
        </is>
      </c>
      <c r="F501" s="2" t="n">
        <v>14218.65927137125</v>
      </c>
      <c r="G501" s="2" t="n">
        <v>0</v>
      </c>
      <c r="H501" s="2" t="n">
        <v>14218.65927137125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0.1</v>
      </c>
      <c r="BL501" s="2" t="n">
        <v>0</v>
      </c>
      <c r="BM501" s="2" t="n">
        <v>0</v>
      </c>
      <c r="BN501" s="2" t="n">
        <v>2.2</v>
      </c>
      <c r="BO501" s="2" t="n">
        <v>1.9</v>
      </c>
      <c r="BP501" s="2" t="n">
        <v>0</v>
      </c>
      <c r="BQ501" s="2" t="n">
        <v>4.1</v>
      </c>
      <c r="BR501" s="2" t="n">
        <v>3.8</v>
      </c>
      <c r="BS501" s="2" t="n">
        <v>0</v>
      </c>
      <c r="BT501" s="2" t="n">
        <v>5.4</v>
      </c>
      <c r="BU501" s="2" t="n">
        <v>5.1</v>
      </c>
      <c r="BV501" s="2" t="n">
        <v>0</v>
      </c>
      <c r="BW501" s="2" t="n">
        <v>7.4</v>
      </c>
      <c r="BX501" s="2" t="n">
        <v>7.1</v>
      </c>
      <c r="BY501" s="2" t="n">
        <v>0</v>
      </c>
      <c r="BZ501" s="2" t="n">
        <v>10.54</v>
      </c>
      <c r="CA501" s="2" t="n">
        <v>10.24</v>
      </c>
      <c r="CB501" s="2" t="n">
        <v>0</v>
      </c>
      <c r="CC501" s="2" t="n">
        <v>18.22</v>
      </c>
      <c r="CD501" s="2" t="n">
        <v>17.92</v>
      </c>
      <c r="CE501" s="2" t="n">
        <v>0</v>
      </c>
      <c r="CF501" s="2" t="n">
        <v>25.57</v>
      </c>
      <c r="CG501" s="2" t="n">
        <v>25.57</v>
      </c>
      <c r="CH501" s="2" t="n">
        <v>0</v>
      </c>
      <c r="CI501" s="2" t="n">
        <v>36.93</v>
      </c>
      <c r="CJ501" s="2" t="n">
        <v>36.93</v>
      </c>
      <c r="CK501" s="2" t="n">
        <v>0</v>
      </c>
      <c r="CL501" s="2" t="n">
        <v>43.47</v>
      </c>
      <c r="CM501" s="2" t="n">
        <v>43.47</v>
      </c>
      <c r="CN501" s="2" t="n">
        <v>0</v>
      </c>
      <c r="CO501" s="2" t="n">
        <v>49.72</v>
      </c>
      <c r="CP501" s="2" t="n">
        <v>49.72</v>
      </c>
      <c r="CQ501" s="2" t="n">
        <v>0</v>
      </c>
      <c r="CR501" s="2" t="n">
        <v>50</v>
      </c>
      <c r="CS501" s="2" t="n">
        <v>50</v>
      </c>
      <c r="CT501" s="2" t="n">
        <v>0</v>
      </c>
      <c r="CU501" s="2" t="n">
        <v>50</v>
      </c>
      <c r="CV501" s="2" t="n">
        <v>50</v>
      </c>
      <c r="CW501" s="2" t="n">
        <v>0</v>
      </c>
      <c r="CX501" s="2" t="n">
        <v>50</v>
      </c>
      <c r="CY501" s="2" t="n">
        <v>50</v>
      </c>
      <c r="CZ501" s="2" t="n">
        <v>0</v>
      </c>
      <c r="DA501" s="2" t="n">
        <v>51.52</v>
      </c>
      <c r="DB501" s="2" t="n">
        <v>51.52</v>
      </c>
      <c r="DC501" s="2" t="n">
        <v>0</v>
      </c>
      <c r="DD501" s="2" t="n">
        <v>59.37</v>
      </c>
      <c r="DE501" s="2" t="n">
        <v>59.37</v>
      </c>
      <c r="DF501" s="2" t="n">
        <v>0</v>
      </c>
      <c r="DG501" s="2" t="n">
        <v>71.15000000000001</v>
      </c>
      <c r="DH501" s="2" t="n">
        <v>71.15000000000001</v>
      </c>
      <c r="DI501" s="2" t="n">
        <v>0</v>
      </c>
      <c r="DJ501" s="2" t="n">
        <v>79.64</v>
      </c>
      <c r="DK501" s="2" t="n">
        <v>79.64</v>
      </c>
      <c r="DL501" s="2" t="n">
        <v>0</v>
      </c>
      <c r="DM501" s="2" t="n">
        <v>89.93000000000001</v>
      </c>
      <c r="DN501" s="2" t="n">
        <v>89.93000000000001</v>
      </c>
      <c r="DO501" s="2" t="n">
        <v>0</v>
      </c>
      <c r="DP501" s="2" t="n">
        <v>96.52</v>
      </c>
      <c r="DQ501" s="2" t="n">
        <v>96.52</v>
      </c>
      <c r="DR501" s="2" t="n">
        <v>0</v>
      </c>
      <c r="DS501" s="2" t="n">
        <v>99</v>
      </c>
      <c r="DT501" s="2" t="n">
        <v>99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</row>
    <row r="502">
      <c r="A502" s="2" t="n">
        <v>3</v>
      </c>
      <c r="B502" s="2" t="inlineStr">
        <is>
          <t>19.07.03</t>
        </is>
      </c>
      <c r="C502" s="2" t="inlineStr">
        <is>
          <t>Camada drenante com geomanta do tipo Macdrain 2L. * Essa especificação é uma recomendação e deverá ser avaliada ou repensada por profissionaisespecialistas na disciplina de paisagismo  e drenagem, com projeto específicos</t>
        </is>
      </c>
      <c r="D502" s="2" t="inlineStr">
        <is>
          <t>05/10/2026</t>
        </is>
      </c>
      <c r="E502" s="2" t="inlineStr">
        <is>
          <t>14/06/2028</t>
        </is>
      </c>
      <c r="F502" s="2" t="n">
        <v>24452.13784</v>
      </c>
      <c r="G502" s="2" t="n">
        <v>0</v>
      </c>
      <c r="H502" s="2" t="n">
        <v>24452.13784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0.1</v>
      </c>
      <c r="BL502" s="2" t="n">
        <v>0</v>
      </c>
      <c r="BM502" s="2" t="n">
        <v>0</v>
      </c>
      <c r="BN502" s="2" t="n">
        <v>2.2</v>
      </c>
      <c r="BO502" s="2" t="n">
        <v>1.9</v>
      </c>
      <c r="BP502" s="2" t="n">
        <v>0</v>
      </c>
      <c r="BQ502" s="2" t="n">
        <v>4.1</v>
      </c>
      <c r="BR502" s="2" t="n">
        <v>3.8</v>
      </c>
      <c r="BS502" s="2" t="n">
        <v>0</v>
      </c>
      <c r="BT502" s="2" t="n">
        <v>5.4</v>
      </c>
      <c r="BU502" s="2" t="n">
        <v>5.1</v>
      </c>
      <c r="BV502" s="2" t="n">
        <v>0</v>
      </c>
      <c r="BW502" s="2" t="n">
        <v>7.4</v>
      </c>
      <c r="BX502" s="2" t="n">
        <v>7.1</v>
      </c>
      <c r="BY502" s="2" t="n">
        <v>0</v>
      </c>
      <c r="BZ502" s="2" t="n">
        <v>10.54</v>
      </c>
      <c r="CA502" s="2" t="n">
        <v>10.24</v>
      </c>
      <c r="CB502" s="2" t="n">
        <v>0</v>
      </c>
      <c r="CC502" s="2" t="n">
        <v>18.22</v>
      </c>
      <c r="CD502" s="2" t="n">
        <v>17.92</v>
      </c>
      <c r="CE502" s="2" t="n">
        <v>0</v>
      </c>
      <c r="CF502" s="2" t="n">
        <v>25.57</v>
      </c>
      <c r="CG502" s="2" t="n">
        <v>25.57</v>
      </c>
      <c r="CH502" s="2" t="n">
        <v>0</v>
      </c>
      <c r="CI502" s="2" t="n">
        <v>36.93</v>
      </c>
      <c r="CJ502" s="2" t="n">
        <v>36.93</v>
      </c>
      <c r="CK502" s="2" t="n">
        <v>0</v>
      </c>
      <c r="CL502" s="2" t="n">
        <v>43.47</v>
      </c>
      <c r="CM502" s="2" t="n">
        <v>43.47</v>
      </c>
      <c r="CN502" s="2" t="n">
        <v>0</v>
      </c>
      <c r="CO502" s="2" t="n">
        <v>49.72</v>
      </c>
      <c r="CP502" s="2" t="n">
        <v>49.72</v>
      </c>
      <c r="CQ502" s="2" t="n">
        <v>0</v>
      </c>
      <c r="CR502" s="2" t="n">
        <v>50</v>
      </c>
      <c r="CS502" s="2" t="n">
        <v>50</v>
      </c>
      <c r="CT502" s="2" t="n">
        <v>0</v>
      </c>
      <c r="CU502" s="2" t="n">
        <v>50</v>
      </c>
      <c r="CV502" s="2" t="n">
        <v>50</v>
      </c>
      <c r="CW502" s="2" t="n">
        <v>0</v>
      </c>
      <c r="CX502" s="2" t="n">
        <v>50</v>
      </c>
      <c r="CY502" s="2" t="n">
        <v>50</v>
      </c>
      <c r="CZ502" s="2" t="n">
        <v>0</v>
      </c>
      <c r="DA502" s="2" t="n">
        <v>51.52</v>
      </c>
      <c r="DB502" s="2" t="n">
        <v>51.52</v>
      </c>
      <c r="DC502" s="2" t="n">
        <v>0</v>
      </c>
      <c r="DD502" s="2" t="n">
        <v>59.37</v>
      </c>
      <c r="DE502" s="2" t="n">
        <v>59.37</v>
      </c>
      <c r="DF502" s="2" t="n">
        <v>0</v>
      </c>
      <c r="DG502" s="2" t="n">
        <v>71.15000000000001</v>
      </c>
      <c r="DH502" s="2" t="n">
        <v>71.15000000000001</v>
      </c>
      <c r="DI502" s="2" t="n">
        <v>0</v>
      </c>
      <c r="DJ502" s="2" t="n">
        <v>79.64</v>
      </c>
      <c r="DK502" s="2" t="n">
        <v>79.64</v>
      </c>
      <c r="DL502" s="2" t="n">
        <v>0</v>
      </c>
      <c r="DM502" s="2" t="n">
        <v>89.93000000000001</v>
      </c>
      <c r="DN502" s="2" t="n">
        <v>89.93000000000001</v>
      </c>
      <c r="DO502" s="2" t="n">
        <v>0</v>
      </c>
      <c r="DP502" s="2" t="n">
        <v>96.52</v>
      </c>
      <c r="DQ502" s="2" t="n">
        <v>96.52</v>
      </c>
      <c r="DR502" s="2" t="n">
        <v>0</v>
      </c>
      <c r="DS502" s="2" t="n">
        <v>99</v>
      </c>
      <c r="DT502" s="2" t="n">
        <v>99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</row>
    <row r="503">
      <c r="A503" s="2" t="n">
        <v>3</v>
      </c>
      <c r="B503" s="2" t="inlineStr">
        <is>
          <t>19.07.04</t>
        </is>
      </c>
      <c r="C503" s="2" t="inlineStr">
        <is>
          <t>Recuperação estrutural: Eliminar falhas, rebarbas e brocas em caso de fissuras, deverá ser feito um estudo específico para determinar sua origem e causa</t>
        </is>
      </c>
      <c r="D503" s="2" t="inlineStr">
        <is>
          <t>05/10/2026</t>
        </is>
      </c>
      <c r="E503" s="2" t="inlineStr">
        <is>
          <t>14/06/2028</t>
        </is>
      </c>
      <c r="F503" s="2" t="n">
        <v>0</v>
      </c>
      <c r="G503" s="2" t="n">
        <v>0</v>
      </c>
      <c r="H503" s="2" t="n">
        <v>0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0.1</v>
      </c>
      <c r="BL503" s="2" t="n">
        <v>0</v>
      </c>
      <c r="BM503" s="2" t="n">
        <v>0</v>
      </c>
      <c r="BN503" s="2" t="n">
        <v>2.2</v>
      </c>
      <c r="BO503" s="2" t="n">
        <v>1.9</v>
      </c>
      <c r="BP503" s="2" t="n">
        <v>0</v>
      </c>
      <c r="BQ503" s="2" t="n">
        <v>4.1</v>
      </c>
      <c r="BR503" s="2" t="n">
        <v>3.8</v>
      </c>
      <c r="BS503" s="2" t="n">
        <v>0</v>
      </c>
      <c r="BT503" s="2" t="n">
        <v>5.4</v>
      </c>
      <c r="BU503" s="2" t="n">
        <v>5.1</v>
      </c>
      <c r="BV503" s="2" t="n">
        <v>0</v>
      </c>
      <c r="BW503" s="2" t="n">
        <v>7.4</v>
      </c>
      <c r="BX503" s="2" t="n">
        <v>7.1</v>
      </c>
      <c r="BY503" s="2" t="n">
        <v>0</v>
      </c>
      <c r="BZ503" s="2" t="n">
        <v>10.54</v>
      </c>
      <c r="CA503" s="2" t="n">
        <v>10.24</v>
      </c>
      <c r="CB503" s="2" t="n">
        <v>0</v>
      </c>
      <c r="CC503" s="2" t="n">
        <v>18.22</v>
      </c>
      <c r="CD503" s="2" t="n">
        <v>17.92</v>
      </c>
      <c r="CE503" s="2" t="n">
        <v>0</v>
      </c>
      <c r="CF503" s="2" t="n">
        <v>25.57</v>
      </c>
      <c r="CG503" s="2" t="n">
        <v>25.57</v>
      </c>
      <c r="CH503" s="2" t="n">
        <v>0</v>
      </c>
      <c r="CI503" s="2" t="n">
        <v>36.93</v>
      </c>
      <c r="CJ503" s="2" t="n">
        <v>36.93</v>
      </c>
      <c r="CK503" s="2" t="n">
        <v>0</v>
      </c>
      <c r="CL503" s="2" t="n">
        <v>43.47</v>
      </c>
      <c r="CM503" s="2" t="n">
        <v>43.47</v>
      </c>
      <c r="CN503" s="2" t="n">
        <v>0</v>
      </c>
      <c r="CO503" s="2" t="n">
        <v>49.72</v>
      </c>
      <c r="CP503" s="2" t="n">
        <v>49.72</v>
      </c>
      <c r="CQ503" s="2" t="n">
        <v>0</v>
      </c>
      <c r="CR503" s="2" t="n">
        <v>50</v>
      </c>
      <c r="CS503" s="2" t="n">
        <v>50</v>
      </c>
      <c r="CT503" s="2" t="n">
        <v>0</v>
      </c>
      <c r="CU503" s="2" t="n">
        <v>50</v>
      </c>
      <c r="CV503" s="2" t="n">
        <v>50</v>
      </c>
      <c r="CW503" s="2" t="n">
        <v>0</v>
      </c>
      <c r="CX503" s="2" t="n">
        <v>50</v>
      </c>
      <c r="CY503" s="2" t="n">
        <v>50</v>
      </c>
      <c r="CZ503" s="2" t="n">
        <v>0</v>
      </c>
      <c r="DA503" s="2" t="n">
        <v>51.52</v>
      </c>
      <c r="DB503" s="2" t="n">
        <v>51.52</v>
      </c>
      <c r="DC503" s="2" t="n">
        <v>0</v>
      </c>
      <c r="DD503" s="2" t="n">
        <v>59.37</v>
      </c>
      <c r="DE503" s="2" t="n">
        <v>59.37</v>
      </c>
      <c r="DF503" s="2" t="n">
        <v>0</v>
      </c>
      <c r="DG503" s="2" t="n">
        <v>71.15000000000001</v>
      </c>
      <c r="DH503" s="2" t="n">
        <v>71.15000000000001</v>
      </c>
      <c r="DI503" s="2" t="n">
        <v>0</v>
      </c>
      <c r="DJ503" s="2" t="n">
        <v>79.64</v>
      </c>
      <c r="DK503" s="2" t="n">
        <v>79.64</v>
      </c>
      <c r="DL503" s="2" t="n">
        <v>0</v>
      </c>
      <c r="DM503" s="2" t="n">
        <v>89.93000000000001</v>
      </c>
      <c r="DN503" s="2" t="n">
        <v>89.93000000000001</v>
      </c>
      <c r="DO503" s="2" t="n">
        <v>0</v>
      </c>
      <c r="DP503" s="2" t="n">
        <v>96.52</v>
      </c>
      <c r="DQ503" s="2" t="n">
        <v>96.52</v>
      </c>
      <c r="DR503" s="2" t="n">
        <v>0</v>
      </c>
      <c r="DS503" s="2" t="n">
        <v>99</v>
      </c>
      <c r="DT503" s="2" t="n">
        <v>99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</row>
    <row r="504">
      <c r="A504" s="2" t="n">
        <v>3</v>
      </c>
      <c r="B504" s="2" t="inlineStr">
        <is>
          <t>19.07.05</t>
        </is>
      </c>
      <c r="C504" s="2" t="inlineStr">
        <is>
          <t>Rampa de veículos</t>
        </is>
      </c>
      <c r="D504" s="2" t="inlineStr">
        <is>
          <t>05/10/2026</t>
        </is>
      </c>
      <c r="E504" s="2" t="inlineStr">
        <is>
          <t>14/06/2028</t>
        </is>
      </c>
      <c r="F504" s="2" t="n">
        <v>47171.20408</v>
      </c>
      <c r="G504" s="2" t="n">
        <v>0</v>
      </c>
      <c r="H504" s="2" t="n">
        <v>47171.20408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0.1</v>
      </c>
      <c r="BL504" s="2" t="n">
        <v>0</v>
      </c>
      <c r="BM504" s="2" t="n">
        <v>0</v>
      </c>
      <c r="BN504" s="2" t="n">
        <v>2.2</v>
      </c>
      <c r="BO504" s="2" t="n">
        <v>1.9</v>
      </c>
      <c r="BP504" s="2" t="n">
        <v>0</v>
      </c>
      <c r="BQ504" s="2" t="n">
        <v>4.1</v>
      </c>
      <c r="BR504" s="2" t="n">
        <v>3.8</v>
      </c>
      <c r="BS504" s="2" t="n">
        <v>0</v>
      </c>
      <c r="BT504" s="2" t="n">
        <v>5.4</v>
      </c>
      <c r="BU504" s="2" t="n">
        <v>5.1</v>
      </c>
      <c r="BV504" s="2" t="n">
        <v>0</v>
      </c>
      <c r="BW504" s="2" t="n">
        <v>7.4</v>
      </c>
      <c r="BX504" s="2" t="n">
        <v>7.1</v>
      </c>
      <c r="BY504" s="2" t="n">
        <v>0</v>
      </c>
      <c r="BZ504" s="2" t="n">
        <v>10.54</v>
      </c>
      <c r="CA504" s="2" t="n">
        <v>10.24</v>
      </c>
      <c r="CB504" s="2" t="n">
        <v>0</v>
      </c>
      <c r="CC504" s="2" t="n">
        <v>18.22</v>
      </c>
      <c r="CD504" s="2" t="n">
        <v>17.92</v>
      </c>
      <c r="CE504" s="2" t="n">
        <v>0</v>
      </c>
      <c r="CF504" s="2" t="n">
        <v>25.57</v>
      </c>
      <c r="CG504" s="2" t="n">
        <v>25.57</v>
      </c>
      <c r="CH504" s="2" t="n">
        <v>0</v>
      </c>
      <c r="CI504" s="2" t="n">
        <v>36.93</v>
      </c>
      <c r="CJ504" s="2" t="n">
        <v>36.93</v>
      </c>
      <c r="CK504" s="2" t="n">
        <v>0</v>
      </c>
      <c r="CL504" s="2" t="n">
        <v>43.47</v>
      </c>
      <c r="CM504" s="2" t="n">
        <v>43.47</v>
      </c>
      <c r="CN504" s="2" t="n">
        <v>0</v>
      </c>
      <c r="CO504" s="2" t="n">
        <v>49.72</v>
      </c>
      <c r="CP504" s="2" t="n">
        <v>49.72</v>
      </c>
      <c r="CQ504" s="2" t="n">
        <v>0</v>
      </c>
      <c r="CR504" s="2" t="n">
        <v>50</v>
      </c>
      <c r="CS504" s="2" t="n">
        <v>50</v>
      </c>
      <c r="CT504" s="2" t="n">
        <v>0</v>
      </c>
      <c r="CU504" s="2" t="n">
        <v>50</v>
      </c>
      <c r="CV504" s="2" t="n">
        <v>50</v>
      </c>
      <c r="CW504" s="2" t="n">
        <v>0</v>
      </c>
      <c r="CX504" s="2" t="n">
        <v>50</v>
      </c>
      <c r="CY504" s="2" t="n">
        <v>50</v>
      </c>
      <c r="CZ504" s="2" t="n">
        <v>0</v>
      </c>
      <c r="DA504" s="2" t="n">
        <v>51.52</v>
      </c>
      <c r="DB504" s="2" t="n">
        <v>51.52</v>
      </c>
      <c r="DC504" s="2" t="n">
        <v>0</v>
      </c>
      <c r="DD504" s="2" t="n">
        <v>59.37</v>
      </c>
      <c r="DE504" s="2" t="n">
        <v>59.37</v>
      </c>
      <c r="DF504" s="2" t="n">
        <v>0</v>
      </c>
      <c r="DG504" s="2" t="n">
        <v>71.15000000000001</v>
      </c>
      <c r="DH504" s="2" t="n">
        <v>71.15000000000001</v>
      </c>
      <c r="DI504" s="2" t="n">
        <v>0</v>
      </c>
      <c r="DJ504" s="2" t="n">
        <v>79.64</v>
      </c>
      <c r="DK504" s="2" t="n">
        <v>79.64</v>
      </c>
      <c r="DL504" s="2" t="n">
        <v>0</v>
      </c>
      <c r="DM504" s="2" t="n">
        <v>89.93000000000001</v>
      </c>
      <c r="DN504" s="2" t="n">
        <v>89.93000000000001</v>
      </c>
      <c r="DO504" s="2" t="n">
        <v>0</v>
      </c>
      <c r="DP504" s="2" t="n">
        <v>96.52</v>
      </c>
      <c r="DQ504" s="2" t="n">
        <v>96.52</v>
      </c>
      <c r="DR504" s="2" t="n">
        <v>0</v>
      </c>
      <c r="DS504" s="2" t="n">
        <v>99</v>
      </c>
      <c r="DT504" s="2" t="n">
        <v>99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</row>
    <row r="505">
      <c r="A505" s="2" t="n">
        <v>3</v>
      </c>
      <c r="B505" s="2" t="inlineStr">
        <is>
          <t>19.07.06</t>
        </is>
      </c>
      <c r="C505" s="2" t="inlineStr">
        <is>
          <t>Jardineira</t>
        </is>
      </c>
      <c r="D505" s="2" t="inlineStr">
        <is>
          <t>05/10/2026</t>
        </is>
      </c>
      <c r="E505" s="2" t="inlineStr">
        <is>
          <t>14/06/2028</t>
        </is>
      </c>
      <c r="F505" s="2" t="n">
        <v>68465.985952</v>
      </c>
      <c r="G505" s="2" t="n">
        <v>0</v>
      </c>
      <c r="H505" s="2" t="n">
        <v>68465.985952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0.1</v>
      </c>
      <c r="BL505" s="2" t="n">
        <v>0</v>
      </c>
      <c r="BM505" s="2" t="n">
        <v>0</v>
      </c>
      <c r="BN505" s="2" t="n">
        <v>2.2</v>
      </c>
      <c r="BO505" s="2" t="n">
        <v>1.9</v>
      </c>
      <c r="BP505" s="2" t="n">
        <v>0</v>
      </c>
      <c r="BQ505" s="2" t="n">
        <v>4.1</v>
      </c>
      <c r="BR505" s="2" t="n">
        <v>3.8</v>
      </c>
      <c r="BS505" s="2" t="n">
        <v>0</v>
      </c>
      <c r="BT505" s="2" t="n">
        <v>5.4</v>
      </c>
      <c r="BU505" s="2" t="n">
        <v>5.1</v>
      </c>
      <c r="BV505" s="2" t="n">
        <v>0</v>
      </c>
      <c r="BW505" s="2" t="n">
        <v>7.4</v>
      </c>
      <c r="BX505" s="2" t="n">
        <v>7.1</v>
      </c>
      <c r="BY505" s="2" t="n">
        <v>0</v>
      </c>
      <c r="BZ505" s="2" t="n">
        <v>10.54</v>
      </c>
      <c r="CA505" s="2" t="n">
        <v>10.24</v>
      </c>
      <c r="CB505" s="2" t="n">
        <v>0</v>
      </c>
      <c r="CC505" s="2" t="n">
        <v>18.22</v>
      </c>
      <c r="CD505" s="2" t="n">
        <v>17.92</v>
      </c>
      <c r="CE505" s="2" t="n">
        <v>0</v>
      </c>
      <c r="CF505" s="2" t="n">
        <v>25.57</v>
      </c>
      <c r="CG505" s="2" t="n">
        <v>25.57</v>
      </c>
      <c r="CH505" s="2" t="n">
        <v>0</v>
      </c>
      <c r="CI505" s="2" t="n">
        <v>36.93</v>
      </c>
      <c r="CJ505" s="2" t="n">
        <v>36.93</v>
      </c>
      <c r="CK505" s="2" t="n">
        <v>0</v>
      </c>
      <c r="CL505" s="2" t="n">
        <v>43.47</v>
      </c>
      <c r="CM505" s="2" t="n">
        <v>43.47</v>
      </c>
      <c r="CN505" s="2" t="n">
        <v>0</v>
      </c>
      <c r="CO505" s="2" t="n">
        <v>49.72</v>
      </c>
      <c r="CP505" s="2" t="n">
        <v>49.72</v>
      </c>
      <c r="CQ505" s="2" t="n">
        <v>0</v>
      </c>
      <c r="CR505" s="2" t="n">
        <v>50</v>
      </c>
      <c r="CS505" s="2" t="n">
        <v>50</v>
      </c>
      <c r="CT505" s="2" t="n">
        <v>0</v>
      </c>
      <c r="CU505" s="2" t="n">
        <v>50</v>
      </c>
      <c r="CV505" s="2" t="n">
        <v>50</v>
      </c>
      <c r="CW505" s="2" t="n">
        <v>0</v>
      </c>
      <c r="CX505" s="2" t="n">
        <v>50</v>
      </c>
      <c r="CY505" s="2" t="n">
        <v>50</v>
      </c>
      <c r="CZ505" s="2" t="n">
        <v>0</v>
      </c>
      <c r="DA505" s="2" t="n">
        <v>51.52</v>
      </c>
      <c r="DB505" s="2" t="n">
        <v>51.52</v>
      </c>
      <c r="DC505" s="2" t="n">
        <v>0</v>
      </c>
      <c r="DD505" s="2" t="n">
        <v>59.37</v>
      </c>
      <c r="DE505" s="2" t="n">
        <v>59.37</v>
      </c>
      <c r="DF505" s="2" t="n">
        <v>0</v>
      </c>
      <c r="DG505" s="2" t="n">
        <v>71.15000000000001</v>
      </c>
      <c r="DH505" s="2" t="n">
        <v>71.15000000000001</v>
      </c>
      <c r="DI505" s="2" t="n">
        <v>0</v>
      </c>
      <c r="DJ505" s="2" t="n">
        <v>79.64</v>
      </c>
      <c r="DK505" s="2" t="n">
        <v>79.64</v>
      </c>
      <c r="DL505" s="2" t="n">
        <v>0</v>
      </c>
      <c r="DM505" s="2" t="n">
        <v>89.93000000000001</v>
      </c>
      <c r="DN505" s="2" t="n">
        <v>89.93000000000001</v>
      </c>
      <c r="DO505" s="2" t="n">
        <v>0</v>
      </c>
      <c r="DP505" s="2" t="n">
        <v>96.52</v>
      </c>
      <c r="DQ505" s="2" t="n">
        <v>96.52</v>
      </c>
      <c r="DR505" s="2" t="n">
        <v>0</v>
      </c>
      <c r="DS505" s="2" t="n">
        <v>99</v>
      </c>
      <c r="DT505" s="2" t="n">
        <v>99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</row>
    <row r="506">
      <c r="A506" s="2" t="n">
        <v>2</v>
      </c>
      <c r="B506" s="2" t="inlineStr">
        <is>
          <t>19.08</t>
        </is>
      </c>
      <c r="C506" s="2" t="inlineStr">
        <is>
          <t>Impermeabilização com dupla manta asfáltica tipo III, 4mm de espessura, classe B acabamento AA ambas coladas com asfálto oxidado a quente com consumo de 3,0kg/m2 por camada. Sobre manta, camada de transição geotêxtil 200g/m2 e proteção mecânica armada estruturada com tela galvanizada fio 22 malha de 1" (Ancoradas em barras de aço e pinos de aço chumbados no concreto) * Recomendamos consultar o fornecedor do acabamento um material específico para combater as eflorescências e para assentamento do piso. * Todos os tubos passantes e ralos deverão estar totalmente chumbados à estrutura (estáveis) - Recomendamos o uso de flanges do tipo NC plásticos</t>
        </is>
      </c>
      <c r="D506" s="2" t="inlineStr">
        <is>
          <t>05/10/2026</t>
        </is>
      </c>
      <c r="E506" s="2" t="inlineStr">
        <is>
          <t>14/06/2028</t>
        </is>
      </c>
      <c r="F506" s="2" t="n">
        <v>138197.7219245311</v>
      </c>
      <c r="G506" s="2" t="n">
        <v>0</v>
      </c>
      <c r="H506" s="2" t="n">
        <v>138197.7219245311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0.1</v>
      </c>
      <c r="BL506" s="2" t="n">
        <v>0</v>
      </c>
      <c r="BM506" s="2" t="n">
        <v>0</v>
      </c>
      <c r="BN506" s="2" t="n">
        <v>2.2</v>
      </c>
      <c r="BO506" s="2" t="n">
        <v>1.9</v>
      </c>
      <c r="BP506" s="2" t="n">
        <v>0</v>
      </c>
      <c r="BQ506" s="2" t="n">
        <v>4.1</v>
      </c>
      <c r="BR506" s="2" t="n">
        <v>3.8</v>
      </c>
      <c r="BS506" s="2" t="n">
        <v>0</v>
      </c>
      <c r="BT506" s="2" t="n">
        <v>5.4</v>
      </c>
      <c r="BU506" s="2" t="n">
        <v>5.1</v>
      </c>
      <c r="BV506" s="2" t="n">
        <v>0</v>
      </c>
      <c r="BW506" s="2" t="n">
        <v>7.4</v>
      </c>
      <c r="BX506" s="2" t="n">
        <v>7.1</v>
      </c>
      <c r="BY506" s="2" t="n">
        <v>0</v>
      </c>
      <c r="BZ506" s="2" t="n">
        <v>10.54</v>
      </c>
      <c r="CA506" s="2" t="n">
        <v>10.24</v>
      </c>
      <c r="CB506" s="2" t="n">
        <v>0</v>
      </c>
      <c r="CC506" s="2" t="n">
        <v>18.22</v>
      </c>
      <c r="CD506" s="2" t="n">
        <v>17.92</v>
      </c>
      <c r="CE506" s="2" t="n">
        <v>0</v>
      </c>
      <c r="CF506" s="2" t="n">
        <v>25.57</v>
      </c>
      <c r="CG506" s="2" t="n">
        <v>25.57</v>
      </c>
      <c r="CH506" s="2" t="n">
        <v>0</v>
      </c>
      <c r="CI506" s="2" t="n">
        <v>36.93</v>
      </c>
      <c r="CJ506" s="2" t="n">
        <v>36.93</v>
      </c>
      <c r="CK506" s="2" t="n">
        <v>0</v>
      </c>
      <c r="CL506" s="2" t="n">
        <v>43.47</v>
      </c>
      <c r="CM506" s="2" t="n">
        <v>43.47</v>
      </c>
      <c r="CN506" s="2" t="n">
        <v>0</v>
      </c>
      <c r="CO506" s="2" t="n">
        <v>49.72</v>
      </c>
      <c r="CP506" s="2" t="n">
        <v>49.72</v>
      </c>
      <c r="CQ506" s="2" t="n">
        <v>0</v>
      </c>
      <c r="CR506" s="2" t="n">
        <v>50</v>
      </c>
      <c r="CS506" s="2" t="n">
        <v>50</v>
      </c>
      <c r="CT506" s="2" t="n">
        <v>0</v>
      </c>
      <c r="CU506" s="2" t="n">
        <v>50</v>
      </c>
      <c r="CV506" s="2" t="n">
        <v>50</v>
      </c>
      <c r="CW506" s="2" t="n">
        <v>0</v>
      </c>
      <c r="CX506" s="2" t="n">
        <v>50</v>
      </c>
      <c r="CY506" s="2" t="n">
        <v>50</v>
      </c>
      <c r="CZ506" s="2" t="n">
        <v>0</v>
      </c>
      <c r="DA506" s="2" t="n">
        <v>51.52</v>
      </c>
      <c r="DB506" s="2" t="n">
        <v>51.52</v>
      </c>
      <c r="DC506" s="2" t="n">
        <v>0</v>
      </c>
      <c r="DD506" s="2" t="n">
        <v>59.37</v>
      </c>
      <c r="DE506" s="2" t="n">
        <v>59.37</v>
      </c>
      <c r="DF506" s="2" t="n">
        <v>0</v>
      </c>
      <c r="DG506" s="2" t="n">
        <v>71.15000000000001</v>
      </c>
      <c r="DH506" s="2" t="n">
        <v>71.15000000000001</v>
      </c>
      <c r="DI506" s="2" t="n">
        <v>0</v>
      </c>
      <c r="DJ506" s="2" t="n">
        <v>79.64</v>
      </c>
      <c r="DK506" s="2" t="n">
        <v>79.64</v>
      </c>
      <c r="DL506" s="2" t="n">
        <v>0</v>
      </c>
      <c r="DM506" s="2" t="n">
        <v>89.93000000000001</v>
      </c>
      <c r="DN506" s="2" t="n">
        <v>89.93000000000001</v>
      </c>
      <c r="DO506" s="2" t="n">
        <v>0</v>
      </c>
      <c r="DP506" s="2" t="n">
        <v>96.52</v>
      </c>
      <c r="DQ506" s="2" t="n">
        <v>96.52</v>
      </c>
      <c r="DR506" s="2" t="n">
        <v>0</v>
      </c>
      <c r="DS506" s="2" t="n">
        <v>99</v>
      </c>
      <c r="DT506" s="2" t="n">
        <v>99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</row>
    <row r="507">
      <c r="A507" s="2" t="n">
        <v>3</v>
      </c>
      <c r="B507" s="2" t="inlineStr">
        <is>
          <t>19.08.01</t>
        </is>
      </c>
      <c r="C507" s="2" t="inlineStr">
        <is>
          <t>Regularização das superfícies com argamassa CA 1:4 aditivada com fibras de polipropileno (Consumo de 100g por saco de cimento) com acabamento desempenado e feltrado</t>
        </is>
      </c>
      <c r="D507" s="2" t="inlineStr">
        <is>
          <t>05/10/2026</t>
        </is>
      </c>
      <c r="E507" s="2" t="inlineStr">
        <is>
          <t>14/06/2028</t>
        </is>
      </c>
      <c r="F507" s="2" t="n">
        <v>23210.10868879815</v>
      </c>
      <c r="G507" s="2" t="n">
        <v>0</v>
      </c>
      <c r="H507" s="2" t="n">
        <v>23210.10868879815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0.1</v>
      </c>
      <c r="BL507" s="2" t="n">
        <v>0</v>
      </c>
      <c r="BM507" s="2" t="n">
        <v>0</v>
      </c>
      <c r="BN507" s="2" t="n">
        <v>2.2</v>
      </c>
      <c r="BO507" s="2" t="n">
        <v>1.9</v>
      </c>
      <c r="BP507" s="2" t="n">
        <v>0</v>
      </c>
      <c r="BQ507" s="2" t="n">
        <v>4.1</v>
      </c>
      <c r="BR507" s="2" t="n">
        <v>3.8</v>
      </c>
      <c r="BS507" s="2" t="n">
        <v>0</v>
      </c>
      <c r="BT507" s="2" t="n">
        <v>5.4</v>
      </c>
      <c r="BU507" s="2" t="n">
        <v>5.1</v>
      </c>
      <c r="BV507" s="2" t="n">
        <v>0</v>
      </c>
      <c r="BW507" s="2" t="n">
        <v>7.4</v>
      </c>
      <c r="BX507" s="2" t="n">
        <v>7.1</v>
      </c>
      <c r="BY507" s="2" t="n">
        <v>0</v>
      </c>
      <c r="BZ507" s="2" t="n">
        <v>10.54</v>
      </c>
      <c r="CA507" s="2" t="n">
        <v>10.24</v>
      </c>
      <c r="CB507" s="2" t="n">
        <v>0</v>
      </c>
      <c r="CC507" s="2" t="n">
        <v>18.22</v>
      </c>
      <c r="CD507" s="2" t="n">
        <v>17.92</v>
      </c>
      <c r="CE507" s="2" t="n">
        <v>0</v>
      </c>
      <c r="CF507" s="2" t="n">
        <v>25.57</v>
      </c>
      <c r="CG507" s="2" t="n">
        <v>25.57</v>
      </c>
      <c r="CH507" s="2" t="n">
        <v>0</v>
      </c>
      <c r="CI507" s="2" t="n">
        <v>36.93</v>
      </c>
      <c r="CJ507" s="2" t="n">
        <v>36.93</v>
      </c>
      <c r="CK507" s="2" t="n">
        <v>0</v>
      </c>
      <c r="CL507" s="2" t="n">
        <v>43.47</v>
      </c>
      <c r="CM507" s="2" t="n">
        <v>43.47</v>
      </c>
      <c r="CN507" s="2" t="n">
        <v>0</v>
      </c>
      <c r="CO507" s="2" t="n">
        <v>49.72</v>
      </c>
      <c r="CP507" s="2" t="n">
        <v>49.72</v>
      </c>
      <c r="CQ507" s="2" t="n">
        <v>0</v>
      </c>
      <c r="CR507" s="2" t="n">
        <v>50</v>
      </c>
      <c r="CS507" s="2" t="n">
        <v>50</v>
      </c>
      <c r="CT507" s="2" t="n">
        <v>0</v>
      </c>
      <c r="CU507" s="2" t="n">
        <v>50</v>
      </c>
      <c r="CV507" s="2" t="n">
        <v>50</v>
      </c>
      <c r="CW507" s="2" t="n">
        <v>0</v>
      </c>
      <c r="CX507" s="2" t="n">
        <v>50</v>
      </c>
      <c r="CY507" s="2" t="n">
        <v>50</v>
      </c>
      <c r="CZ507" s="2" t="n">
        <v>0</v>
      </c>
      <c r="DA507" s="2" t="n">
        <v>51.52</v>
      </c>
      <c r="DB507" s="2" t="n">
        <v>51.52</v>
      </c>
      <c r="DC507" s="2" t="n">
        <v>0</v>
      </c>
      <c r="DD507" s="2" t="n">
        <v>59.37</v>
      </c>
      <c r="DE507" s="2" t="n">
        <v>59.37</v>
      </c>
      <c r="DF507" s="2" t="n">
        <v>0</v>
      </c>
      <c r="DG507" s="2" t="n">
        <v>71.15000000000001</v>
      </c>
      <c r="DH507" s="2" t="n">
        <v>71.15000000000001</v>
      </c>
      <c r="DI507" s="2" t="n">
        <v>0</v>
      </c>
      <c r="DJ507" s="2" t="n">
        <v>79.64</v>
      </c>
      <c r="DK507" s="2" t="n">
        <v>79.64</v>
      </c>
      <c r="DL507" s="2" t="n">
        <v>0</v>
      </c>
      <c r="DM507" s="2" t="n">
        <v>89.93000000000001</v>
      </c>
      <c r="DN507" s="2" t="n">
        <v>89.93000000000001</v>
      </c>
      <c r="DO507" s="2" t="n">
        <v>0</v>
      </c>
      <c r="DP507" s="2" t="n">
        <v>96.52</v>
      </c>
      <c r="DQ507" s="2" t="n">
        <v>96.52</v>
      </c>
      <c r="DR507" s="2" t="n">
        <v>0</v>
      </c>
      <c r="DS507" s="2" t="n">
        <v>99</v>
      </c>
      <c r="DT507" s="2" t="n">
        <v>99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</row>
    <row r="508">
      <c r="A508" s="2" t="n">
        <v>3</v>
      </c>
      <c r="B508" s="2" t="inlineStr">
        <is>
          <t>19.08.02</t>
        </is>
      </c>
      <c r="C508" s="2" t="inlineStr">
        <is>
          <t>Proteção mecânica armada estruturada com tela galvanizada fio 22 malha 1" (Ancoradas em barras de aço e pinos de aço chumbados no concreto)</t>
        </is>
      </c>
      <c r="D508" s="2" t="inlineStr">
        <is>
          <t>05/10/2026</t>
        </is>
      </c>
      <c r="E508" s="2" t="inlineStr">
        <is>
          <t>14/06/2028</t>
        </is>
      </c>
      <c r="F508" s="2" t="n">
        <v>15383.93853281322</v>
      </c>
      <c r="G508" s="2" t="n">
        <v>0</v>
      </c>
      <c r="H508" s="2" t="n">
        <v>15383.93853281322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0.1</v>
      </c>
      <c r="BL508" s="2" t="n">
        <v>0</v>
      </c>
      <c r="BM508" s="2" t="n">
        <v>0</v>
      </c>
      <c r="BN508" s="2" t="n">
        <v>2.2</v>
      </c>
      <c r="BO508" s="2" t="n">
        <v>1.9</v>
      </c>
      <c r="BP508" s="2" t="n">
        <v>0</v>
      </c>
      <c r="BQ508" s="2" t="n">
        <v>4.1</v>
      </c>
      <c r="BR508" s="2" t="n">
        <v>3.8</v>
      </c>
      <c r="BS508" s="2" t="n">
        <v>0</v>
      </c>
      <c r="BT508" s="2" t="n">
        <v>5.4</v>
      </c>
      <c r="BU508" s="2" t="n">
        <v>5.1</v>
      </c>
      <c r="BV508" s="2" t="n">
        <v>0</v>
      </c>
      <c r="BW508" s="2" t="n">
        <v>7.4</v>
      </c>
      <c r="BX508" s="2" t="n">
        <v>7.1</v>
      </c>
      <c r="BY508" s="2" t="n">
        <v>0</v>
      </c>
      <c r="BZ508" s="2" t="n">
        <v>10.54</v>
      </c>
      <c r="CA508" s="2" t="n">
        <v>10.24</v>
      </c>
      <c r="CB508" s="2" t="n">
        <v>0</v>
      </c>
      <c r="CC508" s="2" t="n">
        <v>18.22</v>
      </c>
      <c r="CD508" s="2" t="n">
        <v>17.92</v>
      </c>
      <c r="CE508" s="2" t="n">
        <v>0</v>
      </c>
      <c r="CF508" s="2" t="n">
        <v>25.57</v>
      </c>
      <c r="CG508" s="2" t="n">
        <v>25.57</v>
      </c>
      <c r="CH508" s="2" t="n">
        <v>0</v>
      </c>
      <c r="CI508" s="2" t="n">
        <v>36.93</v>
      </c>
      <c r="CJ508" s="2" t="n">
        <v>36.93</v>
      </c>
      <c r="CK508" s="2" t="n">
        <v>0</v>
      </c>
      <c r="CL508" s="2" t="n">
        <v>43.47</v>
      </c>
      <c r="CM508" s="2" t="n">
        <v>43.47</v>
      </c>
      <c r="CN508" s="2" t="n">
        <v>0</v>
      </c>
      <c r="CO508" s="2" t="n">
        <v>49.72</v>
      </c>
      <c r="CP508" s="2" t="n">
        <v>49.72</v>
      </c>
      <c r="CQ508" s="2" t="n">
        <v>0</v>
      </c>
      <c r="CR508" s="2" t="n">
        <v>50</v>
      </c>
      <c r="CS508" s="2" t="n">
        <v>50</v>
      </c>
      <c r="CT508" s="2" t="n">
        <v>0</v>
      </c>
      <c r="CU508" s="2" t="n">
        <v>50</v>
      </c>
      <c r="CV508" s="2" t="n">
        <v>50</v>
      </c>
      <c r="CW508" s="2" t="n">
        <v>0</v>
      </c>
      <c r="CX508" s="2" t="n">
        <v>50</v>
      </c>
      <c r="CY508" s="2" t="n">
        <v>50</v>
      </c>
      <c r="CZ508" s="2" t="n">
        <v>0</v>
      </c>
      <c r="DA508" s="2" t="n">
        <v>51.52</v>
      </c>
      <c r="DB508" s="2" t="n">
        <v>51.52</v>
      </c>
      <c r="DC508" s="2" t="n">
        <v>0</v>
      </c>
      <c r="DD508" s="2" t="n">
        <v>59.37</v>
      </c>
      <c r="DE508" s="2" t="n">
        <v>59.37</v>
      </c>
      <c r="DF508" s="2" t="n">
        <v>0</v>
      </c>
      <c r="DG508" s="2" t="n">
        <v>71.15000000000001</v>
      </c>
      <c r="DH508" s="2" t="n">
        <v>71.15000000000001</v>
      </c>
      <c r="DI508" s="2" t="n">
        <v>0</v>
      </c>
      <c r="DJ508" s="2" t="n">
        <v>79.64</v>
      </c>
      <c r="DK508" s="2" t="n">
        <v>79.64</v>
      </c>
      <c r="DL508" s="2" t="n">
        <v>0</v>
      </c>
      <c r="DM508" s="2" t="n">
        <v>89.93000000000001</v>
      </c>
      <c r="DN508" s="2" t="n">
        <v>89.93000000000001</v>
      </c>
      <c r="DO508" s="2" t="n">
        <v>0</v>
      </c>
      <c r="DP508" s="2" t="n">
        <v>96.52</v>
      </c>
      <c r="DQ508" s="2" t="n">
        <v>96.52</v>
      </c>
      <c r="DR508" s="2" t="n">
        <v>0</v>
      </c>
      <c r="DS508" s="2" t="n">
        <v>99</v>
      </c>
      <c r="DT508" s="2" t="n">
        <v>99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</row>
    <row r="509">
      <c r="A509" s="2" t="n">
        <v>3</v>
      </c>
      <c r="B509" s="2" t="inlineStr">
        <is>
          <t>19.08.03</t>
        </is>
      </c>
      <c r="C509" s="2" t="inlineStr">
        <is>
          <t>Camada de transição com geotêxtil 200g/m2</t>
        </is>
      </c>
      <c r="D509" s="2" t="inlineStr">
        <is>
          <t>05/10/2026</t>
        </is>
      </c>
      <c r="E509" s="2" t="inlineStr">
        <is>
          <t>14/06/2028</t>
        </is>
      </c>
      <c r="F509" s="2" t="n">
        <v>1681.1535</v>
      </c>
      <c r="G509" s="2" t="n">
        <v>0</v>
      </c>
      <c r="H509" s="2" t="n">
        <v>1681.1535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0.1</v>
      </c>
      <c r="BL509" s="2" t="n">
        <v>0</v>
      </c>
      <c r="BM509" s="2" t="n">
        <v>0</v>
      </c>
      <c r="BN509" s="2" t="n">
        <v>2.2</v>
      </c>
      <c r="BO509" s="2" t="n">
        <v>1.9</v>
      </c>
      <c r="BP509" s="2" t="n">
        <v>0</v>
      </c>
      <c r="BQ509" s="2" t="n">
        <v>4.1</v>
      </c>
      <c r="BR509" s="2" t="n">
        <v>3.8</v>
      </c>
      <c r="BS509" s="2" t="n">
        <v>0</v>
      </c>
      <c r="BT509" s="2" t="n">
        <v>5.4</v>
      </c>
      <c r="BU509" s="2" t="n">
        <v>5.1</v>
      </c>
      <c r="BV509" s="2" t="n">
        <v>0</v>
      </c>
      <c r="BW509" s="2" t="n">
        <v>7.4</v>
      </c>
      <c r="BX509" s="2" t="n">
        <v>7.1</v>
      </c>
      <c r="BY509" s="2" t="n">
        <v>0</v>
      </c>
      <c r="BZ509" s="2" t="n">
        <v>10.54</v>
      </c>
      <c r="CA509" s="2" t="n">
        <v>10.24</v>
      </c>
      <c r="CB509" s="2" t="n">
        <v>0</v>
      </c>
      <c r="CC509" s="2" t="n">
        <v>18.22</v>
      </c>
      <c r="CD509" s="2" t="n">
        <v>17.92</v>
      </c>
      <c r="CE509" s="2" t="n">
        <v>0</v>
      </c>
      <c r="CF509" s="2" t="n">
        <v>25.57</v>
      </c>
      <c r="CG509" s="2" t="n">
        <v>25.57</v>
      </c>
      <c r="CH509" s="2" t="n">
        <v>0</v>
      </c>
      <c r="CI509" s="2" t="n">
        <v>36.93</v>
      </c>
      <c r="CJ509" s="2" t="n">
        <v>36.93</v>
      </c>
      <c r="CK509" s="2" t="n">
        <v>0</v>
      </c>
      <c r="CL509" s="2" t="n">
        <v>43.47</v>
      </c>
      <c r="CM509" s="2" t="n">
        <v>43.47</v>
      </c>
      <c r="CN509" s="2" t="n">
        <v>0</v>
      </c>
      <c r="CO509" s="2" t="n">
        <v>49.72</v>
      </c>
      <c r="CP509" s="2" t="n">
        <v>49.72</v>
      </c>
      <c r="CQ509" s="2" t="n">
        <v>0</v>
      </c>
      <c r="CR509" s="2" t="n">
        <v>50</v>
      </c>
      <c r="CS509" s="2" t="n">
        <v>50</v>
      </c>
      <c r="CT509" s="2" t="n">
        <v>0</v>
      </c>
      <c r="CU509" s="2" t="n">
        <v>50</v>
      </c>
      <c r="CV509" s="2" t="n">
        <v>50</v>
      </c>
      <c r="CW509" s="2" t="n">
        <v>0</v>
      </c>
      <c r="CX509" s="2" t="n">
        <v>50</v>
      </c>
      <c r="CY509" s="2" t="n">
        <v>50</v>
      </c>
      <c r="CZ509" s="2" t="n">
        <v>0</v>
      </c>
      <c r="DA509" s="2" t="n">
        <v>51.52</v>
      </c>
      <c r="DB509" s="2" t="n">
        <v>51.52</v>
      </c>
      <c r="DC509" s="2" t="n">
        <v>0</v>
      </c>
      <c r="DD509" s="2" t="n">
        <v>59.37</v>
      </c>
      <c r="DE509" s="2" t="n">
        <v>59.37</v>
      </c>
      <c r="DF509" s="2" t="n">
        <v>0</v>
      </c>
      <c r="DG509" s="2" t="n">
        <v>71.15000000000001</v>
      </c>
      <c r="DH509" s="2" t="n">
        <v>71.15000000000001</v>
      </c>
      <c r="DI509" s="2" t="n">
        <v>0</v>
      </c>
      <c r="DJ509" s="2" t="n">
        <v>79.64</v>
      </c>
      <c r="DK509" s="2" t="n">
        <v>79.64</v>
      </c>
      <c r="DL509" s="2" t="n">
        <v>0</v>
      </c>
      <c r="DM509" s="2" t="n">
        <v>89.93000000000001</v>
      </c>
      <c r="DN509" s="2" t="n">
        <v>89.93000000000001</v>
      </c>
      <c r="DO509" s="2" t="n">
        <v>0</v>
      </c>
      <c r="DP509" s="2" t="n">
        <v>96.52</v>
      </c>
      <c r="DQ509" s="2" t="n">
        <v>96.52</v>
      </c>
      <c r="DR509" s="2" t="n">
        <v>0</v>
      </c>
      <c r="DS509" s="2" t="n">
        <v>99</v>
      </c>
      <c r="DT509" s="2" t="n">
        <v>99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</row>
    <row r="510">
      <c r="A510" s="2" t="n">
        <v>3</v>
      </c>
      <c r="B510" s="2" t="inlineStr">
        <is>
          <t>19.08.04</t>
        </is>
      </c>
      <c r="C510" s="2" t="inlineStr">
        <is>
          <t>Cantoneira de alumínio/ Galvanizada 2x2" fixada com parafuso e bucha S6 a cada 30cm</t>
        </is>
      </c>
      <c r="D510" s="2" t="inlineStr">
        <is>
          <t>05/10/2026</t>
        </is>
      </c>
      <c r="E510" s="2" t="inlineStr">
        <is>
          <t>14/06/2028</t>
        </is>
      </c>
      <c r="F510" s="2" t="n">
        <v>16530.2592839051</v>
      </c>
      <c r="G510" s="2" t="n">
        <v>0</v>
      </c>
      <c r="H510" s="2" t="n">
        <v>16530.2592839051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0.1</v>
      </c>
      <c r="BL510" s="2" t="n">
        <v>0</v>
      </c>
      <c r="BM510" s="2" t="n">
        <v>0</v>
      </c>
      <c r="BN510" s="2" t="n">
        <v>2.2</v>
      </c>
      <c r="BO510" s="2" t="n">
        <v>1.9</v>
      </c>
      <c r="BP510" s="2" t="n">
        <v>0</v>
      </c>
      <c r="BQ510" s="2" t="n">
        <v>4.1</v>
      </c>
      <c r="BR510" s="2" t="n">
        <v>3.8</v>
      </c>
      <c r="BS510" s="2" t="n">
        <v>0</v>
      </c>
      <c r="BT510" s="2" t="n">
        <v>5.4</v>
      </c>
      <c r="BU510" s="2" t="n">
        <v>5.1</v>
      </c>
      <c r="BV510" s="2" t="n">
        <v>0</v>
      </c>
      <c r="BW510" s="2" t="n">
        <v>7.4</v>
      </c>
      <c r="BX510" s="2" t="n">
        <v>7.1</v>
      </c>
      <c r="BY510" s="2" t="n">
        <v>0</v>
      </c>
      <c r="BZ510" s="2" t="n">
        <v>10.54</v>
      </c>
      <c r="CA510" s="2" t="n">
        <v>10.24</v>
      </c>
      <c r="CB510" s="2" t="n">
        <v>0</v>
      </c>
      <c r="CC510" s="2" t="n">
        <v>18.22</v>
      </c>
      <c r="CD510" s="2" t="n">
        <v>17.92</v>
      </c>
      <c r="CE510" s="2" t="n">
        <v>0</v>
      </c>
      <c r="CF510" s="2" t="n">
        <v>25.57</v>
      </c>
      <c r="CG510" s="2" t="n">
        <v>25.57</v>
      </c>
      <c r="CH510" s="2" t="n">
        <v>0</v>
      </c>
      <c r="CI510" s="2" t="n">
        <v>36.93</v>
      </c>
      <c r="CJ510" s="2" t="n">
        <v>36.93</v>
      </c>
      <c r="CK510" s="2" t="n">
        <v>0</v>
      </c>
      <c r="CL510" s="2" t="n">
        <v>43.47</v>
      </c>
      <c r="CM510" s="2" t="n">
        <v>43.47</v>
      </c>
      <c r="CN510" s="2" t="n">
        <v>0</v>
      </c>
      <c r="CO510" s="2" t="n">
        <v>49.72</v>
      </c>
      <c r="CP510" s="2" t="n">
        <v>49.72</v>
      </c>
      <c r="CQ510" s="2" t="n">
        <v>0</v>
      </c>
      <c r="CR510" s="2" t="n">
        <v>50</v>
      </c>
      <c r="CS510" s="2" t="n">
        <v>50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51.52</v>
      </c>
      <c r="DB510" s="2" t="n">
        <v>51.52</v>
      </c>
      <c r="DC510" s="2" t="n">
        <v>0</v>
      </c>
      <c r="DD510" s="2" t="n">
        <v>59.37</v>
      </c>
      <c r="DE510" s="2" t="n">
        <v>59.37</v>
      </c>
      <c r="DF510" s="2" t="n">
        <v>0</v>
      </c>
      <c r="DG510" s="2" t="n">
        <v>71.15000000000001</v>
      </c>
      <c r="DH510" s="2" t="n">
        <v>71.15000000000001</v>
      </c>
      <c r="DI510" s="2" t="n">
        <v>0</v>
      </c>
      <c r="DJ510" s="2" t="n">
        <v>79.64</v>
      </c>
      <c r="DK510" s="2" t="n">
        <v>79.64</v>
      </c>
      <c r="DL510" s="2" t="n">
        <v>0</v>
      </c>
      <c r="DM510" s="2" t="n">
        <v>89.93000000000001</v>
      </c>
      <c r="DN510" s="2" t="n">
        <v>89.93000000000001</v>
      </c>
      <c r="DO510" s="2" t="n">
        <v>0</v>
      </c>
      <c r="DP510" s="2" t="n">
        <v>96.52</v>
      </c>
      <c r="DQ510" s="2" t="n">
        <v>96.52</v>
      </c>
      <c r="DR510" s="2" t="n">
        <v>0</v>
      </c>
      <c r="DS510" s="2" t="n">
        <v>99</v>
      </c>
      <c r="DT510" s="2" t="n">
        <v>99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</row>
    <row r="511">
      <c r="A511" s="2" t="n">
        <v>3</v>
      </c>
      <c r="B511" s="2" t="inlineStr">
        <is>
          <t>19.08.05</t>
        </is>
      </c>
      <c r="C511" s="2" t="inlineStr">
        <is>
          <t>Junta perimetral e rejuntamento preenchidos com mastique de poliuretano</t>
        </is>
      </c>
      <c r="D511" s="2" t="inlineStr">
        <is>
          <t>05/10/2026</t>
        </is>
      </c>
      <c r="E511" s="2" t="inlineStr">
        <is>
          <t>14/06/2028</t>
        </is>
      </c>
      <c r="F511" s="2" t="n">
        <v>5053.74474441515</v>
      </c>
      <c r="G511" s="2" t="n">
        <v>0</v>
      </c>
      <c r="H511" s="2" t="n">
        <v>5053.74474441515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0.1</v>
      </c>
      <c r="BL511" s="2" t="n">
        <v>0</v>
      </c>
      <c r="BM511" s="2" t="n">
        <v>0</v>
      </c>
      <c r="BN511" s="2" t="n">
        <v>2.2</v>
      </c>
      <c r="BO511" s="2" t="n">
        <v>1.9</v>
      </c>
      <c r="BP511" s="2" t="n">
        <v>0</v>
      </c>
      <c r="BQ511" s="2" t="n">
        <v>4.1</v>
      </c>
      <c r="BR511" s="2" t="n">
        <v>3.8</v>
      </c>
      <c r="BS511" s="2" t="n">
        <v>0</v>
      </c>
      <c r="BT511" s="2" t="n">
        <v>5.4</v>
      </c>
      <c r="BU511" s="2" t="n">
        <v>5.1</v>
      </c>
      <c r="BV511" s="2" t="n">
        <v>0</v>
      </c>
      <c r="BW511" s="2" t="n">
        <v>7.4</v>
      </c>
      <c r="BX511" s="2" t="n">
        <v>7.1</v>
      </c>
      <c r="BY511" s="2" t="n">
        <v>0</v>
      </c>
      <c r="BZ511" s="2" t="n">
        <v>10.54</v>
      </c>
      <c r="CA511" s="2" t="n">
        <v>10.24</v>
      </c>
      <c r="CB511" s="2" t="n">
        <v>0</v>
      </c>
      <c r="CC511" s="2" t="n">
        <v>18.22</v>
      </c>
      <c r="CD511" s="2" t="n">
        <v>17.92</v>
      </c>
      <c r="CE511" s="2" t="n">
        <v>0</v>
      </c>
      <c r="CF511" s="2" t="n">
        <v>25.57</v>
      </c>
      <c r="CG511" s="2" t="n">
        <v>25.57</v>
      </c>
      <c r="CH511" s="2" t="n">
        <v>0</v>
      </c>
      <c r="CI511" s="2" t="n">
        <v>36.93</v>
      </c>
      <c r="CJ511" s="2" t="n">
        <v>36.93</v>
      </c>
      <c r="CK511" s="2" t="n">
        <v>0</v>
      </c>
      <c r="CL511" s="2" t="n">
        <v>43.47</v>
      </c>
      <c r="CM511" s="2" t="n">
        <v>43.47</v>
      </c>
      <c r="CN511" s="2" t="n">
        <v>0</v>
      </c>
      <c r="CO511" s="2" t="n">
        <v>49.72</v>
      </c>
      <c r="CP511" s="2" t="n">
        <v>49.72</v>
      </c>
      <c r="CQ511" s="2" t="n">
        <v>0</v>
      </c>
      <c r="CR511" s="2" t="n">
        <v>50</v>
      </c>
      <c r="CS511" s="2" t="n">
        <v>50</v>
      </c>
      <c r="CT511" s="2" t="n">
        <v>0</v>
      </c>
      <c r="CU511" s="2" t="n">
        <v>50</v>
      </c>
      <c r="CV511" s="2" t="n">
        <v>50</v>
      </c>
      <c r="CW511" s="2" t="n">
        <v>0</v>
      </c>
      <c r="CX511" s="2" t="n">
        <v>50</v>
      </c>
      <c r="CY511" s="2" t="n">
        <v>50</v>
      </c>
      <c r="CZ511" s="2" t="n">
        <v>0</v>
      </c>
      <c r="DA511" s="2" t="n">
        <v>51.52</v>
      </c>
      <c r="DB511" s="2" t="n">
        <v>51.52</v>
      </c>
      <c r="DC511" s="2" t="n">
        <v>0</v>
      </c>
      <c r="DD511" s="2" t="n">
        <v>59.37</v>
      </c>
      <c r="DE511" s="2" t="n">
        <v>59.37</v>
      </c>
      <c r="DF511" s="2" t="n">
        <v>0</v>
      </c>
      <c r="DG511" s="2" t="n">
        <v>71.15000000000001</v>
      </c>
      <c r="DH511" s="2" t="n">
        <v>71.15000000000001</v>
      </c>
      <c r="DI511" s="2" t="n">
        <v>0</v>
      </c>
      <c r="DJ511" s="2" t="n">
        <v>79.64</v>
      </c>
      <c r="DK511" s="2" t="n">
        <v>79.64</v>
      </c>
      <c r="DL511" s="2" t="n">
        <v>0</v>
      </c>
      <c r="DM511" s="2" t="n">
        <v>89.93000000000001</v>
      </c>
      <c r="DN511" s="2" t="n">
        <v>89.93000000000001</v>
      </c>
      <c r="DO511" s="2" t="n">
        <v>0</v>
      </c>
      <c r="DP511" s="2" t="n">
        <v>96.52</v>
      </c>
      <c r="DQ511" s="2" t="n">
        <v>96.52</v>
      </c>
      <c r="DR511" s="2" t="n">
        <v>0</v>
      </c>
      <c r="DS511" s="2" t="n">
        <v>99</v>
      </c>
      <c r="DT511" s="2" t="n">
        <v>99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</row>
    <row r="512">
      <c r="A512" s="2" t="n">
        <v>3</v>
      </c>
      <c r="B512" s="2" t="inlineStr">
        <is>
          <t>19.08.06</t>
        </is>
      </c>
      <c r="C512" s="2" t="inlineStr">
        <is>
          <t>Espelho d'agua| Piscina| Raia coberta</t>
        </is>
      </c>
      <c r="D512" s="2" t="inlineStr">
        <is>
          <t>05/10/2026</t>
        </is>
      </c>
      <c r="E512" s="2" t="inlineStr">
        <is>
          <t>14/06/2028</t>
        </is>
      </c>
      <c r="F512" s="2" t="n">
        <v>75705.13037999999</v>
      </c>
      <c r="G512" s="2" t="n">
        <v>0</v>
      </c>
      <c r="H512" s="2" t="n">
        <v>75705.13037999999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0.1</v>
      </c>
      <c r="BL512" s="2" t="n">
        <v>0</v>
      </c>
      <c r="BM512" s="2" t="n">
        <v>0</v>
      </c>
      <c r="BN512" s="2" t="n">
        <v>2.2</v>
      </c>
      <c r="BO512" s="2" t="n">
        <v>1.9</v>
      </c>
      <c r="BP512" s="2" t="n">
        <v>0</v>
      </c>
      <c r="BQ512" s="2" t="n">
        <v>4.1</v>
      </c>
      <c r="BR512" s="2" t="n">
        <v>3.8</v>
      </c>
      <c r="BS512" s="2" t="n">
        <v>0</v>
      </c>
      <c r="BT512" s="2" t="n">
        <v>5.4</v>
      </c>
      <c r="BU512" s="2" t="n">
        <v>5.1</v>
      </c>
      <c r="BV512" s="2" t="n">
        <v>0</v>
      </c>
      <c r="BW512" s="2" t="n">
        <v>7.4</v>
      </c>
      <c r="BX512" s="2" t="n">
        <v>7.1</v>
      </c>
      <c r="BY512" s="2" t="n">
        <v>0</v>
      </c>
      <c r="BZ512" s="2" t="n">
        <v>10.54</v>
      </c>
      <c r="CA512" s="2" t="n">
        <v>10.24</v>
      </c>
      <c r="CB512" s="2" t="n">
        <v>0</v>
      </c>
      <c r="CC512" s="2" t="n">
        <v>18.22</v>
      </c>
      <c r="CD512" s="2" t="n">
        <v>17.92</v>
      </c>
      <c r="CE512" s="2" t="n">
        <v>0</v>
      </c>
      <c r="CF512" s="2" t="n">
        <v>25.57</v>
      </c>
      <c r="CG512" s="2" t="n">
        <v>25.57</v>
      </c>
      <c r="CH512" s="2" t="n">
        <v>0</v>
      </c>
      <c r="CI512" s="2" t="n">
        <v>36.93</v>
      </c>
      <c r="CJ512" s="2" t="n">
        <v>36.93</v>
      </c>
      <c r="CK512" s="2" t="n">
        <v>0</v>
      </c>
      <c r="CL512" s="2" t="n">
        <v>43.47</v>
      </c>
      <c r="CM512" s="2" t="n">
        <v>43.47</v>
      </c>
      <c r="CN512" s="2" t="n">
        <v>0</v>
      </c>
      <c r="CO512" s="2" t="n">
        <v>49.72</v>
      </c>
      <c r="CP512" s="2" t="n">
        <v>49.72</v>
      </c>
      <c r="CQ512" s="2" t="n">
        <v>0</v>
      </c>
      <c r="CR512" s="2" t="n">
        <v>50</v>
      </c>
      <c r="CS512" s="2" t="n">
        <v>50</v>
      </c>
      <c r="CT512" s="2" t="n">
        <v>0</v>
      </c>
      <c r="CU512" s="2" t="n">
        <v>50</v>
      </c>
      <c r="CV512" s="2" t="n">
        <v>50</v>
      </c>
      <c r="CW512" s="2" t="n">
        <v>0</v>
      </c>
      <c r="CX512" s="2" t="n">
        <v>50</v>
      </c>
      <c r="CY512" s="2" t="n">
        <v>50</v>
      </c>
      <c r="CZ512" s="2" t="n">
        <v>0</v>
      </c>
      <c r="DA512" s="2" t="n">
        <v>51.52</v>
      </c>
      <c r="DB512" s="2" t="n">
        <v>51.52</v>
      </c>
      <c r="DC512" s="2" t="n">
        <v>0</v>
      </c>
      <c r="DD512" s="2" t="n">
        <v>59.37</v>
      </c>
      <c r="DE512" s="2" t="n">
        <v>59.37</v>
      </c>
      <c r="DF512" s="2" t="n">
        <v>0</v>
      </c>
      <c r="DG512" s="2" t="n">
        <v>71.15000000000001</v>
      </c>
      <c r="DH512" s="2" t="n">
        <v>71.15000000000001</v>
      </c>
      <c r="DI512" s="2" t="n">
        <v>0</v>
      </c>
      <c r="DJ512" s="2" t="n">
        <v>79.64</v>
      </c>
      <c r="DK512" s="2" t="n">
        <v>79.64</v>
      </c>
      <c r="DL512" s="2" t="n">
        <v>0</v>
      </c>
      <c r="DM512" s="2" t="n">
        <v>89.93000000000001</v>
      </c>
      <c r="DN512" s="2" t="n">
        <v>89.93000000000001</v>
      </c>
      <c r="DO512" s="2" t="n">
        <v>0</v>
      </c>
      <c r="DP512" s="2" t="n">
        <v>96.52</v>
      </c>
      <c r="DQ512" s="2" t="n">
        <v>96.52</v>
      </c>
      <c r="DR512" s="2" t="n">
        <v>0</v>
      </c>
      <c r="DS512" s="2" t="n">
        <v>99</v>
      </c>
      <c r="DT512" s="2" t="n">
        <v>99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</row>
    <row r="513">
      <c r="A513" s="2" t="n">
        <v>3</v>
      </c>
      <c r="B513" s="2" t="inlineStr">
        <is>
          <t>19.08.07</t>
        </is>
      </c>
      <c r="C513" s="2" t="inlineStr">
        <is>
          <t>Impermabilização de ralos</t>
        </is>
      </c>
      <c r="D513" s="2" t="inlineStr">
        <is>
          <t>05/10/2026</t>
        </is>
      </c>
      <c r="E513" s="2" t="inlineStr">
        <is>
          <t>14/06/2028</t>
        </is>
      </c>
      <c r="F513" s="2" t="n">
        <v>633.3867945995057</v>
      </c>
      <c r="G513" s="2" t="n">
        <v>0</v>
      </c>
      <c r="H513" s="2" t="n">
        <v>633.3867945995057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0.1</v>
      </c>
      <c r="BL513" s="2" t="n">
        <v>0</v>
      </c>
      <c r="BM513" s="2" t="n">
        <v>0</v>
      </c>
      <c r="BN513" s="2" t="n">
        <v>2.2</v>
      </c>
      <c r="BO513" s="2" t="n">
        <v>1.9</v>
      </c>
      <c r="BP513" s="2" t="n">
        <v>0</v>
      </c>
      <c r="BQ513" s="2" t="n">
        <v>4.1</v>
      </c>
      <c r="BR513" s="2" t="n">
        <v>3.8</v>
      </c>
      <c r="BS513" s="2" t="n">
        <v>0</v>
      </c>
      <c r="BT513" s="2" t="n">
        <v>5.4</v>
      </c>
      <c r="BU513" s="2" t="n">
        <v>5.1</v>
      </c>
      <c r="BV513" s="2" t="n">
        <v>0</v>
      </c>
      <c r="BW513" s="2" t="n">
        <v>7.4</v>
      </c>
      <c r="BX513" s="2" t="n">
        <v>7.1</v>
      </c>
      <c r="BY513" s="2" t="n">
        <v>0</v>
      </c>
      <c r="BZ513" s="2" t="n">
        <v>10.54</v>
      </c>
      <c r="CA513" s="2" t="n">
        <v>10.24</v>
      </c>
      <c r="CB513" s="2" t="n">
        <v>0</v>
      </c>
      <c r="CC513" s="2" t="n">
        <v>18.22</v>
      </c>
      <c r="CD513" s="2" t="n">
        <v>17.92</v>
      </c>
      <c r="CE513" s="2" t="n">
        <v>0</v>
      </c>
      <c r="CF513" s="2" t="n">
        <v>25.57</v>
      </c>
      <c r="CG513" s="2" t="n">
        <v>25.57</v>
      </c>
      <c r="CH513" s="2" t="n">
        <v>0</v>
      </c>
      <c r="CI513" s="2" t="n">
        <v>36.93</v>
      </c>
      <c r="CJ513" s="2" t="n">
        <v>36.93</v>
      </c>
      <c r="CK513" s="2" t="n">
        <v>0</v>
      </c>
      <c r="CL513" s="2" t="n">
        <v>43.47</v>
      </c>
      <c r="CM513" s="2" t="n">
        <v>43.47</v>
      </c>
      <c r="CN513" s="2" t="n">
        <v>0</v>
      </c>
      <c r="CO513" s="2" t="n">
        <v>49.72</v>
      </c>
      <c r="CP513" s="2" t="n">
        <v>49.72</v>
      </c>
      <c r="CQ513" s="2" t="n">
        <v>0</v>
      </c>
      <c r="CR513" s="2" t="n">
        <v>50</v>
      </c>
      <c r="CS513" s="2" t="n">
        <v>50</v>
      </c>
      <c r="CT513" s="2" t="n">
        <v>0</v>
      </c>
      <c r="CU513" s="2" t="n">
        <v>50</v>
      </c>
      <c r="CV513" s="2" t="n">
        <v>50</v>
      </c>
      <c r="CW513" s="2" t="n">
        <v>0</v>
      </c>
      <c r="CX513" s="2" t="n">
        <v>50</v>
      </c>
      <c r="CY513" s="2" t="n">
        <v>50</v>
      </c>
      <c r="CZ513" s="2" t="n">
        <v>0</v>
      </c>
      <c r="DA513" s="2" t="n">
        <v>51.52</v>
      </c>
      <c r="DB513" s="2" t="n">
        <v>51.52</v>
      </c>
      <c r="DC513" s="2" t="n">
        <v>0</v>
      </c>
      <c r="DD513" s="2" t="n">
        <v>59.37</v>
      </c>
      <c r="DE513" s="2" t="n">
        <v>59.37</v>
      </c>
      <c r="DF513" s="2" t="n">
        <v>0</v>
      </c>
      <c r="DG513" s="2" t="n">
        <v>71.15000000000001</v>
      </c>
      <c r="DH513" s="2" t="n">
        <v>71.15000000000001</v>
      </c>
      <c r="DI513" s="2" t="n">
        <v>0</v>
      </c>
      <c r="DJ513" s="2" t="n">
        <v>79.64</v>
      </c>
      <c r="DK513" s="2" t="n">
        <v>79.64</v>
      </c>
      <c r="DL513" s="2" t="n">
        <v>0</v>
      </c>
      <c r="DM513" s="2" t="n">
        <v>89.93000000000001</v>
      </c>
      <c r="DN513" s="2" t="n">
        <v>89.93000000000001</v>
      </c>
      <c r="DO513" s="2" t="n">
        <v>0</v>
      </c>
      <c r="DP513" s="2" t="n">
        <v>96.52</v>
      </c>
      <c r="DQ513" s="2" t="n">
        <v>96.52</v>
      </c>
      <c r="DR513" s="2" t="n">
        <v>0</v>
      </c>
      <c r="DS513" s="2" t="n">
        <v>99</v>
      </c>
      <c r="DT513" s="2" t="n">
        <v>99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</row>
    <row r="514">
      <c r="A514" s="2" t="n">
        <v>2</v>
      </c>
      <c r="B514" s="2" t="inlineStr">
        <is>
          <t>19.09</t>
        </is>
      </c>
      <c r="C514" s="2" t="inlineStr">
        <is>
          <t>Impermeabilização com  manta asfáltica dupla antiraiz, tipo III, 4mm e 4mm de esp., classe B acabamento AA, ambas coladas com asfalto oxidado a quente comconsumo de 3,0kg/m2 por camada. Sobre a manta, camada de transição geotêxtil 200g/m2 e proteção mecânica armada</t>
        </is>
      </c>
      <c r="D514" s="2" t="inlineStr">
        <is>
          <t>05/10/2026</t>
        </is>
      </c>
      <c r="E514" s="2" t="inlineStr">
        <is>
          <t>14/06/2028</t>
        </is>
      </c>
      <c r="F514" s="2" t="n">
        <v>542696.4461531767</v>
      </c>
      <c r="G514" s="2" t="n">
        <v>0</v>
      </c>
      <c r="H514" s="2" t="n">
        <v>542696.4461531767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0.1</v>
      </c>
      <c r="BL514" s="2" t="n">
        <v>0</v>
      </c>
      <c r="BM514" s="2" t="n">
        <v>0</v>
      </c>
      <c r="BN514" s="2" t="n">
        <v>2.2</v>
      </c>
      <c r="BO514" s="2" t="n">
        <v>1.9</v>
      </c>
      <c r="BP514" s="2" t="n">
        <v>0</v>
      </c>
      <c r="BQ514" s="2" t="n">
        <v>4.1</v>
      </c>
      <c r="BR514" s="2" t="n">
        <v>3.8</v>
      </c>
      <c r="BS514" s="2" t="n">
        <v>0</v>
      </c>
      <c r="BT514" s="2" t="n">
        <v>5.4</v>
      </c>
      <c r="BU514" s="2" t="n">
        <v>5.1</v>
      </c>
      <c r="BV514" s="2" t="n">
        <v>0</v>
      </c>
      <c r="BW514" s="2" t="n">
        <v>7.4</v>
      </c>
      <c r="BX514" s="2" t="n">
        <v>7.1</v>
      </c>
      <c r="BY514" s="2" t="n">
        <v>0</v>
      </c>
      <c r="BZ514" s="2" t="n">
        <v>10.54</v>
      </c>
      <c r="CA514" s="2" t="n">
        <v>10.24</v>
      </c>
      <c r="CB514" s="2" t="n">
        <v>0</v>
      </c>
      <c r="CC514" s="2" t="n">
        <v>18.22</v>
      </c>
      <c r="CD514" s="2" t="n">
        <v>17.92</v>
      </c>
      <c r="CE514" s="2" t="n">
        <v>0</v>
      </c>
      <c r="CF514" s="2" t="n">
        <v>25.57</v>
      </c>
      <c r="CG514" s="2" t="n">
        <v>25.57</v>
      </c>
      <c r="CH514" s="2" t="n">
        <v>0</v>
      </c>
      <c r="CI514" s="2" t="n">
        <v>36.93</v>
      </c>
      <c r="CJ514" s="2" t="n">
        <v>36.93</v>
      </c>
      <c r="CK514" s="2" t="n">
        <v>0</v>
      </c>
      <c r="CL514" s="2" t="n">
        <v>43.47</v>
      </c>
      <c r="CM514" s="2" t="n">
        <v>43.47</v>
      </c>
      <c r="CN514" s="2" t="n">
        <v>0</v>
      </c>
      <c r="CO514" s="2" t="n">
        <v>49.72</v>
      </c>
      <c r="CP514" s="2" t="n">
        <v>49.72</v>
      </c>
      <c r="CQ514" s="2" t="n">
        <v>0</v>
      </c>
      <c r="CR514" s="2" t="n">
        <v>50</v>
      </c>
      <c r="CS514" s="2" t="n">
        <v>50</v>
      </c>
      <c r="CT514" s="2" t="n">
        <v>0</v>
      </c>
      <c r="CU514" s="2" t="n">
        <v>50</v>
      </c>
      <c r="CV514" s="2" t="n">
        <v>50</v>
      </c>
      <c r="CW514" s="2" t="n">
        <v>0</v>
      </c>
      <c r="CX514" s="2" t="n">
        <v>50</v>
      </c>
      <c r="CY514" s="2" t="n">
        <v>50</v>
      </c>
      <c r="CZ514" s="2" t="n">
        <v>0</v>
      </c>
      <c r="DA514" s="2" t="n">
        <v>51.52</v>
      </c>
      <c r="DB514" s="2" t="n">
        <v>51.52</v>
      </c>
      <c r="DC514" s="2" t="n">
        <v>0</v>
      </c>
      <c r="DD514" s="2" t="n">
        <v>59.37</v>
      </c>
      <c r="DE514" s="2" t="n">
        <v>59.37</v>
      </c>
      <c r="DF514" s="2" t="n">
        <v>0</v>
      </c>
      <c r="DG514" s="2" t="n">
        <v>71.15000000000001</v>
      </c>
      <c r="DH514" s="2" t="n">
        <v>71.15000000000001</v>
      </c>
      <c r="DI514" s="2" t="n">
        <v>0</v>
      </c>
      <c r="DJ514" s="2" t="n">
        <v>79.64</v>
      </c>
      <c r="DK514" s="2" t="n">
        <v>79.64</v>
      </c>
      <c r="DL514" s="2" t="n">
        <v>0</v>
      </c>
      <c r="DM514" s="2" t="n">
        <v>89.93000000000001</v>
      </c>
      <c r="DN514" s="2" t="n">
        <v>89.93000000000001</v>
      </c>
      <c r="DO514" s="2" t="n">
        <v>0</v>
      </c>
      <c r="DP514" s="2" t="n">
        <v>96.52</v>
      </c>
      <c r="DQ514" s="2" t="n">
        <v>96.52</v>
      </c>
      <c r="DR514" s="2" t="n">
        <v>0</v>
      </c>
      <c r="DS514" s="2" t="n">
        <v>99</v>
      </c>
      <c r="DT514" s="2" t="n">
        <v>99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</row>
    <row r="515">
      <c r="A515" s="2" t="n">
        <v>3</v>
      </c>
      <c r="B515" s="2" t="inlineStr">
        <is>
          <t>19.09.01</t>
        </is>
      </c>
      <c r="C515" s="2" t="inlineStr">
        <is>
          <t>Camada de regularização com argamassa de cimento e areia</t>
        </is>
      </c>
      <c r="D515" s="2" t="inlineStr">
        <is>
          <t>05/10/2026</t>
        </is>
      </c>
      <c r="E515" s="2" t="inlineStr">
        <is>
          <t>14/06/2028</t>
        </is>
      </c>
      <c r="F515" s="2" t="n">
        <v>46194.59133425263</v>
      </c>
      <c r="G515" s="2" t="n">
        <v>0</v>
      </c>
      <c r="H515" s="2" t="n">
        <v>46194.59133425263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0.1</v>
      </c>
      <c r="BL515" s="2" t="n">
        <v>0</v>
      </c>
      <c r="BM515" s="2" t="n">
        <v>0</v>
      </c>
      <c r="BN515" s="2" t="n">
        <v>2.2</v>
      </c>
      <c r="BO515" s="2" t="n">
        <v>1.9</v>
      </c>
      <c r="BP515" s="2" t="n">
        <v>0</v>
      </c>
      <c r="BQ515" s="2" t="n">
        <v>4.1</v>
      </c>
      <c r="BR515" s="2" t="n">
        <v>3.8</v>
      </c>
      <c r="BS515" s="2" t="n">
        <v>0</v>
      </c>
      <c r="BT515" s="2" t="n">
        <v>5.4</v>
      </c>
      <c r="BU515" s="2" t="n">
        <v>5.1</v>
      </c>
      <c r="BV515" s="2" t="n">
        <v>0</v>
      </c>
      <c r="BW515" s="2" t="n">
        <v>7.4</v>
      </c>
      <c r="BX515" s="2" t="n">
        <v>7.1</v>
      </c>
      <c r="BY515" s="2" t="n">
        <v>0</v>
      </c>
      <c r="BZ515" s="2" t="n">
        <v>10.54</v>
      </c>
      <c r="CA515" s="2" t="n">
        <v>10.24</v>
      </c>
      <c r="CB515" s="2" t="n">
        <v>0</v>
      </c>
      <c r="CC515" s="2" t="n">
        <v>18.22</v>
      </c>
      <c r="CD515" s="2" t="n">
        <v>17.92</v>
      </c>
      <c r="CE515" s="2" t="n">
        <v>0</v>
      </c>
      <c r="CF515" s="2" t="n">
        <v>25.57</v>
      </c>
      <c r="CG515" s="2" t="n">
        <v>25.57</v>
      </c>
      <c r="CH515" s="2" t="n">
        <v>0</v>
      </c>
      <c r="CI515" s="2" t="n">
        <v>36.93</v>
      </c>
      <c r="CJ515" s="2" t="n">
        <v>36.93</v>
      </c>
      <c r="CK515" s="2" t="n">
        <v>0</v>
      </c>
      <c r="CL515" s="2" t="n">
        <v>43.47</v>
      </c>
      <c r="CM515" s="2" t="n">
        <v>43.47</v>
      </c>
      <c r="CN515" s="2" t="n">
        <v>0</v>
      </c>
      <c r="CO515" s="2" t="n">
        <v>49.72</v>
      </c>
      <c r="CP515" s="2" t="n">
        <v>49.72</v>
      </c>
      <c r="CQ515" s="2" t="n">
        <v>0</v>
      </c>
      <c r="CR515" s="2" t="n">
        <v>50</v>
      </c>
      <c r="CS515" s="2" t="n">
        <v>50</v>
      </c>
      <c r="CT515" s="2" t="n">
        <v>0</v>
      </c>
      <c r="CU515" s="2" t="n">
        <v>50</v>
      </c>
      <c r="CV515" s="2" t="n">
        <v>50</v>
      </c>
      <c r="CW515" s="2" t="n">
        <v>0</v>
      </c>
      <c r="CX515" s="2" t="n">
        <v>50</v>
      </c>
      <c r="CY515" s="2" t="n">
        <v>50</v>
      </c>
      <c r="CZ515" s="2" t="n">
        <v>0</v>
      </c>
      <c r="DA515" s="2" t="n">
        <v>51.52</v>
      </c>
      <c r="DB515" s="2" t="n">
        <v>51.52</v>
      </c>
      <c r="DC515" s="2" t="n">
        <v>0</v>
      </c>
      <c r="DD515" s="2" t="n">
        <v>59.37</v>
      </c>
      <c r="DE515" s="2" t="n">
        <v>59.37</v>
      </c>
      <c r="DF515" s="2" t="n">
        <v>0</v>
      </c>
      <c r="DG515" s="2" t="n">
        <v>71.15000000000001</v>
      </c>
      <c r="DH515" s="2" t="n">
        <v>71.15000000000001</v>
      </c>
      <c r="DI515" s="2" t="n">
        <v>0</v>
      </c>
      <c r="DJ515" s="2" t="n">
        <v>79.64</v>
      </c>
      <c r="DK515" s="2" t="n">
        <v>79.64</v>
      </c>
      <c r="DL515" s="2" t="n">
        <v>0</v>
      </c>
      <c r="DM515" s="2" t="n">
        <v>89.93000000000001</v>
      </c>
      <c r="DN515" s="2" t="n">
        <v>89.93000000000001</v>
      </c>
      <c r="DO515" s="2" t="n">
        <v>0</v>
      </c>
      <c r="DP515" s="2" t="n">
        <v>96.52</v>
      </c>
      <c r="DQ515" s="2" t="n">
        <v>96.52</v>
      </c>
      <c r="DR515" s="2" t="n">
        <v>0</v>
      </c>
      <c r="DS515" s="2" t="n">
        <v>99</v>
      </c>
      <c r="DT515" s="2" t="n">
        <v>99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</row>
    <row r="516">
      <c r="A516" s="2" t="n">
        <v>3</v>
      </c>
      <c r="B516" s="2" t="inlineStr">
        <is>
          <t>19.09.02</t>
        </is>
      </c>
      <c r="C516" s="2" t="inlineStr">
        <is>
          <t>Proteção mecânica armada estruturada com tela galvanizada fio 22 malha 1"</t>
        </is>
      </c>
      <c r="D516" s="2" t="inlineStr">
        <is>
          <t>05/10/2026</t>
        </is>
      </c>
      <c r="E516" s="2" t="inlineStr">
        <is>
          <t>14/06/2028</t>
        </is>
      </c>
      <c r="F516" s="2" t="n">
        <v>76050.07903155945</v>
      </c>
      <c r="G516" s="2" t="n">
        <v>0</v>
      </c>
      <c r="H516" s="2" t="n">
        <v>76050.07903155945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0.1</v>
      </c>
      <c r="BL516" s="2" t="n">
        <v>0</v>
      </c>
      <c r="BM516" s="2" t="n">
        <v>0</v>
      </c>
      <c r="BN516" s="2" t="n">
        <v>2.2</v>
      </c>
      <c r="BO516" s="2" t="n">
        <v>1.9</v>
      </c>
      <c r="BP516" s="2" t="n">
        <v>0</v>
      </c>
      <c r="BQ516" s="2" t="n">
        <v>4.1</v>
      </c>
      <c r="BR516" s="2" t="n">
        <v>3.8</v>
      </c>
      <c r="BS516" s="2" t="n">
        <v>0</v>
      </c>
      <c r="BT516" s="2" t="n">
        <v>5.4</v>
      </c>
      <c r="BU516" s="2" t="n">
        <v>5.1</v>
      </c>
      <c r="BV516" s="2" t="n">
        <v>0</v>
      </c>
      <c r="BW516" s="2" t="n">
        <v>7.4</v>
      </c>
      <c r="BX516" s="2" t="n">
        <v>7.1</v>
      </c>
      <c r="BY516" s="2" t="n">
        <v>0</v>
      </c>
      <c r="BZ516" s="2" t="n">
        <v>10.54</v>
      </c>
      <c r="CA516" s="2" t="n">
        <v>10.24</v>
      </c>
      <c r="CB516" s="2" t="n">
        <v>0</v>
      </c>
      <c r="CC516" s="2" t="n">
        <v>18.22</v>
      </c>
      <c r="CD516" s="2" t="n">
        <v>17.92</v>
      </c>
      <c r="CE516" s="2" t="n">
        <v>0</v>
      </c>
      <c r="CF516" s="2" t="n">
        <v>25.57</v>
      </c>
      <c r="CG516" s="2" t="n">
        <v>25.57</v>
      </c>
      <c r="CH516" s="2" t="n">
        <v>0</v>
      </c>
      <c r="CI516" s="2" t="n">
        <v>36.93</v>
      </c>
      <c r="CJ516" s="2" t="n">
        <v>36.93</v>
      </c>
      <c r="CK516" s="2" t="n">
        <v>0</v>
      </c>
      <c r="CL516" s="2" t="n">
        <v>43.47</v>
      </c>
      <c r="CM516" s="2" t="n">
        <v>43.47</v>
      </c>
      <c r="CN516" s="2" t="n">
        <v>0</v>
      </c>
      <c r="CO516" s="2" t="n">
        <v>49.72</v>
      </c>
      <c r="CP516" s="2" t="n">
        <v>49.72</v>
      </c>
      <c r="CQ516" s="2" t="n">
        <v>0</v>
      </c>
      <c r="CR516" s="2" t="n">
        <v>50</v>
      </c>
      <c r="CS516" s="2" t="n">
        <v>50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51.52</v>
      </c>
      <c r="DB516" s="2" t="n">
        <v>51.52</v>
      </c>
      <c r="DC516" s="2" t="n">
        <v>0</v>
      </c>
      <c r="DD516" s="2" t="n">
        <v>59.37</v>
      </c>
      <c r="DE516" s="2" t="n">
        <v>59.37</v>
      </c>
      <c r="DF516" s="2" t="n">
        <v>0</v>
      </c>
      <c r="DG516" s="2" t="n">
        <v>71.15000000000001</v>
      </c>
      <c r="DH516" s="2" t="n">
        <v>71.15000000000001</v>
      </c>
      <c r="DI516" s="2" t="n">
        <v>0</v>
      </c>
      <c r="DJ516" s="2" t="n">
        <v>79.64</v>
      </c>
      <c r="DK516" s="2" t="n">
        <v>79.64</v>
      </c>
      <c r="DL516" s="2" t="n">
        <v>0</v>
      </c>
      <c r="DM516" s="2" t="n">
        <v>89.93000000000001</v>
      </c>
      <c r="DN516" s="2" t="n">
        <v>89.93000000000001</v>
      </c>
      <c r="DO516" s="2" t="n">
        <v>0</v>
      </c>
      <c r="DP516" s="2" t="n">
        <v>96.52</v>
      </c>
      <c r="DQ516" s="2" t="n">
        <v>96.52</v>
      </c>
      <c r="DR516" s="2" t="n">
        <v>0</v>
      </c>
      <c r="DS516" s="2" t="n">
        <v>99</v>
      </c>
      <c r="DT516" s="2" t="n">
        <v>99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</row>
    <row r="517">
      <c r="A517" s="2" t="n">
        <v>3</v>
      </c>
      <c r="B517" s="2" t="inlineStr">
        <is>
          <t>19.09.03</t>
        </is>
      </c>
      <c r="C517" s="2" t="inlineStr">
        <is>
          <t>Camada drenante com geomanta do tipo Macdrain 2L. * Essa especificação é uma recomendação e deverá ser avaliada ou repensada por profissionaisespecialistas na disciplina de paisagismo  e drenagem, com projeto específicos</t>
        </is>
      </c>
      <c r="D517" s="2" t="inlineStr">
        <is>
          <t>05/10/2026</t>
        </is>
      </c>
      <c r="E517" s="2" t="inlineStr">
        <is>
          <t>14/06/2028</t>
        </is>
      </c>
      <c r="F517" s="2" t="n">
        <v>71449.209</v>
      </c>
      <c r="G517" s="2" t="n">
        <v>0</v>
      </c>
      <c r="H517" s="2" t="n">
        <v>71449.209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0.1</v>
      </c>
      <c r="BL517" s="2" t="n">
        <v>0</v>
      </c>
      <c r="BM517" s="2" t="n">
        <v>0</v>
      </c>
      <c r="BN517" s="2" t="n">
        <v>2.2</v>
      </c>
      <c r="BO517" s="2" t="n">
        <v>1.9</v>
      </c>
      <c r="BP517" s="2" t="n">
        <v>0</v>
      </c>
      <c r="BQ517" s="2" t="n">
        <v>4.1</v>
      </c>
      <c r="BR517" s="2" t="n">
        <v>3.8</v>
      </c>
      <c r="BS517" s="2" t="n">
        <v>0</v>
      </c>
      <c r="BT517" s="2" t="n">
        <v>5.4</v>
      </c>
      <c r="BU517" s="2" t="n">
        <v>5.1</v>
      </c>
      <c r="BV517" s="2" t="n">
        <v>0</v>
      </c>
      <c r="BW517" s="2" t="n">
        <v>7.4</v>
      </c>
      <c r="BX517" s="2" t="n">
        <v>7.1</v>
      </c>
      <c r="BY517" s="2" t="n">
        <v>0</v>
      </c>
      <c r="BZ517" s="2" t="n">
        <v>10.54</v>
      </c>
      <c r="CA517" s="2" t="n">
        <v>10.24</v>
      </c>
      <c r="CB517" s="2" t="n">
        <v>0</v>
      </c>
      <c r="CC517" s="2" t="n">
        <v>18.22</v>
      </c>
      <c r="CD517" s="2" t="n">
        <v>17.92</v>
      </c>
      <c r="CE517" s="2" t="n">
        <v>0</v>
      </c>
      <c r="CF517" s="2" t="n">
        <v>25.57</v>
      </c>
      <c r="CG517" s="2" t="n">
        <v>25.57</v>
      </c>
      <c r="CH517" s="2" t="n">
        <v>0</v>
      </c>
      <c r="CI517" s="2" t="n">
        <v>36.93</v>
      </c>
      <c r="CJ517" s="2" t="n">
        <v>36.93</v>
      </c>
      <c r="CK517" s="2" t="n">
        <v>0</v>
      </c>
      <c r="CL517" s="2" t="n">
        <v>43.47</v>
      </c>
      <c r="CM517" s="2" t="n">
        <v>43.47</v>
      </c>
      <c r="CN517" s="2" t="n">
        <v>0</v>
      </c>
      <c r="CO517" s="2" t="n">
        <v>49.72</v>
      </c>
      <c r="CP517" s="2" t="n">
        <v>49.72</v>
      </c>
      <c r="CQ517" s="2" t="n">
        <v>0</v>
      </c>
      <c r="CR517" s="2" t="n">
        <v>50</v>
      </c>
      <c r="CS517" s="2" t="n">
        <v>50</v>
      </c>
      <c r="CT517" s="2" t="n">
        <v>0</v>
      </c>
      <c r="CU517" s="2" t="n">
        <v>50</v>
      </c>
      <c r="CV517" s="2" t="n">
        <v>50</v>
      </c>
      <c r="CW517" s="2" t="n">
        <v>0</v>
      </c>
      <c r="CX517" s="2" t="n">
        <v>50</v>
      </c>
      <c r="CY517" s="2" t="n">
        <v>50</v>
      </c>
      <c r="CZ517" s="2" t="n">
        <v>0</v>
      </c>
      <c r="DA517" s="2" t="n">
        <v>51.52</v>
      </c>
      <c r="DB517" s="2" t="n">
        <v>51.52</v>
      </c>
      <c r="DC517" s="2" t="n">
        <v>0</v>
      </c>
      <c r="DD517" s="2" t="n">
        <v>59.37</v>
      </c>
      <c r="DE517" s="2" t="n">
        <v>59.37</v>
      </c>
      <c r="DF517" s="2" t="n">
        <v>0</v>
      </c>
      <c r="DG517" s="2" t="n">
        <v>71.15000000000001</v>
      </c>
      <c r="DH517" s="2" t="n">
        <v>71.15000000000001</v>
      </c>
      <c r="DI517" s="2" t="n">
        <v>0</v>
      </c>
      <c r="DJ517" s="2" t="n">
        <v>79.64</v>
      </c>
      <c r="DK517" s="2" t="n">
        <v>79.64</v>
      </c>
      <c r="DL517" s="2" t="n">
        <v>0</v>
      </c>
      <c r="DM517" s="2" t="n">
        <v>89.93000000000001</v>
      </c>
      <c r="DN517" s="2" t="n">
        <v>89.93000000000001</v>
      </c>
      <c r="DO517" s="2" t="n">
        <v>0</v>
      </c>
      <c r="DP517" s="2" t="n">
        <v>96.52</v>
      </c>
      <c r="DQ517" s="2" t="n">
        <v>96.52</v>
      </c>
      <c r="DR517" s="2" t="n">
        <v>0</v>
      </c>
      <c r="DS517" s="2" t="n">
        <v>99</v>
      </c>
      <c r="DT517" s="2" t="n">
        <v>99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</row>
    <row r="518">
      <c r="A518" s="2" t="n">
        <v>3</v>
      </c>
      <c r="B518" s="2" t="inlineStr">
        <is>
          <t>19.09.04</t>
        </is>
      </c>
      <c r="C518" s="2" t="inlineStr">
        <is>
          <t>Camada drenante com britas 1 e 2. * Essa especificação é uma recomendação e deverá ser avaliada ou repensada por profissionaisespecialistas na disciplina de paisagismo  e drenagem, com projeto específicos</t>
        </is>
      </c>
      <c r="D518" s="2" t="inlineStr">
        <is>
          <t>05/10/2026</t>
        </is>
      </c>
      <c r="E518" s="2" t="inlineStr">
        <is>
          <t>14/06/2028</t>
        </is>
      </c>
      <c r="F518" s="2" t="n">
        <v>40322.48468489618</v>
      </c>
      <c r="G518" s="2" t="n">
        <v>0</v>
      </c>
      <c r="H518" s="2" t="n">
        <v>40322.48468489618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0.1</v>
      </c>
      <c r="BL518" s="2" t="n">
        <v>0</v>
      </c>
      <c r="BM518" s="2" t="n">
        <v>0</v>
      </c>
      <c r="BN518" s="2" t="n">
        <v>2.2</v>
      </c>
      <c r="BO518" s="2" t="n">
        <v>1.9</v>
      </c>
      <c r="BP518" s="2" t="n">
        <v>0</v>
      </c>
      <c r="BQ518" s="2" t="n">
        <v>4.1</v>
      </c>
      <c r="BR518" s="2" t="n">
        <v>3.8</v>
      </c>
      <c r="BS518" s="2" t="n">
        <v>0</v>
      </c>
      <c r="BT518" s="2" t="n">
        <v>5.4</v>
      </c>
      <c r="BU518" s="2" t="n">
        <v>5.1</v>
      </c>
      <c r="BV518" s="2" t="n">
        <v>0</v>
      </c>
      <c r="BW518" s="2" t="n">
        <v>7.4</v>
      </c>
      <c r="BX518" s="2" t="n">
        <v>7.1</v>
      </c>
      <c r="BY518" s="2" t="n">
        <v>0</v>
      </c>
      <c r="BZ518" s="2" t="n">
        <v>10.54</v>
      </c>
      <c r="CA518" s="2" t="n">
        <v>10.24</v>
      </c>
      <c r="CB518" s="2" t="n">
        <v>0</v>
      </c>
      <c r="CC518" s="2" t="n">
        <v>18.22</v>
      </c>
      <c r="CD518" s="2" t="n">
        <v>17.92</v>
      </c>
      <c r="CE518" s="2" t="n">
        <v>0</v>
      </c>
      <c r="CF518" s="2" t="n">
        <v>25.57</v>
      </c>
      <c r="CG518" s="2" t="n">
        <v>25.57</v>
      </c>
      <c r="CH518" s="2" t="n">
        <v>0</v>
      </c>
      <c r="CI518" s="2" t="n">
        <v>36.93</v>
      </c>
      <c r="CJ518" s="2" t="n">
        <v>36.93</v>
      </c>
      <c r="CK518" s="2" t="n">
        <v>0</v>
      </c>
      <c r="CL518" s="2" t="n">
        <v>43.47</v>
      </c>
      <c r="CM518" s="2" t="n">
        <v>43.47</v>
      </c>
      <c r="CN518" s="2" t="n">
        <v>0</v>
      </c>
      <c r="CO518" s="2" t="n">
        <v>49.72</v>
      </c>
      <c r="CP518" s="2" t="n">
        <v>49.72</v>
      </c>
      <c r="CQ518" s="2" t="n">
        <v>0</v>
      </c>
      <c r="CR518" s="2" t="n">
        <v>50</v>
      </c>
      <c r="CS518" s="2" t="n">
        <v>50</v>
      </c>
      <c r="CT518" s="2" t="n">
        <v>0</v>
      </c>
      <c r="CU518" s="2" t="n">
        <v>50</v>
      </c>
      <c r="CV518" s="2" t="n">
        <v>50</v>
      </c>
      <c r="CW518" s="2" t="n">
        <v>0</v>
      </c>
      <c r="CX518" s="2" t="n">
        <v>50</v>
      </c>
      <c r="CY518" s="2" t="n">
        <v>50</v>
      </c>
      <c r="CZ518" s="2" t="n">
        <v>0</v>
      </c>
      <c r="DA518" s="2" t="n">
        <v>51.52</v>
      </c>
      <c r="DB518" s="2" t="n">
        <v>51.52</v>
      </c>
      <c r="DC518" s="2" t="n">
        <v>0</v>
      </c>
      <c r="DD518" s="2" t="n">
        <v>59.37</v>
      </c>
      <c r="DE518" s="2" t="n">
        <v>59.37</v>
      </c>
      <c r="DF518" s="2" t="n">
        <v>0</v>
      </c>
      <c r="DG518" s="2" t="n">
        <v>71.15000000000001</v>
      </c>
      <c r="DH518" s="2" t="n">
        <v>71.15000000000001</v>
      </c>
      <c r="DI518" s="2" t="n">
        <v>0</v>
      </c>
      <c r="DJ518" s="2" t="n">
        <v>79.64</v>
      </c>
      <c r="DK518" s="2" t="n">
        <v>79.64</v>
      </c>
      <c r="DL518" s="2" t="n">
        <v>0</v>
      </c>
      <c r="DM518" s="2" t="n">
        <v>89.93000000000001</v>
      </c>
      <c r="DN518" s="2" t="n">
        <v>89.93000000000001</v>
      </c>
      <c r="DO518" s="2" t="n">
        <v>0</v>
      </c>
      <c r="DP518" s="2" t="n">
        <v>96.52</v>
      </c>
      <c r="DQ518" s="2" t="n">
        <v>96.52</v>
      </c>
      <c r="DR518" s="2" t="n">
        <v>0</v>
      </c>
      <c r="DS518" s="2" t="n">
        <v>99</v>
      </c>
      <c r="DT518" s="2" t="n">
        <v>99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</row>
    <row r="519">
      <c r="A519" s="2" t="n">
        <v>3</v>
      </c>
      <c r="B519" s="2" t="inlineStr">
        <is>
          <t>19.09.05</t>
        </is>
      </c>
      <c r="C519" s="2" t="inlineStr">
        <is>
          <t>Camada de transição com geotêxtil 200g/m2</t>
        </is>
      </c>
      <c r="D519" s="2" t="inlineStr">
        <is>
          <t>05/10/2026</t>
        </is>
      </c>
      <c r="E519" s="2" t="inlineStr">
        <is>
          <t>14/06/2028</t>
        </is>
      </c>
      <c r="F519" s="2" t="n">
        <v>5194.242749999999</v>
      </c>
      <c r="G519" s="2" t="n">
        <v>0</v>
      </c>
      <c r="H519" s="2" t="n">
        <v>5194.242749999999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0.1</v>
      </c>
      <c r="BL519" s="2" t="n">
        <v>0</v>
      </c>
      <c r="BM519" s="2" t="n">
        <v>0</v>
      </c>
      <c r="BN519" s="2" t="n">
        <v>2.2</v>
      </c>
      <c r="BO519" s="2" t="n">
        <v>1.9</v>
      </c>
      <c r="BP519" s="2" t="n">
        <v>0</v>
      </c>
      <c r="BQ519" s="2" t="n">
        <v>4.1</v>
      </c>
      <c r="BR519" s="2" t="n">
        <v>3.8</v>
      </c>
      <c r="BS519" s="2" t="n">
        <v>0</v>
      </c>
      <c r="BT519" s="2" t="n">
        <v>5.4</v>
      </c>
      <c r="BU519" s="2" t="n">
        <v>5.1</v>
      </c>
      <c r="BV519" s="2" t="n">
        <v>0</v>
      </c>
      <c r="BW519" s="2" t="n">
        <v>7.4</v>
      </c>
      <c r="BX519" s="2" t="n">
        <v>7.1</v>
      </c>
      <c r="BY519" s="2" t="n">
        <v>0</v>
      </c>
      <c r="BZ519" s="2" t="n">
        <v>10.54</v>
      </c>
      <c r="CA519" s="2" t="n">
        <v>10.24</v>
      </c>
      <c r="CB519" s="2" t="n">
        <v>0</v>
      </c>
      <c r="CC519" s="2" t="n">
        <v>18.22</v>
      </c>
      <c r="CD519" s="2" t="n">
        <v>17.92</v>
      </c>
      <c r="CE519" s="2" t="n">
        <v>0</v>
      </c>
      <c r="CF519" s="2" t="n">
        <v>25.57</v>
      </c>
      <c r="CG519" s="2" t="n">
        <v>25.57</v>
      </c>
      <c r="CH519" s="2" t="n">
        <v>0</v>
      </c>
      <c r="CI519" s="2" t="n">
        <v>36.93</v>
      </c>
      <c r="CJ519" s="2" t="n">
        <v>36.93</v>
      </c>
      <c r="CK519" s="2" t="n">
        <v>0</v>
      </c>
      <c r="CL519" s="2" t="n">
        <v>43.47</v>
      </c>
      <c r="CM519" s="2" t="n">
        <v>43.47</v>
      </c>
      <c r="CN519" s="2" t="n">
        <v>0</v>
      </c>
      <c r="CO519" s="2" t="n">
        <v>49.72</v>
      </c>
      <c r="CP519" s="2" t="n">
        <v>49.72</v>
      </c>
      <c r="CQ519" s="2" t="n">
        <v>0</v>
      </c>
      <c r="CR519" s="2" t="n">
        <v>50</v>
      </c>
      <c r="CS519" s="2" t="n">
        <v>50</v>
      </c>
      <c r="CT519" s="2" t="n">
        <v>0</v>
      </c>
      <c r="CU519" s="2" t="n">
        <v>50</v>
      </c>
      <c r="CV519" s="2" t="n">
        <v>50</v>
      </c>
      <c r="CW519" s="2" t="n">
        <v>0</v>
      </c>
      <c r="CX519" s="2" t="n">
        <v>50</v>
      </c>
      <c r="CY519" s="2" t="n">
        <v>50</v>
      </c>
      <c r="CZ519" s="2" t="n">
        <v>0</v>
      </c>
      <c r="DA519" s="2" t="n">
        <v>51.52</v>
      </c>
      <c r="DB519" s="2" t="n">
        <v>51.52</v>
      </c>
      <c r="DC519" s="2" t="n">
        <v>0</v>
      </c>
      <c r="DD519" s="2" t="n">
        <v>59.37</v>
      </c>
      <c r="DE519" s="2" t="n">
        <v>59.37</v>
      </c>
      <c r="DF519" s="2" t="n">
        <v>0</v>
      </c>
      <c r="DG519" s="2" t="n">
        <v>71.15000000000001</v>
      </c>
      <c r="DH519" s="2" t="n">
        <v>71.15000000000001</v>
      </c>
      <c r="DI519" s="2" t="n">
        <v>0</v>
      </c>
      <c r="DJ519" s="2" t="n">
        <v>79.64</v>
      </c>
      <c r="DK519" s="2" t="n">
        <v>79.64</v>
      </c>
      <c r="DL519" s="2" t="n">
        <v>0</v>
      </c>
      <c r="DM519" s="2" t="n">
        <v>89.93000000000001</v>
      </c>
      <c r="DN519" s="2" t="n">
        <v>89.93000000000001</v>
      </c>
      <c r="DO519" s="2" t="n">
        <v>0</v>
      </c>
      <c r="DP519" s="2" t="n">
        <v>96.52</v>
      </c>
      <c r="DQ519" s="2" t="n">
        <v>96.52</v>
      </c>
      <c r="DR519" s="2" t="n">
        <v>0</v>
      </c>
      <c r="DS519" s="2" t="n">
        <v>99</v>
      </c>
      <c r="DT519" s="2" t="n">
        <v>99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</row>
    <row r="520">
      <c r="A520" s="2" t="n">
        <v>3</v>
      </c>
      <c r="B520" s="2" t="inlineStr">
        <is>
          <t>19.09.06</t>
        </is>
      </c>
      <c r="C520" s="2" t="inlineStr">
        <is>
          <t>Cantoneira de alumínio/ Galvanizada 2x2" fixada com parafuso e bucha S6 a cada 30cm</t>
        </is>
      </c>
      <c r="D520" s="2" t="inlineStr">
        <is>
          <t>05/10/2026</t>
        </is>
      </c>
      <c r="E520" s="2" t="inlineStr">
        <is>
          <t>14/06/2028</t>
        </is>
      </c>
      <c r="F520" s="2" t="n">
        <v>75843.71631655563</v>
      </c>
      <c r="G520" s="2" t="n">
        <v>0</v>
      </c>
      <c r="H520" s="2" t="n">
        <v>75843.71631655563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0.1</v>
      </c>
      <c r="BL520" s="2" t="n">
        <v>0</v>
      </c>
      <c r="BM520" s="2" t="n">
        <v>0</v>
      </c>
      <c r="BN520" s="2" t="n">
        <v>2.2</v>
      </c>
      <c r="BO520" s="2" t="n">
        <v>1.9</v>
      </c>
      <c r="BP520" s="2" t="n">
        <v>0</v>
      </c>
      <c r="BQ520" s="2" t="n">
        <v>4.1</v>
      </c>
      <c r="BR520" s="2" t="n">
        <v>3.8</v>
      </c>
      <c r="BS520" s="2" t="n">
        <v>0</v>
      </c>
      <c r="BT520" s="2" t="n">
        <v>5.4</v>
      </c>
      <c r="BU520" s="2" t="n">
        <v>5.1</v>
      </c>
      <c r="BV520" s="2" t="n">
        <v>0</v>
      </c>
      <c r="BW520" s="2" t="n">
        <v>7.4</v>
      </c>
      <c r="BX520" s="2" t="n">
        <v>7.1</v>
      </c>
      <c r="BY520" s="2" t="n">
        <v>0</v>
      </c>
      <c r="BZ520" s="2" t="n">
        <v>10.54</v>
      </c>
      <c r="CA520" s="2" t="n">
        <v>10.24</v>
      </c>
      <c r="CB520" s="2" t="n">
        <v>0</v>
      </c>
      <c r="CC520" s="2" t="n">
        <v>18.22</v>
      </c>
      <c r="CD520" s="2" t="n">
        <v>17.92</v>
      </c>
      <c r="CE520" s="2" t="n">
        <v>0</v>
      </c>
      <c r="CF520" s="2" t="n">
        <v>25.57</v>
      </c>
      <c r="CG520" s="2" t="n">
        <v>25.57</v>
      </c>
      <c r="CH520" s="2" t="n">
        <v>0</v>
      </c>
      <c r="CI520" s="2" t="n">
        <v>36.93</v>
      </c>
      <c r="CJ520" s="2" t="n">
        <v>36.93</v>
      </c>
      <c r="CK520" s="2" t="n">
        <v>0</v>
      </c>
      <c r="CL520" s="2" t="n">
        <v>43.47</v>
      </c>
      <c r="CM520" s="2" t="n">
        <v>43.47</v>
      </c>
      <c r="CN520" s="2" t="n">
        <v>0</v>
      </c>
      <c r="CO520" s="2" t="n">
        <v>49.72</v>
      </c>
      <c r="CP520" s="2" t="n">
        <v>49.72</v>
      </c>
      <c r="CQ520" s="2" t="n">
        <v>0</v>
      </c>
      <c r="CR520" s="2" t="n">
        <v>50</v>
      </c>
      <c r="CS520" s="2" t="n">
        <v>50</v>
      </c>
      <c r="CT520" s="2" t="n">
        <v>0</v>
      </c>
      <c r="CU520" s="2" t="n">
        <v>50</v>
      </c>
      <c r="CV520" s="2" t="n">
        <v>50</v>
      </c>
      <c r="CW520" s="2" t="n">
        <v>0</v>
      </c>
      <c r="CX520" s="2" t="n">
        <v>50</v>
      </c>
      <c r="CY520" s="2" t="n">
        <v>50</v>
      </c>
      <c r="CZ520" s="2" t="n">
        <v>0</v>
      </c>
      <c r="DA520" s="2" t="n">
        <v>51.52</v>
      </c>
      <c r="DB520" s="2" t="n">
        <v>51.52</v>
      </c>
      <c r="DC520" s="2" t="n">
        <v>0</v>
      </c>
      <c r="DD520" s="2" t="n">
        <v>59.37</v>
      </c>
      <c r="DE520" s="2" t="n">
        <v>59.37</v>
      </c>
      <c r="DF520" s="2" t="n">
        <v>0</v>
      </c>
      <c r="DG520" s="2" t="n">
        <v>71.15000000000001</v>
      </c>
      <c r="DH520" s="2" t="n">
        <v>71.15000000000001</v>
      </c>
      <c r="DI520" s="2" t="n">
        <v>0</v>
      </c>
      <c r="DJ520" s="2" t="n">
        <v>79.64</v>
      </c>
      <c r="DK520" s="2" t="n">
        <v>79.64</v>
      </c>
      <c r="DL520" s="2" t="n">
        <v>0</v>
      </c>
      <c r="DM520" s="2" t="n">
        <v>89.93000000000001</v>
      </c>
      <c r="DN520" s="2" t="n">
        <v>89.93000000000001</v>
      </c>
      <c r="DO520" s="2" t="n">
        <v>0</v>
      </c>
      <c r="DP520" s="2" t="n">
        <v>96.52</v>
      </c>
      <c r="DQ520" s="2" t="n">
        <v>96.52</v>
      </c>
      <c r="DR520" s="2" t="n">
        <v>0</v>
      </c>
      <c r="DS520" s="2" t="n">
        <v>99</v>
      </c>
      <c r="DT520" s="2" t="n">
        <v>99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</row>
    <row r="521">
      <c r="A521" s="2" t="n">
        <v>3</v>
      </c>
      <c r="B521" s="2" t="inlineStr">
        <is>
          <t>19.09.07</t>
        </is>
      </c>
      <c r="C521" s="2" t="inlineStr">
        <is>
          <t>Junta perimetral e rejuntamento preenchidos com mastique de poliuretano</t>
        </is>
      </c>
      <c r="D521" s="2" t="inlineStr">
        <is>
          <t>05/10/2026</t>
        </is>
      </c>
      <c r="E521" s="2" t="inlineStr">
        <is>
          <t>14/06/2028</t>
        </is>
      </c>
      <c r="F521" s="2" t="n">
        <v>23187.46343591274</v>
      </c>
      <c r="G521" s="2" t="n">
        <v>0</v>
      </c>
      <c r="H521" s="2" t="n">
        <v>23187.46343591274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0.1</v>
      </c>
      <c r="BL521" s="2" t="n">
        <v>0</v>
      </c>
      <c r="BM521" s="2" t="n">
        <v>0</v>
      </c>
      <c r="BN521" s="2" t="n">
        <v>2.2</v>
      </c>
      <c r="BO521" s="2" t="n">
        <v>1.9</v>
      </c>
      <c r="BP521" s="2" t="n">
        <v>0</v>
      </c>
      <c r="BQ521" s="2" t="n">
        <v>4.1</v>
      </c>
      <c r="BR521" s="2" t="n">
        <v>3.8</v>
      </c>
      <c r="BS521" s="2" t="n">
        <v>0</v>
      </c>
      <c r="BT521" s="2" t="n">
        <v>5.4</v>
      </c>
      <c r="BU521" s="2" t="n">
        <v>5.1</v>
      </c>
      <c r="BV521" s="2" t="n">
        <v>0</v>
      </c>
      <c r="BW521" s="2" t="n">
        <v>7.4</v>
      </c>
      <c r="BX521" s="2" t="n">
        <v>7.1</v>
      </c>
      <c r="BY521" s="2" t="n">
        <v>0</v>
      </c>
      <c r="BZ521" s="2" t="n">
        <v>10.54</v>
      </c>
      <c r="CA521" s="2" t="n">
        <v>10.24</v>
      </c>
      <c r="CB521" s="2" t="n">
        <v>0</v>
      </c>
      <c r="CC521" s="2" t="n">
        <v>18.22</v>
      </c>
      <c r="CD521" s="2" t="n">
        <v>17.92</v>
      </c>
      <c r="CE521" s="2" t="n">
        <v>0</v>
      </c>
      <c r="CF521" s="2" t="n">
        <v>25.57</v>
      </c>
      <c r="CG521" s="2" t="n">
        <v>25.57</v>
      </c>
      <c r="CH521" s="2" t="n">
        <v>0</v>
      </c>
      <c r="CI521" s="2" t="n">
        <v>36.93</v>
      </c>
      <c r="CJ521" s="2" t="n">
        <v>36.93</v>
      </c>
      <c r="CK521" s="2" t="n">
        <v>0</v>
      </c>
      <c r="CL521" s="2" t="n">
        <v>43.47</v>
      </c>
      <c r="CM521" s="2" t="n">
        <v>43.47</v>
      </c>
      <c r="CN521" s="2" t="n">
        <v>0</v>
      </c>
      <c r="CO521" s="2" t="n">
        <v>49.72</v>
      </c>
      <c r="CP521" s="2" t="n">
        <v>49.72</v>
      </c>
      <c r="CQ521" s="2" t="n">
        <v>0</v>
      </c>
      <c r="CR521" s="2" t="n">
        <v>50</v>
      </c>
      <c r="CS521" s="2" t="n">
        <v>50</v>
      </c>
      <c r="CT521" s="2" t="n">
        <v>0</v>
      </c>
      <c r="CU521" s="2" t="n">
        <v>50</v>
      </c>
      <c r="CV521" s="2" t="n">
        <v>50</v>
      </c>
      <c r="CW521" s="2" t="n">
        <v>0</v>
      </c>
      <c r="CX521" s="2" t="n">
        <v>50</v>
      </c>
      <c r="CY521" s="2" t="n">
        <v>50</v>
      </c>
      <c r="CZ521" s="2" t="n">
        <v>0</v>
      </c>
      <c r="DA521" s="2" t="n">
        <v>51.52</v>
      </c>
      <c r="DB521" s="2" t="n">
        <v>51.52</v>
      </c>
      <c r="DC521" s="2" t="n">
        <v>0</v>
      </c>
      <c r="DD521" s="2" t="n">
        <v>59.37</v>
      </c>
      <c r="DE521" s="2" t="n">
        <v>59.37</v>
      </c>
      <c r="DF521" s="2" t="n">
        <v>0</v>
      </c>
      <c r="DG521" s="2" t="n">
        <v>71.15000000000001</v>
      </c>
      <c r="DH521" s="2" t="n">
        <v>71.15000000000001</v>
      </c>
      <c r="DI521" s="2" t="n">
        <v>0</v>
      </c>
      <c r="DJ521" s="2" t="n">
        <v>79.64</v>
      </c>
      <c r="DK521" s="2" t="n">
        <v>79.64</v>
      </c>
      <c r="DL521" s="2" t="n">
        <v>0</v>
      </c>
      <c r="DM521" s="2" t="n">
        <v>89.93000000000001</v>
      </c>
      <c r="DN521" s="2" t="n">
        <v>89.93000000000001</v>
      </c>
      <c r="DO521" s="2" t="n">
        <v>0</v>
      </c>
      <c r="DP521" s="2" t="n">
        <v>96.52</v>
      </c>
      <c r="DQ521" s="2" t="n">
        <v>96.52</v>
      </c>
      <c r="DR521" s="2" t="n">
        <v>0</v>
      </c>
      <c r="DS521" s="2" t="n">
        <v>99</v>
      </c>
      <c r="DT521" s="2" t="n">
        <v>99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</row>
    <row r="522">
      <c r="A522" s="2" t="n">
        <v>3</v>
      </c>
      <c r="B522" s="2" t="inlineStr">
        <is>
          <t>19.09.08</t>
        </is>
      </c>
      <c r="C522" s="2" t="inlineStr">
        <is>
          <t>Jardineira</t>
        </is>
      </c>
      <c r="D522" s="2" t="inlineStr">
        <is>
          <t>05/10/2026</t>
        </is>
      </c>
      <c r="E522" s="2" t="inlineStr">
        <is>
          <t>14/06/2028</t>
        </is>
      </c>
      <c r="F522" s="2" t="n">
        <v>204454.6596</v>
      </c>
      <c r="G522" s="2" t="n">
        <v>0</v>
      </c>
      <c r="H522" s="2" t="n">
        <v>204454.6596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0.1</v>
      </c>
      <c r="BL522" s="2" t="n">
        <v>0</v>
      </c>
      <c r="BM522" s="2" t="n">
        <v>0</v>
      </c>
      <c r="BN522" s="2" t="n">
        <v>2.2</v>
      </c>
      <c r="BO522" s="2" t="n">
        <v>1.9</v>
      </c>
      <c r="BP522" s="2" t="n">
        <v>0</v>
      </c>
      <c r="BQ522" s="2" t="n">
        <v>4.1</v>
      </c>
      <c r="BR522" s="2" t="n">
        <v>3.8</v>
      </c>
      <c r="BS522" s="2" t="n">
        <v>0</v>
      </c>
      <c r="BT522" s="2" t="n">
        <v>5.4</v>
      </c>
      <c r="BU522" s="2" t="n">
        <v>5.1</v>
      </c>
      <c r="BV522" s="2" t="n">
        <v>0</v>
      </c>
      <c r="BW522" s="2" t="n">
        <v>7.4</v>
      </c>
      <c r="BX522" s="2" t="n">
        <v>7.1</v>
      </c>
      <c r="BY522" s="2" t="n">
        <v>0</v>
      </c>
      <c r="BZ522" s="2" t="n">
        <v>10.54</v>
      </c>
      <c r="CA522" s="2" t="n">
        <v>10.24</v>
      </c>
      <c r="CB522" s="2" t="n">
        <v>0</v>
      </c>
      <c r="CC522" s="2" t="n">
        <v>18.22</v>
      </c>
      <c r="CD522" s="2" t="n">
        <v>17.92</v>
      </c>
      <c r="CE522" s="2" t="n">
        <v>0</v>
      </c>
      <c r="CF522" s="2" t="n">
        <v>25.57</v>
      </c>
      <c r="CG522" s="2" t="n">
        <v>25.57</v>
      </c>
      <c r="CH522" s="2" t="n">
        <v>0</v>
      </c>
      <c r="CI522" s="2" t="n">
        <v>36.93</v>
      </c>
      <c r="CJ522" s="2" t="n">
        <v>36.93</v>
      </c>
      <c r="CK522" s="2" t="n">
        <v>0</v>
      </c>
      <c r="CL522" s="2" t="n">
        <v>43.47</v>
      </c>
      <c r="CM522" s="2" t="n">
        <v>43.47</v>
      </c>
      <c r="CN522" s="2" t="n">
        <v>0</v>
      </c>
      <c r="CO522" s="2" t="n">
        <v>49.72</v>
      </c>
      <c r="CP522" s="2" t="n">
        <v>49.72</v>
      </c>
      <c r="CQ522" s="2" t="n">
        <v>0</v>
      </c>
      <c r="CR522" s="2" t="n">
        <v>50</v>
      </c>
      <c r="CS522" s="2" t="n">
        <v>50</v>
      </c>
      <c r="CT522" s="2" t="n">
        <v>0</v>
      </c>
      <c r="CU522" s="2" t="n">
        <v>50</v>
      </c>
      <c r="CV522" s="2" t="n">
        <v>50</v>
      </c>
      <c r="CW522" s="2" t="n">
        <v>0</v>
      </c>
      <c r="CX522" s="2" t="n">
        <v>50</v>
      </c>
      <c r="CY522" s="2" t="n">
        <v>50</v>
      </c>
      <c r="CZ522" s="2" t="n">
        <v>0</v>
      </c>
      <c r="DA522" s="2" t="n">
        <v>51.52</v>
      </c>
      <c r="DB522" s="2" t="n">
        <v>51.52</v>
      </c>
      <c r="DC522" s="2" t="n">
        <v>0</v>
      </c>
      <c r="DD522" s="2" t="n">
        <v>59.37</v>
      </c>
      <c r="DE522" s="2" t="n">
        <v>59.37</v>
      </c>
      <c r="DF522" s="2" t="n">
        <v>0</v>
      </c>
      <c r="DG522" s="2" t="n">
        <v>71.15000000000001</v>
      </c>
      <c r="DH522" s="2" t="n">
        <v>71.15000000000001</v>
      </c>
      <c r="DI522" s="2" t="n">
        <v>0</v>
      </c>
      <c r="DJ522" s="2" t="n">
        <v>79.64</v>
      </c>
      <c r="DK522" s="2" t="n">
        <v>79.64</v>
      </c>
      <c r="DL522" s="2" t="n">
        <v>0</v>
      </c>
      <c r="DM522" s="2" t="n">
        <v>89.93000000000001</v>
      </c>
      <c r="DN522" s="2" t="n">
        <v>89.93000000000001</v>
      </c>
      <c r="DO522" s="2" t="n">
        <v>0</v>
      </c>
      <c r="DP522" s="2" t="n">
        <v>96.52</v>
      </c>
      <c r="DQ522" s="2" t="n">
        <v>96.52</v>
      </c>
      <c r="DR522" s="2" t="n">
        <v>0</v>
      </c>
      <c r="DS522" s="2" t="n">
        <v>99</v>
      </c>
      <c r="DT522" s="2" t="n">
        <v>99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</row>
    <row r="523">
      <c r="A523" s="2" t="n">
        <v>1</v>
      </c>
      <c r="B523" s="2" t="inlineStr">
        <is>
          <t>20</t>
        </is>
      </c>
      <c r="C523" s="2" t="inlineStr">
        <is>
          <t>INSTALAÇÕES ELÉTRICAS</t>
        </is>
      </c>
      <c r="D523" s="2" t="inlineStr">
        <is>
          <t>24/08/2026</t>
        </is>
      </c>
      <c r="E523" s="2" t="inlineStr">
        <is>
          <t>16/11/2028</t>
        </is>
      </c>
      <c r="F523" s="2" t="n">
        <v>11082113.91</v>
      </c>
      <c r="G523" s="2" t="n">
        <v>0</v>
      </c>
      <c r="H523" s="2" t="n">
        <v>11082113.91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0.13</v>
      </c>
      <c r="BI523" s="2" t="n">
        <v>0</v>
      </c>
      <c r="BJ523" s="2" t="n">
        <v>0</v>
      </c>
      <c r="BK523" s="2" t="n">
        <v>0.27</v>
      </c>
      <c r="BL523" s="2" t="n">
        <v>0.18</v>
      </c>
      <c r="BM523" s="2" t="n">
        <v>0</v>
      </c>
      <c r="BN523" s="2" t="n">
        <v>1.2</v>
      </c>
      <c r="BO523" s="2" t="n">
        <v>0.96</v>
      </c>
      <c r="BP523" s="2" t="n">
        <v>0</v>
      </c>
      <c r="BQ523" s="2" t="n">
        <v>2.43</v>
      </c>
      <c r="BR523" s="2" t="n">
        <v>2.11</v>
      </c>
      <c r="BS523" s="2" t="n">
        <v>0</v>
      </c>
      <c r="BT523" s="2" t="n">
        <v>3.18</v>
      </c>
      <c r="BU523" s="2" t="n">
        <v>2.87</v>
      </c>
      <c r="BV523" s="2" t="n">
        <v>0</v>
      </c>
      <c r="BW523" s="2" t="n">
        <v>7.07</v>
      </c>
      <c r="BX523" s="2" t="n">
        <v>5.72</v>
      </c>
      <c r="BY523" s="2" t="n">
        <v>0</v>
      </c>
      <c r="BZ523" s="2" t="n">
        <v>11.63</v>
      </c>
      <c r="CA523" s="2" t="n">
        <v>10.27</v>
      </c>
      <c r="CB523" s="2" t="n">
        <v>0</v>
      </c>
      <c r="CC523" s="2" t="n">
        <v>16.56</v>
      </c>
      <c r="CD523" s="2" t="n">
        <v>15.38</v>
      </c>
      <c r="CE523" s="2" t="n">
        <v>0</v>
      </c>
      <c r="CF523" s="2" t="n">
        <v>21.46</v>
      </c>
      <c r="CG523" s="2" t="n">
        <v>20.42</v>
      </c>
      <c r="CH523" s="2" t="n">
        <v>0</v>
      </c>
      <c r="CI523" s="2" t="n">
        <v>26.44</v>
      </c>
      <c r="CJ523" s="2" t="n">
        <v>27.59</v>
      </c>
      <c r="CK523" s="2" t="n">
        <v>0</v>
      </c>
      <c r="CL523" s="2" t="n">
        <v>31.6</v>
      </c>
      <c r="CM523" s="2" t="n">
        <v>36.34</v>
      </c>
      <c r="CN523" s="2" t="n">
        <v>0</v>
      </c>
      <c r="CO523" s="2" t="n">
        <v>37.29</v>
      </c>
      <c r="CP523" s="2" t="n">
        <v>43.02</v>
      </c>
      <c r="CQ523" s="2" t="n">
        <v>0</v>
      </c>
      <c r="CR523" s="2" t="n">
        <v>44.31</v>
      </c>
      <c r="CS523" s="2" t="n">
        <v>49.07</v>
      </c>
      <c r="CT523" s="2" t="n">
        <v>0</v>
      </c>
      <c r="CU523" s="2" t="n">
        <v>53.4</v>
      </c>
      <c r="CV523" s="2" t="n">
        <v>54.67</v>
      </c>
      <c r="CW523" s="2" t="n">
        <v>0</v>
      </c>
      <c r="CX523" s="2" t="n">
        <v>60.26</v>
      </c>
      <c r="CY523" s="2" t="n">
        <v>59.49</v>
      </c>
      <c r="CZ523" s="2" t="n">
        <v>0</v>
      </c>
      <c r="DA523" s="2" t="n">
        <v>66.43000000000001</v>
      </c>
      <c r="DB523" s="2" t="n">
        <v>65.78</v>
      </c>
      <c r="DC523" s="2" t="n">
        <v>0</v>
      </c>
      <c r="DD523" s="2" t="n">
        <v>67.39</v>
      </c>
      <c r="DE523" s="2" t="n">
        <v>66.45</v>
      </c>
      <c r="DF523" s="2" t="n">
        <v>0</v>
      </c>
      <c r="DG523" s="2" t="n">
        <v>68.88</v>
      </c>
      <c r="DH523" s="2" t="n">
        <v>69.38</v>
      </c>
      <c r="DI523" s="2" t="n">
        <v>0</v>
      </c>
      <c r="DJ523" s="2" t="n">
        <v>71.95</v>
      </c>
      <c r="DK523" s="2" t="n">
        <v>71.25</v>
      </c>
      <c r="DL523" s="2" t="n">
        <v>0</v>
      </c>
      <c r="DM523" s="2" t="n">
        <v>76.19</v>
      </c>
      <c r="DN523" s="2" t="n">
        <v>75.14</v>
      </c>
      <c r="DO523" s="2" t="n">
        <v>0</v>
      </c>
      <c r="DP523" s="2" t="n">
        <v>78.59999999999999</v>
      </c>
      <c r="DQ523" s="2" t="n">
        <v>77.76000000000001</v>
      </c>
      <c r="DR523" s="2" t="n">
        <v>0</v>
      </c>
      <c r="DS523" s="2" t="n">
        <v>86.83</v>
      </c>
      <c r="DT523" s="2" t="n">
        <v>82.63</v>
      </c>
      <c r="DU523" s="2" t="n">
        <v>0</v>
      </c>
      <c r="DV523" s="2" t="n">
        <v>92.98999999999999</v>
      </c>
      <c r="DW523" s="2" t="n">
        <v>83.73999999999999</v>
      </c>
      <c r="DX523" s="2" t="n">
        <v>0</v>
      </c>
      <c r="DY523" s="2" t="n">
        <v>95.70999999999999</v>
      </c>
      <c r="DZ523" s="2" t="n">
        <v>89.65000000000001</v>
      </c>
      <c r="EA523" s="2" t="n">
        <v>0</v>
      </c>
      <c r="EB523" s="2" t="n">
        <v>97.06999999999999</v>
      </c>
      <c r="EC523" s="2" t="n">
        <v>96.28</v>
      </c>
      <c r="ED523" s="2" t="n">
        <v>0</v>
      </c>
      <c r="EE523" s="2" t="n">
        <v>98.54000000000001</v>
      </c>
      <c r="EF523" s="2" t="n">
        <v>98.40000000000001</v>
      </c>
      <c r="EG523" s="2" t="n">
        <v>0</v>
      </c>
      <c r="EH523" s="2" t="n">
        <v>99.37</v>
      </c>
      <c r="EI523" s="2" t="n">
        <v>99.25</v>
      </c>
      <c r="EJ523" s="2" t="n">
        <v>0</v>
      </c>
      <c r="EK523" s="2" t="n">
        <v>99.72</v>
      </c>
      <c r="EL523" s="2" t="n">
        <v>100</v>
      </c>
      <c r="EM523" s="2" t="n">
        <v>0</v>
      </c>
      <c r="EN523" s="2" t="n">
        <v>99.72</v>
      </c>
      <c r="EO523" s="2" t="n">
        <v>100</v>
      </c>
      <c r="EP523" s="2" t="n">
        <v>0</v>
      </c>
    </row>
    <row r="524">
      <c r="A524" s="2" t="n">
        <v>2</v>
      </c>
      <c r="B524" s="2" t="inlineStr">
        <is>
          <t>20.01</t>
        </is>
      </c>
      <c r="C524" s="2" t="inlineStr">
        <is>
          <t>Entrada e geração de energia</t>
        </is>
      </c>
      <c r="D524" s="2" t="inlineStr">
        <is>
          <t>27/06/2028</t>
        </is>
      </c>
      <c r="E524" s="2" t="inlineStr">
        <is>
          <t>29/08/2028</t>
        </is>
      </c>
      <c r="F524" s="2" t="n">
        <v>1050000</v>
      </c>
      <c r="G524" s="2" t="n">
        <v>0</v>
      </c>
      <c r="H524" s="2" t="n">
        <v>1050000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</v>
      </c>
      <c r="CA524" s="2" t="n">
        <v>0</v>
      </c>
      <c r="CB524" s="2" t="n">
        <v>0</v>
      </c>
      <c r="CC524" s="2" t="n">
        <v>0</v>
      </c>
      <c r="CD524" s="2" t="n">
        <v>0</v>
      </c>
      <c r="CE524" s="2" t="n">
        <v>0</v>
      </c>
      <c r="CF524" s="2" t="n">
        <v>0</v>
      </c>
      <c r="CG524" s="2" t="n">
        <v>0</v>
      </c>
      <c r="CH524" s="2" t="n">
        <v>0</v>
      </c>
      <c r="CI524" s="2" t="n">
        <v>0</v>
      </c>
      <c r="CJ524" s="2" t="n">
        <v>0</v>
      </c>
      <c r="CK524" s="2" t="n">
        <v>0</v>
      </c>
      <c r="CL524" s="2" t="n">
        <v>0</v>
      </c>
      <c r="CM524" s="2" t="n">
        <v>0</v>
      </c>
      <c r="CN524" s="2" t="n">
        <v>0</v>
      </c>
      <c r="CO524" s="2" t="n">
        <v>0</v>
      </c>
      <c r="CP524" s="2" t="n">
        <v>0</v>
      </c>
      <c r="CQ524" s="2" t="n">
        <v>0</v>
      </c>
      <c r="CR524" s="2" t="n">
        <v>0</v>
      </c>
      <c r="CS524" s="2" t="n">
        <v>0</v>
      </c>
      <c r="CT524" s="2" t="n">
        <v>0</v>
      </c>
      <c r="CU524" s="2" t="n">
        <v>0</v>
      </c>
      <c r="CV524" s="2" t="n">
        <v>0</v>
      </c>
      <c r="CW524" s="2" t="n">
        <v>0</v>
      </c>
      <c r="CX524" s="2" t="n">
        <v>0</v>
      </c>
      <c r="CY524" s="2" t="n">
        <v>0</v>
      </c>
      <c r="CZ524" s="2" t="n">
        <v>0</v>
      </c>
      <c r="DA524" s="2" t="n">
        <v>0</v>
      </c>
      <c r="DB524" s="2" t="n">
        <v>0</v>
      </c>
      <c r="DC524" s="2" t="n">
        <v>0</v>
      </c>
      <c r="DD524" s="2" t="n">
        <v>0</v>
      </c>
      <c r="DE524" s="2" t="n">
        <v>0</v>
      </c>
      <c r="DF524" s="2" t="n">
        <v>0</v>
      </c>
      <c r="DG524" s="2" t="n">
        <v>0</v>
      </c>
      <c r="DH524" s="2" t="n">
        <v>0</v>
      </c>
      <c r="DI524" s="2" t="n">
        <v>0</v>
      </c>
      <c r="DJ524" s="2" t="n">
        <v>0</v>
      </c>
      <c r="DK524" s="2" t="n">
        <v>0</v>
      </c>
      <c r="DL524" s="2" t="n">
        <v>0</v>
      </c>
      <c r="DM524" s="2" t="n">
        <v>0</v>
      </c>
      <c r="DN524" s="2" t="n">
        <v>0</v>
      </c>
      <c r="DO524" s="2" t="n">
        <v>0</v>
      </c>
      <c r="DP524" s="2" t="n">
        <v>0</v>
      </c>
      <c r="DQ524" s="2" t="n">
        <v>0</v>
      </c>
      <c r="DR524" s="2" t="n">
        <v>0</v>
      </c>
      <c r="DS524" s="2" t="n">
        <v>35.56</v>
      </c>
      <c r="DT524" s="2" t="n">
        <v>0</v>
      </c>
      <c r="DU524" s="2" t="n">
        <v>0</v>
      </c>
      <c r="DV524" s="2" t="n">
        <v>82.22</v>
      </c>
      <c r="DW524" s="2" t="n">
        <v>0</v>
      </c>
      <c r="DX524" s="2" t="n">
        <v>0</v>
      </c>
      <c r="DY524" s="2" t="n">
        <v>100</v>
      </c>
      <c r="DZ524" s="2" t="n">
        <v>42.22</v>
      </c>
      <c r="EA524" s="2" t="n">
        <v>0</v>
      </c>
      <c r="EB524" s="2" t="n">
        <v>100</v>
      </c>
      <c r="EC524" s="2" t="n">
        <v>91.11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</row>
    <row r="525">
      <c r="A525" s="2" t="n">
        <v>3</v>
      </c>
      <c r="B525" s="2" t="inlineStr">
        <is>
          <t>20.01.01</t>
        </is>
      </c>
      <c r="C525" s="2" t="inlineStr">
        <is>
          <t>Subestação</t>
        </is>
      </c>
      <c r="D525" s="2" t="inlineStr">
        <is>
          <t>27/06/2028</t>
        </is>
      </c>
      <c r="E525" s="2" t="inlineStr">
        <is>
          <t>29/08/2028</t>
        </is>
      </c>
      <c r="F525" s="2" t="n">
        <v>900000</v>
      </c>
      <c r="G525" s="2" t="n">
        <v>0</v>
      </c>
      <c r="H525" s="2" t="n">
        <v>900000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</v>
      </c>
      <c r="CA525" s="2" t="n">
        <v>0</v>
      </c>
      <c r="CB525" s="2" t="n">
        <v>0</v>
      </c>
      <c r="CC525" s="2" t="n">
        <v>0</v>
      </c>
      <c r="CD525" s="2" t="n">
        <v>0</v>
      </c>
      <c r="CE525" s="2" t="n">
        <v>0</v>
      </c>
      <c r="CF525" s="2" t="n">
        <v>0</v>
      </c>
      <c r="CG525" s="2" t="n">
        <v>0</v>
      </c>
      <c r="CH525" s="2" t="n">
        <v>0</v>
      </c>
      <c r="CI525" s="2" t="n">
        <v>0</v>
      </c>
      <c r="CJ525" s="2" t="n">
        <v>0</v>
      </c>
      <c r="CK525" s="2" t="n">
        <v>0</v>
      </c>
      <c r="CL525" s="2" t="n">
        <v>0</v>
      </c>
      <c r="CM525" s="2" t="n">
        <v>0</v>
      </c>
      <c r="CN525" s="2" t="n">
        <v>0</v>
      </c>
      <c r="CO525" s="2" t="n">
        <v>0</v>
      </c>
      <c r="CP525" s="2" t="n">
        <v>0</v>
      </c>
      <c r="CQ525" s="2" t="n">
        <v>0</v>
      </c>
      <c r="CR525" s="2" t="n">
        <v>0</v>
      </c>
      <c r="CS525" s="2" t="n">
        <v>0</v>
      </c>
      <c r="CT525" s="2" t="n">
        <v>0</v>
      </c>
      <c r="CU525" s="2" t="n">
        <v>0</v>
      </c>
      <c r="CV525" s="2" t="n">
        <v>0</v>
      </c>
      <c r="CW525" s="2" t="n">
        <v>0</v>
      </c>
      <c r="CX525" s="2" t="n">
        <v>0</v>
      </c>
      <c r="CY525" s="2" t="n">
        <v>0</v>
      </c>
      <c r="CZ525" s="2" t="n">
        <v>0</v>
      </c>
      <c r="DA525" s="2" t="n">
        <v>0</v>
      </c>
      <c r="DB525" s="2" t="n">
        <v>0</v>
      </c>
      <c r="DC525" s="2" t="n">
        <v>0</v>
      </c>
      <c r="DD525" s="2" t="n">
        <v>0</v>
      </c>
      <c r="DE525" s="2" t="n">
        <v>0</v>
      </c>
      <c r="DF525" s="2" t="n">
        <v>0</v>
      </c>
      <c r="DG525" s="2" t="n">
        <v>0</v>
      </c>
      <c r="DH525" s="2" t="n">
        <v>0</v>
      </c>
      <c r="DI525" s="2" t="n">
        <v>0</v>
      </c>
      <c r="DJ525" s="2" t="n">
        <v>0</v>
      </c>
      <c r="DK525" s="2" t="n">
        <v>0</v>
      </c>
      <c r="DL525" s="2" t="n">
        <v>0</v>
      </c>
      <c r="DM525" s="2" t="n">
        <v>0</v>
      </c>
      <c r="DN525" s="2" t="n">
        <v>0</v>
      </c>
      <c r="DO525" s="2" t="n">
        <v>0</v>
      </c>
      <c r="DP525" s="2" t="n">
        <v>0</v>
      </c>
      <c r="DQ525" s="2" t="n">
        <v>0</v>
      </c>
      <c r="DR525" s="2" t="n">
        <v>0</v>
      </c>
      <c r="DS525" s="2" t="n">
        <v>35.56</v>
      </c>
      <c r="DT525" s="2" t="n">
        <v>0</v>
      </c>
      <c r="DU525" s="2" t="n">
        <v>0</v>
      </c>
      <c r="DV525" s="2" t="n">
        <v>82.22</v>
      </c>
      <c r="DW525" s="2" t="n">
        <v>0</v>
      </c>
      <c r="DX525" s="2" t="n">
        <v>0</v>
      </c>
      <c r="DY525" s="2" t="n">
        <v>100</v>
      </c>
      <c r="DZ525" s="2" t="n">
        <v>42.22</v>
      </c>
      <c r="EA525" s="2" t="n">
        <v>0</v>
      </c>
      <c r="EB525" s="2" t="n">
        <v>100</v>
      </c>
      <c r="EC525" s="2" t="n">
        <v>91.11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</row>
    <row r="526">
      <c r="A526" s="2" t="n">
        <v>3</v>
      </c>
      <c r="B526" s="2" t="inlineStr">
        <is>
          <t>20.01.02</t>
        </is>
      </c>
      <c r="C526" s="2" t="inlineStr">
        <is>
          <t>Geradores</t>
        </is>
      </c>
      <c r="D526" s="2" t="inlineStr">
        <is>
          <t>27/06/2028</t>
        </is>
      </c>
      <c r="E526" s="2" t="inlineStr">
        <is>
          <t>29/08/2028</t>
        </is>
      </c>
      <c r="F526" s="2" t="n">
        <v>150000</v>
      </c>
      <c r="G526" s="2" t="n">
        <v>0</v>
      </c>
      <c r="H526" s="2" t="n">
        <v>150000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</v>
      </c>
      <c r="CA526" s="2" t="n">
        <v>0</v>
      </c>
      <c r="CB526" s="2" t="n">
        <v>0</v>
      </c>
      <c r="CC526" s="2" t="n">
        <v>0</v>
      </c>
      <c r="CD526" s="2" t="n">
        <v>0</v>
      </c>
      <c r="CE526" s="2" t="n">
        <v>0</v>
      </c>
      <c r="CF526" s="2" t="n">
        <v>0</v>
      </c>
      <c r="CG526" s="2" t="n">
        <v>0</v>
      </c>
      <c r="CH526" s="2" t="n">
        <v>0</v>
      </c>
      <c r="CI526" s="2" t="n">
        <v>0</v>
      </c>
      <c r="CJ526" s="2" t="n">
        <v>0</v>
      </c>
      <c r="CK526" s="2" t="n">
        <v>0</v>
      </c>
      <c r="CL526" s="2" t="n">
        <v>0</v>
      </c>
      <c r="CM526" s="2" t="n">
        <v>0</v>
      </c>
      <c r="CN526" s="2" t="n">
        <v>0</v>
      </c>
      <c r="CO526" s="2" t="n">
        <v>0</v>
      </c>
      <c r="CP526" s="2" t="n">
        <v>0</v>
      </c>
      <c r="CQ526" s="2" t="n">
        <v>0</v>
      </c>
      <c r="CR526" s="2" t="n">
        <v>0</v>
      </c>
      <c r="CS526" s="2" t="n">
        <v>0</v>
      </c>
      <c r="CT526" s="2" t="n">
        <v>0</v>
      </c>
      <c r="CU526" s="2" t="n">
        <v>0</v>
      </c>
      <c r="CV526" s="2" t="n">
        <v>0</v>
      </c>
      <c r="CW526" s="2" t="n">
        <v>0</v>
      </c>
      <c r="CX526" s="2" t="n">
        <v>0</v>
      </c>
      <c r="CY526" s="2" t="n">
        <v>0</v>
      </c>
      <c r="CZ526" s="2" t="n">
        <v>0</v>
      </c>
      <c r="DA526" s="2" t="n">
        <v>0</v>
      </c>
      <c r="DB526" s="2" t="n">
        <v>0</v>
      </c>
      <c r="DC526" s="2" t="n">
        <v>0</v>
      </c>
      <c r="DD526" s="2" t="n">
        <v>0</v>
      </c>
      <c r="DE526" s="2" t="n">
        <v>0</v>
      </c>
      <c r="DF526" s="2" t="n">
        <v>0</v>
      </c>
      <c r="DG526" s="2" t="n">
        <v>0</v>
      </c>
      <c r="DH526" s="2" t="n">
        <v>0</v>
      </c>
      <c r="DI526" s="2" t="n">
        <v>0</v>
      </c>
      <c r="DJ526" s="2" t="n">
        <v>0</v>
      </c>
      <c r="DK526" s="2" t="n">
        <v>0</v>
      </c>
      <c r="DL526" s="2" t="n">
        <v>0</v>
      </c>
      <c r="DM526" s="2" t="n">
        <v>0</v>
      </c>
      <c r="DN526" s="2" t="n">
        <v>0</v>
      </c>
      <c r="DO526" s="2" t="n">
        <v>0</v>
      </c>
      <c r="DP526" s="2" t="n">
        <v>0</v>
      </c>
      <c r="DQ526" s="2" t="n">
        <v>0</v>
      </c>
      <c r="DR526" s="2" t="n">
        <v>0</v>
      </c>
      <c r="DS526" s="2" t="n">
        <v>35.56</v>
      </c>
      <c r="DT526" s="2" t="n">
        <v>0</v>
      </c>
      <c r="DU526" s="2" t="n">
        <v>0</v>
      </c>
      <c r="DV526" s="2" t="n">
        <v>82.22</v>
      </c>
      <c r="DW526" s="2" t="n">
        <v>0</v>
      </c>
      <c r="DX526" s="2" t="n">
        <v>0</v>
      </c>
      <c r="DY526" s="2" t="n">
        <v>100</v>
      </c>
      <c r="DZ526" s="2" t="n">
        <v>42.22</v>
      </c>
      <c r="EA526" s="2" t="n">
        <v>0</v>
      </c>
      <c r="EB526" s="2" t="n">
        <v>100</v>
      </c>
      <c r="EC526" s="2" t="n">
        <v>91.11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</row>
    <row r="527">
      <c r="A527" s="2" t="n">
        <v>2</v>
      </c>
      <c r="B527" s="2" t="inlineStr">
        <is>
          <t>20.02</t>
        </is>
      </c>
      <c r="C527" s="2" t="inlineStr">
        <is>
          <t>Instalações Elétricas Prediais de Baixa Tensão</t>
        </is>
      </c>
      <c r="D527" s="2" t="inlineStr">
        <is>
          <t>24/08/2026</t>
        </is>
      </c>
      <c r="E527" s="2" t="inlineStr">
        <is>
          <t>16/11/2028</t>
        </is>
      </c>
      <c r="F527" s="2" t="n">
        <v>8025691.128000001</v>
      </c>
      <c r="G527" s="2" t="n">
        <v>0</v>
      </c>
      <c r="H527" s="2" t="n">
        <v>8025691.128000001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0.18</v>
      </c>
      <c r="BI527" s="2" t="n">
        <v>0</v>
      </c>
      <c r="BJ527" s="2" t="n">
        <v>0</v>
      </c>
      <c r="BK527" s="2" t="n">
        <v>0.38</v>
      </c>
      <c r="BL527" s="2" t="n">
        <v>0.24</v>
      </c>
      <c r="BM527" s="2" t="n">
        <v>0</v>
      </c>
      <c r="BN527" s="2" t="n">
        <v>1.66</v>
      </c>
      <c r="BO527" s="2" t="n">
        <v>1.32</v>
      </c>
      <c r="BP527" s="2" t="n">
        <v>0</v>
      </c>
      <c r="BQ527" s="2" t="n">
        <v>3.35</v>
      </c>
      <c r="BR527" s="2" t="n">
        <v>2.91</v>
      </c>
      <c r="BS527" s="2" t="n">
        <v>0</v>
      </c>
      <c r="BT527" s="2" t="n">
        <v>4.39</v>
      </c>
      <c r="BU527" s="2" t="n">
        <v>3.96</v>
      </c>
      <c r="BV527" s="2" t="n">
        <v>0</v>
      </c>
      <c r="BW527" s="2" t="n">
        <v>8.07</v>
      </c>
      <c r="BX527" s="2" t="n">
        <v>6.85</v>
      </c>
      <c r="BY527" s="2" t="n">
        <v>0</v>
      </c>
      <c r="BZ527" s="2" t="n">
        <v>12.27</v>
      </c>
      <c r="CA527" s="2" t="n">
        <v>11.03</v>
      </c>
      <c r="CB527" s="2" t="n">
        <v>0</v>
      </c>
      <c r="CC527" s="2" t="n">
        <v>16.85</v>
      </c>
      <c r="CD527" s="2" t="n">
        <v>15.84</v>
      </c>
      <c r="CE527" s="2" t="n">
        <v>0</v>
      </c>
      <c r="CF527" s="2" t="n">
        <v>21.4</v>
      </c>
      <c r="CG527" s="2" t="n">
        <v>20.59</v>
      </c>
      <c r="CH527" s="2" t="n">
        <v>0</v>
      </c>
      <c r="CI527" s="2" t="n">
        <v>26.13</v>
      </c>
      <c r="CJ527" s="2" t="n">
        <v>28.35</v>
      </c>
      <c r="CK527" s="2" t="n">
        <v>0</v>
      </c>
      <c r="CL527" s="2" t="n">
        <v>30.94</v>
      </c>
      <c r="CM527" s="2" t="n">
        <v>38.12</v>
      </c>
      <c r="CN527" s="2" t="n">
        <v>0</v>
      </c>
      <c r="CO527" s="2" t="n">
        <v>36.43</v>
      </c>
      <c r="CP527" s="2" t="n">
        <v>44.97</v>
      </c>
      <c r="CQ527" s="2" t="n">
        <v>0</v>
      </c>
      <c r="CR527" s="2" t="n">
        <v>43.81</v>
      </c>
      <c r="CS527" s="2" t="n">
        <v>51.01</v>
      </c>
      <c r="CT527" s="2" t="n">
        <v>0</v>
      </c>
      <c r="CU527" s="2" t="n">
        <v>53.91</v>
      </c>
      <c r="CV527" s="2" t="n">
        <v>56.29</v>
      </c>
      <c r="CW527" s="2" t="n">
        <v>0</v>
      </c>
      <c r="CX527" s="2" t="n">
        <v>61.28</v>
      </c>
      <c r="CY527" s="2" t="n">
        <v>60.84</v>
      </c>
      <c r="CZ527" s="2" t="n">
        <v>0</v>
      </c>
      <c r="DA527" s="2" t="n">
        <v>66.73</v>
      </c>
      <c r="DB527" s="2" t="n">
        <v>65.83</v>
      </c>
      <c r="DC527" s="2" t="n">
        <v>0</v>
      </c>
      <c r="DD527" s="2" t="n">
        <v>68.05</v>
      </c>
      <c r="DE527" s="2" t="n">
        <v>66.76000000000001</v>
      </c>
      <c r="DF527" s="2" t="n">
        <v>0</v>
      </c>
      <c r="DG527" s="2" t="n">
        <v>70.11</v>
      </c>
      <c r="DH527" s="2" t="n">
        <v>70.8</v>
      </c>
      <c r="DI527" s="2" t="n">
        <v>0</v>
      </c>
      <c r="DJ527" s="2" t="n">
        <v>74.34999999999999</v>
      </c>
      <c r="DK527" s="2" t="n">
        <v>73.39</v>
      </c>
      <c r="DL527" s="2" t="n">
        <v>0</v>
      </c>
      <c r="DM527" s="2" t="n">
        <v>80.20999999999999</v>
      </c>
      <c r="DN527" s="2" t="n">
        <v>78.75</v>
      </c>
      <c r="DO527" s="2" t="n">
        <v>0</v>
      </c>
      <c r="DP527" s="2" t="n">
        <v>83.53</v>
      </c>
      <c r="DQ527" s="2" t="n">
        <v>82.37</v>
      </c>
      <c r="DR527" s="2" t="n">
        <v>0</v>
      </c>
      <c r="DS527" s="2" t="n">
        <v>90.25</v>
      </c>
      <c r="DT527" s="2" t="n">
        <v>89.09999999999999</v>
      </c>
      <c r="DU527" s="2" t="n">
        <v>0</v>
      </c>
      <c r="DV527" s="2" t="n">
        <v>92.65000000000001</v>
      </c>
      <c r="DW527" s="2" t="n">
        <v>90.63</v>
      </c>
      <c r="DX527" s="2" t="n">
        <v>0</v>
      </c>
      <c r="DY527" s="2" t="n">
        <v>94.06999999999999</v>
      </c>
      <c r="DZ527" s="2" t="n">
        <v>93.27</v>
      </c>
      <c r="EA527" s="2" t="n">
        <v>0</v>
      </c>
      <c r="EB527" s="2" t="n">
        <v>95.95999999999999</v>
      </c>
      <c r="EC527" s="2" t="n">
        <v>96.03</v>
      </c>
      <c r="ED527" s="2" t="n">
        <v>0</v>
      </c>
      <c r="EE527" s="2" t="n">
        <v>97.98</v>
      </c>
      <c r="EF527" s="2" t="n">
        <v>97.8</v>
      </c>
      <c r="EG527" s="2" t="n">
        <v>0</v>
      </c>
      <c r="EH527" s="2" t="n">
        <v>99.13</v>
      </c>
      <c r="EI527" s="2" t="n">
        <v>98.95999999999999</v>
      </c>
      <c r="EJ527" s="2" t="n">
        <v>0</v>
      </c>
      <c r="EK527" s="2" t="n">
        <v>99.62</v>
      </c>
      <c r="EL527" s="2" t="n">
        <v>100</v>
      </c>
      <c r="EM527" s="2" t="n">
        <v>0</v>
      </c>
      <c r="EN527" s="2" t="n">
        <v>99.62</v>
      </c>
      <c r="EO527" s="2" t="n">
        <v>100</v>
      </c>
      <c r="EP527" s="2" t="n">
        <v>0</v>
      </c>
    </row>
    <row r="528">
      <c r="A528" s="2" t="n">
        <v>3</v>
      </c>
      <c r="B528" s="2" t="inlineStr">
        <is>
          <t>20.02.01</t>
        </is>
      </c>
      <c r="C528" s="2" t="inlineStr">
        <is>
          <t>Ramal De Entrada</t>
        </is>
      </c>
      <c r="D528" s="2" t="inlineStr">
        <is>
          <t>24/08/2026</t>
        </is>
      </c>
      <c r="E528" s="2" t="inlineStr">
        <is>
          <t>18/09/2028</t>
        </is>
      </c>
      <c r="F528" s="2" t="n">
        <v>376761.6112866667</v>
      </c>
      <c r="G528" s="2" t="n">
        <v>0</v>
      </c>
      <c r="H528" s="2" t="n">
        <v>376761.6112866667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0.93</v>
      </c>
      <c r="BI528" s="2" t="n">
        <v>0</v>
      </c>
      <c r="BJ528" s="2" t="n">
        <v>0</v>
      </c>
      <c r="BK528" s="2" t="n">
        <v>1.91</v>
      </c>
      <c r="BL528" s="2" t="n">
        <v>1.16</v>
      </c>
      <c r="BM528" s="2" t="n">
        <v>0</v>
      </c>
      <c r="BN528" s="2" t="n">
        <v>3.05</v>
      </c>
      <c r="BO528" s="2" t="n">
        <v>2.5</v>
      </c>
      <c r="BP528" s="2" t="n">
        <v>0</v>
      </c>
      <c r="BQ528" s="2" t="n">
        <v>4.19</v>
      </c>
      <c r="BR528" s="2" t="n">
        <v>3.83</v>
      </c>
      <c r="BS528" s="2" t="n">
        <v>0</v>
      </c>
      <c r="BT528" s="2" t="n">
        <v>4.95</v>
      </c>
      <c r="BU528" s="2" t="n">
        <v>4.6</v>
      </c>
      <c r="BV528" s="2" t="n">
        <v>0</v>
      </c>
      <c r="BW528" s="2" t="n">
        <v>10.84</v>
      </c>
      <c r="BX528" s="2" t="n">
        <v>8.57</v>
      </c>
      <c r="BY528" s="2" t="n">
        <v>0</v>
      </c>
      <c r="BZ528" s="2" t="n">
        <v>17.88</v>
      </c>
      <c r="CA528" s="2" t="n">
        <v>15.45</v>
      </c>
      <c r="CB528" s="2" t="n">
        <v>0</v>
      </c>
      <c r="CC528" s="2" t="n">
        <v>25.36</v>
      </c>
      <c r="CD528" s="2" t="n">
        <v>22.84</v>
      </c>
      <c r="CE528" s="2" t="n">
        <v>0</v>
      </c>
      <c r="CF528" s="2" t="n">
        <v>33.4</v>
      </c>
      <c r="CG528" s="2" t="n">
        <v>31.13</v>
      </c>
      <c r="CH528" s="2" t="n">
        <v>0</v>
      </c>
      <c r="CI528" s="2" t="n">
        <v>40.57</v>
      </c>
      <c r="CJ528" s="2" t="n">
        <v>39.76</v>
      </c>
      <c r="CK528" s="2" t="n">
        <v>0</v>
      </c>
      <c r="CL528" s="2" t="n">
        <v>48.38</v>
      </c>
      <c r="CM528" s="2" t="n">
        <v>49.61</v>
      </c>
      <c r="CN528" s="2" t="n">
        <v>0</v>
      </c>
      <c r="CO528" s="2" t="n">
        <v>55.96</v>
      </c>
      <c r="CP528" s="2" t="n">
        <v>59.09</v>
      </c>
      <c r="CQ528" s="2" t="n">
        <v>0</v>
      </c>
      <c r="CR528" s="2" t="n">
        <v>63.53</v>
      </c>
      <c r="CS528" s="2" t="n">
        <v>65.83</v>
      </c>
      <c r="CT528" s="2" t="n">
        <v>0</v>
      </c>
      <c r="CU528" s="2" t="n">
        <v>72.09999999999999</v>
      </c>
      <c r="CV528" s="2" t="n">
        <v>72.72</v>
      </c>
      <c r="CW528" s="2" t="n">
        <v>0</v>
      </c>
      <c r="CX528" s="2" t="n">
        <v>79.43000000000001</v>
      </c>
      <c r="CY528" s="2" t="n">
        <v>79.28</v>
      </c>
      <c r="CZ528" s="2" t="n">
        <v>0</v>
      </c>
      <c r="DA528" s="2" t="n">
        <v>88.70999999999999</v>
      </c>
      <c r="DB528" s="2" t="n">
        <v>91.18000000000001</v>
      </c>
      <c r="DC528" s="2" t="n">
        <v>0</v>
      </c>
      <c r="DD528" s="2" t="n">
        <v>89.40000000000001</v>
      </c>
      <c r="DE528" s="2" t="n">
        <v>92.51000000000001</v>
      </c>
      <c r="DF528" s="2" t="n">
        <v>0</v>
      </c>
      <c r="DG528" s="2" t="n">
        <v>90.37</v>
      </c>
      <c r="DH528" s="2" t="n">
        <v>94.77</v>
      </c>
      <c r="DI528" s="2" t="n">
        <v>0</v>
      </c>
      <c r="DJ528" s="2" t="n">
        <v>91.95</v>
      </c>
      <c r="DK528" s="2" t="n">
        <v>96.90000000000001</v>
      </c>
      <c r="DL528" s="2" t="n">
        <v>0</v>
      </c>
      <c r="DM528" s="2" t="n">
        <v>93.22</v>
      </c>
      <c r="DN528" s="2" t="n">
        <v>99.26000000000001</v>
      </c>
      <c r="DO528" s="2" t="n">
        <v>0</v>
      </c>
      <c r="DP528" s="2" t="n">
        <v>94.78</v>
      </c>
      <c r="DQ528" s="2" t="n">
        <v>99.26000000000001</v>
      </c>
      <c r="DR528" s="2" t="n">
        <v>0</v>
      </c>
      <c r="DS528" s="2" t="n">
        <v>97.25</v>
      </c>
      <c r="DT528" s="2" t="n">
        <v>99.26000000000001</v>
      </c>
      <c r="DU528" s="2" t="n">
        <v>0</v>
      </c>
      <c r="DV528" s="2" t="n">
        <v>97.44</v>
      </c>
      <c r="DW528" s="2" t="n">
        <v>99.29000000000001</v>
      </c>
      <c r="DX528" s="2" t="n">
        <v>0</v>
      </c>
      <c r="DY528" s="2" t="n">
        <v>97.63</v>
      </c>
      <c r="DZ528" s="2" t="n">
        <v>99.47</v>
      </c>
      <c r="EA528" s="2" t="n">
        <v>0</v>
      </c>
      <c r="EB528" s="2" t="n">
        <v>98.01000000000001</v>
      </c>
      <c r="EC528" s="2" t="n">
        <v>99.84999999999999</v>
      </c>
      <c r="ED528" s="2" t="n">
        <v>0</v>
      </c>
      <c r="EE528" s="2" t="n">
        <v>98.16</v>
      </c>
      <c r="EF528" s="2" t="n">
        <v>100</v>
      </c>
      <c r="EG528" s="2" t="n">
        <v>0</v>
      </c>
      <c r="EH528" s="2" t="n">
        <v>98.16</v>
      </c>
      <c r="EI528" s="2" t="n">
        <v>100</v>
      </c>
      <c r="EJ528" s="2" t="n">
        <v>0</v>
      </c>
      <c r="EK528" s="2" t="n">
        <v>98.16</v>
      </c>
      <c r="EL528" s="2" t="n">
        <v>100</v>
      </c>
      <c r="EM528" s="2" t="n">
        <v>0</v>
      </c>
      <c r="EN528" s="2" t="n">
        <v>98.16</v>
      </c>
      <c r="EO528" s="2" t="n">
        <v>100</v>
      </c>
      <c r="EP528" s="2" t="n">
        <v>0</v>
      </c>
    </row>
    <row r="529">
      <c r="A529" s="2" t="n">
        <v>3</v>
      </c>
      <c r="B529" s="2" t="inlineStr">
        <is>
          <t>20.02.02</t>
        </is>
      </c>
      <c r="C529" s="2" t="inlineStr">
        <is>
          <t>Prumadas E Caixas De Distribuição</t>
        </is>
      </c>
      <c r="D529" s="2" t="inlineStr">
        <is>
          <t>24/08/2026</t>
        </is>
      </c>
      <c r="E529" s="2" t="inlineStr">
        <is>
          <t>18/09/2028</t>
        </is>
      </c>
      <c r="F529" s="2" t="n">
        <v>786071.8588146667</v>
      </c>
      <c r="G529" s="2" t="n">
        <v>0</v>
      </c>
      <c r="H529" s="2" t="n">
        <v>786071.8588146667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0.5600000000000001</v>
      </c>
      <c r="BI529" s="2" t="n">
        <v>0</v>
      </c>
      <c r="BJ529" s="2" t="n">
        <v>0</v>
      </c>
      <c r="BK529" s="2" t="n">
        <v>1.15</v>
      </c>
      <c r="BL529" s="2" t="n">
        <v>0.7</v>
      </c>
      <c r="BM529" s="2" t="n">
        <v>0</v>
      </c>
      <c r="BN529" s="2" t="n">
        <v>1.83</v>
      </c>
      <c r="BO529" s="2" t="n">
        <v>1.5</v>
      </c>
      <c r="BP529" s="2" t="n">
        <v>0</v>
      </c>
      <c r="BQ529" s="2" t="n">
        <v>2.51</v>
      </c>
      <c r="BR529" s="2" t="n">
        <v>2.3</v>
      </c>
      <c r="BS529" s="2" t="n">
        <v>0</v>
      </c>
      <c r="BT529" s="2" t="n">
        <v>2.97</v>
      </c>
      <c r="BU529" s="2" t="n">
        <v>2.76</v>
      </c>
      <c r="BV529" s="2" t="n">
        <v>0</v>
      </c>
      <c r="BW529" s="2" t="n">
        <v>8.34</v>
      </c>
      <c r="BX529" s="2" t="n">
        <v>6.29</v>
      </c>
      <c r="BY529" s="2" t="n">
        <v>0</v>
      </c>
      <c r="BZ529" s="2" t="n">
        <v>14.85</v>
      </c>
      <c r="CA529" s="2" t="n">
        <v>12.71</v>
      </c>
      <c r="CB529" s="2" t="n">
        <v>0</v>
      </c>
      <c r="CC529" s="2" t="n">
        <v>21.77</v>
      </c>
      <c r="CD529" s="2" t="n">
        <v>19.57</v>
      </c>
      <c r="CE529" s="2" t="n">
        <v>0</v>
      </c>
      <c r="CF529" s="2" t="n">
        <v>29</v>
      </c>
      <c r="CG529" s="2" t="n">
        <v>27.91</v>
      </c>
      <c r="CH529" s="2" t="n">
        <v>0</v>
      </c>
      <c r="CI529" s="2" t="n">
        <v>35.64</v>
      </c>
      <c r="CJ529" s="2" t="n">
        <v>36.89</v>
      </c>
      <c r="CK529" s="2" t="n">
        <v>0</v>
      </c>
      <c r="CL529" s="2" t="n">
        <v>43.73</v>
      </c>
      <c r="CM529" s="2" t="n">
        <v>46.72</v>
      </c>
      <c r="CN529" s="2" t="n">
        <v>0</v>
      </c>
      <c r="CO529" s="2" t="n">
        <v>52.07</v>
      </c>
      <c r="CP529" s="2" t="n">
        <v>56.93</v>
      </c>
      <c r="CQ529" s="2" t="n">
        <v>0</v>
      </c>
      <c r="CR529" s="2" t="n">
        <v>60.48</v>
      </c>
      <c r="CS529" s="2" t="n">
        <v>63.49</v>
      </c>
      <c r="CT529" s="2" t="n">
        <v>0</v>
      </c>
      <c r="CU529" s="2" t="n">
        <v>69.95</v>
      </c>
      <c r="CV529" s="2" t="n">
        <v>70.29000000000001</v>
      </c>
      <c r="CW529" s="2" t="n">
        <v>0</v>
      </c>
      <c r="CX529" s="2" t="n">
        <v>77.29000000000001</v>
      </c>
      <c r="CY529" s="2" t="n">
        <v>76.51000000000001</v>
      </c>
      <c r="CZ529" s="2" t="n">
        <v>0</v>
      </c>
      <c r="DA529" s="2" t="n">
        <v>86.19</v>
      </c>
      <c r="DB529" s="2" t="n">
        <v>88.64</v>
      </c>
      <c r="DC529" s="2" t="n">
        <v>0</v>
      </c>
      <c r="DD529" s="2" t="n">
        <v>86.61</v>
      </c>
      <c r="DE529" s="2" t="n">
        <v>90.13</v>
      </c>
      <c r="DF529" s="2" t="n">
        <v>0</v>
      </c>
      <c r="DG529" s="2" t="n">
        <v>87.19</v>
      </c>
      <c r="DH529" s="2" t="n">
        <v>92.86</v>
      </c>
      <c r="DI529" s="2" t="n">
        <v>0</v>
      </c>
      <c r="DJ529" s="2" t="n">
        <v>89.34999999999999</v>
      </c>
      <c r="DK529" s="2" t="n">
        <v>95.63</v>
      </c>
      <c r="DL529" s="2" t="n">
        <v>0</v>
      </c>
      <c r="DM529" s="2" t="n">
        <v>91.45</v>
      </c>
      <c r="DN529" s="2" t="n">
        <v>99.56</v>
      </c>
      <c r="DO529" s="2" t="n">
        <v>0</v>
      </c>
      <c r="DP529" s="2" t="n">
        <v>94.05</v>
      </c>
      <c r="DQ529" s="2" t="n">
        <v>99.56</v>
      </c>
      <c r="DR529" s="2" t="n">
        <v>0</v>
      </c>
      <c r="DS529" s="2" t="n">
        <v>98.17</v>
      </c>
      <c r="DT529" s="2" t="n">
        <v>99.56</v>
      </c>
      <c r="DU529" s="2" t="n">
        <v>0</v>
      </c>
      <c r="DV529" s="2" t="n">
        <v>98.47</v>
      </c>
      <c r="DW529" s="2" t="n">
        <v>99.56999999999999</v>
      </c>
      <c r="DX529" s="2" t="n">
        <v>0</v>
      </c>
      <c r="DY529" s="2" t="n">
        <v>98.58</v>
      </c>
      <c r="DZ529" s="2" t="n">
        <v>99.68000000000001</v>
      </c>
      <c r="EA529" s="2" t="n">
        <v>0</v>
      </c>
      <c r="EB529" s="2" t="n">
        <v>98.81</v>
      </c>
      <c r="EC529" s="2" t="n">
        <v>99.91</v>
      </c>
      <c r="ED529" s="2" t="n">
        <v>0</v>
      </c>
      <c r="EE529" s="2" t="n">
        <v>98.89</v>
      </c>
      <c r="EF529" s="2" t="n">
        <v>100</v>
      </c>
      <c r="EG529" s="2" t="n">
        <v>0</v>
      </c>
      <c r="EH529" s="2" t="n">
        <v>98.89</v>
      </c>
      <c r="EI529" s="2" t="n">
        <v>100</v>
      </c>
      <c r="EJ529" s="2" t="n">
        <v>0</v>
      </c>
      <c r="EK529" s="2" t="n">
        <v>98.89</v>
      </c>
      <c r="EL529" s="2" t="n">
        <v>100</v>
      </c>
      <c r="EM529" s="2" t="n">
        <v>0</v>
      </c>
      <c r="EN529" s="2" t="n">
        <v>98.89</v>
      </c>
      <c r="EO529" s="2" t="n">
        <v>100</v>
      </c>
      <c r="EP529" s="2" t="n">
        <v>0</v>
      </c>
    </row>
    <row r="530">
      <c r="A530" s="2" t="n">
        <v>3</v>
      </c>
      <c r="B530" s="2" t="inlineStr">
        <is>
          <t>20.02.03</t>
        </is>
      </c>
      <c r="C530" s="2" t="inlineStr">
        <is>
          <t>Cabeamento de alimentação</t>
        </is>
      </c>
      <c r="D530" s="2" t="inlineStr">
        <is>
          <t>24/08/2026</t>
        </is>
      </c>
      <c r="E530" s="2" t="inlineStr">
        <is>
          <t>18/09/2028</t>
        </is>
      </c>
      <c r="F530" s="2" t="n">
        <v>990726.9825786668</v>
      </c>
      <c r="G530" s="2" t="n">
        <v>0</v>
      </c>
      <c r="H530" s="2" t="n">
        <v>990726.9825786668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0.68</v>
      </c>
      <c r="BI530" s="2" t="n">
        <v>0</v>
      </c>
      <c r="BJ530" s="2" t="n">
        <v>0</v>
      </c>
      <c r="BK530" s="2" t="n">
        <v>1.4</v>
      </c>
      <c r="BL530" s="2" t="n">
        <v>0.97</v>
      </c>
      <c r="BM530" s="2" t="n">
        <v>0</v>
      </c>
      <c r="BN530" s="2" t="n">
        <v>2.31</v>
      </c>
      <c r="BO530" s="2" t="n">
        <v>3.49</v>
      </c>
      <c r="BP530" s="2" t="n">
        <v>0</v>
      </c>
      <c r="BQ530" s="2" t="n">
        <v>4.31</v>
      </c>
      <c r="BR530" s="2" t="n">
        <v>4.46</v>
      </c>
      <c r="BS530" s="2" t="n">
        <v>0</v>
      </c>
      <c r="BT530" s="2" t="n">
        <v>4.75</v>
      </c>
      <c r="BU530" s="2" t="n">
        <v>4.96</v>
      </c>
      <c r="BV530" s="2" t="n">
        <v>0</v>
      </c>
      <c r="BW530" s="2" t="n">
        <v>9.56</v>
      </c>
      <c r="BX530" s="2" t="n">
        <v>8.220000000000001</v>
      </c>
      <c r="BY530" s="2" t="n">
        <v>0</v>
      </c>
      <c r="BZ530" s="2" t="n">
        <v>15.39</v>
      </c>
      <c r="CA530" s="2" t="n">
        <v>14.05</v>
      </c>
      <c r="CB530" s="2" t="n">
        <v>0</v>
      </c>
      <c r="CC530" s="2" t="n">
        <v>23.29</v>
      </c>
      <c r="CD530" s="2" t="n">
        <v>21.95</v>
      </c>
      <c r="CE530" s="2" t="n">
        <v>0</v>
      </c>
      <c r="CF530" s="2" t="n">
        <v>29.79</v>
      </c>
      <c r="CG530" s="2" t="n">
        <v>29.27</v>
      </c>
      <c r="CH530" s="2" t="n">
        <v>0</v>
      </c>
      <c r="CI530" s="2" t="n">
        <v>37.86</v>
      </c>
      <c r="CJ530" s="2" t="n">
        <v>38.97</v>
      </c>
      <c r="CK530" s="2" t="n">
        <v>0</v>
      </c>
      <c r="CL530" s="2" t="n">
        <v>45.1</v>
      </c>
      <c r="CM530" s="2" t="n">
        <v>47.37</v>
      </c>
      <c r="CN530" s="2" t="n">
        <v>0</v>
      </c>
      <c r="CO530" s="2" t="n">
        <v>54.33</v>
      </c>
      <c r="CP530" s="2" t="n">
        <v>57.42</v>
      </c>
      <c r="CQ530" s="2" t="n">
        <v>0</v>
      </c>
      <c r="CR530" s="2" t="n">
        <v>61.5</v>
      </c>
      <c r="CS530" s="2" t="n">
        <v>63.39</v>
      </c>
      <c r="CT530" s="2" t="n">
        <v>0</v>
      </c>
      <c r="CU530" s="2" t="n">
        <v>72.42</v>
      </c>
      <c r="CV530" s="2" t="n">
        <v>72.56999999999999</v>
      </c>
      <c r="CW530" s="2" t="n">
        <v>0</v>
      </c>
      <c r="CX530" s="2" t="n">
        <v>79.48</v>
      </c>
      <c r="CY530" s="2" t="n">
        <v>79.37</v>
      </c>
      <c r="CZ530" s="2" t="n">
        <v>0</v>
      </c>
      <c r="DA530" s="2" t="n">
        <v>87.04000000000001</v>
      </c>
      <c r="DB530" s="2" t="n">
        <v>89.68000000000001</v>
      </c>
      <c r="DC530" s="2" t="n">
        <v>0</v>
      </c>
      <c r="DD530" s="2" t="n">
        <v>87.3</v>
      </c>
      <c r="DE530" s="2" t="n">
        <v>90.73999999999999</v>
      </c>
      <c r="DF530" s="2" t="n">
        <v>0</v>
      </c>
      <c r="DG530" s="2" t="n">
        <v>87.67</v>
      </c>
      <c r="DH530" s="2" t="n">
        <v>92.5</v>
      </c>
      <c r="DI530" s="2" t="n">
        <v>0</v>
      </c>
      <c r="DJ530" s="2" t="n">
        <v>89.34999999999999</v>
      </c>
      <c r="DK530" s="2" t="n">
        <v>93.98</v>
      </c>
      <c r="DL530" s="2" t="n">
        <v>0</v>
      </c>
      <c r="DM530" s="2" t="n">
        <v>90.84999999999999</v>
      </c>
      <c r="DN530" s="2" t="n">
        <v>95.38</v>
      </c>
      <c r="DO530" s="2" t="n">
        <v>0</v>
      </c>
      <c r="DP530" s="2" t="n">
        <v>92.25</v>
      </c>
      <c r="DQ530" s="2" t="n">
        <v>95.38</v>
      </c>
      <c r="DR530" s="2" t="n">
        <v>0</v>
      </c>
      <c r="DS530" s="2" t="n">
        <v>93.75</v>
      </c>
      <c r="DT530" s="2" t="n">
        <v>95.38</v>
      </c>
      <c r="DU530" s="2" t="n">
        <v>0</v>
      </c>
      <c r="DV530" s="2" t="n">
        <v>94.27</v>
      </c>
      <c r="DW530" s="2" t="n">
        <v>95.8</v>
      </c>
      <c r="DX530" s="2" t="n">
        <v>0</v>
      </c>
      <c r="DY530" s="2" t="n">
        <v>95.90000000000001</v>
      </c>
      <c r="DZ530" s="2" t="n">
        <v>97.44</v>
      </c>
      <c r="EA530" s="2" t="n">
        <v>0</v>
      </c>
      <c r="EB530" s="2" t="n">
        <v>97.69</v>
      </c>
      <c r="EC530" s="2" t="n">
        <v>99.23</v>
      </c>
      <c r="ED530" s="2" t="n">
        <v>0</v>
      </c>
      <c r="EE530" s="2" t="n">
        <v>98.45999999999999</v>
      </c>
      <c r="EF530" s="2" t="n">
        <v>100</v>
      </c>
      <c r="EG530" s="2" t="n">
        <v>0</v>
      </c>
      <c r="EH530" s="2" t="n">
        <v>98.45999999999999</v>
      </c>
      <c r="EI530" s="2" t="n">
        <v>100</v>
      </c>
      <c r="EJ530" s="2" t="n">
        <v>0</v>
      </c>
      <c r="EK530" s="2" t="n">
        <v>98.45999999999999</v>
      </c>
      <c r="EL530" s="2" t="n">
        <v>100</v>
      </c>
      <c r="EM530" s="2" t="n">
        <v>0</v>
      </c>
      <c r="EN530" s="2" t="n">
        <v>98.45999999999999</v>
      </c>
      <c r="EO530" s="2" t="n">
        <v>100</v>
      </c>
      <c r="EP530" s="2" t="n">
        <v>0</v>
      </c>
    </row>
    <row r="531">
      <c r="A531" s="2" t="n">
        <v>3</v>
      </c>
      <c r="B531" s="2" t="inlineStr">
        <is>
          <t>20.02.04</t>
        </is>
      </c>
      <c r="C531" s="2" t="inlineStr">
        <is>
          <t>Quadros De Circuitos</t>
        </is>
      </c>
      <c r="D531" s="2" t="inlineStr">
        <is>
          <t>08/01/2027</t>
        </is>
      </c>
      <c r="E531" s="2" t="inlineStr">
        <is>
          <t>26/11/2027</t>
        </is>
      </c>
      <c r="F531" s="2" t="n">
        <v>1058945.357166667</v>
      </c>
      <c r="G531" s="2" t="n">
        <v>0</v>
      </c>
      <c r="H531" s="2" t="n">
        <v>1058945.357166667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6.74</v>
      </c>
      <c r="BX531" s="2" t="n">
        <v>4.21</v>
      </c>
      <c r="BY531" s="2" t="n">
        <v>0</v>
      </c>
      <c r="BZ531" s="2" t="n">
        <v>15.16</v>
      </c>
      <c r="CA531" s="2" t="n">
        <v>12.63</v>
      </c>
      <c r="CB531" s="2" t="n">
        <v>0</v>
      </c>
      <c r="CC531" s="2" t="n">
        <v>24.1</v>
      </c>
      <c r="CD531" s="2" t="n">
        <v>21.57</v>
      </c>
      <c r="CE531" s="2" t="n">
        <v>0</v>
      </c>
      <c r="CF531" s="2" t="n">
        <v>32.94</v>
      </c>
      <c r="CG531" s="2" t="n">
        <v>30.41</v>
      </c>
      <c r="CH531" s="2" t="n">
        <v>0</v>
      </c>
      <c r="CI531" s="2" t="n">
        <v>41.53</v>
      </c>
      <c r="CJ531" s="2" t="n">
        <v>39</v>
      </c>
      <c r="CK531" s="2" t="n">
        <v>0</v>
      </c>
      <c r="CL531" s="2" t="n">
        <v>50.79</v>
      </c>
      <c r="CM531" s="2" t="n">
        <v>48.27</v>
      </c>
      <c r="CN531" s="2" t="n">
        <v>0</v>
      </c>
      <c r="CO531" s="2" t="n">
        <v>60.26</v>
      </c>
      <c r="CP531" s="2" t="n">
        <v>57.73</v>
      </c>
      <c r="CQ531" s="2" t="n">
        <v>0</v>
      </c>
      <c r="CR531" s="2" t="n">
        <v>69.52</v>
      </c>
      <c r="CS531" s="2" t="n">
        <v>67</v>
      </c>
      <c r="CT531" s="2" t="n">
        <v>0</v>
      </c>
      <c r="CU531" s="2" t="n">
        <v>79.3</v>
      </c>
      <c r="CV531" s="2" t="n">
        <v>76.77</v>
      </c>
      <c r="CW531" s="2" t="n">
        <v>0</v>
      </c>
      <c r="CX531" s="2" t="n">
        <v>87.72</v>
      </c>
      <c r="CY531" s="2" t="n">
        <v>85.19</v>
      </c>
      <c r="CZ531" s="2" t="n">
        <v>0</v>
      </c>
      <c r="DA531" s="2" t="n">
        <v>100</v>
      </c>
      <c r="DB531" s="2" t="n">
        <v>100</v>
      </c>
      <c r="DC531" s="2" t="n">
        <v>0</v>
      </c>
      <c r="DD531" s="2" t="n">
        <v>100</v>
      </c>
      <c r="DE531" s="2" t="n">
        <v>100</v>
      </c>
      <c r="DF531" s="2" t="n">
        <v>0</v>
      </c>
      <c r="DG531" s="2" t="n">
        <v>100</v>
      </c>
      <c r="DH531" s="2" t="n">
        <v>100</v>
      </c>
      <c r="DI531" s="2" t="n">
        <v>0</v>
      </c>
      <c r="DJ531" s="2" t="n">
        <v>100</v>
      </c>
      <c r="DK531" s="2" t="n">
        <v>100</v>
      </c>
      <c r="DL531" s="2" t="n">
        <v>0</v>
      </c>
      <c r="DM531" s="2" t="n">
        <v>100</v>
      </c>
      <c r="DN531" s="2" t="n">
        <v>100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</row>
    <row r="532">
      <c r="A532" s="2" t="n">
        <v>3</v>
      </c>
      <c r="B532" s="2" t="inlineStr">
        <is>
          <t>20.02.05</t>
        </is>
      </c>
      <c r="C532" s="2" t="inlineStr">
        <is>
          <t>Fiação de distribuição</t>
        </is>
      </c>
      <c r="D532" s="2" t="inlineStr">
        <is>
          <t>22/04/2027</t>
        </is>
      </c>
      <c r="E532" s="2" t="inlineStr">
        <is>
          <t>24/08/2028</t>
        </is>
      </c>
      <c r="F532" s="2" t="n">
        <v>1400037.230106667</v>
      </c>
      <c r="G532" s="2" t="n">
        <v>0</v>
      </c>
      <c r="H532" s="2" t="n">
        <v>1400037.230106667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</v>
      </c>
      <c r="CA532" s="2" t="n">
        <v>0</v>
      </c>
      <c r="CB532" s="2" t="n">
        <v>0</v>
      </c>
      <c r="CC532" s="2" t="n">
        <v>0</v>
      </c>
      <c r="CD532" s="2" t="n">
        <v>0</v>
      </c>
      <c r="CE532" s="2" t="n">
        <v>0</v>
      </c>
      <c r="CF532" s="2" t="n">
        <v>0</v>
      </c>
      <c r="CG532" s="2" t="n">
        <v>0</v>
      </c>
      <c r="CH532" s="2" t="n">
        <v>0</v>
      </c>
      <c r="CI532" s="2" t="n">
        <v>0</v>
      </c>
      <c r="CJ532" s="2" t="n">
        <v>13.29</v>
      </c>
      <c r="CK532" s="2" t="n">
        <v>0</v>
      </c>
      <c r="CL532" s="2" t="n">
        <v>0</v>
      </c>
      <c r="CM532" s="2" t="n">
        <v>36.93</v>
      </c>
      <c r="CN532" s="2" t="n">
        <v>0</v>
      </c>
      <c r="CO532" s="2" t="n">
        <v>1.9</v>
      </c>
      <c r="CP532" s="2" t="n">
        <v>44.17</v>
      </c>
      <c r="CQ532" s="2" t="n">
        <v>0</v>
      </c>
      <c r="CR532" s="2" t="n">
        <v>15.19</v>
      </c>
      <c r="CS532" s="2" t="n">
        <v>44.95</v>
      </c>
      <c r="CT532" s="2" t="n">
        <v>0</v>
      </c>
      <c r="CU532" s="2" t="n">
        <v>44.17</v>
      </c>
      <c r="CV532" s="2" t="n">
        <v>44.95</v>
      </c>
      <c r="CW532" s="2" t="n">
        <v>0</v>
      </c>
      <c r="CX532" s="2" t="n">
        <v>50.58</v>
      </c>
      <c r="CY532" s="2" t="n">
        <v>48.86</v>
      </c>
      <c r="CZ532" s="2" t="n">
        <v>0</v>
      </c>
      <c r="DA532" s="2" t="n">
        <v>51.72</v>
      </c>
      <c r="DB532" s="2" t="n">
        <v>48.86</v>
      </c>
      <c r="DC532" s="2" t="n">
        <v>0</v>
      </c>
      <c r="DD532" s="2" t="n">
        <v>53.95</v>
      </c>
      <c r="DE532" s="2" t="n">
        <v>49.46</v>
      </c>
      <c r="DF532" s="2" t="n">
        <v>0</v>
      </c>
      <c r="DG532" s="2" t="n">
        <v>59</v>
      </c>
      <c r="DH532" s="2" t="n">
        <v>59.86</v>
      </c>
      <c r="DI532" s="2" t="n">
        <v>0</v>
      </c>
      <c r="DJ532" s="2" t="n">
        <v>65.38</v>
      </c>
      <c r="DK532" s="2" t="n">
        <v>63.91</v>
      </c>
      <c r="DL532" s="2" t="n">
        <v>0</v>
      </c>
      <c r="DM532" s="2" t="n">
        <v>79.55</v>
      </c>
      <c r="DN532" s="2" t="n">
        <v>72.03</v>
      </c>
      <c r="DO532" s="2" t="n">
        <v>0</v>
      </c>
      <c r="DP532" s="2" t="n">
        <v>81.91</v>
      </c>
      <c r="DQ532" s="2" t="n">
        <v>76.39</v>
      </c>
      <c r="DR532" s="2" t="n">
        <v>0</v>
      </c>
      <c r="DS532" s="2" t="n">
        <v>96.93000000000001</v>
      </c>
      <c r="DT532" s="2" t="n">
        <v>93.22</v>
      </c>
      <c r="DU532" s="2" t="n">
        <v>0</v>
      </c>
      <c r="DV532" s="2" t="n">
        <v>99.38</v>
      </c>
      <c r="DW532" s="2" t="n">
        <v>94.20999999999999</v>
      </c>
      <c r="DX532" s="2" t="n">
        <v>0</v>
      </c>
      <c r="DY532" s="2" t="n">
        <v>100</v>
      </c>
      <c r="DZ532" s="2" t="n">
        <v>97.36</v>
      </c>
      <c r="EA532" s="2" t="n">
        <v>0</v>
      </c>
      <c r="EB532" s="2" t="n">
        <v>100</v>
      </c>
      <c r="EC532" s="2" t="n">
        <v>99.88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</row>
    <row r="533">
      <c r="A533" s="2" t="n">
        <v>3</v>
      </c>
      <c r="B533" s="2" t="inlineStr">
        <is>
          <t>20.02.06</t>
        </is>
      </c>
      <c r="C533" s="2" t="inlineStr">
        <is>
          <t>Tubulação E Caixas em Lajes</t>
        </is>
      </c>
      <c r="D533" s="2" t="inlineStr">
        <is>
          <t>09/10/2026</t>
        </is>
      </c>
      <c r="E533" s="2" t="inlineStr">
        <is>
          <t>14/09/2027</t>
        </is>
      </c>
      <c r="F533" s="2" t="n">
        <v>581416.7350506667</v>
      </c>
      <c r="G533" s="2" t="n">
        <v>0</v>
      </c>
      <c r="H533" s="2" t="n">
        <v>581416.7350506667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6.83</v>
      </c>
      <c r="BO533" s="2" t="n">
        <v>4.1</v>
      </c>
      <c r="BP533" s="2" t="n">
        <v>0</v>
      </c>
      <c r="BQ533" s="2" t="n">
        <v>15.48</v>
      </c>
      <c r="BR533" s="2" t="n">
        <v>12.75</v>
      </c>
      <c r="BS533" s="2" t="n">
        <v>0</v>
      </c>
      <c r="BT533" s="2" t="n">
        <v>21.4</v>
      </c>
      <c r="BU533" s="2" t="n">
        <v>18.67</v>
      </c>
      <c r="BV533" s="2" t="n">
        <v>0</v>
      </c>
      <c r="BW533" s="2" t="n">
        <v>30.5</v>
      </c>
      <c r="BX533" s="2" t="n">
        <v>27.77</v>
      </c>
      <c r="BY533" s="2" t="n">
        <v>0</v>
      </c>
      <c r="BZ533" s="2" t="n">
        <v>39.61</v>
      </c>
      <c r="CA533" s="2" t="n">
        <v>36.88</v>
      </c>
      <c r="CB533" s="2" t="n">
        <v>0</v>
      </c>
      <c r="CC533" s="2" t="n">
        <v>48.71</v>
      </c>
      <c r="CD533" s="2" t="n">
        <v>45.98</v>
      </c>
      <c r="CE533" s="2" t="n">
        <v>0</v>
      </c>
      <c r="CF533" s="2" t="n">
        <v>58.27</v>
      </c>
      <c r="CG533" s="2" t="n">
        <v>55.54</v>
      </c>
      <c r="CH533" s="2" t="n">
        <v>0</v>
      </c>
      <c r="CI533" s="2" t="n">
        <v>67.38</v>
      </c>
      <c r="CJ533" s="2" t="n">
        <v>64.65000000000001</v>
      </c>
      <c r="CK533" s="2" t="n">
        <v>0</v>
      </c>
      <c r="CL533" s="2" t="n">
        <v>77.39</v>
      </c>
      <c r="CM533" s="2" t="n">
        <v>74.66</v>
      </c>
      <c r="CN533" s="2" t="n">
        <v>0</v>
      </c>
      <c r="CO533" s="2" t="n">
        <v>87.41</v>
      </c>
      <c r="CP533" s="2" t="n">
        <v>84.68000000000001</v>
      </c>
      <c r="CQ533" s="2" t="n">
        <v>0</v>
      </c>
      <c r="CR533" s="2" t="n">
        <v>96.19</v>
      </c>
      <c r="CS533" s="2" t="n">
        <v>96.44</v>
      </c>
      <c r="CT533" s="2" t="n">
        <v>0</v>
      </c>
      <c r="CU533" s="2" t="n">
        <v>100</v>
      </c>
      <c r="CV533" s="2" t="n">
        <v>100</v>
      </c>
      <c r="CW533" s="2" t="n">
        <v>0</v>
      </c>
      <c r="CX533" s="2" t="n">
        <v>100</v>
      </c>
      <c r="CY533" s="2" t="n">
        <v>100</v>
      </c>
      <c r="CZ533" s="2" t="n">
        <v>0</v>
      </c>
      <c r="DA533" s="2" t="n">
        <v>100</v>
      </c>
      <c r="DB533" s="2" t="n">
        <v>100</v>
      </c>
      <c r="DC533" s="2" t="n">
        <v>0</v>
      </c>
      <c r="DD533" s="2" t="n">
        <v>100</v>
      </c>
      <c r="DE533" s="2" t="n">
        <v>100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</row>
    <row r="534">
      <c r="A534" s="2" t="n">
        <v>3</v>
      </c>
      <c r="B534" s="2" t="inlineStr">
        <is>
          <t>20.02.07</t>
        </is>
      </c>
      <c r="C534" s="2" t="inlineStr">
        <is>
          <t>Tubulação E Caixas em Paredes</t>
        </is>
      </c>
      <c r="D534" s="2" t="inlineStr">
        <is>
          <t>09/10/2026</t>
        </is>
      </c>
      <c r="E534" s="2" t="inlineStr">
        <is>
          <t>14/09/2027</t>
        </is>
      </c>
      <c r="F534" s="2" t="n">
        <v>649635.1096386667</v>
      </c>
      <c r="G534" s="2" t="n">
        <v>0</v>
      </c>
      <c r="H534" s="2" t="n">
        <v>649635.1096386667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6.83</v>
      </c>
      <c r="BO534" s="2" t="n">
        <v>4.1</v>
      </c>
      <c r="BP534" s="2" t="n">
        <v>0</v>
      </c>
      <c r="BQ534" s="2" t="n">
        <v>15.48</v>
      </c>
      <c r="BR534" s="2" t="n">
        <v>12.75</v>
      </c>
      <c r="BS534" s="2" t="n">
        <v>0</v>
      </c>
      <c r="BT534" s="2" t="n">
        <v>21.4</v>
      </c>
      <c r="BU534" s="2" t="n">
        <v>18.67</v>
      </c>
      <c r="BV534" s="2" t="n">
        <v>0</v>
      </c>
      <c r="BW534" s="2" t="n">
        <v>30.5</v>
      </c>
      <c r="BX534" s="2" t="n">
        <v>27.77</v>
      </c>
      <c r="BY534" s="2" t="n">
        <v>0</v>
      </c>
      <c r="BZ534" s="2" t="n">
        <v>39.61</v>
      </c>
      <c r="CA534" s="2" t="n">
        <v>36.88</v>
      </c>
      <c r="CB534" s="2" t="n">
        <v>0</v>
      </c>
      <c r="CC534" s="2" t="n">
        <v>48.71</v>
      </c>
      <c r="CD534" s="2" t="n">
        <v>45.98</v>
      </c>
      <c r="CE534" s="2" t="n">
        <v>0</v>
      </c>
      <c r="CF534" s="2" t="n">
        <v>58.27</v>
      </c>
      <c r="CG534" s="2" t="n">
        <v>55.54</v>
      </c>
      <c r="CH534" s="2" t="n">
        <v>0</v>
      </c>
      <c r="CI534" s="2" t="n">
        <v>67.38</v>
      </c>
      <c r="CJ534" s="2" t="n">
        <v>64.65000000000001</v>
      </c>
      <c r="CK534" s="2" t="n">
        <v>0</v>
      </c>
      <c r="CL534" s="2" t="n">
        <v>77.39</v>
      </c>
      <c r="CM534" s="2" t="n">
        <v>74.66</v>
      </c>
      <c r="CN534" s="2" t="n">
        <v>0</v>
      </c>
      <c r="CO534" s="2" t="n">
        <v>87.41</v>
      </c>
      <c r="CP534" s="2" t="n">
        <v>84.68000000000001</v>
      </c>
      <c r="CQ534" s="2" t="n">
        <v>0</v>
      </c>
      <c r="CR534" s="2" t="n">
        <v>96.19</v>
      </c>
      <c r="CS534" s="2" t="n">
        <v>96.44</v>
      </c>
      <c r="CT534" s="2" t="n">
        <v>0</v>
      </c>
      <c r="CU534" s="2" t="n">
        <v>100</v>
      </c>
      <c r="CV534" s="2" t="n">
        <v>100</v>
      </c>
      <c r="CW534" s="2" t="n">
        <v>0</v>
      </c>
      <c r="CX534" s="2" t="n">
        <v>100</v>
      </c>
      <c r="CY534" s="2" t="n">
        <v>100</v>
      </c>
      <c r="CZ534" s="2" t="n">
        <v>0</v>
      </c>
      <c r="DA534" s="2" t="n">
        <v>100</v>
      </c>
      <c r="DB534" s="2" t="n">
        <v>100</v>
      </c>
      <c r="DC534" s="2" t="n">
        <v>0</v>
      </c>
      <c r="DD534" s="2" t="n">
        <v>100</v>
      </c>
      <c r="DE534" s="2" t="n">
        <v>100</v>
      </c>
      <c r="DF534" s="2" t="n">
        <v>0</v>
      </c>
      <c r="DG534" s="2" t="n">
        <v>100</v>
      </c>
      <c r="DH534" s="2" t="n">
        <v>100</v>
      </c>
      <c r="DI534" s="2" t="n">
        <v>0</v>
      </c>
      <c r="DJ534" s="2" t="n">
        <v>100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</row>
    <row r="535">
      <c r="A535" s="2" t="n">
        <v>3</v>
      </c>
      <c r="B535" s="2" t="inlineStr">
        <is>
          <t>20.02.08</t>
        </is>
      </c>
      <c r="C535" s="2" t="inlineStr">
        <is>
          <t>Tomadas, Interruptores e Sensores</t>
        </is>
      </c>
      <c r="D535" s="2" t="inlineStr">
        <is>
          <t>03/02/2027</t>
        </is>
      </c>
      <c r="E535" s="2" t="inlineStr">
        <is>
          <t>16/11/2028</t>
        </is>
      </c>
      <c r="F535" s="2" t="n">
        <v>717853.4842266669</v>
      </c>
      <c r="G535" s="2" t="n">
        <v>0</v>
      </c>
      <c r="H535" s="2" t="n">
        <v>717853.4842266669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1.52</v>
      </c>
      <c r="CE535" s="2" t="n">
        <v>0</v>
      </c>
      <c r="CF535" s="2" t="n">
        <v>0.21</v>
      </c>
      <c r="CG535" s="2" t="n">
        <v>1.52</v>
      </c>
      <c r="CH535" s="2" t="n">
        <v>0</v>
      </c>
      <c r="CI535" s="2" t="n">
        <v>1.52</v>
      </c>
      <c r="CJ535" s="2" t="n">
        <v>1.52</v>
      </c>
      <c r="CK535" s="2" t="n">
        <v>0</v>
      </c>
      <c r="CL535" s="2" t="n">
        <v>1.52</v>
      </c>
      <c r="CM535" s="2" t="n">
        <v>1.52</v>
      </c>
      <c r="CN535" s="2" t="n">
        <v>0</v>
      </c>
      <c r="CO535" s="2" t="n">
        <v>1.52</v>
      </c>
      <c r="CP535" s="2" t="n">
        <v>1.52</v>
      </c>
      <c r="CQ535" s="2" t="n">
        <v>0</v>
      </c>
      <c r="CR535" s="2" t="n">
        <v>1.52</v>
      </c>
      <c r="CS535" s="2" t="n">
        <v>5.79</v>
      </c>
      <c r="CT535" s="2" t="n">
        <v>0</v>
      </c>
      <c r="CU535" s="2" t="n">
        <v>1.52</v>
      </c>
      <c r="CV535" s="2" t="n">
        <v>13.95</v>
      </c>
      <c r="CW535" s="2" t="n">
        <v>0</v>
      </c>
      <c r="CX535" s="2" t="n">
        <v>5.79</v>
      </c>
      <c r="CY535" s="2" t="n">
        <v>14.09</v>
      </c>
      <c r="CZ535" s="2" t="n">
        <v>0</v>
      </c>
      <c r="DA535" s="2" t="n">
        <v>11.58</v>
      </c>
      <c r="DB535" s="2" t="n">
        <v>14.17</v>
      </c>
      <c r="DC535" s="2" t="n">
        <v>0</v>
      </c>
      <c r="DD535" s="2" t="n">
        <v>14.98</v>
      </c>
      <c r="DE535" s="2" t="n">
        <v>14.17</v>
      </c>
      <c r="DF535" s="2" t="n">
        <v>0</v>
      </c>
      <c r="DG535" s="2" t="n">
        <v>16.17</v>
      </c>
      <c r="DH535" s="2" t="n">
        <v>15.18</v>
      </c>
      <c r="DI535" s="2" t="n">
        <v>0</v>
      </c>
      <c r="DJ535" s="2" t="n">
        <v>19.46</v>
      </c>
      <c r="DK535" s="2" t="n">
        <v>16.32</v>
      </c>
      <c r="DL535" s="2" t="n">
        <v>0</v>
      </c>
      <c r="DM535" s="2" t="n">
        <v>26.28</v>
      </c>
      <c r="DN535" s="2" t="n">
        <v>24.13</v>
      </c>
      <c r="DO535" s="2" t="n">
        <v>0</v>
      </c>
      <c r="DP535" s="2" t="n">
        <v>39.37</v>
      </c>
      <c r="DQ535" s="2" t="n">
        <v>36.99</v>
      </c>
      <c r="DR535" s="2" t="n">
        <v>0</v>
      </c>
      <c r="DS535" s="2" t="n">
        <v>52.47</v>
      </c>
      <c r="DT535" s="2" t="n">
        <v>52.48</v>
      </c>
      <c r="DU535" s="2" t="n">
        <v>0</v>
      </c>
      <c r="DV535" s="2" t="n">
        <v>61.89</v>
      </c>
      <c r="DW535" s="2" t="n">
        <v>59.57</v>
      </c>
      <c r="DX535" s="2" t="n">
        <v>0</v>
      </c>
      <c r="DY535" s="2" t="n">
        <v>68.05</v>
      </c>
      <c r="DZ535" s="2" t="n">
        <v>65.95999999999999</v>
      </c>
      <c r="EA535" s="2" t="n">
        <v>0</v>
      </c>
      <c r="EB535" s="2" t="n">
        <v>78.08</v>
      </c>
      <c r="EC535" s="2" t="n">
        <v>76.38</v>
      </c>
      <c r="ED535" s="2" t="n">
        <v>0</v>
      </c>
      <c r="EE535" s="2" t="n">
        <v>89.91</v>
      </c>
      <c r="EF535" s="2" t="n">
        <v>86.38</v>
      </c>
      <c r="EG535" s="2" t="n">
        <v>0</v>
      </c>
      <c r="EH535" s="2" t="n">
        <v>96.98</v>
      </c>
      <c r="EI535" s="2" t="n">
        <v>93.58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</row>
    <row r="536">
      <c r="A536" s="2" t="n">
        <v>3</v>
      </c>
      <c r="B536" s="2" t="inlineStr">
        <is>
          <t>20.02.09</t>
        </is>
      </c>
      <c r="C536" s="2" t="inlineStr">
        <is>
          <t>Placas e acabamentos</t>
        </is>
      </c>
      <c r="D536" s="2" t="inlineStr">
        <is>
          <t>03/02/2027</t>
        </is>
      </c>
      <c r="E536" s="2" t="inlineStr">
        <is>
          <t>16/11/2028</t>
        </is>
      </c>
      <c r="F536" s="2" t="n">
        <v>581416.7350506667</v>
      </c>
      <c r="G536" s="2" t="n">
        <v>0</v>
      </c>
      <c r="H536" s="2" t="n">
        <v>581416.7350506667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1.52</v>
      </c>
      <c r="CE536" s="2" t="n">
        <v>0</v>
      </c>
      <c r="CF536" s="2" t="n">
        <v>0.21</v>
      </c>
      <c r="CG536" s="2" t="n">
        <v>1.52</v>
      </c>
      <c r="CH536" s="2" t="n">
        <v>0</v>
      </c>
      <c r="CI536" s="2" t="n">
        <v>1.52</v>
      </c>
      <c r="CJ536" s="2" t="n">
        <v>1.52</v>
      </c>
      <c r="CK536" s="2" t="n">
        <v>0</v>
      </c>
      <c r="CL536" s="2" t="n">
        <v>1.52</v>
      </c>
      <c r="CM536" s="2" t="n">
        <v>1.52</v>
      </c>
      <c r="CN536" s="2" t="n">
        <v>0</v>
      </c>
      <c r="CO536" s="2" t="n">
        <v>1.52</v>
      </c>
      <c r="CP536" s="2" t="n">
        <v>1.52</v>
      </c>
      <c r="CQ536" s="2" t="n">
        <v>0</v>
      </c>
      <c r="CR536" s="2" t="n">
        <v>1.52</v>
      </c>
      <c r="CS536" s="2" t="n">
        <v>5.79</v>
      </c>
      <c r="CT536" s="2" t="n">
        <v>0</v>
      </c>
      <c r="CU536" s="2" t="n">
        <v>1.52</v>
      </c>
      <c r="CV536" s="2" t="n">
        <v>13.95</v>
      </c>
      <c r="CW536" s="2" t="n">
        <v>0</v>
      </c>
      <c r="CX536" s="2" t="n">
        <v>5.79</v>
      </c>
      <c r="CY536" s="2" t="n">
        <v>14.09</v>
      </c>
      <c r="CZ536" s="2" t="n">
        <v>0</v>
      </c>
      <c r="DA536" s="2" t="n">
        <v>11.58</v>
      </c>
      <c r="DB536" s="2" t="n">
        <v>14.17</v>
      </c>
      <c r="DC536" s="2" t="n">
        <v>0</v>
      </c>
      <c r="DD536" s="2" t="n">
        <v>14.98</v>
      </c>
      <c r="DE536" s="2" t="n">
        <v>14.17</v>
      </c>
      <c r="DF536" s="2" t="n">
        <v>0</v>
      </c>
      <c r="DG536" s="2" t="n">
        <v>16.17</v>
      </c>
      <c r="DH536" s="2" t="n">
        <v>15.18</v>
      </c>
      <c r="DI536" s="2" t="n">
        <v>0</v>
      </c>
      <c r="DJ536" s="2" t="n">
        <v>19.46</v>
      </c>
      <c r="DK536" s="2" t="n">
        <v>16.32</v>
      </c>
      <c r="DL536" s="2" t="n">
        <v>0</v>
      </c>
      <c r="DM536" s="2" t="n">
        <v>26.28</v>
      </c>
      <c r="DN536" s="2" t="n">
        <v>24.13</v>
      </c>
      <c r="DO536" s="2" t="n">
        <v>0</v>
      </c>
      <c r="DP536" s="2" t="n">
        <v>39.37</v>
      </c>
      <c r="DQ536" s="2" t="n">
        <v>36.99</v>
      </c>
      <c r="DR536" s="2" t="n">
        <v>0</v>
      </c>
      <c r="DS536" s="2" t="n">
        <v>52.47</v>
      </c>
      <c r="DT536" s="2" t="n">
        <v>52.48</v>
      </c>
      <c r="DU536" s="2" t="n">
        <v>0</v>
      </c>
      <c r="DV536" s="2" t="n">
        <v>61.89</v>
      </c>
      <c r="DW536" s="2" t="n">
        <v>59.57</v>
      </c>
      <c r="DX536" s="2" t="n">
        <v>0</v>
      </c>
      <c r="DY536" s="2" t="n">
        <v>68.05</v>
      </c>
      <c r="DZ536" s="2" t="n">
        <v>65.95999999999999</v>
      </c>
      <c r="EA536" s="2" t="n">
        <v>0</v>
      </c>
      <c r="EB536" s="2" t="n">
        <v>78.08</v>
      </c>
      <c r="EC536" s="2" t="n">
        <v>76.38</v>
      </c>
      <c r="ED536" s="2" t="n">
        <v>0</v>
      </c>
      <c r="EE536" s="2" t="n">
        <v>89.91</v>
      </c>
      <c r="EF536" s="2" t="n">
        <v>86.38</v>
      </c>
      <c r="EG536" s="2" t="n">
        <v>0</v>
      </c>
      <c r="EH536" s="2" t="n">
        <v>96.98</v>
      </c>
      <c r="EI536" s="2" t="n">
        <v>93.58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</row>
    <row r="537">
      <c r="A537" s="2" t="n">
        <v>3</v>
      </c>
      <c r="B537" s="2" t="inlineStr">
        <is>
          <t>20.02.10</t>
        </is>
      </c>
      <c r="C537" s="2" t="inlineStr">
        <is>
          <t>Luminotécnico</t>
        </is>
      </c>
      <c r="D537" s="2" t="inlineStr">
        <is>
          <t>22/04/2027</t>
        </is>
      </c>
      <c r="E537" s="2" t="inlineStr">
        <is>
          <t>24/08/2028</t>
        </is>
      </c>
      <c r="F537" s="2" t="n">
        <v>882826.0240800001</v>
      </c>
      <c r="G537" s="2" t="n">
        <v>0</v>
      </c>
      <c r="H537" s="2" t="n">
        <v>882826.0240800001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</v>
      </c>
      <c r="CD537" s="2" t="n">
        <v>0</v>
      </c>
      <c r="CE537" s="2" t="n">
        <v>0</v>
      </c>
      <c r="CF537" s="2" t="n">
        <v>0</v>
      </c>
      <c r="CG537" s="2" t="n">
        <v>0</v>
      </c>
      <c r="CH537" s="2" t="n">
        <v>0</v>
      </c>
      <c r="CI537" s="2" t="n">
        <v>0</v>
      </c>
      <c r="CJ537" s="2" t="n">
        <v>3.89</v>
      </c>
      <c r="CK537" s="2" t="n">
        <v>0</v>
      </c>
      <c r="CL537" s="2" t="n">
        <v>0</v>
      </c>
      <c r="CM537" s="2" t="n">
        <v>7.78</v>
      </c>
      <c r="CN537" s="2" t="n">
        <v>0</v>
      </c>
      <c r="CO537" s="2" t="n">
        <v>0.5600000000000001</v>
      </c>
      <c r="CP537" s="2" t="n">
        <v>8.890000000000001</v>
      </c>
      <c r="CQ537" s="2" t="n">
        <v>0</v>
      </c>
      <c r="CR537" s="2" t="n">
        <v>4.44</v>
      </c>
      <c r="CS537" s="2" t="n">
        <v>13.33</v>
      </c>
      <c r="CT537" s="2" t="n">
        <v>0</v>
      </c>
      <c r="CU537" s="2" t="n">
        <v>8.890000000000001</v>
      </c>
      <c r="CV537" s="2" t="n">
        <v>13.33</v>
      </c>
      <c r="CW537" s="2" t="n">
        <v>0</v>
      </c>
      <c r="CX537" s="2" t="n">
        <v>31.75</v>
      </c>
      <c r="CY537" s="2" t="n">
        <v>22.22</v>
      </c>
      <c r="CZ537" s="2" t="n">
        <v>0</v>
      </c>
      <c r="DA537" s="2" t="n">
        <v>35.89</v>
      </c>
      <c r="DB537" s="2" t="n">
        <v>22.22</v>
      </c>
      <c r="DC537" s="2" t="n">
        <v>0</v>
      </c>
      <c r="DD537" s="2" t="n">
        <v>38.39</v>
      </c>
      <c r="DE537" s="2" t="n">
        <v>26.67</v>
      </c>
      <c r="DF537" s="2" t="n">
        <v>0</v>
      </c>
      <c r="DG537" s="2" t="n">
        <v>46</v>
      </c>
      <c r="DH537" s="2" t="n">
        <v>40</v>
      </c>
      <c r="DI537" s="2" t="n">
        <v>0</v>
      </c>
      <c r="DJ537" s="2" t="n">
        <v>65.13</v>
      </c>
      <c r="DK537" s="2" t="n">
        <v>50.41</v>
      </c>
      <c r="DL537" s="2" t="n">
        <v>0</v>
      </c>
      <c r="DM537" s="2" t="n">
        <v>81.78</v>
      </c>
      <c r="DN537" s="2" t="n">
        <v>68.72</v>
      </c>
      <c r="DO537" s="2" t="n">
        <v>0</v>
      </c>
      <c r="DP537" s="2" t="n">
        <v>84.44</v>
      </c>
      <c r="DQ537" s="2" t="n">
        <v>75.83</v>
      </c>
      <c r="DR537" s="2" t="n">
        <v>0</v>
      </c>
      <c r="DS537" s="2" t="n">
        <v>96</v>
      </c>
      <c r="DT537" s="2" t="n">
        <v>87.5</v>
      </c>
      <c r="DU537" s="2" t="n">
        <v>0</v>
      </c>
      <c r="DV537" s="2" t="n">
        <v>99.17</v>
      </c>
      <c r="DW537" s="2" t="n">
        <v>88.89</v>
      </c>
      <c r="DX537" s="2" t="n">
        <v>0</v>
      </c>
      <c r="DY537" s="2" t="n">
        <v>100</v>
      </c>
      <c r="DZ537" s="2" t="n">
        <v>96.5</v>
      </c>
      <c r="EA537" s="2" t="n">
        <v>0</v>
      </c>
      <c r="EB537" s="2" t="n">
        <v>100</v>
      </c>
      <c r="EC537" s="2" t="n">
        <v>99.83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</row>
    <row r="538">
      <c r="A538" s="2" t="n">
        <v>2</v>
      </c>
      <c r="B538" s="2" t="inlineStr">
        <is>
          <t>20.03</t>
        </is>
      </c>
      <c r="C538" s="2" t="inlineStr">
        <is>
          <t>Instalações elétricas complementares</t>
        </is>
      </c>
      <c r="D538" s="2" t="inlineStr">
        <is>
          <t>08/01/2027</t>
        </is>
      </c>
      <c r="E538" s="2" t="inlineStr">
        <is>
          <t>26/11/2027</t>
        </is>
      </c>
      <c r="F538" s="2" t="n">
        <v>2006422.782</v>
      </c>
      <c r="G538" s="2" t="n">
        <v>0</v>
      </c>
      <c r="H538" s="2" t="n">
        <v>2006422.782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6.74</v>
      </c>
      <c r="BX538" s="2" t="n">
        <v>4.21</v>
      </c>
      <c r="BY538" s="2" t="n">
        <v>0</v>
      </c>
      <c r="BZ538" s="2" t="n">
        <v>15.16</v>
      </c>
      <c r="CA538" s="2" t="n">
        <v>12.63</v>
      </c>
      <c r="CB538" s="2" t="n">
        <v>0</v>
      </c>
      <c r="CC538" s="2" t="n">
        <v>24.1</v>
      </c>
      <c r="CD538" s="2" t="n">
        <v>21.57</v>
      </c>
      <c r="CE538" s="2" t="n">
        <v>0</v>
      </c>
      <c r="CF538" s="2" t="n">
        <v>32.94</v>
      </c>
      <c r="CG538" s="2" t="n">
        <v>30.41</v>
      </c>
      <c r="CH538" s="2" t="n">
        <v>0</v>
      </c>
      <c r="CI538" s="2" t="n">
        <v>41.53</v>
      </c>
      <c r="CJ538" s="2" t="n">
        <v>39</v>
      </c>
      <c r="CK538" s="2" t="n">
        <v>0</v>
      </c>
      <c r="CL538" s="2" t="n">
        <v>50.79</v>
      </c>
      <c r="CM538" s="2" t="n">
        <v>48.27</v>
      </c>
      <c r="CN538" s="2" t="n">
        <v>0</v>
      </c>
      <c r="CO538" s="2" t="n">
        <v>60.26</v>
      </c>
      <c r="CP538" s="2" t="n">
        <v>57.73</v>
      </c>
      <c r="CQ538" s="2" t="n">
        <v>0</v>
      </c>
      <c r="CR538" s="2" t="n">
        <v>69.52</v>
      </c>
      <c r="CS538" s="2" t="n">
        <v>67</v>
      </c>
      <c r="CT538" s="2" t="n">
        <v>0</v>
      </c>
      <c r="CU538" s="2" t="n">
        <v>79.3</v>
      </c>
      <c r="CV538" s="2" t="n">
        <v>76.77</v>
      </c>
      <c r="CW538" s="2" t="n">
        <v>0</v>
      </c>
      <c r="CX538" s="2" t="n">
        <v>87.72</v>
      </c>
      <c r="CY538" s="2" t="n">
        <v>85.19</v>
      </c>
      <c r="CZ538" s="2" t="n">
        <v>0</v>
      </c>
      <c r="DA538" s="2" t="n">
        <v>100</v>
      </c>
      <c r="DB538" s="2" t="n">
        <v>100</v>
      </c>
      <c r="DC538" s="2" t="n">
        <v>0</v>
      </c>
      <c r="DD538" s="2" t="n">
        <v>100</v>
      </c>
      <c r="DE538" s="2" t="n">
        <v>100</v>
      </c>
      <c r="DF538" s="2" t="n">
        <v>0</v>
      </c>
      <c r="DG538" s="2" t="n">
        <v>100</v>
      </c>
      <c r="DH538" s="2" t="n">
        <v>100</v>
      </c>
      <c r="DI538" s="2" t="n">
        <v>0</v>
      </c>
      <c r="DJ538" s="2" t="n">
        <v>100</v>
      </c>
      <c r="DK538" s="2" t="n">
        <v>100</v>
      </c>
      <c r="DL538" s="2" t="n">
        <v>0</v>
      </c>
      <c r="DM538" s="2" t="n">
        <v>100</v>
      </c>
      <c r="DN538" s="2" t="n">
        <v>100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</row>
    <row r="539">
      <c r="A539" s="2" t="n">
        <v>3</v>
      </c>
      <c r="B539" s="2" t="inlineStr">
        <is>
          <t>20.03.01</t>
        </is>
      </c>
      <c r="C539" s="2" t="inlineStr">
        <is>
          <t>SPDA</t>
        </is>
      </c>
      <c r="D539" s="2" t="inlineStr">
        <is>
          <t>08/01/2027</t>
        </is>
      </c>
      <c r="E539" s="2" t="inlineStr">
        <is>
          <t>26/11/2027</t>
        </is>
      </c>
      <c r="F539" s="2" t="n">
        <v>321027.64512</v>
      </c>
      <c r="G539" s="2" t="n">
        <v>0</v>
      </c>
      <c r="H539" s="2" t="n">
        <v>321027.64512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6.74</v>
      </c>
      <c r="BX539" s="2" t="n">
        <v>4.21</v>
      </c>
      <c r="BY539" s="2" t="n">
        <v>0</v>
      </c>
      <c r="BZ539" s="2" t="n">
        <v>15.16</v>
      </c>
      <c r="CA539" s="2" t="n">
        <v>12.63</v>
      </c>
      <c r="CB539" s="2" t="n">
        <v>0</v>
      </c>
      <c r="CC539" s="2" t="n">
        <v>24.1</v>
      </c>
      <c r="CD539" s="2" t="n">
        <v>21.57</v>
      </c>
      <c r="CE539" s="2" t="n">
        <v>0</v>
      </c>
      <c r="CF539" s="2" t="n">
        <v>32.94</v>
      </c>
      <c r="CG539" s="2" t="n">
        <v>30.41</v>
      </c>
      <c r="CH539" s="2" t="n">
        <v>0</v>
      </c>
      <c r="CI539" s="2" t="n">
        <v>41.53</v>
      </c>
      <c r="CJ539" s="2" t="n">
        <v>39</v>
      </c>
      <c r="CK539" s="2" t="n">
        <v>0</v>
      </c>
      <c r="CL539" s="2" t="n">
        <v>50.79</v>
      </c>
      <c r="CM539" s="2" t="n">
        <v>48.27</v>
      </c>
      <c r="CN539" s="2" t="n">
        <v>0</v>
      </c>
      <c r="CO539" s="2" t="n">
        <v>60.26</v>
      </c>
      <c r="CP539" s="2" t="n">
        <v>57.73</v>
      </c>
      <c r="CQ539" s="2" t="n">
        <v>0</v>
      </c>
      <c r="CR539" s="2" t="n">
        <v>69.52</v>
      </c>
      <c r="CS539" s="2" t="n">
        <v>67</v>
      </c>
      <c r="CT539" s="2" t="n">
        <v>0</v>
      </c>
      <c r="CU539" s="2" t="n">
        <v>79.3</v>
      </c>
      <c r="CV539" s="2" t="n">
        <v>76.77</v>
      </c>
      <c r="CW539" s="2" t="n">
        <v>0</v>
      </c>
      <c r="CX539" s="2" t="n">
        <v>87.72</v>
      </c>
      <c r="CY539" s="2" t="n">
        <v>85.19</v>
      </c>
      <c r="CZ539" s="2" t="n">
        <v>0</v>
      </c>
      <c r="DA539" s="2" t="n">
        <v>100</v>
      </c>
      <c r="DB539" s="2" t="n">
        <v>100</v>
      </c>
      <c r="DC539" s="2" t="n">
        <v>0</v>
      </c>
      <c r="DD539" s="2" t="n">
        <v>100</v>
      </c>
      <c r="DE539" s="2" t="n">
        <v>100</v>
      </c>
      <c r="DF539" s="2" t="n">
        <v>0</v>
      </c>
      <c r="DG539" s="2" t="n">
        <v>100</v>
      </c>
      <c r="DH539" s="2" t="n">
        <v>100</v>
      </c>
      <c r="DI539" s="2" t="n">
        <v>0</v>
      </c>
      <c r="DJ539" s="2" t="n">
        <v>100</v>
      </c>
      <c r="DK539" s="2" t="n">
        <v>100</v>
      </c>
      <c r="DL539" s="2" t="n">
        <v>0</v>
      </c>
      <c r="DM539" s="2" t="n">
        <v>100</v>
      </c>
      <c r="DN539" s="2" t="n">
        <v>100</v>
      </c>
      <c r="DO539" s="2" t="n">
        <v>0</v>
      </c>
      <c r="DP539" s="2" t="n">
        <v>100</v>
      </c>
      <c r="DQ539" s="2" t="n">
        <v>100</v>
      </c>
      <c r="DR539" s="2" t="n">
        <v>0</v>
      </c>
      <c r="DS539" s="2" t="n">
        <v>100</v>
      </c>
      <c r="DT539" s="2" t="n">
        <v>100</v>
      </c>
      <c r="DU539" s="2" t="n">
        <v>0</v>
      </c>
      <c r="DV539" s="2" t="n">
        <v>100</v>
      </c>
      <c r="DW539" s="2" t="n">
        <v>100</v>
      </c>
      <c r="DX539" s="2" t="n">
        <v>0</v>
      </c>
      <c r="DY539" s="2" t="n">
        <v>100</v>
      </c>
      <c r="DZ539" s="2" t="n">
        <v>100</v>
      </c>
      <c r="EA539" s="2" t="n">
        <v>0</v>
      </c>
      <c r="EB539" s="2" t="n">
        <v>100</v>
      </c>
      <c r="EC539" s="2" t="n">
        <v>100</v>
      </c>
      <c r="ED539" s="2" t="n">
        <v>0</v>
      </c>
      <c r="EE539" s="2" t="n">
        <v>100</v>
      </c>
      <c r="EF539" s="2" t="n">
        <v>100</v>
      </c>
      <c r="EG539" s="2" t="n">
        <v>0</v>
      </c>
      <c r="EH539" s="2" t="n">
        <v>100</v>
      </c>
      <c r="EI539" s="2" t="n">
        <v>100</v>
      </c>
      <c r="EJ539" s="2" t="n">
        <v>0</v>
      </c>
      <c r="EK539" s="2" t="n">
        <v>100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</row>
    <row r="540">
      <c r="A540" s="2" t="n">
        <v>3</v>
      </c>
      <c r="B540" s="2" t="inlineStr">
        <is>
          <t>20.03.02</t>
        </is>
      </c>
      <c r="C540" s="2" t="inlineStr">
        <is>
          <t>Automação</t>
        </is>
      </c>
      <c r="D540" s="2" t="inlineStr">
        <is>
          <t>08/01/2027</t>
        </is>
      </c>
      <c r="E540" s="2" t="inlineStr">
        <is>
          <t>26/11/2027</t>
        </is>
      </c>
      <c r="F540" s="2" t="n">
        <v>361156.1007600001</v>
      </c>
      <c r="G540" s="2" t="n">
        <v>0</v>
      </c>
      <c r="H540" s="2" t="n">
        <v>361156.1007600001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6.74</v>
      </c>
      <c r="BX540" s="2" t="n">
        <v>4.21</v>
      </c>
      <c r="BY540" s="2" t="n">
        <v>0</v>
      </c>
      <c r="BZ540" s="2" t="n">
        <v>15.16</v>
      </c>
      <c r="CA540" s="2" t="n">
        <v>12.63</v>
      </c>
      <c r="CB540" s="2" t="n">
        <v>0</v>
      </c>
      <c r="CC540" s="2" t="n">
        <v>24.1</v>
      </c>
      <c r="CD540" s="2" t="n">
        <v>21.57</v>
      </c>
      <c r="CE540" s="2" t="n">
        <v>0</v>
      </c>
      <c r="CF540" s="2" t="n">
        <v>32.94</v>
      </c>
      <c r="CG540" s="2" t="n">
        <v>30.41</v>
      </c>
      <c r="CH540" s="2" t="n">
        <v>0</v>
      </c>
      <c r="CI540" s="2" t="n">
        <v>41.53</v>
      </c>
      <c r="CJ540" s="2" t="n">
        <v>39</v>
      </c>
      <c r="CK540" s="2" t="n">
        <v>0</v>
      </c>
      <c r="CL540" s="2" t="n">
        <v>50.79</v>
      </c>
      <c r="CM540" s="2" t="n">
        <v>48.27</v>
      </c>
      <c r="CN540" s="2" t="n">
        <v>0</v>
      </c>
      <c r="CO540" s="2" t="n">
        <v>60.26</v>
      </c>
      <c r="CP540" s="2" t="n">
        <v>57.73</v>
      </c>
      <c r="CQ540" s="2" t="n">
        <v>0</v>
      </c>
      <c r="CR540" s="2" t="n">
        <v>69.52</v>
      </c>
      <c r="CS540" s="2" t="n">
        <v>67</v>
      </c>
      <c r="CT540" s="2" t="n">
        <v>0</v>
      </c>
      <c r="CU540" s="2" t="n">
        <v>79.3</v>
      </c>
      <c r="CV540" s="2" t="n">
        <v>76.77</v>
      </c>
      <c r="CW540" s="2" t="n">
        <v>0</v>
      </c>
      <c r="CX540" s="2" t="n">
        <v>87.72</v>
      </c>
      <c r="CY540" s="2" t="n">
        <v>85.19</v>
      </c>
      <c r="CZ540" s="2" t="n">
        <v>0</v>
      </c>
      <c r="DA540" s="2" t="n">
        <v>100</v>
      </c>
      <c r="DB540" s="2" t="n">
        <v>100</v>
      </c>
      <c r="DC540" s="2" t="n">
        <v>0</v>
      </c>
      <c r="DD540" s="2" t="n">
        <v>100</v>
      </c>
      <c r="DE540" s="2" t="n">
        <v>100</v>
      </c>
      <c r="DF540" s="2" t="n">
        <v>0</v>
      </c>
      <c r="DG540" s="2" t="n">
        <v>100</v>
      </c>
      <c r="DH540" s="2" t="n">
        <v>100</v>
      </c>
      <c r="DI540" s="2" t="n">
        <v>0</v>
      </c>
      <c r="DJ540" s="2" t="n">
        <v>100</v>
      </c>
      <c r="DK540" s="2" t="n">
        <v>100</v>
      </c>
      <c r="DL540" s="2" t="n">
        <v>0</v>
      </c>
      <c r="DM540" s="2" t="n">
        <v>100</v>
      </c>
      <c r="DN540" s="2" t="n">
        <v>100</v>
      </c>
      <c r="DO540" s="2" t="n">
        <v>0</v>
      </c>
      <c r="DP540" s="2" t="n">
        <v>100</v>
      </c>
      <c r="DQ540" s="2" t="n">
        <v>100</v>
      </c>
      <c r="DR540" s="2" t="n">
        <v>0</v>
      </c>
      <c r="DS540" s="2" t="n">
        <v>100</v>
      </c>
      <c r="DT540" s="2" t="n">
        <v>100</v>
      </c>
      <c r="DU540" s="2" t="n">
        <v>0</v>
      </c>
      <c r="DV540" s="2" t="n">
        <v>100</v>
      </c>
      <c r="DW540" s="2" t="n">
        <v>100</v>
      </c>
      <c r="DX540" s="2" t="n">
        <v>0</v>
      </c>
      <c r="DY540" s="2" t="n">
        <v>100</v>
      </c>
      <c r="DZ540" s="2" t="n">
        <v>100</v>
      </c>
      <c r="EA540" s="2" t="n">
        <v>0</v>
      </c>
      <c r="EB540" s="2" t="n">
        <v>100</v>
      </c>
      <c r="EC540" s="2" t="n">
        <v>100</v>
      </c>
      <c r="ED540" s="2" t="n">
        <v>0</v>
      </c>
      <c r="EE540" s="2" t="n">
        <v>100</v>
      </c>
      <c r="EF540" s="2" t="n">
        <v>100</v>
      </c>
      <c r="EG540" s="2" t="n">
        <v>0</v>
      </c>
      <c r="EH540" s="2" t="n">
        <v>100</v>
      </c>
      <c r="EI540" s="2" t="n">
        <v>100</v>
      </c>
      <c r="EJ540" s="2" t="n">
        <v>0</v>
      </c>
      <c r="EK540" s="2" t="n">
        <v>100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</row>
    <row r="541">
      <c r="A541" s="2" t="n">
        <v>3</v>
      </c>
      <c r="B541" s="2" t="inlineStr">
        <is>
          <t>20.03.03</t>
        </is>
      </c>
      <c r="C541" s="2" t="inlineStr">
        <is>
          <t>Telefonia</t>
        </is>
      </c>
      <c r="D541" s="2" t="inlineStr">
        <is>
          <t>08/01/2027</t>
        </is>
      </c>
      <c r="E541" s="2" t="inlineStr">
        <is>
          <t>26/11/2027</t>
        </is>
      </c>
      <c r="F541" s="2" t="n">
        <v>441413.0120400001</v>
      </c>
      <c r="G541" s="2" t="n">
        <v>0</v>
      </c>
      <c r="H541" s="2" t="n">
        <v>441413.0120400001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6.74</v>
      </c>
      <c r="BX541" s="2" t="n">
        <v>4.21</v>
      </c>
      <c r="BY541" s="2" t="n">
        <v>0</v>
      </c>
      <c r="BZ541" s="2" t="n">
        <v>15.16</v>
      </c>
      <c r="CA541" s="2" t="n">
        <v>12.63</v>
      </c>
      <c r="CB541" s="2" t="n">
        <v>0</v>
      </c>
      <c r="CC541" s="2" t="n">
        <v>24.1</v>
      </c>
      <c r="CD541" s="2" t="n">
        <v>21.57</v>
      </c>
      <c r="CE541" s="2" t="n">
        <v>0</v>
      </c>
      <c r="CF541" s="2" t="n">
        <v>32.94</v>
      </c>
      <c r="CG541" s="2" t="n">
        <v>30.41</v>
      </c>
      <c r="CH541" s="2" t="n">
        <v>0</v>
      </c>
      <c r="CI541" s="2" t="n">
        <v>41.53</v>
      </c>
      <c r="CJ541" s="2" t="n">
        <v>39</v>
      </c>
      <c r="CK541" s="2" t="n">
        <v>0</v>
      </c>
      <c r="CL541" s="2" t="n">
        <v>50.79</v>
      </c>
      <c r="CM541" s="2" t="n">
        <v>48.27</v>
      </c>
      <c r="CN541" s="2" t="n">
        <v>0</v>
      </c>
      <c r="CO541" s="2" t="n">
        <v>60.26</v>
      </c>
      <c r="CP541" s="2" t="n">
        <v>57.73</v>
      </c>
      <c r="CQ541" s="2" t="n">
        <v>0</v>
      </c>
      <c r="CR541" s="2" t="n">
        <v>69.52</v>
      </c>
      <c r="CS541" s="2" t="n">
        <v>67</v>
      </c>
      <c r="CT541" s="2" t="n">
        <v>0</v>
      </c>
      <c r="CU541" s="2" t="n">
        <v>79.3</v>
      </c>
      <c r="CV541" s="2" t="n">
        <v>76.77</v>
      </c>
      <c r="CW541" s="2" t="n">
        <v>0</v>
      </c>
      <c r="CX541" s="2" t="n">
        <v>87.72</v>
      </c>
      <c r="CY541" s="2" t="n">
        <v>85.19</v>
      </c>
      <c r="CZ541" s="2" t="n">
        <v>0</v>
      </c>
      <c r="DA541" s="2" t="n">
        <v>100</v>
      </c>
      <c r="DB541" s="2" t="n">
        <v>100</v>
      </c>
      <c r="DC541" s="2" t="n">
        <v>0</v>
      </c>
      <c r="DD541" s="2" t="n">
        <v>100</v>
      </c>
      <c r="DE541" s="2" t="n">
        <v>100</v>
      </c>
      <c r="DF541" s="2" t="n">
        <v>0</v>
      </c>
      <c r="DG541" s="2" t="n">
        <v>100</v>
      </c>
      <c r="DH541" s="2" t="n">
        <v>100</v>
      </c>
      <c r="DI541" s="2" t="n">
        <v>0</v>
      </c>
      <c r="DJ541" s="2" t="n">
        <v>100</v>
      </c>
      <c r="DK541" s="2" t="n">
        <v>100</v>
      </c>
      <c r="DL541" s="2" t="n">
        <v>0</v>
      </c>
      <c r="DM541" s="2" t="n">
        <v>100</v>
      </c>
      <c r="DN541" s="2" t="n">
        <v>100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</row>
    <row r="542">
      <c r="A542" s="2" t="n">
        <v>3</v>
      </c>
      <c r="B542" s="2" t="inlineStr">
        <is>
          <t>20.03.04</t>
        </is>
      </c>
      <c r="C542" s="2" t="inlineStr">
        <is>
          <t>Interfones</t>
        </is>
      </c>
      <c r="D542" s="2" t="inlineStr">
        <is>
          <t>08/01/2027</t>
        </is>
      </c>
      <c r="E542" s="2" t="inlineStr">
        <is>
          <t>26/11/2027</t>
        </is>
      </c>
      <c r="F542" s="2" t="n">
        <v>200642.2782</v>
      </c>
      <c r="G542" s="2" t="n">
        <v>0</v>
      </c>
      <c r="H542" s="2" t="n">
        <v>200642.2782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6.74</v>
      </c>
      <c r="BX542" s="2" t="n">
        <v>4.21</v>
      </c>
      <c r="BY542" s="2" t="n">
        <v>0</v>
      </c>
      <c r="BZ542" s="2" t="n">
        <v>15.16</v>
      </c>
      <c r="CA542" s="2" t="n">
        <v>12.63</v>
      </c>
      <c r="CB542" s="2" t="n">
        <v>0</v>
      </c>
      <c r="CC542" s="2" t="n">
        <v>24.1</v>
      </c>
      <c r="CD542" s="2" t="n">
        <v>21.57</v>
      </c>
      <c r="CE542" s="2" t="n">
        <v>0</v>
      </c>
      <c r="CF542" s="2" t="n">
        <v>32.94</v>
      </c>
      <c r="CG542" s="2" t="n">
        <v>30.41</v>
      </c>
      <c r="CH542" s="2" t="n">
        <v>0</v>
      </c>
      <c r="CI542" s="2" t="n">
        <v>41.53</v>
      </c>
      <c r="CJ542" s="2" t="n">
        <v>39</v>
      </c>
      <c r="CK542" s="2" t="n">
        <v>0</v>
      </c>
      <c r="CL542" s="2" t="n">
        <v>50.79</v>
      </c>
      <c r="CM542" s="2" t="n">
        <v>48.27</v>
      </c>
      <c r="CN542" s="2" t="n">
        <v>0</v>
      </c>
      <c r="CO542" s="2" t="n">
        <v>60.26</v>
      </c>
      <c r="CP542" s="2" t="n">
        <v>57.73</v>
      </c>
      <c r="CQ542" s="2" t="n">
        <v>0</v>
      </c>
      <c r="CR542" s="2" t="n">
        <v>69.52</v>
      </c>
      <c r="CS542" s="2" t="n">
        <v>67</v>
      </c>
      <c r="CT542" s="2" t="n">
        <v>0</v>
      </c>
      <c r="CU542" s="2" t="n">
        <v>79.3</v>
      </c>
      <c r="CV542" s="2" t="n">
        <v>76.77</v>
      </c>
      <c r="CW542" s="2" t="n">
        <v>0</v>
      </c>
      <c r="CX542" s="2" t="n">
        <v>87.72</v>
      </c>
      <c r="CY542" s="2" t="n">
        <v>85.19</v>
      </c>
      <c r="CZ542" s="2" t="n">
        <v>0</v>
      </c>
      <c r="DA542" s="2" t="n">
        <v>100</v>
      </c>
      <c r="DB542" s="2" t="n">
        <v>100</v>
      </c>
      <c r="DC542" s="2" t="n">
        <v>0</v>
      </c>
      <c r="DD542" s="2" t="n">
        <v>100</v>
      </c>
      <c r="DE542" s="2" t="n">
        <v>100</v>
      </c>
      <c r="DF542" s="2" t="n">
        <v>0</v>
      </c>
      <c r="DG542" s="2" t="n">
        <v>100</v>
      </c>
      <c r="DH542" s="2" t="n">
        <v>100</v>
      </c>
      <c r="DI542" s="2" t="n">
        <v>0</v>
      </c>
      <c r="DJ542" s="2" t="n">
        <v>100</v>
      </c>
      <c r="DK542" s="2" t="n">
        <v>100</v>
      </c>
      <c r="DL542" s="2" t="n">
        <v>0</v>
      </c>
      <c r="DM542" s="2" t="n">
        <v>100</v>
      </c>
      <c r="DN542" s="2" t="n">
        <v>100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</row>
    <row r="543">
      <c r="A543" s="2" t="n">
        <v>3</v>
      </c>
      <c r="B543" s="2" t="inlineStr">
        <is>
          <t>20.03.05</t>
        </is>
      </c>
      <c r="C543" s="2" t="inlineStr">
        <is>
          <t>Cabeamento lógico</t>
        </is>
      </c>
      <c r="D543" s="2" t="inlineStr">
        <is>
          <t>08/01/2027</t>
        </is>
      </c>
      <c r="E543" s="2" t="inlineStr">
        <is>
          <t>26/11/2027</t>
        </is>
      </c>
      <c r="F543" s="2" t="n">
        <v>220706.50602</v>
      </c>
      <c r="G543" s="2" t="n">
        <v>0</v>
      </c>
      <c r="H543" s="2" t="n">
        <v>220706.50602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6.74</v>
      </c>
      <c r="BX543" s="2" t="n">
        <v>4.21</v>
      </c>
      <c r="BY543" s="2" t="n">
        <v>0</v>
      </c>
      <c r="BZ543" s="2" t="n">
        <v>15.16</v>
      </c>
      <c r="CA543" s="2" t="n">
        <v>12.63</v>
      </c>
      <c r="CB543" s="2" t="n">
        <v>0</v>
      </c>
      <c r="CC543" s="2" t="n">
        <v>24.1</v>
      </c>
      <c r="CD543" s="2" t="n">
        <v>21.57</v>
      </c>
      <c r="CE543" s="2" t="n">
        <v>0</v>
      </c>
      <c r="CF543" s="2" t="n">
        <v>32.94</v>
      </c>
      <c r="CG543" s="2" t="n">
        <v>30.41</v>
      </c>
      <c r="CH543" s="2" t="n">
        <v>0</v>
      </c>
      <c r="CI543" s="2" t="n">
        <v>41.53</v>
      </c>
      <c r="CJ543" s="2" t="n">
        <v>39</v>
      </c>
      <c r="CK543" s="2" t="n">
        <v>0</v>
      </c>
      <c r="CL543" s="2" t="n">
        <v>50.79</v>
      </c>
      <c r="CM543" s="2" t="n">
        <v>48.27</v>
      </c>
      <c r="CN543" s="2" t="n">
        <v>0</v>
      </c>
      <c r="CO543" s="2" t="n">
        <v>60.26</v>
      </c>
      <c r="CP543" s="2" t="n">
        <v>57.73</v>
      </c>
      <c r="CQ543" s="2" t="n">
        <v>0</v>
      </c>
      <c r="CR543" s="2" t="n">
        <v>69.52</v>
      </c>
      <c r="CS543" s="2" t="n">
        <v>67</v>
      </c>
      <c r="CT543" s="2" t="n">
        <v>0</v>
      </c>
      <c r="CU543" s="2" t="n">
        <v>79.3</v>
      </c>
      <c r="CV543" s="2" t="n">
        <v>76.77</v>
      </c>
      <c r="CW543" s="2" t="n">
        <v>0</v>
      </c>
      <c r="CX543" s="2" t="n">
        <v>87.72</v>
      </c>
      <c r="CY543" s="2" t="n">
        <v>85.19</v>
      </c>
      <c r="CZ543" s="2" t="n">
        <v>0</v>
      </c>
      <c r="DA543" s="2" t="n">
        <v>100</v>
      </c>
      <c r="DB543" s="2" t="n">
        <v>100</v>
      </c>
      <c r="DC543" s="2" t="n">
        <v>0</v>
      </c>
      <c r="DD543" s="2" t="n">
        <v>100</v>
      </c>
      <c r="DE543" s="2" t="n">
        <v>100</v>
      </c>
      <c r="DF543" s="2" t="n">
        <v>0</v>
      </c>
      <c r="DG543" s="2" t="n">
        <v>100</v>
      </c>
      <c r="DH543" s="2" t="n">
        <v>100</v>
      </c>
      <c r="DI543" s="2" t="n">
        <v>0</v>
      </c>
      <c r="DJ543" s="2" t="n">
        <v>100</v>
      </c>
      <c r="DK543" s="2" t="n">
        <v>100</v>
      </c>
      <c r="DL543" s="2" t="n">
        <v>0</v>
      </c>
      <c r="DM543" s="2" t="n">
        <v>100</v>
      </c>
      <c r="DN543" s="2" t="n">
        <v>100</v>
      </c>
      <c r="DO543" s="2" t="n">
        <v>0</v>
      </c>
      <c r="DP543" s="2" t="n">
        <v>100</v>
      </c>
      <c r="DQ543" s="2" t="n">
        <v>100</v>
      </c>
      <c r="DR543" s="2" t="n">
        <v>0</v>
      </c>
      <c r="DS543" s="2" t="n">
        <v>100</v>
      </c>
      <c r="DT543" s="2" t="n">
        <v>100</v>
      </c>
      <c r="DU543" s="2" t="n">
        <v>0</v>
      </c>
      <c r="DV543" s="2" t="n">
        <v>100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</row>
    <row r="544">
      <c r="A544" s="2" t="n">
        <v>3</v>
      </c>
      <c r="B544" s="2" t="inlineStr">
        <is>
          <t>20.03.06</t>
        </is>
      </c>
      <c r="C544" s="2" t="inlineStr">
        <is>
          <t>Antena coletiva de TV</t>
        </is>
      </c>
      <c r="D544" s="2" t="inlineStr">
        <is>
          <t>08/01/2027</t>
        </is>
      </c>
      <c r="E544" s="2" t="inlineStr">
        <is>
          <t>26/11/2027</t>
        </is>
      </c>
      <c r="F544" s="2" t="n">
        <v>200642.2782</v>
      </c>
      <c r="G544" s="2" t="n">
        <v>0</v>
      </c>
      <c r="H544" s="2" t="n">
        <v>200642.2782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6.74</v>
      </c>
      <c r="BX544" s="2" t="n">
        <v>4.21</v>
      </c>
      <c r="BY544" s="2" t="n">
        <v>0</v>
      </c>
      <c r="BZ544" s="2" t="n">
        <v>15.16</v>
      </c>
      <c r="CA544" s="2" t="n">
        <v>12.63</v>
      </c>
      <c r="CB544" s="2" t="n">
        <v>0</v>
      </c>
      <c r="CC544" s="2" t="n">
        <v>24.1</v>
      </c>
      <c r="CD544" s="2" t="n">
        <v>21.57</v>
      </c>
      <c r="CE544" s="2" t="n">
        <v>0</v>
      </c>
      <c r="CF544" s="2" t="n">
        <v>32.94</v>
      </c>
      <c r="CG544" s="2" t="n">
        <v>30.41</v>
      </c>
      <c r="CH544" s="2" t="n">
        <v>0</v>
      </c>
      <c r="CI544" s="2" t="n">
        <v>41.53</v>
      </c>
      <c r="CJ544" s="2" t="n">
        <v>39</v>
      </c>
      <c r="CK544" s="2" t="n">
        <v>0</v>
      </c>
      <c r="CL544" s="2" t="n">
        <v>50.79</v>
      </c>
      <c r="CM544" s="2" t="n">
        <v>48.27</v>
      </c>
      <c r="CN544" s="2" t="n">
        <v>0</v>
      </c>
      <c r="CO544" s="2" t="n">
        <v>60.26</v>
      </c>
      <c r="CP544" s="2" t="n">
        <v>57.73</v>
      </c>
      <c r="CQ544" s="2" t="n">
        <v>0</v>
      </c>
      <c r="CR544" s="2" t="n">
        <v>69.52</v>
      </c>
      <c r="CS544" s="2" t="n">
        <v>67</v>
      </c>
      <c r="CT544" s="2" t="n">
        <v>0</v>
      </c>
      <c r="CU544" s="2" t="n">
        <v>79.3</v>
      </c>
      <c r="CV544" s="2" t="n">
        <v>76.77</v>
      </c>
      <c r="CW544" s="2" t="n">
        <v>0</v>
      </c>
      <c r="CX544" s="2" t="n">
        <v>87.72</v>
      </c>
      <c r="CY544" s="2" t="n">
        <v>85.19</v>
      </c>
      <c r="CZ544" s="2" t="n">
        <v>0</v>
      </c>
      <c r="DA544" s="2" t="n">
        <v>100</v>
      </c>
      <c r="DB544" s="2" t="n">
        <v>100</v>
      </c>
      <c r="DC544" s="2" t="n">
        <v>0</v>
      </c>
      <c r="DD544" s="2" t="n">
        <v>100</v>
      </c>
      <c r="DE544" s="2" t="n">
        <v>100</v>
      </c>
      <c r="DF544" s="2" t="n">
        <v>0</v>
      </c>
      <c r="DG544" s="2" t="n">
        <v>100</v>
      </c>
      <c r="DH544" s="2" t="n">
        <v>100</v>
      </c>
      <c r="DI544" s="2" t="n">
        <v>0</v>
      </c>
      <c r="DJ544" s="2" t="n">
        <v>100</v>
      </c>
      <c r="DK544" s="2" t="n">
        <v>100</v>
      </c>
      <c r="DL544" s="2" t="n">
        <v>0</v>
      </c>
      <c r="DM544" s="2" t="n">
        <v>100</v>
      </c>
      <c r="DN544" s="2" t="n">
        <v>100</v>
      </c>
      <c r="DO544" s="2" t="n">
        <v>0</v>
      </c>
      <c r="DP544" s="2" t="n">
        <v>100</v>
      </c>
      <c r="DQ544" s="2" t="n">
        <v>100</v>
      </c>
      <c r="DR544" s="2" t="n">
        <v>0</v>
      </c>
      <c r="DS544" s="2" t="n">
        <v>100</v>
      </c>
      <c r="DT544" s="2" t="n">
        <v>100</v>
      </c>
      <c r="DU544" s="2" t="n">
        <v>0</v>
      </c>
      <c r="DV544" s="2" t="n">
        <v>100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</row>
    <row r="545">
      <c r="A545" s="2" t="n">
        <v>3</v>
      </c>
      <c r="B545" s="2" t="inlineStr">
        <is>
          <t>20.03.07</t>
        </is>
      </c>
      <c r="C545" s="2" t="inlineStr">
        <is>
          <t>CFTV</t>
        </is>
      </c>
      <c r="D545" s="2" t="inlineStr">
        <is>
          <t>08/01/2027</t>
        </is>
      </c>
      <c r="E545" s="2" t="inlineStr">
        <is>
          <t>26/11/2027</t>
        </is>
      </c>
      <c r="F545" s="2" t="n">
        <v>260834.96166</v>
      </c>
      <c r="G545" s="2" t="n">
        <v>0</v>
      </c>
      <c r="H545" s="2" t="n">
        <v>260834.96166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6.74</v>
      </c>
      <c r="BX545" s="2" t="n">
        <v>4.21</v>
      </c>
      <c r="BY545" s="2" t="n">
        <v>0</v>
      </c>
      <c r="BZ545" s="2" t="n">
        <v>15.16</v>
      </c>
      <c r="CA545" s="2" t="n">
        <v>12.63</v>
      </c>
      <c r="CB545" s="2" t="n">
        <v>0</v>
      </c>
      <c r="CC545" s="2" t="n">
        <v>24.1</v>
      </c>
      <c r="CD545" s="2" t="n">
        <v>21.57</v>
      </c>
      <c r="CE545" s="2" t="n">
        <v>0</v>
      </c>
      <c r="CF545" s="2" t="n">
        <v>32.94</v>
      </c>
      <c r="CG545" s="2" t="n">
        <v>30.41</v>
      </c>
      <c r="CH545" s="2" t="n">
        <v>0</v>
      </c>
      <c r="CI545" s="2" t="n">
        <v>41.53</v>
      </c>
      <c r="CJ545" s="2" t="n">
        <v>39</v>
      </c>
      <c r="CK545" s="2" t="n">
        <v>0</v>
      </c>
      <c r="CL545" s="2" t="n">
        <v>50.79</v>
      </c>
      <c r="CM545" s="2" t="n">
        <v>48.27</v>
      </c>
      <c r="CN545" s="2" t="n">
        <v>0</v>
      </c>
      <c r="CO545" s="2" t="n">
        <v>60.26</v>
      </c>
      <c r="CP545" s="2" t="n">
        <v>57.73</v>
      </c>
      <c r="CQ545" s="2" t="n">
        <v>0</v>
      </c>
      <c r="CR545" s="2" t="n">
        <v>69.52</v>
      </c>
      <c r="CS545" s="2" t="n">
        <v>67</v>
      </c>
      <c r="CT545" s="2" t="n">
        <v>0</v>
      </c>
      <c r="CU545" s="2" t="n">
        <v>79.3</v>
      </c>
      <c r="CV545" s="2" t="n">
        <v>76.77</v>
      </c>
      <c r="CW545" s="2" t="n">
        <v>0</v>
      </c>
      <c r="CX545" s="2" t="n">
        <v>87.72</v>
      </c>
      <c r="CY545" s="2" t="n">
        <v>85.19</v>
      </c>
      <c r="CZ545" s="2" t="n">
        <v>0</v>
      </c>
      <c r="DA545" s="2" t="n">
        <v>100</v>
      </c>
      <c r="DB545" s="2" t="n">
        <v>100</v>
      </c>
      <c r="DC545" s="2" t="n">
        <v>0</v>
      </c>
      <c r="DD545" s="2" t="n">
        <v>100</v>
      </c>
      <c r="DE545" s="2" t="n">
        <v>100</v>
      </c>
      <c r="DF545" s="2" t="n">
        <v>0</v>
      </c>
      <c r="DG545" s="2" t="n">
        <v>100</v>
      </c>
      <c r="DH545" s="2" t="n">
        <v>100</v>
      </c>
      <c r="DI545" s="2" t="n">
        <v>0</v>
      </c>
      <c r="DJ545" s="2" t="n">
        <v>100</v>
      </c>
      <c r="DK545" s="2" t="n">
        <v>100</v>
      </c>
      <c r="DL545" s="2" t="n">
        <v>0</v>
      </c>
      <c r="DM545" s="2" t="n">
        <v>100</v>
      </c>
      <c r="DN545" s="2" t="n">
        <v>100</v>
      </c>
      <c r="DO545" s="2" t="n">
        <v>0</v>
      </c>
      <c r="DP545" s="2" t="n">
        <v>100</v>
      </c>
      <c r="DQ545" s="2" t="n">
        <v>100</v>
      </c>
      <c r="DR545" s="2" t="n">
        <v>0</v>
      </c>
      <c r="DS545" s="2" t="n">
        <v>100</v>
      </c>
      <c r="DT545" s="2" t="n">
        <v>100</v>
      </c>
      <c r="DU545" s="2" t="n">
        <v>0</v>
      </c>
      <c r="DV545" s="2" t="n">
        <v>100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</row>
    <row r="546">
      <c r="A546" s="2" t="n">
        <v>1</v>
      </c>
      <c r="B546" s="2" t="inlineStr">
        <is>
          <t>21</t>
        </is>
      </c>
      <c r="C546" s="2" t="inlineStr">
        <is>
          <t>INSTALAÇÕES HIDROSANITÁRIAS</t>
        </is>
      </c>
      <c r="D546" s="2" t="inlineStr">
        <is>
          <t>17/07/2026</t>
        </is>
      </c>
      <c r="E546" s="2" t="inlineStr">
        <is>
          <t>25/08/2028</t>
        </is>
      </c>
      <c r="F546" s="2" t="n">
        <v>6821837.458800001</v>
      </c>
      <c r="G546" s="2" t="n">
        <v>0</v>
      </c>
      <c r="H546" s="2" t="n">
        <v>6821837.458800001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0.34</v>
      </c>
      <c r="BC546" s="2" t="n">
        <v>0</v>
      </c>
      <c r="BD546" s="2" t="n">
        <v>0</v>
      </c>
      <c r="BE546" s="2" t="n">
        <v>0.7</v>
      </c>
      <c r="BF546" s="2" t="n">
        <v>0</v>
      </c>
      <c r="BG546" s="2" t="n">
        <v>0.4</v>
      </c>
      <c r="BH546" s="2" t="n">
        <v>1.08</v>
      </c>
      <c r="BI546" s="2" t="n">
        <v>0.4</v>
      </c>
      <c r="BJ546" s="2" t="n">
        <v>0.4</v>
      </c>
      <c r="BK546" s="2" t="n">
        <v>1.61</v>
      </c>
      <c r="BL546" s="2" t="n">
        <v>1.01</v>
      </c>
      <c r="BM546" s="2" t="n">
        <v>0.4</v>
      </c>
      <c r="BN546" s="2" t="n">
        <v>3.66</v>
      </c>
      <c r="BO546" s="2" t="n">
        <v>3.25</v>
      </c>
      <c r="BP546" s="2" t="n">
        <v>0.4</v>
      </c>
      <c r="BQ546" s="2" t="n">
        <v>5.52</v>
      </c>
      <c r="BR546" s="2" t="n">
        <v>5.47</v>
      </c>
      <c r="BS546" s="2" t="n">
        <v>0.4</v>
      </c>
      <c r="BT546" s="2" t="n">
        <v>6.81</v>
      </c>
      <c r="BU546" s="2" t="n">
        <v>7.16</v>
      </c>
      <c r="BV546" s="2" t="n">
        <v>0.4</v>
      </c>
      <c r="BW546" s="2" t="n">
        <v>12.96</v>
      </c>
      <c r="BX546" s="2" t="n">
        <v>12.73</v>
      </c>
      <c r="BY546" s="2" t="n">
        <v>0.4</v>
      </c>
      <c r="BZ546" s="2" t="n">
        <v>20.29</v>
      </c>
      <c r="CA546" s="2" t="n">
        <v>21.04</v>
      </c>
      <c r="CB546" s="2" t="n">
        <v>0.4</v>
      </c>
      <c r="CC546" s="2" t="n">
        <v>27.99</v>
      </c>
      <c r="CD546" s="2" t="n">
        <v>28.36</v>
      </c>
      <c r="CE546" s="2" t="n">
        <v>0.4</v>
      </c>
      <c r="CF546" s="2" t="n">
        <v>36.08</v>
      </c>
      <c r="CG546" s="2" t="n">
        <v>36.24</v>
      </c>
      <c r="CH546" s="2" t="n">
        <v>0.4</v>
      </c>
      <c r="CI546" s="2" t="n">
        <v>43.78</v>
      </c>
      <c r="CJ546" s="2" t="n">
        <v>43.97</v>
      </c>
      <c r="CK546" s="2" t="n">
        <v>0.4</v>
      </c>
      <c r="CL546" s="2" t="n">
        <v>52.43</v>
      </c>
      <c r="CM546" s="2" t="n">
        <v>52.17</v>
      </c>
      <c r="CN546" s="2" t="n">
        <v>0.4</v>
      </c>
      <c r="CO546" s="2" t="n">
        <v>60.69</v>
      </c>
      <c r="CP546" s="2" t="n">
        <v>60.88</v>
      </c>
      <c r="CQ546" s="2" t="n">
        <v>0.4</v>
      </c>
      <c r="CR546" s="2" t="n">
        <v>68.61</v>
      </c>
      <c r="CS546" s="2" t="n">
        <v>68.84</v>
      </c>
      <c r="CT546" s="2" t="n">
        <v>0.4</v>
      </c>
      <c r="CU546" s="2" t="n">
        <v>75.59</v>
      </c>
      <c r="CV546" s="2" t="n">
        <v>75.11</v>
      </c>
      <c r="CW546" s="2" t="n">
        <v>0.4</v>
      </c>
      <c r="CX546" s="2" t="n">
        <v>81.69</v>
      </c>
      <c r="CY546" s="2" t="n">
        <v>80.97</v>
      </c>
      <c r="CZ546" s="2" t="n">
        <v>0.4</v>
      </c>
      <c r="DA546" s="2" t="n">
        <v>88.86</v>
      </c>
      <c r="DB546" s="2" t="n">
        <v>90.48</v>
      </c>
      <c r="DC546" s="2" t="n">
        <v>0.4</v>
      </c>
      <c r="DD546" s="2" t="n">
        <v>89.59</v>
      </c>
      <c r="DE546" s="2" t="n">
        <v>91.29000000000001</v>
      </c>
      <c r="DF546" s="2" t="n">
        <v>0.4</v>
      </c>
      <c r="DG546" s="2" t="n">
        <v>90.67</v>
      </c>
      <c r="DH546" s="2" t="n">
        <v>92.66</v>
      </c>
      <c r="DI546" s="2" t="n">
        <v>0.4</v>
      </c>
      <c r="DJ546" s="2" t="n">
        <v>92.26000000000001</v>
      </c>
      <c r="DK546" s="2" t="n">
        <v>94.01000000000001</v>
      </c>
      <c r="DL546" s="2" t="n">
        <v>0.4</v>
      </c>
      <c r="DM546" s="2" t="n">
        <v>93.68000000000001</v>
      </c>
      <c r="DN546" s="2" t="n">
        <v>96.01000000000001</v>
      </c>
      <c r="DO546" s="2" t="n">
        <v>0.4</v>
      </c>
      <c r="DP546" s="2" t="n">
        <v>95.11</v>
      </c>
      <c r="DQ546" s="2" t="n">
        <v>96.5</v>
      </c>
      <c r="DR546" s="2" t="n">
        <v>0.4</v>
      </c>
      <c r="DS546" s="2" t="n">
        <v>96.86</v>
      </c>
      <c r="DT546" s="2" t="n">
        <v>96.95999999999999</v>
      </c>
      <c r="DU546" s="2" t="n">
        <v>0.4</v>
      </c>
      <c r="DV546" s="2" t="n">
        <v>96.98</v>
      </c>
      <c r="DW546" s="2" t="n">
        <v>96.95999999999999</v>
      </c>
      <c r="DX546" s="2" t="n">
        <v>0.4</v>
      </c>
      <c r="DY546" s="2" t="n">
        <v>97.40000000000001</v>
      </c>
      <c r="DZ546" s="2" t="n">
        <v>97.09</v>
      </c>
      <c r="EA546" s="2" t="n">
        <v>0.4</v>
      </c>
      <c r="EB546" s="2" t="n">
        <v>100</v>
      </c>
      <c r="EC546" s="2" t="n">
        <v>100</v>
      </c>
      <c r="ED546" s="2" t="n">
        <v>0.4</v>
      </c>
      <c r="EE546" s="2" t="n">
        <v>100</v>
      </c>
      <c r="EF546" s="2" t="n">
        <v>100</v>
      </c>
      <c r="EG546" s="2" t="n">
        <v>0.4</v>
      </c>
      <c r="EH546" s="2" t="n">
        <v>100</v>
      </c>
      <c r="EI546" s="2" t="n">
        <v>100</v>
      </c>
      <c r="EJ546" s="2" t="n">
        <v>0.4</v>
      </c>
      <c r="EK546" s="2" t="n">
        <v>100</v>
      </c>
      <c r="EL546" s="2" t="n">
        <v>100</v>
      </c>
      <c r="EM546" s="2" t="n">
        <v>0.4</v>
      </c>
      <c r="EN546" s="2" t="n">
        <v>100</v>
      </c>
      <c r="EO546" s="2" t="n">
        <v>100</v>
      </c>
      <c r="EP546" s="2" t="n">
        <v>0.4</v>
      </c>
    </row>
    <row r="547">
      <c r="A547" s="2" t="n">
        <v>2</v>
      </c>
      <c r="B547" s="2" t="inlineStr">
        <is>
          <t>21.01</t>
        </is>
      </c>
      <c r="C547" s="2" t="inlineStr">
        <is>
          <t>Instalações Prediais de Água fria</t>
        </is>
      </c>
      <c r="D547" s="2" t="inlineStr">
        <is>
          <t>17/07/2026</t>
        </is>
      </c>
      <c r="E547" s="2" t="inlineStr">
        <is>
          <t>25/08/2028</t>
        </is>
      </c>
      <c r="F547" s="2" t="n">
        <v>2407707.3384</v>
      </c>
      <c r="G547" s="2" t="n">
        <v>0</v>
      </c>
      <c r="H547" s="2" t="n">
        <v>2407707.3384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0.25</v>
      </c>
      <c r="BC547" s="2" t="n">
        <v>0</v>
      </c>
      <c r="BD547" s="2" t="n">
        <v>0</v>
      </c>
      <c r="BE547" s="2" t="n">
        <v>0.52</v>
      </c>
      <c r="BF547" s="2" t="n">
        <v>0</v>
      </c>
      <c r="BG547" s="2" t="n">
        <v>0.31</v>
      </c>
      <c r="BH547" s="2" t="n">
        <v>0.8100000000000001</v>
      </c>
      <c r="BI547" s="2" t="n">
        <v>0.31</v>
      </c>
      <c r="BJ547" s="2" t="n">
        <v>0.31</v>
      </c>
      <c r="BK547" s="2" t="n">
        <v>1.31</v>
      </c>
      <c r="BL547" s="2" t="n">
        <v>0.75</v>
      </c>
      <c r="BM547" s="2" t="n">
        <v>0.31</v>
      </c>
      <c r="BN547" s="2" t="n">
        <v>3.98</v>
      </c>
      <c r="BO547" s="2" t="n">
        <v>3.36</v>
      </c>
      <c r="BP547" s="2" t="n">
        <v>0.31</v>
      </c>
      <c r="BQ547" s="2" t="n">
        <v>6.4</v>
      </c>
      <c r="BR547" s="2" t="n">
        <v>6.05</v>
      </c>
      <c r="BS547" s="2" t="n">
        <v>0.31</v>
      </c>
      <c r="BT547" s="2" t="n">
        <v>8.06</v>
      </c>
      <c r="BU547" s="2" t="n">
        <v>8.109999999999999</v>
      </c>
      <c r="BV547" s="2" t="n">
        <v>0.31</v>
      </c>
      <c r="BW547" s="2" t="n">
        <v>13.81</v>
      </c>
      <c r="BX547" s="2" t="n">
        <v>13.7</v>
      </c>
      <c r="BY547" s="2" t="n">
        <v>0.31</v>
      </c>
      <c r="BZ547" s="2" t="n">
        <v>20.56</v>
      </c>
      <c r="CA547" s="2" t="n">
        <v>21.36</v>
      </c>
      <c r="CB547" s="2" t="n">
        <v>0.31</v>
      </c>
      <c r="CC547" s="2" t="n">
        <v>27.61</v>
      </c>
      <c r="CD547" s="2" t="n">
        <v>28.17</v>
      </c>
      <c r="CE547" s="2" t="n">
        <v>0.31</v>
      </c>
      <c r="CF547" s="2" t="n">
        <v>35.1</v>
      </c>
      <c r="CG547" s="2" t="n">
        <v>35.46</v>
      </c>
      <c r="CH547" s="2" t="n">
        <v>0.31</v>
      </c>
      <c r="CI547" s="2" t="n">
        <v>42.19</v>
      </c>
      <c r="CJ547" s="2" t="n">
        <v>42.3</v>
      </c>
      <c r="CK547" s="2" t="n">
        <v>0.31</v>
      </c>
      <c r="CL547" s="2" t="n">
        <v>50.26</v>
      </c>
      <c r="CM547" s="2" t="n">
        <v>49.7</v>
      </c>
      <c r="CN547" s="2" t="n">
        <v>0.31</v>
      </c>
      <c r="CO547" s="2" t="n">
        <v>57.63</v>
      </c>
      <c r="CP547" s="2" t="n">
        <v>57.51</v>
      </c>
      <c r="CQ547" s="2" t="n">
        <v>0.31</v>
      </c>
      <c r="CR547" s="2" t="n">
        <v>64.65000000000001</v>
      </c>
      <c r="CS547" s="2" t="n">
        <v>65.15000000000001</v>
      </c>
      <c r="CT547" s="2" t="n">
        <v>0.31</v>
      </c>
      <c r="CU547" s="2" t="n">
        <v>70.05</v>
      </c>
      <c r="CV547" s="2" t="n">
        <v>70.19</v>
      </c>
      <c r="CW547" s="2" t="n">
        <v>0.31</v>
      </c>
      <c r="CX547" s="2" t="n">
        <v>75</v>
      </c>
      <c r="CY547" s="2" t="n">
        <v>75.01000000000001</v>
      </c>
      <c r="CZ547" s="2" t="n">
        <v>0.31</v>
      </c>
      <c r="DA547" s="2" t="n">
        <v>81.64</v>
      </c>
      <c r="DB547" s="2" t="n">
        <v>83.42</v>
      </c>
      <c r="DC547" s="2" t="n">
        <v>0.31</v>
      </c>
      <c r="DD547" s="2" t="n">
        <v>82.81999999999999</v>
      </c>
      <c r="DE547" s="2" t="n">
        <v>84.5</v>
      </c>
      <c r="DF547" s="2" t="n">
        <v>0.31</v>
      </c>
      <c r="DG547" s="2" t="n">
        <v>84.65000000000001</v>
      </c>
      <c r="DH547" s="2" t="n">
        <v>86.18000000000001</v>
      </c>
      <c r="DI547" s="2" t="n">
        <v>0.31</v>
      </c>
      <c r="DJ547" s="2" t="n">
        <v>86.67</v>
      </c>
      <c r="DK547" s="2" t="n">
        <v>87.81</v>
      </c>
      <c r="DL547" s="2" t="n">
        <v>0.31</v>
      </c>
      <c r="DM547" s="2" t="n">
        <v>88.44</v>
      </c>
      <c r="DN547" s="2" t="n">
        <v>90.09</v>
      </c>
      <c r="DO547" s="2" t="n">
        <v>0.31</v>
      </c>
      <c r="DP547" s="2" t="n">
        <v>90.09999999999999</v>
      </c>
      <c r="DQ547" s="2" t="n">
        <v>91.02</v>
      </c>
      <c r="DR547" s="2" t="n">
        <v>0.31</v>
      </c>
      <c r="DS547" s="2" t="n">
        <v>91.81999999999999</v>
      </c>
      <c r="DT547" s="2" t="n">
        <v>91.90000000000001</v>
      </c>
      <c r="DU547" s="2" t="n">
        <v>0.31</v>
      </c>
      <c r="DV547" s="2" t="n">
        <v>91.91</v>
      </c>
      <c r="DW547" s="2" t="n">
        <v>91.90000000000001</v>
      </c>
      <c r="DX547" s="2" t="n">
        <v>0.31</v>
      </c>
      <c r="DY547" s="2" t="n">
        <v>92.77</v>
      </c>
      <c r="DZ547" s="2" t="n">
        <v>91.95999999999999</v>
      </c>
      <c r="EA547" s="2" t="n">
        <v>0.31</v>
      </c>
      <c r="EB547" s="2" t="n">
        <v>100</v>
      </c>
      <c r="EC547" s="2" t="n">
        <v>100</v>
      </c>
      <c r="ED547" s="2" t="n">
        <v>0.31</v>
      </c>
      <c r="EE547" s="2" t="n">
        <v>100</v>
      </c>
      <c r="EF547" s="2" t="n">
        <v>100</v>
      </c>
      <c r="EG547" s="2" t="n">
        <v>0.31</v>
      </c>
      <c r="EH547" s="2" t="n">
        <v>100</v>
      </c>
      <c r="EI547" s="2" t="n">
        <v>100</v>
      </c>
      <c r="EJ547" s="2" t="n">
        <v>0.31</v>
      </c>
      <c r="EK547" s="2" t="n">
        <v>100</v>
      </c>
      <c r="EL547" s="2" t="n">
        <v>100</v>
      </c>
      <c r="EM547" s="2" t="n">
        <v>0.31</v>
      </c>
      <c r="EN547" s="2" t="n">
        <v>100</v>
      </c>
      <c r="EO547" s="2" t="n">
        <v>100</v>
      </c>
      <c r="EP547" s="2" t="n">
        <v>0.31</v>
      </c>
    </row>
    <row r="548">
      <c r="A548" s="2" t="n">
        <v>3</v>
      </c>
      <c r="B548" s="2" t="inlineStr">
        <is>
          <t>21.01.01</t>
        </is>
      </c>
      <c r="C548" s="2" t="inlineStr">
        <is>
          <t>Rede Concescionária</t>
        </is>
      </c>
      <c r="D548" s="2" t="inlineStr">
        <is>
          <t>11/11/2027</t>
        </is>
      </c>
      <c r="E548" s="2" t="inlineStr">
        <is>
          <t>16/05/2028</t>
        </is>
      </c>
      <c r="F548" s="2" t="n">
        <v>120385.36692</v>
      </c>
      <c r="G548" s="2" t="n">
        <v>0</v>
      </c>
      <c r="H548" s="2" t="n">
        <v>120385.36692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10.83</v>
      </c>
      <c r="DB548" s="2" t="n">
        <v>5.83</v>
      </c>
      <c r="DC548" s="2" t="n">
        <v>0</v>
      </c>
      <c r="DD548" s="2" t="n">
        <v>23.33</v>
      </c>
      <c r="DE548" s="2" t="n">
        <v>18.33</v>
      </c>
      <c r="DF548" s="2" t="n">
        <v>0</v>
      </c>
      <c r="DG548" s="2" t="n">
        <v>40.83</v>
      </c>
      <c r="DH548" s="2" t="n">
        <v>35.83</v>
      </c>
      <c r="DI548" s="2" t="n">
        <v>0</v>
      </c>
      <c r="DJ548" s="2" t="n">
        <v>56.67</v>
      </c>
      <c r="DK548" s="2" t="n">
        <v>51.67</v>
      </c>
      <c r="DL548" s="2" t="n">
        <v>0</v>
      </c>
      <c r="DM548" s="2" t="n">
        <v>75.83</v>
      </c>
      <c r="DN548" s="2" t="n">
        <v>70.83</v>
      </c>
      <c r="DO548" s="2" t="n">
        <v>0</v>
      </c>
      <c r="DP548" s="2" t="n">
        <v>90.83</v>
      </c>
      <c r="DQ548" s="2" t="n">
        <v>85.83</v>
      </c>
      <c r="DR548" s="2" t="n">
        <v>0</v>
      </c>
      <c r="DS548" s="2" t="n">
        <v>100</v>
      </c>
      <c r="DT548" s="2" t="n">
        <v>100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</row>
    <row r="549">
      <c r="A549" s="2" t="n">
        <v>3</v>
      </c>
      <c r="B549" s="2" t="inlineStr">
        <is>
          <t>21.01.02</t>
        </is>
      </c>
      <c r="C549" s="2" t="inlineStr">
        <is>
          <t>Barrilete</t>
        </is>
      </c>
      <c r="D549" s="2" t="inlineStr">
        <is>
          <t>17/07/2026</t>
        </is>
      </c>
      <c r="E549" s="2" t="inlineStr">
        <is>
          <t>11/08/2028</t>
        </is>
      </c>
      <c r="F549" s="2" t="n">
        <v>264847.807224</v>
      </c>
      <c r="G549" s="2" t="n">
        <v>0</v>
      </c>
      <c r="H549" s="2" t="n">
        <v>264847.807224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0.45</v>
      </c>
      <c r="BC549" s="2" t="n">
        <v>0</v>
      </c>
      <c r="BD549" s="2" t="n">
        <v>0</v>
      </c>
      <c r="BE549" s="2" t="n">
        <v>0.9399999999999999</v>
      </c>
      <c r="BF549" s="2" t="n">
        <v>0</v>
      </c>
      <c r="BG549" s="2" t="n">
        <v>0.54</v>
      </c>
      <c r="BH549" s="2" t="n">
        <v>1.44</v>
      </c>
      <c r="BI549" s="2" t="n">
        <v>0.54</v>
      </c>
      <c r="BJ549" s="2" t="n">
        <v>0.54</v>
      </c>
      <c r="BK549" s="2" t="n">
        <v>1.95</v>
      </c>
      <c r="BL549" s="2" t="n">
        <v>1.35</v>
      </c>
      <c r="BM549" s="2" t="n">
        <v>0.54</v>
      </c>
      <c r="BN549" s="2" t="n">
        <v>2.54</v>
      </c>
      <c r="BO549" s="2" t="n">
        <v>2.62</v>
      </c>
      <c r="BP549" s="2" t="n">
        <v>0.54</v>
      </c>
      <c r="BQ549" s="2" t="n">
        <v>3.08</v>
      </c>
      <c r="BR549" s="2" t="n">
        <v>3.65</v>
      </c>
      <c r="BS549" s="2" t="n">
        <v>0.54</v>
      </c>
      <c r="BT549" s="2" t="n">
        <v>3.48</v>
      </c>
      <c r="BU549" s="2" t="n">
        <v>4.44</v>
      </c>
      <c r="BV549" s="2" t="n">
        <v>0.54</v>
      </c>
      <c r="BW549" s="2" t="n">
        <v>9.76</v>
      </c>
      <c r="BX549" s="2" t="n">
        <v>9.42</v>
      </c>
      <c r="BY549" s="2" t="n">
        <v>0.54</v>
      </c>
      <c r="BZ549" s="2" t="n">
        <v>17.45</v>
      </c>
      <c r="CA549" s="2" t="n">
        <v>18.13</v>
      </c>
      <c r="CB549" s="2" t="n">
        <v>0.54</v>
      </c>
      <c r="CC549" s="2" t="n">
        <v>25.4</v>
      </c>
      <c r="CD549" s="2" t="n">
        <v>25.39</v>
      </c>
      <c r="CE549" s="2" t="n">
        <v>0.54</v>
      </c>
      <c r="CF549" s="2" t="n">
        <v>33.81</v>
      </c>
      <c r="CG549" s="2" t="n">
        <v>33.51</v>
      </c>
      <c r="CH549" s="2" t="n">
        <v>0.54</v>
      </c>
      <c r="CI549" s="2" t="n">
        <v>41.58</v>
      </c>
      <c r="CJ549" s="2" t="n">
        <v>41.73</v>
      </c>
      <c r="CK549" s="2" t="n">
        <v>0.54</v>
      </c>
      <c r="CL549" s="2" t="n">
        <v>50.34</v>
      </c>
      <c r="CM549" s="2" t="n">
        <v>50.53</v>
      </c>
      <c r="CN549" s="2" t="n">
        <v>0.54</v>
      </c>
      <c r="CO549" s="2" t="n">
        <v>59.08</v>
      </c>
      <c r="CP549" s="2" t="n">
        <v>59.85</v>
      </c>
      <c r="CQ549" s="2" t="n">
        <v>0.54</v>
      </c>
      <c r="CR549" s="2" t="n">
        <v>67.84999999999999</v>
      </c>
      <c r="CS549" s="2" t="n">
        <v>67.56</v>
      </c>
      <c r="CT549" s="2" t="n">
        <v>0.54</v>
      </c>
      <c r="CU549" s="2" t="n">
        <v>76.91</v>
      </c>
      <c r="CV549" s="2" t="n">
        <v>75.3</v>
      </c>
      <c r="CW549" s="2" t="n">
        <v>0.54</v>
      </c>
      <c r="CX549" s="2" t="n">
        <v>84.45</v>
      </c>
      <c r="CY549" s="2" t="n">
        <v>82.34999999999999</v>
      </c>
      <c r="CZ549" s="2" t="n">
        <v>0.54</v>
      </c>
      <c r="DA549" s="2" t="n">
        <v>92.31999999999999</v>
      </c>
      <c r="DB549" s="2" t="n">
        <v>93.09</v>
      </c>
      <c r="DC549" s="2" t="n">
        <v>0.54</v>
      </c>
      <c r="DD549" s="2" t="n">
        <v>92.70999999999999</v>
      </c>
      <c r="DE549" s="2" t="n">
        <v>93.89</v>
      </c>
      <c r="DF549" s="2" t="n">
        <v>0.54</v>
      </c>
      <c r="DG549" s="2" t="n">
        <v>93.08</v>
      </c>
      <c r="DH549" s="2" t="n">
        <v>95.34</v>
      </c>
      <c r="DI549" s="2" t="n">
        <v>0.54</v>
      </c>
      <c r="DJ549" s="2" t="n">
        <v>94.34999999999999</v>
      </c>
      <c r="DK549" s="2" t="n">
        <v>96.83</v>
      </c>
      <c r="DL549" s="2" t="n">
        <v>0.54</v>
      </c>
      <c r="DM549" s="2" t="n">
        <v>95.81</v>
      </c>
      <c r="DN549" s="2" t="n">
        <v>99.2</v>
      </c>
      <c r="DO549" s="2" t="n">
        <v>0.54</v>
      </c>
      <c r="DP549" s="2" t="n">
        <v>97.42</v>
      </c>
      <c r="DQ549" s="2" t="n">
        <v>99.52</v>
      </c>
      <c r="DR549" s="2" t="n">
        <v>0.54</v>
      </c>
      <c r="DS549" s="2" t="n">
        <v>99.67</v>
      </c>
      <c r="DT549" s="2" t="n">
        <v>99.81</v>
      </c>
      <c r="DU549" s="2" t="n">
        <v>0.54</v>
      </c>
      <c r="DV549" s="2" t="n">
        <v>99.83</v>
      </c>
      <c r="DW549" s="2" t="n">
        <v>99.81</v>
      </c>
      <c r="DX549" s="2" t="n">
        <v>0.54</v>
      </c>
      <c r="DY549" s="2" t="n">
        <v>99.95</v>
      </c>
      <c r="DZ549" s="2" t="n">
        <v>99.93000000000001</v>
      </c>
      <c r="EA549" s="2" t="n">
        <v>0.54</v>
      </c>
      <c r="EB549" s="2" t="n">
        <v>100</v>
      </c>
      <c r="EC549" s="2" t="n">
        <v>100</v>
      </c>
      <c r="ED549" s="2" t="n">
        <v>0.54</v>
      </c>
      <c r="EE549" s="2" t="n">
        <v>100</v>
      </c>
      <c r="EF549" s="2" t="n">
        <v>100</v>
      </c>
      <c r="EG549" s="2" t="n">
        <v>0.54</v>
      </c>
      <c r="EH549" s="2" t="n">
        <v>100</v>
      </c>
      <c r="EI549" s="2" t="n">
        <v>100</v>
      </c>
      <c r="EJ549" s="2" t="n">
        <v>0.54</v>
      </c>
      <c r="EK549" s="2" t="n">
        <v>100</v>
      </c>
      <c r="EL549" s="2" t="n">
        <v>100</v>
      </c>
      <c r="EM549" s="2" t="n">
        <v>0.54</v>
      </c>
      <c r="EN549" s="2" t="n">
        <v>100</v>
      </c>
      <c r="EO549" s="2" t="n">
        <v>100</v>
      </c>
      <c r="EP549" s="2" t="n">
        <v>0.54</v>
      </c>
    </row>
    <row r="550">
      <c r="A550" s="2" t="n">
        <v>3</v>
      </c>
      <c r="B550" s="2" t="inlineStr">
        <is>
          <t>21.01.03</t>
        </is>
      </c>
      <c r="C550" s="2" t="inlineStr">
        <is>
          <t>Casa De Bombas</t>
        </is>
      </c>
      <c r="D550" s="2" t="inlineStr">
        <is>
          <t>17/07/2026</t>
        </is>
      </c>
      <c r="E550" s="2" t="inlineStr">
        <is>
          <t>11/08/2028</t>
        </is>
      </c>
      <c r="F550" s="2" t="n">
        <v>337079.0273760001</v>
      </c>
      <c r="G550" s="2" t="n">
        <v>0</v>
      </c>
      <c r="H550" s="2" t="n">
        <v>337079.0273760001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0.45</v>
      </c>
      <c r="BC550" s="2" t="n">
        <v>0</v>
      </c>
      <c r="BD550" s="2" t="n">
        <v>0</v>
      </c>
      <c r="BE550" s="2" t="n">
        <v>0.9399999999999999</v>
      </c>
      <c r="BF550" s="2" t="n">
        <v>0</v>
      </c>
      <c r="BG550" s="2" t="n">
        <v>0.54</v>
      </c>
      <c r="BH550" s="2" t="n">
        <v>1.44</v>
      </c>
      <c r="BI550" s="2" t="n">
        <v>0.54</v>
      </c>
      <c r="BJ550" s="2" t="n">
        <v>0.54</v>
      </c>
      <c r="BK550" s="2" t="n">
        <v>1.95</v>
      </c>
      <c r="BL550" s="2" t="n">
        <v>1.35</v>
      </c>
      <c r="BM550" s="2" t="n">
        <v>0.54</v>
      </c>
      <c r="BN550" s="2" t="n">
        <v>2.54</v>
      </c>
      <c r="BO550" s="2" t="n">
        <v>2.62</v>
      </c>
      <c r="BP550" s="2" t="n">
        <v>0.54</v>
      </c>
      <c r="BQ550" s="2" t="n">
        <v>3.08</v>
      </c>
      <c r="BR550" s="2" t="n">
        <v>3.65</v>
      </c>
      <c r="BS550" s="2" t="n">
        <v>0.54</v>
      </c>
      <c r="BT550" s="2" t="n">
        <v>3.48</v>
      </c>
      <c r="BU550" s="2" t="n">
        <v>4.44</v>
      </c>
      <c r="BV550" s="2" t="n">
        <v>0.54</v>
      </c>
      <c r="BW550" s="2" t="n">
        <v>9.76</v>
      </c>
      <c r="BX550" s="2" t="n">
        <v>9.42</v>
      </c>
      <c r="BY550" s="2" t="n">
        <v>0.54</v>
      </c>
      <c r="BZ550" s="2" t="n">
        <v>17.45</v>
      </c>
      <c r="CA550" s="2" t="n">
        <v>18.13</v>
      </c>
      <c r="CB550" s="2" t="n">
        <v>0.54</v>
      </c>
      <c r="CC550" s="2" t="n">
        <v>25.4</v>
      </c>
      <c r="CD550" s="2" t="n">
        <v>25.39</v>
      </c>
      <c r="CE550" s="2" t="n">
        <v>0.54</v>
      </c>
      <c r="CF550" s="2" t="n">
        <v>33.81</v>
      </c>
      <c r="CG550" s="2" t="n">
        <v>33.51</v>
      </c>
      <c r="CH550" s="2" t="n">
        <v>0.54</v>
      </c>
      <c r="CI550" s="2" t="n">
        <v>41.58</v>
      </c>
      <c r="CJ550" s="2" t="n">
        <v>41.73</v>
      </c>
      <c r="CK550" s="2" t="n">
        <v>0.54</v>
      </c>
      <c r="CL550" s="2" t="n">
        <v>50.34</v>
      </c>
      <c r="CM550" s="2" t="n">
        <v>50.53</v>
      </c>
      <c r="CN550" s="2" t="n">
        <v>0.54</v>
      </c>
      <c r="CO550" s="2" t="n">
        <v>59.08</v>
      </c>
      <c r="CP550" s="2" t="n">
        <v>59.85</v>
      </c>
      <c r="CQ550" s="2" t="n">
        <v>0.54</v>
      </c>
      <c r="CR550" s="2" t="n">
        <v>67.84999999999999</v>
      </c>
      <c r="CS550" s="2" t="n">
        <v>67.56</v>
      </c>
      <c r="CT550" s="2" t="n">
        <v>0.54</v>
      </c>
      <c r="CU550" s="2" t="n">
        <v>76.91</v>
      </c>
      <c r="CV550" s="2" t="n">
        <v>75.3</v>
      </c>
      <c r="CW550" s="2" t="n">
        <v>0.54</v>
      </c>
      <c r="CX550" s="2" t="n">
        <v>84.45</v>
      </c>
      <c r="CY550" s="2" t="n">
        <v>82.34999999999999</v>
      </c>
      <c r="CZ550" s="2" t="n">
        <v>0.54</v>
      </c>
      <c r="DA550" s="2" t="n">
        <v>92.31999999999999</v>
      </c>
      <c r="DB550" s="2" t="n">
        <v>93.09</v>
      </c>
      <c r="DC550" s="2" t="n">
        <v>0.54</v>
      </c>
      <c r="DD550" s="2" t="n">
        <v>92.70999999999999</v>
      </c>
      <c r="DE550" s="2" t="n">
        <v>93.89</v>
      </c>
      <c r="DF550" s="2" t="n">
        <v>0.54</v>
      </c>
      <c r="DG550" s="2" t="n">
        <v>93.08</v>
      </c>
      <c r="DH550" s="2" t="n">
        <v>95.34</v>
      </c>
      <c r="DI550" s="2" t="n">
        <v>0.54</v>
      </c>
      <c r="DJ550" s="2" t="n">
        <v>94.34999999999999</v>
      </c>
      <c r="DK550" s="2" t="n">
        <v>96.83</v>
      </c>
      <c r="DL550" s="2" t="n">
        <v>0.54</v>
      </c>
      <c r="DM550" s="2" t="n">
        <v>95.81</v>
      </c>
      <c r="DN550" s="2" t="n">
        <v>99.2</v>
      </c>
      <c r="DO550" s="2" t="n">
        <v>0.54</v>
      </c>
      <c r="DP550" s="2" t="n">
        <v>97.42</v>
      </c>
      <c r="DQ550" s="2" t="n">
        <v>99.52</v>
      </c>
      <c r="DR550" s="2" t="n">
        <v>0.54</v>
      </c>
      <c r="DS550" s="2" t="n">
        <v>99.67</v>
      </c>
      <c r="DT550" s="2" t="n">
        <v>99.81</v>
      </c>
      <c r="DU550" s="2" t="n">
        <v>0.54</v>
      </c>
      <c r="DV550" s="2" t="n">
        <v>99.83</v>
      </c>
      <c r="DW550" s="2" t="n">
        <v>99.81</v>
      </c>
      <c r="DX550" s="2" t="n">
        <v>0.54</v>
      </c>
      <c r="DY550" s="2" t="n">
        <v>99.95</v>
      </c>
      <c r="DZ550" s="2" t="n">
        <v>99.93000000000001</v>
      </c>
      <c r="EA550" s="2" t="n">
        <v>0.54</v>
      </c>
      <c r="EB550" s="2" t="n">
        <v>100</v>
      </c>
      <c r="EC550" s="2" t="n">
        <v>100</v>
      </c>
      <c r="ED550" s="2" t="n">
        <v>0.54</v>
      </c>
      <c r="EE550" s="2" t="n">
        <v>100</v>
      </c>
      <c r="EF550" s="2" t="n">
        <v>100</v>
      </c>
      <c r="EG550" s="2" t="n">
        <v>0.54</v>
      </c>
      <c r="EH550" s="2" t="n">
        <v>100</v>
      </c>
      <c r="EI550" s="2" t="n">
        <v>100</v>
      </c>
      <c r="EJ550" s="2" t="n">
        <v>0.54</v>
      </c>
      <c r="EK550" s="2" t="n">
        <v>100</v>
      </c>
      <c r="EL550" s="2" t="n">
        <v>100</v>
      </c>
      <c r="EM550" s="2" t="n">
        <v>0.54</v>
      </c>
      <c r="EN550" s="2" t="n">
        <v>100</v>
      </c>
      <c r="EO550" s="2" t="n">
        <v>100</v>
      </c>
      <c r="EP550" s="2" t="n">
        <v>0.54</v>
      </c>
    </row>
    <row r="551">
      <c r="A551" s="2" t="n">
        <v>3</v>
      </c>
      <c r="B551" s="2" t="inlineStr">
        <is>
          <t>21.01.04</t>
        </is>
      </c>
      <c r="C551" s="2" t="inlineStr">
        <is>
          <t>Furação Nas Lajes</t>
        </is>
      </c>
      <c r="D551" s="2" t="inlineStr">
        <is>
          <t>17/07/2026</t>
        </is>
      </c>
      <c r="E551" s="2" t="inlineStr">
        <is>
          <t>11/08/2028</t>
        </is>
      </c>
      <c r="F551" s="2" t="n">
        <v>144462.440304</v>
      </c>
      <c r="G551" s="2" t="n">
        <v>0</v>
      </c>
      <c r="H551" s="2" t="n">
        <v>144462.440304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0.45</v>
      </c>
      <c r="BC551" s="2" t="n">
        <v>0</v>
      </c>
      <c r="BD551" s="2" t="n">
        <v>0</v>
      </c>
      <c r="BE551" s="2" t="n">
        <v>0.9399999999999999</v>
      </c>
      <c r="BF551" s="2" t="n">
        <v>0</v>
      </c>
      <c r="BG551" s="2" t="n">
        <v>0.54</v>
      </c>
      <c r="BH551" s="2" t="n">
        <v>1.44</v>
      </c>
      <c r="BI551" s="2" t="n">
        <v>0.54</v>
      </c>
      <c r="BJ551" s="2" t="n">
        <v>0.54</v>
      </c>
      <c r="BK551" s="2" t="n">
        <v>1.95</v>
      </c>
      <c r="BL551" s="2" t="n">
        <v>1.35</v>
      </c>
      <c r="BM551" s="2" t="n">
        <v>0.54</v>
      </c>
      <c r="BN551" s="2" t="n">
        <v>2.54</v>
      </c>
      <c r="BO551" s="2" t="n">
        <v>2.62</v>
      </c>
      <c r="BP551" s="2" t="n">
        <v>0.54</v>
      </c>
      <c r="BQ551" s="2" t="n">
        <v>3.08</v>
      </c>
      <c r="BR551" s="2" t="n">
        <v>3.65</v>
      </c>
      <c r="BS551" s="2" t="n">
        <v>0.54</v>
      </c>
      <c r="BT551" s="2" t="n">
        <v>3.48</v>
      </c>
      <c r="BU551" s="2" t="n">
        <v>4.44</v>
      </c>
      <c r="BV551" s="2" t="n">
        <v>0.54</v>
      </c>
      <c r="BW551" s="2" t="n">
        <v>9.76</v>
      </c>
      <c r="BX551" s="2" t="n">
        <v>9.42</v>
      </c>
      <c r="BY551" s="2" t="n">
        <v>0.54</v>
      </c>
      <c r="BZ551" s="2" t="n">
        <v>17.45</v>
      </c>
      <c r="CA551" s="2" t="n">
        <v>18.13</v>
      </c>
      <c r="CB551" s="2" t="n">
        <v>0.54</v>
      </c>
      <c r="CC551" s="2" t="n">
        <v>25.4</v>
      </c>
      <c r="CD551" s="2" t="n">
        <v>25.39</v>
      </c>
      <c r="CE551" s="2" t="n">
        <v>0.54</v>
      </c>
      <c r="CF551" s="2" t="n">
        <v>33.81</v>
      </c>
      <c r="CG551" s="2" t="n">
        <v>33.51</v>
      </c>
      <c r="CH551" s="2" t="n">
        <v>0.54</v>
      </c>
      <c r="CI551" s="2" t="n">
        <v>41.58</v>
      </c>
      <c r="CJ551" s="2" t="n">
        <v>41.73</v>
      </c>
      <c r="CK551" s="2" t="n">
        <v>0.54</v>
      </c>
      <c r="CL551" s="2" t="n">
        <v>50.34</v>
      </c>
      <c r="CM551" s="2" t="n">
        <v>50.53</v>
      </c>
      <c r="CN551" s="2" t="n">
        <v>0.54</v>
      </c>
      <c r="CO551" s="2" t="n">
        <v>59.08</v>
      </c>
      <c r="CP551" s="2" t="n">
        <v>59.85</v>
      </c>
      <c r="CQ551" s="2" t="n">
        <v>0.54</v>
      </c>
      <c r="CR551" s="2" t="n">
        <v>67.84999999999999</v>
      </c>
      <c r="CS551" s="2" t="n">
        <v>67.56</v>
      </c>
      <c r="CT551" s="2" t="n">
        <v>0.54</v>
      </c>
      <c r="CU551" s="2" t="n">
        <v>76.91</v>
      </c>
      <c r="CV551" s="2" t="n">
        <v>75.3</v>
      </c>
      <c r="CW551" s="2" t="n">
        <v>0.54</v>
      </c>
      <c r="CX551" s="2" t="n">
        <v>84.45</v>
      </c>
      <c r="CY551" s="2" t="n">
        <v>82.34999999999999</v>
      </c>
      <c r="CZ551" s="2" t="n">
        <v>0.54</v>
      </c>
      <c r="DA551" s="2" t="n">
        <v>92.31999999999999</v>
      </c>
      <c r="DB551" s="2" t="n">
        <v>93.09</v>
      </c>
      <c r="DC551" s="2" t="n">
        <v>0.54</v>
      </c>
      <c r="DD551" s="2" t="n">
        <v>92.70999999999999</v>
      </c>
      <c r="DE551" s="2" t="n">
        <v>93.89</v>
      </c>
      <c r="DF551" s="2" t="n">
        <v>0.54</v>
      </c>
      <c r="DG551" s="2" t="n">
        <v>93.08</v>
      </c>
      <c r="DH551" s="2" t="n">
        <v>95.34</v>
      </c>
      <c r="DI551" s="2" t="n">
        <v>0.54</v>
      </c>
      <c r="DJ551" s="2" t="n">
        <v>94.34999999999999</v>
      </c>
      <c r="DK551" s="2" t="n">
        <v>96.83</v>
      </c>
      <c r="DL551" s="2" t="n">
        <v>0.54</v>
      </c>
      <c r="DM551" s="2" t="n">
        <v>95.81</v>
      </c>
      <c r="DN551" s="2" t="n">
        <v>99.2</v>
      </c>
      <c r="DO551" s="2" t="n">
        <v>0.54</v>
      </c>
      <c r="DP551" s="2" t="n">
        <v>97.42</v>
      </c>
      <c r="DQ551" s="2" t="n">
        <v>99.52</v>
      </c>
      <c r="DR551" s="2" t="n">
        <v>0.54</v>
      </c>
      <c r="DS551" s="2" t="n">
        <v>99.67</v>
      </c>
      <c r="DT551" s="2" t="n">
        <v>99.81</v>
      </c>
      <c r="DU551" s="2" t="n">
        <v>0.54</v>
      </c>
      <c r="DV551" s="2" t="n">
        <v>99.83</v>
      </c>
      <c r="DW551" s="2" t="n">
        <v>99.81</v>
      </c>
      <c r="DX551" s="2" t="n">
        <v>0.54</v>
      </c>
      <c r="DY551" s="2" t="n">
        <v>99.95</v>
      </c>
      <c r="DZ551" s="2" t="n">
        <v>99.93000000000001</v>
      </c>
      <c r="EA551" s="2" t="n">
        <v>0.54</v>
      </c>
      <c r="EB551" s="2" t="n">
        <v>100</v>
      </c>
      <c r="EC551" s="2" t="n">
        <v>100</v>
      </c>
      <c r="ED551" s="2" t="n">
        <v>0.54</v>
      </c>
      <c r="EE551" s="2" t="n">
        <v>100</v>
      </c>
      <c r="EF551" s="2" t="n">
        <v>100</v>
      </c>
      <c r="EG551" s="2" t="n">
        <v>0.54</v>
      </c>
      <c r="EH551" s="2" t="n">
        <v>100</v>
      </c>
      <c r="EI551" s="2" t="n">
        <v>100</v>
      </c>
      <c r="EJ551" s="2" t="n">
        <v>0.54</v>
      </c>
      <c r="EK551" s="2" t="n">
        <v>100</v>
      </c>
      <c r="EL551" s="2" t="n">
        <v>100</v>
      </c>
      <c r="EM551" s="2" t="n">
        <v>0.54</v>
      </c>
      <c r="EN551" s="2" t="n">
        <v>100</v>
      </c>
      <c r="EO551" s="2" t="n">
        <v>100</v>
      </c>
      <c r="EP551" s="2" t="n">
        <v>0.54</v>
      </c>
    </row>
    <row r="552">
      <c r="A552" s="2" t="n">
        <v>3</v>
      </c>
      <c r="B552" s="2" t="inlineStr">
        <is>
          <t>21.01.05</t>
        </is>
      </c>
      <c r="C552" s="2" t="inlineStr">
        <is>
          <t>Prumadas De Água Fria</t>
        </is>
      </c>
      <c r="D552" s="2" t="inlineStr">
        <is>
          <t>29/09/2026</t>
        </is>
      </c>
      <c r="E552" s="2" t="inlineStr">
        <is>
          <t>11/11/2027</t>
        </is>
      </c>
      <c r="F552" s="2" t="n">
        <v>313001.953992</v>
      </c>
      <c r="G552" s="2" t="n">
        <v>0</v>
      </c>
      <c r="H552" s="2" t="n">
        <v>313001.953992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0.72</v>
      </c>
      <c r="BL552" s="2" t="n">
        <v>0</v>
      </c>
      <c r="BM552" s="2" t="n">
        <v>0</v>
      </c>
      <c r="BN552" s="2" t="n">
        <v>8.25</v>
      </c>
      <c r="BO552" s="2" t="n">
        <v>6.1</v>
      </c>
      <c r="BP552" s="2" t="n">
        <v>0</v>
      </c>
      <c r="BQ552" s="2" t="n">
        <v>15.07</v>
      </c>
      <c r="BR552" s="2" t="n">
        <v>12.92</v>
      </c>
      <c r="BS552" s="2" t="n">
        <v>0</v>
      </c>
      <c r="BT552" s="2" t="n">
        <v>19.73</v>
      </c>
      <c r="BU552" s="2" t="n">
        <v>18.13</v>
      </c>
      <c r="BV552" s="2" t="n">
        <v>0</v>
      </c>
      <c r="BW552" s="2" t="n">
        <v>26.91</v>
      </c>
      <c r="BX552" s="2" t="n">
        <v>27.18</v>
      </c>
      <c r="BY552" s="2" t="n">
        <v>0</v>
      </c>
      <c r="BZ552" s="2" t="n">
        <v>34.8</v>
      </c>
      <c r="CA552" s="2" t="n">
        <v>36.14</v>
      </c>
      <c r="CB552" s="2" t="n">
        <v>0</v>
      </c>
      <c r="CC552" s="2" t="n">
        <v>43.18</v>
      </c>
      <c r="CD552" s="2" t="n">
        <v>45.01</v>
      </c>
      <c r="CE552" s="2" t="n">
        <v>0</v>
      </c>
      <c r="CF552" s="2" t="n">
        <v>52.14</v>
      </c>
      <c r="CG552" s="2" t="n">
        <v>53.85</v>
      </c>
      <c r="CH552" s="2" t="n">
        <v>0</v>
      </c>
      <c r="CI552" s="2" t="n">
        <v>60.97</v>
      </c>
      <c r="CJ552" s="2" t="n">
        <v>61.07</v>
      </c>
      <c r="CK552" s="2" t="n">
        <v>0</v>
      </c>
      <c r="CL552" s="2" t="n">
        <v>71.2</v>
      </c>
      <c r="CM552" s="2" t="n">
        <v>69.05</v>
      </c>
      <c r="CN552" s="2" t="n">
        <v>0</v>
      </c>
      <c r="CO552" s="2" t="n">
        <v>79.18000000000001</v>
      </c>
      <c r="CP552" s="2" t="n">
        <v>77.40000000000001</v>
      </c>
      <c r="CQ552" s="2" t="n">
        <v>0</v>
      </c>
      <c r="CR552" s="2" t="n">
        <v>85.98</v>
      </c>
      <c r="CS552" s="2" t="n">
        <v>88.11</v>
      </c>
      <c r="CT552" s="2" t="n">
        <v>0</v>
      </c>
      <c r="CU552" s="2" t="n">
        <v>87.03</v>
      </c>
      <c r="CV552" s="2" t="n">
        <v>90.39</v>
      </c>
      <c r="CW552" s="2" t="n">
        <v>0</v>
      </c>
      <c r="CX552" s="2" t="n">
        <v>89.39</v>
      </c>
      <c r="CY552" s="2" t="n">
        <v>93.22</v>
      </c>
      <c r="CZ552" s="2" t="n">
        <v>0</v>
      </c>
      <c r="DA552" s="2" t="n">
        <v>94.81999999999999</v>
      </c>
      <c r="DB552" s="2" t="n">
        <v>100</v>
      </c>
      <c r="DC552" s="2" t="n">
        <v>0</v>
      </c>
      <c r="DD552" s="2" t="n">
        <v>95.92</v>
      </c>
      <c r="DE552" s="2" t="n">
        <v>100</v>
      </c>
      <c r="DF552" s="2" t="n">
        <v>0</v>
      </c>
      <c r="DG552" s="2" t="n">
        <v>98.34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</row>
    <row r="553">
      <c r="A553" s="2" t="n">
        <v>3</v>
      </c>
      <c r="B553" s="2" t="inlineStr">
        <is>
          <t>21.01.06</t>
        </is>
      </c>
      <c r="C553" s="2" t="inlineStr">
        <is>
          <t>Distribuição</t>
        </is>
      </c>
      <c r="D553" s="2" t="inlineStr">
        <is>
          <t>29/09/2026</t>
        </is>
      </c>
      <c r="E553" s="2" t="inlineStr">
        <is>
          <t>11/11/2027</t>
        </is>
      </c>
      <c r="F553" s="2" t="n">
        <v>433387.320912</v>
      </c>
      <c r="G553" s="2" t="n">
        <v>0</v>
      </c>
      <c r="H553" s="2" t="n">
        <v>433387.320912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0.72</v>
      </c>
      <c r="BL553" s="2" t="n">
        <v>0</v>
      </c>
      <c r="BM553" s="2" t="n">
        <v>0</v>
      </c>
      <c r="BN553" s="2" t="n">
        <v>8.25</v>
      </c>
      <c r="BO553" s="2" t="n">
        <v>6.1</v>
      </c>
      <c r="BP553" s="2" t="n">
        <v>0</v>
      </c>
      <c r="BQ553" s="2" t="n">
        <v>15.07</v>
      </c>
      <c r="BR553" s="2" t="n">
        <v>12.92</v>
      </c>
      <c r="BS553" s="2" t="n">
        <v>0</v>
      </c>
      <c r="BT553" s="2" t="n">
        <v>19.73</v>
      </c>
      <c r="BU553" s="2" t="n">
        <v>18.13</v>
      </c>
      <c r="BV553" s="2" t="n">
        <v>0</v>
      </c>
      <c r="BW553" s="2" t="n">
        <v>26.91</v>
      </c>
      <c r="BX553" s="2" t="n">
        <v>27.18</v>
      </c>
      <c r="BY553" s="2" t="n">
        <v>0</v>
      </c>
      <c r="BZ553" s="2" t="n">
        <v>34.8</v>
      </c>
      <c r="CA553" s="2" t="n">
        <v>36.14</v>
      </c>
      <c r="CB553" s="2" t="n">
        <v>0</v>
      </c>
      <c r="CC553" s="2" t="n">
        <v>43.18</v>
      </c>
      <c r="CD553" s="2" t="n">
        <v>45.01</v>
      </c>
      <c r="CE553" s="2" t="n">
        <v>0</v>
      </c>
      <c r="CF553" s="2" t="n">
        <v>52.14</v>
      </c>
      <c r="CG553" s="2" t="n">
        <v>53.85</v>
      </c>
      <c r="CH553" s="2" t="n">
        <v>0</v>
      </c>
      <c r="CI553" s="2" t="n">
        <v>60.97</v>
      </c>
      <c r="CJ553" s="2" t="n">
        <v>61.07</v>
      </c>
      <c r="CK553" s="2" t="n">
        <v>0</v>
      </c>
      <c r="CL553" s="2" t="n">
        <v>71.2</v>
      </c>
      <c r="CM553" s="2" t="n">
        <v>69.05</v>
      </c>
      <c r="CN553" s="2" t="n">
        <v>0</v>
      </c>
      <c r="CO553" s="2" t="n">
        <v>79.18000000000001</v>
      </c>
      <c r="CP553" s="2" t="n">
        <v>77.40000000000001</v>
      </c>
      <c r="CQ553" s="2" t="n">
        <v>0</v>
      </c>
      <c r="CR553" s="2" t="n">
        <v>85.98</v>
      </c>
      <c r="CS553" s="2" t="n">
        <v>88.11</v>
      </c>
      <c r="CT553" s="2" t="n">
        <v>0</v>
      </c>
      <c r="CU553" s="2" t="n">
        <v>87.03</v>
      </c>
      <c r="CV553" s="2" t="n">
        <v>90.39</v>
      </c>
      <c r="CW553" s="2" t="n">
        <v>0</v>
      </c>
      <c r="CX553" s="2" t="n">
        <v>89.39</v>
      </c>
      <c r="CY553" s="2" t="n">
        <v>93.22</v>
      </c>
      <c r="CZ553" s="2" t="n">
        <v>0</v>
      </c>
      <c r="DA553" s="2" t="n">
        <v>94.81999999999999</v>
      </c>
      <c r="DB553" s="2" t="n">
        <v>100</v>
      </c>
      <c r="DC553" s="2" t="n">
        <v>0</v>
      </c>
      <c r="DD553" s="2" t="n">
        <v>95.92</v>
      </c>
      <c r="DE553" s="2" t="n">
        <v>100</v>
      </c>
      <c r="DF553" s="2" t="n">
        <v>0</v>
      </c>
      <c r="DG553" s="2" t="n">
        <v>98.34</v>
      </c>
      <c r="DH553" s="2" t="n">
        <v>100</v>
      </c>
      <c r="DI553" s="2" t="n">
        <v>0</v>
      </c>
      <c r="DJ553" s="2" t="n">
        <v>100</v>
      </c>
      <c r="DK553" s="2" t="n">
        <v>100</v>
      </c>
      <c r="DL553" s="2" t="n">
        <v>0</v>
      </c>
      <c r="DM553" s="2" t="n">
        <v>100</v>
      </c>
      <c r="DN553" s="2" t="n">
        <v>100</v>
      </c>
      <c r="DO553" s="2" t="n">
        <v>0</v>
      </c>
      <c r="DP553" s="2" t="n">
        <v>100</v>
      </c>
      <c r="DQ553" s="2" t="n">
        <v>100</v>
      </c>
      <c r="DR553" s="2" t="n">
        <v>0</v>
      </c>
      <c r="DS553" s="2" t="n">
        <v>100</v>
      </c>
      <c r="DT553" s="2" t="n">
        <v>100</v>
      </c>
      <c r="DU553" s="2" t="n">
        <v>0</v>
      </c>
      <c r="DV553" s="2" t="n">
        <v>100</v>
      </c>
      <c r="DW553" s="2" t="n">
        <v>100</v>
      </c>
      <c r="DX553" s="2" t="n">
        <v>0</v>
      </c>
      <c r="DY553" s="2" t="n">
        <v>100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</row>
    <row r="554">
      <c r="A554" s="2" t="n">
        <v>3</v>
      </c>
      <c r="B554" s="2" t="inlineStr">
        <is>
          <t>21.01.07</t>
        </is>
      </c>
      <c r="C554" s="2" t="inlineStr">
        <is>
          <t>Registros e Válvulas</t>
        </is>
      </c>
      <c r="D554" s="2" t="inlineStr">
        <is>
          <t>17/07/2026</t>
        </is>
      </c>
      <c r="E554" s="2" t="inlineStr">
        <is>
          <t>11/08/2028</t>
        </is>
      </c>
      <c r="F554" s="2" t="n">
        <v>361156.10076</v>
      </c>
      <c r="G554" s="2" t="n">
        <v>0</v>
      </c>
      <c r="H554" s="2" t="n">
        <v>361156.10076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0.45</v>
      </c>
      <c r="BC554" s="2" t="n">
        <v>0</v>
      </c>
      <c r="BD554" s="2" t="n">
        <v>0</v>
      </c>
      <c r="BE554" s="2" t="n">
        <v>0.9399999999999999</v>
      </c>
      <c r="BF554" s="2" t="n">
        <v>0</v>
      </c>
      <c r="BG554" s="2" t="n">
        <v>0.54</v>
      </c>
      <c r="BH554" s="2" t="n">
        <v>1.44</v>
      </c>
      <c r="BI554" s="2" t="n">
        <v>0.54</v>
      </c>
      <c r="BJ554" s="2" t="n">
        <v>0.54</v>
      </c>
      <c r="BK554" s="2" t="n">
        <v>1.95</v>
      </c>
      <c r="BL554" s="2" t="n">
        <v>1.35</v>
      </c>
      <c r="BM554" s="2" t="n">
        <v>0.54</v>
      </c>
      <c r="BN554" s="2" t="n">
        <v>2.54</v>
      </c>
      <c r="BO554" s="2" t="n">
        <v>2.62</v>
      </c>
      <c r="BP554" s="2" t="n">
        <v>0.54</v>
      </c>
      <c r="BQ554" s="2" t="n">
        <v>3.08</v>
      </c>
      <c r="BR554" s="2" t="n">
        <v>3.65</v>
      </c>
      <c r="BS554" s="2" t="n">
        <v>0.54</v>
      </c>
      <c r="BT554" s="2" t="n">
        <v>3.48</v>
      </c>
      <c r="BU554" s="2" t="n">
        <v>4.44</v>
      </c>
      <c r="BV554" s="2" t="n">
        <v>0.54</v>
      </c>
      <c r="BW554" s="2" t="n">
        <v>9.76</v>
      </c>
      <c r="BX554" s="2" t="n">
        <v>9.42</v>
      </c>
      <c r="BY554" s="2" t="n">
        <v>0.54</v>
      </c>
      <c r="BZ554" s="2" t="n">
        <v>17.45</v>
      </c>
      <c r="CA554" s="2" t="n">
        <v>18.13</v>
      </c>
      <c r="CB554" s="2" t="n">
        <v>0.54</v>
      </c>
      <c r="CC554" s="2" t="n">
        <v>25.4</v>
      </c>
      <c r="CD554" s="2" t="n">
        <v>25.39</v>
      </c>
      <c r="CE554" s="2" t="n">
        <v>0.54</v>
      </c>
      <c r="CF554" s="2" t="n">
        <v>33.81</v>
      </c>
      <c r="CG554" s="2" t="n">
        <v>33.51</v>
      </c>
      <c r="CH554" s="2" t="n">
        <v>0.54</v>
      </c>
      <c r="CI554" s="2" t="n">
        <v>41.58</v>
      </c>
      <c r="CJ554" s="2" t="n">
        <v>41.73</v>
      </c>
      <c r="CK554" s="2" t="n">
        <v>0.54</v>
      </c>
      <c r="CL554" s="2" t="n">
        <v>50.34</v>
      </c>
      <c r="CM554" s="2" t="n">
        <v>50.53</v>
      </c>
      <c r="CN554" s="2" t="n">
        <v>0.54</v>
      </c>
      <c r="CO554" s="2" t="n">
        <v>59.08</v>
      </c>
      <c r="CP554" s="2" t="n">
        <v>59.85</v>
      </c>
      <c r="CQ554" s="2" t="n">
        <v>0.54</v>
      </c>
      <c r="CR554" s="2" t="n">
        <v>67.84999999999999</v>
      </c>
      <c r="CS554" s="2" t="n">
        <v>67.56</v>
      </c>
      <c r="CT554" s="2" t="n">
        <v>0.54</v>
      </c>
      <c r="CU554" s="2" t="n">
        <v>76.91</v>
      </c>
      <c r="CV554" s="2" t="n">
        <v>75.3</v>
      </c>
      <c r="CW554" s="2" t="n">
        <v>0.54</v>
      </c>
      <c r="CX554" s="2" t="n">
        <v>84.45</v>
      </c>
      <c r="CY554" s="2" t="n">
        <v>82.34999999999999</v>
      </c>
      <c r="CZ554" s="2" t="n">
        <v>0.54</v>
      </c>
      <c r="DA554" s="2" t="n">
        <v>92.31999999999999</v>
      </c>
      <c r="DB554" s="2" t="n">
        <v>93.09</v>
      </c>
      <c r="DC554" s="2" t="n">
        <v>0.54</v>
      </c>
      <c r="DD554" s="2" t="n">
        <v>92.70999999999999</v>
      </c>
      <c r="DE554" s="2" t="n">
        <v>93.89</v>
      </c>
      <c r="DF554" s="2" t="n">
        <v>0.54</v>
      </c>
      <c r="DG554" s="2" t="n">
        <v>93.08</v>
      </c>
      <c r="DH554" s="2" t="n">
        <v>95.34</v>
      </c>
      <c r="DI554" s="2" t="n">
        <v>0.54</v>
      </c>
      <c r="DJ554" s="2" t="n">
        <v>94.34999999999999</v>
      </c>
      <c r="DK554" s="2" t="n">
        <v>96.83</v>
      </c>
      <c r="DL554" s="2" t="n">
        <v>0.54</v>
      </c>
      <c r="DM554" s="2" t="n">
        <v>95.81</v>
      </c>
      <c r="DN554" s="2" t="n">
        <v>99.2</v>
      </c>
      <c r="DO554" s="2" t="n">
        <v>0.54</v>
      </c>
      <c r="DP554" s="2" t="n">
        <v>97.42</v>
      </c>
      <c r="DQ554" s="2" t="n">
        <v>99.52</v>
      </c>
      <c r="DR554" s="2" t="n">
        <v>0.54</v>
      </c>
      <c r="DS554" s="2" t="n">
        <v>99.67</v>
      </c>
      <c r="DT554" s="2" t="n">
        <v>99.81</v>
      </c>
      <c r="DU554" s="2" t="n">
        <v>0.54</v>
      </c>
      <c r="DV554" s="2" t="n">
        <v>99.83</v>
      </c>
      <c r="DW554" s="2" t="n">
        <v>99.81</v>
      </c>
      <c r="DX554" s="2" t="n">
        <v>0.54</v>
      </c>
      <c r="DY554" s="2" t="n">
        <v>99.95</v>
      </c>
      <c r="DZ554" s="2" t="n">
        <v>99.93000000000001</v>
      </c>
      <c r="EA554" s="2" t="n">
        <v>0.54</v>
      </c>
      <c r="EB554" s="2" t="n">
        <v>100</v>
      </c>
      <c r="EC554" s="2" t="n">
        <v>100</v>
      </c>
      <c r="ED554" s="2" t="n">
        <v>0.54</v>
      </c>
      <c r="EE554" s="2" t="n">
        <v>100</v>
      </c>
      <c r="EF554" s="2" t="n">
        <v>100</v>
      </c>
      <c r="EG554" s="2" t="n">
        <v>0.54</v>
      </c>
      <c r="EH554" s="2" t="n">
        <v>100</v>
      </c>
      <c r="EI554" s="2" t="n">
        <v>100</v>
      </c>
      <c r="EJ554" s="2" t="n">
        <v>0.54</v>
      </c>
      <c r="EK554" s="2" t="n">
        <v>100</v>
      </c>
      <c r="EL554" s="2" t="n">
        <v>100</v>
      </c>
      <c r="EM554" s="2" t="n">
        <v>0.54</v>
      </c>
      <c r="EN554" s="2" t="n">
        <v>100</v>
      </c>
      <c r="EO554" s="2" t="n">
        <v>100</v>
      </c>
      <c r="EP554" s="2" t="n">
        <v>0.54</v>
      </c>
    </row>
    <row r="555">
      <c r="A555" s="2" t="n">
        <v>3</v>
      </c>
      <c r="B555" s="2" t="inlineStr">
        <is>
          <t>21.01.08</t>
        </is>
      </c>
      <c r="C555" s="2" t="inlineStr">
        <is>
          <t>Caixas de passagem</t>
        </is>
      </c>
      <c r="D555" s="2" t="inlineStr">
        <is>
          <t>17/07/2026</t>
        </is>
      </c>
      <c r="E555" s="2" t="inlineStr">
        <is>
          <t>11/08/2028</t>
        </is>
      </c>
      <c r="F555" s="2" t="n">
        <v>240770.73384</v>
      </c>
      <c r="G555" s="2" t="n">
        <v>0</v>
      </c>
      <c r="H555" s="2" t="n">
        <v>240770.73384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0.45</v>
      </c>
      <c r="BC555" s="2" t="n">
        <v>0</v>
      </c>
      <c r="BD555" s="2" t="n">
        <v>0</v>
      </c>
      <c r="BE555" s="2" t="n">
        <v>0.9399999999999999</v>
      </c>
      <c r="BF555" s="2" t="n">
        <v>0</v>
      </c>
      <c r="BG555" s="2" t="n">
        <v>0.54</v>
      </c>
      <c r="BH555" s="2" t="n">
        <v>1.44</v>
      </c>
      <c r="BI555" s="2" t="n">
        <v>0.54</v>
      </c>
      <c r="BJ555" s="2" t="n">
        <v>0.54</v>
      </c>
      <c r="BK555" s="2" t="n">
        <v>1.95</v>
      </c>
      <c r="BL555" s="2" t="n">
        <v>1.35</v>
      </c>
      <c r="BM555" s="2" t="n">
        <v>0.54</v>
      </c>
      <c r="BN555" s="2" t="n">
        <v>2.54</v>
      </c>
      <c r="BO555" s="2" t="n">
        <v>2.62</v>
      </c>
      <c r="BP555" s="2" t="n">
        <v>0.54</v>
      </c>
      <c r="BQ555" s="2" t="n">
        <v>3.08</v>
      </c>
      <c r="BR555" s="2" t="n">
        <v>3.65</v>
      </c>
      <c r="BS555" s="2" t="n">
        <v>0.54</v>
      </c>
      <c r="BT555" s="2" t="n">
        <v>3.48</v>
      </c>
      <c r="BU555" s="2" t="n">
        <v>4.44</v>
      </c>
      <c r="BV555" s="2" t="n">
        <v>0.54</v>
      </c>
      <c r="BW555" s="2" t="n">
        <v>9.76</v>
      </c>
      <c r="BX555" s="2" t="n">
        <v>9.42</v>
      </c>
      <c r="BY555" s="2" t="n">
        <v>0.54</v>
      </c>
      <c r="BZ555" s="2" t="n">
        <v>17.45</v>
      </c>
      <c r="CA555" s="2" t="n">
        <v>18.13</v>
      </c>
      <c r="CB555" s="2" t="n">
        <v>0.54</v>
      </c>
      <c r="CC555" s="2" t="n">
        <v>25.4</v>
      </c>
      <c r="CD555" s="2" t="n">
        <v>25.39</v>
      </c>
      <c r="CE555" s="2" t="n">
        <v>0.54</v>
      </c>
      <c r="CF555" s="2" t="n">
        <v>33.81</v>
      </c>
      <c r="CG555" s="2" t="n">
        <v>33.51</v>
      </c>
      <c r="CH555" s="2" t="n">
        <v>0.54</v>
      </c>
      <c r="CI555" s="2" t="n">
        <v>41.58</v>
      </c>
      <c r="CJ555" s="2" t="n">
        <v>41.73</v>
      </c>
      <c r="CK555" s="2" t="n">
        <v>0.54</v>
      </c>
      <c r="CL555" s="2" t="n">
        <v>50.34</v>
      </c>
      <c r="CM555" s="2" t="n">
        <v>50.53</v>
      </c>
      <c r="CN555" s="2" t="n">
        <v>0.54</v>
      </c>
      <c r="CO555" s="2" t="n">
        <v>59.08</v>
      </c>
      <c r="CP555" s="2" t="n">
        <v>59.85</v>
      </c>
      <c r="CQ555" s="2" t="n">
        <v>0.54</v>
      </c>
      <c r="CR555" s="2" t="n">
        <v>67.84999999999999</v>
      </c>
      <c r="CS555" s="2" t="n">
        <v>67.56</v>
      </c>
      <c r="CT555" s="2" t="n">
        <v>0.54</v>
      </c>
      <c r="CU555" s="2" t="n">
        <v>76.91</v>
      </c>
      <c r="CV555" s="2" t="n">
        <v>75.3</v>
      </c>
      <c r="CW555" s="2" t="n">
        <v>0.54</v>
      </c>
      <c r="CX555" s="2" t="n">
        <v>84.45</v>
      </c>
      <c r="CY555" s="2" t="n">
        <v>82.34999999999999</v>
      </c>
      <c r="CZ555" s="2" t="n">
        <v>0.54</v>
      </c>
      <c r="DA555" s="2" t="n">
        <v>92.31999999999999</v>
      </c>
      <c r="DB555" s="2" t="n">
        <v>93.09</v>
      </c>
      <c r="DC555" s="2" t="n">
        <v>0.54</v>
      </c>
      <c r="DD555" s="2" t="n">
        <v>92.70999999999999</v>
      </c>
      <c r="DE555" s="2" t="n">
        <v>93.89</v>
      </c>
      <c r="DF555" s="2" t="n">
        <v>0.54</v>
      </c>
      <c r="DG555" s="2" t="n">
        <v>93.08</v>
      </c>
      <c r="DH555" s="2" t="n">
        <v>95.34</v>
      </c>
      <c r="DI555" s="2" t="n">
        <v>0.54</v>
      </c>
      <c r="DJ555" s="2" t="n">
        <v>94.34999999999999</v>
      </c>
      <c r="DK555" s="2" t="n">
        <v>96.83</v>
      </c>
      <c r="DL555" s="2" t="n">
        <v>0.54</v>
      </c>
      <c r="DM555" s="2" t="n">
        <v>95.81</v>
      </c>
      <c r="DN555" s="2" t="n">
        <v>99.2</v>
      </c>
      <c r="DO555" s="2" t="n">
        <v>0.54</v>
      </c>
      <c r="DP555" s="2" t="n">
        <v>97.42</v>
      </c>
      <c r="DQ555" s="2" t="n">
        <v>99.52</v>
      </c>
      <c r="DR555" s="2" t="n">
        <v>0.54</v>
      </c>
      <c r="DS555" s="2" t="n">
        <v>99.67</v>
      </c>
      <c r="DT555" s="2" t="n">
        <v>99.81</v>
      </c>
      <c r="DU555" s="2" t="n">
        <v>0.54</v>
      </c>
      <c r="DV555" s="2" t="n">
        <v>99.83</v>
      </c>
      <c r="DW555" s="2" t="n">
        <v>99.81</v>
      </c>
      <c r="DX555" s="2" t="n">
        <v>0.54</v>
      </c>
      <c r="DY555" s="2" t="n">
        <v>99.95</v>
      </c>
      <c r="DZ555" s="2" t="n">
        <v>99.93000000000001</v>
      </c>
      <c r="EA555" s="2" t="n">
        <v>0.54</v>
      </c>
      <c r="EB555" s="2" t="n">
        <v>100</v>
      </c>
      <c r="EC555" s="2" t="n">
        <v>100</v>
      </c>
      <c r="ED555" s="2" t="n">
        <v>0.54</v>
      </c>
      <c r="EE555" s="2" t="n">
        <v>100</v>
      </c>
      <c r="EF555" s="2" t="n">
        <v>100</v>
      </c>
      <c r="EG555" s="2" t="n">
        <v>0.54</v>
      </c>
      <c r="EH555" s="2" t="n">
        <v>100</v>
      </c>
      <c r="EI555" s="2" t="n">
        <v>100</v>
      </c>
      <c r="EJ555" s="2" t="n">
        <v>0.54</v>
      </c>
      <c r="EK555" s="2" t="n">
        <v>100</v>
      </c>
      <c r="EL555" s="2" t="n">
        <v>100</v>
      </c>
      <c r="EM555" s="2" t="n">
        <v>0.54</v>
      </c>
      <c r="EN555" s="2" t="n">
        <v>100</v>
      </c>
      <c r="EO555" s="2" t="n">
        <v>100</v>
      </c>
      <c r="EP555" s="2" t="n">
        <v>0.54</v>
      </c>
    </row>
    <row r="556">
      <c r="A556" s="2" t="n">
        <v>3</v>
      </c>
      <c r="B556" s="2" t="inlineStr">
        <is>
          <t>21.01.09</t>
        </is>
      </c>
      <c r="C556" s="2" t="inlineStr">
        <is>
          <t>Reservatórios</t>
        </is>
      </c>
      <c r="D556" s="2" t="inlineStr">
        <is>
          <t>28/07/2028</t>
        </is>
      </c>
      <c r="E556" s="2" t="inlineStr">
        <is>
          <t>25/08/2028</t>
        </is>
      </c>
      <c r="F556" s="2" t="n">
        <v>192616.587072</v>
      </c>
      <c r="G556" s="2" t="n">
        <v>0</v>
      </c>
      <c r="H556" s="2" t="n">
        <v>192616.587072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0</v>
      </c>
      <c r="DW556" s="2" t="n">
        <v>0</v>
      </c>
      <c r="DX556" s="2" t="n">
        <v>0</v>
      </c>
      <c r="DY556" s="2" t="n">
        <v>10</v>
      </c>
      <c r="DZ556" s="2" t="n">
        <v>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</row>
    <row r="557">
      <c r="A557" s="2" t="n">
        <v>2</v>
      </c>
      <c r="B557" s="2" t="inlineStr">
        <is>
          <t>21.02</t>
        </is>
      </c>
      <c r="C557" s="2" t="inlineStr">
        <is>
          <t>Instalações Prediais de Água Quente</t>
        </is>
      </c>
      <c r="D557" s="2" t="inlineStr">
        <is>
          <t>17/07/2026</t>
        </is>
      </c>
      <c r="E557" s="2" t="inlineStr">
        <is>
          <t>11/08/2028</t>
        </is>
      </c>
      <c r="F557" s="2" t="n">
        <v>2006422.782</v>
      </c>
      <c r="G557" s="2" t="n">
        <v>0</v>
      </c>
      <c r="H557" s="2" t="n">
        <v>2006422.782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0.35</v>
      </c>
      <c r="BC557" s="2" t="n">
        <v>0</v>
      </c>
      <c r="BD557" s="2" t="n">
        <v>0</v>
      </c>
      <c r="BE557" s="2" t="n">
        <v>0.74</v>
      </c>
      <c r="BF557" s="2" t="n">
        <v>0</v>
      </c>
      <c r="BG557" s="2" t="n">
        <v>0.43</v>
      </c>
      <c r="BH557" s="2" t="n">
        <v>1.14</v>
      </c>
      <c r="BI557" s="2" t="n">
        <v>0.43</v>
      </c>
      <c r="BJ557" s="2" t="n">
        <v>0.43</v>
      </c>
      <c r="BK557" s="2" t="n">
        <v>1.69</v>
      </c>
      <c r="BL557" s="2" t="n">
        <v>1.06</v>
      </c>
      <c r="BM557" s="2" t="n">
        <v>0.43</v>
      </c>
      <c r="BN557" s="2" t="n">
        <v>3.74</v>
      </c>
      <c r="BO557" s="2" t="n">
        <v>3.35</v>
      </c>
      <c r="BP557" s="2" t="n">
        <v>0.43</v>
      </c>
      <c r="BQ557" s="2" t="n">
        <v>5.6</v>
      </c>
      <c r="BR557" s="2" t="n">
        <v>5.59</v>
      </c>
      <c r="BS557" s="2" t="n">
        <v>0.43</v>
      </c>
      <c r="BT557" s="2" t="n">
        <v>6.89</v>
      </c>
      <c r="BU557" s="2" t="n">
        <v>7.32</v>
      </c>
      <c r="BV557" s="2" t="n">
        <v>0.43</v>
      </c>
      <c r="BW557" s="2" t="n">
        <v>13.36</v>
      </c>
      <c r="BX557" s="2" t="n">
        <v>13.15</v>
      </c>
      <c r="BY557" s="2" t="n">
        <v>0.43</v>
      </c>
      <c r="BZ557" s="2" t="n">
        <v>21.1</v>
      </c>
      <c r="CA557" s="2" t="n">
        <v>21.91</v>
      </c>
      <c r="CB557" s="2" t="n">
        <v>0.43</v>
      </c>
      <c r="CC557" s="2" t="n">
        <v>29.13</v>
      </c>
      <c r="CD557" s="2" t="n">
        <v>29.51</v>
      </c>
      <c r="CE557" s="2" t="n">
        <v>0.43</v>
      </c>
      <c r="CF557" s="2" t="n">
        <v>37.66</v>
      </c>
      <c r="CG557" s="2" t="n">
        <v>37.78</v>
      </c>
      <c r="CH557" s="2" t="n">
        <v>0.43</v>
      </c>
      <c r="CI557" s="2" t="n">
        <v>45.65</v>
      </c>
      <c r="CJ557" s="2" t="n">
        <v>45.79</v>
      </c>
      <c r="CK557" s="2" t="n">
        <v>0.43</v>
      </c>
      <c r="CL557" s="2" t="n">
        <v>54.72</v>
      </c>
      <c r="CM557" s="2" t="n">
        <v>54.42</v>
      </c>
      <c r="CN557" s="2" t="n">
        <v>0.43</v>
      </c>
      <c r="CO557" s="2" t="n">
        <v>63.3</v>
      </c>
      <c r="CP557" s="2" t="n">
        <v>63.53</v>
      </c>
      <c r="CQ557" s="2" t="n">
        <v>0.43</v>
      </c>
      <c r="CR557" s="2" t="n">
        <v>71.66</v>
      </c>
      <c r="CS557" s="2" t="n">
        <v>71.87</v>
      </c>
      <c r="CT557" s="2" t="n">
        <v>0.43</v>
      </c>
      <c r="CU557" s="2" t="n">
        <v>79.03</v>
      </c>
      <c r="CV557" s="2" t="n">
        <v>78.47</v>
      </c>
      <c r="CW557" s="2" t="n">
        <v>0.43</v>
      </c>
      <c r="CX557" s="2" t="n">
        <v>85.48999999999999</v>
      </c>
      <c r="CY557" s="2" t="n">
        <v>84.63</v>
      </c>
      <c r="CZ557" s="2" t="n">
        <v>0.43</v>
      </c>
      <c r="DA557" s="2" t="n">
        <v>92.84999999999999</v>
      </c>
      <c r="DB557" s="2" t="n">
        <v>94.54000000000001</v>
      </c>
      <c r="DC557" s="2" t="n">
        <v>0.43</v>
      </c>
      <c r="DD557" s="2" t="n">
        <v>93.38</v>
      </c>
      <c r="DE557" s="2" t="n">
        <v>95.18000000000001</v>
      </c>
      <c r="DF557" s="2" t="n">
        <v>0.43</v>
      </c>
      <c r="DG557" s="2" t="n">
        <v>94.18000000000001</v>
      </c>
      <c r="DH557" s="2" t="n">
        <v>96.31</v>
      </c>
      <c r="DI557" s="2" t="n">
        <v>0.43</v>
      </c>
      <c r="DJ557" s="2" t="n">
        <v>95.54000000000001</v>
      </c>
      <c r="DK557" s="2" t="n">
        <v>97.5</v>
      </c>
      <c r="DL557" s="2" t="n">
        <v>0.43</v>
      </c>
      <c r="DM557" s="2" t="n">
        <v>96.69</v>
      </c>
      <c r="DN557" s="2" t="n">
        <v>99.37</v>
      </c>
      <c r="DO557" s="2" t="n">
        <v>0.43</v>
      </c>
      <c r="DP557" s="2" t="n">
        <v>97.95999999999999</v>
      </c>
      <c r="DQ557" s="2" t="n">
        <v>99.62</v>
      </c>
      <c r="DR557" s="2" t="n">
        <v>0.43</v>
      </c>
      <c r="DS557" s="2" t="n">
        <v>99.73999999999999</v>
      </c>
      <c r="DT557" s="2" t="n">
        <v>99.84999999999999</v>
      </c>
      <c r="DU557" s="2" t="n">
        <v>0.43</v>
      </c>
      <c r="DV557" s="2" t="n">
        <v>99.87</v>
      </c>
      <c r="DW557" s="2" t="n">
        <v>99.84999999999999</v>
      </c>
      <c r="DX557" s="2" t="n">
        <v>0.43</v>
      </c>
      <c r="DY557" s="2" t="n">
        <v>99.95999999999999</v>
      </c>
      <c r="DZ557" s="2" t="n">
        <v>99.94</v>
      </c>
      <c r="EA557" s="2" t="n">
        <v>0.43</v>
      </c>
      <c r="EB557" s="2" t="n">
        <v>100</v>
      </c>
      <c r="EC557" s="2" t="n">
        <v>100</v>
      </c>
      <c r="ED557" s="2" t="n">
        <v>0.43</v>
      </c>
      <c r="EE557" s="2" t="n">
        <v>100</v>
      </c>
      <c r="EF557" s="2" t="n">
        <v>100</v>
      </c>
      <c r="EG557" s="2" t="n">
        <v>0.43</v>
      </c>
      <c r="EH557" s="2" t="n">
        <v>100</v>
      </c>
      <c r="EI557" s="2" t="n">
        <v>100</v>
      </c>
      <c r="EJ557" s="2" t="n">
        <v>0.43</v>
      </c>
      <c r="EK557" s="2" t="n">
        <v>100</v>
      </c>
      <c r="EL557" s="2" t="n">
        <v>100</v>
      </c>
      <c r="EM557" s="2" t="n">
        <v>0.43</v>
      </c>
      <c r="EN557" s="2" t="n">
        <v>100</v>
      </c>
      <c r="EO557" s="2" t="n">
        <v>100</v>
      </c>
      <c r="EP557" s="2" t="n">
        <v>0.43</v>
      </c>
    </row>
    <row r="558">
      <c r="A558" s="2" t="n">
        <v>3</v>
      </c>
      <c r="B558" s="2" t="inlineStr">
        <is>
          <t>21.02.01</t>
        </is>
      </c>
      <c r="C558" s="2" t="inlineStr">
        <is>
          <t>Furação Nas Lajes</t>
        </is>
      </c>
      <c r="D558" s="2" t="inlineStr">
        <is>
          <t>17/07/2026</t>
        </is>
      </c>
      <c r="E558" s="2" t="inlineStr">
        <is>
          <t>11/08/2028</t>
        </is>
      </c>
      <c r="F558" s="2" t="n">
        <v>120385.36692</v>
      </c>
      <c r="G558" s="2" t="n">
        <v>0</v>
      </c>
      <c r="H558" s="2" t="n">
        <v>120385.36692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0.45</v>
      </c>
      <c r="BC558" s="2" t="n">
        <v>0</v>
      </c>
      <c r="BD558" s="2" t="n">
        <v>0</v>
      </c>
      <c r="BE558" s="2" t="n">
        <v>0.9399999999999999</v>
      </c>
      <c r="BF558" s="2" t="n">
        <v>0</v>
      </c>
      <c r="BG558" s="2" t="n">
        <v>0.54</v>
      </c>
      <c r="BH558" s="2" t="n">
        <v>1.44</v>
      </c>
      <c r="BI558" s="2" t="n">
        <v>0.54</v>
      </c>
      <c r="BJ558" s="2" t="n">
        <v>0.54</v>
      </c>
      <c r="BK558" s="2" t="n">
        <v>1.95</v>
      </c>
      <c r="BL558" s="2" t="n">
        <v>1.35</v>
      </c>
      <c r="BM558" s="2" t="n">
        <v>0.54</v>
      </c>
      <c r="BN558" s="2" t="n">
        <v>2.54</v>
      </c>
      <c r="BO558" s="2" t="n">
        <v>2.62</v>
      </c>
      <c r="BP558" s="2" t="n">
        <v>0.54</v>
      </c>
      <c r="BQ558" s="2" t="n">
        <v>3.08</v>
      </c>
      <c r="BR558" s="2" t="n">
        <v>3.65</v>
      </c>
      <c r="BS558" s="2" t="n">
        <v>0.54</v>
      </c>
      <c r="BT558" s="2" t="n">
        <v>3.48</v>
      </c>
      <c r="BU558" s="2" t="n">
        <v>4.44</v>
      </c>
      <c r="BV558" s="2" t="n">
        <v>0.54</v>
      </c>
      <c r="BW558" s="2" t="n">
        <v>9.76</v>
      </c>
      <c r="BX558" s="2" t="n">
        <v>9.42</v>
      </c>
      <c r="BY558" s="2" t="n">
        <v>0.54</v>
      </c>
      <c r="BZ558" s="2" t="n">
        <v>17.45</v>
      </c>
      <c r="CA558" s="2" t="n">
        <v>18.13</v>
      </c>
      <c r="CB558" s="2" t="n">
        <v>0.54</v>
      </c>
      <c r="CC558" s="2" t="n">
        <v>25.4</v>
      </c>
      <c r="CD558" s="2" t="n">
        <v>25.39</v>
      </c>
      <c r="CE558" s="2" t="n">
        <v>0.54</v>
      </c>
      <c r="CF558" s="2" t="n">
        <v>33.81</v>
      </c>
      <c r="CG558" s="2" t="n">
        <v>33.51</v>
      </c>
      <c r="CH558" s="2" t="n">
        <v>0.54</v>
      </c>
      <c r="CI558" s="2" t="n">
        <v>41.58</v>
      </c>
      <c r="CJ558" s="2" t="n">
        <v>41.73</v>
      </c>
      <c r="CK558" s="2" t="n">
        <v>0.54</v>
      </c>
      <c r="CL558" s="2" t="n">
        <v>50.34</v>
      </c>
      <c r="CM558" s="2" t="n">
        <v>50.53</v>
      </c>
      <c r="CN558" s="2" t="n">
        <v>0.54</v>
      </c>
      <c r="CO558" s="2" t="n">
        <v>59.08</v>
      </c>
      <c r="CP558" s="2" t="n">
        <v>59.85</v>
      </c>
      <c r="CQ558" s="2" t="n">
        <v>0.54</v>
      </c>
      <c r="CR558" s="2" t="n">
        <v>67.84999999999999</v>
      </c>
      <c r="CS558" s="2" t="n">
        <v>67.56</v>
      </c>
      <c r="CT558" s="2" t="n">
        <v>0.54</v>
      </c>
      <c r="CU558" s="2" t="n">
        <v>76.91</v>
      </c>
      <c r="CV558" s="2" t="n">
        <v>75.3</v>
      </c>
      <c r="CW558" s="2" t="n">
        <v>0.54</v>
      </c>
      <c r="CX558" s="2" t="n">
        <v>84.45</v>
      </c>
      <c r="CY558" s="2" t="n">
        <v>82.34999999999999</v>
      </c>
      <c r="CZ558" s="2" t="n">
        <v>0.54</v>
      </c>
      <c r="DA558" s="2" t="n">
        <v>92.31999999999999</v>
      </c>
      <c r="DB558" s="2" t="n">
        <v>93.09</v>
      </c>
      <c r="DC558" s="2" t="n">
        <v>0.54</v>
      </c>
      <c r="DD558" s="2" t="n">
        <v>92.70999999999999</v>
      </c>
      <c r="DE558" s="2" t="n">
        <v>93.89</v>
      </c>
      <c r="DF558" s="2" t="n">
        <v>0.54</v>
      </c>
      <c r="DG558" s="2" t="n">
        <v>93.08</v>
      </c>
      <c r="DH558" s="2" t="n">
        <v>95.34</v>
      </c>
      <c r="DI558" s="2" t="n">
        <v>0.54</v>
      </c>
      <c r="DJ558" s="2" t="n">
        <v>94.34999999999999</v>
      </c>
      <c r="DK558" s="2" t="n">
        <v>96.83</v>
      </c>
      <c r="DL558" s="2" t="n">
        <v>0.54</v>
      </c>
      <c r="DM558" s="2" t="n">
        <v>95.81</v>
      </c>
      <c r="DN558" s="2" t="n">
        <v>99.2</v>
      </c>
      <c r="DO558" s="2" t="n">
        <v>0.54</v>
      </c>
      <c r="DP558" s="2" t="n">
        <v>97.42</v>
      </c>
      <c r="DQ558" s="2" t="n">
        <v>99.52</v>
      </c>
      <c r="DR558" s="2" t="n">
        <v>0.54</v>
      </c>
      <c r="DS558" s="2" t="n">
        <v>99.67</v>
      </c>
      <c r="DT558" s="2" t="n">
        <v>99.81</v>
      </c>
      <c r="DU558" s="2" t="n">
        <v>0.54</v>
      </c>
      <c r="DV558" s="2" t="n">
        <v>99.83</v>
      </c>
      <c r="DW558" s="2" t="n">
        <v>99.81</v>
      </c>
      <c r="DX558" s="2" t="n">
        <v>0.54</v>
      </c>
      <c r="DY558" s="2" t="n">
        <v>99.95</v>
      </c>
      <c r="DZ558" s="2" t="n">
        <v>99.93000000000001</v>
      </c>
      <c r="EA558" s="2" t="n">
        <v>0.54</v>
      </c>
      <c r="EB558" s="2" t="n">
        <v>100</v>
      </c>
      <c r="EC558" s="2" t="n">
        <v>100</v>
      </c>
      <c r="ED558" s="2" t="n">
        <v>0.54</v>
      </c>
      <c r="EE558" s="2" t="n">
        <v>100</v>
      </c>
      <c r="EF558" s="2" t="n">
        <v>100</v>
      </c>
      <c r="EG558" s="2" t="n">
        <v>0.54</v>
      </c>
      <c r="EH558" s="2" t="n">
        <v>100</v>
      </c>
      <c r="EI558" s="2" t="n">
        <v>100</v>
      </c>
      <c r="EJ558" s="2" t="n">
        <v>0.54</v>
      </c>
      <c r="EK558" s="2" t="n">
        <v>100</v>
      </c>
      <c r="EL558" s="2" t="n">
        <v>100</v>
      </c>
      <c r="EM558" s="2" t="n">
        <v>0.54</v>
      </c>
      <c r="EN558" s="2" t="n">
        <v>100</v>
      </c>
      <c r="EO558" s="2" t="n">
        <v>100</v>
      </c>
      <c r="EP558" s="2" t="n">
        <v>0.54</v>
      </c>
    </row>
    <row r="559">
      <c r="A559" s="2" t="n">
        <v>3</v>
      </c>
      <c r="B559" s="2" t="inlineStr">
        <is>
          <t>21.02.02</t>
        </is>
      </c>
      <c r="C559" s="2" t="inlineStr">
        <is>
          <t>Prumadas De Água quente</t>
        </is>
      </c>
      <c r="D559" s="2" t="inlineStr">
        <is>
          <t>29/09/2026</t>
        </is>
      </c>
      <c r="E559" s="2" t="inlineStr">
        <is>
          <t>11/11/2027</t>
        </is>
      </c>
      <c r="F559" s="2" t="n">
        <v>421348.78422</v>
      </c>
      <c r="G559" s="2" t="n">
        <v>0</v>
      </c>
      <c r="H559" s="2" t="n">
        <v>421348.78422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0.72</v>
      </c>
      <c r="BL559" s="2" t="n">
        <v>0</v>
      </c>
      <c r="BM559" s="2" t="n">
        <v>0</v>
      </c>
      <c r="BN559" s="2" t="n">
        <v>8.25</v>
      </c>
      <c r="BO559" s="2" t="n">
        <v>6.1</v>
      </c>
      <c r="BP559" s="2" t="n">
        <v>0</v>
      </c>
      <c r="BQ559" s="2" t="n">
        <v>15.07</v>
      </c>
      <c r="BR559" s="2" t="n">
        <v>12.92</v>
      </c>
      <c r="BS559" s="2" t="n">
        <v>0</v>
      </c>
      <c r="BT559" s="2" t="n">
        <v>19.73</v>
      </c>
      <c r="BU559" s="2" t="n">
        <v>18.13</v>
      </c>
      <c r="BV559" s="2" t="n">
        <v>0</v>
      </c>
      <c r="BW559" s="2" t="n">
        <v>26.91</v>
      </c>
      <c r="BX559" s="2" t="n">
        <v>27.18</v>
      </c>
      <c r="BY559" s="2" t="n">
        <v>0</v>
      </c>
      <c r="BZ559" s="2" t="n">
        <v>34.8</v>
      </c>
      <c r="CA559" s="2" t="n">
        <v>36.14</v>
      </c>
      <c r="CB559" s="2" t="n">
        <v>0</v>
      </c>
      <c r="CC559" s="2" t="n">
        <v>43.18</v>
      </c>
      <c r="CD559" s="2" t="n">
        <v>45.01</v>
      </c>
      <c r="CE559" s="2" t="n">
        <v>0</v>
      </c>
      <c r="CF559" s="2" t="n">
        <v>52.14</v>
      </c>
      <c r="CG559" s="2" t="n">
        <v>53.85</v>
      </c>
      <c r="CH559" s="2" t="n">
        <v>0</v>
      </c>
      <c r="CI559" s="2" t="n">
        <v>60.97</v>
      </c>
      <c r="CJ559" s="2" t="n">
        <v>61.07</v>
      </c>
      <c r="CK559" s="2" t="n">
        <v>0</v>
      </c>
      <c r="CL559" s="2" t="n">
        <v>71.2</v>
      </c>
      <c r="CM559" s="2" t="n">
        <v>69.05</v>
      </c>
      <c r="CN559" s="2" t="n">
        <v>0</v>
      </c>
      <c r="CO559" s="2" t="n">
        <v>79.18000000000001</v>
      </c>
      <c r="CP559" s="2" t="n">
        <v>77.40000000000001</v>
      </c>
      <c r="CQ559" s="2" t="n">
        <v>0</v>
      </c>
      <c r="CR559" s="2" t="n">
        <v>85.98</v>
      </c>
      <c r="CS559" s="2" t="n">
        <v>88.11</v>
      </c>
      <c r="CT559" s="2" t="n">
        <v>0</v>
      </c>
      <c r="CU559" s="2" t="n">
        <v>87.03</v>
      </c>
      <c r="CV559" s="2" t="n">
        <v>90.39</v>
      </c>
      <c r="CW559" s="2" t="n">
        <v>0</v>
      </c>
      <c r="CX559" s="2" t="n">
        <v>89.39</v>
      </c>
      <c r="CY559" s="2" t="n">
        <v>93.22</v>
      </c>
      <c r="CZ559" s="2" t="n">
        <v>0</v>
      </c>
      <c r="DA559" s="2" t="n">
        <v>94.81999999999999</v>
      </c>
      <c r="DB559" s="2" t="n">
        <v>100</v>
      </c>
      <c r="DC559" s="2" t="n">
        <v>0</v>
      </c>
      <c r="DD559" s="2" t="n">
        <v>95.92</v>
      </c>
      <c r="DE559" s="2" t="n">
        <v>100</v>
      </c>
      <c r="DF559" s="2" t="n">
        <v>0</v>
      </c>
      <c r="DG559" s="2" t="n">
        <v>98.34</v>
      </c>
      <c r="DH559" s="2" t="n">
        <v>100</v>
      </c>
      <c r="DI559" s="2" t="n">
        <v>0</v>
      </c>
      <c r="DJ559" s="2" t="n">
        <v>100</v>
      </c>
      <c r="DK559" s="2" t="n">
        <v>100</v>
      </c>
      <c r="DL559" s="2" t="n">
        <v>0</v>
      </c>
      <c r="DM559" s="2" t="n">
        <v>100</v>
      </c>
      <c r="DN559" s="2" t="n">
        <v>100</v>
      </c>
      <c r="DO559" s="2" t="n">
        <v>0</v>
      </c>
      <c r="DP559" s="2" t="n">
        <v>100</v>
      </c>
      <c r="DQ559" s="2" t="n">
        <v>100</v>
      </c>
      <c r="DR559" s="2" t="n">
        <v>0</v>
      </c>
      <c r="DS559" s="2" t="n">
        <v>100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</row>
    <row r="560">
      <c r="A560" s="2" t="n">
        <v>3</v>
      </c>
      <c r="B560" s="2" t="inlineStr">
        <is>
          <t>21.02.03</t>
        </is>
      </c>
      <c r="C560" s="2" t="inlineStr">
        <is>
          <t>Distribuição</t>
        </is>
      </c>
      <c r="D560" s="2" t="inlineStr">
        <is>
          <t>17/07/2026</t>
        </is>
      </c>
      <c r="E560" s="2" t="inlineStr">
        <is>
          <t>11/08/2028</t>
        </is>
      </c>
      <c r="F560" s="2" t="n">
        <v>541734.1511400001</v>
      </c>
      <c r="G560" s="2" t="n">
        <v>0</v>
      </c>
      <c r="H560" s="2" t="n">
        <v>541734.1511400001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0.45</v>
      </c>
      <c r="BC560" s="2" t="n">
        <v>0</v>
      </c>
      <c r="BD560" s="2" t="n">
        <v>0</v>
      </c>
      <c r="BE560" s="2" t="n">
        <v>0.9399999999999999</v>
      </c>
      <c r="BF560" s="2" t="n">
        <v>0</v>
      </c>
      <c r="BG560" s="2" t="n">
        <v>0.54</v>
      </c>
      <c r="BH560" s="2" t="n">
        <v>1.44</v>
      </c>
      <c r="BI560" s="2" t="n">
        <v>0.54</v>
      </c>
      <c r="BJ560" s="2" t="n">
        <v>0.54</v>
      </c>
      <c r="BK560" s="2" t="n">
        <v>1.95</v>
      </c>
      <c r="BL560" s="2" t="n">
        <v>1.35</v>
      </c>
      <c r="BM560" s="2" t="n">
        <v>0.54</v>
      </c>
      <c r="BN560" s="2" t="n">
        <v>2.54</v>
      </c>
      <c r="BO560" s="2" t="n">
        <v>2.62</v>
      </c>
      <c r="BP560" s="2" t="n">
        <v>0.54</v>
      </c>
      <c r="BQ560" s="2" t="n">
        <v>3.08</v>
      </c>
      <c r="BR560" s="2" t="n">
        <v>3.65</v>
      </c>
      <c r="BS560" s="2" t="n">
        <v>0.54</v>
      </c>
      <c r="BT560" s="2" t="n">
        <v>3.48</v>
      </c>
      <c r="BU560" s="2" t="n">
        <v>4.44</v>
      </c>
      <c r="BV560" s="2" t="n">
        <v>0.54</v>
      </c>
      <c r="BW560" s="2" t="n">
        <v>9.76</v>
      </c>
      <c r="BX560" s="2" t="n">
        <v>9.42</v>
      </c>
      <c r="BY560" s="2" t="n">
        <v>0.54</v>
      </c>
      <c r="BZ560" s="2" t="n">
        <v>17.45</v>
      </c>
      <c r="CA560" s="2" t="n">
        <v>18.13</v>
      </c>
      <c r="CB560" s="2" t="n">
        <v>0.54</v>
      </c>
      <c r="CC560" s="2" t="n">
        <v>25.4</v>
      </c>
      <c r="CD560" s="2" t="n">
        <v>25.39</v>
      </c>
      <c r="CE560" s="2" t="n">
        <v>0.54</v>
      </c>
      <c r="CF560" s="2" t="n">
        <v>33.81</v>
      </c>
      <c r="CG560" s="2" t="n">
        <v>33.51</v>
      </c>
      <c r="CH560" s="2" t="n">
        <v>0.54</v>
      </c>
      <c r="CI560" s="2" t="n">
        <v>41.58</v>
      </c>
      <c r="CJ560" s="2" t="n">
        <v>41.73</v>
      </c>
      <c r="CK560" s="2" t="n">
        <v>0.54</v>
      </c>
      <c r="CL560" s="2" t="n">
        <v>50.34</v>
      </c>
      <c r="CM560" s="2" t="n">
        <v>50.53</v>
      </c>
      <c r="CN560" s="2" t="n">
        <v>0.54</v>
      </c>
      <c r="CO560" s="2" t="n">
        <v>59.08</v>
      </c>
      <c r="CP560" s="2" t="n">
        <v>59.85</v>
      </c>
      <c r="CQ560" s="2" t="n">
        <v>0.54</v>
      </c>
      <c r="CR560" s="2" t="n">
        <v>67.84999999999999</v>
      </c>
      <c r="CS560" s="2" t="n">
        <v>67.56</v>
      </c>
      <c r="CT560" s="2" t="n">
        <v>0.54</v>
      </c>
      <c r="CU560" s="2" t="n">
        <v>76.91</v>
      </c>
      <c r="CV560" s="2" t="n">
        <v>75.3</v>
      </c>
      <c r="CW560" s="2" t="n">
        <v>0.54</v>
      </c>
      <c r="CX560" s="2" t="n">
        <v>84.45</v>
      </c>
      <c r="CY560" s="2" t="n">
        <v>82.34999999999999</v>
      </c>
      <c r="CZ560" s="2" t="n">
        <v>0.54</v>
      </c>
      <c r="DA560" s="2" t="n">
        <v>92.31999999999999</v>
      </c>
      <c r="DB560" s="2" t="n">
        <v>93.09</v>
      </c>
      <c r="DC560" s="2" t="n">
        <v>0.54</v>
      </c>
      <c r="DD560" s="2" t="n">
        <v>92.70999999999999</v>
      </c>
      <c r="DE560" s="2" t="n">
        <v>93.89</v>
      </c>
      <c r="DF560" s="2" t="n">
        <v>0.54</v>
      </c>
      <c r="DG560" s="2" t="n">
        <v>93.08</v>
      </c>
      <c r="DH560" s="2" t="n">
        <v>95.34</v>
      </c>
      <c r="DI560" s="2" t="n">
        <v>0.54</v>
      </c>
      <c r="DJ560" s="2" t="n">
        <v>94.34999999999999</v>
      </c>
      <c r="DK560" s="2" t="n">
        <v>96.83</v>
      </c>
      <c r="DL560" s="2" t="n">
        <v>0.54</v>
      </c>
      <c r="DM560" s="2" t="n">
        <v>95.81</v>
      </c>
      <c r="DN560" s="2" t="n">
        <v>99.2</v>
      </c>
      <c r="DO560" s="2" t="n">
        <v>0.54</v>
      </c>
      <c r="DP560" s="2" t="n">
        <v>97.42</v>
      </c>
      <c r="DQ560" s="2" t="n">
        <v>99.52</v>
      </c>
      <c r="DR560" s="2" t="n">
        <v>0.54</v>
      </c>
      <c r="DS560" s="2" t="n">
        <v>99.67</v>
      </c>
      <c r="DT560" s="2" t="n">
        <v>99.81</v>
      </c>
      <c r="DU560" s="2" t="n">
        <v>0.54</v>
      </c>
      <c r="DV560" s="2" t="n">
        <v>99.83</v>
      </c>
      <c r="DW560" s="2" t="n">
        <v>99.81</v>
      </c>
      <c r="DX560" s="2" t="n">
        <v>0.54</v>
      </c>
      <c r="DY560" s="2" t="n">
        <v>99.95</v>
      </c>
      <c r="DZ560" s="2" t="n">
        <v>99.93000000000001</v>
      </c>
      <c r="EA560" s="2" t="n">
        <v>0.54</v>
      </c>
      <c r="EB560" s="2" t="n">
        <v>100</v>
      </c>
      <c r="EC560" s="2" t="n">
        <v>100</v>
      </c>
      <c r="ED560" s="2" t="n">
        <v>0.54</v>
      </c>
      <c r="EE560" s="2" t="n">
        <v>100</v>
      </c>
      <c r="EF560" s="2" t="n">
        <v>100</v>
      </c>
      <c r="EG560" s="2" t="n">
        <v>0.54</v>
      </c>
      <c r="EH560" s="2" t="n">
        <v>100</v>
      </c>
      <c r="EI560" s="2" t="n">
        <v>100</v>
      </c>
      <c r="EJ560" s="2" t="n">
        <v>0.54</v>
      </c>
      <c r="EK560" s="2" t="n">
        <v>100</v>
      </c>
      <c r="EL560" s="2" t="n">
        <v>100</v>
      </c>
      <c r="EM560" s="2" t="n">
        <v>0.54</v>
      </c>
      <c r="EN560" s="2" t="n">
        <v>100</v>
      </c>
      <c r="EO560" s="2" t="n">
        <v>100</v>
      </c>
      <c r="EP560" s="2" t="n">
        <v>0.54</v>
      </c>
    </row>
    <row r="561">
      <c r="A561" s="2" t="n">
        <v>3</v>
      </c>
      <c r="B561" s="2" t="inlineStr">
        <is>
          <t>21.02.04</t>
        </is>
      </c>
      <c r="C561" s="2" t="inlineStr">
        <is>
          <t>Registros e Válvulas</t>
        </is>
      </c>
      <c r="D561" s="2" t="inlineStr">
        <is>
          <t>17/07/2026</t>
        </is>
      </c>
      <c r="E561" s="2" t="inlineStr">
        <is>
          <t>11/08/2028</t>
        </is>
      </c>
      <c r="F561" s="2" t="n">
        <v>621991.0624200001</v>
      </c>
      <c r="G561" s="2" t="n">
        <v>0</v>
      </c>
      <c r="H561" s="2" t="n">
        <v>621991.0624200001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0.45</v>
      </c>
      <c r="BC561" s="2" t="n">
        <v>0</v>
      </c>
      <c r="BD561" s="2" t="n">
        <v>0</v>
      </c>
      <c r="BE561" s="2" t="n">
        <v>0.9399999999999999</v>
      </c>
      <c r="BF561" s="2" t="n">
        <v>0</v>
      </c>
      <c r="BG561" s="2" t="n">
        <v>0.54</v>
      </c>
      <c r="BH561" s="2" t="n">
        <v>1.44</v>
      </c>
      <c r="BI561" s="2" t="n">
        <v>0.54</v>
      </c>
      <c r="BJ561" s="2" t="n">
        <v>0.54</v>
      </c>
      <c r="BK561" s="2" t="n">
        <v>1.95</v>
      </c>
      <c r="BL561" s="2" t="n">
        <v>1.35</v>
      </c>
      <c r="BM561" s="2" t="n">
        <v>0.54</v>
      </c>
      <c r="BN561" s="2" t="n">
        <v>2.54</v>
      </c>
      <c r="BO561" s="2" t="n">
        <v>2.62</v>
      </c>
      <c r="BP561" s="2" t="n">
        <v>0.54</v>
      </c>
      <c r="BQ561" s="2" t="n">
        <v>3.08</v>
      </c>
      <c r="BR561" s="2" t="n">
        <v>3.65</v>
      </c>
      <c r="BS561" s="2" t="n">
        <v>0.54</v>
      </c>
      <c r="BT561" s="2" t="n">
        <v>3.48</v>
      </c>
      <c r="BU561" s="2" t="n">
        <v>4.44</v>
      </c>
      <c r="BV561" s="2" t="n">
        <v>0.54</v>
      </c>
      <c r="BW561" s="2" t="n">
        <v>9.76</v>
      </c>
      <c r="BX561" s="2" t="n">
        <v>9.42</v>
      </c>
      <c r="BY561" s="2" t="n">
        <v>0.54</v>
      </c>
      <c r="BZ561" s="2" t="n">
        <v>17.45</v>
      </c>
      <c r="CA561" s="2" t="n">
        <v>18.13</v>
      </c>
      <c r="CB561" s="2" t="n">
        <v>0.54</v>
      </c>
      <c r="CC561" s="2" t="n">
        <v>25.4</v>
      </c>
      <c r="CD561" s="2" t="n">
        <v>25.39</v>
      </c>
      <c r="CE561" s="2" t="n">
        <v>0.54</v>
      </c>
      <c r="CF561" s="2" t="n">
        <v>33.81</v>
      </c>
      <c r="CG561" s="2" t="n">
        <v>33.51</v>
      </c>
      <c r="CH561" s="2" t="n">
        <v>0.54</v>
      </c>
      <c r="CI561" s="2" t="n">
        <v>41.58</v>
      </c>
      <c r="CJ561" s="2" t="n">
        <v>41.73</v>
      </c>
      <c r="CK561" s="2" t="n">
        <v>0.54</v>
      </c>
      <c r="CL561" s="2" t="n">
        <v>50.34</v>
      </c>
      <c r="CM561" s="2" t="n">
        <v>50.53</v>
      </c>
      <c r="CN561" s="2" t="n">
        <v>0.54</v>
      </c>
      <c r="CO561" s="2" t="n">
        <v>59.08</v>
      </c>
      <c r="CP561" s="2" t="n">
        <v>59.85</v>
      </c>
      <c r="CQ561" s="2" t="n">
        <v>0.54</v>
      </c>
      <c r="CR561" s="2" t="n">
        <v>67.84999999999999</v>
      </c>
      <c r="CS561" s="2" t="n">
        <v>67.56</v>
      </c>
      <c r="CT561" s="2" t="n">
        <v>0.54</v>
      </c>
      <c r="CU561" s="2" t="n">
        <v>76.91</v>
      </c>
      <c r="CV561" s="2" t="n">
        <v>75.3</v>
      </c>
      <c r="CW561" s="2" t="n">
        <v>0.54</v>
      </c>
      <c r="CX561" s="2" t="n">
        <v>84.45</v>
      </c>
      <c r="CY561" s="2" t="n">
        <v>82.34999999999999</v>
      </c>
      <c r="CZ561" s="2" t="n">
        <v>0.54</v>
      </c>
      <c r="DA561" s="2" t="n">
        <v>92.31999999999999</v>
      </c>
      <c r="DB561" s="2" t="n">
        <v>93.09</v>
      </c>
      <c r="DC561" s="2" t="n">
        <v>0.54</v>
      </c>
      <c r="DD561" s="2" t="n">
        <v>92.70999999999999</v>
      </c>
      <c r="DE561" s="2" t="n">
        <v>93.89</v>
      </c>
      <c r="DF561" s="2" t="n">
        <v>0.54</v>
      </c>
      <c r="DG561" s="2" t="n">
        <v>93.08</v>
      </c>
      <c r="DH561" s="2" t="n">
        <v>95.34</v>
      </c>
      <c r="DI561" s="2" t="n">
        <v>0.54</v>
      </c>
      <c r="DJ561" s="2" t="n">
        <v>94.34999999999999</v>
      </c>
      <c r="DK561" s="2" t="n">
        <v>96.83</v>
      </c>
      <c r="DL561" s="2" t="n">
        <v>0.54</v>
      </c>
      <c r="DM561" s="2" t="n">
        <v>95.81</v>
      </c>
      <c r="DN561" s="2" t="n">
        <v>99.2</v>
      </c>
      <c r="DO561" s="2" t="n">
        <v>0.54</v>
      </c>
      <c r="DP561" s="2" t="n">
        <v>97.42</v>
      </c>
      <c r="DQ561" s="2" t="n">
        <v>99.52</v>
      </c>
      <c r="DR561" s="2" t="n">
        <v>0.54</v>
      </c>
      <c r="DS561" s="2" t="n">
        <v>99.67</v>
      </c>
      <c r="DT561" s="2" t="n">
        <v>99.81</v>
      </c>
      <c r="DU561" s="2" t="n">
        <v>0.54</v>
      </c>
      <c r="DV561" s="2" t="n">
        <v>99.83</v>
      </c>
      <c r="DW561" s="2" t="n">
        <v>99.81</v>
      </c>
      <c r="DX561" s="2" t="n">
        <v>0.54</v>
      </c>
      <c r="DY561" s="2" t="n">
        <v>99.95</v>
      </c>
      <c r="DZ561" s="2" t="n">
        <v>99.93000000000001</v>
      </c>
      <c r="EA561" s="2" t="n">
        <v>0.54</v>
      </c>
      <c r="EB561" s="2" t="n">
        <v>100</v>
      </c>
      <c r="EC561" s="2" t="n">
        <v>100</v>
      </c>
      <c r="ED561" s="2" t="n">
        <v>0.54</v>
      </c>
      <c r="EE561" s="2" t="n">
        <v>100</v>
      </c>
      <c r="EF561" s="2" t="n">
        <v>100</v>
      </c>
      <c r="EG561" s="2" t="n">
        <v>0.54</v>
      </c>
      <c r="EH561" s="2" t="n">
        <v>100</v>
      </c>
      <c r="EI561" s="2" t="n">
        <v>100</v>
      </c>
      <c r="EJ561" s="2" t="n">
        <v>0.54</v>
      </c>
      <c r="EK561" s="2" t="n">
        <v>100</v>
      </c>
      <c r="EL561" s="2" t="n">
        <v>100</v>
      </c>
      <c r="EM561" s="2" t="n">
        <v>0.54</v>
      </c>
      <c r="EN561" s="2" t="n">
        <v>100</v>
      </c>
      <c r="EO561" s="2" t="n">
        <v>100</v>
      </c>
      <c r="EP561" s="2" t="n">
        <v>0.54</v>
      </c>
    </row>
    <row r="562">
      <c r="A562" s="2" t="n">
        <v>3</v>
      </c>
      <c r="B562" s="2" t="inlineStr">
        <is>
          <t>21.02.05</t>
        </is>
      </c>
      <c r="C562" s="2" t="inlineStr">
        <is>
          <t>Reservatórios</t>
        </is>
      </c>
      <c r="D562" s="2" t="inlineStr">
        <is>
          <t>17/07/2026</t>
        </is>
      </c>
      <c r="E562" s="2" t="inlineStr">
        <is>
          <t>11/08/2028</t>
        </is>
      </c>
      <c r="F562" s="2" t="n">
        <v>300963.4173</v>
      </c>
      <c r="G562" s="2" t="n">
        <v>0</v>
      </c>
      <c r="H562" s="2" t="n">
        <v>300963.4173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0.45</v>
      </c>
      <c r="BC562" s="2" t="n">
        <v>0</v>
      </c>
      <c r="BD562" s="2" t="n">
        <v>0</v>
      </c>
      <c r="BE562" s="2" t="n">
        <v>0.9399999999999999</v>
      </c>
      <c r="BF562" s="2" t="n">
        <v>0</v>
      </c>
      <c r="BG562" s="2" t="n">
        <v>0.54</v>
      </c>
      <c r="BH562" s="2" t="n">
        <v>1.44</v>
      </c>
      <c r="BI562" s="2" t="n">
        <v>0.54</v>
      </c>
      <c r="BJ562" s="2" t="n">
        <v>0.54</v>
      </c>
      <c r="BK562" s="2" t="n">
        <v>1.95</v>
      </c>
      <c r="BL562" s="2" t="n">
        <v>1.35</v>
      </c>
      <c r="BM562" s="2" t="n">
        <v>0.54</v>
      </c>
      <c r="BN562" s="2" t="n">
        <v>2.54</v>
      </c>
      <c r="BO562" s="2" t="n">
        <v>2.62</v>
      </c>
      <c r="BP562" s="2" t="n">
        <v>0.54</v>
      </c>
      <c r="BQ562" s="2" t="n">
        <v>3.08</v>
      </c>
      <c r="BR562" s="2" t="n">
        <v>3.65</v>
      </c>
      <c r="BS562" s="2" t="n">
        <v>0.54</v>
      </c>
      <c r="BT562" s="2" t="n">
        <v>3.48</v>
      </c>
      <c r="BU562" s="2" t="n">
        <v>4.44</v>
      </c>
      <c r="BV562" s="2" t="n">
        <v>0.54</v>
      </c>
      <c r="BW562" s="2" t="n">
        <v>9.76</v>
      </c>
      <c r="BX562" s="2" t="n">
        <v>9.42</v>
      </c>
      <c r="BY562" s="2" t="n">
        <v>0.54</v>
      </c>
      <c r="BZ562" s="2" t="n">
        <v>17.45</v>
      </c>
      <c r="CA562" s="2" t="n">
        <v>18.13</v>
      </c>
      <c r="CB562" s="2" t="n">
        <v>0.54</v>
      </c>
      <c r="CC562" s="2" t="n">
        <v>25.4</v>
      </c>
      <c r="CD562" s="2" t="n">
        <v>25.39</v>
      </c>
      <c r="CE562" s="2" t="n">
        <v>0.54</v>
      </c>
      <c r="CF562" s="2" t="n">
        <v>33.81</v>
      </c>
      <c r="CG562" s="2" t="n">
        <v>33.51</v>
      </c>
      <c r="CH562" s="2" t="n">
        <v>0.54</v>
      </c>
      <c r="CI562" s="2" t="n">
        <v>41.58</v>
      </c>
      <c r="CJ562" s="2" t="n">
        <v>41.73</v>
      </c>
      <c r="CK562" s="2" t="n">
        <v>0.54</v>
      </c>
      <c r="CL562" s="2" t="n">
        <v>50.34</v>
      </c>
      <c r="CM562" s="2" t="n">
        <v>50.53</v>
      </c>
      <c r="CN562" s="2" t="n">
        <v>0.54</v>
      </c>
      <c r="CO562" s="2" t="n">
        <v>59.08</v>
      </c>
      <c r="CP562" s="2" t="n">
        <v>59.85</v>
      </c>
      <c r="CQ562" s="2" t="n">
        <v>0.54</v>
      </c>
      <c r="CR562" s="2" t="n">
        <v>67.84999999999999</v>
      </c>
      <c r="CS562" s="2" t="n">
        <v>67.56</v>
      </c>
      <c r="CT562" s="2" t="n">
        <v>0.54</v>
      </c>
      <c r="CU562" s="2" t="n">
        <v>76.91</v>
      </c>
      <c r="CV562" s="2" t="n">
        <v>75.3</v>
      </c>
      <c r="CW562" s="2" t="n">
        <v>0.54</v>
      </c>
      <c r="CX562" s="2" t="n">
        <v>84.45</v>
      </c>
      <c r="CY562" s="2" t="n">
        <v>82.34999999999999</v>
      </c>
      <c r="CZ562" s="2" t="n">
        <v>0.54</v>
      </c>
      <c r="DA562" s="2" t="n">
        <v>92.31999999999999</v>
      </c>
      <c r="DB562" s="2" t="n">
        <v>93.09</v>
      </c>
      <c r="DC562" s="2" t="n">
        <v>0.54</v>
      </c>
      <c r="DD562" s="2" t="n">
        <v>92.70999999999999</v>
      </c>
      <c r="DE562" s="2" t="n">
        <v>93.89</v>
      </c>
      <c r="DF562" s="2" t="n">
        <v>0.54</v>
      </c>
      <c r="DG562" s="2" t="n">
        <v>93.08</v>
      </c>
      <c r="DH562" s="2" t="n">
        <v>95.34</v>
      </c>
      <c r="DI562" s="2" t="n">
        <v>0.54</v>
      </c>
      <c r="DJ562" s="2" t="n">
        <v>94.34999999999999</v>
      </c>
      <c r="DK562" s="2" t="n">
        <v>96.83</v>
      </c>
      <c r="DL562" s="2" t="n">
        <v>0.54</v>
      </c>
      <c r="DM562" s="2" t="n">
        <v>95.81</v>
      </c>
      <c r="DN562" s="2" t="n">
        <v>99.2</v>
      </c>
      <c r="DO562" s="2" t="n">
        <v>0.54</v>
      </c>
      <c r="DP562" s="2" t="n">
        <v>97.42</v>
      </c>
      <c r="DQ562" s="2" t="n">
        <v>99.52</v>
      </c>
      <c r="DR562" s="2" t="n">
        <v>0.54</v>
      </c>
      <c r="DS562" s="2" t="n">
        <v>99.67</v>
      </c>
      <c r="DT562" s="2" t="n">
        <v>99.81</v>
      </c>
      <c r="DU562" s="2" t="n">
        <v>0.54</v>
      </c>
      <c r="DV562" s="2" t="n">
        <v>99.83</v>
      </c>
      <c r="DW562" s="2" t="n">
        <v>99.81</v>
      </c>
      <c r="DX562" s="2" t="n">
        <v>0.54</v>
      </c>
      <c r="DY562" s="2" t="n">
        <v>99.95</v>
      </c>
      <c r="DZ562" s="2" t="n">
        <v>99.93000000000001</v>
      </c>
      <c r="EA562" s="2" t="n">
        <v>0.54</v>
      </c>
      <c r="EB562" s="2" t="n">
        <v>100</v>
      </c>
      <c r="EC562" s="2" t="n">
        <v>100</v>
      </c>
      <c r="ED562" s="2" t="n">
        <v>0.54</v>
      </c>
      <c r="EE562" s="2" t="n">
        <v>100</v>
      </c>
      <c r="EF562" s="2" t="n">
        <v>100</v>
      </c>
      <c r="EG562" s="2" t="n">
        <v>0.54</v>
      </c>
      <c r="EH562" s="2" t="n">
        <v>100</v>
      </c>
      <c r="EI562" s="2" t="n">
        <v>100</v>
      </c>
      <c r="EJ562" s="2" t="n">
        <v>0.54</v>
      </c>
      <c r="EK562" s="2" t="n">
        <v>100</v>
      </c>
      <c r="EL562" s="2" t="n">
        <v>100</v>
      </c>
      <c r="EM562" s="2" t="n">
        <v>0.54</v>
      </c>
      <c r="EN562" s="2" t="n">
        <v>100</v>
      </c>
      <c r="EO562" s="2" t="n">
        <v>100</v>
      </c>
      <c r="EP562" s="2" t="n">
        <v>0.54</v>
      </c>
    </row>
    <row r="563">
      <c r="A563" s="2" t="n">
        <v>2</v>
      </c>
      <c r="B563" s="2" t="inlineStr">
        <is>
          <t>21.03</t>
        </is>
      </c>
      <c r="C563" s="2" t="inlineStr">
        <is>
          <t>Instalações Sanitárias Prediais</t>
        </is>
      </c>
      <c r="D563" s="2" t="inlineStr">
        <is>
          <t>17/07/2026</t>
        </is>
      </c>
      <c r="E563" s="2" t="inlineStr">
        <is>
          <t>11/08/2028</t>
        </is>
      </c>
      <c r="F563" s="2" t="n">
        <v>1203853.6692</v>
      </c>
      <c r="G563" s="2" t="n">
        <v>0</v>
      </c>
      <c r="H563" s="2" t="n">
        <v>1203853.6692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0.48</v>
      </c>
      <c r="BC563" s="2" t="n">
        <v>0</v>
      </c>
      <c r="BD563" s="2" t="n">
        <v>0</v>
      </c>
      <c r="BE563" s="2" t="n">
        <v>1.01</v>
      </c>
      <c r="BF563" s="2" t="n">
        <v>0</v>
      </c>
      <c r="BG563" s="2" t="n">
        <v>0.55</v>
      </c>
      <c r="BH563" s="2" t="n">
        <v>1.52</v>
      </c>
      <c r="BI563" s="2" t="n">
        <v>0.55</v>
      </c>
      <c r="BJ563" s="2" t="n">
        <v>0.55</v>
      </c>
      <c r="BK563" s="2" t="n">
        <v>2.04</v>
      </c>
      <c r="BL563" s="2" t="n">
        <v>1.41</v>
      </c>
      <c r="BM563" s="2" t="n">
        <v>0.55</v>
      </c>
      <c r="BN563" s="2" t="n">
        <v>2.59</v>
      </c>
      <c r="BO563" s="2" t="n">
        <v>2.66</v>
      </c>
      <c r="BP563" s="2" t="n">
        <v>0.55</v>
      </c>
      <c r="BQ563" s="2" t="n">
        <v>3.1</v>
      </c>
      <c r="BR563" s="2" t="n">
        <v>3.6</v>
      </c>
      <c r="BS563" s="2" t="n">
        <v>0.55</v>
      </c>
      <c r="BT563" s="2" t="n">
        <v>3.45</v>
      </c>
      <c r="BU563" s="2" t="n">
        <v>4.29</v>
      </c>
      <c r="BV563" s="2" t="n">
        <v>0.55</v>
      </c>
      <c r="BW563" s="2" t="n">
        <v>9.49</v>
      </c>
      <c r="BX563" s="2" t="n">
        <v>8.960000000000001</v>
      </c>
      <c r="BY563" s="2" t="n">
        <v>0.55</v>
      </c>
      <c r="BZ563" s="2" t="n">
        <v>16.88</v>
      </c>
      <c r="CA563" s="2" t="n">
        <v>17.33</v>
      </c>
      <c r="CB563" s="2" t="n">
        <v>0.55</v>
      </c>
      <c r="CC563" s="2" t="n">
        <v>25.01</v>
      </c>
      <c r="CD563" s="2" t="n">
        <v>24.89</v>
      </c>
      <c r="CE563" s="2" t="n">
        <v>0.55</v>
      </c>
      <c r="CF563" s="2" t="n">
        <v>33.07</v>
      </c>
      <c r="CG563" s="2" t="n">
        <v>32.91</v>
      </c>
      <c r="CH563" s="2" t="n">
        <v>0.55</v>
      </c>
      <c r="CI563" s="2" t="n">
        <v>41.17</v>
      </c>
      <c r="CJ563" s="2" t="n">
        <v>41.68</v>
      </c>
      <c r="CK563" s="2" t="n">
        <v>0.55</v>
      </c>
      <c r="CL563" s="2" t="n">
        <v>49.81</v>
      </c>
      <c r="CM563" s="2" t="n">
        <v>50.34</v>
      </c>
      <c r="CN563" s="2" t="n">
        <v>0.55</v>
      </c>
      <c r="CO563" s="2" t="n">
        <v>59.05</v>
      </c>
      <c r="CP563" s="2" t="n">
        <v>59.86</v>
      </c>
      <c r="CQ563" s="2" t="n">
        <v>0.55</v>
      </c>
      <c r="CR563" s="2" t="n">
        <v>67.69</v>
      </c>
      <c r="CS563" s="2" t="n">
        <v>67.34</v>
      </c>
      <c r="CT563" s="2" t="n">
        <v>0.55</v>
      </c>
      <c r="CU563" s="2" t="n">
        <v>77.09</v>
      </c>
      <c r="CV563" s="2" t="n">
        <v>75.40000000000001</v>
      </c>
      <c r="CW563" s="2" t="n">
        <v>0.55</v>
      </c>
      <c r="CX563" s="2" t="n">
        <v>84.70999999999999</v>
      </c>
      <c r="CY563" s="2" t="n">
        <v>82.67</v>
      </c>
      <c r="CZ563" s="2" t="n">
        <v>0.55</v>
      </c>
      <c r="DA563" s="2" t="n">
        <v>92.55</v>
      </c>
      <c r="DB563" s="2" t="n">
        <v>93.47</v>
      </c>
      <c r="DC563" s="2" t="n">
        <v>0.55</v>
      </c>
      <c r="DD563" s="2" t="n">
        <v>92.87</v>
      </c>
      <c r="DE563" s="2" t="n">
        <v>94.27</v>
      </c>
      <c r="DF563" s="2" t="n">
        <v>0.55</v>
      </c>
      <c r="DG563" s="2" t="n">
        <v>93.15000000000001</v>
      </c>
      <c r="DH563" s="2" t="n">
        <v>95.67</v>
      </c>
      <c r="DI563" s="2" t="n">
        <v>0.55</v>
      </c>
      <c r="DJ563" s="2" t="n">
        <v>94.5</v>
      </c>
      <c r="DK563" s="2" t="n">
        <v>97.01000000000001</v>
      </c>
      <c r="DL563" s="2" t="n">
        <v>0.55</v>
      </c>
      <c r="DM563" s="2" t="n">
        <v>95.95999999999999</v>
      </c>
      <c r="DN563" s="2" t="n">
        <v>98.88</v>
      </c>
      <c r="DO563" s="2" t="n">
        <v>0.55</v>
      </c>
      <c r="DP563" s="2" t="n">
        <v>97.44</v>
      </c>
      <c r="DQ563" s="2" t="n">
        <v>99.12</v>
      </c>
      <c r="DR563" s="2" t="n">
        <v>0.55</v>
      </c>
      <c r="DS563" s="2" t="n">
        <v>99.23999999999999</v>
      </c>
      <c r="DT563" s="2" t="n">
        <v>99.34999999999999</v>
      </c>
      <c r="DU563" s="2" t="n">
        <v>0.55</v>
      </c>
      <c r="DV563" s="2" t="n">
        <v>99.41</v>
      </c>
      <c r="DW563" s="2" t="n">
        <v>99.34999999999999</v>
      </c>
      <c r="DX563" s="2" t="n">
        <v>0.55</v>
      </c>
      <c r="DY563" s="2" t="n">
        <v>99.81999999999999</v>
      </c>
      <c r="DZ563" s="2" t="n">
        <v>99.73999999999999</v>
      </c>
      <c r="EA563" s="2" t="n">
        <v>0.55</v>
      </c>
      <c r="EB563" s="2" t="n">
        <v>100</v>
      </c>
      <c r="EC563" s="2" t="n">
        <v>100</v>
      </c>
      <c r="ED563" s="2" t="n">
        <v>0.55</v>
      </c>
      <c r="EE563" s="2" t="n">
        <v>100</v>
      </c>
      <c r="EF563" s="2" t="n">
        <v>100</v>
      </c>
      <c r="EG563" s="2" t="n">
        <v>0.55</v>
      </c>
      <c r="EH563" s="2" t="n">
        <v>100</v>
      </c>
      <c r="EI563" s="2" t="n">
        <v>100</v>
      </c>
      <c r="EJ563" s="2" t="n">
        <v>0.55</v>
      </c>
      <c r="EK563" s="2" t="n">
        <v>100</v>
      </c>
      <c r="EL563" s="2" t="n">
        <v>100</v>
      </c>
      <c r="EM563" s="2" t="n">
        <v>0.55</v>
      </c>
      <c r="EN563" s="2" t="n">
        <v>100</v>
      </c>
      <c r="EO563" s="2" t="n">
        <v>100</v>
      </c>
      <c r="EP563" s="2" t="n">
        <v>0.55</v>
      </c>
    </row>
    <row r="564">
      <c r="A564" s="2" t="n">
        <v>3</v>
      </c>
      <c r="B564" s="2" t="inlineStr">
        <is>
          <t>21.03.01</t>
        </is>
      </c>
      <c r="C564" s="2" t="inlineStr">
        <is>
          <t>Prumadas  De Esgoto e Ventilação</t>
        </is>
      </c>
      <c r="D564" s="2" t="inlineStr">
        <is>
          <t>17/07/2026</t>
        </is>
      </c>
      <c r="E564" s="2" t="inlineStr">
        <is>
          <t>11/08/2028</t>
        </is>
      </c>
      <c r="F564" s="2" t="n">
        <v>276886.343916</v>
      </c>
      <c r="G564" s="2" t="n">
        <v>0</v>
      </c>
      <c r="H564" s="2" t="n">
        <v>276886.343916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0.45</v>
      </c>
      <c r="BC564" s="2" t="n">
        <v>0</v>
      </c>
      <c r="BD564" s="2" t="n">
        <v>0</v>
      </c>
      <c r="BE564" s="2" t="n">
        <v>0.9399999999999999</v>
      </c>
      <c r="BF564" s="2" t="n">
        <v>0</v>
      </c>
      <c r="BG564" s="2" t="n">
        <v>0.54</v>
      </c>
      <c r="BH564" s="2" t="n">
        <v>1.44</v>
      </c>
      <c r="BI564" s="2" t="n">
        <v>0.54</v>
      </c>
      <c r="BJ564" s="2" t="n">
        <v>0.54</v>
      </c>
      <c r="BK564" s="2" t="n">
        <v>1.95</v>
      </c>
      <c r="BL564" s="2" t="n">
        <v>1.35</v>
      </c>
      <c r="BM564" s="2" t="n">
        <v>0.54</v>
      </c>
      <c r="BN564" s="2" t="n">
        <v>2.54</v>
      </c>
      <c r="BO564" s="2" t="n">
        <v>2.62</v>
      </c>
      <c r="BP564" s="2" t="n">
        <v>0.54</v>
      </c>
      <c r="BQ564" s="2" t="n">
        <v>3.08</v>
      </c>
      <c r="BR564" s="2" t="n">
        <v>3.65</v>
      </c>
      <c r="BS564" s="2" t="n">
        <v>0.54</v>
      </c>
      <c r="BT564" s="2" t="n">
        <v>3.48</v>
      </c>
      <c r="BU564" s="2" t="n">
        <v>4.44</v>
      </c>
      <c r="BV564" s="2" t="n">
        <v>0.54</v>
      </c>
      <c r="BW564" s="2" t="n">
        <v>9.76</v>
      </c>
      <c r="BX564" s="2" t="n">
        <v>9.42</v>
      </c>
      <c r="BY564" s="2" t="n">
        <v>0.54</v>
      </c>
      <c r="BZ564" s="2" t="n">
        <v>17.45</v>
      </c>
      <c r="CA564" s="2" t="n">
        <v>18.13</v>
      </c>
      <c r="CB564" s="2" t="n">
        <v>0.54</v>
      </c>
      <c r="CC564" s="2" t="n">
        <v>25.4</v>
      </c>
      <c r="CD564" s="2" t="n">
        <v>25.39</v>
      </c>
      <c r="CE564" s="2" t="n">
        <v>0.54</v>
      </c>
      <c r="CF564" s="2" t="n">
        <v>33.81</v>
      </c>
      <c r="CG564" s="2" t="n">
        <v>33.51</v>
      </c>
      <c r="CH564" s="2" t="n">
        <v>0.54</v>
      </c>
      <c r="CI564" s="2" t="n">
        <v>41.58</v>
      </c>
      <c r="CJ564" s="2" t="n">
        <v>41.73</v>
      </c>
      <c r="CK564" s="2" t="n">
        <v>0.54</v>
      </c>
      <c r="CL564" s="2" t="n">
        <v>50.34</v>
      </c>
      <c r="CM564" s="2" t="n">
        <v>50.53</v>
      </c>
      <c r="CN564" s="2" t="n">
        <v>0.54</v>
      </c>
      <c r="CO564" s="2" t="n">
        <v>59.08</v>
      </c>
      <c r="CP564" s="2" t="n">
        <v>59.85</v>
      </c>
      <c r="CQ564" s="2" t="n">
        <v>0.54</v>
      </c>
      <c r="CR564" s="2" t="n">
        <v>67.84999999999999</v>
      </c>
      <c r="CS564" s="2" t="n">
        <v>67.56</v>
      </c>
      <c r="CT564" s="2" t="n">
        <v>0.54</v>
      </c>
      <c r="CU564" s="2" t="n">
        <v>76.91</v>
      </c>
      <c r="CV564" s="2" t="n">
        <v>75.3</v>
      </c>
      <c r="CW564" s="2" t="n">
        <v>0.54</v>
      </c>
      <c r="CX564" s="2" t="n">
        <v>84.45</v>
      </c>
      <c r="CY564" s="2" t="n">
        <v>82.34999999999999</v>
      </c>
      <c r="CZ564" s="2" t="n">
        <v>0.54</v>
      </c>
      <c r="DA564" s="2" t="n">
        <v>92.31999999999999</v>
      </c>
      <c r="DB564" s="2" t="n">
        <v>93.09</v>
      </c>
      <c r="DC564" s="2" t="n">
        <v>0.54</v>
      </c>
      <c r="DD564" s="2" t="n">
        <v>92.70999999999999</v>
      </c>
      <c r="DE564" s="2" t="n">
        <v>93.89</v>
      </c>
      <c r="DF564" s="2" t="n">
        <v>0.54</v>
      </c>
      <c r="DG564" s="2" t="n">
        <v>93.08</v>
      </c>
      <c r="DH564" s="2" t="n">
        <v>95.34</v>
      </c>
      <c r="DI564" s="2" t="n">
        <v>0.54</v>
      </c>
      <c r="DJ564" s="2" t="n">
        <v>94.34999999999999</v>
      </c>
      <c r="DK564" s="2" t="n">
        <v>96.83</v>
      </c>
      <c r="DL564" s="2" t="n">
        <v>0.54</v>
      </c>
      <c r="DM564" s="2" t="n">
        <v>95.81</v>
      </c>
      <c r="DN564" s="2" t="n">
        <v>99.2</v>
      </c>
      <c r="DO564" s="2" t="n">
        <v>0.54</v>
      </c>
      <c r="DP564" s="2" t="n">
        <v>97.42</v>
      </c>
      <c r="DQ564" s="2" t="n">
        <v>99.52</v>
      </c>
      <c r="DR564" s="2" t="n">
        <v>0.54</v>
      </c>
      <c r="DS564" s="2" t="n">
        <v>99.67</v>
      </c>
      <c r="DT564" s="2" t="n">
        <v>99.81</v>
      </c>
      <c r="DU564" s="2" t="n">
        <v>0.54</v>
      </c>
      <c r="DV564" s="2" t="n">
        <v>99.83</v>
      </c>
      <c r="DW564" s="2" t="n">
        <v>99.81</v>
      </c>
      <c r="DX564" s="2" t="n">
        <v>0.54</v>
      </c>
      <c r="DY564" s="2" t="n">
        <v>99.95</v>
      </c>
      <c r="DZ564" s="2" t="n">
        <v>99.93000000000001</v>
      </c>
      <c r="EA564" s="2" t="n">
        <v>0.54</v>
      </c>
      <c r="EB564" s="2" t="n">
        <v>100</v>
      </c>
      <c r="EC564" s="2" t="n">
        <v>100</v>
      </c>
      <c r="ED564" s="2" t="n">
        <v>0.54</v>
      </c>
      <c r="EE564" s="2" t="n">
        <v>100</v>
      </c>
      <c r="EF564" s="2" t="n">
        <v>100</v>
      </c>
      <c r="EG564" s="2" t="n">
        <v>0.54</v>
      </c>
      <c r="EH564" s="2" t="n">
        <v>100</v>
      </c>
      <c r="EI564" s="2" t="n">
        <v>100</v>
      </c>
      <c r="EJ564" s="2" t="n">
        <v>0.54</v>
      </c>
      <c r="EK564" s="2" t="n">
        <v>100</v>
      </c>
      <c r="EL564" s="2" t="n">
        <v>100</v>
      </c>
      <c r="EM564" s="2" t="n">
        <v>0.54</v>
      </c>
      <c r="EN564" s="2" t="n">
        <v>100</v>
      </c>
      <c r="EO564" s="2" t="n">
        <v>100</v>
      </c>
      <c r="EP564" s="2" t="n">
        <v>0.54</v>
      </c>
    </row>
    <row r="565">
      <c r="A565" s="2" t="n">
        <v>3</v>
      </c>
      <c r="B565" s="2" t="inlineStr">
        <is>
          <t>21.03.02</t>
        </is>
      </c>
      <c r="C565" s="2" t="inlineStr">
        <is>
          <t>Distribuição Interna De Esgoto</t>
        </is>
      </c>
      <c r="D565" s="2" t="inlineStr">
        <is>
          <t>17/07/2026</t>
        </is>
      </c>
      <c r="E565" s="2" t="inlineStr">
        <is>
          <t>11/08/2028</t>
        </is>
      </c>
      <c r="F565" s="2" t="n">
        <v>325040.4906840001</v>
      </c>
      <c r="G565" s="2" t="n">
        <v>0</v>
      </c>
      <c r="H565" s="2" t="n">
        <v>325040.4906840001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0.45</v>
      </c>
      <c r="BC565" s="2" t="n">
        <v>0</v>
      </c>
      <c r="BD565" s="2" t="n">
        <v>0</v>
      </c>
      <c r="BE565" s="2" t="n">
        <v>0.9399999999999999</v>
      </c>
      <c r="BF565" s="2" t="n">
        <v>0</v>
      </c>
      <c r="BG565" s="2" t="n">
        <v>0.54</v>
      </c>
      <c r="BH565" s="2" t="n">
        <v>1.44</v>
      </c>
      <c r="BI565" s="2" t="n">
        <v>0.54</v>
      </c>
      <c r="BJ565" s="2" t="n">
        <v>0.54</v>
      </c>
      <c r="BK565" s="2" t="n">
        <v>1.95</v>
      </c>
      <c r="BL565" s="2" t="n">
        <v>1.35</v>
      </c>
      <c r="BM565" s="2" t="n">
        <v>0.54</v>
      </c>
      <c r="BN565" s="2" t="n">
        <v>2.54</v>
      </c>
      <c r="BO565" s="2" t="n">
        <v>2.62</v>
      </c>
      <c r="BP565" s="2" t="n">
        <v>0.54</v>
      </c>
      <c r="BQ565" s="2" t="n">
        <v>3.08</v>
      </c>
      <c r="BR565" s="2" t="n">
        <v>3.65</v>
      </c>
      <c r="BS565" s="2" t="n">
        <v>0.54</v>
      </c>
      <c r="BT565" s="2" t="n">
        <v>3.48</v>
      </c>
      <c r="BU565" s="2" t="n">
        <v>4.44</v>
      </c>
      <c r="BV565" s="2" t="n">
        <v>0.54</v>
      </c>
      <c r="BW565" s="2" t="n">
        <v>9.76</v>
      </c>
      <c r="BX565" s="2" t="n">
        <v>9.42</v>
      </c>
      <c r="BY565" s="2" t="n">
        <v>0.54</v>
      </c>
      <c r="BZ565" s="2" t="n">
        <v>17.45</v>
      </c>
      <c r="CA565" s="2" t="n">
        <v>18.13</v>
      </c>
      <c r="CB565" s="2" t="n">
        <v>0.54</v>
      </c>
      <c r="CC565" s="2" t="n">
        <v>25.4</v>
      </c>
      <c r="CD565" s="2" t="n">
        <v>25.39</v>
      </c>
      <c r="CE565" s="2" t="n">
        <v>0.54</v>
      </c>
      <c r="CF565" s="2" t="n">
        <v>33.81</v>
      </c>
      <c r="CG565" s="2" t="n">
        <v>33.51</v>
      </c>
      <c r="CH565" s="2" t="n">
        <v>0.54</v>
      </c>
      <c r="CI565" s="2" t="n">
        <v>41.58</v>
      </c>
      <c r="CJ565" s="2" t="n">
        <v>41.73</v>
      </c>
      <c r="CK565" s="2" t="n">
        <v>0.54</v>
      </c>
      <c r="CL565" s="2" t="n">
        <v>50.34</v>
      </c>
      <c r="CM565" s="2" t="n">
        <v>50.53</v>
      </c>
      <c r="CN565" s="2" t="n">
        <v>0.54</v>
      </c>
      <c r="CO565" s="2" t="n">
        <v>59.08</v>
      </c>
      <c r="CP565" s="2" t="n">
        <v>59.85</v>
      </c>
      <c r="CQ565" s="2" t="n">
        <v>0.54</v>
      </c>
      <c r="CR565" s="2" t="n">
        <v>67.84999999999999</v>
      </c>
      <c r="CS565" s="2" t="n">
        <v>67.56</v>
      </c>
      <c r="CT565" s="2" t="n">
        <v>0.54</v>
      </c>
      <c r="CU565" s="2" t="n">
        <v>76.91</v>
      </c>
      <c r="CV565" s="2" t="n">
        <v>75.3</v>
      </c>
      <c r="CW565" s="2" t="n">
        <v>0.54</v>
      </c>
      <c r="CX565" s="2" t="n">
        <v>84.45</v>
      </c>
      <c r="CY565" s="2" t="n">
        <v>82.34999999999999</v>
      </c>
      <c r="CZ565" s="2" t="n">
        <v>0.54</v>
      </c>
      <c r="DA565" s="2" t="n">
        <v>92.31999999999999</v>
      </c>
      <c r="DB565" s="2" t="n">
        <v>93.09</v>
      </c>
      <c r="DC565" s="2" t="n">
        <v>0.54</v>
      </c>
      <c r="DD565" s="2" t="n">
        <v>92.70999999999999</v>
      </c>
      <c r="DE565" s="2" t="n">
        <v>93.89</v>
      </c>
      <c r="DF565" s="2" t="n">
        <v>0.54</v>
      </c>
      <c r="DG565" s="2" t="n">
        <v>93.08</v>
      </c>
      <c r="DH565" s="2" t="n">
        <v>95.34</v>
      </c>
      <c r="DI565" s="2" t="n">
        <v>0.54</v>
      </c>
      <c r="DJ565" s="2" t="n">
        <v>94.34999999999999</v>
      </c>
      <c r="DK565" s="2" t="n">
        <v>96.83</v>
      </c>
      <c r="DL565" s="2" t="n">
        <v>0.54</v>
      </c>
      <c r="DM565" s="2" t="n">
        <v>95.81</v>
      </c>
      <c r="DN565" s="2" t="n">
        <v>99.2</v>
      </c>
      <c r="DO565" s="2" t="n">
        <v>0.54</v>
      </c>
      <c r="DP565" s="2" t="n">
        <v>97.42</v>
      </c>
      <c r="DQ565" s="2" t="n">
        <v>99.52</v>
      </c>
      <c r="DR565" s="2" t="n">
        <v>0.54</v>
      </c>
      <c r="DS565" s="2" t="n">
        <v>99.67</v>
      </c>
      <c r="DT565" s="2" t="n">
        <v>99.81</v>
      </c>
      <c r="DU565" s="2" t="n">
        <v>0.54</v>
      </c>
      <c r="DV565" s="2" t="n">
        <v>99.83</v>
      </c>
      <c r="DW565" s="2" t="n">
        <v>99.81</v>
      </c>
      <c r="DX565" s="2" t="n">
        <v>0.54</v>
      </c>
      <c r="DY565" s="2" t="n">
        <v>99.95</v>
      </c>
      <c r="DZ565" s="2" t="n">
        <v>99.93000000000001</v>
      </c>
      <c r="EA565" s="2" t="n">
        <v>0.54</v>
      </c>
      <c r="EB565" s="2" t="n">
        <v>100</v>
      </c>
      <c r="EC565" s="2" t="n">
        <v>100</v>
      </c>
      <c r="ED565" s="2" t="n">
        <v>0.54</v>
      </c>
      <c r="EE565" s="2" t="n">
        <v>100</v>
      </c>
      <c r="EF565" s="2" t="n">
        <v>100</v>
      </c>
      <c r="EG565" s="2" t="n">
        <v>0.54</v>
      </c>
      <c r="EH565" s="2" t="n">
        <v>100</v>
      </c>
      <c r="EI565" s="2" t="n">
        <v>100</v>
      </c>
      <c r="EJ565" s="2" t="n">
        <v>0.54</v>
      </c>
      <c r="EK565" s="2" t="n">
        <v>100</v>
      </c>
      <c r="EL565" s="2" t="n">
        <v>100</v>
      </c>
      <c r="EM565" s="2" t="n">
        <v>0.54</v>
      </c>
      <c r="EN565" s="2" t="n">
        <v>100</v>
      </c>
      <c r="EO565" s="2" t="n">
        <v>100</v>
      </c>
      <c r="EP565" s="2" t="n">
        <v>0.54</v>
      </c>
    </row>
    <row r="566">
      <c r="A566" s="2" t="n">
        <v>3</v>
      </c>
      <c r="B566" s="2" t="inlineStr">
        <is>
          <t>21.03.03</t>
        </is>
      </c>
      <c r="C566" s="2" t="inlineStr">
        <is>
          <t>Redes Coletoras De Esgoto</t>
        </is>
      </c>
      <c r="D566" s="2" t="inlineStr">
        <is>
          <t>17/07/2026</t>
        </is>
      </c>
      <c r="E566" s="2" t="inlineStr">
        <is>
          <t>11/08/2028</t>
        </is>
      </c>
      <c r="F566" s="2" t="n">
        <v>385233.174144</v>
      </c>
      <c r="G566" s="2" t="n">
        <v>0</v>
      </c>
      <c r="H566" s="2" t="n">
        <v>385233.174144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0.52</v>
      </c>
      <c r="BC566" s="2" t="n">
        <v>0</v>
      </c>
      <c r="BD566" s="2" t="n">
        <v>0</v>
      </c>
      <c r="BE566" s="2" t="n">
        <v>1.09</v>
      </c>
      <c r="BF566" s="2" t="n">
        <v>0</v>
      </c>
      <c r="BG566" s="2" t="n">
        <v>0.5600000000000001</v>
      </c>
      <c r="BH566" s="2" t="n">
        <v>1.6</v>
      </c>
      <c r="BI566" s="2" t="n">
        <v>0.5600000000000001</v>
      </c>
      <c r="BJ566" s="2" t="n">
        <v>0.5600000000000001</v>
      </c>
      <c r="BK566" s="2" t="n">
        <v>2.12</v>
      </c>
      <c r="BL566" s="2" t="n">
        <v>1.47</v>
      </c>
      <c r="BM566" s="2" t="n">
        <v>0.5600000000000001</v>
      </c>
      <c r="BN566" s="2" t="n">
        <v>2.64</v>
      </c>
      <c r="BO566" s="2" t="n">
        <v>2.71</v>
      </c>
      <c r="BP566" s="2" t="n">
        <v>0.5600000000000001</v>
      </c>
      <c r="BQ566" s="2" t="n">
        <v>3.11</v>
      </c>
      <c r="BR566" s="2" t="n">
        <v>3.56</v>
      </c>
      <c r="BS566" s="2" t="n">
        <v>0.5600000000000001</v>
      </c>
      <c r="BT566" s="2" t="n">
        <v>3.43</v>
      </c>
      <c r="BU566" s="2" t="n">
        <v>4.13</v>
      </c>
      <c r="BV566" s="2" t="n">
        <v>0.5600000000000001</v>
      </c>
      <c r="BW566" s="2" t="n">
        <v>9.210000000000001</v>
      </c>
      <c r="BX566" s="2" t="n">
        <v>8.5</v>
      </c>
      <c r="BY566" s="2" t="n">
        <v>0.5600000000000001</v>
      </c>
      <c r="BZ566" s="2" t="n">
        <v>16.3</v>
      </c>
      <c r="CA566" s="2" t="n">
        <v>16.52</v>
      </c>
      <c r="CB566" s="2" t="n">
        <v>0.5600000000000001</v>
      </c>
      <c r="CC566" s="2" t="n">
        <v>24.61</v>
      </c>
      <c r="CD566" s="2" t="n">
        <v>24.38</v>
      </c>
      <c r="CE566" s="2" t="n">
        <v>0.5600000000000001</v>
      </c>
      <c r="CF566" s="2" t="n">
        <v>32.33</v>
      </c>
      <c r="CG566" s="2" t="n">
        <v>32.31</v>
      </c>
      <c r="CH566" s="2" t="n">
        <v>0.5600000000000001</v>
      </c>
      <c r="CI566" s="2" t="n">
        <v>40.76</v>
      </c>
      <c r="CJ566" s="2" t="n">
        <v>41.63</v>
      </c>
      <c r="CK566" s="2" t="n">
        <v>0.5600000000000001</v>
      </c>
      <c r="CL566" s="2" t="n">
        <v>49.29</v>
      </c>
      <c r="CM566" s="2" t="n">
        <v>50.14</v>
      </c>
      <c r="CN566" s="2" t="n">
        <v>0.5600000000000001</v>
      </c>
      <c r="CO566" s="2" t="n">
        <v>59.01</v>
      </c>
      <c r="CP566" s="2" t="n">
        <v>59.86</v>
      </c>
      <c r="CQ566" s="2" t="n">
        <v>0.5600000000000001</v>
      </c>
      <c r="CR566" s="2" t="n">
        <v>67.52</v>
      </c>
      <c r="CS566" s="2" t="n">
        <v>67.13</v>
      </c>
      <c r="CT566" s="2" t="n">
        <v>0.5600000000000001</v>
      </c>
      <c r="CU566" s="2" t="n">
        <v>77.28</v>
      </c>
      <c r="CV566" s="2" t="n">
        <v>75.48999999999999</v>
      </c>
      <c r="CW566" s="2" t="n">
        <v>0.5600000000000001</v>
      </c>
      <c r="CX566" s="2" t="n">
        <v>84.95999999999999</v>
      </c>
      <c r="CY566" s="2" t="n">
        <v>82.98</v>
      </c>
      <c r="CZ566" s="2" t="n">
        <v>0.5600000000000001</v>
      </c>
      <c r="DA566" s="2" t="n">
        <v>92.78</v>
      </c>
      <c r="DB566" s="2" t="n">
        <v>93.84</v>
      </c>
      <c r="DC566" s="2" t="n">
        <v>0.5600000000000001</v>
      </c>
      <c r="DD566" s="2" t="n">
        <v>93.04000000000001</v>
      </c>
      <c r="DE566" s="2" t="n">
        <v>94.65000000000001</v>
      </c>
      <c r="DF566" s="2" t="n">
        <v>0.5600000000000001</v>
      </c>
      <c r="DG566" s="2" t="n">
        <v>93.23</v>
      </c>
      <c r="DH566" s="2" t="n">
        <v>96.01000000000001</v>
      </c>
      <c r="DI566" s="2" t="n">
        <v>0.5600000000000001</v>
      </c>
      <c r="DJ566" s="2" t="n">
        <v>94.66</v>
      </c>
      <c r="DK566" s="2" t="n">
        <v>97.19</v>
      </c>
      <c r="DL566" s="2" t="n">
        <v>0.5600000000000001</v>
      </c>
      <c r="DM566" s="2" t="n">
        <v>96.12</v>
      </c>
      <c r="DN566" s="2" t="n">
        <v>98.56</v>
      </c>
      <c r="DO566" s="2" t="n">
        <v>0.5600000000000001</v>
      </c>
      <c r="DP566" s="2" t="n">
        <v>97.45</v>
      </c>
      <c r="DQ566" s="2" t="n">
        <v>98.73</v>
      </c>
      <c r="DR566" s="2" t="n">
        <v>0.5600000000000001</v>
      </c>
      <c r="DS566" s="2" t="n">
        <v>98.81</v>
      </c>
      <c r="DT566" s="2" t="n">
        <v>98.89</v>
      </c>
      <c r="DU566" s="2" t="n">
        <v>0.5600000000000001</v>
      </c>
      <c r="DV566" s="2" t="n">
        <v>98.98999999999999</v>
      </c>
      <c r="DW566" s="2" t="n">
        <v>98.89</v>
      </c>
      <c r="DX566" s="2" t="n">
        <v>0.5600000000000001</v>
      </c>
      <c r="DY566" s="2" t="n">
        <v>99.7</v>
      </c>
      <c r="DZ566" s="2" t="n">
        <v>99.56</v>
      </c>
      <c r="EA566" s="2" t="n">
        <v>0.5600000000000001</v>
      </c>
      <c r="EB566" s="2" t="n">
        <v>100</v>
      </c>
      <c r="EC566" s="2" t="n">
        <v>100</v>
      </c>
      <c r="ED566" s="2" t="n">
        <v>0.5600000000000001</v>
      </c>
      <c r="EE566" s="2" t="n">
        <v>100</v>
      </c>
      <c r="EF566" s="2" t="n">
        <v>100</v>
      </c>
      <c r="EG566" s="2" t="n">
        <v>0.5600000000000001</v>
      </c>
      <c r="EH566" s="2" t="n">
        <v>100</v>
      </c>
      <c r="EI566" s="2" t="n">
        <v>100</v>
      </c>
      <c r="EJ566" s="2" t="n">
        <v>0.5600000000000001</v>
      </c>
      <c r="EK566" s="2" t="n">
        <v>100</v>
      </c>
      <c r="EL566" s="2" t="n">
        <v>100</v>
      </c>
      <c r="EM566" s="2" t="n">
        <v>0.5600000000000001</v>
      </c>
      <c r="EN566" s="2" t="n">
        <v>100</v>
      </c>
      <c r="EO566" s="2" t="n">
        <v>100</v>
      </c>
      <c r="EP566" s="2" t="n">
        <v>0.5600000000000001</v>
      </c>
    </row>
    <row r="567">
      <c r="A567" s="2" t="n">
        <v>3</v>
      </c>
      <c r="B567" s="2" t="inlineStr">
        <is>
          <t>21.03.04</t>
        </is>
      </c>
      <c r="C567" s="2" t="inlineStr">
        <is>
          <t>Caixas de passagem</t>
        </is>
      </c>
      <c r="D567" s="2" t="inlineStr">
        <is>
          <t>17/07/2026</t>
        </is>
      </c>
      <c r="E567" s="2" t="inlineStr">
        <is>
          <t>11/08/2028</t>
        </is>
      </c>
      <c r="F567" s="2" t="n">
        <v>216693.660456</v>
      </c>
      <c r="G567" s="2" t="n">
        <v>0</v>
      </c>
      <c r="H567" s="2" t="n">
        <v>216693.660456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0.52</v>
      </c>
      <c r="BC567" s="2" t="n">
        <v>0</v>
      </c>
      <c r="BD567" s="2" t="n">
        <v>0</v>
      </c>
      <c r="BE567" s="2" t="n">
        <v>1.09</v>
      </c>
      <c r="BF567" s="2" t="n">
        <v>0</v>
      </c>
      <c r="BG567" s="2" t="n">
        <v>0.5600000000000001</v>
      </c>
      <c r="BH567" s="2" t="n">
        <v>1.6</v>
      </c>
      <c r="BI567" s="2" t="n">
        <v>0.5600000000000001</v>
      </c>
      <c r="BJ567" s="2" t="n">
        <v>0.5600000000000001</v>
      </c>
      <c r="BK567" s="2" t="n">
        <v>2.12</v>
      </c>
      <c r="BL567" s="2" t="n">
        <v>1.47</v>
      </c>
      <c r="BM567" s="2" t="n">
        <v>0.5600000000000001</v>
      </c>
      <c r="BN567" s="2" t="n">
        <v>2.64</v>
      </c>
      <c r="BO567" s="2" t="n">
        <v>2.71</v>
      </c>
      <c r="BP567" s="2" t="n">
        <v>0.5600000000000001</v>
      </c>
      <c r="BQ567" s="2" t="n">
        <v>3.11</v>
      </c>
      <c r="BR567" s="2" t="n">
        <v>3.56</v>
      </c>
      <c r="BS567" s="2" t="n">
        <v>0.5600000000000001</v>
      </c>
      <c r="BT567" s="2" t="n">
        <v>3.43</v>
      </c>
      <c r="BU567" s="2" t="n">
        <v>4.13</v>
      </c>
      <c r="BV567" s="2" t="n">
        <v>0.5600000000000001</v>
      </c>
      <c r="BW567" s="2" t="n">
        <v>9.210000000000001</v>
      </c>
      <c r="BX567" s="2" t="n">
        <v>8.5</v>
      </c>
      <c r="BY567" s="2" t="n">
        <v>0.5600000000000001</v>
      </c>
      <c r="BZ567" s="2" t="n">
        <v>16.3</v>
      </c>
      <c r="CA567" s="2" t="n">
        <v>16.52</v>
      </c>
      <c r="CB567" s="2" t="n">
        <v>0.5600000000000001</v>
      </c>
      <c r="CC567" s="2" t="n">
        <v>24.61</v>
      </c>
      <c r="CD567" s="2" t="n">
        <v>24.38</v>
      </c>
      <c r="CE567" s="2" t="n">
        <v>0.5600000000000001</v>
      </c>
      <c r="CF567" s="2" t="n">
        <v>32.33</v>
      </c>
      <c r="CG567" s="2" t="n">
        <v>32.31</v>
      </c>
      <c r="CH567" s="2" t="n">
        <v>0.5600000000000001</v>
      </c>
      <c r="CI567" s="2" t="n">
        <v>40.76</v>
      </c>
      <c r="CJ567" s="2" t="n">
        <v>41.63</v>
      </c>
      <c r="CK567" s="2" t="n">
        <v>0.5600000000000001</v>
      </c>
      <c r="CL567" s="2" t="n">
        <v>49.29</v>
      </c>
      <c r="CM567" s="2" t="n">
        <v>50.14</v>
      </c>
      <c r="CN567" s="2" t="n">
        <v>0.5600000000000001</v>
      </c>
      <c r="CO567" s="2" t="n">
        <v>59.01</v>
      </c>
      <c r="CP567" s="2" t="n">
        <v>59.86</v>
      </c>
      <c r="CQ567" s="2" t="n">
        <v>0.5600000000000001</v>
      </c>
      <c r="CR567" s="2" t="n">
        <v>67.52</v>
      </c>
      <c r="CS567" s="2" t="n">
        <v>67.13</v>
      </c>
      <c r="CT567" s="2" t="n">
        <v>0.5600000000000001</v>
      </c>
      <c r="CU567" s="2" t="n">
        <v>77.28</v>
      </c>
      <c r="CV567" s="2" t="n">
        <v>75.48999999999999</v>
      </c>
      <c r="CW567" s="2" t="n">
        <v>0.5600000000000001</v>
      </c>
      <c r="CX567" s="2" t="n">
        <v>84.95999999999999</v>
      </c>
      <c r="CY567" s="2" t="n">
        <v>82.98</v>
      </c>
      <c r="CZ567" s="2" t="n">
        <v>0.5600000000000001</v>
      </c>
      <c r="DA567" s="2" t="n">
        <v>92.78</v>
      </c>
      <c r="DB567" s="2" t="n">
        <v>93.84</v>
      </c>
      <c r="DC567" s="2" t="n">
        <v>0.5600000000000001</v>
      </c>
      <c r="DD567" s="2" t="n">
        <v>93.04000000000001</v>
      </c>
      <c r="DE567" s="2" t="n">
        <v>94.65000000000001</v>
      </c>
      <c r="DF567" s="2" t="n">
        <v>0.5600000000000001</v>
      </c>
      <c r="DG567" s="2" t="n">
        <v>93.23</v>
      </c>
      <c r="DH567" s="2" t="n">
        <v>96.01000000000001</v>
      </c>
      <c r="DI567" s="2" t="n">
        <v>0.5600000000000001</v>
      </c>
      <c r="DJ567" s="2" t="n">
        <v>94.66</v>
      </c>
      <c r="DK567" s="2" t="n">
        <v>97.19</v>
      </c>
      <c r="DL567" s="2" t="n">
        <v>0.5600000000000001</v>
      </c>
      <c r="DM567" s="2" t="n">
        <v>96.12</v>
      </c>
      <c r="DN567" s="2" t="n">
        <v>98.56</v>
      </c>
      <c r="DO567" s="2" t="n">
        <v>0.5600000000000001</v>
      </c>
      <c r="DP567" s="2" t="n">
        <v>97.45</v>
      </c>
      <c r="DQ567" s="2" t="n">
        <v>98.73</v>
      </c>
      <c r="DR567" s="2" t="n">
        <v>0.5600000000000001</v>
      </c>
      <c r="DS567" s="2" t="n">
        <v>98.81</v>
      </c>
      <c r="DT567" s="2" t="n">
        <v>98.89</v>
      </c>
      <c r="DU567" s="2" t="n">
        <v>0.5600000000000001</v>
      </c>
      <c r="DV567" s="2" t="n">
        <v>98.98999999999999</v>
      </c>
      <c r="DW567" s="2" t="n">
        <v>98.89</v>
      </c>
      <c r="DX567" s="2" t="n">
        <v>0.5600000000000001</v>
      </c>
      <c r="DY567" s="2" t="n">
        <v>99.7</v>
      </c>
      <c r="DZ567" s="2" t="n">
        <v>99.56</v>
      </c>
      <c r="EA567" s="2" t="n">
        <v>0.5600000000000001</v>
      </c>
      <c r="EB567" s="2" t="n">
        <v>100</v>
      </c>
      <c r="EC567" s="2" t="n">
        <v>100</v>
      </c>
      <c r="ED567" s="2" t="n">
        <v>0.5600000000000001</v>
      </c>
      <c r="EE567" s="2" t="n">
        <v>100</v>
      </c>
      <c r="EF567" s="2" t="n">
        <v>100</v>
      </c>
      <c r="EG567" s="2" t="n">
        <v>0.5600000000000001</v>
      </c>
      <c r="EH567" s="2" t="n">
        <v>100</v>
      </c>
      <c r="EI567" s="2" t="n">
        <v>100</v>
      </c>
      <c r="EJ567" s="2" t="n">
        <v>0.5600000000000001</v>
      </c>
      <c r="EK567" s="2" t="n">
        <v>100</v>
      </c>
      <c r="EL567" s="2" t="n">
        <v>100</v>
      </c>
      <c r="EM567" s="2" t="n">
        <v>0.5600000000000001</v>
      </c>
      <c r="EN567" s="2" t="n">
        <v>100</v>
      </c>
      <c r="EO567" s="2" t="n">
        <v>100</v>
      </c>
      <c r="EP567" s="2" t="n">
        <v>0.5600000000000001</v>
      </c>
    </row>
    <row r="568">
      <c r="A568" s="2" t="n">
        <v>2</v>
      </c>
      <c r="B568" s="2" t="inlineStr">
        <is>
          <t>21.04</t>
        </is>
      </c>
      <c r="C568" s="2" t="inlineStr">
        <is>
          <t>Instalações pluviais Prediais</t>
        </is>
      </c>
      <c r="D568" s="2" t="inlineStr">
        <is>
          <t>17/07/2026</t>
        </is>
      </c>
      <c r="E568" s="2" t="inlineStr">
        <is>
          <t>11/08/2028</t>
        </is>
      </c>
      <c r="F568" s="2" t="n">
        <v>1203853.6692</v>
      </c>
      <c r="G568" s="2" t="n">
        <v>0</v>
      </c>
      <c r="H568" s="2" t="n">
        <v>1203853.6692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0.34</v>
      </c>
      <c r="BC568" s="2" t="n">
        <v>0</v>
      </c>
      <c r="BD568" s="2" t="n">
        <v>0</v>
      </c>
      <c r="BE568" s="2" t="n">
        <v>0.7</v>
      </c>
      <c r="BF568" s="2" t="n">
        <v>0</v>
      </c>
      <c r="BG568" s="2" t="n">
        <v>0.41</v>
      </c>
      <c r="BH568" s="2" t="n">
        <v>1.08</v>
      </c>
      <c r="BI568" s="2" t="n">
        <v>0.41</v>
      </c>
      <c r="BJ568" s="2" t="n">
        <v>0.41</v>
      </c>
      <c r="BK568" s="2" t="n">
        <v>1.64</v>
      </c>
      <c r="BL568" s="2" t="n">
        <v>1.01</v>
      </c>
      <c r="BM568" s="2" t="n">
        <v>0.41</v>
      </c>
      <c r="BN568" s="2" t="n">
        <v>3.96</v>
      </c>
      <c r="BO568" s="2" t="n">
        <v>3.49</v>
      </c>
      <c r="BP568" s="2" t="n">
        <v>0.41</v>
      </c>
      <c r="BQ568" s="2" t="n">
        <v>6.08</v>
      </c>
      <c r="BR568" s="2" t="n">
        <v>5.96</v>
      </c>
      <c r="BS568" s="2" t="n">
        <v>0.41</v>
      </c>
      <c r="BT568" s="2" t="n">
        <v>7.54</v>
      </c>
      <c r="BU568" s="2" t="n">
        <v>7.86</v>
      </c>
      <c r="BV568" s="2" t="n">
        <v>0.41</v>
      </c>
      <c r="BW568" s="2" t="n">
        <v>14.05</v>
      </c>
      <c r="BX568" s="2" t="n">
        <v>13.86</v>
      </c>
      <c r="BY568" s="2" t="n">
        <v>0.41</v>
      </c>
      <c r="BZ568" s="2" t="n">
        <v>21.79</v>
      </c>
      <c r="CA568" s="2" t="n">
        <v>22.63</v>
      </c>
      <c r="CB568" s="2" t="n">
        <v>0.41</v>
      </c>
      <c r="CC568" s="2" t="n">
        <v>29.85</v>
      </c>
      <c r="CD568" s="2" t="n">
        <v>30.3</v>
      </c>
      <c r="CE568" s="2" t="n">
        <v>0.41</v>
      </c>
      <c r="CF568" s="2" t="n">
        <v>38.39</v>
      </c>
      <c r="CG568" s="2" t="n">
        <v>38.59</v>
      </c>
      <c r="CH568" s="2" t="n">
        <v>0.41</v>
      </c>
      <c r="CI568" s="2" t="n">
        <v>46.43</v>
      </c>
      <c r="CJ568" s="2" t="n">
        <v>46.56</v>
      </c>
      <c r="CK568" s="2" t="n">
        <v>0.41</v>
      </c>
      <c r="CL568" s="2" t="n">
        <v>55.55</v>
      </c>
      <c r="CM568" s="2" t="n">
        <v>55.16</v>
      </c>
      <c r="CN568" s="2" t="n">
        <v>0.41</v>
      </c>
      <c r="CO568" s="2" t="n">
        <v>64.11</v>
      </c>
      <c r="CP568" s="2" t="n">
        <v>64.23</v>
      </c>
      <c r="CQ568" s="2" t="n">
        <v>0.41</v>
      </c>
      <c r="CR568" s="2" t="n">
        <v>72.38</v>
      </c>
      <c r="CS568" s="2" t="n">
        <v>72.7</v>
      </c>
      <c r="CT568" s="2" t="n">
        <v>0.41</v>
      </c>
      <c r="CU568" s="2" t="n">
        <v>79.44</v>
      </c>
      <c r="CV568" s="2" t="n">
        <v>79.06999999999999</v>
      </c>
      <c r="CW568" s="2" t="n">
        <v>0.41</v>
      </c>
      <c r="CX568" s="2" t="n">
        <v>85.69</v>
      </c>
      <c r="CY568" s="2" t="n">
        <v>85.06999999999999</v>
      </c>
      <c r="CZ568" s="2" t="n">
        <v>0.41</v>
      </c>
      <c r="DA568" s="2" t="n">
        <v>92.95</v>
      </c>
      <c r="DB568" s="2" t="n">
        <v>94.81999999999999</v>
      </c>
      <c r="DC568" s="2" t="n">
        <v>0.41</v>
      </c>
      <c r="DD568" s="2" t="n">
        <v>93.51000000000001</v>
      </c>
      <c r="DE568" s="2" t="n">
        <v>95.42</v>
      </c>
      <c r="DF568" s="2" t="n">
        <v>0.41</v>
      </c>
      <c r="DG568" s="2" t="n">
        <v>94.39</v>
      </c>
      <c r="DH568" s="2" t="n">
        <v>96.5</v>
      </c>
      <c r="DI568" s="2" t="n">
        <v>0.41</v>
      </c>
      <c r="DJ568" s="2" t="n">
        <v>95.76000000000001</v>
      </c>
      <c r="DK568" s="2" t="n">
        <v>97.62</v>
      </c>
      <c r="DL568" s="2" t="n">
        <v>0.41</v>
      </c>
      <c r="DM568" s="2" t="n">
        <v>96.84999999999999</v>
      </c>
      <c r="DN568" s="2" t="n">
        <v>99.40000000000001</v>
      </c>
      <c r="DO568" s="2" t="n">
        <v>0.41</v>
      </c>
      <c r="DP568" s="2" t="n">
        <v>98.06999999999999</v>
      </c>
      <c r="DQ568" s="2" t="n">
        <v>99.64</v>
      </c>
      <c r="DR568" s="2" t="n">
        <v>0.41</v>
      </c>
      <c r="DS568" s="2" t="n">
        <v>99.76000000000001</v>
      </c>
      <c r="DT568" s="2" t="n">
        <v>99.86</v>
      </c>
      <c r="DU568" s="2" t="n">
        <v>0.41</v>
      </c>
      <c r="DV568" s="2" t="n">
        <v>99.87</v>
      </c>
      <c r="DW568" s="2" t="n">
        <v>99.86</v>
      </c>
      <c r="DX568" s="2" t="n">
        <v>0.41</v>
      </c>
      <c r="DY568" s="2" t="n">
        <v>99.95999999999999</v>
      </c>
      <c r="DZ568" s="2" t="n">
        <v>99.95</v>
      </c>
      <c r="EA568" s="2" t="n">
        <v>0.41</v>
      </c>
      <c r="EB568" s="2" t="n">
        <v>100</v>
      </c>
      <c r="EC568" s="2" t="n">
        <v>100</v>
      </c>
      <c r="ED568" s="2" t="n">
        <v>0.41</v>
      </c>
      <c r="EE568" s="2" t="n">
        <v>100</v>
      </c>
      <c r="EF568" s="2" t="n">
        <v>100</v>
      </c>
      <c r="EG568" s="2" t="n">
        <v>0.41</v>
      </c>
      <c r="EH568" s="2" t="n">
        <v>100</v>
      </c>
      <c r="EI568" s="2" t="n">
        <v>100</v>
      </c>
      <c r="EJ568" s="2" t="n">
        <v>0.41</v>
      </c>
      <c r="EK568" s="2" t="n">
        <v>100</v>
      </c>
      <c r="EL568" s="2" t="n">
        <v>100</v>
      </c>
      <c r="EM568" s="2" t="n">
        <v>0.41</v>
      </c>
      <c r="EN568" s="2" t="n">
        <v>100</v>
      </c>
      <c r="EO568" s="2" t="n">
        <v>100</v>
      </c>
      <c r="EP568" s="2" t="n">
        <v>0.41</v>
      </c>
    </row>
    <row r="569">
      <c r="A569" s="2" t="n">
        <v>3</v>
      </c>
      <c r="B569" s="2" t="inlineStr">
        <is>
          <t>21.04.01</t>
        </is>
      </c>
      <c r="C569" s="2" t="inlineStr">
        <is>
          <t>Prumadas  pluviais</t>
        </is>
      </c>
      <c r="D569" s="2" t="inlineStr">
        <is>
          <t>29/09/2026</t>
        </is>
      </c>
      <c r="E569" s="2" t="inlineStr">
        <is>
          <t>11/11/2027</t>
        </is>
      </c>
      <c r="F569" s="2" t="n">
        <v>300963.4173</v>
      </c>
      <c r="G569" s="2" t="n">
        <v>0</v>
      </c>
      <c r="H569" s="2" t="n">
        <v>300963.4173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0.72</v>
      </c>
      <c r="BL569" s="2" t="n">
        <v>0</v>
      </c>
      <c r="BM569" s="2" t="n">
        <v>0</v>
      </c>
      <c r="BN569" s="2" t="n">
        <v>8.25</v>
      </c>
      <c r="BO569" s="2" t="n">
        <v>6.1</v>
      </c>
      <c r="BP569" s="2" t="n">
        <v>0</v>
      </c>
      <c r="BQ569" s="2" t="n">
        <v>15.07</v>
      </c>
      <c r="BR569" s="2" t="n">
        <v>12.92</v>
      </c>
      <c r="BS569" s="2" t="n">
        <v>0</v>
      </c>
      <c r="BT569" s="2" t="n">
        <v>19.73</v>
      </c>
      <c r="BU569" s="2" t="n">
        <v>18.13</v>
      </c>
      <c r="BV569" s="2" t="n">
        <v>0</v>
      </c>
      <c r="BW569" s="2" t="n">
        <v>26.91</v>
      </c>
      <c r="BX569" s="2" t="n">
        <v>27.18</v>
      </c>
      <c r="BY569" s="2" t="n">
        <v>0</v>
      </c>
      <c r="BZ569" s="2" t="n">
        <v>34.8</v>
      </c>
      <c r="CA569" s="2" t="n">
        <v>36.14</v>
      </c>
      <c r="CB569" s="2" t="n">
        <v>0</v>
      </c>
      <c r="CC569" s="2" t="n">
        <v>43.18</v>
      </c>
      <c r="CD569" s="2" t="n">
        <v>45.01</v>
      </c>
      <c r="CE569" s="2" t="n">
        <v>0</v>
      </c>
      <c r="CF569" s="2" t="n">
        <v>52.14</v>
      </c>
      <c r="CG569" s="2" t="n">
        <v>53.85</v>
      </c>
      <c r="CH569" s="2" t="n">
        <v>0</v>
      </c>
      <c r="CI569" s="2" t="n">
        <v>60.97</v>
      </c>
      <c r="CJ569" s="2" t="n">
        <v>61.07</v>
      </c>
      <c r="CK569" s="2" t="n">
        <v>0</v>
      </c>
      <c r="CL569" s="2" t="n">
        <v>71.2</v>
      </c>
      <c r="CM569" s="2" t="n">
        <v>69.05</v>
      </c>
      <c r="CN569" s="2" t="n">
        <v>0</v>
      </c>
      <c r="CO569" s="2" t="n">
        <v>79.18000000000001</v>
      </c>
      <c r="CP569" s="2" t="n">
        <v>77.40000000000001</v>
      </c>
      <c r="CQ569" s="2" t="n">
        <v>0</v>
      </c>
      <c r="CR569" s="2" t="n">
        <v>85.98</v>
      </c>
      <c r="CS569" s="2" t="n">
        <v>88.11</v>
      </c>
      <c r="CT569" s="2" t="n">
        <v>0</v>
      </c>
      <c r="CU569" s="2" t="n">
        <v>87.03</v>
      </c>
      <c r="CV569" s="2" t="n">
        <v>90.39</v>
      </c>
      <c r="CW569" s="2" t="n">
        <v>0</v>
      </c>
      <c r="CX569" s="2" t="n">
        <v>89.39</v>
      </c>
      <c r="CY569" s="2" t="n">
        <v>93.22</v>
      </c>
      <c r="CZ569" s="2" t="n">
        <v>0</v>
      </c>
      <c r="DA569" s="2" t="n">
        <v>94.81999999999999</v>
      </c>
      <c r="DB569" s="2" t="n">
        <v>100</v>
      </c>
      <c r="DC569" s="2" t="n">
        <v>0</v>
      </c>
      <c r="DD569" s="2" t="n">
        <v>95.92</v>
      </c>
      <c r="DE569" s="2" t="n">
        <v>100</v>
      </c>
      <c r="DF569" s="2" t="n">
        <v>0</v>
      </c>
      <c r="DG569" s="2" t="n">
        <v>98.34</v>
      </c>
      <c r="DH569" s="2" t="n">
        <v>100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</row>
    <row r="570">
      <c r="A570" s="2" t="n">
        <v>3</v>
      </c>
      <c r="B570" s="2" t="inlineStr">
        <is>
          <t>21.04.02</t>
        </is>
      </c>
      <c r="C570" s="2" t="inlineStr">
        <is>
          <t>Redes Coletoras de água pluvial</t>
        </is>
      </c>
      <c r="D570" s="2" t="inlineStr">
        <is>
          <t>17/07/2026</t>
        </is>
      </c>
      <c r="E570" s="2" t="inlineStr">
        <is>
          <t>11/08/2028</t>
        </is>
      </c>
      <c r="F570" s="2" t="n">
        <v>541734.1511400001</v>
      </c>
      <c r="G570" s="2" t="n">
        <v>0</v>
      </c>
      <c r="H570" s="2" t="n">
        <v>541734.1511400001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0.45</v>
      </c>
      <c r="BC570" s="2" t="n">
        <v>0</v>
      </c>
      <c r="BD570" s="2" t="n">
        <v>0</v>
      </c>
      <c r="BE570" s="2" t="n">
        <v>0.9399999999999999</v>
      </c>
      <c r="BF570" s="2" t="n">
        <v>0</v>
      </c>
      <c r="BG570" s="2" t="n">
        <v>0.54</v>
      </c>
      <c r="BH570" s="2" t="n">
        <v>1.44</v>
      </c>
      <c r="BI570" s="2" t="n">
        <v>0.54</v>
      </c>
      <c r="BJ570" s="2" t="n">
        <v>0.54</v>
      </c>
      <c r="BK570" s="2" t="n">
        <v>1.95</v>
      </c>
      <c r="BL570" s="2" t="n">
        <v>1.35</v>
      </c>
      <c r="BM570" s="2" t="n">
        <v>0.54</v>
      </c>
      <c r="BN570" s="2" t="n">
        <v>2.54</v>
      </c>
      <c r="BO570" s="2" t="n">
        <v>2.62</v>
      </c>
      <c r="BP570" s="2" t="n">
        <v>0.54</v>
      </c>
      <c r="BQ570" s="2" t="n">
        <v>3.08</v>
      </c>
      <c r="BR570" s="2" t="n">
        <v>3.65</v>
      </c>
      <c r="BS570" s="2" t="n">
        <v>0.54</v>
      </c>
      <c r="BT570" s="2" t="n">
        <v>3.48</v>
      </c>
      <c r="BU570" s="2" t="n">
        <v>4.44</v>
      </c>
      <c r="BV570" s="2" t="n">
        <v>0.54</v>
      </c>
      <c r="BW570" s="2" t="n">
        <v>9.76</v>
      </c>
      <c r="BX570" s="2" t="n">
        <v>9.42</v>
      </c>
      <c r="BY570" s="2" t="n">
        <v>0.54</v>
      </c>
      <c r="BZ570" s="2" t="n">
        <v>17.45</v>
      </c>
      <c r="CA570" s="2" t="n">
        <v>18.13</v>
      </c>
      <c r="CB570" s="2" t="n">
        <v>0.54</v>
      </c>
      <c r="CC570" s="2" t="n">
        <v>25.4</v>
      </c>
      <c r="CD570" s="2" t="n">
        <v>25.39</v>
      </c>
      <c r="CE570" s="2" t="n">
        <v>0.54</v>
      </c>
      <c r="CF570" s="2" t="n">
        <v>33.81</v>
      </c>
      <c r="CG570" s="2" t="n">
        <v>33.51</v>
      </c>
      <c r="CH570" s="2" t="n">
        <v>0.54</v>
      </c>
      <c r="CI570" s="2" t="n">
        <v>41.58</v>
      </c>
      <c r="CJ570" s="2" t="n">
        <v>41.73</v>
      </c>
      <c r="CK570" s="2" t="n">
        <v>0.54</v>
      </c>
      <c r="CL570" s="2" t="n">
        <v>50.34</v>
      </c>
      <c r="CM570" s="2" t="n">
        <v>50.53</v>
      </c>
      <c r="CN570" s="2" t="n">
        <v>0.54</v>
      </c>
      <c r="CO570" s="2" t="n">
        <v>59.08</v>
      </c>
      <c r="CP570" s="2" t="n">
        <v>59.85</v>
      </c>
      <c r="CQ570" s="2" t="n">
        <v>0.54</v>
      </c>
      <c r="CR570" s="2" t="n">
        <v>67.84999999999999</v>
      </c>
      <c r="CS570" s="2" t="n">
        <v>67.56</v>
      </c>
      <c r="CT570" s="2" t="n">
        <v>0.54</v>
      </c>
      <c r="CU570" s="2" t="n">
        <v>76.91</v>
      </c>
      <c r="CV570" s="2" t="n">
        <v>75.3</v>
      </c>
      <c r="CW570" s="2" t="n">
        <v>0.54</v>
      </c>
      <c r="CX570" s="2" t="n">
        <v>84.45</v>
      </c>
      <c r="CY570" s="2" t="n">
        <v>82.34999999999999</v>
      </c>
      <c r="CZ570" s="2" t="n">
        <v>0.54</v>
      </c>
      <c r="DA570" s="2" t="n">
        <v>92.31999999999999</v>
      </c>
      <c r="DB570" s="2" t="n">
        <v>93.09</v>
      </c>
      <c r="DC570" s="2" t="n">
        <v>0.54</v>
      </c>
      <c r="DD570" s="2" t="n">
        <v>92.70999999999999</v>
      </c>
      <c r="DE570" s="2" t="n">
        <v>93.89</v>
      </c>
      <c r="DF570" s="2" t="n">
        <v>0.54</v>
      </c>
      <c r="DG570" s="2" t="n">
        <v>93.08</v>
      </c>
      <c r="DH570" s="2" t="n">
        <v>95.34</v>
      </c>
      <c r="DI570" s="2" t="n">
        <v>0.54</v>
      </c>
      <c r="DJ570" s="2" t="n">
        <v>94.34999999999999</v>
      </c>
      <c r="DK570" s="2" t="n">
        <v>96.83</v>
      </c>
      <c r="DL570" s="2" t="n">
        <v>0.54</v>
      </c>
      <c r="DM570" s="2" t="n">
        <v>95.81</v>
      </c>
      <c r="DN570" s="2" t="n">
        <v>99.2</v>
      </c>
      <c r="DO570" s="2" t="n">
        <v>0.54</v>
      </c>
      <c r="DP570" s="2" t="n">
        <v>97.42</v>
      </c>
      <c r="DQ570" s="2" t="n">
        <v>99.52</v>
      </c>
      <c r="DR570" s="2" t="n">
        <v>0.54</v>
      </c>
      <c r="DS570" s="2" t="n">
        <v>99.67</v>
      </c>
      <c r="DT570" s="2" t="n">
        <v>99.81</v>
      </c>
      <c r="DU570" s="2" t="n">
        <v>0.54</v>
      </c>
      <c r="DV570" s="2" t="n">
        <v>99.83</v>
      </c>
      <c r="DW570" s="2" t="n">
        <v>99.81</v>
      </c>
      <c r="DX570" s="2" t="n">
        <v>0.54</v>
      </c>
      <c r="DY570" s="2" t="n">
        <v>99.95</v>
      </c>
      <c r="DZ570" s="2" t="n">
        <v>99.93000000000001</v>
      </c>
      <c r="EA570" s="2" t="n">
        <v>0.54</v>
      </c>
      <c r="EB570" s="2" t="n">
        <v>100</v>
      </c>
      <c r="EC570" s="2" t="n">
        <v>100</v>
      </c>
      <c r="ED570" s="2" t="n">
        <v>0.54</v>
      </c>
      <c r="EE570" s="2" t="n">
        <v>100</v>
      </c>
      <c r="EF570" s="2" t="n">
        <v>100</v>
      </c>
      <c r="EG570" s="2" t="n">
        <v>0.54</v>
      </c>
      <c r="EH570" s="2" t="n">
        <v>100</v>
      </c>
      <c r="EI570" s="2" t="n">
        <v>100</v>
      </c>
      <c r="EJ570" s="2" t="n">
        <v>0.54</v>
      </c>
      <c r="EK570" s="2" t="n">
        <v>100</v>
      </c>
      <c r="EL570" s="2" t="n">
        <v>100</v>
      </c>
      <c r="EM570" s="2" t="n">
        <v>0.54</v>
      </c>
      <c r="EN570" s="2" t="n">
        <v>100</v>
      </c>
      <c r="EO570" s="2" t="n">
        <v>100</v>
      </c>
      <c r="EP570" s="2" t="n">
        <v>0.54</v>
      </c>
    </row>
    <row r="571">
      <c r="A571" s="2" t="n">
        <v>3</v>
      </c>
      <c r="B571" s="2" t="inlineStr">
        <is>
          <t>21.04.03</t>
        </is>
      </c>
      <c r="C571" s="2" t="inlineStr">
        <is>
          <t>Caixas de passagem</t>
        </is>
      </c>
      <c r="D571" s="2" t="inlineStr">
        <is>
          <t>17/07/2026</t>
        </is>
      </c>
      <c r="E571" s="2" t="inlineStr">
        <is>
          <t>11/08/2028</t>
        </is>
      </c>
      <c r="F571" s="2" t="n">
        <v>361156.10076</v>
      </c>
      <c r="G571" s="2" t="n">
        <v>0</v>
      </c>
      <c r="H571" s="2" t="n">
        <v>361156.10076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0.45</v>
      </c>
      <c r="BC571" s="2" t="n">
        <v>0</v>
      </c>
      <c r="BD571" s="2" t="n">
        <v>0</v>
      </c>
      <c r="BE571" s="2" t="n">
        <v>0.9399999999999999</v>
      </c>
      <c r="BF571" s="2" t="n">
        <v>0</v>
      </c>
      <c r="BG571" s="2" t="n">
        <v>0.54</v>
      </c>
      <c r="BH571" s="2" t="n">
        <v>1.44</v>
      </c>
      <c r="BI571" s="2" t="n">
        <v>0.54</v>
      </c>
      <c r="BJ571" s="2" t="n">
        <v>0.54</v>
      </c>
      <c r="BK571" s="2" t="n">
        <v>1.95</v>
      </c>
      <c r="BL571" s="2" t="n">
        <v>1.35</v>
      </c>
      <c r="BM571" s="2" t="n">
        <v>0.54</v>
      </c>
      <c r="BN571" s="2" t="n">
        <v>2.54</v>
      </c>
      <c r="BO571" s="2" t="n">
        <v>2.62</v>
      </c>
      <c r="BP571" s="2" t="n">
        <v>0.54</v>
      </c>
      <c r="BQ571" s="2" t="n">
        <v>3.08</v>
      </c>
      <c r="BR571" s="2" t="n">
        <v>3.65</v>
      </c>
      <c r="BS571" s="2" t="n">
        <v>0.54</v>
      </c>
      <c r="BT571" s="2" t="n">
        <v>3.48</v>
      </c>
      <c r="BU571" s="2" t="n">
        <v>4.44</v>
      </c>
      <c r="BV571" s="2" t="n">
        <v>0.54</v>
      </c>
      <c r="BW571" s="2" t="n">
        <v>9.76</v>
      </c>
      <c r="BX571" s="2" t="n">
        <v>9.42</v>
      </c>
      <c r="BY571" s="2" t="n">
        <v>0.54</v>
      </c>
      <c r="BZ571" s="2" t="n">
        <v>17.45</v>
      </c>
      <c r="CA571" s="2" t="n">
        <v>18.13</v>
      </c>
      <c r="CB571" s="2" t="n">
        <v>0.54</v>
      </c>
      <c r="CC571" s="2" t="n">
        <v>25.4</v>
      </c>
      <c r="CD571" s="2" t="n">
        <v>25.39</v>
      </c>
      <c r="CE571" s="2" t="n">
        <v>0.54</v>
      </c>
      <c r="CF571" s="2" t="n">
        <v>33.81</v>
      </c>
      <c r="CG571" s="2" t="n">
        <v>33.51</v>
      </c>
      <c r="CH571" s="2" t="n">
        <v>0.54</v>
      </c>
      <c r="CI571" s="2" t="n">
        <v>41.58</v>
      </c>
      <c r="CJ571" s="2" t="n">
        <v>41.73</v>
      </c>
      <c r="CK571" s="2" t="n">
        <v>0.54</v>
      </c>
      <c r="CL571" s="2" t="n">
        <v>50.34</v>
      </c>
      <c r="CM571" s="2" t="n">
        <v>50.53</v>
      </c>
      <c r="CN571" s="2" t="n">
        <v>0.54</v>
      </c>
      <c r="CO571" s="2" t="n">
        <v>59.08</v>
      </c>
      <c r="CP571" s="2" t="n">
        <v>59.85</v>
      </c>
      <c r="CQ571" s="2" t="n">
        <v>0.54</v>
      </c>
      <c r="CR571" s="2" t="n">
        <v>67.84999999999999</v>
      </c>
      <c r="CS571" s="2" t="n">
        <v>67.56</v>
      </c>
      <c r="CT571" s="2" t="n">
        <v>0.54</v>
      </c>
      <c r="CU571" s="2" t="n">
        <v>76.91</v>
      </c>
      <c r="CV571" s="2" t="n">
        <v>75.3</v>
      </c>
      <c r="CW571" s="2" t="n">
        <v>0.54</v>
      </c>
      <c r="CX571" s="2" t="n">
        <v>84.45</v>
      </c>
      <c r="CY571" s="2" t="n">
        <v>82.34999999999999</v>
      </c>
      <c r="CZ571" s="2" t="n">
        <v>0.54</v>
      </c>
      <c r="DA571" s="2" t="n">
        <v>92.31999999999999</v>
      </c>
      <c r="DB571" s="2" t="n">
        <v>93.09</v>
      </c>
      <c r="DC571" s="2" t="n">
        <v>0.54</v>
      </c>
      <c r="DD571" s="2" t="n">
        <v>92.70999999999999</v>
      </c>
      <c r="DE571" s="2" t="n">
        <v>93.89</v>
      </c>
      <c r="DF571" s="2" t="n">
        <v>0.54</v>
      </c>
      <c r="DG571" s="2" t="n">
        <v>93.08</v>
      </c>
      <c r="DH571" s="2" t="n">
        <v>95.34</v>
      </c>
      <c r="DI571" s="2" t="n">
        <v>0.54</v>
      </c>
      <c r="DJ571" s="2" t="n">
        <v>94.34999999999999</v>
      </c>
      <c r="DK571" s="2" t="n">
        <v>96.83</v>
      </c>
      <c r="DL571" s="2" t="n">
        <v>0.54</v>
      </c>
      <c r="DM571" s="2" t="n">
        <v>95.81</v>
      </c>
      <c r="DN571" s="2" t="n">
        <v>99.2</v>
      </c>
      <c r="DO571" s="2" t="n">
        <v>0.54</v>
      </c>
      <c r="DP571" s="2" t="n">
        <v>97.42</v>
      </c>
      <c r="DQ571" s="2" t="n">
        <v>99.52</v>
      </c>
      <c r="DR571" s="2" t="n">
        <v>0.54</v>
      </c>
      <c r="DS571" s="2" t="n">
        <v>99.67</v>
      </c>
      <c r="DT571" s="2" t="n">
        <v>99.81</v>
      </c>
      <c r="DU571" s="2" t="n">
        <v>0.54</v>
      </c>
      <c r="DV571" s="2" t="n">
        <v>99.83</v>
      </c>
      <c r="DW571" s="2" t="n">
        <v>99.81</v>
      </c>
      <c r="DX571" s="2" t="n">
        <v>0.54</v>
      </c>
      <c r="DY571" s="2" t="n">
        <v>99.95</v>
      </c>
      <c r="DZ571" s="2" t="n">
        <v>99.93000000000001</v>
      </c>
      <c r="EA571" s="2" t="n">
        <v>0.54</v>
      </c>
      <c r="EB571" s="2" t="n">
        <v>100</v>
      </c>
      <c r="EC571" s="2" t="n">
        <v>100</v>
      </c>
      <c r="ED571" s="2" t="n">
        <v>0.54</v>
      </c>
      <c r="EE571" s="2" t="n">
        <v>100</v>
      </c>
      <c r="EF571" s="2" t="n">
        <v>100</v>
      </c>
      <c r="EG571" s="2" t="n">
        <v>0.54</v>
      </c>
      <c r="EH571" s="2" t="n">
        <v>100</v>
      </c>
      <c r="EI571" s="2" t="n">
        <v>100</v>
      </c>
      <c r="EJ571" s="2" t="n">
        <v>0.54</v>
      </c>
      <c r="EK571" s="2" t="n">
        <v>100</v>
      </c>
      <c r="EL571" s="2" t="n">
        <v>100</v>
      </c>
      <c r="EM571" s="2" t="n">
        <v>0.54</v>
      </c>
      <c r="EN571" s="2" t="n">
        <v>100</v>
      </c>
      <c r="EO571" s="2" t="n">
        <v>100</v>
      </c>
      <c r="EP571" s="2" t="n">
        <v>0.54</v>
      </c>
    </row>
    <row r="572">
      <c r="A572" s="2" t="n">
        <v>1</v>
      </c>
      <c r="B572" s="2" t="inlineStr">
        <is>
          <t>22</t>
        </is>
      </c>
      <c r="C572" s="2" t="inlineStr">
        <is>
          <t>INSTALAÇÕES COMBATE INCÊNDIO</t>
        </is>
      </c>
      <c r="D572" s="2" t="inlineStr">
        <is>
          <t>08/09/2026</t>
        </is>
      </c>
      <c r="E572" s="2" t="inlineStr">
        <is>
          <t>30/10/2028</t>
        </is>
      </c>
      <c r="F572" s="2" t="n">
        <v>1203853.6692</v>
      </c>
      <c r="G572" s="2" t="n">
        <v>0</v>
      </c>
      <c r="H572" s="2" t="n">
        <v>1203853.6692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0.38</v>
      </c>
      <c r="BC572" s="2" t="n">
        <v>0</v>
      </c>
      <c r="BD572" s="2" t="n">
        <v>0</v>
      </c>
      <c r="BE572" s="2" t="n">
        <v>0.8</v>
      </c>
      <c r="BF572" s="2" t="n">
        <v>0</v>
      </c>
      <c r="BG572" s="2" t="n">
        <v>0</v>
      </c>
      <c r="BH572" s="2" t="n">
        <v>1.23</v>
      </c>
      <c r="BI572" s="2" t="n">
        <v>0</v>
      </c>
      <c r="BJ572" s="2" t="n">
        <v>0</v>
      </c>
      <c r="BK572" s="2" t="n">
        <v>3</v>
      </c>
      <c r="BL572" s="2" t="n">
        <v>0</v>
      </c>
      <c r="BM572" s="2" t="n">
        <v>0</v>
      </c>
      <c r="BN572" s="2" t="n">
        <v>8.17</v>
      </c>
      <c r="BO572" s="2" t="n">
        <v>5.19</v>
      </c>
      <c r="BP572" s="2" t="n">
        <v>0</v>
      </c>
      <c r="BQ572" s="2" t="n">
        <v>12.86</v>
      </c>
      <c r="BR572" s="2" t="n">
        <v>9.960000000000001</v>
      </c>
      <c r="BS572" s="2" t="n">
        <v>0</v>
      </c>
      <c r="BT572" s="2" t="n">
        <v>16.09</v>
      </c>
      <c r="BU572" s="2" t="n">
        <v>13.83</v>
      </c>
      <c r="BV572" s="2" t="n">
        <v>0</v>
      </c>
      <c r="BW572" s="2" t="n">
        <v>21.12</v>
      </c>
      <c r="BX572" s="2" t="n">
        <v>19.99</v>
      </c>
      <c r="BY572" s="2" t="n">
        <v>0</v>
      </c>
      <c r="BZ572" s="2" t="n">
        <v>26.82</v>
      </c>
      <c r="CA572" s="2" t="n">
        <v>26.07</v>
      </c>
      <c r="CB572" s="2" t="n">
        <v>0</v>
      </c>
      <c r="CC572" s="2" t="n">
        <v>32.64</v>
      </c>
      <c r="CD572" s="2" t="n">
        <v>32.19</v>
      </c>
      <c r="CE572" s="2" t="n">
        <v>0</v>
      </c>
      <c r="CF572" s="2" t="n">
        <v>39.15</v>
      </c>
      <c r="CG572" s="2" t="n">
        <v>38.04</v>
      </c>
      <c r="CH572" s="2" t="n">
        <v>0</v>
      </c>
      <c r="CI572" s="2" t="n">
        <v>45.11</v>
      </c>
      <c r="CJ572" s="2" t="n">
        <v>43.24</v>
      </c>
      <c r="CK572" s="2" t="n">
        <v>0</v>
      </c>
      <c r="CL572" s="2" t="n">
        <v>51.71</v>
      </c>
      <c r="CM572" s="2" t="n">
        <v>49.22</v>
      </c>
      <c r="CN572" s="2" t="n">
        <v>0</v>
      </c>
      <c r="CO572" s="2" t="n">
        <v>56.75</v>
      </c>
      <c r="CP572" s="2" t="n">
        <v>56.18</v>
      </c>
      <c r="CQ572" s="2" t="n">
        <v>0</v>
      </c>
      <c r="CR572" s="2" t="n">
        <v>60.99</v>
      </c>
      <c r="CS572" s="2" t="n">
        <v>63.12</v>
      </c>
      <c r="CT572" s="2" t="n">
        <v>0</v>
      </c>
      <c r="CU572" s="2" t="n">
        <v>61.54</v>
      </c>
      <c r="CV572" s="2" t="n">
        <v>64.76000000000001</v>
      </c>
      <c r="CW572" s="2" t="n">
        <v>0</v>
      </c>
      <c r="CX572" s="2" t="n">
        <v>64.47</v>
      </c>
      <c r="CY572" s="2" t="n">
        <v>67.92</v>
      </c>
      <c r="CZ572" s="2" t="n">
        <v>0</v>
      </c>
      <c r="DA572" s="2" t="n">
        <v>66.93000000000001</v>
      </c>
      <c r="DB572" s="2" t="n">
        <v>70.51000000000001</v>
      </c>
      <c r="DC572" s="2" t="n">
        <v>0</v>
      </c>
      <c r="DD572" s="2" t="n">
        <v>68.22</v>
      </c>
      <c r="DE572" s="2" t="n">
        <v>70.59</v>
      </c>
      <c r="DF572" s="2" t="n">
        <v>0</v>
      </c>
      <c r="DG572" s="2" t="n">
        <v>70.55</v>
      </c>
      <c r="DH572" s="2" t="n">
        <v>71.01000000000001</v>
      </c>
      <c r="DI572" s="2" t="n">
        <v>0</v>
      </c>
      <c r="DJ572" s="2" t="n">
        <v>73.43000000000001</v>
      </c>
      <c r="DK572" s="2" t="n">
        <v>72.76000000000001</v>
      </c>
      <c r="DL572" s="2" t="n">
        <v>0</v>
      </c>
      <c r="DM572" s="2" t="n">
        <v>77.69</v>
      </c>
      <c r="DN572" s="2" t="n">
        <v>75.02</v>
      </c>
      <c r="DO572" s="2" t="n">
        <v>0</v>
      </c>
      <c r="DP572" s="2" t="n">
        <v>81.39</v>
      </c>
      <c r="DQ572" s="2" t="n">
        <v>77.87</v>
      </c>
      <c r="DR572" s="2" t="n">
        <v>0</v>
      </c>
      <c r="DS572" s="2" t="n">
        <v>86.03</v>
      </c>
      <c r="DT572" s="2" t="n">
        <v>82.56999999999999</v>
      </c>
      <c r="DU572" s="2" t="n">
        <v>0</v>
      </c>
      <c r="DV572" s="2" t="n">
        <v>89.42</v>
      </c>
      <c r="DW572" s="2" t="n">
        <v>86.44</v>
      </c>
      <c r="DX572" s="2" t="n">
        <v>0</v>
      </c>
      <c r="DY572" s="2" t="n">
        <v>93.38</v>
      </c>
      <c r="DZ572" s="2" t="n">
        <v>91.37</v>
      </c>
      <c r="EA572" s="2" t="n">
        <v>0</v>
      </c>
      <c r="EB572" s="2" t="n">
        <v>97.31999999999999</v>
      </c>
      <c r="EC572" s="2" t="n">
        <v>94.34999999999999</v>
      </c>
      <c r="ED572" s="2" t="n">
        <v>0</v>
      </c>
      <c r="EE572" s="2" t="n">
        <v>99.48999999999999</v>
      </c>
      <c r="EF572" s="2" t="n">
        <v>96.76000000000001</v>
      </c>
      <c r="EG572" s="2" t="n">
        <v>0</v>
      </c>
      <c r="EH572" s="2" t="n">
        <v>100</v>
      </c>
      <c r="EI572" s="2" t="n">
        <v>99.5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</row>
    <row r="573">
      <c r="A573" s="2" t="n">
        <v>2</v>
      </c>
      <c r="B573" s="2" t="inlineStr">
        <is>
          <t>22.01</t>
        </is>
      </c>
      <c r="C573" s="2" t="inlineStr">
        <is>
          <t>Combate à Incêndio e Sinalização</t>
        </is>
      </c>
      <c r="D573" s="2" t="inlineStr">
        <is>
          <t>08/09/2026</t>
        </is>
      </c>
      <c r="E573" s="2" t="inlineStr">
        <is>
          <t>30/10/2028</t>
        </is>
      </c>
      <c r="F573" s="2" t="n">
        <v>1203853.6692</v>
      </c>
      <c r="G573" s="2" t="n">
        <v>0</v>
      </c>
      <c r="H573" s="2" t="n">
        <v>1203853.6692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0.38</v>
      </c>
      <c r="BC573" s="2" t="n">
        <v>0</v>
      </c>
      <c r="BD573" s="2" t="n">
        <v>0</v>
      </c>
      <c r="BE573" s="2" t="n">
        <v>0.8</v>
      </c>
      <c r="BF573" s="2" t="n">
        <v>0</v>
      </c>
      <c r="BG573" s="2" t="n">
        <v>0</v>
      </c>
      <c r="BH573" s="2" t="n">
        <v>1.23</v>
      </c>
      <c r="BI573" s="2" t="n">
        <v>0</v>
      </c>
      <c r="BJ573" s="2" t="n">
        <v>0</v>
      </c>
      <c r="BK573" s="2" t="n">
        <v>3</v>
      </c>
      <c r="BL573" s="2" t="n">
        <v>0</v>
      </c>
      <c r="BM573" s="2" t="n">
        <v>0</v>
      </c>
      <c r="BN573" s="2" t="n">
        <v>8.17</v>
      </c>
      <c r="BO573" s="2" t="n">
        <v>5.19</v>
      </c>
      <c r="BP573" s="2" t="n">
        <v>0</v>
      </c>
      <c r="BQ573" s="2" t="n">
        <v>12.86</v>
      </c>
      <c r="BR573" s="2" t="n">
        <v>9.960000000000001</v>
      </c>
      <c r="BS573" s="2" t="n">
        <v>0</v>
      </c>
      <c r="BT573" s="2" t="n">
        <v>16.09</v>
      </c>
      <c r="BU573" s="2" t="n">
        <v>13.83</v>
      </c>
      <c r="BV573" s="2" t="n">
        <v>0</v>
      </c>
      <c r="BW573" s="2" t="n">
        <v>21.12</v>
      </c>
      <c r="BX573" s="2" t="n">
        <v>19.99</v>
      </c>
      <c r="BY573" s="2" t="n">
        <v>0</v>
      </c>
      <c r="BZ573" s="2" t="n">
        <v>26.82</v>
      </c>
      <c r="CA573" s="2" t="n">
        <v>26.07</v>
      </c>
      <c r="CB573" s="2" t="n">
        <v>0</v>
      </c>
      <c r="CC573" s="2" t="n">
        <v>32.64</v>
      </c>
      <c r="CD573" s="2" t="n">
        <v>32.19</v>
      </c>
      <c r="CE573" s="2" t="n">
        <v>0</v>
      </c>
      <c r="CF573" s="2" t="n">
        <v>39.15</v>
      </c>
      <c r="CG573" s="2" t="n">
        <v>38.04</v>
      </c>
      <c r="CH573" s="2" t="n">
        <v>0</v>
      </c>
      <c r="CI573" s="2" t="n">
        <v>45.11</v>
      </c>
      <c r="CJ573" s="2" t="n">
        <v>43.24</v>
      </c>
      <c r="CK573" s="2" t="n">
        <v>0</v>
      </c>
      <c r="CL573" s="2" t="n">
        <v>51.71</v>
      </c>
      <c r="CM573" s="2" t="n">
        <v>49.22</v>
      </c>
      <c r="CN573" s="2" t="n">
        <v>0</v>
      </c>
      <c r="CO573" s="2" t="n">
        <v>56.75</v>
      </c>
      <c r="CP573" s="2" t="n">
        <v>56.18</v>
      </c>
      <c r="CQ573" s="2" t="n">
        <v>0</v>
      </c>
      <c r="CR573" s="2" t="n">
        <v>60.99</v>
      </c>
      <c r="CS573" s="2" t="n">
        <v>63.12</v>
      </c>
      <c r="CT573" s="2" t="n">
        <v>0</v>
      </c>
      <c r="CU573" s="2" t="n">
        <v>61.54</v>
      </c>
      <c r="CV573" s="2" t="n">
        <v>64.76000000000001</v>
      </c>
      <c r="CW573" s="2" t="n">
        <v>0</v>
      </c>
      <c r="CX573" s="2" t="n">
        <v>64.47</v>
      </c>
      <c r="CY573" s="2" t="n">
        <v>67.92</v>
      </c>
      <c r="CZ573" s="2" t="n">
        <v>0</v>
      </c>
      <c r="DA573" s="2" t="n">
        <v>66.93000000000001</v>
      </c>
      <c r="DB573" s="2" t="n">
        <v>70.51000000000001</v>
      </c>
      <c r="DC573" s="2" t="n">
        <v>0</v>
      </c>
      <c r="DD573" s="2" t="n">
        <v>68.22</v>
      </c>
      <c r="DE573" s="2" t="n">
        <v>70.59</v>
      </c>
      <c r="DF573" s="2" t="n">
        <v>0</v>
      </c>
      <c r="DG573" s="2" t="n">
        <v>70.55</v>
      </c>
      <c r="DH573" s="2" t="n">
        <v>71.01000000000001</v>
      </c>
      <c r="DI573" s="2" t="n">
        <v>0</v>
      </c>
      <c r="DJ573" s="2" t="n">
        <v>73.43000000000001</v>
      </c>
      <c r="DK573" s="2" t="n">
        <v>72.76000000000001</v>
      </c>
      <c r="DL573" s="2" t="n">
        <v>0</v>
      </c>
      <c r="DM573" s="2" t="n">
        <v>77.69</v>
      </c>
      <c r="DN573" s="2" t="n">
        <v>75.02</v>
      </c>
      <c r="DO573" s="2" t="n">
        <v>0</v>
      </c>
      <c r="DP573" s="2" t="n">
        <v>81.39</v>
      </c>
      <c r="DQ573" s="2" t="n">
        <v>77.87</v>
      </c>
      <c r="DR573" s="2" t="n">
        <v>0</v>
      </c>
      <c r="DS573" s="2" t="n">
        <v>86.03</v>
      </c>
      <c r="DT573" s="2" t="n">
        <v>82.56999999999999</v>
      </c>
      <c r="DU573" s="2" t="n">
        <v>0</v>
      </c>
      <c r="DV573" s="2" t="n">
        <v>89.42</v>
      </c>
      <c r="DW573" s="2" t="n">
        <v>86.44</v>
      </c>
      <c r="DX573" s="2" t="n">
        <v>0</v>
      </c>
      <c r="DY573" s="2" t="n">
        <v>93.38</v>
      </c>
      <c r="DZ573" s="2" t="n">
        <v>91.37</v>
      </c>
      <c r="EA573" s="2" t="n">
        <v>0</v>
      </c>
      <c r="EB573" s="2" t="n">
        <v>97.31999999999999</v>
      </c>
      <c r="EC573" s="2" t="n">
        <v>94.34999999999999</v>
      </c>
      <c r="ED573" s="2" t="n">
        <v>0</v>
      </c>
      <c r="EE573" s="2" t="n">
        <v>99.48999999999999</v>
      </c>
      <c r="EF573" s="2" t="n">
        <v>96.76000000000001</v>
      </c>
      <c r="EG573" s="2" t="n">
        <v>0</v>
      </c>
      <c r="EH573" s="2" t="n">
        <v>100</v>
      </c>
      <c r="EI573" s="2" t="n">
        <v>99.5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</row>
    <row r="574">
      <c r="A574" s="2" t="n">
        <v>3</v>
      </c>
      <c r="B574" s="2" t="inlineStr">
        <is>
          <t>22.01.01</t>
        </is>
      </c>
      <c r="C574" s="2" t="inlineStr">
        <is>
          <t>Prumadas de incendio</t>
        </is>
      </c>
      <c r="D574" s="2" t="inlineStr">
        <is>
          <t>23/09/2026</t>
        </is>
      </c>
      <c r="E574" s="2" t="inlineStr">
        <is>
          <t>05/11/2027</t>
        </is>
      </c>
      <c r="F574" s="2" t="n">
        <v>361156.10076</v>
      </c>
      <c r="G574" s="2" t="n">
        <v>0</v>
      </c>
      <c r="H574" s="2" t="n">
        <v>361156.10076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2.15</v>
      </c>
      <c r="BL574" s="2" t="n">
        <v>0</v>
      </c>
      <c r="BM574" s="2" t="n">
        <v>0</v>
      </c>
      <c r="BN574" s="2" t="n">
        <v>9.69</v>
      </c>
      <c r="BO574" s="2" t="n">
        <v>7.53</v>
      </c>
      <c r="BP574" s="2" t="n">
        <v>0</v>
      </c>
      <c r="BQ574" s="2" t="n">
        <v>16.5</v>
      </c>
      <c r="BR574" s="2" t="n">
        <v>14.35</v>
      </c>
      <c r="BS574" s="2" t="n">
        <v>0</v>
      </c>
      <c r="BT574" s="2" t="n">
        <v>21.17</v>
      </c>
      <c r="BU574" s="2" t="n">
        <v>19.94</v>
      </c>
      <c r="BV574" s="2" t="n">
        <v>0</v>
      </c>
      <c r="BW574" s="2" t="n">
        <v>28.34</v>
      </c>
      <c r="BX574" s="2" t="n">
        <v>28.99</v>
      </c>
      <c r="BY574" s="2" t="n">
        <v>0</v>
      </c>
      <c r="BZ574" s="2" t="n">
        <v>36.6</v>
      </c>
      <c r="CA574" s="2" t="n">
        <v>38.01</v>
      </c>
      <c r="CB574" s="2" t="n">
        <v>0</v>
      </c>
      <c r="CC574" s="2" t="n">
        <v>44.99</v>
      </c>
      <c r="CD574" s="2" t="n">
        <v>47.05</v>
      </c>
      <c r="CE574" s="2" t="n">
        <v>0</v>
      </c>
      <c r="CF574" s="2" t="n">
        <v>54.05</v>
      </c>
      <c r="CG574" s="2" t="n">
        <v>55.33</v>
      </c>
      <c r="CH574" s="2" t="n">
        <v>0</v>
      </c>
      <c r="CI574" s="2" t="n">
        <v>62.71</v>
      </c>
      <c r="CJ574" s="2" t="n">
        <v>62.51</v>
      </c>
      <c r="CK574" s="2" t="n">
        <v>0</v>
      </c>
      <c r="CL574" s="2" t="n">
        <v>72.70999999999999</v>
      </c>
      <c r="CM574" s="2" t="n">
        <v>70.55</v>
      </c>
      <c r="CN574" s="2" t="n">
        <v>0</v>
      </c>
      <c r="CO574" s="2" t="n">
        <v>80.61</v>
      </c>
      <c r="CP574" s="2" t="n">
        <v>79.2</v>
      </c>
      <c r="CQ574" s="2" t="n">
        <v>0</v>
      </c>
      <c r="CR574" s="2" t="n">
        <v>86.95</v>
      </c>
      <c r="CS574" s="2" t="n">
        <v>89.17</v>
      </c>
      <c r="CT574" s="2" t="n">
        <v>0</v>
      </c>
      <c r="CU574" s="2" t="n">
        <v>87.12</v>
      </c>
      <c r="CV574" s="2" t="n">
        <v>90.94</v>
      </c>
      <c r="CW574" s="2" t="n">
        <v>0</v>
      </c>
      <c r="CX574" s="2" t="n">
        <v>91.31999999999999</v>
      </c>
      <c r="CY574" s="2" t="n">
        <v>95.98</v>
      </c>
      <c r="CZ574" s="2" t="n">
        <v>0</v>
      </c>
      <c r="DA574" s="2" t="n">
        <v>94.81999999999999</v>
      </c>
      <c r="DB574" s="2" t="n">
        <v>100</v>
      </c>
      <c r="DC574" s="2" t="n">
        <v>0</v>
      </c>
      <c r="DD574" s="2" t="n">
        <v>96.47</v>
      </c>
      <c r="DE574" s="2" t="n">
        <v>100</v>
      </c>
      <c r="DF574" s="2" t="n">
        <v>0</v>
      </c>
      <c r="DG574" s="2" t="n">
        <v>99.17</v>
      </c>
      <c r="DH574" s="2" t="n">
        <v>100</v>
      </c>
      <c r="DI574" s="2" t="n">
        <v>0</v>
      </c>
      <c r="DJ574" s="2" t="n">
        <v>100</v>
      </c>
      <c r="DK574" s="2" t="n">
        <v>100</v>
      </c>
      <c r="DL574" s="2" t="n">
        <v>0</v>
      </c>
      <c r="DM574" s="2" t="n">
        <v>100</v>
      </c>
      <c r="DN574" s="2" t="n">
        <v>100</v>
      </c>
      <c r="DO574" s="2" t="n">
        <v>0</v>
      </c>
      <c r="DP574" s="2" t="n">
        <v>100</v>
      </c>
      <c r="DQ574" s="2" t="n">
        <v>100</v>
      </c>
      <c r="DR574" s="2" t="n">
        <v>0</v>
      </c>
      <c r="DS574" s="2" t="n">
        <v>100</v>
      </c>
      <c r="DT574" s="2" t="n">
        <v>100</v>
      </c>
      <c r="DU574" s="2" t="n">
        <v>0</v>
      </c>
      <c r="DV574" s="2" t="n">
        <v>100</v>
      </c>
      <c r="DW574" s="2" t="n">
        <v>100</v>
      </c>
      <c r="DX574" s="2" t="n">
        <v>0</v>
      </c>
      <c r="DY574" s="2" t="n">
        <v>100</v>
      </c>
      <c r="DZ574" s="2" t="n">
        <v>100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</row>
    <row r="575">
      <c r="A575" s="2" t="n">
        <v>3</v>
      </c>
      <c r="B575" s="2" t="inlineStr">
        <is>
          <t>22.01.02</t>
        </is>
      </c>
      <c r="C575" s="2" t="inlineStr">
        <is>
          <t>Distribuição</t>
        </is>
      </c>
      <c r="D575" s="2" t="inlineStr">
        <is>
          <t>08/09/2026</t>
        </is>
      </c>
      <c r="E575" s="2" t="inlineStr">
        <is>
          <t>17/02/2028</t>
        </is>
      </c>
      <c r="F575" s="2" t="n">
        <v>481541.4676800001</v>
      </c>
      <c r="G575" s="2" t="n">
        <v>0</v>
      </c>
      <c r="H575" s="2" t="n">
        <v>481541.4676800001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0.95</v>
      </c>
      <c r="BC575" s="2" t="n">
        <v>0</v>
      </c>
      <c r="BD575" s="2" t="n">
        <v>0</v>
      </c>
      <c r="BE575" s="2" t="n">
        <v>2</v>
      </c>
      <c r="BF575" s="2" t="n">
        <v>0</v>
      </c>
      <c r="BG575" s="2" t="n">
        <v>0</v>
      </c>
      <c r="BH575" s="2" t="n">
        <v>3.08</v>
      </c>
      <c r="BI575" s="2" t="n">
        <v>0</v>
      </c>
      <c r="BJ575" s="2" t="n">
        <v>0</v>
      </c>
      <c r="BK575" s="2" t="n">
        <v>5.88</v>
      </c>
      <c r="BL575" s="2" t="n">
        <v>0</v>
      </c>
      <c r="BM575" s="2" t="n">
        <v>0</v>
      </c>
      <c r="BN575" s="2" t="n">
        <v>13.16</v>
      </c>
      <c r="BO575" s="2" t="n">
        <v>7.32</v>
      </c>
      <c r="BP575" s="2" t="n">
        <v>0</v>
      </c>
      <c r="BQ575" s="2" t="n">
        <v>19.78</v>
      </c>
      <c r="BR575" s="2" t="n">
        <v>14.14</v>
      </c>
      <c r="BS575" s="2" t="n">
        <v>0</v>
      </c>
      <c r="BT575" s="2" t="n">
        <v>24.35</v>
      </c>
      <c r="BU575" s="2" t="n">
        <v>19.62</v>
      </c>
      <c r="BV575" s="2" t="n">
        <v>0</v>
      </c>
      <c r="BW575" s="2" t="n">
        <v>31.54</v>
      </c>
      <c r="BX575" s="2" t="n">
        <v>28.24</v>
      </c>
      <c r="BY575" s="2" t="n">
        <v>0</v>
      </c>
      <c r="BZ575" s="2" t="n">
        <v>39.6</v>
      </c>
      <c r="CA575" s="2" t="n">
        <v>36.67</v>
      </c>
      <c r="CB575" s="2" t="n">
        <v>0</v>
      </c>
      <c r="CC575" s="2" t="n">
        <v>47.86</v>
      </c>
      <c r="CD575" s="2" t="n">
        <v>45.2</v>
      </c>
      <c r="CE575" s="2" t="n">
        <v>0</v>
      </c>
      <c r="CF575" s="2" t="n">
        <v>57.35</v>
      </c>
      <c r="CG575" s="2" t="n">
        <v>53.61</v>
      </c>
      <c r="CH575" s="2" t="n">
        <v>0</v>
      </c>
      <c r="CI575" s="2" t="n">
        <v>65.75</v>
      </c>
      <c r="CJ575" s="2" t="n">
        <v>61.22</v>
      </c>
      <c r="CK575" s="2" t="n">
        <v>0</v>
      </c>
      <c r="CL575" s="2" t="n">
        <v>74.75</v>
      </c>
      <c r="CM575" s="2" t="n">
        <v>69.77</v>
      </c>
      <c r="CN575" s="2" t="n">
        <v>0</v>
      </c>
      <c r="CO575" s="2" t="n">
        <v>81.42</v>
      </c>
      <c r="CP575" s="2" t="n">
        <v>79.79000000000001</v>
      </c>
      <c r="CQ575" s="2" t="n">
        <v>0</v>
      </c>
      <c r="CR575" s="2" t="n">
        <v>86.86</v>
      </c>
      <c r="CS575" s="2" t="n">
        <v>88.95999999999999</v>
      </c>
      <c r="CT575" s="2" t="n">
        <v>0</v>
      </c>
      <c r="CU575" s="2" t="n">
        <v>87.5</v>
      </c>
      <c r="CV575" s="2" t="n">
        <v>90.72</v>
      </c>
      <c r="CW575" s="2" t="n">
        <v>0</v>
      </c>
      <c r="CX575" s="2" t="n">
        <v>91.11</v>
      </c>
      <c r="CY575" s="2" t="n">
        <v>94.83</v>
      </c>
      <c r="CZ575" s="2" t="n">
        <v>0</v>
      </c>
      <c r="DA575" s="2" t="n">
        <v>93.90000000000001</v>
      </c>
      <c r="DB575" s="2" t="n">
        <v>98.31</v>
      </c>
      <c r="DC575" s="2" t="n">
        <v>0</v>
      </c>
      <c r="DD575" s="2" t="n">
        <v>95.22</v>
      </c>
      <c r="DE575" s="2" t="n">
        <v>98.51000000000001</v>
      </c>
      <c r="DF575" s="2" t="n">
        <v>0</v>
      </c>
      <c r="DG575" s="2" t="n">
        <v>97.38</v>
      </c>
      <c r="DH575" s="2" t="n">
        <v>98.89</v>
      </c>
      <c r="DI575" s="2" t="n">
        <v>0</v>
      </c>
      <c r="DJ575" s="2" t="n">
        <v>98.38</v>
      </c>
      <c r="DK575" s="2" t="n">
        <v>99.3</v>
      </c>
      <c r="DL575" s="2" t="n">
        <v>0</v>
      </c>
      <c r="DM575" s="2" t="n">
        <v>98.76000000000001</v>
      </c>
      <c r="DN575" s="2" t="n">
        <v>100</v>
      </c>
      <c r="DO575" s="2" t="n">
        <v>0</v>
      </c>
      <c r="DP575" s="2" t="n">
        <v>99.22</v>
      </c>
      <c r="DQ575" s="2" t="n">
        <v>100</v>
      </c>
      <c r="DR575" s="2" t="n">
        <v>0</v>
      </c>
      <c r="DS575" s="2" t="n">
        <v>99.95</v>
      </c>
      <c r="DT575" s="2" t="n">
        <v>100</v>
      </c>
      <c r="DU575" s="2" t="n">
        <v>0</v>
      </c>
      <c r="DV575" s="2" t="n">
        <v>100</v>
      </c>
      <c r="DW575" s="2" t="n">
        <v>100</v>
      </c>
      <c r="DX575" s="2" t="n">
        <v>0</v>
      </c>
      <c r="DY575" s="2" t="n">
        <v>100</v>
      </c>
      <c r="DZ575" s="2" t="n">
        <v>100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</row>
    <row r="576">
      <c r="A576" s="2" t="n">
        <v>3</v>
      </c>
      <c r="B576" s="2" t="inlineStr">
        <is>
          <t>22.01.03</t>
        </is>
      </c>
      <c r="C576" s="2" t="inlineStr">
        <is>
          <t>Hidrantes, mangueiras, registros e caixas</t>
        </is>
      </c>
      <c r="D576" s="2" t="inlineStr">
        <is>
          <t>20/05/2027</t>
        </is>
      </c>
      <c r="E576" s="2" t="inlineStr">
        <is>
          <t>30/10/2028</t>
        </is>
      </c>
      <c r="F576" s="2" t="n">
        <v>180578.05038</v>
      </c>
      <c r="G576" s="2" t="n">
        <v>0</v>
      </c>
      <c r="H576" s="2" t="n">
        <v>180578.05038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0.49</v>
      </c>
      <c r="CN576" s="2" t="n">
        <v>0</v>
      </c>
      <c r="CO576" s="2" t="n">
        <v>0</v>
      </c>
      <c r="CP576" s="2" t="n">
        <v>1.66</v>
      </c>
      <c r="CQ576" s="2" t="n">
        <v>0</v>
      </c>
      <c r="CR576" s="2" t="n">
        <v>0.55</v>
      </c>
      <c r="CS576" s="2" t="n">
        <v>2.62</v>
      </c>
      <c r="CT576" s="2" t="n">
        <v>0</v>
      </c>
      <c r="CU576" s="2" t="n">
        <v>1.33</v>
      </c>
      <c r="CV576" s="2" t="n">
        <v>3.96</v>
      </c>
      <c r="CW576" s="2" t="n">
        <v>0</v>
      </c>
      <c r="CX576" s="2" t="n">
        <v>2.11</v>
      </c>
      <c r="CY576" s="2" t="n">
        <v>3.96</v>
      </c>
      <c r="CZ576" s="2" t="n">
        <v>0</v>
      </c>
      <c r="DA576" s="2" t="n">
        <v>3.07</v>
      </c>
      <c r="DB576" s="2" t="n">
        <v>3.96</v>
      </c>
      <c r="DC576" s="2" t="n">
        <v>0</v>
      </c>
      <c r="DD576" s="2" t="n">
        <v>3.96</v>
      </c>
      <c r="DE576" s="2" t="n">
        <v>3.96</v>
      </c>
      <c r="DF576" s="2" t="n">
        <v>0</v>
      </c>
      <c r="DG576" s="2" t="n">
        <v>6.15</v>
      </c>
      <c r="DH576" s="2" t="n">
        <v>4.86</v>
      </c>
      <c r="DI576" s="2" t="n">
        <v>0</v>
      </c>
      <c r="DJ576" s="2" t="n">
        <v>13.58</v>
      </c>
      <c r="DK576" s="2" t="n">
        <v>10.14</v>
      </c>
      <c r="DL576" s="2" t="n">
        <v>0</v>
      </c>
      <c r="DM576" s="2" t="n">
        <v>27.3</v>
      </c>
      <c r="DN576" s="2" t="n">
        <v>16.75</v>
      </c>
      <c r="DO576" s="2" t="n">
        <v>0</v>
      </c>
      <c r="DP576" s="2" t="n">
        <v>39.01</v>
      </c>
      <c r="DQ576" s="2" t="n">
        <v>26.23</v>
      </c>
      <c r="DR576" s="2" t="n">
        <v>0</v>
      </c>
      <c r="DS576" s="2" t="n">
        <v>53.51</v>
      </c>
      <c r="DT576" s="2" t="n">
        <v>41.9</v>
      </c>
      <c r="DU576" s="2" t="n">
        <v>0</v>
      </c>
      <c r="DV576" s="2" t="n">
        <v>64.72</v>
      </c>
      <c r="DW576" s="2" t="n">
        <v>54.78</v>
      </c>
      <c r="DX576" s="2" t="n">
        <v>0</v>
      </c>
      <c r="DY576" s="2" t="n">
        <v>77.93000000000001</v>
      </c>
      <c r="DZ576" s="2" t="n">
        <v>71.23</v>
      </c>
      <c r="EA576" s="2" t="n">
        <v>0</v>
      </c>
      <c r="EB576" s="2" t="n">
        <v>91.06999999999999</v>
      </c>
      <c r="EC576" s="2" t="n">
        <v>81.18000000000001</v>
      </c>
      <c r="ED576" s="2" t="n">
        <v>0</v>
      </c>
      <c r="EE576" s="2" t="n">
        <v>98.3</v>
      </c>
      <c r="EF576" s="2" t="n">
        <v>89.20999999999999</v>
      </c>
      <c r="EG576" s="2" t="n">
        <v>0</v>
      </c>
      <c r="EH576" s="2" t="n">
        <v>100</v>
      </c>
      <c r="EI576" s="2" t="n">
        <v>98.31999999999999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</row>
    <row r="577">
      <c r="A577" s="2" t="n">
        <v>3</v>
      </c>
      <c r="B577" s="2" t="inlineStr">
        <is>
          <t>22.01.04</t>
        </is>
      </c>
      <c r="C577" s="2" t="inlineStr">
        <is>
          <t>Extintores de incêndio</t>
        </is>
      </c>
      <c r="D577" s="2" t="inlineStr">
        <is>
          <t>20/05/2027</t>
        </is>
      </c>
      <c r="E577" s="2" t="inlineStr">
        <is>
          <t>30/10/2028</t>
        </is>
      </c>
      <c r="F577" s="2" t="n">
        <v>144462.440304</v>
      </c>
      <c r="G577" s="2" t="n">
        <v>0</v>
      </c>
      <c r="H577" s="2" t="n">
        <v>144462.440304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0.49</v>
      </c>
      <c r="CN577" s="2" t="n">
        <v>0</v>
      </c>
      <c r="CO577" s="2" t="n">
        <v>0</v>
      </c>
      <c r="CP577" s="2" t="n">
        <v>1.66</v>
      </c>
      <c r="CQ577" s="2" t="n">
        <v>0</v>
      </c>
      <c r="CR577" s="2" t="n">
        <v>0.55</v>
      </c>
      <c r="CS577" s="2" t="n">
        <v>2.62</v>
      </c>
      <c r="CT577" s="2" t="n">
        <v>0</v>
      </c>
      <c r="CU577" s="2" t="n">
        <v>1.33</v>
      </c>
      <c r="CV577" s="2" t="n">
        <v>3.96</v>
      </c>
      <c r="CW577" s="2" t="n">
        <v>0</v>
      </c>
      <c r="CX577" s="2" t="n">
        <v>2.11</v>
      </c>
      <c r="CY577" s="2" t="n">
        <v>3.96</v>
      </c>
      <c r="CZ577" s="2" t="n">
        <v>0</v>
      </c>
      <c r="DA577" s="2" t="n">
        <v>3.07</v>
      </c>
      <c r="DB577" s="2" t="n">
        <v>3.96</v>
      </c>
      <c r="DC577" s="2" t="n">
        <v>0</v>
      </c>
      <c r="DD577" s="2" t="n">
        <v>3.96</v>
      </c>
      <c r="DE577" s="2" t="n">
        <v>3.96</v>
      </c>
      <c r="DF577" s="2" t="n">
        <v>0</v>
      </c>
      <c r="DG577" s="2" t="n">
        <v>6.15</v>
      </c>
      <c r="DH577" s="2" t="n">
        <v>4.86</v>
      </c>
      <c r="DI577" s="2" t="n">
        <v>0</v>
      </c>
      <c r="DJ577" s="2" t="n">
        <v>13.58</v>
      </c>
      <c r="DK577" s="2" t="n">
        <v>10.14</v>
      </c>
      <c r="DL577" s="2" t="n">
        <v>0</v>
      </c>
      <c r="DM577" s="2" t="n">
        <v>27.3</v>
      </c>
      <c r="DN577" s="2" t="n">
        <v>16.75</v>
      </c>
      <c r="DO577" s="2" t="n">
        <v>0</v>
      </c>
      <c r="DP577" s="2" t="n">
        <v>39.01</v>
      </c>
      <c r="DQ577" s="2" t="n">
        <v>26.23</v>
      </c>
      <c r="DR577" s="2" t="n">
        <v>0</v>
      </c>
      <c r="DS577" s="2" t="n">
        <v>53.51</v>
      </c>
      <c r="DT577" s="2" t="n">
        <v>41.9</v>
      </c>
      <c r="DU577" s="2" t="n">
        <v>0</v>
      </c>
      <c r="DV577" s="2" t="n">
        <v>64.72</v>
      </c>
      <c r="DW577" s="2" t="n">
        <v>54.78</v>
      </c>
      <c r="DX577" s="2" t="n">
        <v>0</v>
      </c>
      <c r="DY577" s="2" t="n">
        <v>77.93000000000001</v>
      </c>
      <c r="DZ577" s="2" t="n">
        <v>71.23</v>
      </c>
      <c r="EA577" s="2" t="n">
        <v>0</v>
      </c>
      <c r="EB577" s="2" t="n">
        <v>91.06999999999999</v>
      </c>
      <c r="EC577" s="2" t="n">
        <v>81.18000000000001</v>
      </c>
      <c r="ED577" s="2" t="n">
        <v>0</v>
      </c>
      <c r="EE577" s="2" t="n">
        <v>98.3</v>
      </c>
      <c r="EF577" s="2" t="n">
        <v>89.20999999999999</v>
      </c>
      <c r="EG577" s="2" t="n">
        <v>0</v>
      </c>
      <c r="EH577" s="2" t="n">
        <v>100</v>
      </c>
      <c r="EI577" s="2" t="n">
        <v>98.31999999999999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</row>
    <row r="578">
      <c r="A578" s="2" t="n">
        <v>3</v>
      </c>
      <c r="B578" s="2" t="inlineStr">
        <is>
          <t>22.01.05</t>
        </is>
      </c>
      <c r="C578" s="2" t="inlineStr">
        <is>
          <t>Comunicação visual</t>
        </is>
      </c>
      <c r="D578" s="2" t="inlineStr">
        <is>
          <t>20/05/2027</t>
        </is>
      </c>
      <c r="E578" s="2" t="inlineStr">
        <is>
          <t>30/10/2028</t>
        </is>
      </c>
      <c r="F578" s="2" t="n">
        <v>36115.610076</v>
      </c>
      <c r="G578" s="2" t="n">
        <v>0</v>
      </c>
      <c r="H578" s="2" t="n">
        <v>36115.610076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0.49</v>
      </c>
      <c r="CN578" s="2" t="n">
        <v>0</v>
      </c>
      <c r="CO578" s="2" t="n">
        <v>0</v>
      </c>
      <c r="CP578" s="2" t="n">
        <v>1.66</v>
      </c>
      <c r="CQ578" s="2" t="n">
        <v>0</v>
      </c>
      <c r="CR578" s="2" t="n">
        <v>0.55</v>
      </c>
      <c r="CS578" s="2" t="n">
        <v>2.62</v>
      </c>
      <c r="CT578" s="2" t="n">
        <v>0</v>
      </c>
      <c r="CU578" s="2" t="n">
        <v>1.33</v>
      </c>
      <c r="CV578" s="2" t="n">
        <v>3.96</v>
      </c>
      <c r="CW578" s="2" t="n">
        <v>0</v>
      </c>
      <c r="CX578" s="2" t="n">
        <v>2.11</v>
      </c>
      <c r="CY578" s="2" t="n">
        <v>3.96</v>
      </c>
      <c r="CZ578" s="2" t="n">
        <v>0</v>
      </c>
      <c r="DA578" s="2" t="n">
        <v>3.07</v>
      </c>
      <c r="DB578" s="2" t="n">
        <v>3.96</v>
      </c>
      <c r="DC578" s="2" t="n">
        <v>0</v>
      </c>
      <c r="DD578" s="2" t="n">
        <v>3.96</v>
      </c>
      <c r="DE578" s="2" t="n">
        <v>3.96</v>
      </c>
      <c r="DF578" s="2" t="n">
        <v>0</v>
      </c>
      <c r="DG578" s="2" t="n">
        <v>6.15</v>
      </c>
      <c r="DH578" s="2" t="n">
        <v>4.86</v>
      </c>
      <c r="DI578" s="2" t="n">
        <v>0</v>
      </c>
      <c r="DJ578" s="2" t="n">
        <v>13.58</v>
      </c>
      <c r="DK578" s="2" t="n">
        <v>10.14</v>
      </c>
      <c r="DL578" s="2" t="n">
        <v>0</v>
      </c>
      <c r="DM578" s="2" t="n">
        <v>27.3</v>
      </c>
      <c r="DN578" s="2" t="n">
        <v>16.75</v>
      </c>
      <c r="DO578" s="2" t="n">
        <v>0</v>
      </c>
      <c r="DP578" s="2" t="n">
        <v>39.01</v>
      </c>
      <c r="DQ578" s="2" t="n">
        <v>26.23</v>
      </c>
      <c r="DR578" s="2" t="n">
        <v>0</v>
      </c>
      <c r="DS578" s="2" t="n">
        <v>53.51</v>
      </c>
      <c r="DT578" s="2" t="n">
        <v>41.9</v>
      </c>
      <c r="DU578" s="2" t="n">
        <v>0</v>
      </c>
      <c r="DV578" s="2" t="n">
        <v>64.72</v>
      </c>
      <c r="DW578" s="2" t="n">
        <v>54.78</v>
      </c>
      <c r="DX578" s="2" t="n">
        <v>0</v>
      </c>
      <c r="DY578" s="2" t="n">
        <v>77.93000000000001</v>
      </c>
      <c r="DZ578" s="2" t="n">
        <v>71.23</v>
      </c>
      <c r="EA578" s="2" t="n">
        <v>0</v>
      </c>
      <c r="EB578" s="2" t="n">
        <v>91.06999999999999</v>
      </c>
      <c r="EC578" s="2" t="n">
        <v>81.18000000000001</v>
      </c>
      <c r="ED578" s="2" t="n">
        <v>0</v>
      </c>
      <c r="EE578" s="2" t="n">
        <v>98.3</v>
      </c>
      <c r="EF578" s="2" t="n">
        <v>89.20999999999999</v>
      </c>
      <c r="EG578" s="2" t="n">
        <v>0</v>
      </c>
      <c r="EH578" s="2" t="n">
        <v>100</v>
      </c>
      <c r="EI578" s="2" t="n">
        <v>98.31999999999999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</row>
    <row r="579">
      <c r="A579" s="2" t="n">
        <v>1</v>
      </c>
      <c r="B579" s="2" t="inlineStr">
        <is>
          <t>23</t>
        </is>
      </c>
      <c r="C579" s="2" t="inlineStr">
        <is>
          <t>INSTALAÇÕES ESPECIAIS</t>
        </is>
      </c>
      <c r="D579" s="2" t="inlineStr">
        <is>
          <t>24/08/2026</t>
        </is>
      </c>
      <c r="E579" s="2" t="inlineStr">
        <is>
          <t>09/11/2028</t>
        </is>
      </c>
      <c r="F579" s="2" t="n">
        <v>3502731.952023056</v>
      </c>
      <c r="G579" s="2" t="n">
        <v>0</v>
      </c>
      <c r="H579" s="2" t="n">
        <v>3502731.952023056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0.77</v>
      </c>
      <c r="BC579" s="2" t="n">
        <v>0</v>
      </c>
      <c r="BD579" s="2" t="n">
        <v>0</v>
      </c>
      <c r="BE579" s="2" t="n">
        <v>1.6</v>
      </c>
      <c r="BF579" s="2" t="n">
        <v>0</v>
      </c>
      <c r="BG579" s="2" t="n">
        <v>0</v>
      </c>
      <c r="BH579" s="2" t="n">
        <v>2.44</v>
      </c>
      <c r="BI579" s="2" t="n">
        <v>0</v>
      </c>
      <c r="BJ579" s="2" t="n">
        <v>0</v>
      </c>
      <c r="BK579" s="2" t="n">
        <v>3.27</v>
      </c>
      <c r="BL579" s="2" t="n">
        <v>1.15</v>
      </c>
      <c r="BM579" s="2" t="n">
        <v>0</v>
      </c>
      <c r="BN579" s="2" t="n">
        <v>4.19</v>
      </c>
      <c r="BO579" s="2" t="n">
        <v>2.36</v>
      </c>
      <c r="BP579" s="2" t="n">
        <v>0</v>
      </c>
      <c r="BQ579" s="2" t="n">
        <v>5.58</v>
      </c>
      <c r="BR579" s="2" t="n">
        <v>3.7</v>
      </c>
      <c r="BS579" s="2" t="n">
        <v>0</v>
      </c>
      <c r="BT579" s="2" t="n">
        <v>6.86</v>
      </c>
      <c r="BU579" s="2" t="n">
        <v>4.96</v>
      </c>
      <c r="BV579" s="2" t="n">
        <v>0</v>
      </c>
      <c r="BW579" s="2" t="n">
        <v>11.79</v>
      </c>
      <c r="BX579" s="2" t="n">
        <v>8.699999999999999</v>
      </c>
      <c r="BY579" s="2" t="n">
        <v>0</v>
      </c>
      <c r="BZ579" s="2" t="n">
        <v>17.4</v>
      </c>
      <c r="CA579" s="2" t="n">
        <v>14.25</v>
      </c>
      <c r="CB579" s="2" t="n">
        <v>0</v>
      </c>
      <c r="CC579" s="2" t="n">
        <v>23.24</v>
      </c>
      <c r="CD579" s="2" t="n">
        <v>20</v>
      </c>
      <c r="CE579" s="2" t="n">
        <v>0</v>
      </c>
      <c r="CF579" s="2" t="n">
        <v>30.31</v>
      </c>
      <c r="CG579" s="2" t="n">
        <v>26.89</v>
      </c>
      <c r="CH579" s="2" t="n">
        <v>0</v>
      </c>
      <c r="CI579" s="2" t="n">
        <v>36.69</v>
      </c>
      <c r="CJ579" s="2" t="n">
        <v>33.97</v>
      </c>
      <c r="CK579" s="2" t="n">
        <v>0</v>
      </c>
      <c r="CL579" s="2" t="n">
        <v>43.46</v>
      </c>
      <c r="CM579" s="2" t="n">
        <v>42.26</v>
      </c>
      <c r="CN579" s="2" t="n">
        <v>0</v>
      </c>
      <c r="CO579" s="2" t="n">
        <v>49.87</v>
      </c>
      <c r="CP579" s="2" t="n">
        <v>49.96</v>
      </c>
      <c r="CQ579" s="2" t="n">
        <v>0</v>
      </c>
      <c r="CR579" s="2" t="n">
        <v>56.07</v>
      </c>
      <c r="CS579" s="2" t="n">
        <v>55.75</v>
      </c>
      <c r="CT579" s="2" t="n">
        <v>0</v>
      </c>
      <c r="CU579" s="2" t="n">
        <v>63.01</v>
      </c>
      <c r="CV579" s="2" t="n">
        <v>61.93</v>
      </c>
      <c r="CW579" s="2" t="n">
        <v>0</v>
      </c>
      <c r="CX579" s="2" t="n">
        <v>68.13</v>
      </c>
      <c r="CY579" s="2" t="n">
        <v>66.91</v>
      </c>
      <c r="CZ579" s="2" t="n">
        <v>0</v>
      </c>
      <c r="DA579" s="2" t="n">
        <v>72.83</v>
      </c>
      <c r="DB579" s="2" t="n">
        <v>73.14</v>
      </c>
      <c r="DC579" s="2" t="n">
        <v>0</v>
      </c>
      <c r="DD579" s="2" t="n">
        <v>74</v>
      </c>
      <c r="DE579" s="2" t="n">
        <v>74.34999999999999</v>
      </c>
      <c r="DF579" s="2" t="n">
        <v>0</v>
      </c>
      <c r="DG579" s="2" t="n">
        <v>76.01000000000001</v>
      </c>
      <c r="DH579" s="2" t="n">
        <v>77.02</v>
      </c>
      <c r="DI579" s="2" t="n">
        <v>0</v>
      </c>
      <c r="DJ579" s="2" t="n">
        <v>77.98999999999999</v>
      </c>
      <c r="DK579" s="2" t="n">
        <v>79.19</v>
      </c>
      <c r="DL579" s="2" t="n">
        <v>0</v>
      </c>
      <c r="DM579" s="2" t="n">
        <v>80.06999999999999</v>
      </c>
      <c r="DN579" s="2" t="n">
        <v>81.8</v>
      </c>
      <c r="DO579" s="2" t="n">
        <v>0</v>
      </c>
      <c r="DP579" s="2" t="n">
        <v>81.72</v>
      </c>
      <c r="DQ579" s="2" t="n">
        <v>82.87</v>
      </c>
      <c r="DR579" s="2" t="n">
        <v>0</v>
      </c>
      <c r="DS579" s="2" t="n">
        <v>84.26000000000001</v>
      </c>
      <c r="DT579" s="2" t="n">
        <v>84.11</v>
      </c>
      <c r="DU579" s="2" t="n">
        <v>0</v>
      </c>
      <c r="DV579" s="2" t="n">
        <v>85.51000000000001</v>
      </c>
      <c r="DW579" s="2" t="n">
        <v>85.31</v>
      </c>
      <c r="DX579" s="2" t="n">
        <v>0</v>
      </c>
      <c r="DY579" s="2" t="n">
        <v>85.97</v>
      </c>
      <c r="DZ579" s="2" t="n">
        <v>85.64</v>
      </c>
      <c r="EA579" s="2" t="n">
        <v>0</v>
      </c>
      <c r="EB579" s="2" t="n">
        <v>90.70999999999999</v>
      </c>
      <c r="EC579" s="2" t="n">
        <v>90.51000000000001</v>
      </c>
      <c r="ED579" s="2" t="n">
        <v>0</v>
      </c>
      <c r="EE579" s="2" t="n">
        <v>95.72</v>
      </c>
      <c r="EF579" s="2" t="n">
        <v>95.53</v>
      </c>
      <c r="EG579" s="2" t="n">
        <v>0</v>
      </c>
      <c r="EH579" s="2" t="n">
        <v>99.84</v>
      </c>
      <c r="EI579" s="2" t="n">
        <v>99.81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</row>
    <row r="580">
      <c r="A580" s="2" t="n">
        <v>2</v>
      </c>
      <c r="B580" s="2" t="inlineStr">
        <is>
          <t>23.01</t>
        </is>
      </c>
      <c r="C580" s="2" t="inlineStr">
        <is>
          <t>Automação</t>
        </is>
      </c>
      <c r="D580" s="2" t="inlineStr">
        <is>
          <t>24/08/2026</t>
        </is>
      </c>
      <c r="E580" s="2" t="inlineStr">
        <is>
          <t>19/10/2027</t>
        </is>
      </c>
      <c r="F580" s="2" t="n">
        <v>138000</v>
      </c>
      <c r="G580" s="2" t="n">
        <v>0</v>
      </c>
      <c r="H580" s="2" t="n">
        <v>138000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6.67</v>
      </c>
      <c r="BC580" s="2" t="n">
        <v>0</v>
      </c>
      <c r="BD580" s="2" t="n">
        <v>0</v>
      </c>
      <c r="BE580" s="2" t="n">
        <v>13.97</v>
      </c>
      <c r="BF580" s="2" t="n">
        <v>0</v>
      </c>
      <c r="BG580" s="2" t="n">
        <v>0</v>
      </c>
      <c r="BH580" s="2" t="n">
        <v>20.63</v>
      </c>
      <c r="BI580" s="2" t="n">
        <v>0</v>
      </c>
      <c r="BJ580" s="2" t="n">
        <v>0</v>
      </c>
      <c r="BK580" s="2" t="n">
        <v>27.3</v>
      </c>
      <c r="BL580" s="2" t="n">
        <v>10</v>
      </c>
      <c r="BM580" s="2" t="n">
        <v>0</v>
      </c>
      <c r="BN580" s="2" t="n">
        <v>33.97</v>
      </c>
      <c r="BO580" s="2" t="n">
        <v>20</v>
      </c>
      <c r="BP580" s="2" t="n">
        <v>0</v>
      </c>
      <c r="BQ580" s="2" t="n">
        <v>40</v>
      </c>
      <c r="BR580" s="2" t="n">
        <v>28.89</v>
      </c>
      <c r="BS580" s="2" t="n">
        <v>0</v>
      </c>
      <c r="BT580" s="2" t="n">
        <v>44.13</v>
      </c>
      <c r="BU580" s="2" t="n">
        <v>33.02</v>
      </c>
      <c r="BV580" s="2" t="n">
        <v>0</v>
      </c>
      <c r="BW580" s="2" t="n">
        <v>50.48</v>
      </c>
      <c r="BX580" s="2" t="n">
        <v>39.37</v>
      </c>
      <c r="BY580" s="2" t="n">
        <v>0</v>
      </c>
      <c r="BZ580" s="2" t="n">
        <v>56.83</v>
      </c>
      <c r="CA580" s="2" t="n">
        <v>45.71</v>
      </c>
      <c r="CB580" s="2" t="n">
        <v>0</v>
      </c>
      <c r="CC580" s="2" t="n">
        <v>63.17</v>
      </c>
      <c r="CD580" s="2" t="n">
        <v>52.06</v>
      </c>
      <c r="CE580" s="2" t="n">
        <v>0</v>
      </c>
      <c r="CF580" s="2" t="n">
        <v>73.33</v>
      </c>
      <c r="CG580" s="2" t="n">
        <v>58.73</v>
      </c>
      <c r="CH580" s="2" t="n">
        <v>0</v>
      </c>
      <c r="CI580" s="2" t="n">
        <v>81.27</v>
      </c>
      <c r="CJ580" s="2" t="n">
        <v>65.08</v>
      </c>
      <c r="CK580" s="2" t="n">
        <v>0</v>
      </c>
      <c r="CL580" s="2" t="n">
        <v>85.70999999999999</v>
      </c>
      <c r="CM580" s="2" t="n">
        <v>77.14</v>
      </c>
      <c r="CN580" s="2" t="n">
        <v>0</v>
      </c>
      <c r="CO580" s="2" t="n">
        <v>85.70999999999999</v>
      </c>
      <c r="CP580" s="2" t="n">
        <v>84.13</v>
      </c>
      <c r="CQ580" s="2" t="n">
        <v>0</v>
      </c>
      <c r="CR580" s="2" t="n">
        <v>85.70999999999999</v>
      </c>
      <c r="CS580" s="2" t="n">
        <v>85.70999999999999</v>
      </c>
      <c r="CT580" s="2" t="n">
        <v>0</v>
      </c>
      <c r="CU580" s="2" t="n">
        <v>91.43000000000001</v>
      </c>
      <c r="CV580" s="2" t="n">
        <v>88.56999999999999</v>
      </c>
      <c r="CW580" s="2" t="n">
        <v>0</v>
      </c>
      <c r="CX580" s="2" t="n">
        <v>100</v>
      </c>
      <c r="CY580" s="2" t="n">
        <v>100</v>
      </c>
      <c r="CZ580" s="2" t="n">
        <v>0</v>
      </c>
      <c r="DA580" s="2" t="n">
        <v>100</v>
      </c>
      <c r="DB580" s="2" t="n">
        <v>100</v>
      </c>
      <c r="DC580" s="2" t="n">
        <v>0</v>
      </c>
      <c r="DD580" s="2" t="n">
        <v>100</v>
      </c>
      <c r="DE580" s="2" t="n">
        <v>100</v>
      </c>
      <c r="DF580" s="2" t="n">
        <v>0</v>
      </c>
      <c r="DG580" s="2" t="n">
        <v>100</v>
      </c>
      <c r="DH580" s="2" t="n">
        <v>100</v>
      </c>
      <c r="DI580" s="2" t="n">
        <v>0</v>
      </c>
      <c r="DJ580" s="2" t="n">
        <v>100</v>
      </c>
      <c r="DK580" s="2" t="n">
        <v>100</v>
      </c>
      <c r="DL580" s="2" t="n">
        <v>0</v>
      </c>
      <c r="DM580" s="2" t="n">
        <v>100</v>
      </c>
      <c r="DN580" s="2" t="n">
        <v>100</v>
      </c>
      <c r="DO580" s="2" t="n">
        <v>0</v>
      </c>
      <c r="DP580" s="2" t="n">
        <v>100</v>
      </c>
      <c r="DQ580" s="2" t="n">
        <v>100</v>
      </c>
      <c r="DR580" s="2" t="n">
        <v>0</v>
      </c>
      <c r="DS580" s="2" t="n">
        <v>100</v>
      </c>
      <c r="DT580" s="2" t="n">
        <v>100</v>
      </c>
      <c r="DU580" s="2" t="n">
        <v>0</v>
      </c>
      <c r="DV580" s="2" t="n">
        <v>100</v>
      </c>
      <c r="DW580" s="2" t="n">
        <v>100</v>
      </c>
      <c r="DX580" s="2" t="n">
        <v>0</v>
      </c>
      <c r="DY580" s="2" t="n">
        <v>100</v>
      </c>
      <c r="DZ580" s="2" t="n">
        <v>100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</row>
    <row r="581">
      <c r="A581" s="2" t="n">
        <v>3</v>
      </c>
      <c r="B581" s="2" t="inlineStr">
        <is>
          <t>23.01.01</t>
        </is>
      </c>
      <c r="C581" s="2" t="inlineStr">
        <is>
          <t>Abertura automática de portões de garagem (vaga-box)</t>
        </is>
      </c>
      <c r="D581" s="2" t="inlineStr">
        <is>
          <t>24/08/2026</t>
        </is>
      </c>
      <c r="E581" s="2" t="inlineStr">
        <is>
          <t>19/10/2027</t>
        </is>
      </c>
      <c r="F581" s="2" t="n">
        <v>18000</v>
      </c>
      <c r="G581" s="2" t="n">
        <v>0</v>
      </c>
      <c r="H581" s="2" t="n">
        <v>18000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6.67</v>
      </c>
      <c r="BC581" s="2" t="n">
        <v>0</v>
      </c>
      <c r="BD581" s="2" t="n">
        <v>0</v>
      </c>
      <c r="BE581" s="2" t="n">
        <v>13.97</v>
      </c>
      <c r="BF581" s="2" t="n">
        <v>0</v>
      </c>
      <c r="BG581" s="2" t="n">
        <v>0</v>
      </c>
      <c r="BH581" s="2" t="n">
        <v>20.63</v>
      </c>
      <c r="BI581" s="2" t="n">
        <v>0</v>
      </c>
      <c r="BJ581" s="2" t="n">
        <v>0</v>
      </c>
      <c r="BK581" s="2" t="n">
        <v>27.3</v>
      </c>
      <c r="BL581" s="2" t="n">
        <v>10</v>
      </c>
      <c r="BM581" s="2" t="n">
        <v>0</v>
      </c>
      <c r="BN581" s="2" t="n">
        <v>33.97</v>
      </c>
      <c r="BO581" s="2" t="n">
        <v>20</v>
      </c>
      <c r="BP581" s="2" t="n">
        <v>0</v>
      </c>
      <c r="BQ581" s="2" t="n">
        <v>40</v>
      </c>
      <c r="BR581" s="2" t="n">
        <v>28.89</v>
      </c>
      <c r="BS581" s="2" t="n">
        <v>0</v>
      </c>
      <c r="BT581" s="2" t="n">
        <v>44.13</v>
      </c>
      <c r="BU581" s="2" t="n">
        <v>33.02</v>
      </c>
      <c r="BV581" s="2" t="n">
        <v>0</v>
      </c>
      <c r="BW581" s="2" t="n">
        <v>50.48</v>
      </c>
      <c r="BX581" s="2" t="n">
        <v>39.37</v>
      </c>
      <c r="BY581" s="2" t="n">
        <v>0</v>
      </c>
      <c r="BZ581" s="2" t="n">
        <v>56.83</v>
      </c>
      <c r="CA581" s="2" t="n">
        <v>45.71</v>
      </c>
      <c r="CB581" s="2" t="n">
        <v>0</v>
      </c>
      <c r="CC581" s="2" t="n">
        <v>63.17</v>
      </c>
      <c r="CD581" s="2" t="n">
        <v>52.06</v>
      </c>
      <c r="CE581" s="2" t="n">
        <v>0</v>
      </c>
      <c r="CF581" s="2" t="n">
        <v>73.33</v>
      </c>
      <c r="CG581" s="2" t="n">
        <v>58.73</v>
      </c>
      <c r="CH581" s="2" t="n">
        <v>0</v>
      </c>
      <c r="CI581" s="2" t="n">
        <v>81.27</v>
      </c>
      <c r="CJ581" s="2" t="n">
        <v>65.08</v>
      </c>
      <c r="CK581" s="2" t="n">
        <v>0</v>
      </c>
      <c r="CL581" s="2" t="n">
        <v>85.70999999999999</v>
      </c>
      <c r="CM581" s="2" t="n">
        <v>77.14</v>
      </c>
      <c r="CN581" s="2" t="n">
        <v>0</v>
      </c>
      <c r="CO581" s="2" t="n">
        <v>85.70999999999999</v>
      </c>
      <c r="CP581" s="2" t="n">
        <v>84.13</v>
      </c>
      <c r="CQ581" s="2" t="n">
        <v>0</v>
      </c>
      <c r="CR581" s="2" t="n">
        <v>85.70999999999999</v>
      </c>
      <c r="CS581" s="2" t="n">
        <v>85.70999999999999</v>
      </c>
      <c r="CT581" s="2" t="n">
        <v>0</v>
      </c>
      <c r="CU581" s="2" t="n">
        <v>91.43000000000001</v>
      </c>
      <c r="CV581" s="2" t="n">
        <v>88.56999999999999</v>
      </c>
      <c r="CW581" s="2" t="n">
        <v>0</v>
      </c>
      <c r="CX581" s="2" t="n">
        <v>100</v>
      </c>
      <c r="CY581" s="2" t="n">
        <v>100</v>
      </c>
      <c r="CZ581" s="2" t="n">
        <v>0</v>
      </c>
      <c r="DA581" s="2" t="n">
        <v>100</v>
      </c>
      <c r="DB581" s="2" t="n">
        <v>100</v>
      </c>
      <c r="DC581" s="2" t="n">
        <v>0</v>
      </c>
      <c r="DD581" s="2" t="n">
        <v>100</v>
      </c>
      <c r="DE581" s="2" t="n">
        <v>100</v>
      </c>
      <c r="DF581" s="2" t="n">
        <v>0</v>
      </c>
      <c r="DG581" s="2" t="n">
        <v>100</v>
      </c>
      <c r="DH581" s="2" t="n">
        <v>100</v>
      </c>
      <c r="DI581" s="2" t="n">
        <v>0</v>
      </c>
      <c r="DJ581" s="2" t="n">
        <v>100</v>
      </c>
      <c r="DK581" s="2" t="n">
        <v>100</v>
      </c>
      <c r="DL581" s="2" t="n">
        <v>0</v>
      </c>
      <c r="DM581" s="2" t="n">
        <v>100</v>
      </c>
      <c r="DN581" s="2" t="n">
        <v>100</v>
      </c>
      <c r="DO581" s="2" t="n">
        <v>0</v>
      </c>
      <c r="DP581" s="2" t="n">
        <v>100</v>
      </c>
      <c r="DQ581" s="2" t="n">
        <v>100</v>
      </c>
      <c r="DR581" s="2" t="n">
        <v>0</v>
      </c>
      <c r="DS581" s="2" t="n">
        <v>100</v>
      </c>
      <c r="DT581" s="2" t="n">
        <v>100</v>
      </c>
      <c r="DU581" s="2" t="n">
        <v>0</v>
      </c>
      <c r="DV581" s="2" t="n">
        <v>100</v>
      </c>
      <c r="DW581" s="2" t="n">
        <v>100</v>
      </c>
      <c r="DX581" s="2" t="n">
        <v>0</v>
      </c>
      <c r="DY581" s="2" t="n">
        <v>100</v>
      </c>
      <c r="DZ581" s="2" t="n">
        <v>100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</row>
    <row r="582">
      <c r="A582" s="2" t="n">
        <v>3</v>
      </c>
      <c r="B582" s="2" t="inlineStr">
        <is>
          <t>23.01.02</t>
        </is>
      </c>
      <c r="C582" s="2" t="inlineStr">
        <is>
          <t>Estação de carga para carro elétrico - 2 estações por andar de estacionamento</t>
        </is>
      </c>
      <c r="D582" s="2" t="inlineStr">
        <is>
          <t>24/08/2026</t>
        </is>
      </c>
      <c r="E582" s="2" t="inlineStr">
        <is>
          <t>19/10/2027</t>
        </is>
      </c>
      <c r="F582" s="2" t="n">
        <v>120000</v>
      </c>
      <c r="G582" s="2" t="n">
        <v>0</v>
      </c>
      <c r="H582" s="2" t="n">
        <v>120000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6.67</v>
      </c>
      <c r="BC582" s="2" t="n">
        <v>0</v>
      </c>
      <c r="BD582" s="2" t="n">
        <v>0</v>
      </c>
      <c r="BE582" s="2" t="n">
        <v>13.97</v>
      </c>
      <c r="BF582" s="2" t="n">
        <v>0</v>
      </c>
      <c r="BG582" s="2" t="n">
        <v>0</v>
      </c>
      <c r="BH582" s="2" t="n">
        <v>20.63</v>
      </c>
      <c r="BI582" s="2" t="n">
        <v>0</v>
      </c>
      <c r="BJ582" s="2" t="n">
        <v>0</v>
      </c>
      <c r="BK582" s="2" t="n">
        <v>27.3</v>
      </c>
      <c r="BL582" s="2" t="n">
        <v>10</v>
      </c>
      <c r="BM582" s="2" t="n">
        <v>0</v>
      </c>
      <c r="BN582" s="2" t="n">
        <v>33.97</v>
      </c>
      <c r="BO582" s="2" t="n">
        <v>20</v>
      </c>
      <c r="BP582" s="2" t="n">
        <v>0</v>
      </c>
      <c r="BQ582" s="2" t="n">
        <v>40</v>
      </c>
      <c r="BR582" s="2" t="n">
        <v>28.89</v>
      </c>
      <c r="BS582" s="2" t="n">
        <v>0</v>
      </c>
      <c r="BT582" s="2" t="n">
        <v>44.13</v>
      </c>
      <c r="BU582" s="2" t="n">
        <v>33.02</v>
      </c>
      <c r="BV582" s="2" t="n">
        <v>0</v>
      </c>
      <c r="BW582" s="2" t="n">
        <v>50.48</v>
      </c>
      <c r="BX582" s="2" t="n">
        <v>39.37</v>
      </c>
      <c r="BY582" s="2" t="n">
        <v>0</v>
      </c>
      <c r="BZ582" s="2" t="n">
        <v>56.83</v>
      </c>
      <c r="CA582" s="2" t="n">
        <v>45.71</v>
      </c>
      <c r="CB582" s="2" t="n">
        <v>0</v>
      </c>
      <c r="CC582" s="2" t="n">
        <v>63.17</v>
      </c>
      <c r="CD582" s="2" t="n">
        <v>52.06</v>
      </c>
      <c r="CE582" s="2" t="n">
        <v>0</v>
      </c>
      <c r="CF582" s="2" t="n">
        <v>73.33</v>
      </c>
      <c r="CG582" s="2" t="n">
        <v>58.73</v>
      </c>
      <c r="CH582" s="2" t="n">
        <v>0</v>
      </c>
      <c r="CI582" s="2" t="n">
        <v>81.27</v>
      </c>
      <c r="CJ582" s="2" t="n">
        <v>65.08</v>
      </c>
      <c r="CK582" s="2" t="n">
        <v>0</v>
      </c>
      <c r="CL582" s="2" t="n">
        <v>85.70999999999999</v>
      </c>
      <c r="CM582" s="2" t="n">
        <v>77.14</v>
      </c>
      <c r="CN582" s="2" t="n">
        <v>0</v>
      </c>
      <c r="CO582" s="2" t="n">
        <v>85.70999999999999</v>
      </c>
      <c r="CP582" s="2" t="n">
        <v>84.13</v>
      </c>
      <c r="CQ582" s="2" t="n">
        <v>0</v>
      </c>
      <c r="CR582" s="2" t="n">
        <v>85.70999999999999</v>
      </c>
      <c r="CS582" s="2" t="n">
        <v>85.70999999999999</v>
      </c>
      <c r="CT582" s="2" t="n">
        <v>0</v>
      </c>
      <c r="CU582" s="2" t="n">
        <v>91.43000000000001</v>
      </c>
      <c r="CV582" s="2" t="n">
        <v>88.56999999999999</v>
      </c>
      <c r="CW582" s="2" t="n">
        <v>0</v>
      </c>
      <c r="CX582" s="2" t="n">
        <v>100</v>
      </c>
      <c r="CY582" s="2" t="n">
        <v>100</v>
      </c>
      <c r="CZ582" s="2" t="n">
        <v>0</v>
      </c>
      <c r="DA582" s="2" t="n">
        <v>100</v>
      </c>
      <c r="DB582" s="2" t="n">
        <v>100</v>
      </c>
      <c r="DC582" s="2" t="n">
        <v>0</v>
      </c>
      <c r="DD582" s="2" t="n">
        <v>100</v>
      </c>
      <c r="DE582" s="2" t="n">
        <v>100</v>
      </c>
      <c r="DF582" s="2" t="n">
        <v>0</v>
      </c>
      <c r="DG582" s="2" t="n">
        <v>100</v>
      </c>
      <c r="DH582" s="2" t="n">
        <v>100</v>
      </c>
      <c r="DI582" s="2" t="n">
        <v>0</v>
      </c>
      <c r="DJ582" s="2" t="n">
        <v>100</v>
      </c>
      <c r="DK582" s="2" t="n">
        <v>100</v>
      </c>
      <c r="DL582" s="2" t="n">
        <v>0</v>
      </c>
      <c r="DM582" s="2" t="n">
        <v>100</v>
      </c>
      <c r="DN582" s="2" t="n">
        <v>100</v>
      </c>
      <c r="DO582" s="2" t="n">
        <v>0</v>
      </c>
      <c r="DP582" s="2" t="n">
        <v>100</v>
      </c>
      <c r="DQ582" s="2" t="n">
        <v>100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</row>
    <row r="583">
      <c r="A583" s="2" t="n">
        <v>2</v>
      </c>
      <c r="B583" s="2" t="inlineStr">
        <is>
          <t>23.02</t>
        </is>
      </c>
      <c r="C583" s="2" t="inlineStr">
        <is>
          <t>Ar condicionado,  exaustão e pressurização</t>
        </is>
      </c>
      <c r="D583" s="2" t="inlineStr">
        <is>
          <t>08/01/2027</t>
        </is>
      </c>
      <c r="E583" s="2" t="inlineStr">
        <is>
          <t>17/02/2028</t>
        </is>
      </c>
      <c r="F583" s="2" t="n">
        <v>1416050</v>
      </c>
      <c r="G583" s="2" t="n">
        <v>0</v>
      </c>
      <c r="H583" s="2" t="n">
        <v>1416050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6.13</v>
      </c>
      <c r="BX583" s="2" t="n">
        <v>3.83</v>
      </c>
      <c r="BY583" s="2" t="n">
        <v>0</v>
      </c>
      <c r="BZ583" s="2" t="n">
        <v>13.8</v>
      </c>
      <c r="CA583" s="2" t="n">
        <v>11.5</v>
      </c>
      <c r="CB583" s="2" t="n">
        <v>0</v>
      </c>
      <c r="CC583" s="2" t="n">
        <v>21.46</v>
      </c>
      <c r="CD583" s="2" t="n">
        <v>19.16</v>
      </c>
      <c r="CE583" s="2" t="n">
        <v>0</v>
      </c>
      <c r="CF583" s="2" t="n">
        <v>29.51</v>
      </c>
      <c r="CG583" s="2" t="n">
        <v>28.4</v>
      </c>
      <c r="CH583" s="2" t="n">
        <v>0</v>
      </c>
      <c r="CI583" s="2" t="n">
        <v>37.18</v>
      </c>
      <c r="CJ583" s="2" t="n">
        <v>37.87</v>
      </c>
      <c r="CK583" s="2" t="n">
        <v>0</v>
      </c>
      <c r="CL583" s="2" t="n">
        <v>46.7</v>
      </c>
      <c r="CM583" s="2" t="n">
        <v>48.03</v>
      </c>
      <c r="CN583" s="2" t="n">
        <v>0</v>
      </c>
      <c r="CO583" s="2" t="n">
        <v>56.63</v>
      </c>
      <c r="CP583" s="2" t="n">
        <v>58.87</v>
      </c>
      <c r="CQ583" s="2" t="n">
        <v>0</v>
      </c>
      <c r="CR583" s="2" t="n">
        <v>66.73</v>
      </c>
      <c r="CS583" s="2" t="n">
        <v>67.3</v>
      </c>
      <c r="CT583" s="2" t="n">
        <v>0</v>
      </c>
      <c r="CU583" s="2" t="n">
        <v>76.84999999999999</v>
      </c>
      <c r="CV583" s="2" t="n">
        <v>75.34999999999999</v>
      </c>
      <c r="CW583" s="2" t="n">
        <v>0</v>
      </c>
      <c r="CX583" s="2" t="n">
        <v>85.31999999999999</v>
      </c>
      <c r="CY583" s="2" t="n">
        <v>83.02</v>
      </c>
      <c r="CZ583" s="2" t="n">
        <v>0</v>
      </c>
      <c r="DA583" s="2" t="n">
        <v>91.31999999999999</v>
      </c>
      <c r="DB583" s="2" t="n">
        <v>92.51000000000001</v>
      </c>
      <c r="DC583" s="2" t="n">
        <v>0</v>
      </c>
      <c r="DD583" s="2" t="n">
        <v>91.31999999999999</v>
      </c>
      <c r="DE583" s="2" t="n">
        <v>93.36</v>
      </c>
      <c r="DF583" s="2" t="n">
        <v>0</v>
      </c>
      <c r="DG583" s="2" t="n">
        <v>91.31999999999999</v>
      </c>
      <c r="DH583" s="2" t="n">
        <v>95.05</v>
      </c>
      <c r="DI583" s="2" t="n">
        <v>0</v>
      </c>
      <c r="DJ583" s="2" t="n">
        <v>92.8</v>
      </c>
      <c r="DK583" s="2" t="n">
        <v>96.89</v>
      </c>
      <c r="DL583" s="2" t="n">
        <v>0</v>
      </c>
      <c r="DM583" s="2" t="n">
        <v>94.47</v>
      </c>
      <c r="DN583" s="2" t="n">
        <v>100</v>
      </c>
      <c r="DO583" s="2" t="n">
        <v>0</v>
      </c>
      <c r="DP583" s="2" t="n">
        <v>96.52</v>
      </c>
      <c r="DQ583" s="2" t="n">
        <v>100</v>
      </c>
      <c r="DR583" s="2" t="n">
        <v>0</v>
      </c>
      <c r="DS583" s="2" t="n">
        <v>99.78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</row>
    <row r="584">
      <c r="A584" s="2" t="n">
        <v>3</v>
      </c>
      <c r="B584" s="2" t="inlineStr">
        <is>
          <t>23.02.01</t>
        </is>
      </c>
      <c r="C584" s="2" t="inlineStr">
        <is>
          <t>Ar condicionado - Sistema completo para pilotis</t>
        </is>
      </c>
      <c r="D584" s="2" t="inlineStr">
        <is>
          <t>08/01/2027</t>
        </is>
      </c>
      <c r="E584" s="2" t="inlineStr">
        <is>
          <t>17/02/2028</t>
        </is>
      </c>
      <c r="F584" s="2" t="n">
        <v>185000</v>
      </c>
      <c r="G584" s="2" t="n">
        <v>0</v>
      </c>
      <c r="H584" s="2" t="n">
        <v>185000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6.13</v>
      </c>
      <c r="BX584" s="2" t="n">
        <v>3.83</v>
      </c>
      <c r="BY584" s="2" t="n">
        <v>0</v>
      </c>
      <c r="BZ584" s="2" t="n">
        <v>13.8</v>
      </c>
      <c r="CA584" s="2" t="n">
        <v>11.5</v>
      </c>
      <c r="CB584" s="2" t="n">
        <v>0</v>
      </c>
      <c r="CC584" s="2" t="n">
        <v>21.46</v>
      </c>
      <c r="CD584" s="2" t="n">
        <v>19.16</v>
      </c>
      <c r="CE584" s="2" t="n">
        <v>0</v>
      </c>
      <c r="CF584" s="2" t="n">
        <v>29.51</v>
      </c>
      <c r="CG584" s="2" t="n">
        <v>28.4</v>
      </c>
      <c r="CH584" s="2" t="n">
        <v>0</v>
      </c>
      <c r="CI584" s="2" t="n">
        <v>37.18</v>
      </c>
      <c r="CJ584" s="2" t="n">
        <v>37.87</v>
      </c>
      <c r="CK584" s="2" t="n">
        <v>0</v>
      </c>
      <c r="CL584" s="2" t="n">
        <v>46.7</v>
      </c>
      <c r="CM584" s="2" t="n">
        <v>48.03</v>
      </c>
      <c r="CN584" s="2" t="n">
        <v>0</v>
      </c>
      <c r="CO584" s="2" t="n">
        <v>56.63</v>
      </c>
      <c r="CP584" s="2" t="n">
        <v>58.87</v>
      </c>
      <c r="CQ584" s="2" t="n">
        <v>0</v>
      </c>
      <c r="CR584" s="2" t="n">
        <v>66.73</v>
      </c>
      <c r="CS584" s="2" t="n">
        <v>67.3</v>
      </c>
      <c r="CT584" s="2" t="n">
        <v>0</v>
      </c>
      <c r="CU584" s="2" t="n">
        <v>76.84999999999999</v>
      </c>
      <c r="CV584" s="2" t="n">
        <v>75.34999999999999</v>
      </c>
      <c r="CW584" s="2" t="n">
        <v>0</v>
      </c>
      <c r="CX584" s="2" t="n">
        <v>85.31999999999999</v>
      </c>
      <c r="CY584" s="2" t="n">
        <v>83.02</v>
      </c>
      <c r="CZ584" s="2" t="n">
        <v>0</v>
      </c>
      <c r="DA584" s="2" t="n">
        <v>91.31999999999999</v>
      </c>
      <c r="DB584" s="2" t="n">
        <v>92.51000000000001</v>
      </c>
      <c r="DC584" s="2" t="n">
        <v>0</v>
      </c>
      <c r="DD584" s="2" t="n">
        <v>91.31999999999999</v>
      </c>
      <c r="DE584" s="2" t="n">
        <v>93.36</v>
      </c>
      <c r="DF584" s="2" t="n">
        <v>0</v>
      </c>
      <c r="DG584" s="2" t="n">
        <v>91.31999999999999</v>
      </c>
      <c r="DH584" s="2" t="n">
        <v>95.05</v>
      </c>
      <c r="DI584" s="2" t="n">
        <v>0</v>
      </c>
      <c r="DJ584" s="2" t="n">
        <v>92.8</v>
      </c>
      <c r="DK584" s="2" t="n">
        <v>96.89</v>
      </c>
      <c r="DL584" s="2" t="n">
        <v>0</v>
      </c>
      <c r="DM584" s="2" t="n">
        <v>94.47</v>
      </c>
      <c r="DN584" s="2" t="n">
        <v>100</v>
      </c>
      <c r="DO584" s="2" t="n">
        <v>0</v>
      </c>
      <c r="DP584" s="2" t="n">
        <v>96.52</v>
      </c>
      <c r="DQ584" s="2" t="n">
        <v>100</v>
      </c>
      <c r="DR584" s="2" t="n">
        <v>0</v>
      </c>
      <c r="DS584" s="2" t="n">
        <v>99.78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</row>
    <row r="585">
      <c r="A585" s="2" t="n">
        <v>3</v>
      </c>
      <c r="B585" s="2" t="inlineStr">
        <is>
          <t>23.02.02</t>
        </is>
      </c>
      <c r="C585" s="2" t="inlineStr">
        <is>
          <t>Ar condicionado - Infraestrutura para instalação de Splits</t>
        </is>
      </c>
      <c r="D585" s="2" t="inlineStr">
        <is>
          <t>08/01/2027</t>
        </is>
      </c>
      <c r="E585" s="2" t="inlineStr">
        <is>
          <t>17/02/2028</t>
        </is>
      </c>
      <c r="F585" s="2" t="n">
        <v>647500</v>
      </c>
      <c r="G585" s="2" t="n">
        <v>0</v>
      </c>
      <c r="H585" s="2" t="n">
        <v>647500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6.13</v>
      </c>
      <c r="BX585" s="2" t="n">
        <v>3.83</v>
      </c>
      <c r="BY585" s="2" t="n">
        <v>0</v>
      </c>
      <c r="BZ585" s="2" t="n">
        <v>13.8</v>
      </c>
      <c r="CA585" s="2" t="n">
        <v>11.5</v>
      </c>
      <c r="CB585" s="2" t="n">
        <v>0</v>
      </c>
      <c r="CC585" s="2" t="n">
        <v>21.46</v>
      </c>
      <c r="CD585" s="2" t="n">
        <v>19.16</v>
      </c>
      <c r="CE585" s="2" t="n">
        <v>0</v>
      </c>
      <c r="CF585" s="2" t="n">
        <v>29.51</v>
      </c>
      <c r="CG585" s="2" t="n">
        <v>28.4</v>
      </c>
      <c r="CH585" s="2" t="n">
        <v>0</v>
      </c>
      <c r="CI585" s="2" t="n">
        <v>37.18</v>
      </c>
      <c r="CJ585" s="2" t="n">
        <v>37.87</v>
      </c>
      <c r="CK585" s="2" t="n">
        <v>0</v>
      </c>
      <c r="CL585" s="2" t="n">
        <v>46.7</v>
      </c>
      <c r="CM585" s="2" t="n">
        <v>48.03</v>
      </c>
      <c r="CN585" s="2" t="n">
        <v>0</v>
      </c>
      <c r="CO585" s="2" t="n">
        <v>56.63</v>
      </c>
      <c r="CP585" s="2" t="n">
        <v>58.87</v>
      </c>
      <c r="CQ585" s="2" t="n">
        <v>0</v>
      </c>
      <c r="CR585" s="2" t="n">
        <v>66.73</v>
      </c>
      <c r="CS585" s="2" t="n">
        <v>67.3</v>
      </c>
      <c r="CT585" s="2" t="n">
        <v>0</v>
      </c>
      <c r="CU585" s="2" t="n">
        <v>76.84999999999999</v>
      </c>
      <c r="CV585" s="2" t="n">
        <v>75.34999999999999</v>
      </c>
      <c r="CW585" s="2" t="n">
        <v>0</v>
      </c>
      <c r="CX585" s="2" t="n">
        <v>85.31999999999999</v>
      </c>
      <c r="CY585" s="2" t="n">
        <v>83.02</v>
      </c>
      <c r="CZ585" s="2" t="n">
        <v>0</v>
      </c>
      <c r="DA585" s="2" t="n">
        <v>91.31999999999999</v>
      </c>
      <c r="DB585" s="2" t="n">
        <v>92.51000000000001</v>
      </c>
      <c r="DC585" s="2" t="n">
        <v>0</v>
      </c>
      <c r="DD585" s="2" t="n">
        <v>91.31999999999999</v>
      </c>
      <c r="DE585" s="2" t="n">
        <v>93.36</v>
      </c>
      <c r="DF585" s="2" t="n">
        <v>0</v>
      </c>
      <c r="DG585" s="2" t="n">
        <v>91.31999999999999</v>
      </c>
      <c r="DH585" s="2" t="n">
        <v>95.05</v>
      </c>
      <c r="DI585" s="2" t="n">
        <v>0</v>
      </c>
      <c r="DJ585" s="2" t="n">
        <v>92.8</v>
      </c>
      <c r="DK585" s="2" t="n">
        <v>96.89</v>
      </c>
      <c r="DL585" s="2" t="n">
        <v>0</v>
      </c>
      <c r="DM585" s="2" t="n">
        <v>94.47</v>
      </c>
      <c r="DN585" s="2" t="n">
        <v>100</v>
      </c>
      <c r="DO585" s="2" t="n">
        <v>0</v>
      </c>
      <c r="DP585" s="2" t="n">
        <v>96.52</v>
      </c>
      <c r="DQ585" s="2" t="n">
        <v>100</v>
      </c>
      <c r="DR585" s="2" t="n">
        <v>0</v>
      </c>
      <c r="DS585" s="2" t="n">
        <v>99.78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</row>
    <row r="586">
      <c r="A586" s="2" t="n">
        <v>3</v>
      </c>
      <c r="B586" s="2" t="inlineStr">
        <is>
          <t>23.02.03</t>
        </is>
      </c>
      <c r="C586" s="2" t="inlineStr">
        <is>
          <t>Sistema de exaustão tipo ventokit</t>
        </is>
      </c>
      <c r="D586" s="2" t="inlineStr">
        <is>
          <t>08/01/2027</t>
        </is>
      </c>
      <c r="E586" s="2" t="inlineStr">
        <is>
          <t>17/02/2028</t>
        </is>
      </c>
      <c r="F586" s="2" t="n">
        <v>211850</v>
      </c>
      <c r="G586" s="2" t="n">
        <v>0</v>
      </c>
      <c r="H586" s="2" t="n">
        <v>211850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6.13</v>
      </c>
      <c r="BX586" s="2" t="n">
        <v>3.83</v>
      </c>
      <c r="BY586" s="2" t="n">
        <v>0</v>
      </c>
      <c r="BZ586" s="2" t="n">
        <v>13.8</v>
      </c>
      <c r="CA586" s="2" t="n">
        <v>11.5</v>
      </c>
      <c r="CB586" s="2" t="n">
        <v>0</v>
      </c>
      <c r="CC586" s="2" t="n">
        <v>21.46</v>
      </c>
      <c r="CD586" s="2" t="n">
        <v>19.16</v>
      </c>
      <c r="CE586" s="2" t="n">
        <v>0</v>
      </c>
      <c r="CF586" s="2" t="n">
        <v>29.51</v>
      </c>
      <c r="CG586" s="2" t="n">
        <v>28.4</v>
      </c>
      <c r="CH586" s="2" t="n">
        <v>0</v>
      </c>
      <c r="CI586" s="2" t="n">
        <v>37.18</v>
      </c>
      <c r="CJ586" s="2" t="n">
        <v>37.87</v>
      </c>
      <c r="CK586" s="2" t="n">
        <v>0</v>
      </c>
      <c r="CL586" s="2" t="n">
        <v>46.7</v>
      </c>
      <c r="CM586" s="2" t="n">
        <v>48.03</v>
      </c>
      <c r="CN586" s="2" t="n">
        <v>0</v>
      </c>
      <c r="CO586" s="2" t="n">
        <v>56.63</v>
      </c>
      <c r="CP586" s="2" t="n">
        <v>58.87</v>
      </c>
      <c r="CQ586" s="2" t="n">
        <v>0</v>
      </c>
      <c r="CR586" s="2" t="n">
        <v>66.73</v>
      </c>
      <c r="CS586" s="2" t="n">
        <v>67.3</v>
      </c>
      <c r="CT586" s="2" t="n">
        <v>0</v>
      </c>
      <c r="CU586" s="2" t="n">
        <v>76.84999999999999</v>
      </c>
      <c r="CV586" s="2" t="n">
        <v>75.34999999999999</v>
      </c>
      <c r="CW586" s="2" t="n">
        <v>0</v>
      </c>
      <c r="CX586" s="2" t="n">
        <v>85.31999999999999</v>
      </c>
      <c r="CY586" s="2" t="n">
        <v>83.02</v>
      </c>
      <c r="CZ586" s="2" t="n">
        <v>0</v>
      </c>
      <c r="DA586" s="2" t="n">
        <v>91.31999999999999</v>
      </c>
      <c r="DB586" s="2" t="n">
        <v>92.51000000000001</v>
      </c>
      <c r="DC586" s="2" t="n">
        <v>0</v>
      </c>
      <c r="DD586" s="2" t="n">
        <v>91.31999999999999</v>
      </c>
      <c r="DE586" s="2" t="n">
        <v>93.36</v>
      </c>
      <c r="DF586" s="2" t="n">
        <v>0</v>
      </c>
      <c r="DG586" s="2" t="n">
        <v>91.31999999999999</v>
      </c>
      <c r="DH586" s="2" t="n">
        <v>95.05</v>
      </c>
      <c r="DI586" s="2" t="n">
        <v>0</v>
      </c>
      <c r="DJ586" s="2" t="n">
        <v>92.8</v>
      </c>
      <c r="DK586" s="2" t="n">
        <v>96.89</v>
      </c>
      <c r="DL586" s="2" t="n">
        <v>0</v>
      </c>
      <c r="DM586" s="2" t="n">
        <v>94.47</v>
      </c>
      <c r="DN586" s="2" t="n">
        <v>100</v>
      </c>
      <c r="DO586" s="2" t="n">
        <v>0</v>
      </c>
      <c r="DP586" s="2" t="n">
        <v>96.52</v>
      </c>
      <c r="DQ586" s="2" t="n">
        <v>100</v>
      </c>
      <c r="DR586" s="2" t="n">
        <v>0</v>
      </c>
      <c r="DS586" s="2" t="n">
        <v>99.78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</row>
    <row r="587">
      <c r="A587" s="2" t="n">
        <v>3</v>
      </c>
      <c r="B587" s="2" t="inlineStr">
        <is>
          <t>23.02.04</t>
        </is>
      </c>
      <c r="C587" s="2" t="inlineStr">
        <is>
          <t>Sistema de Pressurização</t>
        </is>
      </c>
      <c r="D587" s="2" t="inlineStr">
        <is>
          <t>08/01/2027</t>
        </is>
      </c>
      <c r="E587" s="2" t="inlineStr">
        <is>
          <t>17/02/2028</t>
        </is>
      </c>
      <c r="F587" s="2" t="n">
        <v>371700</v>
      </c>
      <c r="G587" s="2" t="n">
        <v>0</v>
      </c>
      <c r="H587" s="2" t="n">
        <v>371700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6.13</v>
      </c>
      <c r="BX587" s="2" t="n">
        <v>3.83</v>
      </c>
      <c r="BY587" s="2" t="n">
        <v>0</v>
      </c>
      <c r="BZ587" s="2" t="n">
        <v>13.8</v>
      </c>
      <c r="CA587" s="2" t="n">
        <v>11.5</v>
      </c>
      <c r="CB587" s="2" t="n">
        <v>0</v>
      </c>
      <c r="CC587" s="2" t="n">
        <v>21.46</v>
      </c>
      <c r="CD587" s="2" t="n">
        <v>19.16</v>
      </c>
      <c r="CE587" s="2" t="n">
        <v>0</v>
      </c>
      <c r="CF587" s="2" t="n">
        <v>29.51</v>
      </c>
      <c r="CG587" s="2" t="n">
        <v>28.4</v>
      </c>
      <c r="CH587" s="2" t="n">
        <v>0</v>
      </c>
      <c r="CI587" s="2" t="n">
        <v>37.18</v>
      </c>
      <c r="CJ587" s="2" t="n">
        <v>37.87</v>
      </c>
      <c r="CK587" s="2" t="n">
        <v>0</v>
      </c>
      <c r="CL587" s="2" t="n">
        <v>46.7</v>
      </c>
      <c r="CM587" s="2" t="n">
        <v>48.03</v>
      </c>
      <c r="CN587" s="2" t="n">
        <v>0</v>
      </c>
      <c r="CO587" s="2" t="n">
        <v>56.63</v>
      </c>
      <c r="CP587" s="2" t="n">
        <v>58.87</v>
      </c>
      <c r="CQ587" s="2" t="n">
        <v>0</v>
      </c>
      <c r="CR587" s="2" t="n">
        <v>66.73</v>
      </c>
      <c r="CS587" s="2" t="n">
        <v>67.3</v>
      </c>
      <c r="CT587" s="2" t="n">
        <v>0</v>
      </c>
      <c r="CU587" s="2" t="n">
        <v>76.84999999999999</v>
      </c>
      <c r="CV587" s="2" t="n">
        <v>75.34999999999999</v>
      </c>
      <c r="CW587" s="2" t="n">
        <v>0</v>
      </c>
      <c r="CX587" s="2" t="n">
        <v>85.31999999999999</v>
      </c>
      <c r="CY587" s="2" t="n">
        <v>83.02</v>
      </c>
      <c r="CZ587" s="2" t="n">
        <v>0</v>
      </c>
      <c r="DA587" s="2" t="n">
        <v>91.31999999999999</v>
      </c>
      <c r="DB587" s="2" t="n">
        <v>92.51000000000001</v>
      </c>
      <c r="DC587" s="2" t="n">
        <v>0</v>
      </c>
      <c r="DD587" s="2" t="n">
        <v>91.31999999999999</v>
      </c>
      <c r="DE587" s="2" t="n">
        <v>93.36</v>
      </c>
      <c r="DF587" s="2" t="n">
        <v>0</v>
      </c>
      <c r="DG587" s="2" t="n">
        <v>91.31999999999999</v>
      </c>
      <c r="DH587" s="2" t="n">
        <v>95.05</v>
      </c>
      <c r="DI587" s="2" t="n">
        <v>0</v>
      </c>
      <c r="DJ587" s="2" t="n">
        <v>92.8</v>
      </c>
      <c r="DK587" s="2" t="n">
        <v>96.89</v>
      </c>
      <c r="DL587" s="2" t="n">
        <v>0</v>
      </c>
      <c r="DM587" s="2" t="n">
        <v>94.47</v>
      </c>
      <c r="DN587" s="2" t="n">
        <v>100</v>
      </c>
      <c r="DO587" s="2" t="n">
        <v>0</v>
      </c>
      <c r="DP587" s="2" t="n">
        <v>96.52</v>
      </c>
      <c r="DQ587" s="2" t="n">
        <v>100</v>
      </c>
      <c r="DR587" s="2" t="n">
        <v>0</v>
      </c>
      <c r="DS587" s="2" t="n">
        <v>99.78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</row>
    <row r="588">
      <c r="A588" s="2" t="n">
        <v>2</v>
      </c>
      <c r="B588" s="2" t="inlineStr">
        <is>
          <t>23.03</t>
        </is>
      </c>
      <c r="C588" s="2" t="inlineStr">
        <is>
          <t>Serviços Complementares diversos</t>
        </is>
      </c>
      <c r="D588" s="2" t="inlineStr">
        <is>
          <t>24/08/2026</t>
        </is>
      </c>
      <c r="E588" s="2" t="inlineStr">
        <is>
          <t>19/10/2027</t>
        </is>
      </c>
      <c r="F588" s="2" t="n">
        <v>303995.1109</v>
      </c>
      <c r="G588" s="2" t="n">
        <v>0</v>
      </c>
      <c r="H588" s="2" t="n">
        <v>303995.1109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5.8</v>
      </c>
      <c r="BC588" s="2" t="n">
        <v>0</v>
      </c>
      <c r="BD588" s="2" t="n">
        <v>0</v>
      </c>
      <c r="BE588" s="2" t="n">
        <v>12.14</v>
      </c>
      <c r="BF588" s="2" t="n">
        <v>0</v>
      </c>
      <c r="BG588" s="2" t="n">
        <v>0</v>
      </c>
      <c r="BH588" s="2" t="n">
        <v>18.7</v>
      </c>
      <c r="BI588" s="2" t="n">
        <v>0</v>
      </c>
      <c r="BJ588" s="2" t="n">
        <v>0</v>
      </c>
      <c r="BK588" s="2" t="n">
        <v>25.3</v>
      </c>
      <c r="BL588" s="2" t="n">
        <v>8.69</v>
      </c>
      <c r="BM588" s="2" t="n">
        <v>0</v>
      </c>
      <c r="BN588" s="2" t="n">
        <v>32.89</v>
      </c>
      <c r="BO588" s="2" t="n">
        <v>18.07</v>
      </c>
      <c r="BP588" s="2" t="n">
        <v>0</v>
      </c>
      <c r="BQ588" s="2" t="n">
        <v>39.98</v>
      </c>
      <c r="BR588" s="2" t="n">
        <v>26.93</v>
      </c>
      <c r="BS588" s="2" t="n">
        <v>0</v>
      </c>
      <c r="BT588" s="2" t="n">
        <v>45.09</v>
      </c>
      <c r="BU588" s="2" t="n">
        <v>31.78</v>
      </c>
      <c r="BV588" s="2" t="n">
        <v>0</v>
      </c>
      <c r="BW588" s="2" t="n">
        <v>53.91</v>
      </c>
      <c r="BX588" s="2" t="n">
        <v>39.23</v>
      </c>
      <c r="BY588" s="2" t="n">
        <v>0</v>
      </c>
      <c r="BZ588" s="2" t="n">
        <v>62.73</v>
      </c>
      <c r="CA588" s="2" t="n">
        <v>47.3</v>
      </c>
      <c r="CB588" s="2" t="n">
        <v>0</v>
      </c>
      <c r="CC588" s="2" t="n">
        <v>72.2</v>
      </c>
      <c r="CD588" s="2" t="n">
        <v>56.11</v>
      </c>
      <c r="CE588" s="2" t="n">
        <v>0</v>
      </c>
      <c r="CF588" s="2" t="n">
        <v>85.81</v>
      </c>
      <c r="CG588" s="2" t="n">
        <v>65.54000000000001</v>
      </c>
      <c r="CH588" s="2" t="n">
        <v>0</v>
      </c>
      <c r="CI588" s="2" t="n">
        <v>94.77</v>
      </c>
      <c r="CJ588" s="2" t="n">
        <v>75.05</v>
      </c>
      <c r="CK588" s="2" t="n">
        <v>0</v>
      </c>
      <c r="CL588" s="2" t="n">
        <v>99.39</v>
      </c>
      <c r="CM588" s="2" t="n">
        <v>90.48999999999999</v>
      </c>
      <c r="CN588" s="2" t="n">
        <v>0</v>
      </c>
      <c r="CO588" s="2" t="n">
        <v>99.39</v>
      </c>
      <c r="CP588" s="2" t="n">
        <v>97.73999999999999</v>
      </c>
      <c r="CQ588" s="2" t="n">
        <v>0</v>
      </c>
      <c r="CR588" s="2" t="n">
        <v>99.39</v>
      </c>
      <c r="CS588" s="2" t="n">
        <v>99.39</v>
      </c>
      <c r="CT588" s="2" t="n">
        <v>0</v>
      </c>
      <c r="CU588" s="2" t="n">
        <v>99.63</v>
      </c>
      <c r="CV588" s="2" t="n">
        <v>99.51000000000001</v>
      </c>
      <c r="CW588" s="2" t="n">
        <v>0</v>
      </c>
      <c r="CX588" s="2" t="n">
        <v>100</v>
      </c>
      <c r="CY588" s="2" t="n">
        <v>100</v>
      </c>
      <c r="CZ588" s="2" t="n">
        <v>0</v>
      </c>
      <c r="DA588" s="2" t="n">
        <v>100</v>
      </c>
      <c r="DB588" s="2" t="n">
        <v>100</v>
      </c>
      <c r="DC588" s="2" t="n">
        <v>0</v>
      </c>
      <c r="DD588" s="2" t="n">
        <v>100</v>
      </c>
      <c r="DE588" s="2" t="n">
        <v>100</v>
      </c>
      <c r="DF588" s="2" t="n">
        <v>0</v>
      </c>
      <c r="DG588" s="2" t="n">
        <v>100</v>
      </c>
      <c r="DH588" s="2" t="n">
        <v>100</v>
      </c>
      <c r="DI588" s="2" t="n">
        <v>0</v>
      </c>
      <c r="DJ588" s="2" t="n">
        <v>100</v>
      </c>
      <c r="DK588" s="2" t="n">
        <v>100</v>
      </c>
      <c r="DL588" s="2" t="n">
        <v>0</v>
      </c>
      <c r="DM588" s="2" t="n">
        <v>100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</row>
    <row r="589">
      <c r="A589" s="2" t="n">
        <v>3</v>
      </c>
      <c r="B589" s="2" t="inlineStr">
        <is>
          <t>23.03.01</t>
        </is>
      </c>
      <c r="C589" s="2" t="inlineStr">
        <is>
          <t>Braseiro descoberto</t>
        </is>
      </c>
      <c r="D589" s="2" t="inlineStr">
        <is>
          <t>24/08/2026</t>
        </is>
      </c>
      <c r="E589" s="2" t="inlineStr">
        <is>
          <t>19/10/2027</t>
        </is>
      </c>
      <c r="F589" s="2" t="n">
        <v>18000</v>
      </c>
      <c r="G589" s="2" t="n">
        <v>0</v>
      </c>
      <c r="H589" s="2" t="n">
        <v>18000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5.8</v>
      </c>
      <c r="BC589" s="2" t="n">
        <v>0</v>
      </c>
      <c r="BD589" s="2" t="n">
        <v>0</v>
      </c>
      <c r="BE589" s="2" t="n">
        <v>12.14</v>
      </c>
      <c r="BF589" s="2" t="n">
        <v>0</v>
      </c>
      <c r="BG589" s="2" t="n">
        <v>0</v>
      </c>
      <c r="BH589" s="2" t="n">
        <v>18.7</v>
      </c>
      <c r="BI589" s="2" t="n">
        <v>0</v>
      </c>
      <c r="BJ589" s="2" t="n">
        <v>0</v>
      </c>
      <c r="BK589" s="2" t="n">
        <v>25.3</v>
      </c>
      <c r="BL589" s="2" t="n">
        <v>8.69</v>
      </c>
      <c r="BM589" s="2" t="n">
        <v>0</v>
      </c>
      <c r="BN589" s="2" t="n">
        <v>32.89</v>
      </c>
      <c r="BO589" s="2" t="n">
        <v>18.07</v>
      </c>
      <c r="BP589" s="2" t="n">
        <v>0</v>
      </c>
      <c r="BQ589" s="2" t="n">
        <v>39.98</v>
      </c>
      <c r="BR589" s="2" t="n">
        <v>26.93</v>
      </c>
      <c r="BS589" s="2" t="n">
        <v>0</v>
      </c>
      <c r="BT589" s="2" t="n">
        <v>45.09</v>
      </c>
      <c r="BU589" s="2" t="n">
        <v>31.78</v>
      </c>
      <c r="BV589" s="2" t="n">
        <v>0</v>
      </c>
      <c r="BW589" s="2" t="n">
        <v>53.91</v>
      </c>
      <c r="BX589" s="2" t="n">
        <v>39.23</v>
      </c>
      <c r="BY589" s="2" t="n">
        <v>0</v>
      </c>
      <c r="BZ589" s="2" t="n">
        <v>62.73</v>
      </c>
      <c r="CA589" s="2" t="n">
        <v>47.3</v>
      </c>
      <c r="CB589" s="2" t="n">
        <v>0</v>
      </c>
      <c r="CC589" s="2" t="n">
        <v>72.2</v>
      </c>
      <c r="CD589" s="2" t="n">
        <v>56.11</v>
      </c>
      <c r="CE589" s="2" t="n">
        <v>0</v>
      </c>
      <c r="CF589" s="2" t="n">
        <v>85.81</v>
      </c>
      <c r="CG589" s="2" t="n">
        <v>65.54000000000001</v>
      </c>
      <c r="CH589" s="2" t="n">
        <v>0</v>
      </c>
      <c r="CI589" s="2" t="n">
        <v>94.77</v>
      </c>
      <c r="CJ589" s="2" t="n">
        <v>75.05</v>
      </c>
      <c r="CK589" s="2" t="n">
        <v>0</v>
      </c>
      <c r="CL589" s="2" t="n">
        <v>99.39</v>
      </c>
      <c r="CM589" s="2" t="n">
        <v>90.48999999999999</v>
      </c>
      <c r="CN589" s="2" t="n">
        <v>0</v>
      </c>
      <c r="CO589" s="2" t="n">
        <v>99.39</v>
      </c>
      <c r="CP589" s="2" t="n">
        <v>97.73999999999999</v>
      </c>
      <c r="CQ589" s="2" t="n">
        <v>0</v>
      </c>
      <c r="CR589" s="2" t="n">
        <v>99.39</v>
      </c>
      <c r="CS589" s="2" t="n">
        <v>99.39</v>
      </c>
      <c r="CT589" s="2" t="n">
        <v>0</v>
      </c>
      <c r="CU589" s="2" t="n">
        <v>99.63</v>
      </c>
      <c r="CV589" s="2" t="n">
        <v>99.51000000000001</v>
      </c>
      <c r="CW589" s="2" t="n">
        <v>0</v>
      </c>
      <c r="CX589" s="2" t="n">
        <v>100</v>
      </c>
      <c r="CY589" s="2" t="n">
        <v>100</v>
      </c>
      <c r="CZ589" s="2" t="n">
        <v>0</v>
      </c>
      <c r="DA589" s="2" t="n">
        <v>100</v>
      </c>
      <c r="DB589" s="2" t="n">
        <v>100</v>
      </c>
      <c r="DC589" s="2" t="n">
        <v>0</v>
      </c>
      <c r="DD589" s="2" t="n">
        <v>100</v>
      </c>
      <c r="DE589" s="2" t="n">
        <v>100</v>
      </c>
      <c r="DF589" s="2" t="n">
        <v>0</v>
      </c>
      <c r="DG589" s="2" t="n">
        <v>100</v>
      </c>
      <c r="DH589" s="2" t="n">
        <v>100</v>
      </c>
      <c r="DI589" s="2" t="n">
        <v>0</v>
      </c>
      <c r="DJ589" s="2" t="n">
        <v>100</v>
      </c>
      <c r="DK589" s="2" t="n">
        <v>100</v>
      </c>
      <c r="DL589" s="2" t="n">
        <v>0</v>
      </c>
      <c r="DM589" s="2" t="n">
        <v>100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</row>
    <row r="590">
      <c r="A590" s="2" t="n">
        <v>3</v>
      </c>
      <c r="B590" s="2" t="inlineStr">
        <is>
          <t>23.03.02</t>
        </is>
      </c>
      <c r="C590" s="2" t="inlineStr">
        <is>
          <t>Maquinário para Raia coberta - Pilotis</t>
        </is>
      </c>
      <c r="D590" s="2" t="inlineStr">
        <is>
          <t>24/08/2026</t>
        </is>
      </c>
      <c r="E590" s="2" t="inlineStr">
        <is>
          <t>19/10/2027</t>
        </is>
      </c>
      <c r="F590" s="2" t="n">
        <v>96100</v>
      </c>
      <c r="G590" s="2" t="n">
        <v>0</v>
      </c>
      <c r="H590" s="2" t="n">
        <v>96100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5.8</v>
      </c>
      <c r="BC590" s="2" t="n">
        <v>0</v>
      </c>
      <c r="BD590" s="2" t="n">
        <v>0</v>
      </c>
      <c r="BE590" s="2" t="n">
        <v>12.14</v>
      </c>
      <c r="BF590" s="2" t="n">
        <v>0</v>
      </c>
      <c r="BG590" s="2" t="n">
        <v>0</v>
      </c>
      <c r="BH590" s="2" t="n">
        <v>18.7</v>
      </c>
      <c r="BI590" s="2" t="n">
        <v>0</v>
      </c>
      <c r="BJ590" s="2" t="n">
        <v>0</v>
      </c>
      <c r="BK590" s="2" t="n">
        <v>25.3</v>
      </c>
      <c r="BL590" s="2" t="n">
        <v>8.69</v>
      </c>
      <c r="BM590" s="2" t="n">
        <v>0</v>
      </c>
      <c r="BN590" s="2" t="n">
        <v>32.89</v>
      </c>
      <c r="BO590" s="2" t="n">
        <v>18.07</v>
      </c>
      <c r="BP590" s="2" t="n">
        <v>0</v>
      </c>
      <c r="BQ590" s="2" t="n">
        <v>39.98</v>
      </c>
      <c r="BR590" s="2" t="n">
        <v>26.93</v>
      </c>
      <c r="BS590" s="2" t="n">
        <v>0</v>
      </c>
      <c r="BT590" s="2" t="n">
        <v>45.09</v>
      </c>
      <c r="BU590" s="2" t="n">
        <v>31.78</v>
      </c>
      <c r="BV590" s="2" t="n">
        <v>0</v>
      </c>
      <c r="BW590" s="2" t="n">
        <v>53.91</v>
      </c>
      <c r="BX590" s="2" t="n">
        <v>39.23</v>
      </c>
      <c r="BY590" s="2" t="n">
        <v>0</v>
      </c>
      <c r="BZ590" s="2" t="n">
        <v>62.73</v>
      </c>
      <c r="CA590" s="2" t="n">
        <v>47.3</v>
      </c>
      <c r="CB590" s="2" t="n">
        <v>0</v>
      </c>
      <c r="CC590" s="2" t="n">
        <v>72.2</v>
      </c>
      <c r="CD590" s="2" t="n">
        <v>56.11</v>
      </c>
      <c r="CE590" s="2" t="n">
        <v>0</v>
      </c>
      <c r="CF590" s="2" t="n">
        <v>85.81</v>
      </c>
      <c r="CG590" s="2" t="n">
        <v>65.54000000000001</v>
      </c>
      <c r="CH590" s="2" t="n">
        <v>0</v>
      </c>
      <c r="CI590" s="2" t="n">
        <v>94.77</v>
      </c>
      <c r="CJ590" s="2" t="n">
        <v>75.05</v>
      </c>
      <c r="CK590" s="2" t="n">
        <v>0</v>
      </c>
      <c r="CL590" s="2" t="n">
        <v>99.39</v>
      </c>
      <c r="CM590" s="2" t="n">
        <v>90.48999999999999</v>
      </c>
      <c r="CN590" s="2" t="n">
        <v>0</v>
      </c>
      <c r="CO590" s="2" t="n">
        <v>99.39</v>
      </c>
      <c r="CP590" s="2" t="n">
        <v>97.73999999999999</v>
      </c>
      <c r="CQ590" s="2" t="n">
        <v>0</v>
      </c>
      <c r="CR590" s="2" t="n">
        <v>99.39</v>
      </c>
      <c r="CS590" s="2" t="n">
        <v>99.39</v>
      </c>
      <c r="CT590" s="2" t="n">
        <v>0</v>
      </c>
      <c r="CU590" s="2" t="n">
        <v>99.63</v>
      </c>
      <c r="CV590" s="2" t="n">
        <v>99.51000000000001</v>
      </c>
      <c r="CW590" s="2" t="n">
        <v>0</v>
      </c>
      <c r="CX590" s="2" t="n">
        <v>100</v>
      </c>
      <c r="CY590" s="2" t="n">
        <v>100</v>
      </c>
      <c r="CZ590" s="2" t="n">
        <v>0</v>
      </c>
      <c r="DA590" s="2" t="n">
        <v>100</v>
      </c>
      <c r="DB590" s="2" t="n">
        <v>100</v>
      </c>
      <c r="DC590" s="2" t="n">
        <v>0</v>
      </c>
      <c r="DD590" s="2" t="n">
        <v>100</v>
      </c>
      <c r="DE590" s="2" t="n">
        <v>100</v>
      </c>
      <c r="DF590" s="2" t="n">
        <v>0</v>
      </c>
      <c r="DG590" s="2" t="n">
        <v>100</v>
      </c>
      <c r="DH590" s="2" t="n">
        <v>100</v>
      </c>
      <c r="DI590" s="2" t="n">
        <v>0</v>
      </c>
      <c r="DJ590" s="2" t="n">
        <v>100</v>
      </c>
      <c r="DK590" s="2" t="n">
        <v>100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</row>
    <row r="591">
      <c r="A591" s="2" t="n">
        <v>3</v>
      </c>
      <c r="B591" s="2" t="inlineStr">
        <is>
          <t>23.03.03</t>
        </is>
      </c>
      <c r="C591" s="2" t="inlineStr">
        <is>
          <t>Maquinário para Piscina adulto| infantil - Pilotis</t>
        </is>
      </c>
      <c r="D591" s="2" t="inlineStr">
        <is>
          <t>24/08/2026</t>
        </is>
      </c>
      <c r="E591" s="2" t="inlineStr">
        <is>
          <t>19/10/2027</t>
        </is>
      </c>
      <c r="F591" s="2" t="n">
        <v>141090</v>
      </c>
      <c r="G591" s="2" t="n">
        <v>0</v>
      </c>
      <c r="H591" s="2" t="n">
        <v>141090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5.8</v>
      </c>
      <c r="BC591" s="2" t="n">
        <v>0</v>
      </c>
      <c r="BD591" s="2" t="n">
        <v>0</v>
      </c>
      <c r="BE591" s="2" t="n">
        <v>12.14</v>
      </c>
      <c r="BF591" s="2" t="n">
        <v>0</v>
      </c>
      <c r="BG591" s="2" t="n">
        <v>0</v>
      </c>
      <c r="BH591" s="2" t="n">
        <v>18.7</v>
      </c>
      <c r="BI591" s="2" t="n">
        <v>0</v>
      </c>
      <c r="BJ591" s="2" t="n">
        <v>0</v>
      </c>
      <c r="BK591" s="2" t="n">
        <v>25.3</v>
      </c>
      <c r="BL591" s="2" t="n">
        <v>8.69</v>
      </c>
      <c r="BM591" s="2" t="n">
        <v>0</v>
      </c>
      <c r="BN591" s="2" t="n">
        <v>32.89</v>
      </c>
      <c r="BO591" s="2" t="n">
        <v>18.07</v>
      </c>
      <c r="BP591" s="2" t="n">
        <v>0</v>
      </c>
      <c r="BQ591" s="2" t="n">
        <v>39.98</v>
      </c>
      <c r="BR591" s="2" t="n">
        <v>26.93</v>
      </c>
      <c r="BS591" s="2" t="n">
        <v>0</v>
      </c>
      <c r="BT591" s="2" t="n">
        <v>45.09</v>
      </c>
      <c r="BU591" s="2" t="n">
        <v>31.78</v>
      </c>
      <c r="BV591" s="2" t="n">
        <v>0</v>
      </c>
      <c r="BW591" s="2" t="n">
        <v>53.91</v>
      </c>
      <c r="BX591" s="2" t="n">
        <v>39.23</v>
      </c>
      <c r="BY591" s="2" t="n">
        <v>0</v>
      </c>
      <c r="BZ591" s="2" t="n">
        <v>62.73</v>
      </c>
      <c r="CA591" s="2" t="n">
        <v>47.3</v>
      </c>
      <c r="CB591" s="2" t="n">
        <v>0</v>
      </c>
      <c r="CC591" s="2" t="n">
        <v>72.2</v>
      </c>
      <c r="CD591" s="2" t="n">
        <v>56.11</v>
      </c>
      <c r="CE591" s="2" t="n">
        <v>0</v>
      </c>
      <c r="CF591" s="2" t="n">
        <v>85.81</v>
      </c>
      <c r="CG591" s="2" t="n">
        <v>65.54000000000001</v>
      </c>
      <c r="CH591" s="2" t="n">
        <v>0</v>
      </c>
      <c r="CI591" s="2" t="n">
        <v>94.77</v>
      </c>
      <c r="CJ591" s="2" t="n">
        <v>75.05</v>
      </c>
      <c r="CK591" s="2" t="n">
        <v>0</v>
      </c>
      <c r="CL591" s="2" t="n">
        <v>99.39</v>
      </c>
      <c r="CM591" s="2" t="n">
        <v>90.48999999999999</v>
      </c>
      <c r="CN591" s="2" t="n">
        <v>0</v>
      </c>
      <c r="CO591" s="2" t="n">
        <v>99.39</v>
      </c>
      <c r="CP591" s="2" t="n">
        <v>97.73999999999999</v>
      </c>
      <c r="CQ591" s="2" t="n">
        <v>0</v>
      </c>
      <c r="CR591" s="2" t="n">
        <v>99.39</v>
      </c>
      <c r="CS591" s="2" t="n">
        <v>99.39</v>
      </c>
      <c r="CT591" s="2" t="n">
        <v>0</v>
      </c>
      <c r="CU591" s="2" t="n">
        <v>99.63</v>
      </c>
      <c r="CV591" s="2" t="n">
        <v>99.51000000000001</v>
      </c>
      <c r="CW591" s="2" t="n">
        <v>0</v>
      </c>
      <c r="CX591" s="2" t="n">
        <v>100</v>
      </c>
      <c r="CY591" s="2" t="n">
        <v>100</v>
      </c>
      <c r="CZ591" s="2" t="n">
        <v>0</v>
      </c>
      <c r="DA591" s="2" t="n">
        <v>100</v>
      </c>
      <c r="DB591" s="2" t="n">
        <v>100</v>
      </c>
      <c r="DC591" s="2" t="n">
        <v>0</v>
      </c>
      <c r="DD591" s="2" t="n">
        <v>100</v>
      </c>
      <c r="DE591" s="2" t="n">
        <v>100</v>
      </c>
      <c r="DF591" s="2" t="n">
        <v>0</v>
      </c>
      <c r="DG591" s="2" t="n">
        <v>100</v>
      </c>
      <c r="DH591" s="2" t="n">
        <v>100</v>
      </c>
      <c r="DI591" s="2" t="n">
        <v>0</v>
      </c>
      <c r="DJ591" s="2" t="n">
        <v>100</v>
      </c>
      <c r="DK591" s="2" t="n">
        <v>100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</row>
    <row r="592">
      <c r="A592" s="2" t="n">
        <v>3</v>
      </c>
      <c r="B592" s="2" t="inlineStr">
        <is>
          <t>23.03.04</t>
        </is>
      </c>
      <c r="C592" s="2" t="inlineStr">
        <is>
          <t>Maquinário para sauna</t>
        </is>
      </c>
      <c r="D592" s="2" t="inlineStr">
        <is>
          <t>24/08/2026</t>
        </is>
      </c>
      <c r="E592" s="2" t="inlineStr">
        <is>
          <t>19/10/2027</t>
        </is>
      </c>
      <c r="F592" s="2" t="n">
        <v>8930</v>
      </c>
      <c r="G592" s="2" t="n">
        <v>0</v>
      </c>
      <c r="H592" s="2" t="n">
        <v>8930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5.8</v>
      </c>
      <c r="BC592" s="2" t="n">
        <v>0</v>
      </c>
      <c r="BD592" s="2" t="n">
        <v>0</v>
      </c>
      <c r="BE592" s="2" t="n">
        <v>12.14</v>
      </c>
      <c r="BF592" s="2" t="n">
        <v>0</v>
      </c>
      <c r="BG592" s="2" t="n">
        <v>0</v>
      </c>
      <c r="BH592" s="2" t="n">
        <v>18.7</v>
      </c>
      <c r="BI592" s="2" t="n">
        <v>0</v>
      </c>
      <c r="BJ592" s="2" t="n">
        <v>0</v>
      </c>
      <c r="BK592" s="2" t="n">
        <v>25.3</v>
      </c>
      <c r="BL592" s="2" t="n">
        <v>8.69</v>
      </c>
      <c r="BM592" s="2" t="n">
        <v>0</v>
      </c>
      <c r="BN592" s="2" t="n">
        <v>32.89</v>
      </c>
      <c r="BO592" s="2" t="n">
        <v>18.07</v>
      </c>
      <c r="BP592" s="2" t="n">
        <v>0</v>
      </c>
      <c r="BQ592" s="2" t="n">
        <v>39.98</v>
      </c>
      <c r="BR592" s="2" t="n">
        <v>26.93</v>
      </c>
      <c r="BS592" s="2" t="n">
        <v>0</v>
      </c>
      <c r="BT592" s="2" t="n">
        <v>45.09</v>
      </c>
      <c r="BU592" s="2" t="n">
        <v>31.78</v>
      </c>
      <c r="BV592" s="2" t="n">
        <v>0</v>
      </c>
      <c r="BW592" s="2" t="n">
        <v>53.91</v>
      </c>
      <c r="BX592" s="2" t="n">
        <v>39.23</v>
      </c>
      <c r="BY592" s="2" t="n">
        <v>0</v>
      </c>
      <c r="BZ592" s="2" t="n">
        <v>62.73</v>
      </c>
      <c r="CA592" s="2" t="n">
        <v>47.3</v>
      </c>
      <c r="CB592" s="2" t="n">
        <v>0</v>
      </c>
      <c r="CC592" s="2" t="n">
        <v>72.2</v>
      </c>
      <c r="CD592" s="2" t="n">
        <v>56.11</v>
      </c>
      <c r="CE592" s="2" t="n">
        <v>0</v>
      </c>
      <c r="CF592" s="2" t="n">
        <v>85.81</v>
      </c>
      <c r="CG592" s="2" t="n">
        <v>65.54000000000001</v>
      </c>
      <c r="CH592" s="2" t="n">
        <v>0</v>
      </c>
      <c r="CI592" s="2" t="n">
        <v>94.77</v>
      </c>
      <c r="CJ592" s="2" t="n">
        <v>75.05</v>
      </c>
      <c r="CK592" s="2" t="n">
        <v>0</v>
      </c>
      <c r="CL592" s="2" t="n">
        <v>99.39</v>
      </c>
      <c r="CM592" s="2" t="n">
        <v>90.48999999999999</v>
      </c>
      <c r="CN592" s="2" t="n">
        <v>0</v>
      </c>
      <c r="CO592" s="2" t="n">
        <v>99.39</v>
      </c>
      <c r="CP592" s="2" t="n">
        <v>97.73999999999999</v>
      </c>
      <c r="CQ592" s="2" t="n">
        <v>0</v>
      </c>
      <c r="CR592" s="2" t="n">
        <v>99.39</v>
      </c>
      <c r="CS592" s="2" t="n">
        <v>99.39</v>
      </c>
      <c r="CT592" s="2" t="n">
        <v>0</v>
      </c>
      <c r="CU592" s="2" t="n">
        <v>99.63</v>
      </c>
      <c r="CV592" s="2" t="n">
        <v>99.51000000000001</v>
      </c>
      <c r="CW592" s="2" t="n">
        <v>0</v>
      </c>
      <c r="CX592" s="2" t="n">
        <v>100</v>
      </c>
      <c r="CY592" s="2" t="n">
        <v>100</v>
      </c>
      <c r="CZ592" s="2" t="n">
        <v>0</v>
      </c>
      <c r="DA592" s="2" t="n">
        <v>100</v>
      </c>
      <c r="DB592" s="2" t="n">
        <v>100</v>
      </c>
      <c r="DC592" s="2" t="n">
        <v>0</v>
      </c>
      <c r="DD592" s="2" t="n">
        <v>100</v>
      </c>
      <c r="DE592" s="2" t="n">
        <v>100</v>
      </c>
      <c r="DF592" s="2" t="n">
        <v>0</v>
      </c>
      <c r="DG592" s="2" t="n">
        <v>100</v>
      </c>
      <c r="DH592" s="2" t="n">
        <v>100</v>
      </c>
      <c r="DI592" s="2" t="n">
        <v>0</v>
      </c>
      <c r="DJ592" s="2" t="n">
        <v>100</v>
      </c>
      <c r="DK592" s="2" t="n">
        <v>100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</row>
    <row r="593">
      <c r="A593" s="2" t="n">
        <v>3</v>
      </c>
      <c r="B593" s="2" t="inlineStr">
        <is>
          <t>23.03.05</t>
        </is>
      </c>
      <c r="C593" s="2" t="inlineStr">
        <is>
          <t>Protecao Anti-Impacto Nas Garagens</t>
        </is>
      </c>
      <c r="D593" s="2" t="inlineStr">
        <is>
          <t>24/08/2026</t>
        </is>
      </c>
      <c r="E593" s="2" t="inlineStr">
        <is>
          <t>19/10/2027</t>
        </is>
      </c>
      <c r="F593" s="2" t="n">
        <v>33480</v>
      </c>
      <c r="G593" s="2" t="n">
        <v>0</v>
      </c>
      <c r="H593" s="2" t="n">
        <v>33480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5.8</v>
      </c>
      <c r="BC593" s="2" t="n">
        <v>0</v>
      </c>
      <c r="BD593" s="2" t="n">
        <v>0</v>
      </c>
      <c r="BE593" s="2" t="n">
        <v>12.14</v>
      </c>
      <c r="BF593" s="2" t="n">
        <v>0</v>
      </c>
      <c r="BG593" s="2" t="n">
        <v>0</v>
      </c>
      <c r="BH593" s="2" t="n">
        <v>18.7</v>
      </c>
      <c r="BI593" s="2" t="n">
        <v>0</v>
      </c>
      <c r="BJ593" s="2" t="n">
        <v>0</v>
      </c>
      <c r="BK593" s="2" t="n">
        <v>25.3</v>
      </c>
      <c r="BL593" s="2" t="n">
        <v>8.69</v>
      </c>
      <c r="BM593" s="2" t="n">
        <v>0</v>
      </c>
      <c r="BN593" s="2" t="n">
        <v>32.89</v>
      </c>
      <c r="BO593" s="2" t="n">
        <v>18.07</v>
      </c>
      <c r="BP593" s="2" t="n">
        <v>0</v>
      </c>
      <c r="BQ593" s="2" t="n">
        <v>39.98</v>
      </c>
      <c r="BR593" s="2" t="n">
        <v>26.93</v>
      </c>
      <c r="BS593" s="2" t="n">
        <v>0</v>
      </c>
      <c r="BT593" s="2" t="n">
        <v>45.09</v>
      </c>
      <c r="BU593" s="2" t="n">
        <v>31.78</v>
      </c>
      <c r="BV593" s="2" t="n">
        <v>0</v>
      </c>
      <c r="BW593" s="2" t="n">
        <v>53.91</v>
      </c>
      <c r="BX593" s="2" t="n">
        <v>39.23</v>
      </c>
      <c r="BY593" s="2" t="n">
        <v>0</v>
      </c>
      <c r="BZ593" s="2" t="n">
        <v>62.73</v>
      </c>
      <c r="CA593" s="2" t="n">
        <v>47.3</v>
      </c>
      <c r="CB593" s="2" t="n">
        <v>0</v>
      </c>
      <c r="CC593" s="2" t="n">
        <v>72.2</v>
      </c>
      <c r="CD593" s="2" t="n">
        <v>56.11</v>
      </c>
      <c r="CE593" s="2" t="n">
        <v>0</v>
      </c>
      <c r="CF593" s="2" t="n">
        <v>85.81</v>
      </c>
      <c r="CG593" s="2" t="n">
        <v>65.54000000000001</v>
      </c>
      <c r="CH593" s="2" t="n">
        <v>0</v>
      </c>
      <c r="CI593" s="2" t="n">
        <v>94.77</v>
      </c>
      <c r="CJ593" s="2" t="n">
        <v>75.05</v>
      </c>
      <c r="CK593" s="2" t="n">
        <v>0</v>
      </c>
      <c r="CL593" s="2" t="n">
        <v>99.39</v>
      </c>
      <c r="CM593" s="2" t="n">
        <v>90.48999999999999</v>
      </c>
      <c r="CN593" s="2" t="n">
        <v>0</v>
      </c>
      <c r="CO593" s="2" t="n">
        <v>99.39</v>
      </c>
      <c r="CP593" s="2" t="n">
        <v>97.73999999999999</v>
      </c>
      <c r="CQ593" s="2" t="n">
        <v>0</v>
      </c>
      <c r="CR593" s="2" t="n">
        <v>99.39</v>
      </c>
      <c r="CS593" s="2" t="n">
        <v>99.39</v>
      </c>
      <c r="CT593" s="2" t="n">
        <v>0</v>
      </c>
      <c r="CU593" s="2" t="n">
        <v>99.63</v>
      </c>
      <c r="CV593" s="2" t="n">
        <v>99.51000000000001</v>
      </c>
      <c r="CW593" s="2" t="n">
        <v>0</v>
      </c>
      <c r="CX593" s="2" t="n">
        <v>100</v>
      </c>
      <c r="CY593" s="2" t="n">
        <v>100</v>
      </c>
      <c r="CZ593" s="2" t="n">
        <v>0</v>
      </c>
      <c r="DA593" s="2" t="n">
        <v>100</v>
      </c>
      <c r="DB593" s="2" t="n">
        <v>100</v>
      </c>
      <c r="DC593" s="2" t="n">
        <v>0</v>
      </c>
      <c r="DD593" s="2" t="n">
        <v>100</v>
      </c>
      <c r="DE593" s="2" t="n">
        <v>100</v>
      </c>
      <c r="DF593" s="2" t="n">
        <v>0</v>
      </c>
      <c r="DG593" s="2" t="n">
        <v>100</v>
      </c>
      <c r="DH593" s="2" t="n">
        <v>100</v>
      </c>
      <c r="DI593" s="2" t="n">
        <v>0</v>
      </c>
      <c r="DJ593" s="2" t="n">
        <v>100</v>
      </c>
      <c r="DK593" s="2" t="n">
        <v>100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</row>
    <row r="594">
      <c r="A594" s="2" t="n">
        <v>3</v>
      </c>
      <c r="B594" s="2" t="inlineStr">
        <is>
          <t>23.03.06</t>
        </is>
      </c>
      <c r="C594" s="2" t="inlineStr">
        <is>
          <t>Tratamento definitivo de Taludes</t>
        </is>
      </c>
      <c r="D594" s="2" t="inlineStr">
        <is>
          <t>24/08/2026</t>
        </is>
      </c>
      <c r="E594" s="2" t="inlineStr">
        <is>
          <t>19/10/2027</t>
        </is>
      </c>
      <c r="F594" s="2" t="n">
        <v>6395.1109</v>
      </c>
      <c r="G594" s="2" t="n">
        <v>0</v>
      </c>
      <c r="H594" s="2" t="n">
        <v>6395.1109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5.8</v>
      </c>
      <c r="BC594" s="2" t="n">
        <v>0</v>
      </c>
      <c r="BD594" s="2" t="n">
        <v>0</v>
      </c>
      <c r="BE594" s="2" t="n">
        <v>12.14</v>
      </c>
      <c r="BF594" s="2" t="n">
        <v>0</v>
      </c>
      <c r="BG594" s="2" t="n">
        <v>0</v>
      </c>
      <c r="BH594" s="2" t="n">
        <v>18.7</v>
      </c>
      <c r="BI594" s="2" t="n">
        <v>0</v>
      </c>
      <c r="BJ594" s="2" t="n">
        <v>0</v>
      </c>
      <c r="BK594" s="2" t="n">
        <v>25.3</v>
      </c>
      <c r="BL594" s="2" t="n">
        <v>8.69</v>
      </c>
      <c r="BM594" s="2" t="n">
        <v>0</v>
      </c>
      <c r="BN594" s="2" t="n">
        <v>32.89</v>
      </c>
      <c r="BO594" s="2" t="n">
        <v>18.07</v>
      </c>
      <c r="BP594" s="2" t="n">
        <v>0</v>
      </c>
      <c r="BQ594" s="2" t="n">
        <v>39.98</v>
      </c>
      <c r="BR594" s="2" t="n">
        <v>26.93</v>
      </c>
      <c r="BS594" s="2" t="n">
        <v>0</v>
      </c>
      <c r="BT594" s="2" t="n">
        <v>45.09</v>
      </c>
      <c r="BU594" s="2" t="n">
        <v>31.78</v>
      </c>
      <c r="BV594" s="2" t="n">
        <v>0</v>
      </c>
      <c r="BW594" s="2" t="n">
        <v>53.91</v>
      </c>
      <c r="BX594" s="2" t="n">
        <v>39.23</v>
      </c>
      <c r="BY594" s="2" t="n">
        <v>0</v>
      </c>
      <c r="BZ594" s="2" t="n">
        <v>62.73</v>
      </c>
      <c r="CA594" s="2" t="n">
        <v>47.3</v>
      </c>
      <c r="CB594" s="2" t="n">
        <v>0</v>
      </c>
      <c r="CC594" s="2" t="n">
        <v>72.2</v>
      </c>
      <c r="CD594" s="2" t="n">
        <v>56.11</v>
      </c>
      <c r="CE594" s="2" t="n">
        <v>0</v>
      </c>
      <c r="CF594" s="2" t="n">
        <v>85.81</v>
      </c>
      <c r="CG594" s="2" t="n">
        <v>65.54000000000001</v>
      </c>
      <c r="CH594" s="2" t="n">
        <v>0</v>
      </c>
      <c r="CI594" s="2" t="n">
        <v>94.77</v>
      </c>
      <c r="CJ594" s="2" t="n">
        <v>75.05</v>
      </c>
      <c r="CK594" s="2" t="n">
        <v>0</v>
      </c>
      <c r="CL594" s="2" t="n">
        <v>99.39</v>
      </c>
      <c r="CM594" s="2" t="n">
        <v>90.48999999999999</v>
      </c>
      <c r="CN594" s="2" t="n">
        <v>0</v>
      </c>
      <c r="CO594" s="2" t="n">
        <v>99.39</v>
      </c>
      <c r="CP594" s="2" t="n">
        <v>97.73999999999999</v>
      </c>
      <c r="CQ594" s="2" t="n">
        <v>0</v>
      </c>
      <c r="CR594" s="2" t="n">
        <v>99.39</v>
      </c>
      <c r="CS594" s="2" t="n">
        <v>99.39</v>
      </c>
      <c r="CT594" s="2" t="n">
        <v>0</v>
      </c>
      <c r="CU594" s="2" t="n">
        <v>99.63</v>
      </c>
      <c r="CV594" s="2" t="n">
        <v>99.51000000000001</v>
      </c>
      <c r="CW594" s="2" t="n">
        <v>0</v>
      </c>
      <c r="CX594" s="2" t="n">
        <v>100</v>
      </c>
      <c r="CY594" s="2" t="n">
        <v>100</v>
      </c>
      <c r="CZ594" s="2" t="n">
        <v>0</v>
      </c>
      <c r="DA594" s="2" t="n">
        <v>100</v>
      </c>
      <c r="DB594" s="2" t="n">
        <v>100</v>
      </c>
      <c r="DC594" s="2" t="n">
        <v>0</v>
      </c>
      <c r="DD594" s="2" t="n">
        <v>100</v>
      </c>
      <c r="DE594" s="2" t="n">
        <v>100</v>
      </c>
      <c r="DF594" s="2" t="n">
        <v>0</v>
      </c>
      <c r="DG594" s="2" t="n">
        <v>100</v>
      </c>
      <c r="DH594" s="2" t="n">
        <v>100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</row>
    <row r="595">
      <c r="A595" s="2" t="n">
        <v>3</v>
      </c>
      <c r="B595" s="2" t="inlineStr">
        <is>
          <t>23.03.07</t>
        </is>
      </c>
      <c r="C595" s="2" t="inlineStr">
        <is>
          <t>ME04 - Estruturas de concreto armado moldado in loco, com alturas e dimensões variadas</t>
        </is>
      </c>
      <c r="D595" s="2" t="inlineStr">
        <is>
          <t>24/08/2026</t>
        </is>
      </c>
      <c r="E595" s="2" t="inlineStr">
        <is>
          <t>19/10/2027</t>
        </is>
      </c>
      <c r="F595" s="2" t="n">
        <v>0</v>
      </c>
      <c r="G595" s="2" t="n">
        <v>0</v>
      </c>
      <c r="H595" s="2" t="n">
        <v>0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5.8</v>
      </c>
      <c r="BC595" s="2" t="n">
        <v>0</v>
      </c>
      <c r="BD595" s="2" t="n">
        <v>0</v>
      </c>
      <c r="BE595" s="2" t="n">
        <v>12.14</v>
      </c>
      <c r="BF595" s="2" t="n">
        <v>0</v>
      </c>
      <c r="BG595" s="2" t="n">
        <v>0</v>
      </c>
      <c r="BH595" s="2" t="n">
        <v>18.7</v>
      </c>
      <c r="BI595" s="2" t="n">
        <v>0</v>
      </c>
      <c r="BJ595" s="2" t="n">
        <v>0</v>
      </c>
      <c r="BK595" s="2" t="n">
        <v>25.3</v>
      </c>
      <c r="BL595" s="2" t="n">
        <v>8.69</v>
      </c>
      <c r="BM595" s="2" t="n">
        <v>0</v>
      </c>
      <c r="BN595" s="2" t="n">
        <v>32.89</v>
      </c>
      <c r="BO595" s="2" t="n">
        <v>18.07</v>
      </c>
      <c r="BP595" s="2" t="n">
        <v>0</v>
      </c>
      <c r="BQ595" s="2" t="n">
        <v>39.98</v>
      </c>
      <c r="BR595" s="2" t="n">
        <v>26.93</v>
      </c>
      <c r="BS595" s="2" t="n">
        <v>0</v>
      </c>
      <c r="BT595" s="2" t="n">
        <v>45.09</v>
      </c>
      <c r="BU595" s="2" t="n">
        <v>31.78</v>
      </c>
      <c r="BV595" s="2" t="n">
        <v>0</v>
      </c>
      <c r="BW595" s="2" t="n">
        <v>53.91</v>
      </c>
      <c r="BX595" s="2" t="n">
        <v>39.23</v>
      </c>
      <c r="BY595" s="2" t="n">
        <v>0</v>
      </c>
      <c r="BZ595" s="2" t="n">
        <v>62.73</v>
      </c>
      <c r="CA595" s="2" t="n">
        <v>47.3</v>
      </c>
      <c r="CB595" s="2" t="n">
        <v>0</v>
      </c>
      <c r="CC595" s="2" t="n">
        <v>72.2</v>
      </c>
      <c r="CD595" s="2" t="n">
        <v>56.11</v>
      </c>
      <c r="CE595" s="2" t="n">
        <v>0</v>
      </c>
      <c r="CF595" s="2" t="n">
        <v>85.81</v>
      </c>
      <c r="CG595" s="2" t="n">
        <v>65.54000000000001</v>
      </c>
      <c r="CH595" s="2" t="n">
        <v>0</v>
      </c>
      <c r="CI595" s="2" t="n">
        <v>94.77</v>
      </c>
      <c r="CJ595" s="2" t="n">
        <v>75.05</v>
      </c>
      <c r="CK595" s="2" t="n">
        <v>0</v>
      </c>
      <c r="CL595" s="2" t="n">
        <v>99.39</v>
      </c>
      <c r="CM595" s="2" t="n">
        <v>90.48999999999999</v>
      </c>
      <c r="CN595" s="2" t="n">
        <v>0</v>
      </c>
      <c r="CO595" s="2" t="n">
        <v>99.39</v>
      </c>
      <c r="CP595" s="2" t="n">
        <v>97.73999999999999</v>
      </c>
      <c r="CQ595" s="2" t="n">
        <v>0</v>
      </c>
      <c r="CR595" s="2" t="n">
        <v>99.39</v>
      </c>
      <c r="CS595" s="2" t="n">
        <v>99.39</v>
      </c>
      <c r="CT595" s="2" t="n">
        <v>0</v>
      </c>
      <c r="CU595" s="2" t="n">
        <v>99.63</v>
      </c>
      <c r="CV595" s="2" t="n">
        <v>99.51000000000001</v>
      </c>
      <c r="CW595" s="2" t="n">
        <v>0</v>
      </c>
      <c r="CX595" s="2" t="n">
        <v>100</v>
      </c>
      <c r="CY595" s="2" t="n">
        <v>100</v>
      </c>
      <c r="CZ595" s="2" t="n">
        <v>0</v>
      </c>
      <c r="DA595" s="2" t="n">
        <v>100</v>
      </c>
      <c r="DB595" s="2" t="n">
        <v>100</v>
      </c>
      <c r="DC595" s="2" t="n">
        <v>0</v>
      </c>
      <c r="DD595" s="2" t="n">
        <v>100</v>
      </c>
      <c r="DE595" s="2" t="n">
        <v>100</v>
      </c>
      <c r="DF595" s="2" t="n">
        <v>0</v>
      </c>
      <c r="DG595" s="2" t="n">
        <v>100</v>
      </c>
      <c r="DH595" s="2" t="n">
        <v>100</v>
      </c>
      <c r="DI595" s="2" t="n">
        <v>0</v>
      </c>
      <c r="DJ595" s="2" t="n">
        <v>100</v>
      </c>
      <c r="DK595" s="2" t="n">
        <v>100</v>
      </c>
      <c r="DL595" s="2" t="n">
        <v>0</v>
      </c>
      <c r="DM595" s="2" t="n">
        <v>100</v>
      </c>
      <c r="DN595" s="2" t="n">
        <v>100</v>
      </c>
      <c r="DO595" s="2" t="n">
        <v>0</v>
      </c>
      <c r="DP595" s="2" t="n">
        <v>100</v>
      </c>
      <c r="DQ595" s="2" t="n">
        <v>100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</row>
    <row r="596">
      <c r="A596" s="2" t="n">
        <v>3</v>
      </c>
      <c r="B596" s="2" t="inlineStr">
        <is>
          <t>23.03.08</t>
        </is>
      </c>
      <c r="C596" s="2" t="inlineStr">
        <is>
          <t>PQ01 - Escorregador em madeira maciça de alta densidade instalado sobre o plano inclinado vegetado</t>
        </is>
      </c>
      <c r="D596" s="2" t="inlineStr">
        <is>
          <t>24/08/2026</t>
        </is>
      </c>
      <c r="E596" s="2" t="inlineStr">
        <is>
          <t>19/10/2027</t>
        </is>
      </c>
      <c r="F596" s="2" t="n">
        <v>0</v>
      </c>
      <c r="G596" s="2" t="n">
        <v>0</v>
      </c>
      <c r="H596" s="2" t="n">
        <v>0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5.8</v>
      </c>
      <c r="BC596" s="2" t="n">
        <v>0</v>
      </c>
      <c r="BD596" s="2" t="n">
        <v>0</v>
      </c>
      <c r="BE596" s="2" t="n">
        <v>12.14</v>
      </c>
      <c r="BF596" s="2" t="n">
        <v>0</v>
      </c>
      <c r="BG596" s="2" t="n">
        <v>0</v>
      </c>
      <c r="BH596" s="2" t="n">
        <v>18.7</v>
      </c>
      <c r="BI596" s="2" t="n">
        <v>0</v>
      </c>
      <c r="BJ596" s="2" t="n">
        <v>0</v>
      </c>
      <c r="BK596" s="2" t="n">
        <v>25.3</v>
      </c>
      <c r="BL596" s="2" t="n">
        <v>8.69</v>
      </c>
      <c r="BM596" s="2" t="n">
        <v>0</v>
      </c>
      <c r="BN596" s="2" t="n">
        <v>32.89</v>
      </c>
      <c r="BO596" s="2" t="n">
        <v>18.07</v>
      </c>
      <c r="BP596" s="2" t="n">
        <v>0</v>
      </c>
      <c r="BQ596" s="2" t="n">
        <v>39.98</v>
      </c>
      <c r="BR596" s="2" t="n">
        <v>26.93</v>
      </c>
      <c r="BS596" s="2" t="n">
        <v>0</v>
      </c>
      <c r="BT596" s="2" t="n">
        <v>45.09</v>
      </c>
      <c r="BU596" s="2" t="n">
        <v>31.78</v>
      </c>
      <c r="BV596" s="2" t="n">
        <v>0</v>
      </c>
      <c r="BW596" s="2" t="n">
        <v>53.91</v>
      </c>
      <c r="BX596" s="2" t="n">
        <v>39.23</v>
      </c>
      <c r="BY596" s="2" t="n">
        <v>0</v>
      </c>
      <c r="BZ596" s="2" t="n">
        <v>62.73</v>
      </c>
      <c r="CA596" s="2" t="n">
        <v>47.3</v>
      </c>
      <c r="CB596" s="2" t="n">
        <v>0</v>
      </c>
      <c r="CC596" s="2" t="n">
        <v>72.2</v>
      </c>
      <c r="CD596" s="2" t="n">
        <v>56.11</v>
      </c>
      <c r="CE596" s="2" t="n">
        <v>0</v>
      </c>
      <c r="CF596" s="2" t="n">
        <v>85.81</v>
      </c>
      <c r="CG596" s="2" t="n">
        <v>65.54000000000001</v>
      </c>
      <c r="CH596" s="2" t="n">
        <v>0</v>
      </c>
      <c r="CI596" s="2" t="n">
        <v>94.77</v>
      </c>
      <c r="CJ596" s="2" t="n">
        <v>75.05</v>
      </c>
      <c r="CK596" s="2" t="n">
        <v>0</v>
      </c>
      <c r="CL596" s="2" t="n">
        <v>99.39</v>
      </c>
      <c r="CM596" s="2" t="n">
        <v>90.48999999999999</v>
      </c>
      <c r="CN596" s="2" t="n">
        <v>0</v>
      </c>
      <c r="CO596" s="2" t="n">
        <v>99.39</v>
      </c>
      <c r="CP596" s="2" t="n">
        <v>97.73999999999999</v>
      </c>
      <c r="CQ596" s="2" t="n">
        <v>0</v>
      </c>
      <c r="CR596" s="2" t="n">
        <v>99.39</v>
      </c>
      <c r="CS596" s="2" t="n">
        <v>99.39</v>
      </c>
      <c r="CT596" s="2" t="n">
        <v>0</v>
      </c>
      <c r="CU596" s="2" t="n">
        <v>99.63</v>
      </c>
      <c r="CV596" s="2" t="n">
        <v>99.51000000000001</v>
      </c>
      <c r="CW596" s="2" t="n">
        <v>0</v>
      </c>
      <c r="CX596" s="2" t="n">
        <v>100</v>
      </c>
      <c r="CY596" s="2" t="n">
        <v>100</v>
      </c>
      <c r="CZ596" s="2" t="n">
        <v>0</v>
      </c>
      <c r="DA596" s="2" t="n">
        <v>100</v>
      </c>
      <c r="DB596" s="2" t="n">
        <v>100</v>
      </c>
      <c r="DC596" s="2" t="n">
        <v>0</v>
      </c>
      <c r="DD596" s="2" t="n">
        <v>100</v>
      </c>
      <c r="DE596" s="2" t="n">
        <v>100</v>
      </c>
      <c r="DF596" s="2" t="n">
        <v>0</v>
      </c>
      <c r="DG596" s="2" t="n">
        <v>100</v>
      </c>
      <c r="DH596" s="2" t="n">
        <v>100</v>
      </c>
      <c r="DI596" s="2" t="n">
        <v>0</v>
      </c>
      <c r="DJ596" s="2" t="n">
        <v>100</v>
      </c>
      <c r="DK596" s="2" t="n">
        <v>100</v>
      </c>
      <c r="DL596" s="2" t="n">
        <v>0</v>
      </c>
      <c r="DM596" s="2" t="n">
        <v>100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</row>
    <row r="597">
      <c r="A597" s="2" t="n">
        <v>3</v>
      </c>
      <c r="B597" s="2" t="inlineStr">
        <is>
          <t>23.03.09</t>
        </is>
      </c>
      <c r="C597" s="2" t="inlineStr">
        <is>
          <t>PQ02 - Esquipamento de escalada em aço carbono com tratamento em antiferrugem e pintura em poliuretano. Ref.: Escalada horizonte urbano Erê lab.</t>
        </is>
      </c>
      <c r="D597" s="2" t="inlineStr">
        <is>
          <t>24/08/2026</t>
        </is>
      </c>
      <c r="E597" s="2" t="inlineStr">
        <is>
          <t>19/10/2027</t>
        </is>
      </c>
      <c r="F597" s="2" t="n">
        <v>0</v>
      </c>
      <c r="G597" s="2" t="n">
        <v>0</v>
      </c>
      <c r="H597" s="2" t="n">
        <v>0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5.8</v>
      </c>
      <c r="BC597" s="2" t="n">
        <v>0</v>
      </c>
      <c r="BD597" s="2" t="n">
        <v>0</v>
      </c>
      <c r="BE597" s="2" t="n">
        <v>12.14</v>
      </c>
      <c r="BF597" s="2" t="n">
        <v>0</v>
      </c>
      <c r="BG597" s="2" t="n">
        <v>0</v>
      </c>
      <c r="BH597" s="2" t="n">
        <v>18.7</v>
      </c>
      <c r="BI597" s="2" t="n">
        <v>0</v>
      </c>
      <c r="BJ597" s="2" t="n">
        <v>0</v>
      </c>
      <c r="BK597" s="2" t="n">
        <v>25.3</v>
      </c>
      <c r="BL597" s="2" t="n">
        <v>8.69</v>
      </c>
      <c r="BM597" s="2" t="n">
        <v>0</v>
      </c>
      <c r="BN597" s="2" t="n">
        <v>32.89</v>
      </c>
      <c r="BO597" s="2" t="n">
        <v>18.07</v>
      </c>
      <c r="BP597" s="2" t="n">
        <v>0</v>
      </c>
      <c r="BQ597" s="2" t="n">
        <v>39.98</v>
      </c>
      <c r="BR597" s="2" t="n">
        <v>26.93</v>
      </c>
      <c r="BS597" s="2" t="n">
        <v>0</v>
      </c>
      <c r="BT597" s="2" t="n">
        <v>45.09</v>
      </c>
      <c r="BU597" s="2" t="n">
        <v>31.78</v>
      </c>
      <c r="BV597" s="2" t="n">
        <v>0</v>
      </c>
      <c r="BW597" s="2" t="n">
        <v>53.91</v>
      </c>
      <c r="BX597" s="2" t="n">
        <v>39.23</v>
      </c>
      <c r="BY597" s="2" t="n">
        <v>0</v>
      </c>
      <c r="BZ597" s="2" t="n">
        <v>62.73</v>
      </c>
      <c r="CA597" s="2" t="n">
        <v>47.3</v>
      </c>
      <c r="CB597" s="2" t="n">
        <v>0</v>
      </c>
      <c r="CC597" s="2" t="n">
        <v>72.2</v>
      </c>
      <c r="CD597" s="2" t="n">
        <v>56.11</v>
      </c>
      <c r="CE597" s="2" t="n">
        <v>0</v>
      </c>
      <c r="CF597" s="2" t="n">
        <v>85.81</v>
      </c>
      <c r="CG597" s="2" t="n">
        <v>65.54000000000001</v>
      </c>
      <c r="CH597" s="2" t="n">
        <v>0</v>
      </c>
      <c r="CI597" s="2" t="n">
        <v>94.77</v>
      </c>
      <c r="CJ597" s="2" t="n">
        <v>75.05</v>
      </c>
      <c r="CK597" s="2" t="n">
        <v>0</v>
      </c>
      <c r="CL597" s="2" t="n">
        <v>99.39</v>
      </c>
      <c r="CM597" s="2" t="n">
        <v>90.48999999999999</v>
      </c>
      <c r="CN597" s="2" t="n">
        <v>0</v>
      </c>
      <c r="CO597" s="2" t="n">
        <v>99.39</v>
      </c>
      <c r="CP597" s="2" t="n">
        <v>97.73999999999999</v>
      </c>
      <c r="CQ597" s="2" t="n">
        <v>0</v>
      </c>
      <c r="CR597" s="2" t="n">
        <v>99.39</v>
      </c>
      <c r="CS597" s="2" t="n">
        <v>99.39</v>
      </c>
      <c r="CT597" s="2" t="n">
        <v>0</v>
      </c>
      <c r="CU597" s="2" t="n">
        <v>99.63</v>
      </c>
      <c r="CV597" s="2" t="n">
        <v>99.51000000000001</v>
      </c>
      <c r="CW597" s="2" t="n">
        <v>0</v>
      </c>
      <c r="CX597" s="2" t="n">
        <v>100</v>
      </c>
      <c r="CY597" s="2" t="n">
        <v>100</v>
      </c>
      <c r="CZ597" s="2" t="n">
        <v>0</v>
      </c>
      <c r="DA597" s="2" t="n">
        <v>100</v>
      </c>
      <c r="DB597" s="2" t="n">
        <v>100</v>
      </c>
      <c r="DC597" s="2" t="n">
        <v>0</v>
      </c>
      <c r="DD597" s="2" t="n">
        <v>100</v>
      </c>
      <c r="DE597" s="2" t="n">
        <v>100</v>
      </c>
      <c r="DF597" s="2" t="n">
        <v>0</v>
      </c>
      <c r="DG597" s="2" t="n">
        <v>100</v>
      </c>
      <c r="DH597" s="2" t="n">
        <v>100</v>
      </c>
      <c r="DI597" s="2" t="n">
        <v>0</v>
      </c>
      <c r="DJ597" s="2" t="n">
        <v>100</v>
      </c>
      <c r="DK597" s="2" t="n">
        <v>100</v>
      </c>
      <c r="DL597" s="2" t="n">
        <v>0</v>
      </c>
      <c r="DM597" s="2" t="n">
        <v>100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</row>
    <row r="598">
      <c r="A598" s="2" t="n">
        <v>3</v>
      </c>
      <c r="B598" s="2" t="inlineStr">
        <is>
          <t>23.03.10</t>
        </is>
      </c>
      <c r="C598" s="2" t="inlineStr">
        <is>
          <t>PQ03 - Tronco de eucalipto com acabamento em verniz stain e/ou tinta atóxica. Aço carbono com tratamento antiferrugem e pintura de poliuretano. Cordas de alta resistência com alma de aço. Ref.: Pirâmide de cordas do Erê lab.</t>
        </is>
      </c>
      <c r="D598" s="2" t="inlineStr">
        <is>
          <t>24/08/2026</t>
        </is>
      </c>
      <c r="E598" s="2" t="inlineStr">
        <is>
          <t>19/10/2027</t>
        </is>
      </c>
      <c r="F598" s="2" t="n">
        <v>0</v>
      </c>
      <c r="G598" s="2" t="n">
        <v>0</v>
      </c>
      <c r="H598" s="2" t="n">
        <v>0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5.8</v>
      </c>
      <c r="BC598" s="2" t="n">
        <v>0</v>
      </c>
      <c r="BD598" s="2" t="n">
        <v>0</v>
      </c>
      <c r="BE598" s="2" t="n">
        <v>12.14</v>
      </c>
      <c r="BF598" s="2" t="n">
        <v>0</v>
      </c>
      <c r="BG598" s="2" t="n">
        <v>0</v>
      </c>
      <c r="BH598" s="2" t="n">
        <v>18.7</v>
      </c>
      <c r="BI598" s="2" t="n">
        <v>0</v>
      </c>
      <c r="BJ598" s="2" t="n">
        <v>0</v>
      </c>
      <c r="BK598" s="2" t="n">
        <v>25.3</v>
      </c>
      <c r="BL598" s="2" t="n">
        <v>8.69</v>
      </c>
      <c r="BM598" s="2" t="n">
        <v>0</v>
      </c>
      <c r="BN598" s="2" t="n">
        <v>32.89</v>
      </c>
      <c r="BO598" s="2" t="n">
        <v>18.07</v>
      </c>
      <c r="BP598" s="2" t="n">
        <v>0</v>
      </c>
      <c r="BQ598" s="2" t="n">
        <v>39.98</v>
      </c>
      <c r="BR598" s="2" t="n">
        <v>26.93</v>
      </c>
      <c r="BS598" s="2" t="n">
        <v>0</v>
      </c>
      <c r="BT598" s="2" t="n">
        <v>45.09</v>
      </c>
      <c r="BU598" s="2" t="n">
        <v>31.78</v>
      </c>
      <c r="BV598" s="2" t="n">
        <v>0</v>
      </c>
      <c r="BW598" s="2" t="n">
        <v>53.91</v>
      </c>
      <c r="BX598" s="2" t="n">
        <v>39.23</v>
      </c>
      <c r="BY598" s="2" t="n">
        <v>0</v>
      </c>
      <c r="BZ598" s="2" t="n">
        <v>62.73</v>
      </c>
      <c r="CA598" s="2" t="n">
        <v>47.3</v>
      </c>
      <c r="CB598" s="2" t="n">
        <v>0</v>
      </c>
      <c r="CC598" s="2" t="n">
        <v>72.2</v>
      </c>
      <c r="CD598" s="2" t="n">
        <v>56.11</v>
      </c>
      <c r="CE598" s="2" t="n">
        <v>0</v>
      </c>
      <c r="CF598" s="2" t="n">
        <v>85.81</v>
      </c>
      <c r="CG598" s="2" t="n">
        <v>65.54000000000001</v>
      </c>
      <c r="CH598" s="2" t="n">
        <v>0</v>
      </c>
      <c r="CI598" s="2" t="n">
        <v>94.77</v>
      </c>
      <c r="CJ598" s="2" t="n">
        <v>75.05</v>
      </c>
      <c r="CK598" s="2" t="n">
        <v>0</v>
      </c>
      <c r="CL598" s="2" t="n">
        <v>99.39</v>
      </c>
      <c r="CM598" s="2" t="n">
        <v>90.48999999999999</v>
      </c>
      <c r="CN598" s="2" t="n">
        <v>0</v>
      </c>
      <c r="CO598" s="2" t="n">
        <v>99.39</v>
      </c>
      <c r="CP598" s="2" t="n">
        <v>97.73999999999999</v>
      </c>
      <c r="CQ598" s="2" t="n">
        <v>0</v>
      </c>
      <c r="CR598" s="2" t="n">
        <v>99.39</v>
      </c>
      <c r="CS598" s="2" t="n">
        <v>99.39</v>
      </c>
      <c r="CT598" s="2" t="n">
        <v>0</v>
      </c>
      <c r="CU598" s="2" t="n">
        <v>99.63</v>
      </c>
      <c r="CV598" s="2" t="n">
        <v>99.51000000000001</v>
      </c>
      <c r="CW598" s="2" t="n">
        <v>0</v>
      </c>
      <c r="CX598" s="2" t="n">
        <v>100</v>
      </c>
      <c r="CY598" s="2" t="n">
        <v>100</v>
      </c>
      <c r="CZ598" s="2" t="n">
        <v>0</v>
      </c>
      <c r="DA598" s="2" t="n">
        <v>100</v>
      </c>
      <c r="DB598" s="2" t="n">
        <v>100</v>
      </c>
      <c r="DC598" s="2" t="n">
        <v>0</v>
      </c>
      <c r="DD598" s="2" t="n">
        <v>100</v>
      </c>
      <c r="DE598" s="2" t="n">
        <v>100</v>
      </c>
      <c r="DF598" s="2" t="n">
        <v>0</v>
      </c>
      <c r="DG598" s="2" t="n">
        <v>100</v>
      </c>
      <c r="DH598" s="2" t="n">
        <v>100</v>
      </c>
      <c r="DI598" s="2" t="n">
        <v>0</v>
      </c>
      <c r="DJ598" s="2" t="n">
        <v>100</v>
      </c>
      <c r="DK598" s="2" t="n">
        <v>100</v>
      </c>
      <c r="DL598" s="2" t="n">
        <v>0</v>
      </c>
      <c r="DM598" s="2" t="n">
        <v>100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</row>
    <row r="599">
      <c r="A599" s="2" t="n">
        <v>3</v>
      </c>
      <c r="B599" s="2" t="inlineStr">
        <is>
          <t>23.03.11</t>
        </is>
      </c>
      <c r="C599" s="2" t="inlineStr">
        <is>
          <t>PQ04 - Conjunto de 5 unidades de pedras de corracha de pneu reciclado + EPDM com dimensões variadas. Ref.: Pedras de borracha do Erê Lab</t>
        </is>
      </c>
      <c r="D599" s="2" t="inlineStr">
        <is>
          <t>24/08/2026</t>
        </is>
      </c>
      <c r="E599" s="2" t="inlineStr">
        <is>
          <t>19/10/2027</t>
        </is>
      </c>
      <c r="F599" s="2" t="n">
        <v>0</v>
      </c>
      <c r="G599" s="2" t="n">
        <v>0</v>
      </c>
      <c r="H599" s="2" t="n">
        <v>0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5.8</v>
      </c>
      <c r="BC599" s="2" t="n">
        <v>0</v>
      </c>
      <c r="BD599" s="2" t="n">
        <v>0</v>
      </c>
      <c r="BE599" s="2" t="n">
        <v>12.14</v>
      </c>
      <c r="BF599" s="2" t="n">
        <v>0</v>
      </c>
      <c r="BG599" s="2" t="n">
        <v>0</v>
      </c>
      <c r="BH599" s="2" t="n">
        <v>18.7</v>
      </c>
      <c r="BI599" s="2" t="n">
        <v>0</v>
      </c>
      <c r="BJ599" s="2" t="n">
        <v>0</v>
      </c>
      <c r="BK599" s="2" t="n">
        <v>25.3</v>
      </c>
      <c r="BL599" s="2" t="n">
        <v>8.69</v>
      </c>
      <c r="BM599" s="2" t="n">
        <v>0</v>
      </c>
      <c r="BN599" s="2" t="n">
        <v>32.89</v>
      </c>
      <c r="BO599" s="2" t="n">
        <v>18.07</v>
      </c>
      <c r="BP599" s="2" t="n">
        <v>0</v>
      </c>
      <c r="BQ599" s="2" t="n">
        <v>39.98</v>
      </c>
      <c r="BR599" s="2" t="n">
        <v>26.93</v>
      </c>
      <c r="BS599" s="2" t="n">
        <v>0</v>
      </c>
      <c r="BT599" s="2" t="n">
        <v>45.09</v>
      </c>
      <c r="BU599" s="2" t="n">
        <v>31.78</v>
      </c>
      <c r="BV599" s="2" t="n">
        <v>0</v>
      </c>
      <c r="BW599" s="2" t="n">
        <v>53.91</v>
      </c>
      <c r="BX599" s="2" t="n">
        <v>39.23</v>
      </c>
      <c r="BY599" s="2" t="n">
        <v>0</v>
      </c>
      <c r="BZ599" s="2" t="n">
        <v>62.73</v>
      </c>
      <c r="CA599" s="2" t="n">
        <v>47.3</v>
      </c>
      <c r="CB599" s="2" t="n">
        <v>0</v>
      </c>
      <c r="CC599" s="2" t="n">
        <v>72.2</v>
      </c>
      <c r="CD599" s="2" t="n">
        <v>56.11</v>
      </c>
      <c r="CE599" s="2" t="n">
        <v>0</v>
      </c>
      <c r="CF599" s="2" t="n">
        <v>85.81</v>
      </c>
      <c r="CG599" s="2" t="n">
        <v>65.54000000000001</v>
      </c>
      <c r="CH599" s="2" t="n">
        <v>0</v>
      </c>
      <c r="CI599" s="2" t="n">
        <v>94.77</v>
      </c>
      <c r="CJ599" s="2" t="n">
        <v>75.05</v>
      </c>
      <c r="CK599" s="2" t="n">
        <v>0</v>
      </c>
      <c r="CL599" s="2" t="n">
        <v>99.39</v>
      </c>
      <c r="CM599" s="2" t="n">
        <v>90.48999999999999</v>
      </c>
      <c r="CN599" s="2" t="n">
        <v>0</v>
      </c>
      <c r="CO599" s="2" t="n">
        <v>99.39</v>
      </c>
      <c r="CP599" s="2" t="n">
        <v>97.73999999999999</v>
      </c>
      <c r="CQ599" s="2" t="n">
        <v>0</v>
      </c>
      <c r="CR599" s="2" t="n">
        <v>99.39</v>
      </c>
      <c r="CS599" s="2" t="n">
        <v>99.39</v>
      </c>
      <c r="CT599" s="2" t="n">
        <v>0</v>
      </c>
      <c r="CU599" s="2" t="n">
        <v>99.63</v>
      </c>
      <c r="CV599" s="2" t="n">
        <v>99.51000000000001</v>
      </c>
      <c r="CW599" s="2" t="n">
        <v>0</v>
      </c>
      <c r="CX599" s="2" t="n">
        <v>100</v>
      </c>
      <c r="CY599" s="2" t="n">
        <v>100</v>
      </c>
      <c r="CZ599" s="2" t="n">
        <v>0</v>
      </c>
      <c r="DA599" s="2" t="n">
        <v>100</v>
      </c>
      <c r="DB599" s="2" t="n">
        <v>100</v>
      </c>
      <c r="DC599" s="2" t="n">
        <v>0</v>
      </c>
      <c r="DD599" s="2" t="n">
        <v>100</v>
      </c>
      <c r="DE599" s="2" t="n">
        <v>100</v>
      </c>
      <c r="DF599" s="2" t="n">
        <v>0</v>
      </c>
      <c r="DG599" s="2" t="n">
        <v>100</v>
      </c>
      <c r="DH599" s="2" t="n">
        <v>100</v>
      </c>
      <c r="DI599" s="2" t="n">
        <v>0</v>
      </c>
      <c r="DJ599" s="2" t="n">
        <v>100</v>
      </c>
      <c r="DK599" s="2" t="n">
        <v>100</v>
      </c>
      <c r="DL599" s="2" t="n">
        <v>0</v>
      </c>
      <c r="DM599" s="2" t="n">
        <v>100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</row>
    <row r="600">
      <c r="A600" s="2" t="n">
        <v>3</v>
      </c>
      <c r="B600" s="2" t="inlineStr">
        <is>
          <t>23.03.12</t>
        </is>
      </c>
      <c r="C600" s="2" t="inlineStr">
        <is>
          <t>PQ05 - Equipamento giratório com volante central em aço carbono com tratamento antiferrugem e pintura em poiuretano. Ref.: Vitória Régia do Erê Lab.</t>
        </is>
      </c>
      <c r="D600" s="2" t="inlineStr">
        <is>
          <t>24/08/2026</t>
        </is>
      </c>
      <c r="E600" s="2" t="inlineStr">
        <is>
          <t>19/10/2027</t>
        </is>
      </c>
      <c r="F600" s="2" t="n">
        <v>0</v>
      </c>
      <c r="G600" s="2" t="n">
        <v>0</v>
      </c>
      <c r="H600" s="2" t="n">
        <v>0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5.8</v>
      </c>
      <c r="BC600" s="2" t="n">
        <v>0</v>
      </c>
      <c r="BD600" s="2" t="n">
        <v>0</v>
      </c>
      <c r="BE600" s="2" t="n">
        <v>12.14</v>
      </c>
      <c r="BF600" s="2" t="n">
        <v>0</v>
      </c>
      <c r="BG600" s="2" t="n">
        <v>0</v>
      </c>
      <c r="BH600" s="2" t="n">
        <v>18.7</v>
      </c>
      <c r="BI600" s="2" t="n">
        <v>0</v>
      </c>
      <c r="BJ600" s="2" t="n">
        <v>0</v>
      </c>
      <c r="BK600" s="2" t="n">
        <v>25.3</v>
      </c>
      <c r="BL600" s="2" t="n">
        <v>8.69</v>
      </c>
      <c r="BM600" s="2" t="n">
        <v>0</v>
      </c>
      <c r="BN600" s="2" t="n">
        <v>32.89</v>
      </c>
      <c r="BO600" s="2" t="n">
        <v>18.07</v>
      </c>
      <c r="BP600" s="2" t="n">
        <v>0</v>
      </c>
      <c r="BQ600" s="2" t="n">
        <v>39.98</v>
      </c>
      <c r="BR600" s="2" t="n">
        <v>26.93</v>
      </c>
      <c r="BS600" s="2" t="n">
        <v>0</v>
      </c>
      <c r="BT600" s="2" t="n">
        <v>45.09</v>
      </c>
      <c r="BU600" s="2" t="n">
        <v>31.78</v>
      </c>
      <c r="BV600" s="2" t="n">
        <v>0</v>
      </c>
      <c r="BW600" s="2" t="n">
        <v>53.91</v>
      </c>
      <c r="BX600" s="2" t="n">
        <v>39.23</v>
      </c>
      <c r="BY600" s="2" t="n">
        <v>0</v>
      </c>
      <c r="BZ600" s="2" t="n">
        <v>62.73</v>
      </c>
      <c r="CA600" s="2" t="n">
        <v>47.3</v>
      </c>
      <c r="CB600" s="2" t="n">
        <v>0</v>
      </c>
      <c r="CC600" s="2" t="n">
        <v>72.2</v>
      </c>
      <c r="CD600" s="2" t="n">
        <v>56.11</v>
      </c>
      <c r="CE600" s="2" t="n">
        <v>0</v>
      </c>
      <c r="CF600" s="2" t="n">
        <v>85.81</v>
      </c>
      <c r="CG600" s="2" t="n">
        <v>65.54000000000001</v>
      </c>
      <c r="CH600" s="2" t="n">
        <v>0</v>
      </c>
      <c r="CI600" s="2" t="n">
        <v>94.77</v>
      </c>
      <c r="CJ600" s="2" t="n">
        <v>75.05</v>
      </c>
      <c r="CK600" s="2" t="n">
        <v>0</v>
      </c>
      <c r="CL600" s="2" t="n">
        <v>99.39</v>
      </c>
      <c r="CM600" s="2" t="n">
        <v>90.48999999999999</v>
      </c>
      <c r="CN600" s="2" t="n">
        <v>0</v>
      </c>
      <c r="CO600" s="2" t="n">
        <v>99.39</v>
      </c>
      <c r="CP600" s="2" t="n">
        <v>97.73999999999999</v>
      </c>
      <c r="CQ600" s="2" t="n">
        <v>0</v>
      </c>
      <c r="CR600" s="2" t="n">
        <v>99.39</v>
      </c>
      <c r="CS600" s="2" t="n">
        <v>99.39</v>
      </c>
      <c r="CT600" s="2" t="n">
        <v>0</v>
      </c>
      <c r="CU600" s="2" t="n">
        <v>99.63</v>
      </c>
      <c r="CV600" s="2" t="n">
        <v>99.51000000000001</v>
      </c>
      <c r="CW600" s="2" t="n">
        <v>0</v>
      </c>
      <c r="CX600" s="2" t="n">
        <v>100</v>
      </c>
      <c r="CY600" s="2" t="n">
        <v>100</v>
      </c>
      <c r="CZ600" s="2" t="n">
        <v>0</v>
      </c>
      <c r="DA600" s="2" t="n">
        <v>100</v>
      </c>
      <c r="DB600" s="2" t="n">
        <v>100</v>
      </c>
      <c r="DC600" s="2" t="n">
        <v>0</v>
      </c>
      <c r="DD600" s="2" t="n">
        <v>100</v>
      </c>
      <c r="DE600" s="2" t="n">
        <v>100</v>
      </c>
      <c r="DF600" s="2" t="n">
        <v>0</v>
      </c>
      <c r="DG600" s="2" t="n">
        <v>100</v>
      </c>
      <c r="DH600" s="2" t="n">
        <v>100</v>
      </c>
      <c r="DI600" s="2" t="n">
        <v>0</v>
      </c>
      <c r="DJ600" s="2" t="n">
        <v>100</v>
      </c>
      <c r="DK600" s="2" t="n">
        <v>100</v>
      </c>
      <c r="DL600" s="2" t="n">
        <v>0</v>
      </c>
      <c r="DM600" s="2" t="n">
        <v>100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</row>
    <row r="601">
      <c r="A601" s="2" t="n">
        <v>3</v>
      </c>
      <c r="B601" s="2" t="inlineStr">
        <is>
          <t>23.03.13</t>
        </is>
      </c>
      <c r="C601" s="2" t="inlineStr">
        <is>
          <t>PQ06 - Escalada em aço carbono com tratamento antiferrugem e pintura em poliuretano. Ref.: Mangue do Erê Lab</t>
        </is>
      </c>
      <c r="D601" s="2" t="inlineStr">
        <is>
          <t>24/08/2026</t>
        </is>
      </c>
      <c r="E601" s="2" t="inlineStr">
        <is>
          <t>19/10/2027</t>
        </is>
      </c>
      <c r="F601" s="2" t="n">
        <v>0</v>
      </c>
      <c r="G601" s="2" t="n">
        <v>0</v>
      </c>
      <c r="H601" s="2" t="n">
        <v>0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5.8</v>
      </c>
      <c r="BC601" s="2" t="n">
        <v>0</v>
      </c>
      <c r="BD601" s="2" t="n">
        <v>0</v>
      </c>
      <c r="BE601" s="2" t="n">
        <v>12.14</v>
      </c>
      <c r="BF601" s="2" t="n">
        <v>0</v>
      </c>
      <c r="BG601" s="2" t="n">
        <v>0</v>
      </c>
      <c r="BH601" s="2" t="n">
        <v>18.7</v>
      </c>
      <c r="BI601" s="2" t="n">
        <v>0</v>
      </c>
      <c r="BJ601" s="2" t="n">
        <v>0</v>
      </c>
      <c r="BK601" s="2" t="n">
        <v>25.3</v>
      </c>
      <c r="BL601" s="2" t="n">
        <v>8.69</v>
      </c>
      <c r="BM601" s="2" t="n">
        <v>0</v>
      </c>
      <c r="BN601" s="2" t="n">
        <v>32.89</v>
      </c>
      <c r="BO601" s="2" t="n">
        <v>18.07</v>
      </c>
      <c r="BP601" s="2" t="n">
        <v>0</v>
      </c>
      <c r="BQ601" s="2" t="n">
        <v>39.98</v>
      </c>
      <c r="BR601" s="2" t="n">
        <v>26.93</v>
      </c>
      <c r="BS601" s="2" t="n">
        <v>0</v>
      </c>
      <c r="BT601" s="2" t="n">
        <v>45.09</v>
      </c>
      <c r="BU601" s="2" t="n">
        <v>31.78</v>
      </c>
      <c r="BV601" s="2" t="n">
        <v>0</v>
      </c>
      <c r="BW601" s="2" t="n">
        <v>53.91</v>
      </c>
      <c r="BX601" s="2" t="n">
        <v>39.23</v>
      </c>
      <c r="BY601" s="2" t="n">
        <v>0</v>
      </c>
      <c r="BZ601" s="2" t="n">
        <v>62.73</v>
      </c>
      <c r="CA601" s="2" t="n">
        <v>47.3</v>
      </c>
      <c r="CB601" s="2" t="n">
        <v>0</v>
      </c>
      <c r="CC601" s="2" t="n">
        <v>72.2</v>
      </c>
      <c r="CD601" s="2" t="n">
        <v>56.11</v>
      </c>
      <c r="CE601" s="2" t="n">
        <v>0</v>
      </c>
      <c r="CF601" s="2" t="n">
        <v>85.81</v>
      </c>
      <c r="CG601" s="2" t="n">
        <v>65.54000000000001</v>
      </c>
      <c r="CH601" s="2" t="n">
        <v>0</v>
      </c>
      <c r="CI601" s="2" t="n">
        <v>94.77</v>
      </c>
      <c r="CJ601" s="2" t="n">
        <v>75.05</v>
      </c>
      <c r="CK601" s="2" t="n">
        <v>0</v>
      </c>
      <c r="CL601" s="2" t="n">
        <v>99.39</v>
      </c>
      <c r="CM601" s="2" t="n">
        <v>90.48999999999999</v>
      </c>
      <c r="CN601" s="2" t="n">
        <v>0</v>
      </c>
      <c r="CO601" s="2" t="n">
        <v>99.39</v>
      </c>
      <c r="CP601" s="2" t="n">
        <v>97.73999999999999</v>
      </c>
      <c r="CQ601" s="2" t="n">
        <v>0</v>
      </c>
      <c r="CR601" s="2" t="n">
        <v>99.39</v>
      </c>
      <c r="CS601" s="2" t="n">
        <v>99.39</v>
      </c>
      <c r="CT601" s="2" t="n">
        <v>0</v>
      </c>
      <c r="CU601" s="2" t="n">
        <v>99.63</v>
      </c>
      <c r="CV601" s="2" t="n">
        <v>99.51000000000001</v>
      </c>
      <c r="CW601" s="2" t="n">
        <v>0</v>
      </c>
      <c r="CX601" s="2" t="n">
        <v>100</v>
      </c>
      <c r="CY601" s="2" t="n">
        <v>100</v>
      </c>
      <c r="CZ601" s="2" t="n">
        <v>0</v>
      </c>
      <c r="DA601" s="2" t="n">
        <v>100</v>
      </c>
      <c r="DB601" s="2" t="n">
        <v>100</v>
      </c>
      <c r="DC601" s="2" t="n">
        <v>0</v>
      </c>
      <c r="DD601" s="2" t="n">
        <v>100</v>
      </c>
      <c r="DE601" s="2" t="n">
        <v>100</v>
      </c>
      <c r="DF601" s="2" t="n">
        <v>0</v>
      </c>
      <c r="DG601" s="2" t="n">
        <v>100</v>
      </c>
      <c r="DH601" s="2" t="n">
        <v>100</v>
      </c>
      <c r="DI601" s="2" t="n">
        <v>0</v>
      </c>
      <c r="DJ601" s="2" t="n">
        <v>100</v>
      </c>
      <c r="DK601" s="2" t="n">
        <v>100</v>
      </c>
      <c r="DL601" s="2" t="n">
        <v>0</v>
      </c>
      <c r="DM601" s="2" t="n">
        <v>100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</row>
    <row r="602">
      <c r="A602" s="2" t="n">
        <v>2</v>
      </c>
      <c r="B602" s="2" t="inlineStr">
        <is>
          <t>23.04</t>
        </is>
      </c>
      <c r="C602" s="2" t="inlineStr">
        <is>
          <t>Comunicação visual definitiva</t>
        </is>
      </c>
      <c r="D602" s="2" t="inlineStr">
        <is>
          <t>20/05/2027</t>
        </is>
      </c>
      <c r="E602" s="2" t="inlineStr">
        <is>
          <t>30/10/2028</t>
        </is>
      </c>
      <c r="F602" s="2" t="n">
        <v>71750</v>
      </c>
      <c r="G602" s="2" t="n">
        <v>0</v>
      </c>
      <c r="H602" s="2" t="n">
        <v>71750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0.49</v>
      </c>
      <c r="CN602" s="2" t="n">
        <v>0</v>
      </c>
      <c r="CO602" s="2" t="n">
        <v>0</v>
      </c>
      <c r="CP602" s="2" t="n">
        <v>1.66</v>
      </c>
      <c r="CQ602" s="2" t="n">
        <v>0</v>
      </c>
      <c r="CR602" s="2" t="n">
        <v>0.55</v>
      </c>
      <c r="CS602" s="2" t="n">
        <v>2.62</v>
      </c>
      <c r="CT602" s="2" t="n">
        <v>0</v>
      </c>
      <c r="CU602" s="2" t="n">
        <v>1.33</v>
      </c>
      <c r="CV602" s="2" t="n">
        <v>3.96</v>
      </c>
      <c r="CW602" s="2" t="n">
        <v>0</v>
      </c>
      <c r="CX602" s="2" t="n">
        <v>2.11</v>
      </c>
      <c r="CY602" s="2" t="n">
        <v>3.96</v>
      </c>
      <c r="CZ602" s="2" t="n">
        <v>0</v>
      </c>
      <c r="DA602" s="2" t="n">
        <v>3.07</v>
      </c>
      <c r="DB602" s="2" t="n">
        <v>3.96</v>
      </c>
      <c r="DC602" s="2" t="n">
        <v>0</v>
      </c>
      <c r="DD602" s="2" t="n">
        <v>3.96</v>
      </c>
      <c r="DE602" s="2" t="n">
        <v>3.96</v>
      </c>
      <c r="DF602" s="2" t="n">
        <v>0</v>
      </c>
      <c r="DG602" s="2" t="n">
        <v>6.15</v>
      </c>
      <c r="DH602" s="2" t="n">
        <v>4.86</v>
      </c>
      <c r="DI602" s="2" t="n">
        <v>0</v>
      </c>
      <c r="DJ602" s="2" t="n">
        <v>13.58</v>
      </c>
      <c r="DK602" s="2" t="n">
        <v>10.14</v>
      </c>
      <c r="DL602" s="2" t="n">
        <v>0</v>
      </c>
      <c r="DM602" s="2" t="n">
        <v>27.3</v>
      </c>
      <c r="DN602" s="2" t="n">
        <v>16.75</v>
      </c>
      <c r="DO602" s="2" t="n">
        <v>0</v>
      </c>
      <c r="DP602" s="2" t="n">
        <v>39.01</v>
      </c>
      <c r="DQ602" s="2" t="n">
        <v>26.23</v>
      </c>
      <c r="DR602" s="2" t="n">
        <v>0</v>
      </c>
      <c r="DS602" s="2" t="n">
        <v>53.51</v>
      </c>
      <c r="DT602" s="2" t="n">
        <v>41.9</v>
      </c>
      <c r="DU602" s="2" t="n">
        <v>0</v>
      </c>
      <c r="DV602" s="2" t="n">
        <v>64.72</v>
      </c>
      <c r="DW602" s="2" t="n">
        <v>54.78</v>
      </c>
      <c r="DX602" s="2" t="n">
        <v>0</v>
      </c>
      <c r="DY602" s="2" t="n">
        <v>77.93000000000001</v>
      </c>
      <c r="DZ602" s="2" t="n">
        <v>71.23</v>
      </c>
      <c r="EA602" s="2" t="n">
        <v>0</v>
      </c>
      <c r="EB602" s="2" t="n">
        <v>91.06999999999999</v>
      </c>
      <c r="EC602" s="2" t="n">
        <v>81.18000000000001</v>
      </c>
      <c r="ED602" s="2" t="n">
        <v>0</v>
      </c>
      <c r="EE602" s="2" t="n">
        <v>98.3</v>
      </c>
      <c r="EF602" s="2" t="n">
        <v>89.20999999999999</v>
      </c>
      <c r="EG602" s="2" t="n">
        <v>0</v>
      </c>
      <c r="EH602" s="2" t="n">
        <v>100</v>
      </c>
      <c r="EI602" s="2" t="n">
        <v>98.31999999999999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</row>
    <row r="603">
      <c r="A603" s="2" t="n">
        <v>3</v>
      </c>
      <c r="B603" s="2" t="inlineStr">
        <is>
          <t>23.04.01</t>
        </is>
      </c>
      <c r="C603" s="2" t="inlineStr">
        <is>
          <t>Numeracao dos apartamentos</t>
        </is>
      </c>
      <c r="D603" s="2" t="inlineStr">
        <is>
          <t>20/05/2027</t>
        </is>
      </c>
      <c r="E603" s="2" t="inlineStr">
        <is>
          <t>30/10/2028</t>
        </is>
      </c>
      <c r="F603" s="2" t="n">
        <v>6750</v>
      </c>
      <c r="G603" s="2" t="n">
        <v>0</v>
      </c>
      <c r="H603" s="2" t="n">
        <v>6750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0.49</v>
      </c>
      <c r="CN603" s="2" t="n">
        <v>0</v>
      </c>
      <c r="CO603" s="2" t="n">
        <v>0</v>
      </c>
      <c r="CP603" s="2" t="n">
        <v>1.66</v>
      </c>
      <c r="CQ603" s="2" t="n">
        <v>0</v>
      </c>
      <c r="CR603" s="2" t="n">
        <v>0.55</v>
      </c>
      <c r="CS603" s="2" t="n">
        <v>2.62</v>
      </c>
      <c r="CT603" s="2" t="n">
        <v>0</v>
      </c>
      <c r="CU603" s="2" t="n">
        <v>1.33</v>
      </c>
      <c r="CV603" s="2" t="n">
        <v>3.96</v>
      </c>
      <c r="CW603" s="2" t="n">
        <v>0</v>
      </c>
      <c r="CX603" s="2" t="n">
        <v>2.11</v>
      </c>
      <c r="CY603" s="2" t="n">
        <v>3.96</v>
      </c>
      <c r="CZ603" s="2" t="n">
        <v>0</v>
      </c>
      <c r="DA603" s="2" t="n">
        <v>3.07</v>
      </c>
      <c r="DB603" s="2" t="n">
        <v>3.96</v>
      </c>
      <c r="DC603" s="2" t="n">
        <v>0</v>
      </c>
      <c r="DD603" s="2" t="n">
        <v>3.96</v>
      </c>
      <c r="DE603" s="2" t="n">
        <v>3.96</v>
      </c>
      <c r="DF603" s="2" t="n">
        <v>0</v>
      </c>
      <c r="DG603" s="2" t="n">
        <v>6.15</v>
      </c>
      <c r="DH603" s="2" t="n">
        <v>4.86</v>
      </c>
      <c r="DI603" s="2" t="n">
        <v>0</v>
      </c>
      <c r="DJ603" s="2" t="n">
        <v>13.58</v>
      </c>
      <c r="DK603" s="2" t="n">
        <v>10.14</v>
      </c>
      <c r="DL603" s="2" t="n">
        <v>0</v>
      </c>
      <c r="DM603" s="2" t="n">
        <v>27.3</v>
      </c>
      <c r="DN603" s="2" t="n">
        <v>16.75</v>
      </c>
      <c r="DO603" s="2" t="n">
        <v>0</v>
      </c>
      <c r="DP603" s="2" t="n">
        <v>39.01</v>
      </c>
      <c r="DQ603" s="2" t="n">
        <v>26.23</v>
      </c>
      <c r="DR603" s="2" t="n">
        <v>0</v>
      </c>
      <c r="DS603" s="2" t="n">
        <v>53.51</v>
      </c>
      <c r="DT603" s="2" t="n">
        <v>41.9</v>
      </c>
      <c r="DU603" s="2" t="n">
        <v>0</v>
      </c>
      <c r="DV603" s="2" t="n">
        <v>64.72</v>
      </c>
      <c r="DW603" s="2" t="n">
        <v>54.78</v>
      </c>
      <c r="DX603" s="2" t="n">
        <v>0</v>
      </c>
      <c r="DY603" s="2" t="n">
        <v>77.93000000000001</v>
      </c>
      <c r="DZ603" s="2" t="n">
        <v>71.23</v>
      </c>
      <c r="EA603" s="2" t="n">
        <v>0</v>
      </c>
      <c r="EB603" s="2" t="n">
        <v>91.06999999999999</v>
      </c>
      <c r="EC603" s="2" t="n">
        <v>81.18000000000001</v>
      </c>
      <c r="ED603" s="2" t="n">
        <v>0</v>
      </c>
      <c r="EE603" s="2" t="n">
        <v>98.3</v>
      </c>
      <c r="EF603" s="2" t="n">
        <v>89.20999999999999</v>
      </c>
      <c r="EG603" s="2" t="n">
        <v>0</v>
      </c>
      <c r="EH603" s="2" t="n">
        <v>100</v>
      </c>
      <c r="EI603" s="2" t="n">
        <v>98.31999999999999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</row>
    <row r="604">
      <c r="A604" s="2" t="n">
        <v>3</v>
      </c>
      <c r="B604" s="2" t="inlineStr">
        <is>
          <t>23.04.02</t>
        </is>
      </c>
      <c r="C604" s="2" t="inlineStr">
        <is>
          <t>Logomarca da Construtora</t>
        </is>
      </c>
      <c r="D604" s="2" t="inlineStr">
        <is>
          <t>20/05/2027</t>
        </is>
      </c>
      <c r="E604" s="2" t="inlineStr">
        <is>
          <t>30/10/2028</t>
        </is>
      </c>
      <c r="F604" s="2" t="n">
        <v>25000</v>
      </c>
      <c r="G604" s="2" t="n">
        <v>0</v>
      </c>
      <c r="H604" s="2" t="n">
        <v>25000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0.49</v>
      </c>
      <c r="CN604" s="2" t="n">
        <v>0</v>
      </c>
      <c r="CO604" s="2" t="n">
        <v>0</v>
      </c>
      <c r="CP604" s="2" t="n">
        <v>1.66</v>
      </c>
      <c r="CQ604" s="2" t="n">
        <v>0</v>
      </c>
      <c r="CR604" s="2" t="n">
        <v>0.55</v>
      </c>
      <c r="CS604" s="2" t="n">
        <v>2.62</v>
      </c>
      <c r="CT604" s="2" t="n">
        <v>0</v>
      </c>
      <c r="CU604" s="2" t="n">
        <v>1.33</v>
      </c>
      <c r="CV604" s="2" t="n">
        <v>3.96</v>
      </c>
      <c r="CW604" s="2" t="n">
        <v>0</v>
      </c>
      <c r="CX604" s="2" t="n">
        <v>2.11</v>
      </c>
      <c r="CY604" s="2" t="n">
        <v>3.96</v>
      </c>
      <c r="CZ604" s="2" t="n">
        <v>0</v>
      </c>
      <c r="DA604" s="2" t="n">
        <v>3.07</v>
      </c>
      <c r="DB604" s="2" t="n">
        <v>3.96</v>
      </c>
      <c r="DC604" s="2" t="n">
        <v>0</v>
      </c>
      <c r="DD604" s="2" t="n">
        <v>3.96</v>
      </c>
      <c r="DE604" s="2" t="n">
        <v>3.96</v>
      </c>
      <c r="DF604" s="2" t="n">
        <v>0</v>
      </c>
      <c r="DG604" s="2" t="n">
        <v>6.15</v>
      </c>
      <c r="DH604" s="2" t="n">
        <v>4.86</v>
      </c>
      <c r="DI604" s="2" t="n">
        <v>0</v>
      </c>
      <c r="DJ604" s="2" t="n">
        <v>13.58</v>
      </c>
      <c r="DK604" s="2" t="n">
        <v>10.14</v>
      </c>
      <c r="DL604" s="2" t="n">
        <v>0</v>
      </c>
      <c r="DM604" s="2" t="n">
        <v>27.3</v>
      </c>
      <c r="DN604" s="2" t="n">
        <v>16.75</v>
      </c>
      <c r="DO604" s="2" t="n">
        <v>0</v>
      </c>
      <c r="DP604" s="2" t="n">
        <v>39.01</v>
      </c>
      <c r="DQ604" s="2" t="n">
        <v>26.23</v>
      </c>
      <c r="DR604" s="2" t="n">
        <v>0</v>
      </c>
      <c r="DS604" s="2" t="n">
        <v>53.51</v>
      </c>
      <c r="DT604" s="2" t="n">
        <v>41.9</v>
      </c>
      <c r="DU604" s="2" t="n">
        <v>0</v>
      </c>
      <c r="DV604" s="2" t="n">
        <v>64.72</v>
      </c>
      <c r="DW604" s="2" t="n">
        <v>54.78</v>
      </c>
      <c r="DX604" s="2" t="n">
        <v>0</v>
      </c>
      <c r="DY604" s="2" t="n">
        <v>77.93000000000001</v>
      </c>
      <c r="DZ604" s="2" t="n">
        <v>71.23</v>
      </c>
      <c r="EA604" s="2" t="n">
        <v>0</v>
      </c>
      <c r="EB604" s="2" t="n">
        <v>91.06999999999999</v>
      </c>
      <c r="EC604" s="2" t="n">
        <v>81.18000000000001</v>
      </c>
      <c r="ED604" s="2" t="n">
        <v>0</v>
      </c>
      <c r="EE604" s="2" t="n">
        <v>98.3</v>
      </c>
      <c r="EF604" s="2" t="n">
        <v>89.20999999999999</v>
      </c>
      <c r="EG604" s="2" t="n">
        <v>0</v>
      </c>
      <c r="EH604" s="2" t="n">
        <v>100</v>
      </c>
      <c r="EI604" s="2" t="n">
        <v>98.31999999999999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</row>
    <row r="605">
      <c r="A605" s="2" t="n">
        <v>3</v>
      </c>
      <c r="B605" s="2" t="inlineStr">
        <is>
          <t>23.04.03</t>
        </is>
      </c>
      <c r="C605" s="2" t="inlineStr">
        <is>
          <t>Letreiro com nome do predio</t>
        </is>
      </c>
      <c r="D605" s="2" t="inlineStr">
        <is>
          <t>20/05/2027</t>
        </is>
      </c>
      <c r="E605" s="2" t="inlineStr">
        <is>
          <t>30/10/2028</t>
        </is>
      </c>
      <c r="F605" s="2" t="n">
        <v>25000</v>
      </c>
      <c r="G605" s="2" t="n">
        <v>0</v>
      </c>
      <c r="H605" s="2" t="n">
        <v>25000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0.49</v>
      </c>
      <c r="CN605" s="2" t="n">
        <v>0</v>
      </c>
      <c r="CO605" s="2" t="n">
        <v>0</v>
      </c>
      <c r="CP605" s="2" t="n">
        <v>1.66</v>
      </c>
      <c r="CQ605" s="2" t="n">
        <v>0</v>
      </c>
      <c r="CR605" s="2" t="n">
        <v>0.55</v>
      </c>
      <c r="CS605" s="2" t="n">
        <v>2.62</v>
      </c>
      <c r="CT605" s="2" t="n">
        <v>0</v>
      </c>
      <c r="CU605" s="2" t="n">
        <v>1.33</v>
      </c>
      <c r="CV605" s="2" t="n">
        <v>3.96</v>
      </c>
      <c r="CW605" s="2" t="n">
        <v>0</v>
      </c>
      <c r="CX605" s="2" t="n">
        <v>2.11</v>
      </c>
      <c r="CY605" s="2" t="n">
        <v>3.96</v>
      </c>
      <c r="CZ605" s="2" t="n">
        <v>0</v>
      </c>
      <c r="DA605" s="2" t="n">
        <v>3.07</v>
      </c>
      <c r="DB605" s="2" t="n">
        <v>3.96</v>
      </c>
      <c r="DC605" s="2" t="n">
        <v>0</v>
      </c>
      <c r="DD605" s="2" t="n">
        <v>3.96</v>
      </c>
      <c r="DE605" s="2" t="n">
        <v>3.96</v>
      </c>
      <c r="DF605" s="2" t="n">
        <v>0</v>
      </c>
      <c r="DG605" s="2" t="n">
        <v>6.15</v>
      </c>
      <c r="DH605" s="2" t="n">
        <v>4.86</v>
      </c>
      <c r="DI605" s="2" t="n">
        <v>0</v>
      </c>
      <c r="DJ605" s="2" t="n">
        <v>13.58</v>
      </c>
      <c r="DK605" s="2" t="n">
        <v>10.14</v>
      </c>
      <c r="DL605" s="2" t="n">
        <v>0</v>
      </c>
      <c r="DM605" s="2" t="n">
        <v>27.3</v>
      </c>
      <c r="DN605" s="2" t="n">
        <v>16.75</v>
      </c>
      <c r="DO605" s="2" t="n">
        <v>0</v>
      </c>
      <c r="DP605" s="2" t="n">
        <v>39.01</v>
      </c>
      <c r="DQ605" s="2" t="n">
        <v>26.23</v>
      </c>
      <c r="DR605" s="2" t="n">
        <v>0</v>
      </c>
      <c r="DS605" s="2" t="n">
        <v>53.51</v>
      </c>
      <c r="DT605" s="2" t="n">
        <v>41.9</v>
      </c>
      <c r="DU605" s="2" t="n">
        <v>0</v>
      </c>
      <c r="DV605" s="2" t="n">
        <v>64.72</v>
      </c>
      <c r="DW605" s="2" t="n">
        <v>54.78</v>
      </c>
      <c r="DX605" s="2" t="n">
        <v>0</v>
      </c>
      <c r="DY605" s="2" t="n">
        <v>77.93000000000001</v>
      </c>
      <c r="DZ605" s="2" t="n">
        <v>71.23</v>
      </c>
      <c r="EA605" s="2" t="n">
        <v>0</v>
      </c>
      <c r="EB605" s="2" t="n">
        <v>91.06999999999999</v>
      </c>
      <c r="EC605" s="2" t="n">
        <v>81.18000000000001</v>
      </c>
      <c r="ED605" s="2" t="n">
        <v>0</v>
      </c>
      <c r="EE605" s="2" t="n">
        <v>98.3</v>
      </c>
      <c r="EF605" s="2" t="n">
        <v>89.20999999999999</v>
      </c>
      <c r="EG605" s="2" t="n">
        <v>0</v>
      </c>
      <c r="EH605" s="2" t="n">
        <v>100</v>
      </c>
      <c r="EI605" s="2" t="n">
        <v>98.31999999999999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</row>
    <row r="606">
      <c r="A606" s="2" t="n">
        <v>3</v>
      </c>
      <c r="B606" s="2" t="inlineStr">
        <is>
          <t>23.04.04</t>
        </is>
      </c>
      <c r="C606" s="2" t="inlineStr">
        <is>
          <t>Placas de indicação de ambientes</t>
        </is>
      </c>
      <c r="D606" s="2" t="inlineStr">
        <is>
          <t>20/05/2027</t>
        </is>
      </c>
      <c r="E606" s="2" t="inlineStr">
        <is>
          <t>30/10/2028</t>
        </is>
      </c>
      <c r="F606" s="2" t="n">
        <v>15000</v>
      </c>
      <c r="G606" s="2" t="n">
        <v>0</v>
      </c>
      <c r="H606" s="2" t="n">
        <v>15000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0.49</v>
      </c>
      <c r="CN606" s="2" t="n">
        <v>0</v>
      </c>
      <c r="CO606" s="2" t="n">
        <v>0</v>
      </c>
      <c r="CP606" s="2" t="n">
        <v>1.66</v>
      </c>
      <c r="CQ606" s="2" t="n">
        <v>0</v>
      </c>
      <c r="CR606" s="2" t="n">
        <v>0.55</v>
      </c>
      <c r="CS606" s="2" t="n">
        <v>2.62</v>
      </c>
      <c r="CT606" s="2" t="n">
        <v>0</v>
      </c>
      <c r="CU606" s="2" t="n">
        <v>1.33</v>
      </c>
      <c r="CV606" s="2" t="n">
        <v>3.96</v>
      </c>
      <c r="CW606" s="2" t="n">
        <v>0</v>
      </c>
      <c r="CX606" s="2" t="n">
        <v>2.11</v>
      </c>
      <c r="CY606" s="2" t="n">
        <v>3.96</v>
      </c>
      <c r="CZ606" s="2" t="n">
        <v>0</v>
      </c>
      <c r="DA606" s="2" t="n">
        <v>3.07</v>
      </c>
      <c r="DB606" s="2" t="n">
        <v>3.96</v>
      </c>
      <c r="DC606" s="2" t="n">
        <v>0</v>
      </c>
      <c r="DD606" s="2" t="n">
        <v>3.96</v>
      </c>
      <c r="DE606" s="2" t="n">
        <v>3.96</v>
      </c>
      <c r="DF606" s="2" t="n">
        <v>0</v>
      </c>
      <c r="DG606" s="2" t="n">
        <v>6.15</v>
      </c>
      <c r="DH606" s="2" t="n">
        <v>4.86</v>
      </c>
      <c r="DI606" s="2" t="n">
        <v>0</v>
      </c>
      <c r="DJ606" s="2" t="n">
        <v>13.58</v>
      </c>
      <c r="DK606" s="2" t="n">
        <v>10.14</v>
      </c>
      <c r="DL606" s="2" t="n">
        <v>0</v>
      </c>
      <c r="DM606" s="2" t="n">
        <v>27.3</v>
      </c>
      <c r="DN606" s="2" t="n">
        <v>16.75</v>
      </c>
      <c r="DO606" s="2" t="n">
        <v>0</v>
      </c>
      <c r="DP606" s="2" t="n">
        <v>39.01</v>
      </c>
      <c r="DQ606" s="2" t="n">
        <v>26.23</v>
      </c>
      <c r="DR606" s="2" t="n">
        <v>0</v>
      </c>
      <c r="DS606" s="2" t="n">
        <v>53.51</v>
      </c>
      <c r="DT606" s="2" t="n">
        <v>41.9</v>
      </c>
      <c r="DU606" s="2" t="n">
        <v>0</v>
      </c>
      <c r="DV606" s="2" t="n">
        <v>64.72</v>
      </c>
      <c r="DW606" s="2" t="n">
        <v>54.78</v>
      </c>
      <c r="DX606" s="2" t="n">
        <v>0</v>
      </c>
      <c r="DY606" s="2" t="n">
        <v>77.93000000000001</v>
      </c>
      <c r="DZ606" s="2" t="n">
        <v>71.23</v>
      </c>
      <c r="EA606" s="2" t="n">
        <v>0</v>
      </c>
      <c r="EB606" s="2" t="n">
        <v>91.06999999999999</v>
      </c>
      <c r="EC606" s="2" t="n">
        <v>81.18000000000001</v>
      </c>
      <c r="ED606" s="2" t="n">
        <v>0</v>
      </c>
      <c r="EE606" s="2" t="n">
        <v>98.3</v>
      </c>
      <c r="EF606" s="2" t="n">
        <v>89.20999999999999</v>
      </c>
      <c r="EG606" s="2" t="n">
        <v>0</v>
      </c>
      <c r="EH606" s="2" t="n">
        <v>100</v>
      </c>
      <c r="EI606" s="2" t="n">
        <v>98.31999999999999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</row>
    <row r="607">
      <c r="A607" s="2" t="n">
        <v>2</v>
      </c>
      <c r="B607" s="2" t="inlineStr">
        <is>
          <t>23.05</t>
        </is>
      </c>
      <c r="C607" s="2" t="inlineStr">
        <is>
          <t>Quadras</t>
        </is>
      </c>
      <c r="D607" s="2" t="inlineStr">
        <is>
          <t>04/08/2028</t>
        </is>
      </c>
      <c r="E607" s="2" t="inlineStr">
        <is>
          <t>09/11/2028</t>
        </is>
      </c>
      <c r="F607" s="2" t="n">
        <v>59999.99999999999</v>
      </c>
      <c r="G607" s="2" t="n">
        <v>0</v>
      </c>
      <c r="H607" s="2" t="n">
        <v>59999.99999999999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0</v>
      </c>
      <c r="DN607" s="2" t="n">
        <v>0</v>
      </c>
      <c r="DO607" s="2" t="n">
        <v>0</v>
      </c>
      <c r="DP607" s="2" t="n">
        <v>0</v>
      </c>
      <c r="DQ607" s="2" t="n">
        <v>0</v>
      </c>
      <c r="DR607" s="2" t="n">
        <v>0</v>
      </c>
      <c r="DS607" s="2" t="n">
        <v>0</v>
      </c>
      <c r="DT607" s="2" t="n">
        <v>0</v>
      </c>
      <c r="DU607" s="2" t="n">
        <v>0</v>
      </c>
      <c r="DV607" s="2" t="n">
        <v>0</v>
      </c>
      <c r="DW607" s="2" t="n">
        <v>0</v>
      </c>
      <c r="DX607" s="2" t="n">
        <v>0</v>
      </c>
      <c r="DY607" s="2" t="n">
        <v>0</v>
      </c>
      <c r="DZ607" s="2" t="n">
        <v>0</v>
      </c>
      <c r="EA607" s="2" t="n">
        <v>0</v>
      </c>
      <c r="EB607" s="2" t="n">
        <v>28.79</v>
      </c>
      <c r="EC607" s="2" t="n">
        <v>28.79</v>
      </c>
      <c r="ED607" s="2" t="n">
        <v>0</v>
      </c>
      <c r="EE607" s="2" t="n">
        <v>59.09</v>
      </c>
      <c r="EF607" s="2" t="n">
        <v>59.09</v>
      </c>
      <c r="EG607" s="2" t="n">
        <v>0</v>
      </c>
      <c r="EH607" s="2" t="n">
        <v>90.91</v>
      </c>
      <c r="EI607" s="2" t="n">
        <v>90.91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</row>
    <row r="608">
      <c r="A608" s="2" t="n">
        <v>3</v>
      </c>
      <c r="B608" s="2" t="inlineStr">
        <is>
          <t>23.05.01</t>
        </is>
      </c>
      <c r="C608" s="2" t="inlineStr">
        <is>
          <t>(Quadra beach tennis A=179,78m2) Camada em areia tratada, de finos grãos, sobre piso drenante. Marcações com kit para quadra de Beach tennis</t>
        </is>
      </c>
      <c r="D608" s="2" t="inlineStr">
        <is>
          <t>04/08/2028</t>
        </is>
      </c>
      <c r="E608" s="2" t="inlineStr">
        <is>
          <t>09/11/2028</t>
        </is>
      </c>
      <c r="F608" s="2" t="n">
        <v>59999.99999999999</v>
      </c>
      <c r="G608" s="2" t="n">
        <v>0</v>
      </c>
      <c r="H608" s="2" t="n">
        <v>59999.99999999999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0</v>
      </c>
      <c r="DN608" s="2" t="n">
        <v>0</v>
      </c>
      <c r="DO608" s="2" t="n">
        <v>0</v>
      </c>
      <c r="DP608" s="2" t="n">
        <v>0</v>
      </c>
      <c r="DQ608" s="2" t="n">
        <v>0</v>
      </c>
      <c r="DR608" s="2" t="n">
        <v>0</v>
      </c>
      <c r="DS608" s="2" t="n">
        <v>0</v>
      </c>
      <c r="DT608" s="2" t="n">
        <v>0</v>
      </c>
      <c r="DU608" s="2" t="n">
        <v>0</v>
      </c>
      <c r="DV608" s="2" t="n">
        <v>0</v>
      </c>
      <c r="DW608" s="2" t="n">
        <v>0</v>
      </c>
      <c r="DX608" s="2" t="n">
        <v>0</v>
      </c>
      <c r="DY608" s="2" t="n">
        <v>0</v>
      </c>
      <c r="DZ608" s="2" t="n">
        <v>0</v>
      </c>
      <c r="EA608" s="2" t="n">
        <v>0</v>
      </c>
      <c r="EB608" s="2" t="n">
        <v>28.79</v>
      </c>
      <c r="EC608" s="2" t="n">
        <v>28.79</v>
      </c>
      <c r="ED608" s="2" t="n">
        <v>0</v>
      </c>
      <c r="EE608" s="2" t="n">
        <v>59.09</v>
      </c>
      <c r="EF608" s="2" t="n">
        <v>59.09</v>
      </c>
      <c r="EG608" s="2" t="n">
        <v>0</v>
      </c>
      <c r="EH608" s="2" t="n">
        <v>90.91</v>
      </c>
      <c r="EI608" s="2" t="n">
        <v>90.91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</row>
    <row r="609">
      <c r="A609" s="2" t="n">
        <v>2</v>
      </c>
      <c r="B609" s="2" t="inlineStr">
        <is>
          <t>23.06</t>
        </is>
      </c>
      <c r="C609" s="2" t="inlineStr">
        <is>
          <t>Tratamento acústico</t>
        </is>
      </c>
      <c r="D609" s="2" t="inlineStr">
        <is>
          <t>26/11/2026</t>
        </is>
      </c>
      <c r="E609" s="2" t="inlineStr">
        <is>
          <t>02/08/2028</t>
        </is>
      </c>
      <c r="F609" s="2" t="n">
        <v>352996.6587230567</v>
      </c>
      <c r="G609" s="2" t="n">
        <v>0</v>
      </c>
      <c r="H609" s="2" t="n">
        <v>352996.6587230567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0.28</v>
      </c>
      <c r="BR609" s="2" t="n">
        <v>0</v>
      </c>
      <c r="BS609" s="2" t="n">
        <v>0</v>
      </c>
      <c r="BT609" s="2" t="n">
        <v>1.14</v>
      </c>
      <c r="BU609" s="2" t="n">
        <v>0.76</v>
      </c>
      <c r="BV609" s="2" t="n">
        <v>0</v>
      </c>
      <c r="BW609" s="2" t="n">
        <v>2.66</v>
      </c>
      <c r="BX609" s="2" t="n">
        <v>2.28</v>
      </c>
      <c r="BY609" s="2" t="n">
        <v>0</v>
      </c>
      <c r="BZ609" s="2" t="n">
        <v>3.99</v>
      </c>
      <c r="CA609" s="2" t="n">
        <v>3.61</v>
      </c>
      <c r="CB609" s="2" t="n">
        <v>0</v>
      </c>
      <c r="CC609" s="2" t="n">
        <v>5.82</v>
      </c>
      <c r="CD609" s="2" t="n">
        <v>5.13</v>
      </c>
      <c r="CE609" s="2" t="n">
        <v>0</v>
      </c>
      <c r="CF609" s="2" t="n">
        <v>13.75</v>
      </c>
      <c r="CG609" s="2" t="n">
        <v>11.51</v>
      </c>
      <c r="CH609" s="2" t="n">
        <v>0</v>
      </c>
      <c r="CI609" s="2" t="n">
        <v>21.47</v>
      </c>
      <c r="CJ609" s="2" t="n">
        <v>19.14</v>
      </c>
      <c r="CK609" s="2" t="n">
        <v>0</v>
      </c>
      <c r="CL609" s="2" t="n">
        <v>29.81</v>
      </c>
      <c r="CM609" s="2" t="n">
        <v>27.57</v>
      </c>
      <c r="CN609" s="2" t="n">
        <v>0</v>
      </c>
      <c r="CO609" s="2" t="n">
        <v>38.15</v>
      </c>
      <c r="CP609" s="2" t="n">
        <v>35.91</v>
      </c>
      <c r="CQ609" s="2" t="n">
        <v>0</v>
      </c>
      <c r="CR609" s="2" t="n">
        <v>44.11</v>
      </c>
      <c r="CS609" s="2" t="n">
        <v>42.39</v>
      </c>
      <c r="CT609" s="2" t="n">
        <v>0</v>
      </c>
      <c r="CU609" s="2" t="n">
        <v>52.14</v>
      </c>
      <c r="CV609" s="2" t="n">
        <v>49.9</v>
      </c>
      <c r="CW609" s="2" t="n">
        <v>0</v>
      </c>
      <c r="CX609" s="2" t="n">
        <v>58.53</v>
      </c>
      <c r="CY609" s="2" t="n">
        <v>56.67</v>
      </c>
      <c r="CZ609" s="2" t="n">
        <v>0</v>
      </c>
      <c r="DA609" s="2" t="n">
        <v>64.8</v>
      </c>
      <c r="DB609" s="2" t="n">
        <v>62.92</v>
      </c>
      <c r="DC609" s="2" t="n">
        <v>0</v>
      </c>
      <c r="DD609" s="2" t="n">
        <v>69.45999999999999</v>
      </c>
      <c r="DE609" s="2" t="n">
        <v>67.59999999999999</v>
      </c>
      <c r="DF609" s="2" t="n">
        <v>0</v>
      </c>
      <c r="DG609" s="2" t="n">
        <v>75.98</v>
      </c>
      <c r="DH609" s="2" t="n">
        <v>74.11</v>
      </c>
      <c r="DI609" s="2" t="n">
        <v>0</v>
      </c>
      <c r="DJ609" s="2" t="n">
        <v>78.94</v>
      </c>
      <c r="DK609" s="2" t="n">
        <v>78.02</v>
      </c>
      <c r="DL609" s="2" t="n">
        <v>0</v>
      </c>
      <c r="DM609" s="2" t="n">
        <v>79.13</v>
      </c>
      <c r="DN609" s="2" t="n">
        <v>79.13</v>
      </c>
      <c r="DO609" s="2" t="n">
        <v>0</v>
      </c>
      <c r="DP609" s="2" t="n">
        <v>79.13</v>
      </c>
      <c r="DQ609" s="2" t="n">
        <v>79.13</v>
      </c>
      <c r="DR609" s="2" t="n">
        <v>0</v>
      </c>
      <c r="DS609" s="2" t="n">
        <v>88.31999999999999</v>
      </c>
      <c r="DT609" s="2" t="n">
        <v>88.31999999999999</v>
      </c>
      <c r="DU609" s="2" t="n">
        <v>0</v>
      </c>
      <c r="DV609" s="2" t="n">
        <v>97.52</v>
      </c>
      <c r="DW609" s="2" t="n">
        <v>97.52</v>
      </c>
      <c r="DX609" s="2" t="n">
        <v>0</v>
      </c>
      <c r="DY609" s="2" t="n">
        <v>99.38</v>
      </c>
      <c r="DZ609" s="2" t="n">
        <v>97.52</v>
      </c>
      <c r="EA609" s="2" t="n">
        <v>0</v>
      </c>
      <c r="EB609" s="2" t="n">
        <v>100</v>
      </c>
      <c r="EC609" s="2" t="n">
        <v>100</v>
      </c>
      <c r="ED609" s="2" t="n">
        <v>0</v>
      </c>
      <c r="EE609" s="2" t="n">
        <v>100</v>
      </c>
      <c r="EF609" s="2" t="n">
        <v>100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</row>
    <row r="610">
      <c r="A610" s="2" t="n">
        <v>3</v>
      </c>
      <c r="B610" s="2" t="inlineStr">
        <is>
          <t>23.06.01</t>
        </is>
      </c>
      <c r="C610" s="2" t="inlineStr">
        <is>
          <t>PI01 - Contrapiso flutuante: Contrapiso sobre Manta acústica aderida, 3mm - Fornecedor: Bautech, sobre Laje maciça - Espessura 10cm. Para evitar fissuras, o contrapiso deverá ser armado com tela tipo "Pop" soldada.</t>
        </is>
      </c>
      <c r="D610" s="2" t="inlineStr">
        <is>
          <t>26/11/2026</t>
        </is>
      </c>
      <c r="E610" s="2" t="inlineStr">
        <is>
          <t>02/12/2027</t>
        </is>
      </c>
      <c r="F610" s="2" t="n">
        <v>21903.85673718138</v>
      </c>
      <c r="G610" s="2" t="n">
        <v>0</v>
      </c>
      <c r="H610" s="2" t="n">
        <v>21903.85673718138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1.91</v>
      </c>
      <c r="BR610" s="2" t="n">
        <v>0</v>
      </c>
      <c r="BS610" s="2" t="n">
        <v>0</v>
      </c>
      <c r="BT610" s="2" t="n">
        <v>7.65</v>
      </c>
      <c r="BU610" s="2" t="n">
        <v>5.1</v>
      </c>
      <c r="BV610" s="2" t="n">
        <v>0</v>
      </c>
      <c r="BW610" s="2" t="n">
        <v>17.85</v>
      </c>
      <c r="BX610" s="2" t="n">
        <v>15.3</v>
      </c>
      <c r="BY610" s="2" t="n">
        <v>0</v>
      </c>
      <c r="BZ610" s="2" t="n">
        <v>26.77</v>
      </c>
      <c r="CA610" s="2" t="n">
        <v>24.22</v>
      </c>
      <c r="CB610" s="2" t="n">
        <v>0</v>
      </c>
      <c r="CC610" s="2" t="n">
        <v>36.97</v>
      </c>
      <c r="CD610" s="2" t="n">
        <v>34.42</v>
      </c>
      <c r="CE610" s="2" t="n">
        <v>0</v>
      </c>
      <c r="CF610" s="2" t="n">
        <v>46.53</v>
      </c>
      <c r="CG610" s="2" t="n">
        <v>43.98</v>
      </c>
      <c r="CH610" s="2" t="n">
        <v>0</v>
      </c>
      <c r="CI610" s="2" t="n">
        <v>56.73</v>
      </c>
      <c r="CJ610" s="2" t="n">
        <v>53.54</v>
      </c>
      <c r="CK610" s="2" t="n">
        <v>0</v>
      </c>
      <c r="CL610" s="2" t="n">
        <v>66.93000000000001</v>
      </c>
      <c r="CM610" s="2" t="n">
        <v>64.38</v>
      </c>
      <c r="CN610" s="2" t="n">
        <v>0</v>
      </c>
      <c r="CO610" s="2" t="n">
        <v>77.13</v>
      </c>
      <c r="CP610" s="2" t="n">
        <v>74.58</v>
      </c>
      <c r="CQ610" s="2" t="n">
        <v>0</v>
      </c>
      <c r="CR610" s="2" t="n">
        <v>87.97</v>
      </c>
      <c r="CS610" s="2" t="n">
        <v>84.78</v>
      </c>
      <c r="CT610" s="2" t="n">
        <v>0</v>
      </c>
      <c r="CU610" s="2" t="n">
        <v>98.16</v>
      </c>
      <c r="CV610" s="2" t="n">
        <v>95.61</v>
      </c>
      <c r="CW610" s="2" t="n">
        <v>0</v>
      </c>
      <c r="CX610" s="2" t="n">
        <v>99.44</v>
      </c>
      <c r="CY610" s="2" t="n">
        <v>99.44</v>
      </c>
      <c r="CZ610" s="2" t="n">
        <v>0</v>
      </c>
      <c r="DA610" s="2" t="n">
        <v>99.93000000000001</v>
      </c>
      <c r="DB610" s="2" t="n">
        <v>99.78</v>
      </c>
      <c r="DC610" s="2" t="n">
        <v>0</v>
      </c>
      <c r="DD610" s="2" t="n">
        <v>100</v>
      </c>
      <c r="DE610" s="2" t="n">
        <v>100</v>
      </c>
      <c r="DF610" s="2" t="n">
        <v>0</v>
      </c>
      <c r="DG610" s="2" t="n">
        <v>100</v>
      </c>
      <c r="DH610" s="2" t="n">
        <v>100</v>
      </c>
      <c r="DI610" s="2" t="n">
        <v>0</v>
      </c>
      <c r="DJ610" s="2" t="n">
        <v>100</v>
      </c>
      <c r="DK610" s="2" t="n">
        <v>100</v>
      </c>
      <c r="DL610" s="2" t="n">
        <v>0</v>
      </c>
      <c r="DM610" s="2" t="n">
        <v>100</v>
      </c>
      <c r="DN610" s="2" t="n">
        <v>100</v>
      </c>
      <c r="DO610" s="2" t="n">
        <v>0</v>
      </c>
      <c r="DP610" s="2" t="n">
        <v>100</v>
      </c>
      <c r="DQ610" s="2" t="n">
        <v>100</v>
      </c>
      <c r="DR610" s="2" t="n">
        <v>0</v>
      </c>
      <c r="DS610" s="2" t="n">
        <v>100</v>
      </c>
      <c r="DT610" s="2" t="n">
        <v>100</v>
      </c>
      <c r="DU610" s="2" t="n">
        <v>0</v>
      </c>
      <c r="DV610" s="2" t="n">
        <v>100</v>
      </c>
      <c r="DW610" s="2" t="n">
        <v>100</v>
      </c>
      <c r="DX610" s="2" t="n">
        <v>0</v>
      </c>
      <c r="DY610" s="2" t="n">
        <v>100</v>
      </c>
      <c r="DZ610" s="2" t="n">
        <v>100</v>
      </c>
      <c r="EA610" s="2" t="n">
        <v>0</v>
      </c>
      <c r="EB610" s="2" t="n">
        <v>100</v>
      </c>
      <c r="EC610" s="2" t="n">
        <v>100</v>
      </c>
      <c r="ED610" s="2" t="n">
        <v>0</v>
      </c>
      <c r="EE610" s="2" t="n">
        <v>100</v>
      </c>
      <c r="EF610" s="2" t="n">
        <v>100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</row>
    <row r="611">
      <c r="A611" s="2" t="n">
        <v>3</v>
      </c>
      <c r="B611" s="2" t="inlineStr">
        <is>
          <t>23.06.02</t>
        </is>
      </c>
      <c r="C611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</t>
        </is>
      </c>
      <c r="D611" s="2" t="inlineStr">
        <is>
          <t>26/11/2026</t>
        </is>
      </c>
      <c r="E611" s="2" t="inlineStr">
        <is>
          <t>02/12/2027</t>
        </is>
      </c>
      <c r="F611" s="2" t="n">
        <v>23151.17190338529</v>
      </c>
      <c r="G611" s="2" t="n">
        <v>0</v>
      </c>
      <c r="H611" s="2" t="n">
        <v>23151.17190338529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1.91</v>
      </c>
      <c r="BR611" s="2" t="n">
        <v>0</v>
      </c>
      <c r="BS611" s="2" t="n">
        <v>0</v>
      </c>
      <c r="BT611" s="2" t="n">
        <v>7.65</v>
      </c>
      <c r="BU611" s="2" t="n">
        <v>5.1</v>
      </c>
      <c r="BV611" s="2" t="n">
        <v>0</v>
      </c>
      <c r="BW611" s="2" t="n">
        <v>17.85</v>
      </c>
      <c r="BX611" s="2" t="n">
        <v>15.3</v>
      </c>
      <c r="BY611" s="2" t="n">
        <v>0</v>
      </c>
      <c r="BZ611" s="2" t="n">
        <v>26.77</v>
      </c>
      <c r="CA611" s="2" t="n">
        <v>24.22</v>
      </c>
      <c r="CB611" s="2" t="n">
        <v>0</v>
      </c>
      <c r="CC611" s="2" t="n">
        <v>36.97</v>
      </c>
      <c r="CD611" s="2" t="n">
        <v>34.42</v>
      </c>
      <c r="CE611" s="2" t="n">
        <v>0</v>
      </c>
      <c r="CF611" s="2" t="n">
        <v>46.53</v>
      </c>
      <c r="CG611" s="2" t="n">
        <v>43.98</v>
      </c>
      <c r="CH611" s="2" t="n">
        <v>0</v>
      </c>
      <c r="CI611" s="2" t="n">
        <v>56.73</v>
      </c>
      <c r="CJ611" s="2" t="n">
        <v>53.54</v>
      </c>
      <c r="CK611" s="2" t="n">
        <v>0</v>
      </c>
      <c r="CL611" s="2" t="n">
        <v>66.93000000000001</v>
      </c>
      <c r="CM611" s="2" t="n">
        <v>64.38</v>
      </c>
      <c r="CN611" s="2" t="n">
        <v>0</v>
      </c>
      <c r="CO611" s="2" t="n">
        <v>77.13</v>
      </c>
      <c r="CP611" s="2" t="n">
        <v>74.58</v>
      </c>
      <c r="CQ611" s="2" t="n">
        <v>0</v>
      </c>
      <c r="CR611" s="2" t="n">
        <v>87.97</v>
      </c>
      <c r="CS611" s="2" t="n">
        <v>84.78</v>
      </c>
      <c r="CT611" s="2" t="n">
        <v>0</v>
      </c>
      <c r="CU611" s="2" t="n">
        <v>98.16</v>
      </c>
      <c r="CV611" s="2" t="n">
        <v>95.61</v>
      </c>
      <c r="CW611" s="2" t="n">
        <v>0</v>
      </c>
      <c r="CX611" s="2" t="n">
        <v>99.44</v>
      </c>
      <c r="CY611" s="2" t="n">
        <v>99.44</v>
      </c>
      <c r="CZ611" s="2" t="n">
        <v>0</v>
      </c>
      <c r="DA611" s="2" t="n">
        <v>99.93000000000001</v>
      </c>
      <c r="DB611" s="2" t="n">
        <v>99.78</v>
      </c>
      <c r="DC611" s="2" t="n">
        <v>0</v>
      </c>
      <c r="DD611" s="2" t="n">
        <v>100</v>
      </c>
      <c r="DE611" s="2" t="n">
        <v>100</v>
      </c>
      <c r="DF611" s="2" t="n">
        <v>0</v>
      </c>
      <c r="DG611" s="2" t="n">
        <v>100</v>
      </c>
      <c r="DH611" s="2" t="n">
        <v>100</v>
      </c>
      <c r="DI611" s="2" t="n">
        <v>0</v>
      </c>
      <c r="DJ611" s="2" t="n">
        <v>100</v>
      </c>
      <c r="DK611" s="2" t="n">
        <v>100</v>
      </c>
      <c r="DL611" s="2" t="n">
        <v>0</v>
      </c>
      <c r="DM611" s="2" t="n">
        <v>100</v>
      </c>
      <c r="DN611" s="2" t="n">
        <v>100</v>
      </c>
      <c r="DO611" s="2" t="n">
        <v>0</v>
      </c>
      <c r="DP611" s="2" t="n">
        <v>100</v>
      </c>
      <c r="DQ611" s="2" t="n">
        <v>100</v>
      </c>
      <c r="DR611" s="2" t="n">
        <v>0</v>
      </c>
      <c r="DS611" s="2" t="n">
        <v>100</v>
      </c>
      <c r="DT611" s="2" t="n">
        <v>100</v>
      </c>
      <c r="DU611" s="2" t="n">
        <v>0</v>
      </c>
      <c r="DV611" s="2" t="n">
        <v>100</v>
      </c>
      <c r="DW611" s="2" t="n">
        <v>100</v>
      </c>
      <c r="DX611" s="2" t="n">
        <v>0</v>
      </c>
      <c r="DY611" s="2" t="n">
        <v>100</v>
      </c>
      <c r="DZ611" s="2" t="n">
        <v>100</v>
      </c>
      <c r="EA611" s="2" t="n">
        <v>0</v>
      </c>
      <c r="EB611" s="2" t="n">
        <v>100</v>
      </c>
      <c r="EC611" s="2" t="n">
        <v>100</v>
      </c>
      <c r="ED611" s="2" t="n">
        <v>0</v>
      </c>
      <c r="EE611" s="2" t="n">
        <v>100</v>
      </c>
      <c r="EF611" s="2" t="n">
        <v>100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</row>
    <row r="612">
      <c r="A612" s="2" t="n">
        <v>3</v>
      </c>
      <c r="B612" s="2" t="inlineStr">
        <is>
          <t>23.06.03</t>
        </is>
      </c>
      <c r="C612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612" s="2" t="inlineStr">
        <is>
          <t>26/11/2026</t>
        </is>
      </c>
      <c r="E612" s="2" t="inlineStr">
        <is>
          <t>02/12/2027</t>
        </is>
      </c>
      <c r="F612" s="2" t="n">
        <v>7527.572879730062</v>
      </c>
      <c r="G612" s="2" t="n">
        <v>0</v>
      </c>
      <c r="H612" s="2" t="n">
        <v>7527.572879730062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1.91</v>
      </c>
      <c r="BR612" s="2" t="n">
        <v>0</v>
      </c>
      <c r="BS612" s="2" t="n">
        <v>0</v>
      </c>
      <c r="BT612" s="2" t="n">
        <v>7.65</v>
      </c>
      <c r="BU612" s="2" t="n">
        <v>5.1</v>
      </c>
      <c r="BV612" s="2" t="n">
        <v>0</v>
      </c>
      <c r="BW612" s="2" t="n">
        <v>17.85</v>
      </c>
      <c r="BX612" s="2" t="n">
        <v>15.3</v>
      </c>
      <c r="BY612" s="2" t="n">
        <v>0</v>
      </c>
      <c r="BZ612" s="2" t="n">
        <v>26.77</v>
      </c>
      <c r="CA612" s="2" t="n">
        <v>24.22</v>
      </c>
      <c r="CB612" s="2" t="n">
        <v>0</v>
      </c>
      <c r="CC612" s="2" t="n">
        <v>36.97</v>
      </c>
      <c r="CD612" s="2" t="n">
        <v>34.42</v>
      </c>
      <c r="CE612" s="2" t="n">
        <v>0</v>
      </c>
      <c r="CF612" s="2" t="n">
        <v>46.53</v>
      </c>
      <c r="CG612" s="2" t="n">
        <v>43.98</v>
      </c>
      <c r="CH612" s="2" t="n">
        <v>0</v>
      </c>
      <c r="CI612" s="2" t="n">
        <v>56.73</v>
      </c>
      <c r="CJ612" s="2" t="n">
        <v>53.54</v>
      </c>
      <c r="CK612" s="2" t="n">
        <v>0</v>
      </c>
      <c r="CL612" s="2" t="n">
        <v>66.93000000000001</v>
      </c>
      <c r="CM612" s="2" t="n">
        <v>64.38</v>
      </c>
      <c r="CN612" s="2" t="n">
        <v>0</v>
      </c>
      <c r="CO612" s="2" t="n">
        <v>77.13</v>
      </c>
      <c r="CP612" s="2" t="n">
        <v>74.58</v>
      </c>
      <c r="CQ612" s="2" t="n">
        <v>0</v>
      </c>
      <c r="CR612" s="2" t="n">
        <v>87.97</v>
      </c>
      <c r="CS612" s="2" t="n">
        <v>84.78</v>
      </c>
      <c r="CT612" s="2" t="n">
        <v>0</v>
      </c>
      <c r="CU612" s="2" t="n">
        <v>98.16</v>
      </c>
      <c r="CV612" s="2" t="n">
        <v>95.61</v>
      </c>
      <c r="CW612" s="2" t="n">
        <v>0</v>
      </c>
      <c r="CX612" s="2" t="n">
        <v>99.44</v>
      </c>
      <c r="CY612" s="2" t="n">
        <v>99.44</v>
      </c>
      <c r="CZ612" s="2" t="n">
        <v>0</v>
      </c>
      <c r="DA612" s="2" t="n">
        <v>99.93000000000001</v>
      </c>
      <c r="DB612" s="2" t="n">
        <v>99.78</v>
      </c>
      <c r="DC612" s="2" t="n">
        <v>0</v>
      </c>
      <c r="DD612" s="2" t="n">
        <v>100</v>
      </c>
      <c r="DE612" s="2" t="n">
        <v>100</v>
      </c>
      <c r="DF612" s="2" t="n">
        <v>0</v>
      </c>
      <c r="DG612" s="2" t="n">
        <v>100</v>
      </c>
      <c r="DH612" s="2" t="n">
        <v>100</v>
      </c>
      <c r="DI612" s="2" t="n">
        <v>0</v>
      </c>
      <c r="DJ612" s="2" t="n">
        <v>100</v>
      </c>
      <c r="DK612" s="2" t="n">
        <v>100</v>
      </c>
      <c r="DL612" s="2" t="n">
        <v>0</v>
      </c>
      <c r="DM612" s="2" t="n">
        <v>100</v>
      </c>
      <c r="DN612" s="2" t="n">
        <v>100</v>
      </c>
      <c r="DO612" s="2" t="n">
        <v>0</v>
      </c>
      <c r="DP612" s="2" t="n">
        <v>100</v>
      </c>
      <c r="DQ612" s="2" t="n">
        <v>100</v>
      </c>
      <c r="DR612" s="2" t="n">
        <v>0</v>
      </c>
      <c r="DS612" s="2" t="n">
        <v>100</v>
      </c>
      <c r="DT612" s="2" t="n">
        <v>100</v>
      </c>
      <c r="DU612" s="2" t="n">
        <v>0</v>
      </c>
      <c r="DV612" s="2" t="n">
        <v>100</v>
      </c>
      <c r="DW612" s="2" t="n">
        <v>100</v>
      </c>
      <c r="DX612" s="2" t="n">
        <v>0</v>
      </c>
      <c r="DY612" s="2" t="n">
        <v>100</v>
      </c>
      <c r="DZ612" s="2" t="n">
        <v>100</v>
      </c>
      <c r="EA612" s="2" t="n">
        <v>0</v>
      </c>
      <c r="EB612" s="2" t="n">
        <v>100</v>
      </c>
      <c r="EC612" s="2" t="n">
        <v>100</v>
      </c>
      <c r="ED612" s="2" t="n">
        <v>0</v>
      </c>
      <c r="EE612" s="2" t="n">
        <v>100</v>
      </c>
      <c r="EF612" s="2" t="n">
        <v>100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</row>
    <row r="613">
      <c r="A613" s="2" t="n">
        <v>3</v>
      </c>
      <c r="B613" s="2" t="inlineStr">
        <is>
          <t>23.06.04</t>
        </is>
      </c>
      <c r="C613" s="2" t="inlineStr">
        <is>
          <t>RE01 - Revestimento parede em manta de Lã de PET com 50mm de espessura e 35kg/m3 de densidade.</t>
        </is>
      </c>
      <c r="D613" s="2" t="inlineStr">
        <is>
          <t>31/03/2027</t>
        </is>
      </c>
      <c r="E613" s="2" t="inlineStr">
        <is>
          <t>02/08/2028</t>
        </is>
      </c>
      <c r="F613" s="2" t="n">
        <v>19826.61279700001</v>
      </c>
      <c r="G613" s="2" t="n">
        <v>0</v>
      </c>
      <c r="H613" s="2" t="n">
        <v>19826.61279700001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0.48</v>
      </c>
      <c r="CD613" s="2" t="n">
        <v>0</v>
      </c>
      <c r="CE613" s="2" t="n">
        <v>0</v>
      </c>
      <c r="CF613" s="2" t="n">
        <v>10.58</v>
      </c>
      <c r="CG613" s="2" t="n">
        <v>7.69</v>
      </c>
      <c r="CH613" s="2" t="n">
        <v>0</v>
      </c>
      <c r="CI613" s="2" t="n">
        <v>20.19</v>
      </c>
      <c r="CJ613" s="2" t="n">
        <v>17.31</v>
      </c>
      <c r="CK613" s="2" t="n">
        <v>0</v>
      </c>
      <c r="CL613" s="2" t="n">
        <v>30.77</v>
      </c>
      <c r="CM613" s="2" t="n">
        <v>27.88</v>
      </c>
      <c r="CN613" s="2" t="n">
        <v>0</v>
      </c>
      <c r="CO613" s="2" t="n">
        <v>41.35</v>
      </c>
      <c r="CP613" s="2" t="n">
        <v>38.46</v>
      </c>
      <c r="CQ613" s="2" t="n">
        <v>0</v>
      </c>
      <c r="CR613" s="2" t="n">
        <v>48.08</v>
      </c>
      <c r="CS613" s="2" t="n">
        <v>46.15</v>
      </c>
      <c r="CT613" s="2" t="n">
        <v>0</v>
      </c>
      <c r="CU613" s="2" t="n">
        <v>58.17</v>
      </c>
      <c r="CV613" s="2" t="n">
        <v>55.29</v>
      </c>
      <c r="CW613" s="2" t="n">
        <v>0</v>
      </c>
      <c r="CX613" s="2" t="n">
        <v>67.79000000000001</v>
      </c>
      <c r="CY613" s="2" t="n">
        <v>64.90000000000001</v>
      </c>
      <c r="CZ613" s="2" t="n">
        <v>0</v>
      </c>
      <c r="DA613" s="2" t="n">
        <v>77.40000000000001</v>
      </c>
      <c r="DB613" s="2" t="n">
        <v>74.52</v>
      </c>
      <c r="DC613" s="2" t="n">
        <v>0</v>
      </c>
      <c r="DD613" s="2" t="n">
        <v>84.62</v>
      </c>
      <c r="DE613" s="2" t="n">
        <v>81.73</v>
      </c>
      <c r="DF613" s="2" t="n">
        <v>0</v>
      </c>
      <c r="DG613" s="2" t="n">
        <v>94.70999999999999</v>
      </c>
      <c r="DH613" s="2" t="n">
        <v>91.83</v>
      </c>
      <c r="DI613" s="2" t="n">
        <v>0</v>
      </c>
      <c r="DJ613" s="2" t="n">
        <v>96.15000000000001</v>
      </c>
      <c r="DK613" s="2" t="n">
        <v>96.15000000000001</v>
      </c>
      <c r="DL613" s="2" t="n">
        <v>0</v>
      </c>
      <c r="DM613" s="2" t="n">
        <v>96.15000000000001</v>
      </c>
      <c r="DN613" s="2" t="n">
        <v>96.15000000000001</v>
      </c>
      <c r="DO613" s="2" t="n">
        <v>0</v>
      </c>
      <c r="DP613" s="2" t="n">
        <v>96.15000000000001</v>
      </c>
      <c r="DQ613" s="2" t="n">
        <v>96.15000000000001</v>
      </c>
      <c r="DR613" s="2" t="n">
        <v>0</v>
      </c>
      <c r="DS613" s="2" t="n">
        <v>96.15000000000001</v>
      </c>
      <c r="DT613" s="2" t="n">
        <v>96.15000000000001</v>
      </c>
      <c r="DU613" s="2" t="n">
        <v>0</v>
      </c>
      <c r="DV613" s="2" t="n">
        <v>96.15000000000001</v>
      </c>
      <c r="DW613" s="2" t="n">
        <v>96.15000000000001</v>
      </c>
      <c r="DX613" s="2" t="n">
        <v>0</v>
      </c>
      <c r="DY613" s="2" t="n">
        <v>99.04000000000001</v>
      </c>
      <c r="DZ613" s="2" t="n">
        <v>96.15000000000001</v>
      </c>
      <c r="EA613" s="2" t="n">
        <v>0</v>
      </c>
      <c r="EB613" s="2" t="n">
        <v>100</v>
      </c>
      <c r="EC613" s="2" t="n">
        <v>100</v>
      </c>
      <c r="ED613" s="2" t="n">
        <v>0</v>
      </c>
      <c r="EE613" s="2" t="n">
        <v>100</v>
      </c>
      <c r="EF613" s="2" t="n">
        <v>100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</row>
    <row r="614">
      <c r="A614" s="2" t="n">
        <v>3</v>
      </c>
      <c r="B614" s="2" t="inlineStr">
        <is>
          <t>23.06.05</t>
        </is>
      </c>
      <c r="C614" s="2" t="inlineStr">
        <is>
          <t>FO01 - Forro em manta de Lã de PET com 50mm de espessura e 35kg/m3 de densidade.</t>
        </is>
      </c>
      <c r="D614" s="2" t="inlineStr">
        <is>
          <t>31/03/2027</t>
        </is>
      </c>
      <c r="E614" s="2" t="inlineStr">
        <is>
          <t>02/08/2028</t>
        </is>
      </c>
      <c r="F614" s="2" t="n">
        <v>10226.048</v>
      </c>
      <c r="G614" s="2" t="n">
        <v>0</v>
      </c>
      <c r="H614" s="2" t="n">
        <v>10226.048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0.48</v>
      </c>
      <c r="CD614" s="2" t="n">
        <v>0</v>
      </c>
      <c r="CE614" s="2" t="n">
        <v>0</v>
      </c>
      <c r="CF614" s="2" t="n">
        <v>10.58</v>
      </c>
      <c r="CG614" s="2" t="n">
        <v>7.69</v>
      </c>
      <c r="CH614" s="2" t="n">
        <v>0</v>
      </c>
      <c r="CI614" s="2" t="n">
        <v>20.19</v>
      </c>
      <c r="CJ614" s="2" t="n">
        <v>17.31</v>
      </c>
      <c r="CK614" s="2" t="n">
        <v>0</v>
      </c>
      <c r="CL614" s="2" t="n">
        <v>30.77</v>
      </c>
      <c r="CM614" s="2" t="n">
        <v>27.88</v>
      </c>
      <c r="CN614" s="2" t="n">
        <v>0</v>
      </c>
      <c r="CO614" s="2" t="n">
        <v>41.35</v>
      </c>
      <c r="CP614" s="2" t="n">
        <v>38.46</v>
      </c>
      <c r="CQ614" s="2" t="n">
        <v>0</v>
      </c>
      <c r="CR614" s="2" t="n">
        <v>48.08</v>
      </c>
      <c r="CS614" s="2" t="n">
        <v>46.15</v>
      </c>
      <c r="CT614" s="2" t="n">
        <v>0</v>
      </c>
      <c r="CU614" s="2" t="n">
        <v>58.17</v>
      </c>
      <c r="CV614" s="2" t="n">
        <v>55.29</v>
      </c>
      <c r="CW614" s="2" t="n">
        <v>0</v>
      </c>
      <c r="CX614" s="2" t="n">
        <v>67.79000000000001</v>
      </c>
      <c r="CY614" s="2" t="n">
        <v>64.90000000000001</v>
      </c>
      <c r="CZ614" s="2" t="n">
        <v>0</v>
      </c>
      <c r="DA614" s="2" t="n">
        <v>77.40000000000001</v>
      </c>
      <c r="DB614" s="2" t="n">
        <v>74.52</v>
      </c>
      <c r="DC614" s="2" t="n">
        <v>0</v>
      </c>
      <c r="DD614" s="2" t="n">
        <v>84.62</v>
      </c>
      <c r="DE614" s="2" t="n">
        <v>81.73</v>
      </c>
      <c r="DF614" s="2" t="n">
        <v>0</v>
      </c>
      <c r="DG614" s="2" t="n">
        <v>94.70999999999999</v>
      </c>
      <c r="DH614" s="2" t="n">
        <v>91.83</v>
      </c>
      <c r="DI614" s="2" t="n">
        <v>0</v>
      </c>
      <c r="DJ614" s="2" t="n">
        <v>96.15000000000001</v>
      </c>
      <c r="DK614" s="2" t="n">
        <v>96.15000000000001</v>
      </c>
      <c r="DL614" s="2" t="n">
        <v>0</v>
      </c>
      <c r="DM614" s="2" t="n">
        <v>96.15000000000001</v>
      </c>
      <c r="DN614" s="2" t="n">
        <v>96.15000000000001</v>
      </c>
      <c r="DO614" s="2" t="n">
        <v>0</v>
      </c>
      <c r="DP614" s="2" t="n">
        <v>96.15000000000001</v>
      </c>
      <c r="DQ614" s="2" t="n">
        <v>96.15000000000001</v>
      </c>
      <c r="DR614" s="2" t="n">
        <v>0</v>
      </c>
      <c r="DS614" s="2" t="n">
        <v>96.15000000000001</v>
      </c>
      <c r="DT614" s="2" t="n">
        <v>96.15000000000001</v>
      </c>
      <c r="DU614" s="2" t="n">
        <v>0</v>
      </c>
      <c r="DV614" s="2" t="n">
        <v>96.15000000000001</v>
      </c>
      <c r="DW614" s="2" t="n">
        <v>96.15000000000001</v>
      </c>
      <c r="DX614" s="2" t="n">
        <v>0</v>
      </c>
      <c r="DY614" s="2" t="n">
        <v>99.04000000000001</v>
      </c>
      <c r="DZ614" s="2" t="n">
        <v>96.15000000000001</v>
      </c>
      <c r="EA614" s="2" t="n">
        <v>0</v>
      </c>
      <c r="EB614" s="2" t="n">
        <v>100</v>
      </c>
      <c r="EC614" s="2" t="n">
        <v>100</v>
      </c>
      <c r="ED614" s="2" t="n">
        <v>0</v>
      </c>
      <c r="EE614" s="2" t="n">
        <v>100</v>
      </c>
      <c r="EF614" s="2" t="n">
        <v>100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</row>
    <row r="615">
      <c r="A615" s="2" t="n">
        <v>3</v>
      </c>
      <c r="B615" s="2" t="inlineStr">
        <is>
          <t>23.06.06</t>
        </is>
      </c>
      <c r="C615" s="2" t="inlineStr">
        <is>
          <t>FO02 - Forro de absorção acústica em tecido tensionável, CLIPSO SOUND,  em revestimento tipo 495 D,  com absorvedor em lã de pet branca 35kg/m3, e 50mm de espessura,  NRC&gt; 0,90 - classificação A, Ref. DIARCO ou equivalente</t>
        </is>
      </c>
      <c r="D615" s="2" t="inlineStr">
        <is>
          <t>14/02/2028</t>
        </is>
      </c>
      <c r="E615" s="2" t="inlineStr">
        <is>
          <t>05/06/2028</t>
        </is>
      </c>
      <c r="F615" s="2" t="n">
        <v>72767.52134399999</v>
      </c>
      <c r="G615" s="2" t="n">
        <v>0</v>
      </c>
      <c r="H615" s="2" t="n">
        <v>72767.52134399999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9.880000000000001</v>
      </c>
      <c r="DK615" s="2" t="n">
        <v>5.39</v>
      </c>
      <c r="DL615" s="2" t="n">
        <v>0</v>
      </c>
      <c r="DM615" s="2" t="n">
        <v>10.78</v>
      </c>
      <c r="DN615" s="2" t="n">
        <v>10.78</v>
      </c>
      <c r="DO615" s="2" t="n">
        <v>0</v>
      </c>
      <c r="DP615" s="2" t="n">
        <v>10.78</v>
      </c>
      <c r="DQ615" s="2" t="n">
        <v>10.78</v>
      </c>
      <c r="DR615" s="2" t="n">
        <v>0</v>
      </c>
      <c r="DS615" s="2" t="n">
        <v>55.39</v>
      </c>
      <c r="DT615" s="2" t="n">
        <v>55.39</v>
      </c>
      <c r="DU615" s="2" t="n">
        <v>0</v>
      </c>
      <c r="DV615" s="2" t="n">
        <v>100</v>
      </c>
      <c r="DW615" s="2" t="n">
        <v>100</v>
      </c>
      <c r="DX615" s="2" t="n">
        <v>0</v>
      </c>
      <c r="DY615" s="2" t="n">
        <v>100</v>
      </c>
      <c r="DZ615" s="2" t="n">
        <v>100</v>
      </c>
      <c r="EA615" s="2" t="n">
        <v>0</v>
      </c>
      <c r="EB615" s="2" t="n">
        <v>100</v>
      </c>
      <c r="EC615" s="2" t="n">
        <v>100</v>
      </c>
      <c r="ED615" s="2" t="n">
        <v>0</v>
      </c>
      <c r="EE615" s="2" t="n">
        <v>100</v>
      </c>
      <c r="EF615" s="2" t="n">
        <v>100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</row>
    <row r="616">
      <c r="A616" s="2" t="n">
        <v>3</v>
      </c>
      <c r="B616" s="2" t="inlineStr">
        <is>
          <t>23.06.07</t>
        </is>
      </c>
      <c r="C616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616" s="2" t="inlineStr">
        <is>
          <t>31/03/2027</t>
        </is>
      </c>
      <c r="E616" s="2" t="inlineStr">
        <is>
          <t>02/08/2028</t>
        </is>
      </c>
      <c r="F616" s="2" t="n">
        <v>197593.87506176</v>
      </c>
      <c r="G616" s="2" t="n">
        <v>0</v>
      </c>
      <c r="H616" s="2" t="n">
        <v>197593.87506176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0.48</v>
      </c>
      <c r="CD616" s="2" t="n">
        <v>0</v>
      </c>
      <c r="CE616" s="2" t="n">
        <v>0</v>
      </c>
      <c r="CF616" s="2" t="n">
        <v>10.58</v>
      </c>
      <c r="CG616" s="2" t="n">
        <v>7.69</v>
      </c>
      <c r="CH616" s="2" t="n">
        <v>0</v>
      </c>
      <c r="CI616" s="2" t="n">
        <v>20.19</v>
      </c>
      <c r="CJ616" s="2" t="n">
        <v>17.31</v>
      </c>
      <c r="CK616" s="2" t="n">
        <v>0</v>
      </c>
      <c r="CL616" s="2" t="n">
        <v>30.77</v>
      </c>
      <c r="CM616" s="2" t="n">
        <v>27.88</v>
      </c>
      <c r="CN616" s="2" t="n">
        <v>0</v>
      </c>
      <c r="CO616" s="2" t="n">
        <v>41.35</v>
      </c>
      <c r="CP616" s="2" t="n">
        <v>38.46</v>
      </c>
      <c r="CQ616" s="2" t="n">
        <v>0</v>
      </c>
      <c r="CR616" s="2" t="n">
        <v>48.08</v>
      </c>
      <c r="CS616" s="2" t="n">
        <v>46.15</v>
      </c>
      <c r="CT616" s="2" t="n">
        <v>0</v>
      </c>
      <c r="CU616" s="2" t="n">
        <v>58.17</v>
      </c>
      <c r="CV616" s="2" t="n">
        <v>55.29</v>
      </c>
      <c r="CW616" s="2" t="n">
        <v>0</v>
      </c>
      <c r="CX616" s="2" t="n">
        <v>67.79000000000001</v>
      </c>
      <c r="CY616" s="2" t="n">
        <v>64.90000000000001</v>
      </c>
      <c r="CZ616" s="2" t="n">
        <v>0</v>
      </c>
      <c r="DA616" s="2" t="n">
        <v>77.40000000000001</v>
      </c>
      <c r="DB616" s="2" t="n">
        <v>74.52</v>
      </c>
      <c r="DC616" s="2" t="n">
        <v>0</v>
      </c>
      <c r="DD616" s="2" t="n">
        <v>84.62</v>
      </c>
      <c r="DE616" s="2" t="n">
        <v>81.73</v>
      </c>
      <c r="DF616" s="2" t="n">
        <v>0</v>
      </c>
      <c r="DG616" s="2" t="n">
        <v>94.70999999999999</v>
      </c>
      <c r="DH616" s="2" t="n">
        <v>91.83</v>
      </c>
      <c r="DI616" s="2" t="n">
        <v>0</v>
      </c>
      <c r="DJ616" s="2" t="n">
        <v>96.15000000000001</v>
      </c>
      <c r="DK616" s="2" t="n">
        <v>96.15000000000001</v>
      </c>
      <c r="DL616" s="2" t="n">
        <v>0</v>
      </c>
      <c r="DM616" s="2" t="n">
        <v>96.15000000000001</v>
      </c>
      <c r="DN616" s="2" t="n">
        <v>96.15000000000001</v>
      </c>
      <c r="DO616" s="2" t="n">
        <v>0</v>
      </c>
      <c r="DP616" s="2" t="n">
        <v>96.15000000000001</v>
      </c>
      <c r="DQ616" s="2" t="n">
        <v>96.15000000000001</v>
      </c>
      <c r="DR616" s="2" t="n">
        <v>0</v>
      </c>
      <c r="DS616" s="2" t="n">
        <v>96.15000000000001</v>
      </c>
      <c r="DT616" s="2" t="n">
        <v>96.15000000000001</v>
      </c>
      <c r="DU616" s="2" t="n">
        <v>0</v>
      </c>
      <c r="DV616" s="2" t="n">
        <v>96.15000000000001</v>
      </c>
      <c r="DW616" s="2" t="n">
        <v>96.15000000000001</v>
      </c>
      <c r="DX616" s="2" t="n">
        <v>0</v>
      </c>
      <c r="DY616" s="2" t="n">
        <v>99.04000000000001</v>
      </c>
      <c r="DZ616" s="2" t="n">
        <v>96.15000000000001</v>
      </c>
      <c r="EA616" s="2" t="n">
        <v>0</v>
      </c>
      <c r="EB616" s="2" t="n">
        <v>100</v>
      </c>
      <c r="EC616" s="2" t="n">
        <v>100</v>
      </c>
      <c r="ED616" s="2" t="n">
        <v>0</v>
      </c>
      <c r="EE616" s="2" t="n">
        <v>100</v>
      </c>
      <c r="EF616" s="2" t="n">
        <v>100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</row>
    <row r="617">
      <c r="A617" s="2" t="n">
        <v>2</v>
      </c>
      <c r="B617" s="2" t="inlineStr">
        <is>
          <t>23.07</t>
        </is>
      </c>
      <c r="C617" s="2" t="inlineStr">
        <is>
          <t>Instalações hidráulicas complementares</t>
        </is>
      </c>
      <c r="D617" s="2" t="inlineStr">
        <is>
          <t>13/11/2026</t>
        </is>
      </c>
      <c r="E617" s="2" t="inlineStr">
        <is>
          <t>24/10/2028</t>
        </is>
      </c>
      <c r="F617" s="2" t="n">
        <v>1159940.1824</v>
      </c>
      <c r="G617" s="2" t="n">
        <v>0</v>
      </c>
      <c r="H617" s="2" t="n">
        <v>1159940.1824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1.52</v>
      </c>
      <c r="BR617" s="2" t="n">
        <v>0.6899999999999999</v>
      </c>
      <c r="BS617" s="2" t="n">
        <v>0</v>
      </c>
      <c r="BT617" s="2" t="n">
        <v>3.31</v>
      </c>
      <c r="BU617" s="2" t="n">
        <v>2.48</v>
      </c>
      <c r="BV617" s="2" t="n">
        <v>0</v>
      </c>
      <c r="BW617" s="2" t="n">
        <v>7.16</v>
      </c>
      <c r="BX617" s="2" t="n">
        <v>5.92</v>
      </c>
      <c r="BY617" s="2" t="n">
        <v>0</v>
      </c>
      <c r="BZ617" s="2" t="n">
        <v>11.3</v>
      </c>
      <c r="CA617" s="2" t="n">
        <v>10.06</v>
      </c>
      <c r="CB617" s="2" t="n">
        <v>0</v>
      </c>
      <c r="CC617" s="2" t="n">
        <v>15.77</v>
      </c>
      <c r="CD617" s="2" t="n">
        <v>14.53</v>
      </c>
      <c r="CE617" s="2" t="n">
        <v>0</v>
      </c>
      <c r="CF617" s="2" t="n">
        <v>20.11</v>
      </c>
      <c r="CG617" s="2" t="n">
        <v>18.87</v>
      </c>
      <c r="CH617" s="2" t="n">
        <v>0</v>
      </c>
      <c r="CI617" s="2" t="n">
        <v>24.36</v>
      </c>
      <c r="CJ617" s="2" t="n">
        <v>23.12</v>
      </c>
      <c r="CK617" s="2" t="n">
        <v>0</v>
      </c>
      <c r="CL617" s="2" t="n">
        <v>28.91</v>
      </c>
      <c r="CM617" s="2" t="n">
        <v>27.67</v>
      </c>
      <c r="CN617" s="2" t="n">
        <v>0</v>
      </c>
      <c r="CO617" s="2" t="n">
        <v>33.59</v>
      </c>
      <c r="CP617" s="2" t="n">
        <v>32.35</v>
      </c>
      <c r="CQ617" s="2" t="n">
        <v>0</v>
      </c>
      <c r="CR617" s="2" t="n">
        <v>38.13</v>
      </c>
      <c r="CS617" s="2" t="n">
        <v>36.89</v>
      </c>
      <c r="CT617" s="2" t="n">
        <v>0</v>
      </c>
      <c r="CU617" s="2" t="n">
        <v>43.53</v>
      </c>
      <c r="CV617" s="2" t="n">
        <v>42.97</v>
      </c>
      <c r="CW617" s="2" t="n">
        <v>0</v>
      </c>
      <c r="CX617" s="2" t="n">
        <v>45.53</v>
      </c>
      <c r="CY617" s="2" t="n">
        <v>45.12</v>
      </c>
      <c r="CZ617" s="2" t="n">
        <v>0</v>
      </c>
      <c r="DA617" s="2" t="n">
        <v>50.43</v>
      </c>
      <c r="DB617" s="2" t="n">
        <v>50.43</v>
      </c>
      <c r="DC617" s="2" t="n">
        <v>0</v>
      </c>
      <c r="DD617" s="2" t="n">
        <v>52.51</v>
      </c>
      <c r="DE617" s="2" t="n">
        <v>51.63</v>
      </c>
      <c r="DF617" s="2" t="n">
        <v>0</v>
      </c>
      <c r="DG617" s="2" t="n">
        <v>56.45</v>
      </c>
      <c r="DH617" s="2" t="n">
        <v>55.58</v>
      </c>
      <c r="DI617" s="2" t="n">
        <v>0</v>
      </c>
      <c r="DJ617" s="2" t="n">
        <v>59.25</v>
      </c>
      <c r="DK617" s="2" t="n">
        <v>58.38</v>
      </c>
      <c r="DL617" s="2" t="n">
        <v>0</v>
      </c>
      <c r="DM617" s="2" t="n">
        <v>62.6</v>
      </c>
      <c r="DN617" s="2" t="n">
        <v>61.73</v>
      </c>
      <c r="DO617" s="2" t="n">
        <v>0</v>
      </c>
      <c r="DP617" s="2" t="n">
        <v>64.34999999999999</v>
      </c>
      <c r="DQ617" s="2" t="n">
        <v>64.34999999999999</v>
      </c>
      <c r="DR617" s="2" t="n">
        <v>0</v>
      </c>
      <c r="DS617" s="2" t="n">
        <v>64.34999999999999</v>
      </c>
      <c r="DT617" s="2" t="n">
        <v>64.34999999999999</v>
      </c>
      <c r="DU617" s="2" t="n">
        <v>0</v>
      </c>
      <c r="DV617" s="2" t="n">
        <v>64.34999999999999</v>
      </c>
      <c r="DW617" s="2" t="n">
        <v>64.34999999999999</v>
      </c>
      <c r="DX617" s="2" t="n">
        <v>0</v>
      </c>
      <c r="DY617" s="2" t="n">
        <v>64.34999999999999</v>
      </c>
      <c r="DZ617" s="2" t="n">
        <v>64.34999999999999</v>
      </c>
      <c r="EA617" s="2" t="n">
        <v>0</v>
      </c>
      <c r="EB617" s="2" t="n">
        <v>76.19</v>
      </c>
      <c r="EC617" s="2" t="n">
        <v>76.19</v>
      </c>
      <c r="ED617" s="2" t="n">
        <v>0</v>
      </c>
      <c r="EE617" s="2" t="n">
        <v>89.29000000000001</v>
      </c>
      <c r="EF617" s="2" t="n">
        <v>89.29000000000001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</row>
    <row r="618">
      <c r="A618" s="2" t="n">
        <v>3</v>
      </c>
      <c r="B618" s="2" t="inlineStr">
        <is>
          <t>23.07.01</t>
        </is>
      </c>
      <c r="C618" s="2" t="inlineStr">
        <is>
          <t>Redes de Irrigação</t>
        </is>
      </c>
      <c r="D618" s="2" t="inlineStr">
        <is>
          <t>03/12/2027</t>
        </is>
      </c>
      <c r="E618" s="2" t="inlineStr">
        <is>
          <t>23/10/2028</t>
        </is>
      </c>
      <c r="F618" s="2" t="n">
        <v>185000</v>
      </c>
      <c r="G618" s="2" t="n">
        <v>0</v>
      </c>
      <c r="H618" s="2" t="n">
        <v>185000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13.01</v>
      </c>
      <c r="DE618" s="2" t="n">
        <v>7.53</v>
      </c>
      <c r="DF618" s="2" t="n">
        <v>0</v>
      </c>
      <c r="DG618" s="2" t="n">
        <v>37.76</v>
      </c>
      <c r="DH618" s="2" t="n">
        <v>32.27</v>
      </c>
      <c r="DI618" s="2" t="n">
        <v>0</v>
      </c>
      <c r="DJ618" s="2" t="n">
        <v>55.3</v>
      </c>
      <c r="DK618" s="2" t="n">
        <v>49.82</v>
      </c>
      <c r="DL618" s="2" t="n">
        <v>0</v>
      </c>
      <c r="DM618" s="2" t="n">
        <v>76.31</v>
      </c>
      <c r="DN618" s="2" t="n">
        <v>70.83</v>
      </c>
      <c r="DO618" s="2" t="n">
        <v>0</v>
      </c>
      <c r="DP618" s="2" t="n">
        <v>87.28</v>
      </c>
      <c r="DQ618" s="2" t="n">
        <v>87.28</v>
      </c>
      <c r="DR618" s="2" t="n">
        <v>0</v>
      </c>
      <c r="DS618" s="2" t="n">
        <v>87.28</v>
      </c>
      <c r="DT618" s="2" t="n">
        <v>87.28</v>
      </c>
      <c r="DU618" s="2" t="n">
        <v>0</v>
      </c>
      <c r="DV618" s="2" t="n">
        <v>87.28</v>
      </c>
      <c r="DW618" s="2" t="n">
        <v>87.28</v>
      </c>
      <c r="DX618" s="2" t="n">
        <v>0</v>
      </c>
      <c r="DY618" s="2" t="n">
        <v>87.28</v>
      </c>
      <c r="DZ618" s="2" t="n">
        <v>87.28</v>
      </c>
      <c r="EA618" s="2" t="n">
        <v>0</v>
      </c>
      <c r="EB618" s="2" t="n">
        <v>88.66</v>
      </c>
      <c r="EC618" s="2" t="n">
        <v>88.66</v>
      </c>
      <c r="ED618" s="2" t="n">
        <v>0</v>
      </c>
      <c r="EE618" s="2" t="n">
        <v>94.2</v>
      </c>
      <c r="EF618" s="2" t="n">
        <v>94.2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</row>
    <row r="619">
      <c r="A619" s="2" t="n">
        <v>3</v>
      </c>
      <c r="B619" s="2" t="inlineStr">
        <is>
          <t>23.07.02</t>
        </is>
      </c>
      <c r="C619" s="2" t="inlineStr">
        <is>
          <t>Instalações de Gás de cozinha</t>
        </is>
      </c>
      <c r="D619" s="2" t="inlineStr">
        <is>
          <t>13/11/2026</t>
        </is>
      </c>
      <c r="E619" s="2" t="inlineStr">
        <is>
          <t>26/11/2027</t>
        </is>
      </c>
      <c r="F619" s="2" t="n">
        <v>584964.10944</v>
      </c>
      <c r="G619" s="2" t="n">
        <v>0</v>
      </c>
      <c r="H619" s="2" t="n">
        <v>584964.10944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3</v>
      </c>
      <c r="BR619" s="2" t="n">
        <v>1.37</v>
      </c>
      <c r="BS619" s="2" t="n">
        <v>0</v>
      </c>
      <c r="BT619" s="2" t="n">
        <v>6.56</v>
      </c>
      <c r="BU619" s="2" t="n">
        <v>4.92</v>
      </c>
      <c r="BV619" s="2" t="n">
        <v>0</v>
      </c>
      <c r="BW619" s="2" t="n">
        <v>14.2</v>
      </c>
      <c r="BX619" s="2" t="n">
        <v>11.75</v>
      </c>
      <c r="BY619" s="2" t="n">
        <v>0</v>
      </c>
      <c r="BZ619" s="2" t="n">
        <v>22.4</v>
      </c>
      <c r="CA619" s="2" t="n">
        <v>19.94</v>
      </c>
      <c r="CB619" s="2" t="n">
        <v>0</v>
      </c>
      <c r="CC619" s="2" t="n">
        <v>31.28</v>
      </c>
      <c r="CD619" s="2" t="n">
        <v>28.82</v>
      </c>
      <c r="CE619" s="2" t="n">
        <v>0</v>
      </c>
      <c r="CF619" s="2" t="n">
        <v>39.88</v>
      </c>
      <c r="CG619" s="2" t="n">
        <v>37.43</v>
      </c>
      <c r="CH619" s="2" t="n">
        <v>0</v>
      </c>
      <c r="CI619" s="2" t="n">
        <v>48.31</v>
      </c>
      <c r="CJ619" s="2" t="n">
        <v>45.85</v>
      </c>
      <c r="CK619" s="2" t="n">
        <v>0</v>
      </c>
      <c r="CL619" s="2" t="n">
        <v>57.32</v>
      </c>
      <c r="CM619" s="2" t="n">
        <v>54.86</v>
      </c>
      <c r="CN619" s="2" t="n">
        <v>0</v>
      </c>
      <c r="CO619" s="2" t="n">
        <v>66.59999999999999</v>
      </c>
      <c r="CP619" s="2" t="n">
        <v>64.14</v>
      </c>
      <c r="CQ619" s="2" t="n">
        <v>0</v>
      </c>
      <c r="CR619" s="2" t="n">
        <v>75.62</v>
      </c>
      <c r="CS619" s="2" t="n">
        <v>73.16</v>
      </c>
      <c r="CT619" s="2" t="n">
        <v>0</v>
      </c>
      <c r="CU619" s="2" t="n">
        <v>86.31999999999999</v>
      </c>
      <c r="CV619" s="2" t="n">
        <v>85.2</v>
      </c>
      <c r="CW619" s="2" t="n">
        <v>0</v>
      </c>
      <c r="CX619" s="2" t="n">
        <v>90.29000000000001</v>
      </c>
      <c r="CY619" s="2" t="n">
        <v>89.47</v>
      </c>
      <c r="CZ619" s="2" t="n">
        <v>0</v>
      </c>
      <c r="DA619" s="2" t="n">
        <v>100</v>
      </c>
      <c r="DB619" s="2" t="n">
        <v>100</v>
      </c>
      <c r="DC619" s="2" t="n">
        <v>0</v>
      </c>
      <c r="DD619" s="2" t="n">
        <v>100</v>
      </c>
      <c r="DE619" s="2" t="n">
        <v>100</v>
      </c>
      <c r="DF619" s="2" t="n">
        <v>0</v>
      </c>
      <c r="DG619" s="2" t="n">
        <v>100</v>
      </c>
      <c r="DH619" s="2" t="n">
        <v>100</v>
      </c>
      <c r="DI619" s="2" t="n">
        <v>0</v>
      </c>
      <c r="DJ619" s="2" t="n">
        <v>100</v>
      </c>
      <c r="DK619" s="2" t="n">
        <v>100</v>
      </c>
      <c r="DL619" s="2" t="n">
        <v>0</v>
      </c>
      <c r="DM619" s="2" t="n">
        <v>100</v>
      </c>
      <c r="DN619" s="2" t="n">
        <v>100</v>
      </c>
      <c r="DO619" s="2" t="n">
        <v>0</v>
      </c>
      <c r="DP619" s="2" t="n">
        <v>100</v>
      </c>
      <c r="DQ619" s="2" t="n">
        <v>100</v>
      </c>
      <c r="DR619" s="2" t="n">
        <v>0</v>
      </c>
      <c r="DS619" s="2" t="n">
        <v>100</v>
      </c>
      <c r="DT619" s="2" t="n">
        <v>100</v>
      </c>
      <c r="DU619" s="2" t="n">
        <v>0</v>
      </c>
      <c r="DV619" s="2" t="n">
        <v>100</v>
      </c>
      <c r="DW619" s="2" t="n">
        <v>100</v>
      </c>
      <c r="DX619" s="2" t="n">
        <v>0</v>
      </c>
      <c r="DY619" s="2" t="n">
        <v>100</v>
      </c>
      <c r="DZ619" s="2" t="n">
        <v>100</v>
      </c>
      <c r="EA619" s="2" t="n">
        <v>0</v>
      </c>
      <c r="EB619" s="2" t="n">
        <v>100</v>
      </c>
      <c r="EC619" s="2" t="n">
        <v>100</v>
      </c>
      <c r="ED619" s="2" t="n">
        <v>0</v>
      </c>
      <c r="EE619" s="2" t="n">
        <v>100</v>
      </c>
      <c r="EF619" s="2" t="n">
        <v>100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</row>
    <row r="620">
      <c r="A620" s="2" t="n">
        <v>3</v>
      </c>
      <c r="B620" s="2" t="inlineStr">
        <is>
          <t>23.07.03</t>
        </is>
      </c>
      <c r="C620" s="2" t="inlineStr">
        <is>
          <t>Aquecedores Solares</t>
        </is>
      </c>
      <c r="D620" s="2" t="inlineStr">
        <is>
          <t>04/08/2028</t>
        </is>
      </c>
      <c r="E620" s="2" t="inlineStr">
        <is>
          <t>24/10/2028</t>
        </is>
      </c>
      <c r="F620" s="2" t="n">
        <v>389976.07296</v>
      </c>
      <c r="G620" s="2" t="n">
        <v>0</v>
      </c>
      <c r="H620" s="2" t="n">
        <v>389976.07296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0</v>
      </c>
      <c r="DN620" s="2" t="n">
        <v>0</v>
      </c>
      <c r="DO620" s="2" t="n">
        <v>0</v>
      </c>
      <c r="DP620" s="2" t="n">
        <v>0</v>
      </c>
      <c r="DQ620" s="2" t="n">
        <v>0</v>
      </c>
      <c r="DR620" s="2" t="n">
        <v>0</v>
      </c>
      <c r="DS620" s="2" t="n">
        <v>0</v>
      </c>
      <c r="DT620" s="2" t="n">
        <v>0</v>
      </c>
      <c r="DU620" s="2" t="n">
        <v>0</v>
      </c>
      <c r="DV620" s="2" t="n">
        <v>0</v>
      </c>
      <c r="DW620" s="2" t="n">
        <v>0</v>
      </c>
      <c r="DX620" s="2" t="n">
        <v>0</v>
      </c>
      <c r="DY620" s="2" t="n">
        <v>0</v>
      </c>
      <c r="DZ620" s="2" t="n">
        <v>0</v>
      </c>
      <c r="EA620" s="2" t="n">
        <v>0</v>
      </c>
      <c r="EB620" s="2" t="n">
        <v>34.55</v>
      </c>
      <c r="EC620" s="2" t="n">
        <v>34.55</v>
      </c>
      <c r="ED620" s="2" t="n">
        <v>0</v>
      </c>
      <c r="EE620" s="2" t="n">
        <v>70.91</v>
      </c>
      <c r="EF620" s="2" t="n">
        <v>70.91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</row>
    <row r="621">
      <c r="A621" s="2" t="n">
        <v>1</v>
      </c>
      <c r="B621" s="2" t="inlineStr">
        <is>
          <t>24</t>
        </is>
      </c>
      <c r="C621" s="2" t="inlineStr">
        <is>
          <t>ELEVADORES</t>
        </is>
      </c>
      <c r="D621" s="2" t="inlineStr">
        <is>
          <t>06/09/2027</t>
        </is>
      </c>
      <c r="E621" s="2" t="inlineStr">
        <is>
          <t>08/11/2028</t>
        </is>
      </c>
      <c r="F621" s="2" t="n">
        <v>5284594.962871408</v>
      </c>
      <c r="G621" s="2" t="n">
        <v>0</v>
      </c>
      <c r="H621" s="2" t="n">
        <v>5284594.962871408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36.82</v>
      </c>
      <c r="CV621" s="2" t="n">
        <v>28.64</v>
      </c>
      <c r="CW621" s="2" t="n">
        <v>0</v>
      </c>
      <c r="CX621" s="2" t="n">
        <v>45</v>
      </c>
      <c r="CY621" s="2" t="n">
        <v>45</v>
      </c>
      <c r="CZ621" s="2" t="n">
        <v>0</v>
      </c>
      <c r="DA621" s="2" t="n">
        <v>45</v>
      </c>
      <c r="DB621" s="2" t="n">
        <v>45</v>
      </c>
      <c r="DC621" s="2" t="n">
        <v>0</v>
      </c>
      <c r="DD621" s="2" t="n">
        <v>45</v>
      </c>
      <c r="DE621" s="2" t="n">
        <v>45</v>
      </c>
      <c r="DF621" s="2" t="n">
        <v>0</v>
      </c>
      <c r="DG621" s="2" t="n">
        <v>45</v>
      </c>
      <c r="DH621" s="2" t="n">
        <v>45</v>
      </c>
      <c r="DI621" s="2" t="n">
        <v>0</v>
      </c>
      <c r="DJ621" s="2" t="n">
        <v>45</v>
      </c>
      <c r="DK621" s="2" t="n">
        <v>45</v>
      </c>
      <c r="DL621" s="2" t="n">
        <v>0</v>
      </c>
      <c r="DM621" s="2" t="n">
        <v>45</v>
      </c>
      <c r="DN621" s="2" t="n">
        <v>45</v>
      </c>
      <c r="DO621" s="2" t="n">
        <v>0</v>
      </c>
      <c r="DP621" s="2" t="n">
        <v>45</v>
      </c>
      <c r="DQ621" s="2" t="n">
        <v>45</v>
      </c>
      <c r="DR621" s="2" t="n">
        <v>0</v>
      </c>
      <c r="DS621" s="2" t="n">
        <v>50</v>
      </c>
      <c r="DT621" s="2" t="n">
        <v>48.18</v>
      </c>
      <c r="DU621" s="2" t="n">
        <v>0</v>
      </c>
      <c r="DV621" s="2" t="n">
        <v>55</v>
      </c>
      <c r="DW621" s="2" t="n">
        <v>55</v>
      </c>
      <c r="DX621" s="2" t="n">
        <v>0</v>
      </c>
      <c r="DY621" s="2" t="n">
        <v>55</v>
      </c>
      <c r="DZ621" s="2" t="n">
        <v>55</v>
      </c>
      <c r="EA621" s="2" t="n">
        <v>0</v>
      </c>
      <c r="EB621" s="2" t="n">
        <v>55</v>
      </c>
      <c r="EC621" s="2" t="n">
        <v>55</v>
      </c>
      <c r="ED621" s="2" t="n">
        <v>0</v>
      </c>
      <c r="EE621" s="2" t="n">
        <v>55</v>
      </c>
      <c r="EF621" s="2" t="n">
        <v>55</v>
      </c>
      <c r="EG621" s="2" t="n">
        <v>0</v>
      </c>
      <c r="EH621" s="2" t="n">
        <v>89.77</v>
      </c>
      <c r="EI621" s="2" t="n">
        <v>81.59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</row>
    <row r="622">
      <c r="A622" s="2" t="n">
        <v>2</v>
      </c>
      <c r="B622" s="2" t="inlineStr">
        <is>
          <t>24.01</t>
        </is>
      </c>
      <c r="C622" s="2" t="inlineStr">
        <is>
          <t>Elevadores</t>
        </is>
      </c>
      <c r="D622" s="2" t="inlineStr">
        <is>
          <t>06/09/2027</t>
        </is>
      </c>
      <c r="E622" s="2" t="inlineStr">
        <is>
          <t>08/11/2028</t>
        </is>
      </c>
      <c r="F622" s="2" t="n">
        <v>5284594.962871408</v>
      </c>
      <c r="G622" s="2" t="n">
        <v>0</v>
      </c>
      <c r="H622" s="2" t="n">
        <v>5284594.962871408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36.82</v>
      </c>
      <c r="CV622" s="2" t="n">
        <v>28.64</v>
      </c>
      <c r="CW622" s="2" t="n">
        <v>0</v>
      </c>
      <c r="CX622" s="2" t="n">
        <v>45</v>
      </c>
      <c r="CY622" s="2" t="n">
        <v>45</v>
      </c>
      <c r="CZ622" s="2" t="n">
        <v>0</v>
      </c>
      <c r="DA622" s="2" t="n">
        <v>45</v>
      </c>
      <c r="DB622" s="2" t="n">
        <v>45</v>
      </c>
      <c r="DC622" s="2" t="n">
        <v>0</v>
      </c>
      <c r="DD622" s="2" t="n">
        <v>45</v>
      </c>
      <c r="DE622" s="2" t="n">
        <v>45</v>
      </c>
      <c r="DF622" s="2" t="n">
        <v>0</v>
      </c>
      <c r="DG622" s="2" t="n">
        <v>45</v>
      </c>
      <c r="DH622" s="2" t="n">
        <v>45</v>
      </c>
      <c r="DI622" s="2" t="n">
        <v>0</v>
      </c>
      <c r="DJ622" s="2" t="n">
        <v>45</v>
      </c>
      <c r="DK622" s="2" t="n">
        <v>45</v>
      </c>
      <c r="DL622" s="2" t="n">
        <v>0</v>
      </c>
      <c r="DM622" s="2" t="n">
        <v>45</v>
      </c>
      <c r="DN622" s="2" t="n">
        <v>45</v>
      </c>
      <c r="DO622" s="2" t="n">
        <v>0</v>
      </c>
      <c r="DP622" s="2" t="n">
        <v>45</v>
      </c>
      <c r="DQ622" s="2" t="n">
        <v>45</v>
      </c>
      <c r="DR622" s="2" t="n">
        <v>0</v>
      </c>
      <c r="DS622" s="2" t="n">
        <v>50</v>
      </c>
      <c r="DT622" s="2" t="n">
        <v>48.18</v>
      </c>
      <c r="DU622" s="2" t="n">
        <v>0</v>
      </c>
      <c r="DV622" s="2" t="n">
        <v>55</v>
      </c>
      <c r="DW622" s="2" t="n">
        <v>55</v>
      </c>
      <c r="DX622" s="2" t="n">
        <v>0</v>
      </c>
      <c r="DY622" s="2" t="n">
        <v>55</v>
      </c>
      <c r="DZ622" s="2" t="n">
        <v>55</v>
      </c>
      <c r="EA622" s="2" t="n">
        <v>0</v>
      </c>
      <c r="EB622" s="2" t="n">
        <v>55</v>
      </c>
      <c r="EC622" s="2" t="n">
        <v>55</v>
      </c>
      <c r="ED622" s="2" t="n">
        <v>0</v>
      </c>
      <c r="EE622" s="2" t="n">
        <v>55</v>
      </c>
      <c r="EF622" s="2" t="n">
        <v>55</v>
      </c>
      <c r="EG622" s="2" t="n">
        <v>0</v>
      </c>
      <c r="EH622" s="2" t="n">
        <v>89.77</v>
      </c>
      <c r="EI622" s="2" t="n">
        <v>81.59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</row>
    <row r="623">
      <c r="A623" s="2" t="n">
        <v>3</v>
      </c>
      <c r="B623" s="2" t="inlineStr">
        <is>
          <t>24.01.01</t>
        </is>
      </c>
      <c r="C623" s="2" t="inlineStr">
        <is>
          <t>Elevador comercial 1 (9 andares| 5 paradas)</t>
        </is>
      </c>
      <c r="D623" s="2" t="inlineStr">
        <is>
          <t>17/05/2028</t>
        </is>
      </c>
      <c r="E623" s="2" t="inlineStr">
        <is>
          <t>16/06/2028</t>
        </is>
      </c>
      <c r="F623" s="2" t="n">
        <v>264000</v>
      </c>
      <c r="G623" s="2" t="n">
        <v>0</v>
      </c>
      <c r="H623" s="2" t="n">
        <v>264000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0</v>
      </c>
      <c r="DH623" s="2" t="n">
        <v>0</v>
      </c>
      <c r="DI623" s="2" t="n">
        <v>0</v>
      </c>
      <c r="DJ623" s="2" t="n">
        <v>0</v>
      </c>
      <c r="DK623" s="2" t="n">
        <v>0</v>
      </c>
      <c r="DL623" s="2" t="n">
        <v>0</v>
      </c>
      <c r="DM623" s="2" t="n">
        <v>0</v>
      </c>
      <c r="DN623" s="2" t="n">
        <v>0</v>
      </c>
      <c r="DO623" s="2" t="n">
        <v>0</v>
      </c>
      <c r="DP623" s="2" t="n">
        <v>0</v>
      </c>
      <c r="DQ623" s="2" t="n">
        <v>0</v>
      </c>
      <c r="DR623" s="2" t="n">
        <v>0</v>
      </c>
      <c r="DS623" s="2" t="n">
        <v>50</v>
      </c>
      <c r="DT623" s="2" t="n">
        <v>31.82</v>
      </c>
      <c r="DU623" s="2" t="n">
        <v>0</v>
      </c>
      <c r="DV623" s="2" t="n">
        <v>100</v>
      </c>
      <c r="DW623" s="2" t="n">
        <v>100</v>
      </c>
      <c r="DX623" s="2" t="n">
        <v>0</v>
      </c>
      <c r="DY623" s="2" t="n">
        <v>100</v>
      </c>
      <c r="DZ623" s="2" t="n">
        <v>100</v>
      </c>
      <c r="EA623" s="2" t="n">
        <v>0</v>
      </c>
      <c r="EB623" s="2" t="n">
        <v>100</v>
      </c>
      <c r="EC623" s="2" t="n">
        <v>100</v>
      </c>
      <c r="ED623" s="2" t="n">
        <v>0</v>
      </c>
      <c r="EE623" s="2" t="n">
        <v>100</v>
      </c>
      <c r="EF623" s="2" t="n">
        <v>100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</row>
    <row r="624">
      <c r="A624" s="2" t="n">
        <v>3</v>
      </c>
      <c r="B624" s="2" t="inlineStr">
        <is>
          <t>24.01.02</t>
        </is>
      </c>
      <c r="C624" s="2" t="inlineStr">
        <is>
          <t>Elevador comercial 2  (5 andares| 4 paradas)</t>
        </is>
      </c>
      <c r="D624" s="2" t="inlineStr">
        <is>
          <t>17/05/2028</t>
        </is>
      </c>
      <c r="E624" s="2" t="inlineStr">
        <is>
          <t>16/06/2028</t>
        </is>
      </c>
      <c r="F624" s="2" t="n">
        <v>264000</v>
      </c>
      <c r="G624" s="2" t="n">
        <v>0</v>
      </c>
      <c r="H624" s="2" t="n">
        <v>264000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0</v>
      </c>
      <c r="DH624" s="2" t="n">
        <v>0</v>
      </c>
      <c r="DI624" s="2" t="n">
        <v>0</v>
      </c>
      <c r="DJ624" s="2" t="n">
        <v>0</v>
      </c>
      <c r="DK624" s="2" t="n">
        <v>0</v>
      </c>
      <c r="DL624" s="2" t="n">
        <v>0</v>
      </c>
      <c r="DM624" s="2" t="n">
        <v>0</v>
      </c>
      <c r="DN624" s="2" t="n">
        <v>0</v>
      </c>
      <c r="DO624" s="2" t="n">
        <v>0</v>
      </c>
      <c r="DP624" s="2" t="n">
        <v>0</v>
      </c>
      <c r="DQ624" s="2" t="n">
        <v>0</v>
      </c>
      <c r="DR624" s="2" t="n">
        <v>0</v>
      </c>
      <c r="DS624" s="2" t="n">
        <v>50</v>
      </c>
      <c r="DT624" s="2" t="n">
        <v>31.82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</row>
    <row r="625">
      <c r="A625" s="2" t="n">
        <v>3</v>
      </c>
      <c r="B625" s="2" t="inlineStr">
        <is>
          <t>24.01.03</t>
        </is>
      </c>
      <c r="C625" s="2" t="inlineStr">
        <is>
          <t>Elevador de emergência (37 andares| 34 paradas)</t>
        </is>
      </c>
      <c r="D625" s="2" t="inlineStr">
        <is>
          <t>06/09/2027</t>
        </is>
      </c>
      <c r="E625" s="2" t="inlineStr">
        <is>
          <t>08/11/2028</t>
        </is>
      </c>
      <c r="F625" s="2" t="n">
        <v>1155000</v>
      </c>
      <c r="G625" s="2" t="n">
        <v>0</v>
      </c>
      <c r="H625" s="2" t="n">
        <v>1155000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40.91</v>
      </c>
      <c r="CV625" s="2" t="n">
        <v>31.82</v>
      </c>
      <c r="CW625" s="2" t="n">
        <v>0</v>
      </c>
      <c r="CX625" s="2" t="n">
        <v>50</v>
      </c>
      <c r="CY625" s="2" t="n">
        <v>50</v>
      </c>
      <c r="CZ625" s="2" t="n">
        <v>0</v>
      </c>
      <c r="DA625" s="2" t="n">
        <v>50</v>
      </c>
      <c r="DB625" s="2" t="n">
        <v>50</v>
      </c>
      <c r="DC625" s="2" t="n">
        <v>0</v>
      </c>
      <c r="DD625" s="2" t="n">
        <v>50</v>
      </c>
      <c r="DE625" s="2" t="n">
        <v>50</v>
      </c>
      <c r="DF625" s="2" t="n">
        <v>0</v>
      </c>
      <c r="DG625" s="2" t="n">
        <v>50</v>
      </c>
      <c r="DH625" s="2" t="n">
        <v>50</v>
      </c>
      <c r="DI625" s="2" t="n">
        <v>0</v>
      </c>
      <c r="DJ625" s="2" t="n">
        <v>50</v>
      </c>
      <c r="DK625" s="2" t="n">
        <v>50</v>
      </c>
      <c r="DL625" s="2" t="n">
        <v>0</v>
      </c>
      <c r="DM625" s="2" t="n">
        <v>50</v>
      </c>
      <c r="DN625" s="2" t="n">
        <v>50</v>
      </c>
      <c r="DO625" s="2" t="n">
        <v>0</v>
      </c>
      <c r="DP625" s="2" t="n">
        <v>50</v>
      </c>
      <c r="DQ625" s="2" t="n">
        <v>50</v>
      </c>
      <c r="DR625" s="2" t="n">
        <v>0</v>
      </c>
      <c r="DS625" s="2" t="n">
        <v>50</v>
      </c>
      <c r="DT625" s="2" t="n">
        <v>50</v>
      </c>
      <c r="DU625" s="2" t="n">
        <v>0</v>
      </c>
      <c r="DV625" s="2" t="n">
        <v>50</v>
      </c>
      <c r="DW625" s="2" t="n">
        <v>50</v>
      </c>
      <c r="DX625" s="2" t="n">
        <v>0</v>
      </c>
      <c r="DY625" s="2" t="n">
        <v>50</v>
      </c>
      <c r="DZ625" s="2" t="n">
        <v>50</v>
      </c>
      <c r="EA625" s="2" t="n">
        <v>0</v>
      </c>
      <c r="EB625" s="2" t="n">
        <v>50</v>
      </c>
      <c r="EC625" s="2" t="n">
        <v>50</v>
      </c>
      <c r="ED625" s="2" t="n">
        <v>0</v>
      </c>
      <c r="EE625" s="2" t="n">
        <v>50</v>
      </c>
      <c r="EF625" s="2" t="n">
        <v>50</v>
      </c>
      <c r="EG625" s="2" t="n">
        <v>0</v>
      </c>
      <c r="EH625" s="2" t="n">
        <v>88.64</v>
      </c>
      <c r="EI625" s="2" t="n">
        <v>79.55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</row>
    <row r="626">
      <c r="A626" s="2" t="n">
        <v>3</v>
      </c>
      <c r="B626" s="2" t="inlineStr">
        <is>
          <t>24.01.04</t>
        </is>
      </c>
      <c r="C626" s="2" t="inlineStr">
        <is>
          <t>Elevador Social (37 andares| 34 paradas)</t>
        </is>
      </c>
      <c r="D626" s="2" t="inlineStr">
        <is>
          <t>06/09/2027</t>
        </is>
      </c>
      <c r="E626" s="2" t="inlineStr">
        <is>
          <t>08/11/2028</t>
        </is>
      </c>
      <c r="F626" s="2" t="n">
        <v>3465000</v>
      </c>
      <c r="G626" s="2" t="n">
        <v>0</v>
      </c>
      <c r="H626" s="2" t="n">
        <v>3465000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40.91</v>
      </c>
      <c r="CV626" s="2" t="n">
        <v>31.82</v>
      </c>
      <c r="CW626" s="2" t="n">
        <v>0</v>
      </c>
      <c r="CX626" s="2" t="n">
        <v>50</v>
      </c>
      <c r="CY626" s="2" t="n">
        <v>50</v>
      </c>
      <c r="CZ626" s="2" t="n">
        <v>0</v>
      </c>
      <c r="DA626" s="2" t="n">
        <v>50</v>
      </c>
      <c r="DB626" s="2" t="n">
        <v>50</v>
      </c>
      <c r="DC626" s="2" t="n">
        <v>0</v>
      </c>
      <c r="DD626" s="2" t="n">
        <v>50</v>
      </c>
      <c r="DE626" s="2" t="n">
        <v>50</v>
      </c>
      <c r="DF626" s="2" t="n">
        <v>0</v>
      </c>
      <c r="DG626" s="2" t="n">
        <v>50</v>
      </c>
      <c r="DH626" s="2" t="n">
        <v>50</v>
      </c>
      <c r="DI626" s="2" t="n">
        <v>0</v>
      </c>
      <c r="DJ626" s="2" t="n">
        <v>50</v>
      </c>
      <c r="DK626" s="2" t="n">
        <v>50</v>
      </c>
      <c r="DL626" s="2" t="n">
        <v>0</v>
      </c>
      <c r="DM626" s="2" t="n">
        <v>50</v>
      </c>
      <c r="DN626" s="2" t="n">
        <v>50</v>
      </c>
      <c r="DO626" s="2" t="n">
        <v>0</v>
      </c>
      <c r="DP626" s="2" t="n">
        <v>50</v>
      </c>
      <c r="DQ626" s="2" t="n">
        <v>50</v>
      </c>
      <c r="DR626" s="2" t="n">
        <v>0</v>
      </c>
      <c r="DS626" s="2" t="n">
        <v>50</v>
      </c>
      <c r="DT626" s="2" t="n">
        <v>50</v>
      </c>
      <c r="DU626" s="2" t="n">
        <v>0</v>
      </c>
      <c r="DV626" s="2" t="n">
        <v>50</v>
      </c>
      <c r="DW626" s="2" t="n">
        <v>50</v>
      </c>
      <c r="DX626" s="2" t="n">
        <v>0</v>
      </c>
      <c r="DY626" s="2" t="n">
        <v>50</v>
      </c>
      <c r="DZ626" s="2" t="n">
        <v>50</v>
      </c>
      <c r="EA626" s="2" t="n">
        <v>0</v>
      </c>
      <c r="EB626" s="2" t="n">
        <v>50</v>
      </c>
      <c r="EC626" s="2" t="n">
        <v>50</v>
      </c>
      <c r="ED626" s="2" t="n">
        <v>0</v>
      </c>
      <c r="EE626" s="2" t="n">
        <v>50</v>
      </c>
      <c r="EF626" s="2" t="n">
        <v>50</v>
      </c>
      <c r="EG626" s="2" t="n">
        <v>0</v>
      </c>
      <c r="EH626" s="2" t="n">
        <v>88.64</v>
      </c>
      <c r="EI626" s="2" t="n">
        <v>79.55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</row>
    <row r="627">
      <c r="A627" s="2" t="n">
        <v>3</v>
      </c>
      <c r="B627" s="2" t="inlineStr">
        <is>
          <t>24.01.05</t>
        </is>
      </c>
      <c r="C627" s="2" t="inlineStr">
        <is>
          <t>Proteção para fosso dos elevadores</t>
        </is>
      </c>
      <c r="D627" s="2" t="inlineStr">
        <is>
          <t>06/09/2027</t>
        </is>
      </c>
      <c r="E627" s="2" t="inlineStr">
        <is>
          <t>08/11/2028</t>
        </is>
      </c>
      <c r="F627" s="2" t="n">
        <v>31594.96287140805</v>
      </c>
      <c r="G627" s="2" t="n">
        <v>0</v>
      </c>
      <c r="H627" s="2" t="n">
        <v>31594.96287140805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40.91</v>
      </c>
      <c r="CV627" s="2" t="n">
        <v>31.82</v>
      </c>
      <c r="CW627" s="2" t="n">
        <v>0</v>
      </c>
      <c r="CX627" s="2" t="n">
        <v>50</v>
      </c>
      <c r="CY627" s="2" t="n">
        <v>50</v>
      </c>
      <c r="CZ627" s="2" t="n">
        <v>0</v>
      </c>
      <c r="DA627" s="2" t="n">
        <v>50</v>
      </c>
      <c r="DB627" s="2" t="n">
        <v>50</v>
      </c>
      <c r="DC627" s="2" t="n">
        <v>0</v>
      </c>
      <c r="DD627" s="2" t="n">
        <v>50</v>
      </c>
      <c r="DE627" s="2" t="n">
        <v>50</v>
      </c>
      <c r="DF627" s="2" t="n">
        <v>0</v>
      </c>
      <c r="DG627" s="2" t="n">
        <v>50</v>
      </c>
      <c r="DH627" s="2" t="n">
        <v>50</v>
      </c>
      <c r="DI627" s="2" t="n">
        <v>0</v>
      </c>
      <c r="DJ627" s="2" t="n">
        <v>50</v>
      </c>
      <c r="DK627" s="2" t="n">
        <v>50</v>
      </c>
      <c r="DL627" s="2" t="n">
        <v>0</v>
      </c>
      <c r="DM627" s="2" t="n">
        <v>50</v>
      </c>
      <c r="DN627" s="2" t="n">
        <v>50</v>
      </c>
      <c r="DO627" s="2" t="n">
        <v>0</v>
      </c>
      <c r="DP627" s="2" t="n">
        <v>50</v>
      </c>
      <c r="DQ627" s="2" t="n">
        <v>50</v>
      </c>
      <c r="DR627" s="2" t="n">
        <v>0</v>
      </c>
      <c r="DS627" s="2" t="n">
        <v>50</v>
      </c>
      <c r="DT627" s="2" t="n">
        <v>50</v>
      </c>
      <c r="DU627" s="2" t="n">
        <v>0</v>
      </c>
      <c r="DV627" s="2" t="n">
        <v>50</v>
      </c>
      <c r="DW627" s="2" t="n">
        <v>50</v>
      </c>
      <c r="DX627" s="2" t="n">
        <v>0</v>
      </c>
      <c r="DY627" s="2" t="n">
        <v>50</v>
      </c>
      <c r="DZ627" s="2" t="n">
        <v>50</v>
      </c>
      <c r="EA627" s="2" t="n">
        <v>0</v>
      </c>
      <c r="EB627" s="2" t="n">
        <v>50</v>
      </c>
      <c r="EC627" s="2" t="n">
        <v>50</v>
      </c>
      <c r="ED627" s="2" t="n">
        <v>0</v>
      </c>
      <c r="EE627" s="2" t="n">
        <v>50</v>
      </c>
      <c r="EF627" s="2" t="n">
        <v>50</v>
      </c>
      <c r="EG627" s="2" t="n">
        <v>0</v>
      </c>
      <c r="EH627" s="2" t="n">
        <v>88.64</v>
      </c>
      <c r="EI627" s="2" t="n">
        <v>79.55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</row>
    <row r="628">
      <c r="A628" s="2" t="n">
        <v>3</v>
      </c>
      <c r="B628" s="2" t="inlineStr">
        <is>
          <t>24.01.06</t>
        </is>
      </c>
      <c r="C628" s="2" t="inlineStr">
        <is>
          <t>Instalação de bomba sapo para drenagem do poço do elevador</t>
        </is>
      </c>
      <c r="D628" s="2" t="inlineStr">
        <is>
          <t>06/09/2027</t>
        </is>
      </c>
      <c r="E628" s="2" t="inlineStr">
        <is>
          <t>08/11/2028</t>
        </is>
      </c>
      <c r="F628" s="2" t="n">
        <v>17500</v>
      </c>
      <c r="G628" s="2" t="n">
        <v>0</v>
      </c>
      <c r="H628" s="2" t="n">
        <v>17500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40.91</v>
      </c>
      <c r="CV628" s="2" t="n">
        <v>31.82</v>
      </c>
      <c r="CW628" s="2" t="n">
        <v>0</v>
      </c>
      <c r="CX628" s="2" t="n">
        <v>50</v>
      </c>
      <c r="CY628" s="2" t="n">
        <v>50</v>
      </c>
      <c r="CZ628" s="2" t="n">
        <v>0</v>
      </c>
      <c r="DA628" s="2" t="n">
        <v>50</v>
      </c>
      <c r="DB628" s="2" t="n">
        <v>50</v>
      </c>
      <c r="DC628" s="2" t="n">
        <v>0</v>
      </c>
      <c r="DD628" s="2" t="n">
        <v>50</v>
      </c>
      <c r="DE628" s="2" t="n">
        <v>50</v>
      </c>
      <c r="DF628" s="2" t="n">
        <v>0</v>
      </c>
      <c r="DG628" s="2" t="n">
        <v>50</v>
      </c>
      <c r="DH628" s="2" t="n">
        <v>50</v>
      </c>
      <c r="DI628" s="2" t="n">
        <v>0</v>
      </c>
      <c r="DJ628" s="2" t="n">
        <v>50</v>
      </c>
      <c r="DK628" s="2" t="n">
        <v>50</v>
      </c>
      <c r="DL628" s="2" t="n">
        <v>0</v>
      </c>
      <c r="DM628" s="2" t="n">
        <v>50</v>
      </c>
      <c r="DN628" s="2" t="n">
        <v>50</v>
      </c>
      <c r="DO628" s="2" t="n">
        <v>0</v>
      </c>
      <c r="DP628" s="2" t="n">
        <v>50</v>
      </c>
      <c r="DQ628" s="2" t="n">
        <v>50</v>
      </c>
      <c r="DR628" s="2" t="n">
        <v>0</v>
      </c>
      <c r="DS628" s="2" t="n">
        <v>50</v>
      </c>
      <c r="DT628" s="2" t="n">
        <v>50</v>
      </c>
      <c r="DU628" s="2" t="n">
        <v>0</v>
      </c>
      <c r="DV628" s="2" t="n">
        <v>50</v>
      </c>
      <c r="DW628" s="2" t="n">
        <v>50</v>
      </c>
      <c r="DX628" s="2" t="n">
        <v>0</v>
      </c>
      <c r="DY628" s="2" t="n">
        <v>50</v>
      </c>
      <c r="DZ628" s="2" t="n">
        <v>50</v>
      </c>
      <c r="EA628" s="2" t="n">
        <v>0</v>
      </c>
      <c r="EB628" s="2" t="n">
        <v>50</v>
      </c>
      <c r="EC628" s="2" t="n">
        <v>50</v>
      </c>
      <c r="ED628" s="2" t="n">
        <v>0</v>
      </c>
      <c r="EE628" s="2" t="n">
        <v>50</v>
      </c>
      <c r="EF628" s="2" t="n">
        <v>50</v>
      </c>
      <c r="EG628" s="2" t="n">
        <v>0</v>
      </c>
      <c r="EH628" s="2" t="n">
        <v>88.64</v>
      </c>
      <c r="EI628" s="2" t="n">
        <v>79.55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</row>
    <row r="629">
      <c r="A629" s="2" t="n">
        <v>3</v>
      </c>
      <c r="B629" s="2" t="inlineStr">
        <is>
          <t>24.01.07</t>
        </is>
      </c>
      <c r="C629" s="2" t="inlineStr">
        <is>
          <t>Proteção de elevadores definitivos com madeira, papelão e plástico durante a utilização pela obra</t>
        </is>
      </c>
      <c r="D629" s="2" t="inlineStr">
        <is>
          <t>06/09/2027</t>
        </is>
      </c>
      <c r="E629" s="2" t="inlineStr">
        <is>
          <t>08/11/2028</t>
        </is>
      </c>
      <c r="F629" s="2" t="n">
        <v>17500</v>
      </c>
      <c r="G629" s="2" t="n">
        <v>0</v>
      </c>
      <c r="H629" s="2" t="n">
        <v>17500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40.91</v>
      </c>
      <c r="CV629" s="2" t="n">
        <v>31.82</v>
      </c>
      <c r="CW629" s="2" t="n">
        <v>0</v>
      </c>
      <c r="CX629" s="2" t="n">
        <v>50</v>
      </c>
      <c r="CY629" s="2" t="n">
        <v>50</v>
      </c>
      <c r="CZ629" s="2" t="n">
        <v>0</v>
      </c>
      <c r="DA629" s="2" t="n">
        <v>50</v>
      </c>
      <c r="DB629" s="2" t="n">
        <v>50</v>
      </c>
      <c r="DC629" s="2" t="n">
        <v>0</v>
      </c>
      <c r="DD629" s="2" t="n">
        <v>50</v>
      </c>
      <c r="DE629" s="2" t="n">
        <v>50</v>
      </c>
      <c r="DF629" s="2" t="n">
        <v>0</v>
      </c>
      <c r="DG629" s="2" t="n">
        <v>50</v>
      </c>
      <c r="DH629" s="2" t="n">
        <v>50</v>
      </c>
      <c r="DI629" s="2" t="n">
        <v>0</v>
      </c>
      <c r="DJ629" s="2" t="n">
        <v>50</v>
      </c>
      <c r="DK629" s="2" t="n">
        <v>50</v>
      </c>
      <c r="DL629" s="2" t="n">
        <v>0</v>
      </c>
      <c r="DM629" s="2" t="n">
        <v>50</v>
      </c>
      <c r="DN629" s="2" t="n">
        <v>50</v>
      </c>
      <c r="DO629" s="2" t="n">
        <v>0</v>
      </c>
      <c r="DP629" s="2" t="n">
        <v>50</v>
      </c>
      <c r="DQ629" s="2" t="n">
        <v>50</v>
      </c>
      <c r="DR629" s="2" t="n">
        <v>0</v>
      </c>
      <c r="DS629" s="2" t="n">
        <v>50</v>
      </c>
      <c r="DT629" s="2" t="n">
        <v>50</v>
      </c>
      <c r="DU629" s="2" t="n">
        <v>0</v>
      </c>
      <c r="DV629" s="2" t="n">
        <v>50</v>
      </c>
      <c r="DW629" s="2" t="n">
        <v>50</v>
      </c>
      <c r="DX629" s="2" t="n">
        <v>0</v>
      </c>
      <c r="DY629" s="2" t="n">
        <v>50</v>
      </c>
      <c r="DZ629" s="2" t="n">
        <v>50</v>
      </c>
      <c r="EA629" s="2" t="n">
        <v>0</v>
      </c>
      <c r="EB629" s="2" t="n">
        <v>50</v>
      </c>
      <c r="EC629" s="2" t="n">
        <v>50</v>
      </c>
      <c r="ED629" s="2" t="n">
        <v>0</v>
      </c>
      <c r="EE629" s="2" t="n">
        <v>50</v>
      </c>
      <c r="EF629" s="2" t="n">
        <v>50</v>
      </c>
      <c r="EG629" s="2" t="n">
        <v>0</v>
      </c>
      <c r="EH629" s="2" t="n">
        <v>88.64</v>
      </c>
      <c r="EI629" s="2" t="n">
        <v>79.55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</row>
    <row r="630">
      <c r="A630" s="2" t="n">
        <v>3</v>
      </c>
      <c r="B630" s="2" t="inlineStr">
        <is>
          <t>24.01.08</t>
        </is>
      </c>
      <c r="C630" s="2" t="inlineStr">
        <is>
          <t>Serviços complementares à instalação e operação dos elevadores (içamento de motor, chumbamento de portas, preparo do poço)</t>
        </is>
      </c>
      <c r="D630" s="2" t="inlineStr">
        <is>
          <t>06/09/2027</t>
        </is>
      </c>
      <c r="E630" s="2" t="inlineStr">
        <is>
          <t>08/11/2028</t>
        </is>
      </c>
      <c r="F630" s="2" t="n">
        <v>70000</v>
      </c>
      <c r="G630" s="2" t="n">
        <v>0</v>
      </c>
      <c r="H630" s="2" t="n">
        <v>70000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40.91</v>
      </c>
      <c r="CV630" s="2" t="n">
        <v>31.82</v>
      </c>
      <c r="CW630" s="2" t="n">
        <v>0</v>
      </c>
      <c r="CX630" s="2" t="n">
        <v>50</v>
      </c>
      <c r="CY630" s="2" t="n">
        <v>50</v>
      </c>
      <c r="CZ630" s="2" t="n">
        <v>0</v>
      </c>
      <c r="DA630" s="2" t="n">
        <v>50</v>
      </c>
      <c r="DB630" s="2" t="n">
        <v>50</v>
      </c>
      <c r="DC630" s="2" t="n">
        <v>0</v>
      </c>
      <c r="DD630" s="2" t="n">
        <v>50</v>
      </c>
      <c r="DE630" s="2" t="n">
        <v>50</v>
      </c>
      <c r="DF630" s="2" t="n">
        <v>0</v>
      </c>
      <c r="DG630" s="2" t="n">
        <v>50</v>
      </c>
      <c r="DH630" s="2" t="n">
        <v>50</v>
      </c>
      <c r="DI630" s="2" t="n">
        <v>0</v>
      </c>
      <c r="DJ630" s="2" t="n">
        <v>50</v>
      </c>
      <c r="DK630" s="2" t="n">
        <v>50</v>
      </c>
      <c r="DL630" s="2" t="n">
        <v>0</v>
      </c>
      <c r="DM630" s="2" t="n">
        <v>50</v>
      </c>
      <c r="DN630" s="2" t="n">
        <v>50</v>
      </c>
      <c r="DO630" s="2" t="n">
        <v>0</v>
      </c>
      <c r="DP630" s="2" t="n">
        <v>50</v>
      </c>
      <c r="DQ630" s="2" t="n">
        <v>50</v>
      </c>
      <c r="DR630" s="2" t="n">
        <v>0</v>
      </c>
      <c r="DS630" s="2" t="n">
        <v>50</v>
      </c>
      <c r="DT630" s="2" t="n">
        <v>50</v>
      </c>
      <c r="DU630" s="2" t="n">
        <v>0</v>
      </c>
      <c r="DV630" s="2" t="n">
        <v>50</v>
      </c>
      <c r="DW630" s="2" t="n">
        <v>50</v>
      </c>
      <c r="DX630" s="2" t="n">
        <v>0</v>
      </c>
      <c r="DY630" s="2" t="n">
        <v>50</v>
      </c>
      <c r="DZ630" s="2" t="n">
        <v>50</v>
      </c>
      <c r="EA630" s="2" t="n">
        <v>0</v>
      </c>
      <c r="EB630" s="2" t="n">
        <v>50</v>
      </c>
      <c r="EC630" s="2" t="n">
        <v>50</v>
      </c>
      <c r="ED630" s="2" t="n">
        <v>0</v>
      </c>
      <c r="EE630" s="2" t="n">
        <v>50</v>
      </c>
      <c r="EF630" s="2" t="n">
        <v>50</v>
      </c>
      <c r="EG630" s="2" t="n">
        <v>0</v>
      </c>
      <c r="EH630" s="2" t="n">
        <v>88.64</v>
      </c>
      <c r="EI630" s="2" t="n">
        <v>79.55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</row>
    <row r="631">
      <c r="A631" s="2" t="n">
        <v>1</v>
      </c>
      <c r="B631" s="2" t="inlineStr">
        <is>
          <t>25</t>
        </is>
      </c>
      <c r="C631" s="2" t="inlineStr">
        <is>
          <t>ESQUADRIAS</t>
        </is>
      </c>
      <c r="D631" s="2" t="inlineStr">
        <is>
          <t>01/10/2026</t>
        </is>
      </c>
      <c r="E631" s="2" t="inlineStr">
        <is>
          <t>24/10/2028</t>
        </is>
      </c>
      <c r="F631" s="2" t="n">
        <v>10673815.7515627</v>
      </c>
      <c r="G631" s="2" t="n">
        <v>0</v>
      </c>
      <c r="H631" s="2" t="n">
        <v>10673815.7515627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0.27</v>
      </c>
      <c r="BO631" s="2" t="n">
        <v>0.07000000000000001</v>
      </c>
      <c r="BP631" s="2" t="n">
        <v>0</v>
      </c>
      <c r="BQ631" s="2" t="n">
        <v>0.92</v>
      </c>
      <c r="BR631" s="2" t="n">
        <v>0.74</v>
      </c>
      <c r="BS631" s="2" t="n">
        <v>0</v>
      </c>
      <c r="BT631" s="2" t="n">
        <v>1.38</v>
      </c>
      <c r="BU631" s="2" t="n">
        <v>1.18</v>
      </c>
      <c r="BV631" s="2" t="n">
        <v>0</v>
      </c>
      <c r="BW631" s="2" t="n">
        <v>2.04</v>
      </c>
      <c r="BX631" s="2" t="n">
        <v>1.84</v>
      </c>
      <c r="BY631" s="2" t="n">
        <v>0</v>
      </c>
      <c r="BZ631" s="2" t="n">
        <v>2.71</v>
      </c>
      <c r="CA631" s="2" t="n">
        <v>3.12</v>
      </c>
      <c r="CB631" s="2" t="n">
        <v>0</v>
      </c>
      <c r="CC631" s="2" t="n">
        <v>3.38</v>
      </c>
      <c r="CD631" s="2" t="n">
        <v>4.07</v>
      </c>
      <c r="CE631" s="2" t="n">
        <v>0</v>
      </c>
      <c r="CF631" s="2" t="n">
        <v>5.01</v>
      </c>
      <c r="CG631" s="2" t="n">
        <v>4.81</v>
      </c>
      <c r="CH631" s="2" t="n">
        <v>0</v>
      </c>
      <c r="CI631" s="2" t="n">
        <v>5.67</v>
      </c>
      <c r="CJ631" s="2" t="n">
        <v>6.13</v>
      </c>
      <c r="CK631" s="2" t="n">
        <v>0</v>
      </c>
      <c r="CL631" s="2" t="n">
        <v>6.42</v>
      </c>
      <c r="CM631" s="2" t="n">
        <v>7.48</v>
      </c>
      <c r="CN631" s="2" t="n">
        <v>0</v>
      </c>
      <c r="CO631" s="2" t="n">
        <v>7.74</v>
      </c>
      <c r="CP631" s="2" t="n">
        <v>8.92</v>
      </c>
      <c r="CQ631" s="2" t="n">
        <v>0</v>
      </c>
      <c r="CR631" s="2" t="n">
        <v>9.08</v>
      </c>
      <c r="CS631" s="2" t="n">
        <v>10.49</v>
      </c>
      <c r="CT631" s="2" t="n">
        <v>0</v>
      </c>
      <c r="CU631" s="2" t="n">
        <v>9.779999999999999</v>
      </c>
      <c r="CV631" s="2" t="n">
        <v>10.85</v>
      </c>
      <c r="CW631" s="2" t="n">
        <v>0</v>
      </c>
      <c r="CX631" s="2" t="n">
        <v>11.2</v>
      </c>
      <c r="CY631" s="2" t="n">
        <v>10.92</v>
      </c>
      <c r="CZ631" s="2" t="n">
        <v>0</v>
      </c>
      <c r="DA631" s="2" t="n">
        <v>12.65</v>
      </c>
      <c r="DB631" s="2" t="n">
        <v>11.74</v>
      </c>
      <c r="DC631" s="2" t="n">
        <v>0</v>
      </c>
      <c r="DD631" s="2" t="n">
        <v>19.96</v>
      </c>
      <c r="DE631" s="2" t="n">
        <v>17.92</v>
      </c>
      <c r="DF631" s="2" t="n">
        <v>0</v>
      </c>
      <c r="DG631" s="2" t="n">
        <v>32.59</v>
      </c>
      <c r="DH631" s="2" t="n">
        <v>28.77</v>
      </c>
      <c r="DI631" s="2" t="n">
        <v>0</v>
      </c>
      <c r="DJ631" s="2" t="n">
        <v>39.29</v>
      </c>
      <c r="DK631" s="2" t="n">
        <v>36.17</v>
      </c>
      <c r="DL631" s="2" t="n">
        <v>0</v>
      </c>
      <c r="DM631" s="2" t="n">
        <v>48.29</v>
      </c>
      <c r="DN631" s="2" t="n">
        <v>48.28</v>
      </c>
      <c r="DO631" s="2" t="n">
        <v>0</v>
      </c>
      <c r="DP631" s="2" t="n">
        <v>55.46</v>
      </c>
      <c r="DQ631" s="2" t="n">
        <v>55.53</v>
      </c>
      <c r="DR631" s="2" t="n">
        <v>0</v>
      </c>
      <c r="DS631" s="2" t="n">
        <v>63.98</v>
      </c>
      <c r="DT631" s="2" t="n">
        <v>63.19</v>
      </c>
      <c r="DU631" s="2" t="n">
        <v>0</v>
      </c>
      <c r="DV631" s="2" t="n">
        <v>75.55</v>
      </c>
      <c r="DW631" s="2" t="n">
        <v>73.54000000000001</v>
      </c>
      <c r="DX631" s="2" t="n">
        <v>0</v>
      </c>
      <c r="DY631" s="2" t="n">
        <v>86.75</v>
      </c>
      <c r="DZ631" s="2" t="n">
        <v>84.59999999999999</v>
      </c>
      <c r="EA631" s="2" t="n">
        <v>0</v>
      </c>
      <c r="EB631" s="2" t="n">
        <v>96.29000000000001</v>
      </c>
      <c r="EC631" s="2" t="n">
        <v>94.11</v>
      </c>
      <c r="ED631" s="2" t="n">
        <v>0</v>
      </c>
      <c r="EE631" s="2" t="n">
        <v>99.19</v>
      </c>
      <c r="EF631" s="2" t="n">
        <v>98.23</v>
      </c>
      <c r="EG631" s="2" t="n">
        <v>0</v>
      </c>
      <c r="EH631" s="2" t="n">
        <v>100</v>
      </c>
      <c r="EI631" s="2" t="n">
        <v>99.81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</row>
    <row r="632">
      <c r="A632" s="2" t="n">
        <v>2</v>
      </c>
      <c r="B632" s="2" t="inlineStr">
        <is>
          <t>25.01</t>
        </is>
      </c>
      <c r="C632" s="2" t="inlineStr">
        <is>
          <t>Esquadrias de alumínio</t>
        </is>
      </c>
      <c r="D632" s="2" t="inlineStr">
        <is>
          <t>01/10/2026</t>
        </is>
      </c>
      <c r="E632" s="2" t="inlineStr">
        <is>
          <t>24/10/2028</t>
        </is>
      </c>
      <c r="F632" s="2" t="n">
        <v>10608573.8195627</v>
      </c>
      <c r="G632" s="2" t="n">
        <v>0</v>
      </c>
      <c r="H632" s="2" t="n">
        <v>10608573.8195627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0.27</v>
      </c>
      <c r="BO632" s="2" t="n">
        <v>0.07000000000000001</v>
      </c>
      <c r="BP632" s="2" t="n">
        <v>0</v>
      </c>
      <c r="BQ632" s="2" t="n">
        <v>0.93</v>
      </c>
      <c r="BR632" s="2" t="n">
        <v>0.75</v>
      </c>
      <c r="BS632" s="2" t="n">
        <v>0</v>
      </c>
      <c r="BT632" s="2" t="n">
        <v>1.39</v>
      </c>
      <c r="BU632" s="2" t="n">
        <v>1.18</v>
      </c>
      <c r="BV632" s="2" t="n">
        <v>0</v>
      </c>
      <c r="BW632" s="2" t="n">
        <v>2.06</v>
      </c>
      <c r="BX632" s="2" t="n">
        <v>1.86</v>
      </c>
      <c r="BY632" s="2" t="n">
        <v>0</v>
      </c>
      <c r="BZ632" s="2" t="n">
        <v>2.73</v>
      </c>
      <c r="CA632" s="2" t="n">
        <v>3.14</v>
      </c>
      <c r="CB632" s="2" t="n">
        <v>0</v>
      </c>
      <c r="CC632" s="2" t="n">
        <v>3.4</v>
      </c>
      <c r="CD632" s="2" t="n">
        <v>4.09</v>
      </c>
      <c r="CE632" s="2" t="n">
        <v>0</v>
      </c>
      <c r="CF632" s="2" t="n">
        <v>5.04</v>
      </c>
      <c r="CG632" s="2" t="n">
        <v>4.84</v>
      </c>
      <c r="CH632" s="2" t="n">
        <v>0</v>
      </c>
      <c r="CI632" s="2" t="n">
        <v>5.71</v>
      </c>
      <c r="CJ632" s="2" t="n">
        <v>6.17</v>
      </c>
      <c r="CK632" s="2" t="n">
        <v>0</v>
      </c>
      <c r="CL632" s="2" t="n">
        <v>6.46</v>
      </c>
      <c r="CM632" s="2" t="n">
        <v>7.53</v>
      </c>
      <c r="CN632" s="2" t="n">
        <v>0</v>
      </c>
      <c r="CO632" s="2" t="n">
        <v>7.78</v>
      </c>
      <c r="CP632" s="2" t="n">
        <v>8.98</v>
      </c>
      <c r="CQ632" s="2" t="n">
        <v>0</v>
      </c>
      <c r="CR632" s="2" t="n">
        <v>9.130000000000001</v>
      </c>
      <c r="CS632" s="2" t="n">
        <v>10.55</v>
      </c>
      <c r="CT632" s="2" t="n">
        <v>0</v>
      </c>
      <c r="CU632" s="2" t="n">
        <v>9.84</v>
      </c>
      <c r="CV632" s="2" t="n">
        <v>10.92</v>
      </c>
      <c r="CW632" s="2" t="n">
        <v>0</v>
      </c>
      <c r="CX632" s="2" t="n">
        <v>11.26</v>
      </c>
      <c r="CY632" s="2" t="n">
        <v>10.99</v>
      </c>
      <c r="CZ632" s="2" t="n">
        <v>0</v>
      </c>
      <c r="DA632" s="2" t="n">
        <v>12.73</v>
      </c>
      <c r="DB632" s="2" t="n">
        <v>11.81</v>
      </c>
      <c r="DC632" s="2" t="n">
        <v>0</v>
      </c>
      <c r="DD632" s="2" t="n">
        <v>20.08</v>
      </c>
      <c r="DE632" s="2" t="n">
        <v>18.03</v>
      </c>
      <c r="DF632" s="2" t="n">
        <v>0</v>
      </c>
      <c r="DG632" s="2" t="n">
        <v>32.79</v>
      </c>
      <c r="DH632" s="2" t="n">
        <v>28.94</v>
      </c>
      <c r="DI632" s="2" t="n">
        <v>0</v>
      </c>
      <c r="DJ632" s="2" t="n">
        <v>39.53</v>
      </c>
      <c r="DK632" s="2" t="n">
        <v>36.39</v>
      </c>
      <c r="DL632" s="2" t="n">
        <v>0</v>
      </c>
      <c r="DM632" s="2" t="n">
        <v>48.51</v>
      </c>
      <c r="DN632" s="2" t="n">
        <v>48.51</v>
      </c>
      <c r="DO632" s="2" t="n">
        <v>0</v>
      </c>
      <c r="DP632" s="2" t="n">
        <v>55.71</v>
      </c>
      <c r="DQ632" s="2" t="n">
        <v>55.78</v>
      </c>
      <c r="DR632" s="2" t="n">
        <v>0</v>
      </c>
      <c r="DS632" s="2" t="n">
        <v>64.29000000000001</v>
      </c>
      <c r="DT632" s="2" t="n">
        <v>63.49</v>
      </c>
      <c r="DU632" s="2" t="n">
        <v>0</v>
      </c>
      <c r="DV632" s="2" t="n">
        <v>75.40000000000001</v>
      </c>
      <c r="DW632" s="2" t="n">
        <v>73.38</v>
      </c>
      <c r="DX632" s="2" t="n">
        <v>0</v>
      </c>
      <c r="DY632" s="2" t="n">
        <v>86.66</v>
      </c>
      <c r="DZ632" s="2" t="n">
        <v>84.51000000000001</v>
      </c>
      <c r="EA632" s="2" t="n">
        <v>0</v>
      </c>
      <c r="EB632" s="2" t="n">
        <v>96.27</v>
      </c>
      <c r="EC632" s="2" t="n">
        <v>94.06999999999999</v>
      </c>
      <c r="ED632" s="2" t="n">
        <v>0</v>
      </c>
      <c r="EE632" s="2" t="n">
        <v>99.18000000000001</v>
      </c>
      <c r="EF632" s="2" t="n">
        <v>98.22</v>
      </c>
      <c r="EG632" s="2" t="n">
        <v>0</v>
      </c>
      <c r="EH632" s="2" t="n">
        <v>100</v>
      </c>
      <c r="EI632" s="2" t="n">
        <v>99.81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</row>
    <row r="633">
      <c r="A633" s="2" t="n">
        <v>3</v>
      </c>
      <c r="B633" s="2" t="inlineStr">
        <is>
          <t>25.01.01</t>
        </is>
      </c>
      <c r="C633" s="2" t="inlineStr">
        <is>
          <t>Contramarcos</t>
        </is>
      </c>
      <c r="D633" s="2" t="inlineStr">
        <is>
          <t>01/10/2026</t>
        </is>
      </c>
      <c r="E633" s="2" t="inlineStr">
        <is>
          <t>12/01/2028</t>
        </is>
      </c>
      <c r="F633" s="2" t="n">
        <v>808886.8300126985</v>
      </c>
      <c r="G633" s="2" t="n">
        <v>0</v>
      </c>
      <c r="H633" s="2" t="n">
        <v>808886.8300126985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3.52</v>
      </c>
      <c r="BO633" s="2" t="n">
        <v>0.95</v>
      </c>
      <c r="BP633" s="2" t="n">
        <v>0</v>
      </c>
      <c r="BQ633" s="2" t="n">
        <v>12.17</v>
      </c>
      <c r="BR633" s="2" t="n">
        <v>9.800000000000001</v>
      </c>
      <c r="BS633" s="2" t="n">
        <v>0</v>
      </c>
      <c r="BT633" s="2" t="n">
        <v>18.17</v>
      </c>
      <c r="BU633" s="2" t="n">
        <v>15.53</v>
      </c>
      <c r="BV633" s="2" t="n">
        <v>0</v>
      </c>
      <c r="BW633" s="2" t="n">
        <v>26.98</v>
      </c>
      <c r="BX633" s="2" t="n">
        <v>24.33</v>
      </c>
      <c r="BY633" s="2" t="n">
        <v>0</v>
      </c>
      <c r="BZ633" s="2" t="n">
        <v>35.78</v>
      </c>
      <c r="CA633" s="2" t="n">
        <v>33.14</v>
      </c>
      <c r="CB633" s="2" t="n">
        <v>0</v>
      </c>
      <c r="CC633" s="2" t="n">
        <v>44.59</v>
      </c>
      <c r="CD633" s="2" t="n">
        <v>41.95</v>
      </c>
      <c r="CE633" s="2" t="n">
        <v>0</v>
      </c>
      <c r="CF633" s="2" t="n">
        <v>54.38</v>
      </c>
      <c r="CG633" s="2" t="n">
        <v>51.73</v>
      </c>
      <c r="CH633" s="2" t="n">
        <v>0</v>
      </c>
      <c r="CI633" s="2" t="n">
        <v>63.18</v>
      </c>
      <c r="CJ633" s="2" t="n">
        <v>60.54</v>
      </c>
      <c r="CK633" s="2" t="n">
        <v>0</v>
      </c>
      <c r="CL633" s="2" t="n">
        <v>73.05</v>
      </c>
      <c r="CM633" s="2" t="n">
        <v>70.41</v>
      </c>
      <c r="CN633" s="2" t="n">
        <v>0</v>
      </c>
      <c r="CO633" s="2" t="n">
        <v>82.73999999999999</v>
      </c>
      <c r="CP633" s="2" t="n">
        <v>80.09999999999999</v>
      </c>
      <c r="CQ633" s="2" t="n">
        <v>0</v>
      </c>
      <c r="CR633" s="2" t="n">
        <v>92.64</v>
      </c>
      <c r="CS633" s="2" t="n">
        <v>90</v>
      </c>
      <c r="CT633" s="2" t="n">
        <v>0</v>
      </c>
      <c r="CU633" s="2" t="n">
        <v>93.08</v>
      </c>
      <c r="CV633" s="2" t="n">
        <v>93.08</v>
      </c>
      <c r="CW633" s="2" t="n">
        <v>0</v>
      </c>
      <c r="CX633" s="2" t="n">
        <v>94.05</v>
      </c>
      <c r="CY633" s="2" t="n">
        <v>94.05</v>
      </c>
      <c r="CZ633" s="2" t="n">
        <v>0</v>
      </c>
      <c r="DA633" s="2" t="n">
        <v>94.05</v>
      </c>
      <c r="DB633" s="2" t="n">
        <v>94.05</v>
      </c>
      <c r="DC633" s="2" t="n">
        <v>0</v>
      </c>
      <c r="DD633" s="2" t="n">
        <v>96.83</v>
      </c>
      <c r="DE633" s="2" t="n">
        <v>96.83</v>
      </c>
      <c r="DF633" s="2" t="n">
        <v>0</v>
      </c>
      <c r="DG633" s="2" t="n">
        <v>100</v>
      </c>
      <c r="DH633" s="2" t="n">
        <v>100</v>
      </c>
      <c r="DI633" s="2" t="n">
        <v>0</v>
      </c>
      <c r="DJ633" s="2" t="n">
        <v>100</v>
      </c>
      <c r="DK633" s="2" t="n">
        <v>100</v>
      </c>
      <c r="DL633" s="2" t="n">
        <v>0</v>
      </c>
      <c r="DM633" s="2" t="n">
        <v>100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</row>
    <row r="634">
      <c r="A634" s="2" t="n">
        <v>4</v>
      </c>
      <c r="B634" s="2" t="inlineStr">
        <is>
          <t>25.01.01.01</t>
        </is>
      </c>
      <c r="C634" s="2" t="inlineStr">
        <is>
          <t>Contramarcos para esquadrias de alumínio</t>
        </is>
      </c>
      <c r="D634" s="2" t="inlineStr">
        <is>
          <t>01/10/2026</t>
        </is>
      </c>
      <c r="E634" s="2" t="inlineStr">
        <is>
          <t>12/01/2028</t>
        </is>
      </c>
      <c r="F634" s="2" t="n">
        <v>808886.8300126985</v>
      </c>
      <c r="G634" s="2" t="n">
        <v>0</v>
      </c>
      <c r="H634" s="2" t="n">
        <v>808886.8300126985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3.52</v>
      </c>
      <c r="BO634" s="2" t="n">
        <v>0.95</v>
      </c>
      <c r="BP634" s="2" t="n">
        <v>0</v>
      </c>
      <c r="BQ634" s="2" t="n">
        <v>12.17</v>
      </c>
      <c r="BR634" s="2" t="n">
        <v>9.800000000000001</v>
      </c>
      <c r="BS634" s="2" t="n">
        <v>0</v>
      </c>
      <c r="BT634" s="2" t="n">
        <v>18.17</v>
      </c>
      <c r="BU634" s="2" t="n">
        <v>15.53</v>
      </c>
      <c r="BV634" s="2" t="n">
        <v>0</v>
      </c>
      <c r="BW634" s="2" t="n">
        <v>26.98</v>
      </c>
      <c r="BX634" s="2" t="n">
        <v>24.33</v>
      </c>
      <c r="BY634" s="2" t="n">
        <v>0</v>
      </c>
      <c r="BZ634" s="2" t="n">
        <v>35.78</v>
      </c>
      <c r="CA634" s="2" t="n">
        <v>33.14</v>
      </c>
      <c r="CB634" s="2" t="n">
        <v>0</v>
      </c>
      <c r="CC634" s="2" t="n">
        <v>44.59</v>
      </c>
      <c r="CD634" s="2" t="n">
        <v>41.95</v>
      </c>
      <c r="CE634" s="2" t="n">
        <v>0</v>
      </c>
      <c r="CF634" s="2" t="n">
        <v>54.38</v>
      </c>
      <c r="CG634" s="2" t="n">
        <v>51.73</v>
      </c>
      <c r="CH634" s="2" t="n">
        <v>0</v>
      </c>
      <c r="CI634" s="2" t="n">
        <v>63.18</v>
      </c>
      <c r="CJ634" s="2" t="n">
        <v>60.54</v>
      </c>
      <c r="CK634" s="2" t="n">
        <v>0</v>
      </c>
      <c r="CL634" s="2" t="n">
        <v>73.05</v>
      </c>
      <c r="CM634" s="2" t="n">
        <v>70.41</v>
      </c>
      <c r="CN634" s="2" t="n">
        <v>0</v>
      </c>
      <c r="CO634" s="2" t="n">
        <v>82.73999999999999</v>
      </c>
      <c r="CP634" s="2" t="n">
        <v>80.09999999999999</v>
      </c>
      <c r="CQ634" s="2" t="n">
        <v>0</v>
      </c>
      <c r="CR634" s="2" t="n">
        <v>92.64</v>
      </c>
      <c r="CS634" s="2" t="n">
        <v>90</v>
      </c>
      <c r="CT634" s="2" t="n">
        <v>0</v>
      </c>
      <c r="CU634" s="2" t="n">
        <v>93.08</v>
      </c>
      <c r="CV634" s="2" t="n">
        <v>93.08</v>
      </c>
      <c r="CW634" s="2" t="n">
        <v>0</v>
      </c>
      <c r="CX634" s="2" t="n">
        <v>94.05</v>
      </c>
      <c r="CY634" s="2" t="n">
        <v>94.05</v>
      </c>
      <c r="CZ634" s="2" t="n">
        <v>0</v>
      </c>
      <c r="DA634" s="2" t="n">
        <v>94.05</v>
      </c>
      <c r="DB634" s="2" t="n">
        <v>94.05</v>
      </c>
      <c r="DC634" s="2" t="n">
        <v>0</v>
      </c>
      <c r="DD634" s="2" t="n">
        <v>96.83</v>
      </c>
      <c r="DE634" s="2" t="n">
        <v>96.83</v>
      </c>
      <c r="DF634" s="2" t="n">
        <v>0</v>
      </c>
      <c r="DG634" s="2" t="n">
        <v>100</v>
      </c>
      <c r="DH634" s="2" t="n">
        <v>100</v>
      </c>
      <c r="DI634" s="2" t="n">
        <v>0</v>
      </c>
      <c r="DJ634" s="2" t="n">
        <v>100</v>
      </c>
      <c r="DK634" s="2" t="n">
        <v>100</v>
      </c>
      <c r="DL634" s="2" t="n">
        <v>0</v>
      </c>
      <c r="DM634" s="2" t="n">
        <v>100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</row>
    <row r="635">
      <c r="A635" s="2" t="n">
        <v>3</v>
      </c>
      <c r="B635" s="2" t="inlineStr">
        <is>
          <t>25.01.02</t>
        </is>
      </c>
      <c r="C635" s="2" t="inlineStr">
        <is>
          <t>Esquadrias de alumínio</t>
        </is>
      </c>
      <c r="D635" s="2" t="inlineStr">
        <is>
          <t>13/01/2027</t>
        </is>
      </c>
      <c r="E635" s="2" t="inlineStr">
        <is>
          <t>24/10/2028</t>
        </is>
      </c>
      <c r="F635" s="2" t="n">
        <v>9799686.989550002</v>
      </c>
      <c r="G635" s="2" t="n">
        <v>0</v>
      </c>
      <c r="H635" s="2" t="n">
        <v>9799686.989550002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0.67</v>
      </c>
      <c r="CB635" s="2" t="n">
        <v>0</v>
      </c>
      <c r="CC635" s="2" t="n">
        <v>0</v>
      </c>
      <c r="CD635" s="2" t="n">
        <v>0.96</v>
      </c>
      <c r="CE635" s="2" t="n">
        <v>0</v>
      </c>
      <c r="CF635" s="2" t="n">
        <v>0.96</v>
      </c>
      <c r="CG635" s="2" t="n">
        <v>0.96</v>
      </c>
      <c r="CH635" s="2" t="n">
        <v>0</v>
      </c>
      <c r="CI635" s="2" t="n">
        <v>0.96</v>
      </c>
      <c r="CJ635" s="2" t="n">
        <v>1.68</v>
      </c>
      <c r="CK635" s="2" t="n">
        <v>0</v>
      </c>
      <c r="CL635" s="2" t="n">
        <v>0.96</v>
      </c>
      <c r="CM635" s="2" t="n">
        <v>2.34</v>
      </c>
      <c r="CN635" s="2" t="n">
        <v>0</v>
      </c>
      <c r="CO635" s="2" t="n">
        <v>1.6</v>
      </c>
      <c r="CP635" s="2" t="n">
        <v>3.11</v>
      </c>
      <c r="CQ635" s="2" t="n">
        <v>0</v>
      </c>
      <c r="CR635" s="2" t="n">
        <v>2.24</v>
      </c>
      <c r="CS635" s="2" t="n">
        <v>3.99</v>
      </c>
      <c r="CT635" s="2" t="n">
        <v>0</v>
      </c>
      <c r="CU635" s="2" t="n">
        <v>2.97</v>
      </c>
      <c r="CV635" s="2" t="n">
        <v>4.13</v>
      </c>
      <c r="CW635" s="2" t="n">
        <v>0</v>
      </c>
      <c r="CX635" s="2" t="n">
        <v>4.43</v>
      </c>
      <c r="CY635" s="2" t="n">
        <v>4.13</v>
      </c>
      <c r="CZ635" s="2" t="n">
        <v>0</v>
      </c>
      <c r="DA635" s="2" t="n">
        <v>6.02</v>
      </c>
      <c r="DB635" s="2" t="n">
        <v>5.02</v>
      </c>
      <c r="DC635" s="2" t="n">
        <v>0</v>
      </c>
      <c r="DD635" s="2" t="n">
        <v>13.75</v>
      </c>
      <c r="DE635" s="2" t="n">
        <v>11.52</v>
      </c>
      <c r="DF635" s="2" t="n">
        <v>0</v>
      </c>
      <c r="DG635" s="2" t="n">
        <v>27.24</v>
      </c>
      <c r="DH635" s="2" t="n">
        <v>23.08</v>
      </c>
      <c r="DI635" s="2" t="n">
        <v>0</v>
      </c>
      <c r="DJ635" s="2" t="n">
        <v>34.54</v>
      </c>
      <c r="DK635" s="2" t="n">
        <v>31.14</v>
      </c>
      <c r="DL635" s="2" t="n">
        <v>0</v>
      </c>
      <c r="DM635" s="2" t="n">
        <v>44.26</v>
      </c>
      <c r="DN635" s="2" t="n">
        <v>44.26</v>
      </c>
      <c r="DO635" s="2" t="n">
        <v>0</v>
      </c>
      <c r="DP635" s="2" t="n">
        <v>52.06</v>
      </c>
      <c r="DQ635" s="2" t="n">
        <v>52.13</v>
      </c>
      <c r="DR635" s="2" t="n">
        <v>0</v>
      </c>
      <c r="DS635" s="2" t="n">
        <v>61.34</v>
      </c>
      <c r="DT635" s="2" t="n">
        <v>60.48</v>
      </c>
      <c r="DU635" s="2" t="n">
        <v>0</v>
      </c>
      <c r="DV635" s="2" t="n">
        <v>73.37</v>
      </c>
      <c r="DW635" s="2" t="n">
        <v>71.18000000000001</v>
      </c>
      <c r="DX635" s="2" t="n">
        <v>0</v>
      </c>
      <c r="DY635" s="2" t="n">
        <v>85.56</v>
      </c>
      <c r="DZ635" s="2" t="n">
        <v>83.23</v>
      </c>
      <c r="EA635" s="2" t="n">
        <v>0</v>
      </c>
      <c r="EB635" s="2" t="n">
        <v>95.95999999999999</v>
      </c>
      <c r="EC635" s="2" t="n">
        <v>93.58</v>
      </c>
      <c r="ED635" s="2" t="n">
        <v>0</v>
      </c>
      <c r="EE635" s="2" t="n">
        <v>99.11</v>
      </c>
      <c r="EF635" s="2" t="n">
        <v>98.06999999999999</v>
      </c>
      <c r="EG635" s="2" t="n">
        <v>0</v>
      </c>
      <c r="EH635" s="2" t="n">
        <v>100</v>
      </c>
      <c r="EI635" s="2" t="n">
        <v>99.79000000000001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</row>
    <row r="636">
      <c r="A636" s="2" t="n">
        <v>4</v>
      </c>
      <c r="B636" s="2" t="inlineStr">
        <is>
          <t>25.01.02.01</t>
        </is>
      </c>
      <c r="C636" s="2" t="inlineStr">
        <is>
          <t>Esquadrias de alumínio - Torre</t>
        </is>
      </c>
      <c r="D636" s="2" t="inlineStr">
        <is>
          <t>13/01/2027</t>
        </is>
      </c>
      <c r="E636" s="2" t="inlineStr">
        <is>
          <t>24/10/2028</t>
        </is>
      </c>
      <c r="F636" s="2" t="n">
        <v>4932000</v>
      </c>
      <c r="G636" s="2" t="n">
        <v>0</v>
      </c>
      <c r="H636" s="2" t="n">
        <v>4932000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0.67</v>
      </c>
      <c r="CB636" s="2" t="n">
        <v>0</v>
      </c>
      <c r="CC636" s="2" t="n">
        <v>0</v>
      </c>
      <c r="CD636" s="2" t="n">
        <v>0.96</v>
      </c>
      <c r="CE636" s="2" t="n">
        <v>0</v>
      </c>
      <c r="CF636" s="2" t="n">
        <v>0.96</v>
      </c>
      <c r="CG636" s="2" t="n">
        <v>0.96</v>
      </c>
      <c r="CH636" s="2" t="n">
        <v>0</v>
      </c>
      <c r="CI636" s="2" t="n">
        <v>0.96</v>
      </c>
      <c r="CJ636" s="2" t="n">
        <v>1.68</v>
      </c>
      <c r="CK636" s="2" t="n">
        <v>0</v>
      </c>
      <c r="CL636" s="2" t="n">
        <v>0.96</v>
      </c>
      <c r="CM636" s="2" t="n">
        <v>2.34</v>
      </c>
      <c r="CN636" s="2" t="n">
        <v>0</v>
      </c>
      <c r="CO636" s="2" t="n">
        <v>1.6</v>
      </c>
      <c r="CP636" s="2" t="n">
        <v>3.11</v>
      </c>
      <c r="CQ636" s="2" t="n">
        <v>0</v>
      </c>
      <c r="CR636" s="2" t="n">
        <v>2.24</v>
      </c>
      <c r="CS636" s="2" t="n">
        <v>3.99</v>
      </c>
      <c r="CT636" s="2" t="n">
        <v>0</v>
      </c>
      <c r="CU636" s="2" t="n">
        <v>2.97</v>
      </c>
      <c r="CV636" s="2" t="n">
        <v>4.13</v>
      </c>
      <c r="CW636" s="2" t="n">
        <v>0</v>
      </c>
      <c r="CX636" s="2" t="n">
        <v>4.43</v>
      </c>
      <c r="CY636" s="2" t="n">
        <v>4.13</v>
      </c>
      <c r="CZ636" s="2" t="n">
        <v>0</v>
      </c>
      <c r="DA636" s="2" t="n">
        <v>6.02</v>
      </c>
      <c r="DB636" s="2" t="n">
        <v>5.02</v>
      </c>
      <c r="DC636" s="2" t="n">
        <v>0</v>
      </c>
      <c r="DD636" s="2" t="n">
        <v>13.75</v>
      </c>
      <c r="DE636" s="2" t="n">
        <v>11.52</v>
      </c>
      <c r="DF636" s="2" t="n">
        <v>0</v>
      </c>
      <c r="DG636" s="2" t="n">
        <v>27.24</v>
      </c>
      <c r="DH636" s="2" t="n">
        <v>23.08</v>
      </c>
      <c r="DI636" s="2" t="n">
        <v>0</v>
      </c>
      <c r="DJ636" s="2" t="n">
        <v>34.54</v>
      </c>
      <c r="DK636" s="2" t="n">
        <v>31.14</v>
      </c>
      <c r="DL636" s="2" t="n">
        <v>0</v>
      </c>
      <c r="DM636" s="2" t="n">
        <v>44.26</v>
      </c>
      <c r="DN636" s="2" t="n">
        <v>44.26</v>
      </c>
      <c r="DO636" s="2" t="n">
        <v>0</v>
      </c>
      <c r="DP636" s="2" t="n">
        <v>52.06</v>
      </c>
      <c r="DQ636" s="2" t="n">
        <v>52.13</v>
      </c>
      <c r="DR636" s="2" t="n">
        <v>0</v>
      </c>
      <c r="DS636" s="2" t="n">
        <v>61.34</v>
      </c>
      <c r="DT636" s="2" t="n">
        <v>60.48</v>
      </c>
      <c r="DU636" s="2" t="n">
        <v>0</v>
      </c>
      <c r="DV636" s="2" t="n">
        <v>73.37</v>
      </c>
      <c r="DW636" s="2" t="n">
        <v>71.18000000000001</v>
      </c>
      <c r="DX636" s="2" t="n">
        <v>0</v>
      </c>
      <c r="DY636" s="2" t="n">
        <v>85.56</v>
      </c>
      <c r="DZ636" s="2" t="n">
        <v>83.23</v>
      </c>
      <c r="EA636" s="2" t="n">
        <v>0</v>
      </c>
      <c r="EB636" s="2" t="n">
        <v>95.95999999999999</v>
      </c>
      <c r="EC636" s="2" t="n">
        <v>93.58</v>
      </c>
      <c r="ED636" s="2" t="n">
        <v>0</v>
      </c>
      <c r="EE636" s="2" t="n">
        <v>99.11</v>
      </c>
      <c r="EF636" s="2" t="n">
        <v>98.06999999999999</v>
      </c>
      <c r="EG636" s="2" t="n">
        <v>0</v>
      </c>
      <c r="EH636" s="2" t="n">
        <v>100</v>
      </c>
      <c r="EI636" s="2" t="n">
        <v>99.79000000000001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</row>
    <row r="637">
      <c r="A637" s="2" t="n">
        <v>4</v>
      </c>
      <c r="B637" s="2" t="inlineStr">
        <is>
          <t>25.01.02.02</t>
        </is>
      </c>
      <c r="C637" s="2" t="inlineStr">
        <is>
          <t>Esquadrias de alumínio - Embasamento</t>
        </is>
      </c>
      <c r="D637" s="2" t="inlineStr">
        <is>
          <t>13/01/2027</t>
        </is>
      </c>
      <c r="E637" s="2" t="inlineStr">
        <is>
          <t>24/10/2028</t>
        </is>
      </c>
      <c r="F637" s="2" t="n">
        <v>4867686.989550001</v>
      </c>
      <c r="G637" s="2" t="n">
        <v>0</v>
      </c>
      <c r="H637" s="2" t="n">
        <v>4867686.989550001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0.67</v>
      </c>
      <c r="CB637" s="2" t="n">
        <v>0</v>
      </c>
      <c r="CC637" s="2" t="n">
        <v>0</v>
      </c>
      <c r="CD637" s="2" t="n">
        <v>0.96</v>
      </c>
      <c r="CE637" s="2" t="n">
        <v>0</v>
      </c>
      <c r="CF637" s="2" t="n">
        <v>0.96</v>
      </c>
      <c r="CG637" s="2" t="n">
        <v>0.96</v>
      </c>
      <c r="CH637" s="2" t="n">
        <v>0</v>
      </c>
      <c r="CI637" s="2" t="n">
        <v>0.96</v>
      </c>
      <c r="CJ637" s="2" t="n">
        <v>1.68</v>
      </c>
      <c r="CK637" s="2" t="n">
        <v>0</v>
      </c>
      <c r="CL637" s="2" t="n">
        <v>0.96</v>
      </c>
      <c r="CM637" s="2" t="n">
        <v>2.34</v>
      </c>
      <c r="CN637" s="2" t="n">
        <v>0</v>
      </c>
      <c r="CO637" s="2" t="n">
        <v>1.6</v>
      </c>
      <c r="CP637" s="2" t="n">
        <v>3.11</v>
      </c>
      <c r="CQ637" s="2" t="n">
        <v>0</v>
      </c>
      <c r="CR637" s="2" t="n">
        <v>2.24</v>
      </c>
      <c r="CS637" s="2" t="n">
        <v>3.99</v>
      </c>
      <c r="CT637" s="2" t="n">
        <v>0</v>
      </c>
      <c r="CU637" s="2" t="n">
        <v>2.97</v>
      </c>
      <c r="CV637" s="2" t="n">
        <v>4.13</v>
      </c>
      <c r="CW637" s="2" t="n">
        <v>0</v>
      </c>
      <c r="CX637" s="2" t="n">
        <v>4.43</v>
      </c>
      <c r="CY637" s="2" t="n">
        <v>4.13</v>
      </c>
      <c r="CZ637" s="2" t="n">
        <v>0</v>
      </c>
      <c r="DA637" s="2" t="n">
        <v>6.02</v>
      </c>
      <c r="DB637" s="2" t="n">
        <v>5.02</v>
      </c>
      <c r="DC637" s="2" t="n">
        <v>0</v>
      </c>
      <c r="DD637" s="2" t="n">
        <v>13.75</v>
      </c>
      <c r="DE637" s="2" t="n">
        <v>11.52</v>
      </c>
      <c r="DF637" s="2" t="n">
        <v>0</v>
      </c>
      <c r="DG637" s="2" t="n">
        <v>27.24</v>
      </c>
      <c r="DH637" s="2" t="n">
        <v>23.08</v>
      </c>
      <c r="DI637" s="2" t="n">
        <v>0</v>
      </c>
      <c r="DJ637" s="2" t="n">
        <v>34.54</v>
      </c>
      <c r="DK637" s="2" t="n">
        <v>31.14</v>
      </c>
      <c r="DL637" s="2" t="n">
        <v>0</v>
      </c>
      <c r="DM637" s="2" t="n">
        <v>44.26</v>
      </c>
      <c r="DN637" s="2" t="n">
        <v>44.26</v>
      </c>
      <c r="DO637" s="2" t="n">
        <v>0</v>
      </c>
      <c r="DP637" s="2" t="n">
        <v>52.06</v>
      </c>
      <c r="DQ637" s="2" t="n">
        <v>52.13</v>
      </c>
      <c r="DR637" s="2" t="n">
        <v>0</v>
      </c>
      <c r="DS637" s="2" t="n">
        <v>61.34</v>
      </c>
      <c r="DT637" s="2" t="n">
        <v>60.48</v>
      </c>
      <c r="DU637" s="2" t="n">
        <v>0</v>
      </c>
      <c r="DV637" s="2" t="n">
        <v>73.37</v>
      </c>
      <c r="DW637" s="2" t="n">
        <v>71.18000000000001</v>
      </c>
      <c r="DX637" s="2" t="n">
        <v>0</v>
      </c>
      <c r="DY637" s="2" t="n">
        <v>85.56</v>
      </c>
      <c r="DZ637" s="2" t="n">
        <v>83.23</v>
      </c>
      <c r="EA637" s="2" t="n">
        <v>0</v>
      </c>
      <c r="EB637" s="2" t="n">
        <v>95.95999999999999</v>
      </c>
      <c r="EC637" s="2" t="n">
        <v>93.58</v>
      </c>
      <c r="ED637" s="2" t="n">
        <v>0</v>
      </c>
      <c r="EE637" s="2" t="n">
        <v>99.11</v>
      </c>
      <c r="EF637" s="2" t="n">
        <v>98.06999999999999</v>
      </c>
      <c r="EG637" s="2" t="n">
        <v>0</v>
      </c>
      <c r="EH637" s="2" t="n">
        <v>100</v>
      </c>
      <c r="EI637" s="2" t="n">
        <v>99.79000000000001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</row>
    <row r="638">
      <c r="A638" s="2" t="n">
        <v>4</v>
      </c>
      <c r="B638" s="2" t="inlineStr">
        <is>
          <t>25.01.02.03</t>
        </is>
      </c>
      <c r="C638" s="2" t="inlineStr">
        <is>
          <t>E01 - Porta de alumínio, correr 3fls, 492,3x256cm</t>
        </is>
      </c>
      <c r="D638" s="2" t="inlineStr">
        <is>
          <t>13/01/2027</t>
        </is>
      </c>
      <c r="E638" s="2" t="inlineStr">
        <is>
          <t>24/10/2028</t>
        </is>
      </c>
      <c r="F638" s="2" t="n">
        <v>0</v>
      </c>
      <c r="G638" s="2" t="n">
        <v>0</v>
      </c>
      <c r="H638" s="2" t="n">
        <v>0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0.67</v>
      </c>
      <c r="CB638" s="2" t="n">
        <v>0</v>
      </c>
      <c r="CC638" s="2" t="n">
        <v>0</v>
      </c>
      <c r="CD638" s="2" t="n">
        <v>0.96</v>
      </c>
      <c r="CE638" s="2" t="n">
        <v>0</v>
      </c>
      <c r="CF638" s="2" t="n">
        <v>0.96</v>
      </c>
      <c r="CG638" s="2" t="n">
        <v>0.96</v>
      </c>
      <c r="CH638" s="2" t="n">
        <v>0</v>
      </c>
      <c r="CI638" s="2" t="n">
        <v>0.96</v>
      </c>
      <c r="CJ638" s="2" t="n">
        <v>1.68</v>
      </c>
      <c r="CK638" s="2" t="n">
        <v>0</v>
      </c>
      <c r="CL638" s="2" t="n">
        <v>0.96</v>
      </c>
      <c r="CM638" s="2" t="n">
        <v>2.34</v>
      </c>
      <c r="CN638" s="2" t="n">
        <v>0</v>
      </c>
      <c r="CO638" s="2" t="n">
        <v>1.6</v>
      </c>
      <c r="CP638" s="2" t="n">
        <v>3.11</v>
      </c>
      <c r="CQ638" s="2" t="n">
        <v>0</v>
      </c>
      <c r="CR638" s="2" t="n">
        <v>2.24</v>
      </c>
      <c r="CS638" s="2" t="n">
        <v>3.99</v>
      </c>
      <c r="CT638" s="2" t="n">
        <v>0</v>
      </c>
      <c r="CU638" s="2" t="n">
        <v>2.97</v>
      </c>
      <c r="CV638" s="2" t="n">
        <v>4.13</v>
      </c>
      <c r="CW638" s="2" t="n">
        <v>0</v>
      </c>
      <c r="CX638" s="2" t="n">
        <v>4.43</v>
      </c>
      <c r="CY638" s="2" t="n">
        <v>4.13</v>
      </c>
      <c r="CZ638" s="2" t="n">
        <v>0</v>
      </c>
      <c r="DA638" s="2" t="n">
        <v>6.02</v>
      </c>
      <c r="DB638" s="2" t="n">
        <v>5.02</v>
      </c>
      <c r="DC638" s="2" t="n">
        <v>0</v>
      </c>
      <c r="DD638" s="2" t="n">
        <v>13.75</v>
      </c>
      <c r="DE638" s="2" t="n">
        <v>11.52</v>
      </c>
      <c r="DF638" s="2" t="n">
        <v>0</v>
      </c>
      <c r="DG638" s="2" t="n">
        <v>27.24</v>
      </c>
      <c r="DH638" s="2" t="n">
        <v>23.08</v>
      </c>
      <c r="DI638" s="2" t="n">
        <v>0</v>
      </c>
      <c r="DJ638" s="2" t="n">
        <v>34.54</v>
      </c>
      <c r="DK638" s="2" t="n">
        <v>31.14</v>
      </c>
      <c r="DL638" s="2" t="n">
        <v>0</v>
      </c>
      <c r="DM638" s="2" t="n">
        <v>44.26</v>
      </c>
      <c r="DN638" s="2" t="n">
        <v>44.26</v>
      </c>
      <c r="DO638" s="2" t="n">
        <v>0</v>
      </c>
      <c r="DP638" s="2" t="n">
        <v>52.06</v>
      </c>
      <c r="DQ638" s="2" t="n">
        <v>52.13</v>
      </c>
      <c r="DR638" s="2" t="n">
        <v>0</v>
      </c>
      <c r="DS638" s="2" t="n">
        <v>61.34</v>
      </c>
      <c r="DT638" s="2" t="n">
        <v>60.48</v>
      </c>
      <c r="DU638" s="2" t="n">
        <v>0</v>
      </c>
      <c r="DV638" s="2" t="n">
        <v>73.37</v>
      </c>
      <c r="DW638" s="2" t="n">
        <v>71.18000000000001</v>
      </c>
      <c r="DX638" s="2" t="n">
        <v>0</v>
      </c>
      <c r="DY638" s="2" t="n">
        <v>85.56</v>
      </c>
      <c r="DZ638" s="2" t="n">
        <v>83.23</v>
      </c>
      <c r="EA638" s="2" t="n">
        <v>0</v>
      </c>
      <c r="EB638" s="2" t="n">
        <v>95.95999999999999</v>
      </c>
      <c r="EC638" s="2" t="n">
        <v>93.58</v>
      </c>
      <c r="ED638" s="2" t="n">
        <v>0</v>
      </c>
      <c r="EE638" s="2" t="n">
        <v>99.11</v>
      </c>
      <c r="EF638" s="2" t="n">
        <v>98.06999999999999</v>
      </c>
      <c r="EG638" s="2" t="n">
        <v>0</v>
      </c>
      <c r="EH638" s="2" t="n">
        <v>100</v>
      </c>
      <c r="EI638" s="2" t="n">
        <v>99.79000000000001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</row>
    <row r="639">
      <c r="A639" s="2" t="n">
        <v>4</v>
      </c>
      <c r="B639" s="2" t="inlineStr">
        <is>
          <t>25.01.02.04</t>
        </is>
      </c>
      <c r="C639" s="2" t="inlineStr">
        <is>
          <t>E02 - Porta de alumínio, correr 2fls, 244x256cm</t>
        </is>
      </c>
      <c r="D639" s="2" t="inlineStr">
        <is>
          <t>13/01/2027</t>
        </is>
      </c>
      <c r="E639" s="2" t="inlineStr">
        <is>
          <t>24/10/2028</t>
        </is>
      </c>
      <c r="F639" s="2" t="n">
        <v>0</v>
      </c>
      <c r="G639" s="2" t="n">
        <v>0</v>
      </c>
      <c r="H639" s="2" t="n">
        <v>0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0.67</v>
      </c>
      <c r="CB639" s="2" t="n">
        <v>0</v>
      </c>
      <c r="CC639" s="2" t="n">
        <v>0</v>
      </c>
      <c r="CD639" s="2" t="n">
        <v>0.96</v>
      </c>
      <c r="CE639" s="2" t="n">
        <v>0</v>
      </c>
      <c r="CF639" s="2" t="n">
        <v>0.96</v>
      </c>
      <c r="CG639" s="2" t="n">
        <v>0.96</v>
      </c>
      <c r="CH639" s="2" t="n">
        <v>0</v>
      </c>
      <c r="CI639" s="2" t="n">
        <v>0.96</v>
      </c>
      <c r="CJ639" s="2" t="n">
        <v>1.68</v>
      </c>
      <c r="CK639" s="2" t="n">
        <v>0</v>
      </c>
      <c r="CL639" s="2" t="n">
        <v>0.96</v>
      </c>
      <c r="CM639" s="2" t="n">
        <v>2.34</v>
      </c>
      <c r="CN639" s="2" t="n">
        <v>0</v>
      </c>
      <c r="CO639" s="2" t="n">
        <v>1.6</v>
      </c>
      <c r="CP639" s="2" t="n">
        <v>3.11</v>
      </c>
      <c r="CQ639" s="2" t="n">
        <v>0</v>
      </c>
      <c r="CR639" s="2" t="n">
        <v>2.24</v>
      </c>
      <c r="CS639" s="2" t="n">
        <v>3.99</v>
      </c>
      <c r="CT639" s="2" t="n">
        <v>0</v>
      </c>
      <c r="CU639" s="2" t="n">
        <v>2.97</v>
      </c>
      <c r="CV639" s="2" t="n">
        <v>4.13</v>
      </c>
      <c r="CW639" s="2" t="n">
        <v>0</v>
      </c>
      <c r="CX639" s="2" t="n">
        <v>4.43</v>
      </c>
      <c r="CY639" s="2" t="n">
        <v>4.13</v>
      </c>
      <c r="CZ639" s="2" t="n">
        <v>0</v>
      </c>
      <c r="DA639" s="2" t="n">
        <v>6.02</v>
      </c>
      <c r="DB639" s="2" t="n">
        <v>5.02</v>
      </c>
      <c r="DC639" s="2" t="n">
        <v>0</v>
      </c>
      <c r="DD639" s="2" t="n">
        <v>13.75</v>
      </c>
      <c r="DE639" s="2" t="n">
        <v>11.52</v>
      </c>
      <c r="DF639" s="2" t="n">
        <v>0</v>
      </c>
      <c r="DG639" s="2" t="n">
        <v>27.24</v>
      </c>
      <c r="DH639" s="2" t="n">
        <v>23.08</v>
      </c>
      <c r="DI639" s="2" t="n">
        <v>0</v>
      </c>
      <c r="DJ639" s="2" t="n">
        <v>34.54</v>
      </c>
      <c r="DK639" s="2" t="n">
        <v>31.14</v>
      </c>
      <c r="DL639" s="2" t="n">
        <v>0</v>
      </c>
      <c r="DM639" s="2" t="n">
        <v>44.26</v>
      </c>
      <c r="DN639" s="2" t="n">
        <v>44.26</v>
      </c>
      <c r="DO639" s="2" t="n">
        <v>0</v>
      </c>
      <c r="DP639" s="2" t="n">
        <v>52.06</v>
      </c>
      <c r="DQ639" s="2" t="n">
        <v>52.13</v>
      </c>
      <c r="DR639" s="2" t="n">
        <v>0</v>
      </c>
      <c r="DS639" s="2" t="n">
        <v>61.34</v>
      </c>
      <c r="DT639" s="2" t="n">
        <v>60.48</v>
      </c>
      <c r="DU639" s="2" t="n">
        <v>0</v>
      </c>
      <c r="DV639" s="2" t="n">
        <v>73.37</v>
      </c>
      <c r="DW639" s="2" t="n">
        <v>71.18000000000001</v>
      </c>
      <c r="DX639" s="2" t="n">
        <v>0</v>
      </c>
      <c r="DY639" s="2" t="n">
        <v>85.56</v>
      </c>
      <c r="DZ639" s="2" t="n">
        <v>83.23</v>
      </c>
      <c r="EA639" s="2" t="n">
        <v>0</v>
      </c>
      <c r="EB639" s="2" t="n">
        <v>95.95999999999999</v>
      </c>
      <c r="EC639" s="2" t="n">
        <v>93.58</v>
      </c>
      <c r="ED639" s="2" t="n">
        <v>0</v>
      </c>
      <c r="EE639" s="2" t="n">
        <v>99.11</v>
      </c>
      <c r="EF639" s="2" t="n">
        <v>98.06999999999999</v>
      </c>
      <c r="EG639" s="2" t="n">
        <v>0</v>
      </c>
      <c r="EH639" s="2" t="n">
        <v>100</v>
      </c>
      <c r="EI639" s="2" t="n">
        <v>99.79000000000001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</row>
    <row r="640">
      <c r="A640" s="2" t="n">
        <v>4</v>
      </c>
      <c r="B640" s="2" t="inlineStr">
        <is>
          <t>25.01.02.05</t>
        </is>
      </c>
      <c r="C640" s="2" t="inlineStr">
        <is>
          <t>E03 - Porta de alumínio, correr 2fls, 284,5x256cm</t>
        </is>
      </c>
      <c r="D640" s="2" t="inlineStr">
        <is>
          <t>13/01/2027</t>
        </is>
      </c>
      <c r="E640" s="2" t="inlineStr">
        <is>
          <t>24/10/2028</t>
        </is>
      </c>
      <c r="F640" s="2" t="n">
        <v>0</v>
      </c>
      <c r="G640" s="2" t="n">
        <v>0</v>
      </c>
      <c r="H640" s="2" t="n">
        <v>0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0.67</v>
      </c>
      <c r="CB640" s="2" t="n">
        <v>0</v>
      </c>
      <c r="CC640" s="2" t="n">
        <v>0</v>
      </c>
      <c r="CD640" s="2" t="n">
        <v>0.96</v>
      </c>
      <c r="CE640" s="2" t="n">
        <v>0</v>
      </c>
      <c r="CF640" s="2" t="n">
        <v>0.96</v>
      </c>
      <c r="CG640" s="2" t="n">
        <v>0.96</v>
      </c>
      <c r="CH640" s="2" t="n">
        <v>0</v>
      </c>
      <c r="CI640" s="2" t="n">
        <v>0.96</v>
      </c>
      <c r="CJ640" s="2" t="n">
        <v>1.68</v>
      </c>
      <c r="CK640" s="2" t="n">
        <v>0</v>
      </c>
      <c r="CL640" s="2" t="n">
        <v>0.96</v>
      </c>
      <c r="CM640" s="2" t="n">
        <v>2.34</v>
      </c>
      <c r="CN640" s="2" t="n">
        <v>0</v>
      </c>
      <c r="CO640" s="2" t="n">
        <v>1.6</v>
      </c>
      <c r="CP640" s="2" t="n">
        <v>3.11</v>
      </c>
      <c r="CQ640" s="2" t="n">
        <v>0</v>
      </c>
      <c r="CR640" s="2" t="n">
        <v>2.24</v>
      </c>
      <c r="CS640" s="2" t="n">
        <v>3.99</v>
      </c>
      <c r="CT640" s="2" t="n">
        <v>0</v>
      </c>
      <c r="CU640" s="2" t="n">
        <v>2.97</v>
      </c>
      <c r="CV640" s="2" t="n">
        <v>4.13</v>
      </c>
      <c r="CW640" s="2" t="n">
        <v>0</v>
      </c>
      <c r="CX640" s="2" t="n">
        <v>4.43</v>
      </c>
      <c r="CY640" s="2" t="n">
        <v>4.13</v>
      </c>
      <c r="CZ640" s="2" t="n">
        <v>0</v>
      </c>
      <c r="DA640" s="2" t="n">
        <v>6.02</v>
      </c>
      <c r="DB640" s="2" t="n">
        <v>5.02</v>
      </c>
      <c r="DC640" s="2" t="n">
        <v>0</v>
      </c>
      <c r="DD640" s="2" t="n">
        <v>13.75</v>
      </c>
      <c r="DE640" s="2" t="n">
        <v>11.52</v>
      </c>
      <c r="DF640" s="2" t="n">
        <v>0</v>
      </c>
      <c r="DG640" s="2" t="n">
        <v>27.24</v>
      </c>
      <c r="DH640" s="2" t="n">
        <v>23.08</v>
      </c>
      <c r="DI640" s="2" t="n">
        <v>0</v>
      </c>
      <c r="DJ640" s="2" t="n">
        <v>34.54</v>
      </c>
      <c r="DK640" s="2" t="n">
        <v>31.14</v>
      </c>
      <c r="DL640" s="2" t="n">
        <v>0</v>
      </c>
      <c r="DM640" s="2" t="n">
        <v>44.26</v>
      </c>
      <c r="DN640" s="2" t="n">
        <v>44.26</v>
      </c>
      <c r="DO640" s="2" t="n">
        <v>0</v>
      </c>
      <c r="DP640" s="2" t="n">
        <v>52.06</v>
      </c>
      <c r="DQ640" s="2" t="n">
        <v>52.13</v>
      </c>
      <c r="DR640" s="2" t="n">
        <v>0</v>
      </c>
      <c r="DS640" s="2" t="n">
        <v>61.34</v>
      </c>
      <c r="DT640" s="2" t="n">
        <v>60.48</v>
      </c>
      <c r="DU640" s="2" t="n">
        <v>0</v>
      </c>
      <c r="DV640" s="2" t="n">
        <v>73.37</v>
      </c>
      <c r="DW640" s="2" t="n">
        <v>71.18000000000001</v>
      </c>
      <c r="DX640" s="2" t="n">
        <v>0</v>
      </c>
      <c r="DY640" s="2" t="n">
        <v>85.56</v>
      </c>
      <c r="DZ640" s="2" t="n">
        <v>83.23</v>
      </c>
      <c r="EA640" s="2" t="n">
        <v>0</v>
      </c>
      <c r="EB640" s="2" t="n">
        <v>95.95999999999999</v>
      </c>
      <c r="EC640" s="2" t="n">
        <v>93.58</v>
      </c>
      <c r="ED640" s="2" t="n">
        <v>0</v>
      </c>
      <c r="EE640" s="2" t="n">
        <v>99.11</v>
      </c>
      <c r="EF640" s="2" t="n">
        <v>98.06999999999999</v>
      </c>
      <c r="EG640" s="2" t="n">
        <v>0</v>
      </c>
      <c r="EH640" s="2" t="n">
        <v>100</v>
      </c>
      <c r="EI640" s="2" t="n">
        <v>99.79000000000001</v>
      </c>
      <c r="EJ640" s="2" t="n">
        <v>0</v>
      </c>
      <c r="EK640" s="2" t="n">
        <v>100</v>
      </c>
      <c r="EL640" s="2" t="n">
        <v>100</v>
      </c>
      <c r="EM640" s="2" t="n">
        <v>0</v>
      </c>
      <c r="EN640" s="2" t="n">
        <v>100</v>
      </c>
      <c r="EO640" s="2" t="n">
        <v>100</v>
      </c>
      <c r="EP640" s="2" t="n">
        <v>0</v>
      </c>
    </row>
    <row r="641">
      <c r="A641" s="2" t="n">
        <v>4</v>
      </c>
      <c r="B641" s="2" t="inlineStr">
        <is>
          <t>25.01.02.06</t>
        </is>
      </c>
      <c r="C641" s="2" t="inlineStr">
        <is>
          <t>E04 - Porta de alumínio, correr 2fls, 503,3x256cm</t>
        </is>
      </c>
      <c r="D641" s="2" t="inlineStr">
        <is>
          <t>13/01/2027</t>
        </is>
      </c>
      <c r="E641" s="2" t="inlineStr">
        <is>
          <t>24/10/2028</t>
        </is>
      </c>
      <c r="F641" s="2" t="n">
        <v>0</v>
      </c>
      <c r="G641" s="2" t="n">
        <v>0</v>
      </c>
      <c r="H641" s="2" t="n">
        <v>0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0.67</v>
      </c>
      <c r="CB641" s="2" t="n">
        <v>0</v>
      </c>
      <c r="CC641" s="2" t="n">
        <v>0</v>
      </c>
      <c r="CD641" s="2" t="n">
        <v>0.96</v>
      </c>
      <c r="CE641" s="2" t="n">
        <v>0</v>
      </c>
      <c r="CF641" s="2" t="n">
        <v>0.96</v>
      </c>
      <c r="CG641" s="2" t="n">
        <v>0.96</v>
      </c>
      <c r="CH641" s="2" t="n">
        <v>0</v>
      </c>
      <c r="CI641" s="2" t="n">
        <v>0.96</v>
      </c>
      <c r="CJ641" s="2" t="n">
        <v>1.68</v>
      </c>
      <c r="CK641" s="2" t="n">
        <v>0</v>
      </c>
      <c r="CL641" s="2" t="n">
        <v>0.96</v>
      </c>
      <c r="CM641" s="2" t="n">
        <v>2.34</v>
      </c>
      <c r="CN641" s="2" t="n">
        <v>0</v>
      </c>
      <c r="CO641" s="2" t="n">
        <v>1.6</v>
      </c>
      <c r="CP641" s="2" t="n">
        <v>3.11</v>
      </c>
      <c r="CQ641" s="2" t="n">
        <v>0</v>
      </c>
      <c r="CR641" s="2" t="n">
        <v>2.24</v>
      </c>
      <c r="CS641" s="2" t="n">
        <v>3.99</v>
      </c>
      <c r="CT641" s="2" t="n">
        <v>0</v>
      </c>
      <c r="CU641" s="2" t="n">
        <v>2.97</v>
      </c>
      <c r="CV641" s="2" t="n">
        <v>4.13</v>
      </c>
      <c r="CW641" s="2" t="n">
        <v>0</v>
      </c>
      <c r="CX641" s="2" t="n">
        <v>4.43</v>
      </c>
      <c r="CY641" s="2" t="n">
        <v>4.13</v>
      </c>
      <c r="CZ641" s="2" t="n">
        <v>0</v>
      </c>
      <c r="DA641" s="2" t="n">
        <v>6.02</v>
      </c>
      <c r="DB641" s="2" t="n">
        <v>5.02</v>
      </c>
      <c r="DC641" s="2" t="n">
        <v>0</v>
      </c>
      <c r="DD641" s="2" t="n">
        <v>13.75</v>
      </c>
      <c r="DE641" s="2" t="n">
        <v>11.52</v>
      </c>
      <c r="DF641" s="2" t="n">
        <v>0</v>
      </c>
      <c r="DG641" s="2" t="n">
        <v>27.24</v>
      </c>
      <c r="DH641" s="2" t="n">
        <v>23.08</v>
      </c>
      <c r="DI641" s="2" t="n">
        <v>0</v>
      </c>
      <c r="DJ641" s="2" t="n">
        <v>34.54</v>
      </c>
      <c r="DK641" s="2" t="n">
        <v>31.14</v>
      </c>
      <c r="DL641" s="2" t="n">
        <v>0</v>
      </c>
      <c r="DM641" s="2" t="n">
        <v>44.26</v>
      </c>
      <c r="DN641" s="2" t="n">
        <v>44.26</v>
      </c>
      <c r="DO641" s="2" t="n">
        <v>0</v>
      </c>
      <c r="DP641" s="2" t="n">
        <v>52.06</v>
      </c>
      <c r="DQ641" s="2" t="n">
        <v>52.13</v>
      </c>
      <c r="DR641" s="2" t="n">
        <v>0</v>
      </c>
      <c r="DS641" s="2" t="n">
        <v>61.34</v>
      </c>
      <c r="DT641" s="2" t="n">
        <v>60.48</v>
      </c>
      <c r="DU641" s="2" t="n">
        <v>0</v>
      </c>
      <c r="DV641" s="2" t="n">
        <v>73.37</v>
      </c>
      <c r="DW641" s="2" t="n">
        <v>71.18000000000001</v>
      </c>
      <c r="DX641" s="2" t="n">
        <v>0</v>
      </c>
      <c r="DY641" s="2" t="n">
        <v>85.56</v>
      </c>
      <c r="DZ641" s="2" t="n">
        <v>83.23</v>
      </c>
      <c r="EA641" s="2" t="n">
        <v>0</v>
      </c>
      <c r="EB641" s="2" t="n">
        <v>95.95999999999999</v>
      </c>
      <c r="EC641" s="2" t="n">
        <v>93.58</v>
      </c>
      <c r="ED641" s="2" t="n">
        <v>0</v>
      </c>
      <c r="EE641" s="2" t="n">
        <v>99.11</v>
      </c>
      <c r="EF641" s="2" t="n">
        <v>98.06999999999999</v>
      </c>
      <c r="EG641" s="2" t="n">
        <v>0</v>
      </c>
      <c r="EH641" s="2" t="n">
        <v>100</v>
      </c>
      <c r="EI641" s="2" t="n">
        <v>99.79000000000001</v>
      </c>
      <c r="EJ641" s="2" t="n">
        <v>0</v>
      </c>
      <c r="EK641" s="2" t="n">
        <v>100</v>
      </c>
      <c r="EL641" s="2" t="n">
        <v>100</v>
      </c>
      <c r="EM641" s="2" t="n">
        <v>0</v>
      </c>
      <c r="EN641" s="2" t="n">
        <v>100</v>
      </c>
      <c r="EO641" s="2" t="n">
        <v>100</v>
      </c>
      <c r="EP641" s="2" t="n">
        <v>0</v>
      </c>
    </row>
    <row r="642">
      <c r="A642" s="2" t="n">
        <v>4</v>
      </c>
      <c r="B642" s="2" t="inlineStr">
        <is>
          <t>25.01.02.07</t>
        </is>
      </c>
      <c r="C642" s="2" t="inlineStr">
        <is>
          <t>E05 - Porta de alumínio, correr 6fls, 817,3x256cm</t>
        </is>
      </c>
      <c r="D642" s="2" t="inlineStr">
        <is>
          <t>13/01/2027</t>
        </is>
      </c>
      <c r="E642" s="2" t="inlineStr">
        <is>
          <t>24/10/2028</t>
        </is>
      </c>
      <c r="F642" s="2" t="n">
        <v>0</v>
      </c>
      <c r="G642" s="2" t="n">
        <v>0</v>
      </c>
      <c r="H642" s="2" t="n">
        <v>0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0.67</v>
      </c>
      <c r="CB642" s="2" t="n">
        <v>0</v>
      </c>
      <c r="CC642" s="2" t="n">
        <v>0</v>
      </c>
      <c r="CD642" s="2" t="n">
        <v>0.96</v>
      </c>
      <c r="CE642" s="2" t="n">
        <v>0</v>
      </c>
      <c r="CF642" s="2" t="n">
        <v>0.96</v>
      </c>
      <c r="CG642" s="2" t="n">
        <v>0.96</v>
      </c>
      <c r="CH642" s="2" t="n">
        <v>0</v>
      </c>
      <c r="CI642" s="2" t="n">
        <v>0.96</v>
      </c>
      <c r="CJ642" s="2" t="n">
        <v>1.68</v>
      </c>
      <c r="CK642" s="2" t="n">
        <v>0</v>
      </c>
      <c r="CL642" s="2" t="n">
        <v>0.96</v>
      </c>
      <c r="CM642" s="2" t="n">
        <v>2.34</v>
      </c>
      <c r="CN642" s="2" t="n">
        <v>0</v>
      </c>
      <c r="CO642" s="2" t="n">
        <v>1.6</v>
      </c>
      <c r="CP642" s="2" t="n">
        <v>3.11</v>
      </c>
      <c r="CQ642" s="2" t="n">
        <v>0</v>
      </c>
      <c r="CR642" s="2" t="n">
        <v>2.24</v>
      </c>
      <c r="CS642" s="2" t="n">
        <v>3.99</v>
      </c>
      <c r="CT642" s="2" t="n">
        <v>0</v>
      </c>
      <c r="CU642" s="2" t="n">
        <v>2.97</v>
      </c>
      <c r="CV642" s="2" t="n">
        <v>4.13</v>
      </c>
      <c r="CW642" s="2" t="n">
        <v>0</v>
      </c>
      <c r="CX642" s="2" t="n">
        <v>4.43</v>
      </c>
      <c r="CY642" s="2" t="n">
        <v>4.13</v>
      </c>
      <c r="CZ642" s="2" t="n">
        <v>0</v>
      </c>
      <c r="DA642" s="2" t="n">
        <v>6.02</v>
      </c>
      <c r="DB642" s="2" t="n">
        <v>5.02</v>
      </c>
      <c r="DC642" s="2" t="n">
        <v>0</v>
      </c>
      <c r="DD642" s="2" t="n">
        <v>13.75</v>
      </c>
      <c r="DE642" s="2" t="n">
        <v>11.52</v>
      </c>
      <c r="DF642" s="2" t="n">
        <v>0</v>
      </c>
      <c r="DG642" s="2" t="n">
        <v>27.24</v>
      </c>
      <c r="DH642" s="2" t="n">
        <v>23.08</v>
      </c>
      <c r="DI642" s="2" t="n">
        <v>0</v>
      </c>
      <c r="DJ642" s="2" t="n">
        <v>34.54</v>
      </c>
      <c r="DK642" s="2" t="n">
        <v>31.14</v>
      </c>
      <c r="DL642" s="2" t="n">
        <v>0</v>
      </c>
      <c r="DM642" s="2" t="n">
        <v>44.26</v>
      </c>
      <c r="DN642" s="2" t="n">
        <v>44.26</v>
      </c>
      <c r="DO642" s="2" t="n">
        <v>0</v>
      </c>
      <c r="DP642" s="2" t="n">
        <v>52.06</v>
      </c>
      <c r="DQ642" s="2" t="n">
        <v>52.13</v>
      </c>
      <c r="DR642" s="2" t="n">
        <v>0</v>
      </c>
      <c r="DS642" s="2" t="n">
        <v>61.34</v>
      </c>
      <c r="DT642" s="2" t="n">
        <v>60.48</v>
      </c>
      <c r="DU642" s="2" t="n">
        <v>0</v>
      </c>
      <c r="DV642" s="2" t="n">
        <v>73.37</v>
      </c>
      <c r="DW642" s="2" t="n">
        <v>71.18000000000001</v>
      </c>
      <c r="DX642" s="2" t="n">
        <v>0</v>
      </c>
      <c r="DY642" s="2" t="n">
        <v>85.56</v>
      </c>
      <c r="DZ642" s="2" t="n">
        <v>83.23</v>
      </c>
      <c r="EA642" s="2" t="n">
        <v>0</v>
      </c>
      <c r="EB642" s="2" t="n">
        <v>95.95999999999999</v>
      </c>
      <c r="EC642" s="2" t="n">
        <v>93.58</v>
      </c>
      <c r="ED642" s="2" t="n">
        <v>0</v>
      </c>
      <c r="EE642" s="2" t="n">
        <v>99.11</v>
      </c>
      <c r="EF642" s="2" t="n">
        <v>98.06999999999999</v>
      </c>
      <c r="EG642" s="2" t="n">
        <v>0</v>
      </c>
      <c r="EH642" s="2" t="n">
        <v>100</v>
      </c>
      <c r="EI642" s="2" t="n">
        <v>99.79000000000001</v>
      </c>
      <c r="EJ642" s="2" t="n">
        <v>0</v>
      </c>
      <c r="EK642" s="2" t="n">
        <v>100</v>
      </c>
      <c r="EL642" s="2" t="n">
        <v>100</v>
      </c>
      <c r="EM642" s="2" t="n">
        <v>0</v>
      </c>
      <c r="EN642" s="2" t="n">
        <v>100</v>
      </c>
      <c r="EO642" s="2" t="n">
        <v>100</v>
      </c>
      <c r="EP642" s="2" t="n">
        <v>0</v>
      </c>
    </row>
    <row r="643">
      <c r="A643" s="2" t="n">
        <v>4</v>
      </c>
      <c r="B643" s="2" t="inlineStr">
        <is>
          <t>25.01.02.08</t>
        </is>
      </c>
      <c r="C643" s="2" t="inlineStr">
        <is>
          <t>E06 - Porta de alumínio, correr 6fls, 516x256cm</t>
        </is>
      </c>
      <c r="D643" s="2" t="inlineStr">
        <is>
          <t>13/01/2027</t>
        </is>
      </c>
      <c r="E643" s="2" t="inlineStr">
        <is>
          <t>24/10/2028</t>
        </is>
      </c>
      <c r="F643" s="2" t="n">
        <v>0</v>
      </c>
      <c r="G643" s="2" t="n">
        <v>0</v>
      </c>
      <c r="H643" s="2" t="n">
        <v>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0.67</v>
      </c>
      <c r="CB643" s="2" t="n">
        <v>0</v>
      </c>
      <c r="CC643" s="2" t="n">
        <v>0</v>
      </c>
      <c r="CD643" s="2" t="n">
        <v>0.96</v>
      </c>
      <c r="CE643" s="2" t="n">
        <v>0</v>
      </c>
      <c r="CF643" s="2" t="n">
        <v>0.96</v>
      </c>
      <c r="CG643" s="2" t="n">
        <v>0.96</v>
      </c>
      <c r="CH643" s="2" t="n">
        <v>0</v>
      </c>
      <c r="CI643" s="2" t="n">
        <v>0.96</v>
      </c>
      <c r="CJ643" s="2" t="n">
        <v>1.68</v>
      </c>
      <c r="CK643" s="2" t="n">
        <v>0</v>
      </c>
      <c r="CL643" s="2" t="n">
        <v>0.96</v>
      </c>
      <c r="CM643" s="2" t="n">
        <v>2.34</v>
      </c>
      <c r="CN643" s="2" t="n">
        <v>0</v>
      </c>
      <c r="CO643" s="2" t="n">
        <v>1.6</v>
      </c>
      <c r="CP643" s="2" t="n">
        <v>3.11</v>
      </c>
      <c r="CQ643" s="2" t="n">
        <v>0</v>
      </c>
      <c r="CR643" s="2" t="n">
        <v>2.24</v>
      </c>
      <c r="CS643" s="2" t="n">
        <v>3.99</v>
      </c>
      <c r="CT643" s="2" t="n">
        <v>0</v>
      </c>
      <c r="CU643" s="2" t="n">
        <v>2.97</v>
      </c>
      <c r="CV643" s="2" t="n">
        <v>4.13</v>
      </c>
      <c r="CW643" s="2" t="n">
        <v>0</v>
      </c>
      <c r="CX643" s="2" t="n">
        <v>4.43</v>
      </c>
      <c r="CY643" s="2" t="n">
        <v>4.13</v>
      </c>
      <c r="CZ643" s="2" t="n">
        <v>0</v>
      </c>
      <c r="DA643" s="2" t="n">
        <v>6.02</v>
      </c>
      <c r="DB643" s="2" t="n">
        <v>5.02</v>
      </c>
      <c r="DC643" s="2" t="n">
        <v>0</v>
      </c>
      <c r="DD643" s="2" t="n">
        <v>13.75</v>
      </c>
      <c r="DE643" s="2" t="n">
        <v>11.52</v>
      </c>
      <c r="DF643" s="2" t="n">
        <v>0</v>
      </c>
      <c r="DG643" s="2" t="n">
        <v>27.24</v>
      </c>
      <c r="DH643" s="2" t="n">
        <v>23.08</v>
      </c>
      <c r="DI643" s="2" t="n">
        <v>0</v>
      </c>
      <c r="DJ643" s="2" t="n">
        <v>34.54</v>
      </c>
      <c r="DK643" s="2" t="n">
        <v>31.14</v>
      </c>
      <c r="DL643" s="2" t="n">
        <v>0</v>
      </c>
      <c r="DM643" s="2" t="n">
        <v>44.26</v>
      </c>
      <c r="DN643" s="2" t="n">
        <v>44.26</v>
      </c>
      <c r="DO643" s="2" t="n">
        <v>0</v>
      </c>
      <c r="DP643" s="2" t="n">
        <v>52.06</v>
      </c>
      <c r="DQ643" s="2" t="n">
        <v>52.13</v>
      </c>
      <c r="DR643" s="2" t="n">
        <v>0</v>
      </c>
      <c r="DS643" s="2" t="n">
        <v>61.34</v>
      </c>
      <c r="DT643" s="2" t="n">
        <v>60.48</v>
      </c>
      <c r="DU643" s="2" t="n">
        <v>0</v>
      </c>
      <c r="DV643" s="2" t="n">
        <v>73.37</v>
      </c>
      <c r="DW643" s="2" t="n">
        <v>71.18000000000001</v>
      </c>
      <c r="DX643" s="2" t="n">
        <v>0</v>
      </c>
      <c r="DY643" s="2" t="n">
        <v>85.56</v>
      </c>
      <c r="DZ643" s="2" t="n">
        <v>83.23</v>
      </c>
      <c r="EA643" s="2" t="n">
        <v>0</v>
      </c>
      <c r="EB643" s="2" t="n">
        <v>95.95999999999999</v>
      </c>
      <c r="EC643" s="2" t="n">
        <v>93.58</v>
      </c>
      <c r="ED643" s="2" t="n">
        <v>0</v>
      </c>
      <c r="EE643" s="2" t="n">
        <v>99.11</v>
      </c>
      <c r="EF643" s="2" t="n">
        <v>98.06999999999999</v>
      </c>
      <c r="EG643" s="2" t="n">
        <v>0</v>
      </c>
      <c r="EH643" s="2" t="n">
        <v>100</v>
      </c>
      <c r="EI643" s="2" t="n">
        <v>99.79000000000001</v>
      </c>
      <c r="EJ643" s="2" t="n">
        <v>0</v>
      </c>
      <c r="EK643" s="2" t="n">
        <v>100</v>
      </c>
      <c r="EL643" s="2" t="n">
        <v>100</v>
      </c>
      <c r="EM643" s="2" t="n">
        <v>0</v>
      </c>
      <c r="EN643" s="2" t="n">
        <v>100</v>
      </c>
      <c r="EO643" s="2" t="n">
        <v>100</v>
      </c>
      <c r="EP643" s="2" t="n">
        <v>0</v>
      </c>
    </row>
    <row r="644">
      <c r="A644" s="2" t="n">
        <v>4</v>
      </c>
      <c r="B644" s="2" t="inlineStr">
        <is>
          <t>25.01.02.09</t>
        </is>
      </c>
      <c r="C644" s="2" t="inlineStr">
        <is>
          <t>E07 - Porta de alumínio, correr 6fls, 616x256cm</t>
        </is>
      </c>
      <c r="D644" s="2" t="inlineStr">
        <is>
          <t>13/01/2027</t>
        </is>
      </c>
      <c r="E644" s="2" t="inlineStr">
        <is>
          <t>24/10/2028</t>
        </is>
      </c>
      <c r="F644" s="2" t="n">
        <v>0</v>
      </c>
      <c r="G644" s="2" t="n">
        <v>0</v>
      </c>
      <c r="H644" s="2" t="n">
        <v>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0.67</v>
      </c>
      <c r="CB644" s="2" t="n">
        <v>0</v>
      </c>
      <c r="CC644" s="2" t="n">
        <v>0</v>
      </c>
      <c r="CD644" s="2" t="n">
        <v>0.96</v>
      </c>
      <c r="CE644" s="2" t="n">
        <v>0</v>
      </c>
      <c r="CF644" s="2" t="n">
        <v>0.96</v>
      </c>
      <c r="CG644" s="2" t="n">
        <v>0.96</v>
      </c>
      <c r="CH644" s="2" t="n">
        <v>0</v>
      </c>
      <c r="CI644" s="2" t="n">
        <v>0.96</v>
      </c>
      <c r="CJ644" s="2" t="n">
        <v>1.68</v>
      </c>
      <c r="CK644" s="2" t="n">
        <v>0</v>
      </c>
      <c r="CL644" s="2" t="n">
        <v>0.96</v>
      </c>
      <c r="CM644" s="2" t="n">
        <v>2.34</v>
      </c>
      <c r="CN644" s="2" t="n">
        <v>0</v>
      </c>
      <c r="CO644" s="2" t="n">
        <v>1.6</v>
      </c>
      <c r="CP644" s="2" t="n">
        <v>3.11</v>
      </c>
      <c r="CQ644" s="2" t="n">
        <v>0</v>
      </c>
      <c r="CR644" s="2" t="n">
        <v>2.24</v>
      </c>
      <c r="CS644" s="2" t="n">
        <v>3.99</v>
      </c>
      <c r="CT644" s="2" t="n">
        <v>0</v>
      </c>
      <c r="CU644" s="2" t="n">
        <v>2.97</v>
      </c>
      <c r="CV644" s="2" t="n">
        <v>4.13</v>
      </c>
      <c r="CW644" s="2" t="n">
        <v>0</v>
      </c>
      <c r="CX644" s="2" t="n">
        <v>4.43</v>
      </c>
      <c r="CY644" s="2" t="n">
        <v>4.13</v>
      </c>
      <c r="CZ644" s="2" t="n">
        <v>0</v>
      </c>
      <c r="DA644" s="2" t="n">
        <v>6.02</v>
      </c>
      <c r="DB644" s="2" t="n">
        <v>5.02</v>
      </c>
      <c r="DC644" s="2" t="n">
        <v>0</v>
      </c>
      <c r="DD644" s="2" t="n">
        <v>13.75</v>
      </c>
      <c r="DE644" s="2" t="n">
        <v>11.52</v>
      </c>
      <c r="DF644" s="2" t="n">
        <v>0</v>
      </c>
      <c r="DG644" s="2" t="n">
        <v>27.24</v>
      </c>
      <c r="DH644" s="2" t="n">
        <v>23.08</v>
      </c>
      <c r="DI644" s="2" t="n">
        <v>0</v>
      </c>
      <c r="DJ644" s="2" t="n">
        <v>34.54</v>
      </c>
      <c r="DK644" s="2" t="n">
        <v>31.14</v>
      </c>
      <c r="DL644" s="2" t="n">
        <v>0</v>
      </c>
      <c r="DM644" s="2" t="n">
        <v>44.26</v>
      </c>
      <c r="DN644" s="2" t="n">
        <v>44.26</v>
      </c>
      <c r="DO644" s="2" t="n">
        <v>0</v>
      </c>
      <c r="DP644" s="2" t="n">
        <v>52.06</v>
      </c>
      <c r="DQ644" s="2" t="n">
        <v>52.13</v>
      </c>
      <c r="DR644" s="2" t="n">
        <v>0</v>
      </c>
      <c r="DS644" s="2" t="n">
        <v>61.34</v>
      </c>
      <c r="DT644" s="2" t="n">
        <v>60.48</v>
      </c>
      <c r="DU644" s="2" t="n">
        <v>0</v>
      </c>
      <c r="DV644" s="2" t="n">
        <v>73.37</v>
      </c>
      <c r="DW644" s="2" t="n">
        <v>71.18000000000001</v>
      </c>
      <c r="DX644" s="2" t="n">
        <v>0</v>
      </c>
      <c r="DY644" s="2" t="n">
        <v>85.56</v>
      </c>
      <c r="DZ644" s="2" t="n">
        <v>83.23</v>
      </c>
      <c r="EA644" s="2" t="n">
        <v>0</v>
      </c>
      <c r="EB644" s="2" t="n">
        <v>95.95999999999999</v>
      </c>
      <c r="EC644" s="2" t="n">
        <v>93.58</v>
      </c>
      <c r="ED644" s="2" t="n">
        <v>0</v>
      </c>
      <c r="EE644" s="2" t="n">
        <v>99.11</v>
      </c>
      <c r="EF644" s="2" t="n">
        <v>98.06999999999999</v>
      </c>
      <c r="EG644" s="2" t="n">
        <v>0</v>
      </c>
      <c r="EH644" s="2" t="n">
        <v>100</v>
      </c>
      <c r="EI644" s="2" t="n">
        <v>99.79000000000001</v>
      </c>
      <c r="EJ644" s="2" t="n">
        <v>0</v>
      </c>
      <c r="EK644" s="2" t="n">
        <v>100</v>
      </c>
      <c r="EL644" s="2" t="n">
        <v>100</v>
      </c>
      <c r="EM644" s="2" t="n">
        <v>0</v>
      </c>
      <c r="EN644" s="2" t="n">
        <v>100</v>
      </c>
      <c r="EO644" s="2" t="n">
        <v>100</v>
      </c>
      <c r="EP644" s="2" t="n">
        <v>0</v>
      </c>
    </row>
    <row r="645">
      <c r="A645" s="2" t="n">
        <v>4</v>
      </c>
      <c r="B645" s="2" t="inlineStr">
        <is>
          <t>25.01.02.10</t>
        </is>
      </c>
      <c r="C645" s="2" t="inlineStr">
        <is>
          <t>E08 - Porta de alumínio, abrir simples, 120x256cm</t>
        </is>
      </c>
      <c r="D645" s="2" t="inlineStr">
        <is>
          <t>13/01/2027</t>
        </is>
      </c>
      <c r="E645" s="2" t="inlineStr">
        <is>
          <t>24/10/2028</t>
        </is>
      </c>
      <c r="F645" s="2" t="n">
        <v>0</v>
      </c>
      <c r="G645" s="2" t="n">
        <v>0</v>
      </c>
      <c r="H645" s="2" t="n">
        <v>0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0.67</v>
      </c>
      <c r="CB645" s="2" t="n">
        <v>0</v>
      </c>
      <c r="CC645" s="2" t="n">
        <v>0</v>
      </c>
      <c r="CD645" s="2" t="n">
        <v>0.96</v>
      </c>
      <c r="CE645" s="2" t="n">
        <v>0</v>
      </c>
      <c r="CF645" s="2" t="n">
        <v>0.96</v>
      </c>
      <c r="CG645" s="2" t="n">
        <v>0.96</v>
      </c>
      <c r="CH645" s="2" t="n">
        <v>0</v>
      </c>
      <c r="CI645" s="2" t="n">
        <v>0.96</v>
      </c>
      <c r="CJ645" s="2" t="n">
        <v>1.68</v>
      </c>
      <c r="CK645" s="2" t="n">
        <v>0</v>
      </c>
      <c r="CL645" s="2" t="n">
        <v>0.96</v>
      </c>
      <c r="CM645" s="2" t="n">
        <v>2.34</v>
      </c>
      <c r="CN645" s="2" t="n">
        <v>0</v>
      </c>
      <c r="CO645" s="2" t="n">
        <v>1.6</v>
      </c>
      <c r="CP645" s="2" t="n">
        <v>3.11</v>
      </c>
      <c r="CQ645" s="2" t="n">
        <v>0</v>
      </c>
      <c r="CR645" s="2" t="n">
        <v>2.24</v>
      </c>
      <c r="CS645" s="2" t="n">
        <v>3.99</v>
      </c>
      <c r="CT645" s="2" t="n">
        <v>0</v>
      </c>
      <c r="CU645" s="2" t="n">
        <v>2.97</v>
      </c>
      <c r="CV645" s="2" t="n">
        <v>4.13</v>
      </c>
      <c r="CW645" s="2" t="n">
        <v>0</v>
      </c>
      <c r="CX645" s="2" t="n">
        <v>4.43</v>
      </c>
      <c r="CY645" s="2" t="n">
        <v>4.13</v>
      </c>
      <c r="CZ645" s="2" t="n">
        <v>0</v>
      </c>
      <c r="DA645" s="2" t="n">
        <v>6.02</v>
      </c>
      <c r="DB645" s="2" t="n">
        <v>5.02</v>
      </c>
      <c r="DC645" s="2" t="n">
        <v>0</v>
      </c>
      <c r="DD645" s="2" t="n">
        <v>13.75</v>
      </c>
      <c r="DE645" s="2" t="n">
        <v>11.52</v>
      </c>
      <c r="DF645" s="2" t="n">
        <v>0</v>
      </c>
      <c r="DG645" s="2" t="n">
        <v>27.24</v>
      </c>
      <c r="DH645" s="2" t="n">
        <v>23.08</v>
      </c>
      <c r="DI645" s="2" t="n">
        <v>0</v>
      </c>
      <c r="DJ645" s="2" t="n">
        <v>34.54</v>
      </c>
      <c r="DK645" s="2" t="n">
        <v>31.14</v>
      </c>
      <c r="DL645" s="2" t="n">
        <v>0</v>
      </c>
      <c r="DM645" s="2" t="n">
        <v>44.26</v>
      </c>
      <c r="DN645" s="2" t="n">
        <v>44.26</v>
      </c>
      <c r="DO645" s="2" t="n">
        <v>0</v>
      </c>
      <c r="DP645" s="2" t="n">
        <v>52.06</v>
      </c>
      <c r="DQ645" s="2" t="n">
        <v>52.13</v>
      </c>
      <c r="DR645" s="2" t="n">
        <v>0</v>
      </c>
      <c r="DS645" s="2" t="n">
        <v>61.34</v>
      </c>
      <c r="DT645" s="2" t="n">
        <v>60.48</v>
      </c>
      <c r="DU645" s="2" t="n">
        <v>0</v>
      </c>
      <c r="DV645" s="2" t="n">
        <v>73.37</v>
      </c>
      <c r="DW645" s="2" t="n">
        <v>71.18000000000001</v>
      </c>
      <c r="DX645" s="2" t="n">
        <v>0</v>
      </c>
      <c r="DY645" s="2" t="n">
        <v>85.56</v>
      </c>
      <c r="DZ645" s="2" t="n">
        <v>83.23</v>
      </c>
      <c r="EA645" s="2" t="n">
        <v>0</v>
      </c>
      <c r="EB645" s="2" t="n">
        <v>95.95999999999999</v>
      </c>
      <c r="EC645" s="2" t="n">
        <v>93.58</v>
      </c>
      <c r="ED645" s="2" t="n">
        <v>0</v>
      </c>
      <c r="EE645" s="2" t="n">
        <v>99.11</v>
      </c>
      <c r="EF645" s="2" t="n">
        <v>98.06999999999999</v>
      </c>
      <c r="EG645" s="2" t="n">
        <v>0</v>
      </c>
      <c r="EH645" s="2" t="n">
        <v>100</v>
      </c>
      <c r="EI645" s="2" t="n">
        <v>99.79000000000001</v>
      </c>
      <c r="EJ645" s="2" t="n">
        <v>0</v>
      </c>
      <c r="EK645" s="2" t="n">
        <v>100</v>
      </c>
      <c r="EL645" s="2" t="n">
        <v>100</v>
      </c>
      <c r="EM645" s="2" t="n">
        <v>0</v>
      </c>
      <c r="EN645" s="2" t="n">
        <v>100</v>
      </c>
      <c r="EO645" s="2" t="n">
        <v>100</v>
      </c>
      <c r="EP645" s="2" t="n">
        <v>0</v>
      </c>
    </row>
    <row r="646">
      <c r="A646" s="2" t="n">
        <v>4</v>
      </c>
      <c r="B646" s="2" t="inlineStr">
        <is>
          <t>25.01.02.11</t>
        </is>
      </c>
      <c r="C646" s="2" t="inlineStr">
        <is>
          <t>E10 - Porta de alumínio, correr + fixa + veneziana, 763,5x438cm</t>
        </is>
      </c>
      <c r="D646" s="2" t="inlineStr">
        <is>
          <t>13/01/2027</t>
        </is>
      </c>
      <c r="E646" s="2" t="inlineStr">
        <is>
          <t>24/10/2028</t>
        </is>
      </c>
      <c r="F646" s="2" t="n">
        <v>0</v>
      </c>
      <c r="G646" s="2" t="n">
        <v>0</v>
      </c>
      <c r="H646" s="2" t="n">
        <v>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0.67</v>
      </c>
      <c r="CB646" s="2" t="n">
        <v>0</v>
      </c>
      <c r="CC646" s="2" t="n">
        <v>0</v>
      </c>
      <c r="CD646" s="2" t="n">
        <v>0.96</v>
      </c>
      <c r="CE646" s="2" t="n">
        <v>0</v>
      </c>
      <c r="CF646" s="2" t="n">
        <v>0.96</v>
      </c>
      <c r="CG646" s="2" t="n">
        <v>0.96</v>
      </c>
      <c r="CH646" s="2" t="n">
        <v>0</v>
      </c>
      <c r="CI646" s="2" t="n">
        <v>0.96</v>
      </c>
      <c r="CJ646" s="2" t="n">
        <v>1.68</v>
      </c>
      <c r="CK646" s="2" t="n">
        <v>0</v>
      </c>
      <c r="CL646" s="2" t="n">
        <v>0.96</v>
      </c>
      <c r="CM646" s="2" t="n">
        <v>2.34</v>
      </c>
      <c r="CN646" s="2" t="n">
        <v>0</v>
      </c>
      <c r="CO646" s="2" t="n">
        <v>1.6</v>
      </c>
      <c r="CP646" s="2" t="n">
        <v>3.11</v>
      </c>
      <c r="CQ646" s="2" t="n">
        <v>0</v>
      </c>
      <c r="CR646" s="2" t="n">
        <v>2.24</v>
      </c>
      <c r="CS646" s="2" t="n">
        <v>3.99</v>
      </c>
      <c r="CT646" s="2" t="n">
        <v>0</v>
      </c>
      <c r="CU646" s="2" t="n">
        <v>2.97</v>
      </c>
      <c r="CV646" s="2" t="n">
        <v>4.13</v>
      </c>
      <c r="CW646" s="2" t="n">
        <v>0</v>
      </c>
      <c r="CX646" s="2" t="n">
        <v>4.43</v>
      </c>
      <c r="CY646" s="2" t="n">
        <v>4.13</v>
      </c>
      <c r="CZ646" s="2" t="n">
        <v>0</v>
      </c>
      <c r="DA646" s="2" t="n">
        <v>6.02</v>
      </c>
      <c r="DB646" s="2" t="n">
        <v>5.02</v>
      </c>
      <c r="DC646" s="2" t="n">
        <v>0</v>
      </c>
      <c r="DD646" s="2" t="n">
        <v>13.75</v>
      </c>
      <c r="DE646" s="2" t="n">
        <v>11.52</v>
      </c>
      <c r="DF646" s="2" t="n">
        <v>0</v>
      </c>
      <c r="DG646" s="2" t="n">
        <v>27.24</v>
      </c>
      <c r="DH646" s="2" t="n">
        <v>23.08</v>
      </c>
      <c r="DI646" s="2" t="n">
        <v>0</v>
      </c>
      <c r="DJ646" s="2" t="n">
        <v>34.54</v>
      </c>
      <c r="DK646" s="2" t="n">
        <v>31.14</v>
      </c>
      <c r="DL646" s="2" t="n">
        <v>0</v>
      </c>
      <c r="DM646" s="2" t="n">
        <v>44.26</v>
      </c>
      <c r="DN646" s="2" t="n">
        <v>44.26</v>
      </c>
      <c r="DO646" s="2" t="n">
        <v>0</v>
      </c>
      <c r="DP646" s="2" t="n">
        <v>52.06</v>
      </c>
      <c r="DQ646" s="2" t="n">
        <v>52.13</v>
      </c>
      <c r="DR646" s="2" t="n">
        <v>0</v>
      </c>
      <c r="DS646" s="2" t="n">
        <v>61.34</v>
      </c>
      <c r="DT646" s="2" t="n">
        <v>60.48</v>
      </c>
      <c r="DU646" s="2" t="n">
        <v>0</v>
      </c>
      <c r="DV646" s="2" t="n">
        <v>73.37</v>
      </c>
      <c r="DW646" s="2" t="n">
        <v>71.18000000000001</v>
      </c>
      <c r="DX646" s="2" t="n">
        <v>0</v>
      </c>
      <c r="DY646" s="2" t="n">
        <v>85.56</v>
      </c>
      <c r="DZ646" s="2" t="n">
        <v>83.23</v>
      </c>
      <c r="EA646" s="2" t="n">
        <v>0</v>
      </c>
      <c r="EB646" s="2" t="n">
        <v>95.95999999999999</v>
      </c>
      <c r="EC646" s="2" t="n">
        <v>93.58</v>
      </c>
      <c r="ED646" s="2" t="n">
        <v>0</v>
      </c>
      <c r="EE646" s="2" t="n">
        <v>99.11</v>
      </c>
      <c r="EF646" s="2" t="n">
        <v>98.06999999999999</v>
      </c>
      <c r="EG646" s="2" t="n">
        <v>0</v>
      </c>
      <c r="EH646" s="2" t="n">
        <v>100</v>
      </c>
      <c r="EI646" s="2" t="n">
        <v>99.79000000000001</v>
      </c>
      <c r="EJ646" s="2" t="n">
        <v>0</v>
      </c>
      <c r="EK646" s="2" t="n">
        <v>100</v>
      </c>
      <c r="EL646" s="2" t="n">
        <v>100</v>
      </c>
      <c r="EM646" s="2" t="n">
        <v>0</v>
      </c>
      <c r="EN646" s="2" t="n">
        <v>100</v>
      </c>
      <c r="EO646" s="2" t="n">
        <v>100</v>
      </c>
      <c r="EP646" s="2" t="n">
        <v>0</v>
      </c>
    </row>
    <row r="647">
      <c r="A647" s="2" t="n">
        <v>4</v>
      </c>
      <c r="B647" s="2" t="inlineStr">
        <is>
          <t>25.01.02.12</t>
        </is>
      </c>
      <c r="C647" s="2" t="inlineStr">
        <is>
          <t>E11 - Porta de alumínio, correr + fixa + veneziana, 291x464cm</t>
        </is>
      </c>
      <c r="D647" s="2" t="inlineStr">
        <is>
          <t>13/01/2027</t>
        </is>
      </c>
      <c r="E647" s="2" t="inlineStr">
        <is>
          <t>24/10/2028</t>
        </is>
      </c>
      <c r="F647" s="2" t="n">
        <v>0</v>
      </c>
      <c r="G647" s="2" t="n">
        <v>0</v>
      </c>
      <c r="H647" s="2" t="n">
        <v>0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0.67</v>
      </c>
      <c r="CB647" s="2" t="n">
        <v>0</v>
      </c>
      <c r="CC647" s="2" t="n">
        <v>0</v>
      </c>
      <c r="CD647" s="2" t="n">
        <v>0.96</v>
      </c>
      <c r="CE647" s="2" t="n">
        <v>0</v>
      </c>
      <c r="CF647" s="2" t="n">
        <v>0.96</v>
      </c>
      <c r="CG647" s="2" t="n">
        <v>0.96</v>
      </c>
      <c r="CH647" s="2" t="n">
        <v>0</v>
      </c>
      <c r="CI647" s="2" t="n">
        <v>0.96</v>
      </c>
      <c r="CJ647" s="2" t="n">
        <v>1.68</v>
      </c>
      <c r="CK647" s="2" t="n">
        <v>0</v>
      </c>
      <c r="CL647" s="2" t="n">
        <v>0.96</v>
      </c>
      <c r="CM647" s="2" t="n">
        <v>2.34</v>
      </c>
      <c r="CN647" s="2" t="n">
        <v>0</v>
      </c>
      <c r="CO647" s="2" t="n">
        <v>1.6</v>
      </c>
      <c r="CP647" s="2" t="n">
        <v>3.11</v>
      </c>
      <c r="CQ647" s="2" t="n">
        <v>0</v>
      </c>
      <c r="CR647" s="2" t="n">
        <v>2.24</v>
      </c>
      <c r="CS647" s="2" t="n">
        <v>3.99</v>
      </c>
      <c r="CT647" s="2" t="n">
        <v>0</v>
      </c>
      <c r="CU647" s="2" t="n">
        <v>2.97</v>
      </c>
      <c r="CV647" s="2" t="n">
        <v>4.13</v>
      </c>
      <c r="CW647" s="2" t="n">
        <v>0</v>
      </c>
      <c r="CX647" s="2" t="n">
        <v>4.43</v>
      </c>
      <c r="CY647" s="2" t="n">
        <v>4.13</v>
      </c>
      <c r="CZ647" s="2" t="n">
        <v>0</v>
      </c>
      <c r="DA647" s="2" t="n">
        <v>6.02</v>
      </c>
      <c r="DB647" s="2" t="n">
        <v>5.02</v>
      </c>
      <c r="DC647" s="2" t="n">
        <v>0</v>
      </c>
      <c r="DD647" s="2" t="n">
        <v>13.75</v>
      </c>
      <c r="DE647" s="2" t="n">
        <v>11.52</v>
      </c>
      <c r="DF647" s="2" t="n">
        <v>0</v>
      </c>
      <c r="DG647" s="2" t="n">
        <v>27.24</v>
      </c>
      <c r="DH647" s="2" t="n">
        <v>23.08</v>
      </c>
      <c r="DI647" s="2" t="n">
        <v>0</v>
      </c>
      <c r="DJ647" s="2" t="n">
        <v>34.54</v>
      </c>
      <c r="DK647" s="2" t="n">
        <v>31.14</v>
      </c>
      <c r="DL647" s="2" t="n">
        <v>0</v>
      </c>
      <c r="DM647" s="2" t="n">
        <v>44.26</v>
      </c>
      <c r="DN647" s="2" t="n">
        <v>44.26</v>
      </c>
      <c r="DO647" s="2" t="n">
        <v>0</v>
      </c>
      <c r="DP647" s="2" t="n">
        <v>52.06</v>
      </c>
      <c r="DQ647" s="2" t="n">
        <v>52.13</v>
      </c>
      <c r="DR647" s="2" t="n">
        <v>0</v>
      </c>
      <c r="DS647" s="2" t="n">
        <v>61.34</v>
      </c>
      <c r="DT647" s="2" t="n">
        <v>60.48</v>
      </c>
      <c r="DU647" s="2" t="n">
        <v>0</v>
      </c>
      <c r="DV647" s="2" t="n">
        <v>73.37</v>
      </c>
      <c r="DW647" s="2" t="n">
        <v>71.18000000000001</v>
      </c>
      <c r="DX647" s="2" t="n">
        <v>0</v>
      </c>
      <c r="DY647" s="2" t="n">
        <v>85.56</v>
      </c>
      <c r="DZ647" s="2" t="n">
        <v>83.23</v>
      </c>
      <c r="EA647" s="2" t="n">
        <v>0</v>
      </c>
      <c r="EB647" s="2" t="n">
        <v>95.95999999999999</v>
      </c>
      <c r="EC647" s="2" t="n">
        <v>93.58</v>
      </c>
      <c r="ED647" s="2" t="n">
        <v>0</v>
      </c>
      <c r="EE647" s="2" t="n">
        <v>99.11</v>
      </c>
      <c r="EF647" s="2" t="n">
        <v>98.06999999999999</v>
      </c>
      <c r="EG647" s="2" t="n">
        <v>0</v>
      </c>
      <c r="EH647" s="2" t="n">
        <v>100</v>
      </c>
      <c r="EI647" s="2" t="n">
        <v>99.79000000000001</v>
      </c>
      <c r="EJ647" s="2" t="n">
        <v>0</v>
      </c>
      <c r="EK647" s="2" t="n">
        <v>100</v>
      </c>
      <c r="EL647" s="2" t="n">
        <v>100</v>
      </c>
      <c r="EM647" s="2" t="n">
        <v>0</v>
      </c>
      <c r="EN647" s="2" t="n">
        <v>100</v>
      </c>
      <c r="EO647" s="2" t="n">
        <v>100</v>
      </c>
      <c r="EP647" s="2" t="n">
        <v>0</v>
      </c>
    </row>
    <row r="648">
      <c r="A648" s="2" t="n">
        <v>4</v>
      </c>
      <c r="B648" s="2" t="inlineStr">
        <is>
          <t>25.01.02.13</t>
        </is>
      </c>
      <c r="C648" s="2" t="inlineStr">
        <is>
          <t>E15 - Porta de alumínio, fixa + abrir + veneziana, 476x438cm</t>
        </is>
      </c>
      <c r="D648" s="2" t="inlineStr">
        <is>
          <t>13/01/2027</t>
        </is>
      </c>
      <c r="E648" s="2" t="inlineStr">
        <is>
          <t>24/10/2028</t>
        </is>
      </c>
      <c r="F648" s="2" t="n">
        <v>0</v>
      </c>
      <c r="G648" s="2" t="n">
        <v>0</v>
      </c>
      <c r="H648" s="2" t="n">
        <v>0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0.67</v>
      </c>
      <c r="CB648" s="2" t="n">
        <v>0</v>
      </c>
      <c r="CC648" s="2" t="n">
        <v>0</v>
      </c>
      <c r="CD648" s="2" t="n">
        <v>0.96</v>
      </c>
      <c r="CE648" s="2" t="n">
        <v>0</v>
      </c>
      <c r="CF648" s="2" t="n">
        <v>0.96</v>
      </c>
      <c r="CG648" s="2" t="n">
        <v>0.96</v>
      </c>
      <c r="CH648" s="2" t="n">
        <v>0</v>
      </c>
      <c r="CI648" s="2" t="n">
        <v>0.96</v>
      </c>
      <c r="CJ648" s="2" t="n">
        <v>1.68</v>
      </c>
      <c r="CK648" s="2" t="n">
        <v>0</v>
      </c>
      <c r="CL648" s="2" t="n">
        <v>0.96</v>
      </c>
      <c r="CM648" s="2" t="n">
        <v>2.34</v>
      </c>
      <c r="CN648" s="2" t="n">
        <v>0</v>
      </c>
      <c r="CO648" s="2" t="n">
        <v>1.6</v>
      </c>
      <c r="CP648" s="2" t="n">
        <v>3.11</v>
      </c>
      <c r="CQ648" s="2" t="n">
        <v>0</v>
      </c>
      <c r="CR648" s="2" t="n">
        <v>2.24</v>
      </c>
      <c r="CS648" s="2" t="n">
        <v>3.99</v>
      </c>
      <c r="CT648" s="2" t="n">
        <v>0</v>
      </c>
      <c r="CU648" s="2" t="n">
        <v>2.97</v>
      </c>
      <c r="CV648" s="2" t="n">
        <v>4.13</v>
      </c>
      <c r="CW648" s="2" t="n">
        <v>0</v>
      </c>
      <c r="CX648" s="2" t="n">
        <v>4.43</v>
      </c>
      <c r="CY648" s="2" t="n">
        <v>4.13</v>
      </c>
      <c r="CZ648" s="2" t="n">
        <v>0</v>
      </c>
      <c r="DA648" s="2" t="n">
        <v>6.02</v>
      </c>
      <c r="DB648" s="2" t="n">
        <v>5.02</v>
      </c>
      <c r="DC648" s="2" t="n">
        <v>0</v>
      </c>
      <c r="DD648" s="2" t="n">
        <v>13.75</v>
      </c>
      <c r="DE648" s="2" t="n">
        <v>11.52</v>
      </c>
      <c r="DF648" s="2" t="n">
        <v>0</v>
      </c>
      <c r="DG648" s="2" t="n">
        <v>27.24</v>
      </c>
      <c r="DH648" s="2" t="n">
        <v>23.08</v>
      </c>
      <c r="DI648" s="2" t="n">
        <v>0</v>
      </c>
      <c r="DJ648" s="2" t="n">
        <v>34.54</v>
      </c>
      <c r="DK648" s="2" t="n">
        <v>31.14</v>
      </c>
      <c r="DL648" s="2" t="n">
        <v>0</v>
      </c>
      <c r="DM648" s="2" t="n">
        <v>44.26</v>
      </c>
      <c r="DN648" s="2" t="n">
        <v>44.26</v>
      </c>
      <c r="DO648" s="2" t="n">
        <v>0</v>
      </c>
      <c r="DP648" s="2" t="n">
        <v>52.06</v>
      </c>
      <c r="DQ648" s="2" t="n">
        <v>52.13</v>
      </c>
      <c r="DR648" s="2" t="n">
        <v>0</v>
      </c>
      <c r="DS648" s="2" t="n">
        <v>61.34</v>
      </c>
      <c r="DT648" s="2" t="n">
        <v>60.48</v>
      </c>
      <c r="DU648" s="2" t="n">
        <v>0</v>
      </c>
      <c r="DV648" s="2" t="n">
        <v>73.37</v>
      </c>
      <c r="DW648" s="2" t="n">
        <v>71.18000000000001</v>
      </c>
      <c r="DX648" s="2" t="n">
        <v>0</v>
      </c>
      <c r="DY648" s="2" t="n">
        <v>85.56</v>
      </c>
      <c r="DZ648" s="2" t="n">
        <v>83.23</v>
      </c>
      <c r="EA648" s="2" t="n">
        <v>0</v>
      </c>
      <c r="EB648" s="2" t="n">
        <v>95.95999999999999</v>
      </c>
      <c r="EC648" s="2" t="n">
        <v>93.58</v>
      </c>
      <c r="ED648" s="2" t="n">
        <v>0</v>
      </c>
      <c r="EE648" s="2" t="n">
        <v>99.11</v>
      </c>
      <c r="EF648" s="2" t="n">
        <v>98.06999999999999</v>
      </c>
      <c r="EG648" s="2" t="n">
        <v>0</v>
      </c>
      <c r="EH648" s="2" t="n">
        <v>100</v>
      </c>
      <c r="EI648" s="2" t="n">
        <v>99.79000000000001</v>
      </c>
      <c r="EJ648" s="2" t="n">
        <v>0</v>
      </c>
      <c r="EK648" s="2" t="n">
        <v>100</v>
      </c>
      <c r="EL648" s="2" t="n">
        <v>100</v>
      </c>
      <c r="EM648" s="2" t="n">
        <v>0</v>
      </c>
      <c r="EN648" s="2" t="n">
        <v>100</v>
      </c>
      <c r="EO648" s="2" t="n">
        <v>100</v>
      </c>
      <c r="EP648" s="2" t="n">
        <v>0</v>
      </c>
    </row>
    <row r="649">
      <c r="A649" s="2" t="n">
        <v>4</v>
      </c>
      <c r="B649" s="2" t="inlineStr">
        <is>
          <t>25.01.02.14</t>
        </is>
      </c>
      <c r="C649" s="2" t="inlineStr">
        <is>
          <t>E17 - Porta de alumínio, abrir simples, 120x280cm</t>
        </is>
      </c>
      <c r="D649" s="2" t="inlineStr">
        <is>
          <t>13/01/2027</t>
        </is>
      </c>
      <c r="E649" s="2" t="inlineStr">
        <is>
          <t>24/10/2028</t>
        </is>
      </c>
      <c r="F649" s="2" t="n">
        <v>0</v>
      </c>
      <c r="G649" s="2" t="n">
        <v>0</v>
      </c>
      <c r="H649" s="2" t="n">
        <v>0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0.67</v>
      </c>
      <c r="CB649" s="2" t="n">
        <v>0</v>
      </c>
      <c r="CC649" s="2" t="n">
        <v>0</v>
      </c>
      <c r="CD649" s="2" t="n">
        <v>0.96</v>
      </c>
      <c r="CE649" s="2" t="n">
        <v>0</v>
      </c>
      <c r="CF649" s="2" t="n">
        <v>0.96</v>
      </c>
      <c r="CG649" s="2" t="n">
        <v>0.96</v>
      </c>
      <c r="CH649" s="2" t="n">
        <v>0</v>
      </c>
      <c r="CI649" s="2" t="n">
        <v>0.96</v>
      </c>
      <c r="CJ649" s="2" t="n">
        <v>1.68</v>
      </c>
      <c r="CK649" s="2" t="n">
        <v>0</v>
      </c>
      <c r="CL649" s="2" t="n">
        <v>0.96</v>
      </c>
      <c r="CM649" s="2" t="n">
        <v>2.34</v>
      </c>
      <c r="CN649" s="2" t="n">
        <v>0</v>
      </c>
      <c r="CO649" s="2" t="n">
        <v>1.6</v>
      </c>
      <c r="CP649" s="2" t="n">
        <v>3.11</v>
      </c>
      <c r="CQ649" s="2" t="n">
        <v>0</v>
      </c>
      <c r="CR649" s="2" t="n">
        <v>2.24</v>
      </c>
      <c r="CS649" s="2" t="n">
        <v>3.99</v>
      </c>
      <c r="CT649" s="2" t="n">
        <v>0</v>
      </c>
      <c r="CU649" s="2" t="n">
        <v>2.97</v>
      </c>
      <c r="CV649" s="2" t="n">
        <v>4.13</v>
      </c>
      <c r="CW649" s="2" t="n">
        <v>0</v>
      </c>
      <c r="CX649" s="2" t="n">
        <v>4.43</v>
      </c>
      <c r="CY649" s="2" t="n">
        <v>4.13</v>
      </c>
      <c r="CZ649" s="2" t="n">
        <v>0</v>
      </c>
      <c r="DA649" s="2" t="n">
        <v>6.02</v>
      </c>
      <c r="DB649" s="2" t="n">
        <v>5.02</v>
      </c>
      <c r="DC649" s="2" t="n">
        <v>0</v>
      </c>
      <c r="DD649" s="2" t="n">
        <v>13.75</v>
      </c>
      <c r="DE649" s="2" t="n">
        <v>11.52</v>
      </c>
      <c r="DF649" s="2" t="n">
        <v>0</v>
      </c>
      <c r="DG649" s="2" t="n">
        <v>27.24</v>
      </c>
      <c r="DH649" s="2" t="n">
        <v>23.08</v>
      </c>
      <c r="DI649" s="2" t="n">
        <v>0</v>
      </c>
      <c r="DJ649" s="2" t="n">
        <v>34.54</v>
      </c>
      <c r="DK649" s="2" t="n">
        <v>31.14</v>
      </c>
      <c r="DL649" s="2" t="n">
        <v>0</v>
      </c>
      <c r="DM649" s="2" t="n">
        <v>44.26</v>
      </c>
      <c r="DN649" s="2" t="n">
        <v>44.26</v>
      </c>
      <c r="DO649" s="2" t="n">
        <v>0</v>
      </c>
      <c r="DP649" s="2" t="n">
        <v>52.06</v>
      </c>
      <c r="DQ649" s="2" t="n">
        <v>52.13</v>
      </c>
      <c r="DR649" s="2" t="n">
        <v>0</v>
      </c>
      <c r="DS649" s="2" t="n">
        <v>61.34</v>
      </c>
      <c r="DT649" s="2" t="n">
        <v>60.48</v>
      </c>
      <c r="DU649" s="2" t="n">
        <v>0</v>
      </c>
      <c r="DV649" s="2" t="n">
        <v>73.37</v>
      </c>
      <c r="DW649" s="2" t="n">
        <v>71.18000000000001</v>
      </c>
      <c r="DX649" s="2" t="n">
        <v>0</v>
      </c>
      <c r="DY649" s="2" t="n">
        <v>85.56</v>
      </c>
      <c r="DZ649" s="2" t="n">
        <v>83.23</v>
      </c>
      <c r="EA649" s="2" t="n">
        <v>0</v>
      </c>
      <c r="EB649" s="2" t="n">
        <v>95.95999999999999</v>
      </c>
      <c r="EC649" s="2" t="n">
        <v>93.58</v>
      </c>
      <c r="ED649" s="2" t="n">
        <v>0</v>
      </c>
      <c r="EE649" s="2" t="n">
        <v>99.11</v>
      </c>
      <c r="EF649" s="2" t="n">
        <v>98.06999999999999</v>
      </c>
      <c r="EG649" s="2" t="n">
        <v>0</v>
      </c>
      <c r="EH649" s="2" t="n">
        <v>100</v>
      </c>
      <c r="EI649" s="2" t="n">
        <v>99.79000000000001</v>
      </c>
      <c r="EJ649" s="2" t="n">
        <v>0</v>
      </c>
      <c r="EK649" s="2" t="n">
        <v>100</v>
      </c>
      <c r="EL649" s="2" t="n">
        <v>100</v>
      </c>
      <c r="EM649" s="2" t="n">
        <v>0</v>
      </c>
      <c r="EN649" s="2" t="n">
        <v>100</v>
      </c>
      <c r="EO649" s="2" t="n">
        <v>100</v>
      </c>
      <c r="EP649" s="2" t="n">
        <v>0</v>
      </c>
    </row>
    <row r="650">
      <c r="A650" s="2" t="n">
        <v>4</v>
      </c>
      <c r="B650" s="2" t="inlineStr">
        <is>
          <t>25.01.02.15</t>
        </is>
      </c>
      <c r="C650" s="2" t="inlineStr">
        <is>
          <t>E18 - Porta de alumínio, abrir simples, 116,5x280cm</t>
        </is>
      </c>
      <c r="D650" s="2" t="inlineStr">
        <is>
          <t>13/01/2027</t>
        </is>
      </c>
      <c r="E650" s="2" t="inlineStr">
        <is>
          <t>24/10/2028</t>
        </is>
      </c>
      <c r="F650" s="2" t="n">
        <v>0</v>
      </c>
      <c r="G650" s="2" t="n">
        <v>0</v>
      </c>
      <c r="H650" s="2" t="n">
        <v>0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0.67</v>
      </c>
      <c r="CB650" s="2" t="n">
        <v>0</v>
      </c>
      <c r="CC650" s="2" t="n">
        <v>0</v>
      </c>
      <c r="CD650" s="2" t="n">
        <v>0.96</v>
      </c>
      <c r="CE650" s="2" t="n">
        <v>0</v>
      </c>
      <c r="CF650" s="2" t="n">
        <v>0.96</v>
      </c>
      <c r="CG650" s="2" t="n">
        <v>0.96</v>
      </c>
      <c r="CH650" s="2" t="n">
        <v>0</v>
      </c>
      <c r="CI650" s="2" t="n">
        <v>0.96</v>
      </c>
      <c r="CJ650" s="2" t="n">
        <v>1.68</v>
      </c>
      <c r="CK650" s="2" t="n">
        <v>0</v>
      </c>
      <c r="CL650" s="2" t="n">
        <v>0.96</v>
      </c>
      <c r="CM650" s="2" t="n">
        <v>2.34</v>
      </c>
      <c r="CN650" s="2" t="n">
        <v>0</v>
      </c>
      <c r="CO650" s="2" t="n">
        <v>1.6</v>
      </c>
      <c r="CP650" s="2" t="n">
        <v>3.11</v>
      </c>
      <c r="CQ650" s="2" t="n">
        <v>0</v>
      </c>
      <c r="CR650" s="2" t="n">
        <v>2.24</v>
      </c>
      <c r="CS650" s="2" t="n">
        <v>3.99</v>
      </c>
      <c r="CT650" s="2" t="n">
        <v>0</v>
      </c>
      <c r="CU650" s="2" t="n">
        <v>2.97</v>
      </c>
      <c r="CV650" s="2" t="n">
        <v>4.13</v>
      </c>
      <c r="CW650" s="2" t="n">
        <v>0</v>
      </c>
      <c r="CX650" s="2" t="n">
        <v>4.43</v>
      </c>
      <c r="CY650" s="2" t="n">
        <v>4.13</v>
      </c>
      <c r="CZ650" s="2" t="n">
        <v>0</v>
      </c>
      <c r="DA650" s="2" t="n">
        <v>6.02</v>
      </c>
      <c r="DB650" s="2" t="n">
        <v>5.02</v>
      </c>
      <c r="DC650" s="2" t="n">
        <v>0</v>
      </c>
      <c r="DD650" s="2" t="n">
        <v>13.75</v>
      </c>
      <c r="DE650" s="2" t="n">
        <v>11.52</v>
      </c>
      <c r="DF650" s="2" t="n">
        <v>0</v>
      </c>
      <c r="DG650" s="2" t="n">
        <v>27.24</v>
      </c>
      <c r="DH650" s="2" t="n">
        <v>23.08</v>
      </c>
      <c r="DI650" s="2" t="n">
        <v>0</v>
      </c>
      <c r="DJ650" s="2" t="n">
        <v>34.54</v>
      </c>
      <c r="DK650" s="2" t="n">
        <v>31.14</v>
      </c>
      <c r="DL650" s="2" t="n">
        <v>0</v>
      </c>
      <c r="DM650" s="2" t="n">
        <v>44.26</v>
      </c>
      <c r="DN650" s="2" t="n">
        <v>44.26</v>
      </c>
      <c r="DO650" s="2" t="n">
        <v>0</v>
      </c>
      <c r="DP650" s="2" t="n">
        <v>52.06</v>
      </c>
      <c r="DQ650" s="2" t="n">
        <v>52.13</v>
      </c>
      <c r="DR650" s="2" t="n">
        <v>0</v>
      </c>
      <c r="DS650" s="2" t="n">
        <v>61.34</v>
      </c>
      <c r="DT650" s="2" t="n">
        <v>60.48</v>
      </c>
      <c r="DU650" s="2" t="n">
        <v>0</v>
      </c>
      <c r="DV650" s="2" t="n">
        <v>73.37</v>
      </c>
      <c r="DW650" s="2" t="n">
        <v>71.18000000000001</v>
      </c>
      <c r="DX650" s="2" t="n">
        <v>0</v>
      </c>
      <c r="DY650" s="2" t="n">
        <v>85.56</v>
      </c>
      <c r="DZ650" s="2" t="n">
        <v>83.23</v>
      </c>
      <c r="EA650" s="2" t="n">
        <v>0</v>
      </c>
      <c r="EB650" s="2" t="n">
        <v>95.95999999999999</v>
      </c>
      <c r="EC650" s="2" t="n">
        <v>93.58</v>
      </c>
      <c r="ED650" s="2" t="n">
        <v>0</v>
      </c>
      <c r="EE650" s="2" t="n">
        <v>99.11</v>
      </c>
      <c r="EF650" s="2" t="n">
        <v>98.06999999999999</v>
      </c>
      <c r="EG650" s="2" t="n">
        <v>0</v>
      </c>
      <c r="EH650" s="2" t="n">
        <v>100</v>
      </c>
      <c r="EI650" s="2" t="n">
        <v>99.79000000000001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</row>
    <row r="651">
      <c r="A651" s="2" t="n">
        <v>4</v>
      </c>
      <c r="B651" s="2" t="inlineStr">
        <is>
          <t>25.01.02.16</t>
        </is>
      </c>
      <c r="C651" s="2" t="inlineStr">
        <is>
          <t>E19 - Porta de alumínio, abrir + fixa, 250x256cm</t>
        </is>
      </c>
      <c r="D651" s="2" t="inlineStr">
        <is>
          <t>13/01/2027</t>
        </is>
      </c>
      <c r="E651" s="2" t="inlineStr">
        <is>
          <t>24/10/2028</t>
        </is>
      </c>
      <c r="F651" s="2" t="n">
        <v>0</v>
      </c>
      <c r="G651" s="2" t="n">
        <v>0</v>
      </c>
      <c r="H651" s="2" t="n">
        <v>0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0.67</v>
      </c>
      <c r="CB651" s="2" t="n">
        <v>0</v>
      </c>
      <c r="CC651" s="2" t="n">
        <v>0</v>
      </c>
      <c r="CD651" s="2" t="n">
        <v>0.96</v>
      </c>
      <c r="CE651" s="2" t="n">
        <v>0</v>
      </c>
      <c r="CF651" s="2" t="n">
        <v>0.96</v>
      </c>
      <c r="CG651" s="2" t="n">
        <v>0.96</v>
      </c>
      <c r="CH651" s="2" t="n">
        <v>0</v>
      </c>
      <c r="CI651" s="2" t="n">
        <v>0.96</v>
      </c>
      <c r="CJ651" s="2" t="n">
        <v>1.68</v>
      </c>
      <c r="CK651" s="2" t="n">
        <v>0</v>
      </c>
      <c r="CL651" s="2" t="n">
        <v>0.96</v>
      </c>
      <c r="CM651" s="2" t="n">
        <v>2.34</v>
      </c>
      <c r="CN651" s="2" t="n">
        <v>0</v>
      </c>
      <c r="CO651" s="2" t="n">
        <v>1.6</v>
      </c>
      <c r="CP651" s="2" t="n">
        <v>3.11</v>
      </c>
      <c r="CQ651" s="2" t="n">
        <v>0</v>
      </c>
      <c r="CR651" s="2" t="n">
        <v>2.24</v>
      </c>
      <c r="CS651" s="2" t="n">
        <v>3.99</v>
      </c>
      <c r="CT651" s="2" t="n">
        <v>0</v>
      </c>
      <c r="CU651" s="2" t="n">
        <v>2.97</v>
      </c>
      <c r="CV651" s="2" t="n">
        <v>4.13</v>
      </c>
      <c r="CW651" s="2" t="n">
        <v>0</v>
      </c>
      <c r="CX651" s="2" t="n">
        <v>4.43</v>
      </c>
      <c r="CY651" s="2" t="n">
        <v>4.13</v>
      </c>
      <c r="CZ651" s="2" t="n">
        <v>0</v>
      </c>
      <c r="DA651" s="2" t="n">
        <v>6.02</v>
      </c>
      <c r="DB651" s="2" t="n">
        <v>5.02</v>
      </c>
      <c r="DC651" s="2" t="n">
        <v>0</v>
      </c>
      <c r="DD651" s="2" t="n">
        <v>13.75</v>
      </c>
      <c r="DE651" s="2" t="n">
        <v>11.52</v>
      </c>
      <c r="DF651" s="2" t="n">
        <v>0</v>
      </c>
      <c r="DG651" s="2" t="n">
        <v>27.24</v>
      </c>
      <c r="DH651" s="2" t="n">
        <v>23.08</v>
      </c>
      <c r="DI651" s="2" t="n">
        <v>0</v>
      </c>
      <c r="DJ651" s="2" t="n">
        <v>34.54</v>
      </c>
      <c r="DK651" s="2" t="n">
        <v>31.14</v>
      </c>
      <c r="DL651" s="2" t="n">
        <v>0</v>
      </c>
      <c r="DM651" s="2" t="n">
        <v>44.26</v>
      </c>
      <c r="DN651" s="2" t="n">
        <v>44.26</v>
      </c>
      <c r="DO651" s="2" t="n">
        <v>0</v>
      </c>
      <c r="DP651" s="2" t="n">
        <v>52.06</v>
      </c>
      <c r="DQ651" s="2" t="n">
        <v>52.13</v>
      </c>
      <c r="DR651" s="2" t="n">
        <v>0</v>
      </c>
      <c r="DS651" s="2" t="n">
        <v>61.34</v>
      </c>
      <c r="DT651" s="2" t="n">
        <v>60.48</v>
      </c>
      <c r="DU651" s="2" t="n">
        <v>0</v>
      </c>
      <c r="DV651" s="2" t="n">
        <v>73.37</v>
      </c>
      <c r="DW651" s="2" t="n">
        <v>71.18000000000001</v>
      </c>
      <c r="DX651" s="2" t="n">
        <v>0</v>
      </c>
      <c r="DY651" s="2" t="n">
        <v>85.56</v>
      </c>
      <c r="DZ651" s="2" t="n">
        <v>83.23</v>
      </c>
      <c r="EA651" s="2" t="n">
        <v>0</v>
      </c>
      <c r="EB651" s="2" t="n">
        <v>95.95999999999999</v>
      </c>
      <c r="EC651" s="2" t="n">
        <v>93.58</v>
      </c>
      <c r="ED651" s="2" t="n">
        <v>0</v>
      </c>
      <c r="EE651" s="2" t="n">
        <v>99.11</v>
      </c>
      <c r="EF651" s="2" t="n">
        <v>98.06999999999999</v>
      </c>
      <c r="EG651" s="2" t="n">
        <v>0</v>
      </c>
      <c r="EH651" s="2" t="n">
        <v>100</v>
      </c>
      <c r="EI651" s="2" t="n">
        <v>99.79000000000001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</row>
    <row r="652">
      <c r="A652" s="2" t="n">
        <v>4</v>
      </c>
      <c r="B652" s="2" t="inlineStr">
        <is>
          <t>25.01.02.17</t>
        </is>
      </c>
      <c r="C652" s="2" t="inlineStr">
        <is>
          <t>E20 - Porta de alumínio, abrir + fixa, 250x256cm</t>
        </is>
      </c>
      <c r="D652" s="2" t="inlineStr">
        <is>
          <t>13/01/2027</t>
        </is>
      </c>
      <c r="E652" s="2" t="inlineStr">
        <is>
          <t>24/10/2028</t>
        </is>
      </c>
      <c r="F652" s="2" t="n">
        <v>0</v>
      </c>
      <c r="G652" s="2" t="n">
        <v>0</v>
      </c>
      <c r="H652" s="2" t="n">
        <v>0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0.67</v>
      </c>
      <c r="CB652" s="2" t="n">
        <v>0</v>
      </c>
      <c r="CC652" s="2" t="n">
        <v>0</v>
      </c>
      <c r="CD652" s="2" t="n">
        <v>0.96</v>
      </c>
      <c r="CE652" s="2" t="n">
        <v>0</v>
      </c>
      <c r="CF652" s="2" t="n">
        <v>0.96</v>
      </c>
      <c r="CG652" s="2" t="n">
        <v>0.96</v>
      </c>
      <c r="CH652" s="2" t="n">
        <v>0</v>
      </c>
      <c r="CI652" s="2" t="n">
        <v>0.96</v>
      </c>
      <c r="CJ652" s="2" t="n">
        <v>1.68</v>
      </c>
      <c r="CK652" s="2" t="n">
        <v>0</v>
      </c>
      <c r="CL652" s="2" t="n">
        <v>0.96</v>
      </c>
      <c r="CM652" s="2" t="n">
        <v>2.34</v>
      </c>
      <c r="CN652" s="2" t="n">
        <v>0</v>
      </c>
      <c r="CO652" s="2" t="n">
        <v>1.6</v>
      </c>
      <c r="CP652" s="2" t="n">
        <v>3.11</v>
      </c>
      <c r="CQ652" s="2" t="n">
        <v>0</v>
      </c>
      <c r="CR652" s="2" t="n">
        <v>2.24</v>
      </c>
      <c r="CS652" s="2" t="n">
        <v>3.99</v>
      </c>
      <c r="CT652" s="2" t="n">
        <v>0</v>
      </c>
      <c r="CU652" s="2" t="n">
        <v>2.97</v>
      </c>
      <c r="CV652" s="2" t="n">
        <v>4.13</v>
      </c>
      <c r="CW652" s="2" t="n">
        <v>0</v>
      </c>
      <c r="CX652" s="2" t="n">
        <v>4.43</v>
      </c>
      <c r="CY652" s="2" t="n">
        <v>4.13</v>
      </c>
      <c r="CZ652" s="2" t="n">
        <v>0</v>
      </c>
      <c r="DA652" s="2" t="n">
        <v>6.02</v>
      </c>
      <c r="DB652" s="2" t="n">
        <v>5.02</v>
      </c>
      <c r="DC652" s="2" t="n">
        <v>0</v>
      </c>
      <c r="DD652" s="2" t="n">
        <v>13.75</v>
      </c>
      <c r="DE652" s="2" t="n">
        <v>11.52</v>
      </c>
      <c r="DF652" s="2" t="n">
        <v>0</v>
      </c>
      <c r="DG652" s="2" t="n">
        <v>27.24</v>
      </c>
      <c r="DH652" s="2" t="n">
        <v>23.08</v>
      </c>
      <c r="DI652" s="2" t="n">
        <v>0</v>
      </c>
      <c r="DJ652" s="2" t="n">
        <v>34.54</v>
      </c>
      <c r="DK652" s="2" t="n">
        <v>31.14</v>
      </c>
      <c r="DL652" s="2" t="n">
        <v>0</v>
      </c>
      <c r="DM652" s="2" t="n">
        <v>44.26</v>
      </c>
      <c r="DN652" s="2" t="n">
        <v>44.26</v>
      </c>
      <c r="DO652" s="2" t="n">
        <v>0</v>
      </c>
      <c r="DP652" s="2" t="n">
        <v>52.06</v>
      </c>
      <c r="DQ652" s="2" t="n">
        <v>52.13</v>
      </c>
      <c r="DR652" s="2" t="n">
        <v>0</v>
      </c>
      <c r="DS652" s="2" t="n">
        <v>61.34</v>
      </c>
      <c r="DT652" s="2" t="n">
        <v>60.48</v>
      </c>
      <c r="DU652" s="2" t="n">
        <v>0</v>
      </c>
      <c r="DV652" s="2" t="n">
        <v>73.37</v>
      </c>
      <c r="DW652" s="2" t="n">
        <v>71.18000000000001</v>
      </c>
      <c r="DX652" s="2" t="n">
        <v>0</v>
      </c>
      <c r="DY652" s="2" t="n">
        <v>85.56</v>
      </c>
      <c r="DZ652" s="2" t="n">
        <v>83.23</v>
      </c>
      <c r="EA652" s="2" t="n">
        <v>0</v>
      </c>
      <c r="EB652" s="2" t="n">
        <v>95.95999999999999</v>
      </c>
      <c r="EC652" s="2" t="n">
        <v>93.58</v>
      </c>
      <c r="ED652" s="2" t="n">
        <v>0</v>
      </c>
      <c r="EE652" s="2" t="n">
        <v>99.11</v>
      </c>
      <c r="EF652" s="2" t="n">
        <v>98.06999999999999</v>
      </c>
      <c r="EG652" s="2" t="n">
        <v>0</v>
      </c>
      <c r="EH652" s="2" t="n">
        <v>100</v>
      </c>
      <c r="EI652" s="2" t="n">
        <v>99.79000000000001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</row>
    <row r="653">
      <c r="A653" s="2" t="n">
        <v>4</v>
      </c>
      <c r="B653" s="2" t="inlineStr">
        <is>
          <t>25.01.02.18</t>
        </is>
      </c>
      <c r="C653" s="2" t="inlineStr">
        <is>
          <t>E21 - Porta de alumínio, fixa + veneziana, 1266,4x510cm</t>
        </is>
      </c>
      <c r="D653" s="2" t="inlineStr">
        <is>
          <t>13/01/2027</t>
        </is>
      </c>
      <c r="E653" s="2" t="inlineStr">
        <is>
          <t>24/10/2028</t>
        </is>
      </c>
      <c r="F653" s="2" t="n">
        <v>0</v>
      </c>
      <c r="G653" s="2" t="n">
        <v>0</v>
      </c>
      <c r="H653" s="2" t="n">
        <v>0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0.67</v>
      </c>
      <c r="CB653" s="2" t="n">
        <v>0</v>
      </c>
      <c r="CC653" s="2" t="n">
        <v>0</v>
      </c>
      <c r="CD653" s="2" t="n">
        <v>0.96</v>
      </c>
      <c r="CE653" s="2" t="n">
        <v>0</v>
      </c>
      <c r="CF653" s="2" t="n">
        <v>0.96</v>
      </c>
      <c r="CG653" s="2" t="n">
        <v>0.96</v>
      </c>
      <c r="CH653" s="2" t="n">
        <v>0</v>
      </c>
      <c r="CI653" s="2" t="n">
        <v>0.96</v>
      </c>
      <c r="CJ653" s="2" t="n">
        <v>1.68</v>
      </c>
      <c r="CK653" s="2" t="n">
        <v>0</v>
      </c>
      <c r="CL653" s="2" t="n">
        <v>0.96</v>
      </c>
      <c r="CM653" s="2" t="n">
        <v>2.34</v>
      </c>
      <c r="CN653" s="2" t="n">
        <v>0</v>
      </c>
      <c r="CO653" s="2" t="n">
        <v>1.6</v>
      </c>
      <c r="CP653" s="2" t="n">
        <v>3.11</v>
      </c>
      <c r="CQ653" s="2" t="n">
        <v>0</v>
      </c>
      <c r="CR653" s="2" t="n">
        <v>2.24</v>
      </c>
      <c r="CS653" s="2" t="n">
        <v>3.99</v>
      </c>
      <c r="CT653" s="2" t="n">
        <v>0</v>
      </c>
      <c r="CU653" s="2" t="n">
        <v>2.97</v>
      </c>
      <c r="CV653" s="2" t="n">
        <v>4.13</v>
      </c>
      <c r="CW653" s="2" t="n">
        <v>0</v>
      </c>
      <c r="CX653" s="2" t="n">
        <v>4.43</v>
      </c>
      <c r="CY653" s="2" t="n">
        <v>4.13</v>
      </c>
      <c r="CZ653" s="2" t="n">
        <v>0</v>
      </c>
      <c r="DA653" s="2" t="n">
        <v>6.02</v>
      </c>
      <c r="DB653" s="2" t="n">
        <v>5.02</v>
      </c>
      <c r="DC653" s="2" t="n">
        <v>0</v>
      </c>
      <c r="DD653" s="2" t="n">
        <v>13.75</v>
      </c>
      <c r="DE653" s="2" t="n">
        <v>11.52</v>
      </c>
      <c r="DF653" s="2" t="n">
        <v>0</v>
      </c>
      <c r="DG653" s="2" t="n">
        <v>27.24</v>
      </c>
      <c r="DH653" s="2" t="n">
        <v>23.08</v>
      </c>
      <c r="DI653" s="2" t="n">
        <v>0</v>
      </c>
      <c r="DJ653" s="2" t="n">
        <v>34.54</v>
      </c>
      <c r="DK653" s="2" t="n">
        <v>31.14</v>
      </c>
      <c r="DL653" s="2" t="n">
        <v>0</v>
      </c>
      <c r="DM653" s="2" t="n">
        <v>44.26</v>
      </c>
      <c r="DN653" s="2" t="n">
        <v>44.26</v>
      </c>
      <c r="DO653" s="2" t="n">
        <v>0</v>
      </c>
      <c r="DP653" s="2" t="n">
        <v>52.06</v>
      </c>
      <c r="DQ653" s="2" t="n">
        <v>52.13</v>
      </c>
      <c r="DR653" s="2" t="n">
        <v>0</v>
      </c>
      <c r="DS653" s="2" t="n">
        <v>61.34</v>
      </c>
      <c r="DT653" s="2" t="n">
        <v>60.48</v>
      </c>
      <c r="DU653" s="2" t="n">
        <v>0</v>
      </c>
      <c r="DV653" s="2" t="n">
        <v>73.37</v>
      </c>
      <c r="DW653" s="2" t="n">
        <v>71.18000000000001</v>
      </c>
      <c r="DX653" s="2" t="n">
        <v>0</v>
      </c>
      <c r="DY653" s="2" t="n">
        <v>85.56</v>
      </c>
      <c r="DZ653" s="2" t="n">
        <v>83.23</v>
      </c>
      <c r="EA653" s="2" t="n">
        <v>0</v>
      </c>
      <c r="EB653" s="2" t="n">
        <v>95.95999999999999</v>
      </c>
      <c r="EC653" s="2" t="n">
        <v>93.58</v>
      </c>
      <c r="ED653" s="2" t="n">
        <v>0</v>
      </c>
      <c r="EE653" s="2" t="n">
        <v>99.11</v>
      </c>
      <c r="EF653" s="2" t="n">
        <v>98.06999999999999</v>
      </c>
      <c r="EG653" s="2" t="n">
        <v>0</v>
      </c>
      <c r="EH653" s="2" t="n">
        <v>100</v>
      </c>
      <c r="EI653" s="2" t="n">
        <v>99.79000000000001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</row>
    <row r="654">
      <c r="A654" s="2" t="n">
        <v>4</v>
      </c>
      <c r="B654" s="2" t="inlineStr">
        <is>
          <t>25.01.02.19</t>
        </is>
      </c>
      <c r="C654" s="2" t="inlineStr">
        <is>
          <t>E22 - Porta de alumínio, abrir + fixa + veneziana, 2581x510cm</t>
        </is>
      </c>
      <c r="D654" s="2" t="inlineStr">
        <is>
          <t>13/01/2027</t>
        </is>
      </c>
      <c r="E654" s="2" t="inlineStr">
        <is>
          <t>24/10/2028</t>
        </is>
      </c>
      <c r="F654" s="2" t="n">
        <v>0</v>
      </c>
      <c r="G654" s="2" t="n">
        <v>0</v>
      </c>
      <c r="H654" s="2" t="n">
        <v>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0.67</v>
      </c>
      <c r="CB654" s="2" t="n">
        <v>0</v>
      </c>
      <c r="CC654" s="2" t="n">
        <v>0</v>
      </c>
      <c r="CD654" s="2" t="n">
        <v>0.96</v>
      </c>
      <c r="CE654" s="2" t="n">
        <v>0</v>
      </c>
      <c r="CF654" s="2" t="n">
        <v>0.96</v>
      </c>
      <c r="CG654" s="2" t="n">
        <v>0.96</v>
      </c>
      <c r="CH654" s="2" t="n">
        <v>0</v>
      </c>
      <c r="CI654" s="2" t="n">
        <v>0.96</v>
      </c>
      <c r="CJ654" s="2" t="n">
        <v>1.68</v>
      </c>
      <c r="CK654" s="2" t="n">
        <v>0</v>
      </c>
      <c r="CL654" s="2" t="n">
        <v>0.96</v>
      </c>
      <c r="CM654" s="2" t="n">
        <v>2.34</v>
      </c>
      <c r="CN654" s="2" t="n">
        <v>0</v>
      </c>
      <c r="CO654" s="2" t="n">
        <v>1.6</v>
      </c>
      <c r="CP654" s="2" t="n">
        <v>3.11</v>
      </c>
      <c r="CQ654" s="2" t="n">
        <v>0</v>
      </c>
      <c r="CR654" s="2" t="n">
        <v>2.24</v>
      </c>
      <c r="CS654" s="2" t="n">
        <v>3.99</v>
      </c>
      <c r="CT654" s="2" t="n">
        <v>0</v>
      </c>
      <c r="CU654" s="2" t="n">
        <v>2.97</v>
      </c>
      <c r="CV654" s="2" t="n">
        <v>4.13</v>
      </c>
      <c r="CW654" s="2" t="n">
        <v>0</v>
      </c>
      <c r="CX654" s="2" t="n">
        <v>4.43</v>
      </c>
      <c r="CY654" s="2" t="n">
        <v>4.13</v>
      </c>
      <c r="CZ654" s="2" t="n">
        <v>0</v>
      </c>
      <c r="DA654" s="2" t="n">
        <v>6.02</v>
      </c>
      <c r="DB654" s="2" t="n">
        <v>5.02</v>
      </c>
      <c r="DC654" s="2" t="n">
        <v>0</v>
      </c>
      <c r="DD654" s="2" t="n">
        <v>13.75</v>
      </c>
      <c r="DE654" s="2" t="n">
        <v>11.52</v>
      </c>
      <c r="DF654" s="2" t="n">
        <v>0</v>
      </c>
      <c r="DG654" s="2" t="n">
        <v>27.24</v>
      </c>
      <c r="DH654" s="2" t="n">
        <v>23.08</v>
      </c>
      <c r="DI654" s="2" t="n">
        <v>0</v>
      </c>
      <c r="DJ654" s="2" t="n">
        <v>34.54</v>
      </c>
      <c r="DK654" s="2" t="n">
        <v>31.14</v>
      </c>
      <c r="DL654" s="2" t="n">
        <v>0</v>
      </c>
      <c r="DM654" s="2" t="n">
        <v>44.26</v>
      </c>
      <c r="DN654" s="2" t="n">
        <v>44.26</v>
      </c>
      <c r="DO654" s="2" t="n">
        <v>0</v>
      </c>
      <c r="DP654" s="2" t="n">
        <v>52.06</v>
      </c>
      <c r="DQ654" s="2" t="n">
        <v>52.13</v>
      </c>
      <c r="DR654" s="2" t="n">
        <v>0</v>
      </c>
      <c r="DS654" s="2" t="n">
        <v>61.34</v>
      </c>
      <c r="DT654" s="2" t="n">
        <v>60.48</v>
      </c>
      <c r="DU654" s="2" t="n">
        <v>0</v>
      </c>
      <c r="DV654" s="2" t="n">
        <v>73.37</v>
      </c>
      <c r="DW654" s="2" t="n">
        <v>71.18000000000001</v>
      </c>
      <c r="DX654" s="2" t="n">
        <v>0</v>
      </c>
      <c r="DY654" s="2" t="n">
        <v>85.56</v>
      </c>
      <c r="DZ654" s="2" t="n">
        <v>83.23</v>
      </c>
      <c r="EA654" s="2" t="n">
        <v>0</v>
      </c>
      <c r="EB654" s="2" t="n">
        <v>95.95999999999999</v>
      </c>
      <c r="EC654" s="2" t="n">
        <v>93.58</v>
      </c>
      <c r="ED654" s="2" t="n">
        <v>0</v>
      </c>
      <c r="EE654" s="2" t="n">
        <v>99.11</v>
      </c>
      <c r="EF654" s="2" t="n">
        <v>98.06999999999999</v>
      </c>
      <c r="EG654" s="2" t="n">
        <v>0</v>
      </c>
      <c r="EH654" s="2" t="n">
        <v>100</v>
      </c>
      <c r="EI654" s="2" t="n">
        <v>99.79000000000001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</row>
    <row r="655">
      <c r="A655" s="2" t="n">
        <v>4</v>
      </c>
      <c r="B655" s="2" t="inlineStr">
        <is>
          <t>25.01.02.20</t>
        </is>
      </c>
      <c r="C655" s="2" t="inlineStr">
        <is>
          <t>E23 - Porta de alumínio, fixa, 618,4x510cm</t>
        </is>
      </c>
      <c r="D655" s="2" t="inlineStr">
        <is>
          <t>13/01/2027</t>
        </is>
      </c>
      <c r="E655" s="2" t="inlineStr">
        <is>
          <t>24/10/2028</t>
        </is>
      </c>
      <c r="F655" s="2" t="n">
        <v>0</v>
      </c>
      <c r="G655" s="2" t="n">
        <v>0</v>
      </c>
      <c r="H655" s="2" t="n">
        <v>0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0.67</v>
      </c>
      <c r="CB655" s="2" t="n">
        <v>0</v>
      </c>
      <c r="CC655" s="2" t="n">
        <v>0</v>
      </c>
      <c r="CD655" s="2" t="n">
        <v>0.96</v>
      </c>
      <c r="CE655" s="2" t="n">
        <v>0</v>
      </c>
      <c r="CF655" s="2" t="n">
        <v>0.96</v>
      </c>
      <c r="CG655" s="2" t="n">
        <v>0.96</v>
      </c>
      <c r="CH655" s="2" t="n">
        <v>0</v>
      </c>
      <c r="CI655" s="2" t="n">
        <v>0.96</v>
      </c>
      <c r="CJ655" s="2" t="n">
        <v>1.68</v>
      </c>
      <c r="CK655" s="2" t="n">
        <v>0</v>
      </c>
      <c r="CL655" s="2" t="n">
        <v>0.96</v>
      </c>
      <c r="CM655" s="2" t="n">
        <v>2.34</v>
      </c>
      <c r="CN655" s="2" t="n">
        <v>0</v>
      </c>
      <c r="CO655" s="2" t="n">
        <v>1.6</v>
      </c>
      <c r="CP655" s="2" t="n">
        <v>3.11</v>
      </c>
      <c r="CQ655" s="2" t="n">
        <v>0</v>
      </c>
      <c r="CR655" s="2" t="n">
        <v>2.24</v>
      </c>
      <c r="CS655" s="2" t="n">
        <v>3.99</v>
      </c>
      <c r="CT655" s="2" t="n">
        <v>0</v>
      </c>
      <c r="CU655" s="2" t="n">
        <v>2.97</v>
      </c>
      <c r="CV655" s="2" t="n">
        <v>4.13</v>
      </c>
      <c r="CW655" s="2" t="n">
        <v>0</v>
      </c>
      <c r="CX655" s="2" t="n">
        <v>4.43</v>
      </c>
      <c r="CY655" s="2" t="n">
        <v>4.13</v>
      </c>
      <c r="CZ655" s="2" t="n">
        <v>0</v>
      </c>
      <c r="DA655" s="2" t="n">
        <v>6.02</v>
      </c>
      <c r="DB655" s="2" t="n">
        <v>5.02</v>
      </c>
      <c r="DC655" s="2" t="n">
        <v>0</v>
      </c>
      <c r="DD655" s="2" t="n">
        <v>13.75</v>
      </c>
      <c r="DE655" s="2" t="n">
        <v>11.52</v>
      </c>
      <c r="DF655" s="2" t="n">
        <v>0</v>
      </c>
      <c r="DG655" s="2" t="n">
        <v>27.24</v>
      </c>
      <c r="DH655" s="2" t="n">
        <v>23.08</v>
      </c>
      <c r="DI655" s="2" t="n">
        <v>0</v>
      </c>
      <c r="DJ655" s="2" t="n">
        <v>34.54</v>
      </c>
      <c r="DK655" s="2" t="n">
        <v>31.14</v>
      </c>
      <c r="DL655" s="2" t="n">
        <v>0</v>
      </c>
      <c r="DM655" s="2" t="n">
        <v>44.26</v>
      </c>
      <c r="DN655" s="2" t="n">
        <v>44.26</v>
      </c>
      <c r="DO655" s="2" t="n">
        <v>0</v>
      </c>
      <c r="DP655" s="2" t="n">
        <v>52.06</v>
      </c>
      <c r="DQ655" s="2" t="n">
        <v>52.13</v>
      </c>
      <c r="DR655" s="2" t="n">
        <v>0</v>
      </c>
      <c r="DS655" s="2" t="n">
        <v>61.34</v>
      </c>
      <c r="DT655" s="2" t="n">
        <v>60.48</v>
      </c>
      <c r="DU655" s="2" t="n">
        <v>0</v>
      </c>
      <c r="DV655" s="2" t="n">
        <v>73.37</v>
      </c>
      <c r="DW655" s="2" t="n">
        <v>71.18000000000001</v>
      </c>
      <c r="DX655" s="2" t="n">
        <v>0</v>
      </c>
      <c r="DY655" s="2" t="n">
        <v>85.56</v>
      </c>
      <c r="DZ655" s="2" t="n">
        <v>83.23</v>
      </c>
      <c r="EA655" s="2" t="n">
        <v>0</v>
      </c>
      <c r="EB655" s="2" t="n">
        <v>95.95999999999999</v>
      </c>
      <c r="EC655" s="2" t="n">
        <v>93.58</v>
      </c>
      <c r="ED655" s="2" t="n">
        <v>0</v>
      </c>
      <c r="EE655" s="2" t="n">
        <v>99.11</v>
      </c>
      <c r="EF655" s="2" t="n">
        <v>98.06999999999999</v>
      </c>
      <c r="EG655" s="2" t="n">
        <v>0</v>
      </c>
      <c r="EH655" s="2" t="n">
        <v>100</v>
      </c>
      <c r="EI655" s="2" t="n">
        <v>99.79000000000001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</row>
    <row r="656">
      <c r="A656" s="2" t="n">
        <v>4</v>
      </c>
      <c r="B656" s="2" t="inlineStr">
        <is>
          <t>25.01.02.21</t>
        </is>
      </c>
      <c r="C656" s="2" t="inlineStr">
        <is>
          <t>E24 - Porta de alumínio, abrir + fixa + veneziana, 6316,4x510cm</t>
        </is>
      </c>
      <c r="D656" s="2" t="inlineStr">
        <is>
          <t>13/01/2027</t>
        </is>
      </c>
      <c r="E656" s="2" t="inlineStr">
        <is>
          <t>24/10/2028</t>
        </is>
      </c>
      <c r="F656" s="2" t="n">
        <v>0</v>
      </c>
      <c r="G656" s="2" t="n">
        <v>0</v>
      </c>
      <c r="H656" s="2" t="n">
        <v>0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0.67</v>
      </c>
      <c r="CB656" s="2" t="n">
        <v>0</v>
      </c>
      <c r="CC656" s="2" t="n">
        <v>0</v>
      </c>
      <c r="CD656" s="2" t="n">
        <v>0.96</v>
      </c>
      <c r="CE656" s="2" t="n">
        <v>0</v>
      </c>
      <c r="CF656" s="2" t="n">
        <v>0.96</v>
      </c>
      <c r="CG656" s="2" t="n">
        <v>0.96</v>
      </c>
      <c r="CH656" s="2" t="n">
        <v>0</v>
      </c>
      <c r="CI656" s="2" t="n">
        <v>0.96</v>
      </c>
      <c r="CJ656" s="2" t="n">
        <v>1.68</v>
      </c>
      <c r="CK656" s="2" t="n">
        <v>0</v>
      </c>
      <c r="CL656" s="2" t="n">
        <v>0.96</v>
      </c>
      <c r="CM656" s="2" t="n">
        <v>2.34</v>
      </c>
      <c r="CN656" s="2" t="n">
        <v>0</v>
      </c>
      <c r="CO656" s="2" t="n">
        <v>1.6</v>
      </c>
      <c r="CP656" s="2" t="n">
        <v>3.11</v>
      </c>
      <c r="CQ656" s="2" t="n">
        <v>0</v>
      </c>
      <c r="CR656" s="2" t="n">
        <v>2.24</v>
      </c>
      <c r="CS656" s="2" t="n">
        <v>3.99</v>
      </c>
      <c r="CT656" s="2" t="n">
        <v>0</v>
      </c>
      <c r="CU656" s="2" t="n">
        <v>2.97</v>
      </c>
      <c r="CV656" s="2" t="n">
        <v>4.13</v>
      </c>
      <c r="CW656" s="2" t="n">
        <v>0</v>
      </c>
      <c r="CX656" s="2" t="n">
        <v>4.43</v>
      </c>
      <c r="CY656" s="2" t="n">
        <v>4.13</v>
      </c>
      <c r="CZ656" s="2" t="n">
        <v>0</v>
      </c>
      <c r="DA656" s="2" t="n">
        <v>6.02</v>
      </c>
      <c r="DB656" s="2" t="n">
        <v>5.02</v>
      </c>
      <c r="DC656" s="2" t="n">
        <v>0</v>
      </c>
      <c r="DD656" s="2" t="n">
        <v>13.75</v>
      </c>
      <c r="DE656" s="2" t="n">
        <v>11.52</v>
      </c>
      <c r="DF656" s="2" t="n">
        <v>0</v>
      </c>
      <c r="DG656" s="2" t="n">
        <v>27.24</v>
      </c>
      <c r="DH656" s="2" t="n">
        <v>23.08</v>
      </c>
      <c r="DI656" s="2" t="n">
        <v>0</v>
      </c>
      <c r="DJ656" s="2" t="n">
        <v>34.54</v>
      </c>
      <c r="DK656" s="2" t="n">
        <v>31.14</v>
      </c>
      <c r="DL656" s="2" t="n">
        <v>0</v>
      </c>
      <c r="DM656" s="2" t="n">
        <v>44.26</v>
      </c>
      <c r="DN656" s="2" t="n">
        <v>44.26</v>
      </c>
      <c r="DO656" s="2" t="n">
        <v>0</v>
      </c>
      <c r="DP656" s="2" t="n">
        <v>52.06</v>
      </c>
      <c r="DQ656" s="2" t="n">
        <v>52.13</v>
      </c>
      <c r="DR656" s="2" t="n">
        <v>0</v>
      </c>
      <c r="DS656" s="2" t="n">
        <v>61.34</v>
      </c>
      <c r="DT656" s="2" t="n">
        <v>60.48</v>
      </c>
      <c r="DU656" s="2" t="n">
        <v>0</v>
      </c>
      <c r="DV656" s="2" t="n">
        <v>73.37</v>
      </c>
      <c r="DW656" s="2" t="n">
        <v>71.18000000000001</v>
      </c>
      <c r="DX656" s="2" t="n">
        <v>0</v>
      </c>
      <c r="DY656" s="2" t="n">
        <v>85.56</v>
      </c>
      <c r="DZ656" s="2" t="n">
        <v>83.23</v>
      </c>
      <c r="EA656" s="2" t="n">
        <v>0</v>
      </c>
      <c r="EB656" s="2" t="n">
        <v>95.95999999999999</v>
      </c>
      <c r="EC656" s="2" t="n">
        <v>93.58</v>
      </c>
      <c r="ED656" s="2" t="n">
        <v>0</v>
      </c>
      <c r="EE656" s="2" t="n">
        <v>99.11</v>
      </c>
      <c r="EF656" s="2" t="n">
        <v>98.06999999999999</v>
      </c>
      <c r="EG656" s="2" t="n">
        <v>0</v>
      </c>
      <c r="EH656" s="2" t="n">
        <v>100</v>
      </c>
      <c r="EI656" s="2" t="n">
        <v>99.79000000000001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</row>
    <row r="657">
      <c r="A657" s="2" t="n">
        <v>4</v>
      </c>
      <c r="B657" s="2" t="inlineStr">
        <is>
          <t>25.01.02.22</t>
        </is>
      </c>
      <c r="C657" s="2" t="inlineStr">
        <is>
          <t>E25 - Porta de alumínio, abrir + fixa + veneziana, 2875,3x510cm</t>
        </is>
      </c>
      <c r="D657" s="2" t="inlineStr">
        <is>
          <t>13/01/2027</t>
        </is>
      </c>
      <c r="E657" s="2" t="inlineStr">
        <is>
          <t>24/10/2028</t>
        </is>
      </c>
      <c r="F657" s="2" t="n">
        <v>0</v>
      </c>
      <c r="G657" s="2" t="n">
        <v>0</v>
      </c>
      <c r="H657" s="2" t="n">
        <v>0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0.67</v>
      </c>
      <c r="CB657" s="2" t="n">
        <v>0</v>
      </c>
      <c r="CC657" s="2" t="n">
        <v>0</v>
      </c>
      <c r="CD657" s="2" t="n">
        <v>0.96</v>
      </c>
      <c r="CE657" s="2" t="n">
        <v>0</v>
      </c>
      <c r="CF657" s="2" t="n">
        <v>0.96</v>
      </c>
      <c r="CG657" s="2" t="n">
        <v>0.96</v>
      </c>
      <c r="CH657" s="2" t="n">
        <v>0</v>
      </c>
      <c r="CI657" s="2" t="n">
        <v>0.96</v>
      </c>
      <c r="CJ657" s="2" t="n">
        <v>1.68</v>
      </c>
      <c r="CK657" s="2" t="n">
        <v>0</v>
      </c>
      <c r="CL657" s="2" t="n">
        <v>0.96</v>
      </c>
      <c r="CM657" s="2" t="n">
        <v>2.34</v>
      </c>
      <c r="CN657" s="2" t="n">
        <v>0</v>
      </c>
      <c r="CO657" s="2" t="n">
        <v>1.6</v>
      </c>
      <c r="CP657" s="2" t="n">
        <v>3.11</v>
      </c>
      <c r="CQ657" s="2" t="n">
        <v>0</v>
      </c>
      <c r="CR657" s="2" t="n">
        <v>2.24</v>
      </c>
      <c r="CS657" s="2" t="n">
        <v>3.99</v>
      </c>
      <c r="CT657" s="2" t="n">
        <v>0</v>
      </c>
      <c r="CU657" s="2" t="n">
        <v>2.97</v>
      </c>
      <c r="CV657" s="2" t="n">
        <v>4.13</v>
      </c>
      <c r="CW657" s="2" t="n">
        <v>0</v>
      </c>
      <c r="CX657" s="2" t="n">
        <v>4.43</v>
      </c>
      <c r="CY657" s="2" t="n">
        <v>4.13</v>
      </c>
      <c r="CZ657" s="2" t="n">
        <v>0</v>
      </c>
      <c r="DA657" s="2" t="n">
        <v>6.02</v>
      </c>
      <c r="DB657" s="2" t="n">
        <v>5.02</v>
      </c>
      <c r="DC657" s="2" t="n">
        <v>0</v>
      </c>
      <c r="DD657" s="2" t="n">
        <v>13.75</v>
      </c>
      <c r="DE657" s="2" t="n">
        <v>11.52</v>
      </c>
      <c r="DF657" s="2" t="n">
        <v>0</v>
      </c>
      <c r="DG657" s="2" t="n">
        <v>27.24</v>
      </c>
      <c r="DH657" s="2" t="n">
        <v>23.08</v>
      </c>
      <c r="DI657" s="2" t="n">
        <v>0</v>
      </c>
      <c r="DJ657" s="2" t="n">
        <v>34.54</v>
      </c>
      <c r="DK657" s="2" t="n">
        <v>31.14</v>
      </c>
      <c r="DL657" s="2" t="n">
        <v>0</v>
      </c>
      <c r="DM657" s="2" t="n">
        <v>44.26</v>
      </c>
      <c r="DN657" s="2" t="n">
        <v>44.26</v>
      </c>
      <c r="DO657" s="2" t="n">
        <v>0</v>
      </c>
      <c r="DP657" s="2" t="n">
        <v>52.06</v>
      </c>
      <c r="DQ657" s="2" t="n">
        <v>52.13</v>
      </c>
      <c r="DR657" s="2" t="n">
        <v>0</v>
      </c>
      <c r="DS657" s="2" t="n">
        <v>61.34</v>
      </c>
      <c r="DT657" s="2" t="n">
        <v>60.48</v>
      </c>
      <c r="DU657" s="2" t="n">
        <v>0</v>
      </c>
      <c r="DV657" s="2" t="n">
        <v>73.37</v>
      </c>
      <c r="DW657" s="2" t="n">
        <v>71.18000000000001</v>
      </c>
      <c r="DX657" s="2" t="n">
        <v>0</v>
      </c>
      <c r="DY657" s="2" t="n">
        <v>85.56</v>
      </c>
      <c r="DZ657" s="2" t="n">
        <v>83.23</v>
      </c>
      <c r="EA657" s="2" t="n">
        <v>0</v>
      </c>
      <c r="EB657" s="2" t="n">
        <v>95.95999999999999</v>
      </c>
      <c r="EC657" s="2" t="n">
        <v>93.58</v>
      </c>
      <c r="ED657" s="2" t="n">
        <v>0</v>
      </c>
      <c r="EE657" s="2" t="n">
        <v>99.11</v>
      </c>
      <c r="EF657" s="2" t="n">
        <v>98.06999999999999</v>
      </c>
      <c r="EG657" s="2" t="n">
        <v>0</v>
      </c>
      <c r="EH657" s="2" t="n">
        <v>100</v>
      </c>
      <c r="EI657" s="2" t="n">
        <v>99.79000000000001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</row>
    <row r="658">
      <c r="A658" s="2" t="n">
        <v>4</v>
      </c>
      <c r="B658" s="2" t="inlineStr">
        <is>
          <t>25.01.02.23</t>
        </is>
      </c>
      <c r="C658" s="2" t="inlineStr">
        <is>
          <t>E26 - Porta de alumínio, abrir + fixa + veneziana, 2263,2x510cm</t>
        </is>
      </c>
      <c r="D658" s="2" t="inlineStr">
        <is>
          <t>13/01/2027</t>
        </is>
      </c>
      <c r="E658" s="2" t="inlineStr">
        <is>
          <t>24/10/2028</t>
        </is>
      </c>
      <c r="F658" s="2" t="n">
        <v>0</v>
      </c>
      <c r="G658" s="2" t="n">
        <v>0</v>
      </c>
      <c r="H658" s="2" t="n">
        <v>0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0.67</v>
      </c>
      <c r="CB658" s="2" t="n">
        <v>0</v>
      </c>
      <c r="CC658" s="2" t="n">
        <v>0</v>
      </c>
      <c r="CD658" s="2" t="n">
        <v>0.96</v>
      </c>
      <c r="CE658" s="2" t="n">
        <v>0</v>
      </c>
      <c r="CF658" s="2" t="n">
        <v>0.96</v>
      </c>
      <c r="CG658" s="2" t="n">
        <v>0.96</v>
      </c>
      <c r="CH658" s="2" t="n">
        <v>0</v>
      </c>
      <c r="CI658" s="2" t="n">
        <v>0.96</v>
      </c>
      <c r="CJ658" s="2" t="n">
        <v>1.68</v>
      </c>
      <c r="CK658" s="2" t="n">
        <v>0</v>
      </c>
      <c r="CL658" s="2" t="n">
        <v>0.96</v>
      </c>
      <c r="CM658" s="2" t="n">
        <v>2.34</v>
      </c>
      <c r="CN658" s="2" t="n">
        <v>0</v>
      </c>
      <c r="CO658" s="2" t="n">
        <v>1.6</v>
      </c>
      <c r="CP658" s="2" t="n">
        <v>3.11</v>
      </c>
      <c r="CQ658" s="2" t="n">
        <v>0</v>
      </c>
      <c r="CR658" s="2" t="n">
        <v>2.24</v>
      </c>
      <c r="CS658" s="2" t="n">
        <v>3.99</v>
      </c>
      <c r="CT658" s="2" t="n">
        <v>0</v>
      </c>
      <c r="CU658" s="2" t="n">
        <v>2.97</v>
      </c>
      <c r="CV658" s="2" t="n">
        <v>4.13</v>
      </c>
      <c r="CW658" s="2" t="n">
        <v>0</v>
      </c>
      <c r="CX658" s="2" t="n">
        <v>4.43</v>
      </c>
      <c r="CY658" s="2" t="n">
        <v>4.13</v>
      </c>
      <c r="CZ658" s="2" t="n">
        <v>0</v>
      </c>
      <c r="DA658" s="2" t="n">
        <v>6.02</v>
      </c>
      <c r="DB658" s="2" t="n">
        <v>5.02</v>
      </c>
      <c r="DC658" s="2" t="n">
        <v>0</v>
      </c>
      <c r="DD658" s="2" t="n">
        <v>13.75</v>
      </c>
      <c r="DE658" s="2" t="n">
        <v>11.52</v>
      </c>
      <c r="DF658" s="2" t="n">
        <v>0</v>
      </c>
      <c r="DG658" s="2" t="n">
        <v>27.24</v>
      </c>
      <c r="DH658" s="2" t="n">
        <v>23.08</v>
      </c>
      <c r="DI658" s="2" t="n">
        <v>0</v>
      </c>
      <c r="DJ658" s="2" t="n">
        <v>34.54</v>
      </c>
      <c r="DK658" s="2" t="n">
        <v>31.14</v>
      </c>
      <c r="DL658" s="2" t="n">
        <v>0</v>
      </c>
      <c r="DM658" s="2" t="n">
        <v>44.26</v>
      </c>
      <c r="DN658" s="2" t="n">
        <v>44.26</v>
      </c>
      <c r="DO658" s="2" t="n">
        <v>0</v>
      </c>
      <c r="DP658" s="2" t="n">
        <v>52.06</v>
      </c>
      <c r="DQ658" s="2" t="n">
        <v>52.13</v>
      </c>
      <c r="DR658" s="2" t="n">
        <v>0</v>
      </c>
      <c r="DS658" s="2" t="n">
        <v>61.34</v>
      </c>
      <c r="DT658" s="2" t="n">
        <v>60.48</v>
      </c>
      <c r="DU658" s="2" t="n">
        <v>0</v>
      </c>
      <c r="DV658" s="2" t="n">
        <v>73.37</v>
      </c>
      <c r="DW658" s="2" t="n">
        <v>71.18000000000001</v>
      </c>
      <c r="DX658" s="2" t="n">
        <v>0</v>
      </c>
      <c r="DY658" s="2" t="n">
        <v>85.56</v>
      </c>
      <c r="DZ658" s="2" t="n">
        <v>83.23</v>
      </c>
      <c r="EA658" s="2" t="n">
        <v>0</v>
      </c>
      <c r="EB658" s="2" t="n">
        <v>95.95999999999999</v>
      </c>
      <c r="EC658" s="2" t="n">
        <v>93.58</v>
      </c>
      <c r="ED658" s="2" t="n">
        <v>0</v>
      </c>
      <c r="EE658" s="2" t="n">
        <v>99.11</v>
      </c>
      <c r="EF658" s="2" t="n">
        <v>98.06999999999999</v>
      </c>
      <c r="EG658" s="2" t="n">
        <v>0</v>
      </c>
      <c r="EH658" s="2" t="n">
        <v>100</v>
      </c>
      <c r="EI658" s="2" t="n">
        <v>99.79000000000001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</row>
    <row r="659">
      <c r="A659" s="2" t="n">
        <v>4</v>
      </c>
      <c r="B659" s="2" t="inlineStr">
        <is>
          <t>25.01.02.24</t>
        </is>
      </c>
      <c r="C659" s="2" t="inlineStr">
        <is>
          <t>E27 - Porta de alumínio, abrir + fixa + veneziana, 1671,3x510cm</t>
        </is>
      </c>
      <c r="D659" s="2" t="inlineStr">
        <is>
          <t>13/01/2027</t>
        </is>
      </c>
      <c r="E659" s="2" t="inlineStr">
        <is>
          <t>24/10/2028</t>
        </is>
      </c>
      <c r="F659" s="2" t="n">
        <v>0</v>
      </c>
      <c r="G659" s="2" t="n">
        <v>0</v>
      </c>
      <c r="H659" s="2" t="n">
        <v>0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0.67</v>
      </c>
      <c r="CB659" s="2" t="n">
        <v>0</v>
      </c>
      <c r="CC659" s="2" t="n">
        <v>0</v>
      </c>
      <c r="CD659" s="2" t="n">
        <v>0.96</v>
      </c>
      <c r="CE659" s="2" t="n">
        <v>0</v>
      </c>
      <c r="CF659" s="2" t="n">
        <v>0.96</v>
      </c>
      <c r="CG659" s="2" t="n">
        <v>0.96</v>
      </c>
      <c r="CH659" s="2" t="n">
        <v>0</v>
      </c>
      <c r="CI659" s="2" t="n">
        <v>0.96</v>
      </c>
      <c r="CJ659" s="2" t="n">
        <v>1.68</v>
      </c>
      <c r="CK659" s="2" t="n">
        <v>0</v>
      </c>
      <c r="CL659" s="2" t="n">
        <v>0.96</v>
      </c>
      <c r="CM659" s="2" t="n">
        <v>2.34</v>
      </c>
      <c r="CN659" s="2" t="n">
        <v>0</v>
      </c>
      <c r="CO659" s="2" t="n">
        <v>1.6</v>
      </c>
      <c r="CP659" s="2" t="n">
        <v>3.11</v>
      </c>
      <c r="CQ659" s="2" t="n">
        <v>0</v>
      </c>
      <c r="CR659" s="2" t="n">
        <v>2.24</v>
      </c>
      <c r="CS659" s="2" t="n">
        <v>3.99</v>
      </c>
      <c r="CT659" s="2" t="n">
        <v>0</v>
      </c>
      <c r="CU659" s="2" t="n">
        <v>2.97</v>
      </c>
      <c r="CV659" s="2" t="n">
        <v>4.13</v>
      </c>
      <c r="CW659" s="2" t="n">
        <v>0</v>
      </c>
      <c r="CX659" s="2" t="n">
        <v>4.43</v>
      </c>
      <c r="CY659" s="2" t="n">
        <v>4.13</v>
      </c>
      <c r="CZ659" s="2" t="n">
        <v>0</v>
      </c>
      <c r="DA659" s="2" t="n">
        <v>6.02</v>
      </c>
      <c r="DB659" s="2" t="n">
        <v>5.02</v>
      </c>
      <c r="DC659" s="2" t="n">
        <v>0</v>
      </c>
      <c r="DD659" s="2" t="n">
        <v>13.75</v>
      </c>
      <c r="DE659" s="2" t="n">
        <v>11.52</v>
      </c>
      <c r="DF659" s="2" t="n">
        <v>0</v>
      </c>
      <c r="DG659" s="2" t="n">
        <v>27.24</v>
      </c>
      <c r="DH659" s="2" t="n">
        <v>23.08</v>
      </c>
      <c r="DI659" s="2" t="n">
        <v>0</v>
      </c>
      <c r="DJ659" s="2" t="n">
        <v>34.54</v>
      </c>
      <c r="DK659" s="2" t="n">
        <v>31.14</v>
      </c>
      <c r="DL659" s="2" t="n">
        <v>0</v>
      </c>
      <c r="DM659" s="2" t="n">
        <v>44.26</v>
      </c>
      <c r="DN659" s="2" t="n">
        <v>44.26</v>
      </c>
      <c r="DO659" s="2" t="n">
        <v>0</v>
      </c>
      <c r="DP659" s="2" t="n">
        <v>52.06</v>
      </c>
      <c r="DQ659" s="2" t="n">
        <v>52.13</v>
      </c>
      <c r="DR659" s="2" t="n">
        <v>0</v>
      </c>
      <c r="DS659" s="2" t="n">
        <v>61.34</v>
      </c>
      <c r="DT659" s="2" t="n">
        <v>60.48</v>
      </c>
      <c r="DU659" s="2" t="n">
        <v>0</v>
      </c>
      <c r="DV659" s="2" t="n">
        <v>73.37</v>
      </c>
      <c r="DW659" s="2" t="n">
        <v>71.18000000000001</v>
      </c>
      <c r="DX659" s="2" t="n">
        <v>0</v>
      </c>
      <c r="DY659" s="2" t="n">
        <v>85.56</v>
      </c>
      <c r="DZ659" s="2" t="n">
        <v>83.23</v>
      </c>
      <c r="EA659" s="2" t="n">
        <v>0</v>
      </c>
      <c r="EB659" s="2" t="n">
        <v>95.95999999999999</v>
      </c>
      <c r="EC659" s="2" t="n">
        <v>93.58</v>
      </c>
      <c r="ED659" s="2" t="n">
        <v>0</v>
      </c>
      <c r="EE659" s="2" t="n">
        <v>99.11</v>
      </c>
      <c r="EF659" s="2" t="n">
        <v>98.06999999999999</v>
      </c>
      <c r="EG659" s="2" t="n">
        <v>0</v>
      </c>
      <c r="EH659" s="2" t="n">
        <v>100</v>
      </c>
      <c r="EI659" s="2" t="n">
        <v>99.79000000000001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</row>
    <row r="660">
      <c r="A660" s="2" t="n">
        <v>4</v>
      </c>
      <c r="B660" s="2" t="inlineStr">
        <is>
          <t>25.01.02.25</t>
        </is>
      </c>
      <c r="C660" s="2" t="inlineStr">
        <is>
          <t>E28 - Porta de alumínio, fixa, 1266,4x520cm</t>
        </is>
      </c>
      <c r="D660" s="2" t="inlineStr">
        <is>
          <t>13/01/2027</t>
        </is>
      </c>
      <c r="E660" s="2" t="inlineStr">
        <is>
          <t>24/10/2028</t>
        </is>
      </c>
      <c r="F660" s="2" t="n">
        <v>0</v>
      </c>
      <c r="G660" s="2" t="n">
        <v>0</v>
      </c>
      <c r="H660" s="2" t="n">
        <v>0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0.67</v>
      </c>
      <c r="CB660" s="2" t="n">
        <v>0</v>
      </c>
      <c r="CC660" s="2" t="n">
        <v>0</v>
      </c>
      <c r="CD660" s="2" t="n">
        <v>0.96</v>
      </c>
      <c r="CE660" s="2" t="n">
        <v>0</v>
      </c>
      <c r="CF660" s="2" t="n">
        <v>0.96</v>
      </c>
      <c r="CG660" s="2" t="n">
        <v>0.96</v>
      </c>
      <c r="CH660" s="2" t="n">
        <v>0</v>
      </c>
      <c r="CI660" s="2" t="n">
        <v>0.96</v>
      </c>
      <c r="CJ660" s="2" t="n">
        <v>1.68</v>
      </c>
      <c r="CK660" s="2" t="n">
        <v>0</v>
      </c>
      <c r="CL660" s="2" t="n">
        <v>0.96</v>
      </c>
      <c r="CM660" s="2" t="n">
        <v>2.34</v>
      </c>
      <c r="CN660" s="2" t="n">
        <v>0</v>
      </c>
      <c r="CO660" s="2" t="n">
        <v>1.6</v>
      </c>
      <c r="CP660" s="2" t="n">
        <v>3.11</v>
      </c>
      <c r="CQ660" s="2" t="n">
        <v>0</v>
      </c>
      <c r="CR660" s="2" t="n">
        <v>2.24</v>
      </c>
      <c r="CS660" s="2" t="n">
        <v>3.99</v>
      </c>
      <c r="CT660" s="2" t="n">
        <v>0</v>
      </c>
      <c r="CU660" s="2" t="n">
        <v>2.97</v>
      </c>
      <c r="CV660" s="2" t="n">
        <v>4.13</v>
      </c>
      <c r="CW660" s="2" t="n">
        <v>0</v>
      </c>
      <c r="CX660" s="2" t="n">
        <v>4.43</v>
      </c>
      <c r="CY660" s="2" t="n">
        <v>4.13</v>
      </c>
      <c r="CZ660" s="2" t="n">
        <v>0</v>
      </c>
      <c r="DA660" s="2" t="n">
        <v>6.02</v>
      </c>
      <c r="DB660" s="2" t="n">
        <v>5.02</v>
      </c>
      <c r="DC660" s="2" t="n">
        <v>0</v>
      </c>
      <c r="DD660" s="2" t="n">
        <v>13.75</v>
      </c>
      <c r="DE660" s="2" t="n">
        <v>11.52</v>
      </c>
      <c r="DF660" s="2" t="n">
        <v>0</v>
      </c>
      <c r="DG660" s="2" t="n">
        <v>27.24</v>
      </c>
      <c r="DH660" s="2" t="n">
        <v>23.08</v>
      </c>
      <c r="DI660" s="2" t="n">
        <v>0</v>
      </c>
      <c r="DJ660" s="2" t="n">
        <v>34.54</v>
      </c>
      <c r="DK660" s="2" t="n">
        <v>31.14</v>
      </c>
      <c r="DL660" s="2" t="n">
        <v>0</v>
      </c>
      <c r="DM660" s="2" t="n">
        <v>44.26</v>
      </c>
      <c r="DN660" s="2" t="n">
        <v>44.26</v>
      </c>
      <c r="DO660" s="2" t="n">
        <v>0</v>
      </c>
      <c r="DP660" s="2" t="n">
        <v>52.06</v>
      </c>
      <c r="DQ660" s="2" t="n">
        <v>52.13</v>
      </c>
      <c r="DR660" s="2" t="n">
        <v>0</v>
      </c>
      <c r="DS660" s="2" t="n">
        <v>61.34</v>
      </c>
      <c r="DT660" s="2" t="n">
        <v>60.48</v>
      </c>
      <c r="DU660" s="2" t="n">
        <v>0</v>
      </c>
      <c r="DV660" s="2" t="n">
        <v>73.37</v>
      </c>
      <c r="DW660" s="2" t="n">
        <v>71.18000000000001</v>
      </c>
      <c r="DX660" s="2" t="n">
        <v>0</v>
      </c>
      <c r="DY660" s="2" t="n">
        <v>85.56</v>
      </c>
      <c r="DZ660" s="2" t="n">
        <v>83.23</v>
      </c>
      <c r="EA660" s="2" t="n">
        <v>0</v>
      </c>
      <c r="EB660" s="2" t="n">
        <v>95.95999999999999</v>
      </c>
      <c r="EC660" s="2" t="n">
        <v>93.58</v>
      </c>
      <c r="ED660" s="2" t="n">
        <v>0</v>
      </c>
      <c r="EE660" s="2" t="n">
        <v>99.11</v>
      </c>
      <c r="EF660" s="2" t="n">
        <v>98.06999999999999</v>
      </c>
      <c r="EG660" s="2" t="n">
        <v>0</v>
      </c>
      <c r="EH660" s="2" t="n">
        <v>100</v>
      </c>
      <c r="EI660" s="2" t="n">
        <v>99.79000000000001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</row>
    <row r="661">
      <c r="A661" s="2" t="n">
        <v>4</v>
      </c>
      <c r="B661" s="2" t="inlineStr">
        <is>
          <t>25.01.02.26</t>
        </is>
      </c>
      <c r="C661" s="2" t="inlineStr">
        <is>
          <t>E29 - Porta de alumínio, abrir + fixa + veneziana, 2581x520cm</t>
        </is>
      </c>
      <c r="D661" s="2" t="inlineStr">
        <is>
          <t>13/01/2027</t>
        </is>
      </c>
      <c r="E661" s="2" t="inlineStr">
        <is>
          <t>24/10/2028</t>
        </is>
      </c>
      <c r="F661" s="2" t="n">
        <v>0</v>
      </c>
      <c r="G661" s="2" t="n">
        <v>0</v>
      </c>
      <c r="H661" s="2" t="n">
        <v>0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0.67</v>
      </c>
      <c r="CB661" s="2" t="n">
        <v>0</v>
      </c>
      <c r="CC661" s="2" t="n">
        <v>0</v>
      </c>
      <c r="CD661" s="2" t="n">
        <v>0.96</v>
      </c>
      <c r="CE661" s="2" t="n">
        <v>0</v>
      </c>
      <c r="CF661" s="2" t="n">
        <v>0.96</v>
      </c>
      <c r="CG661" s="2" t="n">
        <v>0.96</v>
      </c>
      <c r="CH661" s="2" t="n">
        <v>0</v>
      </c>
      <c r="CI661" s="2" t="n">
        <v>0.96</v>
      </c>
      <c r="CJ661" s="2" t="n">
        <v>1.68</v>
      </c>
      <c r="CK661" s="2" t="n">
        <v>0</v>
      </c>
      <c r="CL661" s="2" t="n">
        <v>0.96</v>
      </c>
      <c r="CM661" s="2" t="n">
        <v>2.34</v>
      </c>
      <c r="CN661" s="2" t="n">
        <v>0</v>
      </c>
      <c r="CO661" s="2" t="n">
        <v>1.6</v>
      </c>
      <c r="CP661" s="2" t="n">
        <v>3.11</v>
      </c>
      <c r="CQ661" s="2" t="n">
        <v>0</v>
      </c>
      <c r="CR661" s="2" t="n">
        <v>2.24</v>
      </c>
      <c r="CS661" s="2" t="n">
        <v>3.99</v>
      </c>
      <c r="CT661" s="2" t="n">
        <v>0</v>
      </c>
      <c r="CU661" s="2" t="n">
        <v>2.97</v>
      </c>
      <c r="CV661" s="2" t="n">
        <v>4.13</v>
      </c>
      <c r="CW661" s="2" t="n">
        <v>0</v>
      </c>
      <c r="CX661" s="2" t="n">
        <v>4.43</v>
      </c>
      <c r="CY661" s="2" t="n">
        <v>4.13</v>
      </c>
      <c r="CZ661" s="2" t="n">
        <v>0</v>
      </c>
      <c r="DA661" s="2" t="n">
        <v>6.02</v>
      </c>
      <c r="DB661" s="2" t="n">
        <v>5.02</v>
      </c>
      <c r="DC661" s="2" t="n">
        <v>0</v>
      </c>
      <c r="DD661" s="2" t="n">
        <v>13.75</v>
      </c>
      <c r="DE661" s="2" t="n">
        <v>11.52</v>
      </c>
      <c r="DF661" s="2" t="n">
        <v>0</v>
      </c>
      <c r="DG661" s="2" t="n">
        <v>27.24</v>
      </c>
      <c r="DH661" s="2" t="n">
        <v>23.08</v>
      </c>
      <c r="DI661" s="2" t="n">
        <v>0</v>
      </c>
      <c r="DJ661" s="2" t="n">
        <v>34.54</v>
      </c>
      <c r="DK661" s="2" t="n">
        <v>31.14</v>
      </c>
      <c r="DL661" s="2" t="n">
        <v>0</v>
      </c>
      <c r="DM661" s="2" t="n">
        <v>44.26</v>
      </c>
      <c r="DN661" s="2" t="n">
        <v>44.26</v>
      </c>
      <c r="DO661" s="2" t="n">
        <v>0</v>
      </c>
      <c r="DP661" s="2" t="n">
        <v>52.06</v>
      </c>
      <c r="DQ661" s="2" t="n">
        <v>52.13</v>
      </c>
      <c r="DR661" s="2" t="n">
        <v>0</v>
      </c>
      <c r="DS661" s="2" t="n">
        <v>61.34</v>
      </c>
      <c r="DT661" s="2" t="n">
        <v>60.48</v>
      </c>
      <c r="DU661" s="2" t="n">
        <v>0</v>
      </c>
      <c r="DV661" s="2" t="n">
        <v>73.37</v>
      </c>
      <c r="DW661" s="2" t="n">
        <v>71.18000000000001</v>
      </c>
      <c r="DX661" s="2" t="n">
        <v>0</v>
      </c>
      <c r="DY661" s="2" t="n">
        <v>85.56</v>
      </c>
      <c r="DZ661" s="2" t="n">
        <v>83.23</v>
      </c>
      <c r="EA661" s="2" t="n">
        <v>0</v>
      </c>
      <c r="EB661" s="2" t="n">
        <v>95.95999999999999</v>
      </c>
      <c r="EC661" s="2" t="n">
        <v>93.58</v>
      </c>
      <c r="ED661" s="2" t="n">
        <v>0</v>
      </c>
      <c r="EE661" s="2" t="n">
        <v>99.11</v>
      </c>
      <c r="EF661" s="2" t="n">
        <v>98.06999999999999</v>
      </c>
      <c r="EG661" s="2" t="n">
        <v>0</v>
      </c>
      <c r="EH661" s="2" t="n">
        <v>100</v>
      </c>
      <c r="EI661" s="2" t="n">
        <v>99.79000000000001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</row>
    <row r="662">
      <c r="A662" s="2" t="n">
        <v>4</v>
      </c>
      <c r="B662" s="2" t="inlineStr">
        <is>
          <t>25.01.02.27</t>
        </is>
      </c>
      <c r="C662" s="2" t="inlineStr">
        <is>
          <t>E30 - Porta de alumínio, fixa, 618,4x520cm</t>
        </is>
      </c>
      <c r="D662" s="2" t="inlineStr">
        <is>
          <t>13/01/2027</t>
        </is>
      </c>
      <c r="E662" s="2" t="inlineStr">
        <is>
          <t>24/10/2028</t>
        </is>
      </c>
      <c r="F662" s="2" t="n">
        <v>0</v>
      </c>
      <c r="G662" s="2" t="n">
        <v>0</v>
      </c>
      <c r="H662" s="2" t="n">
        <v>0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0.67</v>
      </c>
      <c r="CB662" s="2" t="n">
        <v>0</v>
      </c>
      <c r="CC662" s="2" t="n">
        <v>0</v>
      </c>
      <c r="CD662" s="2" t="n">
        <v>0.96</v>
      </c>
      <c r="CE662" s="2" t="n">
        <v>0</v>
      </c>
      <c r="CF662" s="2" t="n">
        <v>0.96</v>
      </c>
      <c r="CG662" s="2" t="n">
        <v>0.96</v>
      </c>
      <c r="CH662" s="2" t="n">
        <v>0</v>
      </c>
      <c r="CI662" s="2" t="n">
        <v>0.96</v>
      </c>
      <c r="CJ662" s="2" t="n">
        <v>1.68</v>
      </c>
      <c r="CK662" s="2" t="n">
        <v>0</v>
      </c>
      <c r="CL662" s="2" t="n">
        <v>0.96</v>
      </c>
      <c r="CM662" s="2" t="n">
        <v>2.34</v>
      </c>
      <c r="CN662" s="2" t="n">
        <v>0</v>
      </c>
      <c r="CO662" s="2" t="n">
        <v>1.6</v>
      </c>
      <c r="CP662" s="2" t="n">
        <v>3.11</v>
      </c>
      <c r="CQ662" s="2" t="n">
        <v>0</v>
      </c>
      <c r="CR662" s="2" t="n">
        <v>2.24</v>
      </c>
      <c r="CS662" s="2" t="n">
        <v>3.99</v>
      </c>
      <c r="CT662" s="2" t="n">
        <v>0</v>
      </c>
      <c r="CU662" s="2" t="n">
        <v>2.97</v>
      </c>
      <c r="CV662" s="2" t="n">
        <v>4.13</v>
      </c>
      <c r="CW662" s="2" t="n">
        <v>0</v>
      </c>
      <c r="CX662" s="2" t="n">
        <v>4.43</v>
      </c>
      <c r="CY662" s="2" t="n">
        <v>4.13</v>
      </c>
      <c r="CZ662" s="2" t="n">
        <v>0</v>
      </c>
      <c r="DA662" s="2" t="n">
        <v>6.02</v>
      </c>
      <c r="DB662" s="2" t="n">
        <v>5.02</v>
      </c>
      <c r="DC662" s="2" t="n">
        <v>0</v>
      </c>
      <c r="DD662" s="2" t="n">
        <v>13.75</v>
      </c>
      <c r="DE662" s="2" t="n">
        <v>11.52</v>
      </c>
      <c r="DF662" s="2" t="n">
        <v>0</v>
      </c>
      <c r="DG662" s="2" t="n">
        <v>27.24</v>
      </c>
      <c r="DH662" s="2" t="n">
        <v>23.08</v>
      </c>
      <c r="DI662" s="2" t="n">
        <v>0</v>
      </c>
      <c r="DJ662" s="2" t="n">
        <v>34.54</v>
      </c>
      <c r="DK662" s="2" t="n">
        <v>31.14</v>
      </c>
      <c r="DL662" s="2" t="n">
        <v>0</v>
      </c>
      <c r="DM662" s="2" t="n">
        <v>44.26</v>
      </c>
      <c r="DN662" s="2" t="n">
        <v>44.26</v>
      </c>
      <c r="DO662" s="2" t="n">
        <v>0</v>
      </c>
      <c r="DP662" s="2" t="n">
        <v>52.06</v>
      </c>
      <c r="DQ662" s="2" t="n">
        <v>52.13</v>
      </c>
      <c r="DR662" s="2" t="n">
        <v>0</v>
      </c>
      <c r="DS662" s="2" t="n">
        <v>61.34</v>
      </c>
      <c r="DT662" s="2" t="n">
        <v>60.48</v>
      </c>
      <c r="DU662" s="2" t="n">
        <v>0</v>
      </c>
      <c r="DV662" s="2" t="n">
        <v>73.37</v>
      </c>
      <c r="DW662" s="2" t="n">
        <v>71.18000000000001</v>
      </c>
      <c r="DX662" s="2" t="n">
        <v>0</v>
      </c>
      <c r="DY662" s="2" t="n">
        <v>85.56</v>
      </c>
      <c r="DZ662" s="2" t="n">
        <v>83.23</v>
      </c>
      <c r="EA662" s="2" t="n">
        <v>0</v>
      </c>
      <c r="EB662" s="2" t="n">
        <v>95.95999999999999</v>
      </c>
      <c r="EC662" s="2" t="n">
        <v>93.58</v>
      </c>
      <c r="ED662" s="2" t="n">
        <v>0</v>
      </c>
      <c r="EE662" s="2" t="n">
        <v>99.11</v>
      </c>
      <c r="EF662" s="2" t="n">
        <v>98.06999999999999</v>
      </c>
      <c r="EG662" s="2" t="n">
        <v>0</v>
      </c>
      <c r="EH662" s="2" t="n">
        <v>100</v>
      </c>
      <c r="EI662" s="2" t="n">
        <v>99.79000000000001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</row>
    <row r="663">
      <c r="A663" s="2" t="n">
        <v>4</v>
      </c>
      <c r="B663" s="2" t="inlineStr">
        <is>
          <t>25.01.02.28</t>
        </is>
      </c>
      <c r="C663" s="2" t="inlineStr">
        <is>
          <t>E31 - Porta de alumínio, abrir + fixa + veneziana, 1755,5x520cm</t>
        </is>
      </c>
      <c r="D663" s="2" t="inlineStr">
        <is>
          <t>13/01/2027</t>
        </is>
      </c>
      <c r="E663" s="2" t="inlineStr">
        <is>
          <t>24/10/2028</t>
        </is>
      </c>
      <c r="F663" s="2" t="n">
        <v>0</v>
      </c>
      <c r="G663" s="2" t="n">
        <v>0</v>
      </c>
      <c r="H663" s="2" t="n">
        <v>0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0.67</v>
      </c>
      <c r="CB663" s="2" t="n">
        <v>0</v>
      </c>
      <c r="CC663" s="2" t="n">
        <v>0</v>
      </c>
      <c r="CD663" s="2" t="n">
        <v>0.96</v>
      </c>
      <c r="CE663" s="2" t="n">
        <v>0</v>
      </c>
      <c r="CF663" s="2" t="n">
        <v>0.96</v>
      </c>
      <c r="CG663" s="2" t="n">
        <v>0.96</v>
      </c>
      <c r="CH663" s="2" t="n">
        <v>0</v>
      </c>
      <c r="CI663" s="2" t="n">
        <v>0.96</v>
      </c>
      <c r="CJ663" s="2" t="n">
        <v>1.68</v>
      </c>
      <c r="CK663" s="2" t="n">
        <v>0</v>
      </c>
      <c r="CL663" s="2" t="n">
        <v>0.96</v>
      </c>
      <c r="CM663" s="2" t="n">
        <v>2.34</v>
      </c>
      <c r="CN663" s="2" t="n">
        <v>0</v>
      </c>
      <c r="CO663" s="2" t="n">
        <v>1.6</v>
      </c>
      <c r="CP663" s="2" t="n">
        <v>3.11</v>
      </c>
      <c r="CQ663" s="2" t="n">
        <v>0</v>
      </c>
      <c r="CR663" s="2" t="n">
        <v>2.24</v>
      </c>
      <c r="CS663" s="2" t="n">
        <v>3.99</v>
      </c>
      <c r="CT663" s="2" t="n">
        <v>0</v>
      </c>
      <c r="CU663" s="2" t="n">
        <v>2.97</v>
      </c>
      <c r="CV663" s="2" t="n">
        <v>4.13</v>
      </c>
      <c r="CW663" s="2" t="n">
        <v>0</v>
      </c>
      <c r="CX663" s="2" t="n">
        <v>4.43</v>
      </c>
      <c r="CY663" s="2" t="n">
        <v>4.13</v>
      </c>
      <c r="CZ663" s="2" t="n">
        <v>0</v>
      </c>
      <c r="DA663" s="2" t="n">
        <v>6.02</v>
      </c>
      <c r="DB663" s="2" t="n">
        <v>5.02</v>
      </c>
      <c r="DC663" s="2" t="n">
        <v>0</v>
      </c>
      <c r="DD663" s="2" t="n">
        <v>13.75</v>
      </c>
      <c r="DE663" s="2" t="n">
        <v>11.52</v>
      </c>
      <c r="DF663" s="2" t="n">
        <v>0</v>
      </c>
      <c r="DG663" s="2" t="n">
        <v>27.24</v>
      </c>
      <c r="DH663" s="2" t="n">
        <v>23.08</v>
      </c>
      <c r="DI663" s="2" t="n">
        <v>0</v>
      </c>
      <c r="DJ663" s="2" t="n">
        <v>34.54</v>
      </c>
      <c r="DK663" s="2" t="n">
        <v>31.14</v>
      </c>
      <c r="DL663" s="2" t="n">
        <v>0</v>
      </c>
      <c r="DM663" s="2" t="n">
        <v>44.26</v>
      </c>
      <c r="DN663" s="2" t="n">
        <v>44.26</v>
      </c>
      <c r="DO663" s="2" t="n">
        <v>0</v>
      </c>
      <c r="DP663" s="2" t="n">
        <v>52.06</v>
      </c>
      <c r="DQ663" s="2" t="n">
        <v>52.13</v>
      </c>
      <c r="DR663" s="2" t="n">
        <v>0</v>
      </c>
      <c r="DS663" s="2" t="n">
        <v>61.34</v>
      </c>
      <c r="DT663" s="2" t="n">
        <v>60.48</v>
      </c>
      <c r="DU663" s="2" t="n">
        <v>0</v>
      </c>
      <c r="DV663" s="2" t="n">
        <v>73.37</v>
      </c>
      <c r="DW663" s="2" t="n">
        <v>71.18000000000001</v>
      </c>
      <c r="DX663" s="2" t="n">
        <v>0</v>
      </c>
      <c r="DY663" s="2" t="n">
        <v>85.56</v>
      </c>
      <c r="DZ663" s="2" t="n">
        <v>83.23</v>
      </c>
      <c r="EA663" s="2" t="n">
        <v>0</v>
      </c>
      <c r="EB663" s="2" t="n">
        <v>95.95999999999999</v>
      </c>
      <c r="EC663" s="2" t="n">
        <v>93.58</v>
      </c>
      <c r="ED663" s="2" t="n">
        <v>0</v>
      </c>
      <c r="EE663" s="2" t="n">
        <v>99.11</v>
      </c>
      <c r="EF663" s="2" t="n">
        <v>98.06999999999999</v>
      </c>
      <c r="EG663" s="2" t="n">
        <v>0</v>
      </c>
      <c r="EH663" s="2" t="n">
        <v>100</v>
      </c>
      <c r="EI663" s="2" t="n">
        <v>99.79000000000001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</row>
    <row r="664">
      <c r="A664" s="2" t="n">
        <v>4</v>
      </c>
      <c r="B664" s="2" t="inlineStr">
        <is>
          <t>25.01.02.29</t>
        </is>
      </c>
      <c r="C664" s="2" t="inlineStr">
        <is>
          <t>E32 - Porta de alumínio, abrir + fixa + veneziana, 1797x500cm</t>
        </is>
      </c>
      <c r="D664" s="2" t="inlineStr">
        <is>
          <t>13/01/2027</t>
        </is>
      </c>
      <c r="E664" s="2" t="inlineStr">
        <is>
          <t>24/10/2028</t>
        </is>
      </c>
      <c r="F664" s="2" t="n">
        <v>0</v>
      </c>
      <c r="G664" s="2" t="n">
        <v>0</v>
      </c>
      <c r="H664" s="2" t="n">
        <v>0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0.67</v>
      </c>
      <c r="CB664" s="2" t="n">
        <v>0</v>
      </c>
      <c r="CC664" s="2" t="n">
        <v>0</v>
      </c>
      <c r="CD664" s="2" t="n">
        <v>0.96</v>
      </c>
      <c r="CE664" s="2" t="n">
        <v>0</v>
      </c>
      <c r="CF664" s="2" t="n">
        <v>0.96</v>
      </c>
      <c r="CG664" s="2" t="n">
        <v>0.96</v>
      </c>
      <c r="CH664" s="2" t="n">
        <v>0</v>
      </c>
      <c r="CI664" s="2" t="n">
        <v>0.96</v>
      </c>
      <c r="CJ664" s="2" t="n">
        <v>1.68</v>
      </c>
      <c r="CK664" s="2" t="n">
        <v>0</v>
      </c>
      <c r="CL664" s="2" t="n">
        <v>0.96</v>
      </c>
      <c r="CM664" s="2" t="n">
        <v>2.34</v>
      </c>
      <c r="CN664" s="2" t="n">
        <v>0</v>
      </c>
      <c r="CO664" s="2" t="n">
        <v>1.6</v>
      </c>
      <c r="CP664" s="2" t="n">
        <v>3.11</v>
      </c>
      <c r="CQ664" s="2" t="n">
        <v>0</v>
      </c>
      <c r="CR664" s="2" t="n">
        <v>2.24</v>
      </c>
      <c r="CS664" s="2" t="n">
        <v>3.99</v>
      </c>
      <c r="CT664" s="2" t="n">
        <v>0</v>
      </c>
      <c r="CU664" s="2" t="n">
        <v>2.97</v>
      </c>
      <c r="CV664" s="2" t="n">
        <v>4.13</v>
      </c>
      <c r="CW664" s="2" t="n">
        <v>0</v>
      </c>
      <c r="CX664" s="2" t="n">
        <v>4.43</v>
      </c>
      <c r="CY664" s="2" t="n">
        <v>4.13</v>
      </c>
      <c r="CZ664" s="2" t="n">
        <v>0</v>
      </c>
      <c r="DA664" s="2" t="n">
        <v>6.02</v>
      </c>
      <c r="DB664" s="2" t="n">
        <v>5.02</v>
      </c>
      <c r="DC664" s="2" t="n">
        <v>0</v>
      </c>
      <c r="DD664" s="2" t="n">
        <v>13.75</v>
      </c>
      <c r="DE664" s="2" t="n">
        <v>11.52</v>
      </c>
      <c r="DF664" s="2" t="n">
        <v>0</v>
      </c>
      <c r="DG664" s="2" t="n">
        <v>27.24</v>
      </c>
      <c r="DH664" s="2" t="n">
        <v>23.08</v>
      </c>
      <c r="DI664" s="2" t="n">
        <v>0</v>
      </c>
      <c r="DJ664" s="2" t="n">
        <v>34.54</v>
      </c>
      <c r="DK664" s="2" t="n">
        <v>31.14</v>
      </c>
      <c r="DL664" s="2" t="n">
        <v>0</v>
      </c>
      <c r="DM664" s="2" t="n">
        <v>44.26</v>
      </c>
      <c r="DN664" s="2" t="n">
        <v>44.26</v>
      </c>
      <c r="DO664" s="2" t="n">
        <v>0</v>
      </c>
      <c r="DP664" s="2" t="n">
        <v>52.06</v>
      </c>
      <c r="DQ664" s="2" t="n">
        <v>52.13</v>
      </c>
      <c r="DR664" s="2" t="n">
        <v>0</v>
      </c>
      <c r="DS664" s="2" t="n">
        <v>61.34</v>
      </c>
      <c r="DT664" s="2" t="n">
        <v>60.48</v>
      </c>
      <c r="DU664" s="2" t="n">
        <v>0</v>
      </c>
      <c r="DV664" s="2" t="n">
        <v>73.37</v>
      </c>
      <c r="DW664" s="2" t="n">
        <v>71.18000000000001</v>
      </c>
      <c r="DX664" s="2" t="n">
        <v>0</v>
      </c>
      <c r="DY664" s="2" t="n">
        <v>85.56</v>
      </c>
      <c r="DZ664" s="2" t="n">
        <v>83.23</v>
      </c>
      <c r="EA664" s="2" t="n">
        <v>0</v>
      </c>
      <c r="EB664" s="2" t="n">
        <v>95.95999999999999</v>
      </c>
      <c r="EC664" s="2" t="n">
        <v>93.58</v>
      </c>
      <c r="ED664" s="2" t="n">
        <v>0</v>
      </c>
      <c r="EE664" s="2" t="n">
        <v>99.11</v>
      </c>
      <c r="EF664" s="2" t="n">
        <v>98.06999999999999</v>
      </c>
      <c r="EG664" s="2" t="n">
        <v>0</v>
      </c>
      <c r="EH664" s="2" t="n">
        <v>100</v>
      </c>
      <c r="EI664" s="2" t="n">
        <v>99.79000000000001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</row>
    <row r="665">
      <c r="A665" s="2" t="n">
        <v>4</v>
      </c>
      <c r="B665" s="2" t="inlineStr">
        <is>
          <t>25.01.02.30</t>
        </is>
      </c>
      <c r="C665" s="2" t="inlineStr">
        <is>
          <t>E33 - Porta de alumínio, abrir + fixa + veneziana, 2289x500cm</t>
        </is>
      </c>
      <c r="D665" s="2" t="inlineStr">
        <is>
          <t>13/01/2027</t>
        </is>
      </c>
      <c r="E665" s="2" t="inlineStr">
        <is>
          <t>24/10/2028</t>
        </is>
      </c>
      <c r="F665" s="2" t="n">
        <v>0</v>
      </c>
      <c r="G665" s="2" t="n">
        <v>0</v>
      </c>
      <c r="H665" s="2" t="n">
        <v>0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0.67</v>
      </c>
      <c r="CB665" s="2" t="n">
        <v>0</v>
      </c>
      <c r="CC665" s="2" t="n">
        <v>0</v>
      </c>
      <c r="CD665" s="2" t="n">
        <v>0.96</v>
      </c>
      <c r="CE665" s="2" t="n">
        <v>0</v>
      </c>
      <c r="CF665" s="2" t="n">
        <v>0.96</v>
      </c>
      <c r="CG665" s="2" t="n">
        <v>0.96</v>
      </c>
      <c r="CH665" s="2" t="n">
        <v>0</v>
      </c>
      <c r="CI665" s="2" t="n">
        <v>0.96</v>
      </c>
      <c r="CJ665" s="2" t="n">
        <v>1.68</v>
      </c>
      <c r="CK665" s="2" t="n">
        <v>0</v>
      </c>
      <c r="CL665" s="2" t="n">
        <v>0.96</v>
      </c>
      <c r="CM665" s="2" t="n">
        <v>2.34</v>
      </c>
      <c r="CN665" s="2" t="n">
        <v>0</v>
      </c>
      <c r="CO665" s="2" t="n">
        <v>1.6</v>
      </c>
      <c r="CP665" s="2" t="n">
        <v>3.11</v>
      </c>
      <c r="CQ665" s="2" t="n">
        <v>0</v>
      </c>
      <c r="CR665" s="2" t="n">
        <v>2.24</v>
      </c>
      <c r="CS665" s="2" t="n">
        <v>3.99</v>
      </c>
      <c r="CT665" s="2" t="n">
        <v>0</v>
      </c>
      <c r="CU665" s="2" t="n">
        <v>2.97</v>
      </c>
      <c r="CV665" s="2" t="n">
        <v>4.13</v>
      </c>
      <c r="CW665" s="2" t="n">
        <v>0</v>
      </c>
      <c r="CX665" s="2" t="n">
        <v>4.43</v>
      </c>
      <c r="CY665" s="2" t="n">
        <v>4.13</v>
      </c>
      <c r="CZ665" s="2" t="n">
        <v>0</v>
      </c>
      <c r="DA665" s="2" t="n">
        <v>6.02</v>
      </c>
      <c r="DB665" s="2" t="n">
        <v>5.02</v>
      </c>
      <c r="DC665" s="2" t="n">
        <v>0</v>
      </c>
      <c r="DD665" s="2" t="n">
        <v>13.75</v>
      </c>
      <c r="DE665" s="2" t="n">
        <v>11.52</v>
      </c>
      <c r="DF665" s="2" t="n">
        <v>0</v>
      </c>
      <c r="DG665" s="2" t="n">
        <v>27.24</v>
      </c>
      <c r="DH665" s="2" t="n">
        <v>23.08</v>
      </c>
      <c r="DI665" s="2" t="n">
        <v>0</v>
      </c>
      <c r="DJ665" s="2" t="n">
        <v>34.54</v>
      </c>
      <c r="DK665" s="2" t="n">
        <v>31.14</v>
      </c>
      <c r="DL665" s="2" t="n">
        <v>0</v>
      </c>
      <c r="DM665" s="2" t="n">
        <v>44.26</v>
      </c>
      <c r="DN665" s="2" t="n">
        <v>44.26</v>
      </c>
      <c r="DO665" s="2" t="n">
        <v>0</v>
      </c>
      <c r="DP665" s="2" t="n">
        <v>52.06</v>
      </c>
      <c r="DQ665" s="2" t="n">
        <v>52.13</v>
      </c>
      <c r="DR665" s="2" t="n">
        <v>0</v>
      </c>
      <c r="DS665" s="2" t="n">
        <v>61.34</v>
      </c>
      <c r="DT665" s="2" t="n">
        <v>60.48</v>
      </c>
      <c r="DU665" s="2" t="n">
        <v>0</v>
      </c>
      <c r="DV665" s="2" t="n">
        <v>73.37</v>
      </c>
      <c r="DW665" s="2" t="n">
        <v>71.18000000000001</v>
      </c>
      <c r="DX665" s="2" t="n">
        <v>0</v>
      </c>
      <c r="DY665" s="2" t="n">
        <v>85.56</v>
      </c>
      <c r="DZ665" s="2" t="n">
        <v>83.23</v>
      </c>
      <c r="EA665" s="2" t="n">
        <v>0</v>
      </c>
      <c r="EB665" s="2" t="n">
        <v>95.95999999999999</v>
      </c>
      <c r="EC665" s="2" t="n">
        <v>93.58</v>
      </c>
      <c r="ED665" s="2" t="n">
        <v>0</v>
      </c>
      <c r="EE665" s="2" t="n">
        <v>99.11</v>
      </c>
      <c r="EF665" s="2" t="n">
        <v>98.06999999999999</v>
      </c>
      <c r="EG665" s="2" t="n">
        <v>0</v>
      </c>
      <c r="EH665" s="2" t="n">
        <v>100</v>
      </c>
      <c r="EI665" s="2" t="n">
        <v>99.79000000000001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</row>
    <row r="666">
      <c r="A666" s="2" t="n">
        <v>4</v>
      </c>
      <c r="B666" s="2" t="inlineStr">
        <is>
          <t>25.01.02.31</t>
        </is>
      </c>
      <c r="C666" s="2" t="inlineStr">
        <is>
          <t>E34 - Porta de alumínio, abrir + fixa + veneziana, 3455,8x514cm</t>
        </is>
      </c>
      <c r="D666" s="2" t="inlineStr">
        <is>
          <t>13/01/2027</t>
        </is>
      </c>
      <c r="E666" s="2" t="inlineStr">
        <is>
          <t>24/10/2028</t>
        </is>
      </c>
      <c r="F666" s="2" t="n">
        <v>0</v>
      </c>
      <c r="G666" s="2" t="n">
        <v>0</v>
      </c>
      <c r="H666" s="2" t="n">
        <v>0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0.67</v>
      </c>
      <c r="CB666" s="2" t="n">
        <v>0</v>
      </c>
      <c r="CC666" s="2" t="n">
        <v>0</v>
      </c>
      <c r="CD666" s="2" t="n">
        <v>0.96</v>
      </c>
      <c r="CE666" s="2" t="n">
        <v>0</v>
      </c>
      <c r="CF666" s="2" t="n">
        <v>0.96</v>
      </c>
      <c r="CG666" s="2" t="n">
        <v>0.96</v>
      </c>
      <c r="CH666" s="2" t="n">
        <v>0</v>
      </c>
      <c r="CI666" s="2" t="n">
        <v>0.96</v>
      </c>
      <c r="CJ666" s="2" t="n">
        <v>1.68</v>
      </c>
      <c r="CK666" s="2" t="n">
        <v>0</v>
      </c>
      <c r="CL666" s="2" t="n">
        <v>0.96</v>
      </c>
      <c r="CM666" s="2" t="n">
        <v>2.34</v>
      </c>
      <c r="CN666" s="2" t="n">
        <v>0</v>
      </c>
      <c r="CO666" s="2" t="n">
        <v>1.6</v>
      </c>
      <c r="CP666" s="2" t="n">
        <v>3.11</v>
      </c>
      <c r="CQ666" s="2" t="n">
        <v>0</v>
      </c>
      <c r="CR666" s="2" t="n">
        <v>2.24</v>
      </c>
      <c r="CS666" s="2" t="n">
        <v>3.99</v>
      </c>
      <c r="CT666" s="2" t="n">
        <v>0</v>
      </c>
      <c r="CU666" s="2" t="n">
        <v>2.97</v>
      </c>
      <c r="CV666" s="2" t="n">
        <v>4.13</v>
      </c>
      <c r="CW666" s="2" t="n">
        <v>0</v>
      </c>
      <c r="CX666" s="2" t="n">
        <v>4.43</v>
      </c>
      <c r="CY666" s="2" t="n">
        <v>4.13</v>
      </c>
      <c r="CZ666" s="2" t="n">
        <v>0</v>
      </c>
      <c r="DA666" s="2" t="n">
        <v>6.02</v>
      </c>
      <c r="DB666" s="2" t="n">
        <v>5.02</v>
      </c>
      <c r="DC666" s="2" t="n">
        <v>0</v>
      </c>
      <c r="DD666" s="2" t="n">
        <v>13.75</v>
      </c>
      <c r="DE666" s="2" t="n">
        <v>11.52</v>
      </c>
      <c r="DF666" s="2" t="n">
        <v>0</v>
      </c>
      <c r="DG666" s="2" t="n">
        <v>27.24</v>
      </c>
      <c r="DH666" s="2" t="n">
        <v>23.08</v>
      </c>
      <c r="DI666" s="2" t="n">
        <v>0</v>
      </c>
      <c r="DJ666" s="2" t="n">
        <v>34.54</v>
      </c>
      <c r="DK666" s="2" t="n">
        <v>31.14</v>
      </c>
      <c r="DL666" s="2" t="n">
        <v>0</v>
      </c>
      <c r="DM666" s="2" t="n">
        <v>44.26</v>
      </c>
      <c r="DN666" s="2" t="n">
        <v>44.26</v>
      </c>
      <c r="DO666" s="2" t="n">
        <v>0</v>
      </c>
      <c r="DP666" s="2" t="n">
        <v>52.06</v>
      </c>
      <c r="DQ666" s="2" t="n">
        <v>52.13</v>
      </c>
      <c r="DR666" s="2" t="n">
        <v>0</v>
      </c>
      <c r="DS666" s="2" t="n">
        <v>61.34</v>
      </c>
      <c r="DT666" s="2" t="n">
        <v>60.48</v>
      </c>
      <c r="DU666" s="2" t="n">
        <v>0</v>
      </c>
      <c r="DV666" s="2" t="n">
        <v>73.37</v>
      </c>
      <c r="DW666" s="2" t="n">
        <v>71.18000000000001</v>
      </c>
      <c r="DX666" s="2" t="n">
        <v>0</v>
      </c>
      <c r="DY666" s="2" t="n">
        <v>85.56</v>
      </c>
      <c r="DZ666" s="2" t="n">
        <v>83.23</v>
      </c>
      <c r="EA666" s="2" t="n">
        <v>0</v>
      </c>
      <c r="EB666" s="2" t="n">
        <v>95.95999999999999</v>
      </c>
      <c r="EC666" s="2" t="n">
        <v>93.58</v>
      </c>
      <c r="ED666" s="2" t="n">
        <v>0</v>
      </c>
      <c r="EE666" s="2" t="n">
        <v>99.11</v>
      </c>
      <c r="EF666" s="2" t="n">
        <v>98.06999999999999</v>
      </c>
      <c r="EG666" s="2" t="n">
        <v>0</v>
      </c>
      <c r="EH666" s="2" t="n">
        <v>100</v>
      </c>
      <c r="EI666" s="2" t="n">
        <v>99.79000000000001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</row>
    <row r="667">
      <c r="A667" s="2" t="n">
        <v>4</v>
      </c>
      <c r="B667" s="2" t="inlineStr">
        <is>
          <t>25.01.02.32</t>
        </is>
      </c>
      <c r="C667" s="2" t="inlineStr">
        <is>
          <t>E35 - Porta de alumínio, fixa, 1736,1x500cm</t>
        </is>
      </c>
      <c r="D667" s="2" t="inlineStr">
        <is>
          <t>13/01/2027</t>
        </is>
      </c>
      <c r="E667" s="2" t="inlineStr">
        <is>
          <t>24/10/2028</t>
        </is>
      </c>
      <c r="F667" s="2" t="n">
        <v>0</v>
      </c>
      <c r="G667" s="2" t="n">
        <v>0</v>
      </c>
      <c r="H667" s="2" t="n">
        <v>0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0.67</v>
      </c>
      <c r="CB667" s="2" t="n">
        <v>0</v>
      </c>
      <c r="CC667" s="2" t="n">
        <v>0</v>
      </c>
      <c r="CD667" s="2" t="n">
        <v>0.96</v>
      </c>
      <c r="CE667" s="2" t="n">
        <v>0</v>
      </c>
      <c r="CF667" s="2" t="n">
        <v>0.96</v>
      </c>
      <c r="CG667" s="2" t="n">
        <v>0.96</v>
      </c>
      <c r="CH667" s="2" t="n">
        <v>0</v>
      </c>
      <c r="CI667" s="2" t="n">
        <v>0.96</v>
      </c>
      <c r="CJ667" s="2" t="n">
        <v>1.68</v>
      </c>
      <c r="CK667" s="2" t="n">
        <v>0</v>
      </c>
      <c r="CL667" s="2" t="n">
        <v>0.96</v>
      </c>
      <c r="CM667" s="2" t="n">
        <v>2.34</v>
      </c>
      <c r="CN667" s="2" t="n">
        <v>0</v>
      </c>
      <c r="CO667" s="2" t="n">
        <v>1.6</v>
      </c>
      <c r="CP667" s="2" t="n">
        <v>3.11</v>
      </c>
      <c r="CQ667" s="2" t="n">
        <v>0</v>
      </c>
      <c r="CR667" s="2" t="n">
        <v>2.24</v>
      </c>
      <c r="CS667" s="2" t="n">
        <v>3.99</v>
      </c>
      <c r="CT667" s="2" t="n">
        <v>0</v>
      </c>
      <c r="CU667" s="2" t="n">
        <v>2.97</v>
      </c>
      <c r="CV667" s="2" t="n">
        <v>4.13</v>
      </c>
      <c r="CW667" s="2" t="n">
        <v>0</v>
      </c>
      <c r="CX667" s="2" t="n">
        <v>4.43</v>
      </c>
      <c r="CY667" s="2" t="n">
        <v>4.13</v>
      </c>
      <c r="CZ667" s="2" t="n">
        <v>0</v>
      </c>
      <c r="DA667" s="2" t="n">
        <v>6.02</v>
      </c>
      <c r="DB667" s="2" t="n">
        <v>5.02</v>
      </c>
      <c r="DC667" s="2" t="n">
        <v>0</v>
      </c>
      <c r="DD667" s="2" t="n">
        <v>13.75</v>
      </c>
      <c r="DE667" s="2" t="n">
        <v>11.52</v>
      </c>
      <c r="DF667" s="2" t="n">
        <v>0</v>
      </c>
      <c r="DG667" s="2" t="n">
        <v>27.24</v>
      </c>
      <c r="DH667" s="2" t="n">
        <v>23.08</v>
      </c>
      <c r="DI667" s="2" t="n">
        <v>0</v>
      </c>
      <c r="DJ667" s="2" t="n">
        <v>34.54</v>
      </c>
      <c r="DK667" s="2" t="n">
        <v>31.14</v>
      </c>
      <c r="DL667" s="2" t="n">
        <v>0</v>
      </c>
      <c r="DM667" s="2" t="n">
        <v>44.26</v>
      </c>
      <c r="DN667" s="2" t="n">
        <v>44.26</v>
      </c>
      <c r="DO667" s="2" t="n">
        <v>0</v>
      </c>
      <c r="DP667" s="2" t="n">
        <v>52.06</v>
      </c>
      <c r="DQ667" s="2" t="n">
        <v>52.13</v>
      </c>
      <c r="DR667" s="2" t="n">
        <v>0</v>
      </c>
      <c r="DS667" s="2" t="n">
        <v>61.34</v>
      </c>
      <c r="DT667" s="2" t="n">
        <v>60.48</v>
      </c>
      <c r="DU667" s="2" t="n">
        <v>0</v>
      </c>
      <c r="DV667" s="2" t="n">
        <v>73.37</v>
      </c>
      <c r="DW667" s="2" t="n">
        <v>71.18000000000001</v>
      </c>
      <c r="DX667" s="2" t="n">
        <v>0</v>
      </c>
      <c r="DY667" s="2" t="n">
        <v>85.56</v>
      </c>
      <c r="DZ667" s="2" t="n">
        <v>83.23</v>
      </c>
      <c r="EA667" s="2" t="n">
        <v>0</v>
      </c>
      <c r="EB667" s="2" t="n">
        <v>95.95999999999999</v>
      </c>
      <c r="EC667" s="2" t="n">
        <v>93.58</v>
      </c>
      <c r="ED667" s="2" t="n">
        <v>0</v>
      </c>
      <c r="EE667" s="2" t="n">
        <v>99.11</v>
      </c>
      <c r="EF667" s="2" t="n">
        <v>98.06999999999999</v>
      </c>
      <c r="EG667" s="2" t="n">
        <v>0</v>
      </c>
      <c r="EH667" s="2" t="n">
        <v>100</v>
      </c>
      <c r="EI667" s="2" t="n">
        <v>99.79000000000001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</row>
    <row r="668">
      <c r="A668" s="2" t="n">
        <v>4</v>
      </c>
      <c r="B668" s="2" t="inlineStr">
        <is>
          <t>25.01.02.33</t>
        </is>
      </c>
      <c r="C668" s="2" t="inlineStr">
        <is>
          <t>E36 - Porta de alumínio, fixa, 2263,2x500cm</t>
        </is>
      </c>
      <c r="D668" s="2" t="inlineStr">
        <is>
          <t>13/01/2027</t>
        </is>
      </c>
      <c r="E668" s="2" t="inlineStr">
        <is>
          <t>24/10/2028</t>
        </is>
      </c>
      <c r="F668" s="2" t="n">
        <v>0</v>
      </c>
      <c r="G668" s="2" t="n">
        <v>0</v>
      </c>
      <c r="H668" s="2" t="n">
        <v>0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0.67</v>
      </c>
      <c r="CB668" s="2" t="n">
        <v>0</v>
      </c>
      <c r="CC668" s="2" t="n">
        <v>0</v>
      </c>
      <c r="CD668" s="2" t="n">
        <v>0.96</v>
      </c>
      <c r="CE668" s="2" t="n">
        <v>0</v>
      </c>
      <c r="CF668" s="2" t="n">
        <v>0.96</v>
      </c>
      <c r="CG668" s="2" t="n">
        <v>0.96</v>
      </c>
      <c r="CH668" s="2" t="n">
        <v>0</v>
      </c>
      <c r="CI668" s="2" t="n">
        <v>0.96</v>
      </c>
      <c r="CJ668" s="2" t="n">
        <v>1.68</v>
      </c>
      <c r="CK668" s="2" t="n">
        <v>0</v>
      </c>
      <c r="CL668" s="2" t="n">
        <v>0.96</v>
      </c>
      <c r="CM668" s="2" t="n">
        <v>2.34</v>
      </c>
      <c r="CN668" s="2" t="n">
        <v>0</v>
      </c>
      <c r="CO668" s="2" t="n">
        <v>1.6</v>
      </c>
      <c r="CP668" s="2" t="n">
        <v>3.11</v>
      </c>
      <c r="CQ668" s="2" t="n">
        <v>0</v>
      </c>
      <c r="CR668" s="2" t="n">
        <v>2.24</v>
      </c>
      <c r="CS668" s="2" t="n">
        <v>3.99</v>
      </c>
      <c r="CT668" s="2" t="n">
        <v>0</v>
      </c>
      <c r="CU668" s="2" t="n">
        <v>2.97</v>
      </c>
      <c r="CV668" s="2" t="n">
        <v>4.13</v>
      </c>
      <c r="CW668" s="2" t="n">
        <v>0</v>
      </c>
      <c r="CX668" s="2" t="n">
        <v>4.43</v>
      </c>
      <c r="CY668" s="2" t="n">
        <v>4.13</v>
      </c>
      <c r="CZ668" s="2" t="n">
        <v>0</v>
      </c>
      <c r="DA668" s="2" t="n">
        <v>6.02</v>
      </c>
      <c r="DB668" s="2" t="n">
        <v>5.02</v>
      </c>
      <c r="DC668" s="2" t="n">
        <v>0</v>
      </c>
      <c r="DD668" s="2" t="n">
        <v>13.75</v>
      </c>
      <c r="DE668" s="2" t="n">
        <v>11.52</v>
      </c>
      <c r="DF668" s="2" t="n">
        <v>0</v>
      </c>
      <c r="DG668" s="2" t="n">
        <v>27.24</v>
      </c>
      <c r="DH668" s="2" t="n">
        <v>23.08</v>
      </c>
      <c r="DI668" s="2" t="n">
        <v>0</v>
      </c>
      <c r="DJ668" s="2" t="n">
        <v>34.54</v>
      </c>
      <c r="DK668" s="2" t="n">
        <v>31.14</v>
      </c>
      <c r="DL668" s="2" t="n">
        <v>0</v>
      </c>
      <c r="DM668" s="2" t="n">
        <v>44.26</v>
      </c>
      <c r="DN668" s="2" t="n">
        <v>44.26</v>
      </c>
      <c r="DO668" s="2" t="n">
        <v>0</v>
      </c>
      <c r="DP668" s="2" t="n">
        <v>52.06</v>
      </c>
      <c r="DQ668" s="2" t="n">
        <v>52.13</v>
      </c>
      <c r="DR668" s="2" t="n">
        <v>0</v>
      </c>
      <c r="DS668" s="2" t="n">
        <v>61.34</v>
      </c>
      <c r="DT668" s="2" t="n">
        <v>60.48</v>
      </c>
      <c r="DU668" s="2" t="n">
        <v>0</v>
      </c>
      <c r="DV668" s="2" t="n">
        <v>73.37</v>
      </c>
      <c r="DW668" s="2" t="n">
        <v>71.18000000000001</v>
      </c>
      <c r="DX668" s="2" t="n">
        <v>0</v>
      </c>
      <c r="DY668" s="2" t="n">
        <v>85.56</v>
      </c>
      <c r="DZ668" s="2" t="n">
        <v>83.23</v>
      </c>
      <c r="EA668" s="2" t="n">
        <v>0</v>
      </c>
      <c r="EB668" s="2" t="n">
        <v>95.95999999999999</v>
      </c>
      <c r="EC668" s="2" t="n">
        <v>93.58</v>
      </c>
      <c r="ED668" s="2" t="n">
        <v>0</v>
      </c>
      <c r="EE668" s="2" t="n">
        <v>99.11</v>
      </c>
      <c r="EF668" s="2" t="n">
        <v>98.06999999999999</v>
      </c>
      <c r="EG668" s="2" t="n">
        <v>0</v>
      </c>
      <c r="EH668" s="2" t="n">
        <v>100</v>
      </c>
      <c r="EI668" s="2" t="n">
        <v>99.79000000000001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</row>
    <row r="669">
      <c r="A669" s="2" t="n">
        <v>4</v>
      </c>
      <c r="B669" s="2" t="inlineStr">
        <is>
          <t>25.01.02.34</t>
        </is>
      </c>
      <c r="C669" s="2" t="inlineStr">
        <is>
          <t>E37 - Porta de alumínio, abrir + fixa + veneziana, 1671,5x500cm</t>
        </is>
      </c>
      <c r="D669" s="2" t="inlineStr">
        <is>
          <t>13/01/2027</t>
        </is>
      </c>
      <c r="E669" s="2" t="inlineStr">
        <is>
          <t>24/10/2028</t>
        </is>
      </c>
      <c r="F669" s="2" t="n">
        <v>0</v>
      </c>
      <c r="G669" s="2" t="n">
        <v>0</v>
      </c>
      <c r="H669" s="2" t="n">
        <v>0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0.67</v>
      </c>
      <c r="CB669" s="2" t="n">
        <v>0</v>
      </c>
      <c r="CC669" s="2" t="n">
        <v>0</v>
      </c>
      <c r="CD669" s="2" t="n">
        <v>0.96</v>
      </c>
      <c r="CE669" s="2" t="n">
        <v>0</v>
      </c>
      <c r="CF669" s="2" t="n">
        <v>0.96</v>
      </c>
      <c r="CG669" s="2" t="n">
        <v>0.96</v>
      </c>
      <c r="CH669" s="2" t="n">
        <v>0</v>
      </c>
      <c r="CI669" s="2" t="n">
        <v>0.96</v>
      </c>
      <c r="CJ669" s="2" t="n">
        <v>1.68</v>
      </c>
      <c r="CK669" s="2" t="n">
        <v>0</v>
      </c>
      <c r="CL669" s="2" t="n">
        <v>0.96</v>
      </c>
      <c r="CM669" s="2" t="n">
        <v>2.34</v>
      </c>
      <c r="CN669" s="2" t="n">
        <v>0</v>
      </c>
      <c r="CO669" s="2" t="n">
        <v>1.6</v>
      </c>
      <c r="CP669" s="2" t="n">
        <v>3.11</v>
      </c>
      <c r="CQ669" s="2" t="n">
        <v>0</v>
      </c>
      <c r="CR669" s="2" t="n">
        <v>2.24</v>
      </c>
      <c r="CS669" s="2" t="n">
        <v>3.99</v>
      </c>
      <c r="CT669" s="2" t="n">
        <v>0</v>
      </c>
      <c r="CU669" s="2" t="n">
        <v>2.97</v>
      </c>
      <c r="CV669" s="2" t="n">
        <v>4.13</v>
      </c>
      <c r="CW669" s="2" t="n">
        <v>0</v>
      </c>
      <c r="CX669" s="2" t="n">
        <v>4.43</v>
      </c>
      <c r="CY669" s="2" t="n">
        <v>4.13</v>
      </c>
      <c r="CZ669" s="2" t="n">
        <v>0</v>
      </c>
      <c r="DA669" s="2" t="n">
        <v>6.02</v>
      </c>
      <c r="DB669" s="2" t="n">
        <v>5.02</v>
      </c>
      <c r="DC669" s="2" t="n">
        <v>0</v>
      </c>
      <c r="DD669" s="2" t="n">
        <v>13.75</v>
      </c>
      <c r="DE669" s="2" t="n">
        <v>11.52</v>
      </c>
      <c r="DF669" s="2" t="n">
        <v>0</v>
      </c>
      <c r="DG669" s="2" t="n">
        <v>27.24</v>
      </c>
      <c r="DH669" s="2" t="n">
        <v>23.08</v>
      </c>
      <c r="DI669" s="2" t="n">
        <v>0</v>
      </c>
      <c r="DJ669" s="2" t="n">
        <v>34.54</v>
      </c>
      <c r="DK669" s="2" t="n">
        <v>31.14</v>
      </c>
      <c r="DL669" s="2" t="n">
        <v>0</v>
      </c>
      <c r="DM669" s="2" t="n">
        <v>44.26</v>
      </c>
      <c r="DN669" s="2" t="n">
        <v>44.26</v>
      </c>
      <c r="DO669" s="2" t="n">
        <v>0</v>
      </c>
      <c r="DP669" s="2" t="n">
        <v>52.06</v>
      </c>
      <c r="DQ669" s="2" t="n">
        <v>52.13</v>
      </c>
      <c r="DR669" s="2" t="n">
        <v>0</v>
      </c>
      <c r="DS669" s="2" t="n">
        <v>61.34</v>
      </c>
      <c r="DT669" s="2" t="n">
        <v>60.48</v>
      </c>
      <c r="DU669" s="2" t="n">
        <v>0</v>
      </c>
      <c r="DV669" s="2" t="n">
        <v>73.37</v>
      </c>
      <c r="DW669" s="2" t="n">
        <v>71.18000000000001</v>
      </c>
      <c r="DX669" s="2" t="n">
        <v>0</v>
      </c>
      <c r="DY669" s="2" t="n">
        <v>85.56</v>
      </c>
      <c r="DZ669" s="2" t="n">
        <v>83.23</v>
      </c>
      <c r="EA669" s="2" t="n">
        <v>0</v>
      </c>
      <c r="EB669" s="2" t="n">
        <v>95.95999999999999</v>
      </c>
      <c r="EC669" s="2" t="n">
        <v>93.58</v>
      </c>
      <c r="ED669" s="2" t="n">
        <v>0</v>
      </c>
      <c r="EE669" s="2" t="n">
        <v>99.11</v>
      </c>
      <c r="EF669" s="2" t="n">
        <v>98.06999999999999</v>
      </c>
      <c r="EG669" s="2" t="n">
        <v>0</v>
      </c>
      <c r="EH669" s="2" t="n">
        <v>100</v>
      </c>
      <c r="EI669" s="2" t="n">
        <v>99.79000000000001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</row>
    <row r="670">
      <c r="A670" s="2" t="n">
        <v>4</v>
      </c>
      <c r="B670" s="2" t="inlineStr">
        <is>
          <t>25.01.02.35</t>
        </is>
      </c>
      <c r="C670" s="2" t="inlineStr">
        <is>
          <t>E38 - Porta de alumínio, fixa, 697,5x520cm</t>
        </is>
      </c>
      <c r="D670" s="2" t="inlineStr">
        <is>
          <t>13/01/2027</t>
        </is>
      </c>
      <c r="E670" s="2" t="inlineStr">
        <is>
          <t>24/10/2028</t>
        </is>
      </c>
      <c r="F670" s="2" t="n">
        <v>0</v>
      </c>
      <c r="G670" s="2" t="n">
        <v>0</v>
      </c>
      <c r="H670" s="2" t="n">
        <v>0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0.67</v>
      </c>
      <c r="CB670" s="2" t="n">
        <v>0</v>
      </c>
      <c r="CC670" s="2" t="n">
        <v>0</v>
      </c>
      <c r="CD670" s="2" t="n">
        <v>0.96</v>
      </c>
      <c r="CE670" s="2" t="n">
        <v>0</v>
      </c>
      <c r="CF670" s="2" t="n">
        <v>0.96</v>
      </c>
      <c r="CG670" s="2" t="n">
        <v>0.96</v>
      </c>
      <c r="CH670" s="2" t="n">
        <v>0</v>
      </c>
      <c r="CI670" s="2" t="n">
        <v>0.96</v>
      </c>
      <c r="CJ670" s="2" t="n">
        <v>1.68</v>
      </c>
      <c r="CK670" s="2" t="n">
        <v>0</v>
      </c>
      <c r="CL670" s="2" t="n">
        <v>0.96</v>
      </c>
      <c r="CM670" s="2" t="n">
        <v>2.34</v>
      </c>
      <c r="CN670" s="2" t="n">
        <v>0</v>
      </c>
      <c r="CO670" s="2" t="n">
        <v>1.6</v>
      </c>
      <c r="CP670" s="2" t="n">
        <v>3.11</v>
      </c>
      <c r="CQ670" s="2" t="n">
        <v>0</v>
      </c>
      <c r="CR670" s="2" t="n">
        <v>2.24</v>
      </c>
      <c r="CS670" s="2" t="n">
        <v>3.99</v>
      </c>
      <c r="CT670" s="2" t="n">
        <v>0</v>
      </c>
      <c r="CU670" s="2" t="n">
        <v>2.97</v>
      </c>
      <c r="CV670" s="2" t="n">
        <v>4.13</v>
      </c>
      <c r="CW670" s="2" t="n">
        <v>0</v>
      </c>
      <c r="CX670" s="2" t="n">
        <v>4.43</v>
      </c>
      <c r="CY670" s="2" t="n">
        <v>4.13</v>
      </c>
      <c r="CZ670" s="2" t="n">
        <v>0</v>
      </c>
      <c r="DA670" s="2" t="n">
        <v>6.02</v>
      </c>
      <c r="DB670" s="2" t="n">
        <v>5.02</v>
      </c>
      <c r="DC670" s="2" t="n">
        <v>0</v>
      </c>
      <c r="DD670" s="2" t="n">
        <v>13.75</v>
      </c>
      <c r="DE670" s="2" t="n">
        <v>11.52</v>
      </c>
      <c r="DF670" s="2" t="n">
        <v>0</v>
      </c>
      <c r="DG670" s="2" t="n">
        <v>27.24</v>
      </c>
      <c r="DH670" s="2" t="n">
        <v>23.08</v>
      </c>
      <c r="DI670" s="2" t="n">
        <v>0</v>
      </c>
      <c r="DJ670" s="2" t="n">
        <v>34.54</v>
      </c>
      <c r="DK670" s="2" t="n">
        <v>31.14</v>
      </c>
      <c r="DL670" s="2" t="n">
        <v>0</v>
      </c>
      <c r="DM670" s="2" t="n">
        <v>44.26</v>
      </c>
      <c r="DN670" s="2" t="n">
        <v>44.26</v>
      </c>
      <c r="DO670" s="2" t="n">
        <v>0</v>
      </c>
      <c r="DP670" s="2" t="n">
        <v>52.06</v>
      </c>
      <c r="DQ670" s="2" t="n">
        <v>52.13</v>
      </c>
      <c r="DR670" s="2" t="n">
        <v>0</v>
      </c>
      <c r="DS670" s="2" t="n">
        <v>61.34</v>
      </c>
      <c r="DT670" s="2" t="n">
        <v>60.48</v>
      </c>
      <c r="DU670" s="2" t="n">
        <v>0</v>
      </c>
      <c r="DV670" s="2" t="n">
        <v>73.37</v>
      </c>
      <c r="DW670" s="2" t="n">
        <v>71.18000000000001</v>
      </c>
      <c r="DX670" s="2" t="n">
        <v>0</v>
      </c>
      <c r="DY670" s="2" t="n">
        <v>85.56</v>
      </c>
      <c r="DZ670" s="2" t="n">
        <v>83.23</v>
      </c>
      <c r="EA670" s="2" t="n">
        <v>0</v>
      </c>
      <c r="EB670" s="2" t="n">
        <v>95.95999999999999</v>
      </c>
      <c r="EC670" s="2" t="n">
        <v>93.58</v>
      </c>
      <c r="ED670" s="2" t="n">
        <v>0</v>
      </c>
      <c r="EE670" s="2" t="n">
        <v>99.11</v>
      </c>
      <c r="EF670" s="2" t="n">
        <v>98.06999999999999</v>
      </c>
      <c r="EG670" s="2" t="n">
        <v>0</v>
      </c>
      <c r="EH670" s="2" t="n">
        <v>100</v>
      </c>
      <c r="EI670" s="2" t="n">
        <v>99.79000000000001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</row>
    <row r="671">
      <c r="A671" s="2" t="n">
        <v>4</v>
      </c>
      <c r="B671" s="2" t="inlineStr">
        <is>
          <t>25.01.02.36</t>
        </is>
      </c>
      <c r="C671" s="2" t="inlineStr">
        <is>
          <t>E38 - Porta de alumínio, fixa, 693,5x520cm</t>
        </is>
      </c>
      <c r="D671" s="2" t="inlineStr">
        <is>
          <t>13/01/2027</t>
        </is>
      </c>
      <c r="E671" s="2" t="inlineStr">
        <is>
          <t>24/10/2028</t>
        </is>
      </c>
      <c r="F671" s="2" t="n">
        <v>0</v>
      </c>
      <c r="G671" s="2" t="n">
        <v>0</v>
      </c>
      <c r="H671" s="2" t="n">
        <v>0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0.67</v>
      </c>
      <c r="CB671" s="2" t="n">
        <v>0</v>
      </c>
      <c r="CC671" s="2" t="n">
        <v>0</v>
      </c>
      <c r="CD671" s="2" t="n">
        <v>0.96</v>
      </c>
      <c r="CE671" s="2" t="n">
        <v>0</v>
      </c>
      <c r="CF671" s="2" t="n">
        <v>0.96</v>
      </c>
      <c r="CG671" s="2" t="n">
        <v>0.96</v>
      </c>
      <c r="CH671" s="2" t="n">
        <v>0</v>
      </c>
      <c r="CI671" s="2" t="n">
        <v>0.96</v>
      </c>
      <c r="CJ671" s="2" t="n">
        <v>1.68</v>
      </c>
      <c r="CK671" s="2" t="n">
        <v>0</v>
      </c>
      <c r="CL671" s="2" t="n">
        <v>0.96</v>
      </c>
      <c r="CM671" s="2" t="n">
        <v>2.34</v>
      </c>
      <c r="CN671" s="2" t="n">
        <v>0</v>
      </c>
      <c r="CO671" s="2" t="n">
        <v>1.6</v>
      </c>
      <c r="CP671" s="2" t="n">
        <v>3.11</v>
      </c>
      <c r="CQ671" s="2" t="n">
        <v>0</v>
      </c>
      <c r="CR671" s="2" t="n">
        <v>2.24</v>
      </c>
      <c r="CS671" s="2" t="n">
        <v>3.99</v>
      </c>
      <c r="CT671" s="2" t="n">
        <v>0</v>
      </c>
      <c r="CU671" s="2" t="n">
        <v>2.97</v>
      </c>
      <c r="CV671" s="2" t="n">
        <v>4.13</v>
      </c>
      <c r="CW671" s="2" t="n">
        <v>0</v>
      </c>
      <c r="CX671" s="2" t="n">
        <v>4.43</v>
      </c>
      <c r="CY671" s="2" t="n">
        <v>4.13</v>
      </c>
      <c r="CZ671" s="2" t="n">
        <v>0</v>
      </c>
      <c r="DA671" s="2" t="n">
        <v>6.02</v>
      </c>
      <c r="DB671" s="2" t="n">
        <v>5.02</v>
      </c>
      <c r="DC671" s="2" t="n">
        <v>0</v>
      </c>
      <c r="DD671" s="2" t="n">
        <v>13.75</v>
      </c>
      <c r="DE671" s="2" t="n">
        <v>11.52</v>
      </c>
      <c r="DF671" s="2" t="n">
        <v>0</v>
      </c>
      <c r="DG671" s="2" t="n">
        <v>27.24</v>
      </c>
      <c r="DH671" s="2" t="n">
        <v>23.08</v>
      </c>
      <c r="DI671" s="2" t="n">
        <v>0</v>
      </c>
      <c r="DJ671" s="2" t="n">
        <v>34.54</v>
      </c>
      <c r="DK671" s="2" t="n">
        <v>31.14</v>
      </c>
      <c r="DL671" s="2" t="n">
        <v>0</v>
      </c>
      <c r="DM671" s="2" t="n">
        <v>44.26</v>
      </c>
      <c r="DN671" s="2" t="n">
        <v>44.26</v>
      </c>
      <c r="DO671" s="2" t="n">
        <v>0</v>
      </c>
      <c r="DP671" s="2" t="n">
        <v>52.06</v>
      </c>
      <c r="DQ671" s="2" t="n">
        <v>52.13</v>
      </c>
      <c r="DR671" s="2" t="n">
        <v>0</v>
      </c>
      <c r="DS671" s="2" t="n">
        <v>61.34</v>
      </c>
      <c r="DT671" s="2" t="n">
        <v>60.48</v>
      </c>
      <c r="DU671" s="2" t="n">
        <v>0</v>
      </c>
      <c r="DV671" s="2" t="n">
        <v>73.37</v>
      </c>
      <c r="DW671" s="2" t="n">
        <v>71.18000000000001</v>
      </c>
      <c r="DX671" s="2" t="n">
        <v>0</v>
      </c>
      <c r="DY671" s="2" t="n">
        <v>85.56</v>
      </c>
      <c r="DZ671" s="2" t="n">
        <v>83.23</v>
      </c>
      <c r="EA671" s="2" t="n">
        <v>0</v>
      </c>
      <c r="EB671" s="2" t="n">
        <v>95.95999999999999</v>
      </c>
      <c r="EC671" s="2" t="n">
        <v>93.58</v>
      </c>
      <c r="ED671" s="2" t="n">
        <v>0</v>
      </c>
      <c r="EE671" s="2" t="n">
        <v>99.11</v>
      </c>
      <c r="EF671" s="2" t="n">
        <v>98.06999999999999</v>
      </c>
      <c r="EG671" s="2" t="n">
        <v>0</v>
      </c>
      <c r="EH671" s="2" t="n">
        <v>100</v>
      </c>
      <c r="EI671" s="2" t="n">
        <v>99.79000000000001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</row>
    <row r="672">
      <c r="A672" s="2" t="n">
        <v>4</v>
      </c>
      <c r="B672" s="2" t="inlineStr">
        <is>
          <t>25.01.02.37</t>
        </is>
      </c>
      <c r="C672" s="2" t="inlineStr">
        <is>
          <t>E39 - Porta de alumínio, abrir + fixa, 167x520cm</t>
        </is>
      </c>
      <c r="D672" s="2" t="inlineStr">
        <is>
          <t>13/01/2027</t>
        </is>
      </c>
      <c r="E672" s="2" t="inlineStr">
        <is>
          <t>24/10/2028</t>
        </is>
      </c>
      <c r="F672" s="2" t="n">
        <v>0</v>
      </c>
      <c r="G672" s="2" t="n">
        <v>0</v>
      </c>
      <c r="H672" s="2" t="n">
        <v>0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0.67</v>
      </c>
      <c r="CB672" s="2" t="n">
        <v>0</v>
      </c>
      <c r="CC672" s="2" t="n">
        <v>0</v>
      </c>
      <c r="CD672" s="2" t="n">
        <v>0.96</v>
      </c>
      <c r="CE672" s="2" t="n">
        <v>0</v>
      </c>
      <c r="CF672" s="2" t="n">
        <v>0.96</v>
      </c>
      <c r="CG672" s="2" t="n">
        <v>0.96</v>
      </c>
      <c r="CH672" s="2" t="n">
        <v>0</v>
      </c>
      <c r="CI672" s="2" t="n">
        <v>0.96</v>
      </c>
      <c r="CJ672" s="2" t="n">
        <v>1.68</v>
      </c>
      <c r="CK672" s="2" t="n">
        <v>0</v>
      </c>
      <c r="CL672" s="2" t="n">
        <v>0.96</v>
      </c>
      <c r="CM672" s="2" t="n">
        <v>2.34</v>
      </c>
      <c r="CN672" s="2" t="n">
        <v>0</v>
      </c>
      <c r="CO672" s="2" t="n">
        <v>1.6</v>
      </c>
      <c r="CP672" s="2" t="n">
        <v>3.11</v>
      </c>
      <c r="CQ672" s="2" t="n">
        <v>0</v>
      </c>
      <c r="CR672" s="2" t="n">
        <v>2.24</v>
      </c>
      <c r="CS672" s="2" t="n">
        <v>3.99</v>
      </c>
      <c r="CT672" s="2" t="n">
        <v>0</v>
      </c>
      <c r="CU672" s="2" t="n">
        <v>2.97</v>
      </c>
      <c r="CV672" s="2" t="n">
        <v>4.13</v>
      </c>
      <c r="CW672" s="2" t="n">
        <v>0</v>
      </c>
      <c r="CX672" s="2" t="n">
        <v>4.43</v>
      </c>
      <c r="CY672" s="2" t="n">
        <v>4.13</v>
      </c>
      <c r="CZ672" s="2" t="n">
        <v>0</v>
      </c>
      <c r="DA672" s="2" t="n">
        <v>6.02</v>
      </c>
      <c r="DB672" s="2" t="n">
        <v>5.02</v>
      </c>
      <c r="DC672" s="2" t="n">
        <v>0</v>
      </c>
      <c r="DD672" s="2" t="n">
        <v>13.75</v>
      </c>
      <c r="DE672" s="2" t="n">
        <v>11.52</v>
      </c>
      <c r="DF672" s="2" t="n">
        <v>0</v>
      </c>
      <c r="DG672" s="2" t="n">
        <v>27.24</v>
      </c>
      <c r="DH672" s="2" t="n">
        <v>23.08</v>
      </c>
      <c r="DI672" s="2" t="n">
        <v>0</v>
      </c>
      <c r="DJ672" s="2" t="n">
        <v>34.54</v>
      </c>
      <c r="DK672" s="2" t="n">
        <v>31.14</v>
      </c>
      <c r="DL672" s="2" t="n">
        <v>0</v>
      </c>
      <c r="DM672" s="2" t="n">
        <v>44.26</v>
      </c>
      <c r="DN672" s="2" t="n">
        <v>44.26</v>
      </c>
      <c r="DO672" s="2" t="n">
        <v>0</v>
      </c>
      <c r="DP672" s="2" t="n">
        <v>52.06</v>
      </c>
      <c r="DQ672" s="2" t="n">
        <v>52.13</v>
      </c>
      <c r="DR672" s="2" t="n">
        <v>0</v>
      </c>
      <c r="DS672" s="2" t="n">
        <v>61.34</v>
      </c>
      <c r="DT672" s="2" t="n">
        <v>60.48</v>
      </c>
      <c r="DU672" s="2" t="n">
        <v>0</v>
      </c>
      <c r="DV672" s="2" t="n">
        <v>73.37</v>
      </c>
      <c r="DW672" s="2" t="n">
        <v>71.18000000000001</v>
      </c>
      <c r="DX672" s="2" t="n">
        <v>0</v>
      </c>
      <c r="DY672" s="2" t="n">
        <v>85.56</v>
      </c>
      <c r="DZ672" s="2" t="n">
        <v>83.23</v>
      </c>
      <c r="EA672" s="2" t="n">
        <v>0</v>
      </c>
      <c r="EB672" s="2" t="n">
        <v>95.95999999999999</v>
      </c>
      <c r="EC672" s="2" t="n">
        <v>93.58</v>
      </c>
      <c r="ED672" s="2" t="n">
        <v>0</v>
      </c>
      <c r="EE672" s="2" t="n">
        <v>99.11</v>
      </c>
      <c r="EF672" s="2" t="n">
        <v>98.06999999999999</v>
      </c>
      <c r="EG672" s="2" t="n">
        <v>0</v>
      </c>
      <c r="EH672" s="2" t="n">
        <v>100</v>
      </c>
      <c r="EI672" s="2" t="n">
        <v>99.79000000000001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</row>
    <row r="673">
      <c r="A673" s="2" t="n">
        <v>4</v>
      </c>
      <c r="B673" s="2" t="inlineStr">
        <is>
          <t>25.01.02.38</t>
        </is>
      </c>
      <c r="C673" s="2" t="inlineStr">
        <is>
          <t>E40 - Porta de alumínio, abrir + fixa, 738,1x290cm</t>
        </is>
      </c>
      <c r="D673" s="2" t="inlineStr">
        <is>
          <t>13/01/2027</t>
        </is>
      </c>
      <c r="E673" s="2" t="inlineStr">
        <is>
          <t>24/10/2028</t>
        </is>
      </c>
      <c r="F673" s="2" t="n">
        <v>0</v>
      </c>
      <c r="G673" s="2" t="n">
        <v>0</v>
      </c>
      <c r="H673" s="2" t="n">
        <v>0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0.67</v>
      </c>
      <c r="CB673" s="2" t="n">
        <v>0</v>
      </c>
      <c r="CC673" s="2" t="n">
        <v>0</v>
      </c>
      <c r="CD673" s="2" t="n">
        <v>0.96</v>
      </c>
      <c r="CE673" s="2" t="n">
        <v>0</v>
      </c>
      <c r="CF673" s="2" t="n">
        <v>0.96</v>
      </c>
      <c r="CG673" s="2" t="n">
        <v>0.96</v>
      </c>
      <c r="CH673" s="2" t="n">
        <v>0</v>
      </c>
      <c r="CI673" s="2" t="n">
        <v>0.96</v>
      </c>
      <c r="CJ673" s="2" t="n">
        <v>1.68</v>
      </c>
      <c r="CK673" s="2" t="n">
        <v>0</v>
      </c>
      <c r="CL673" s="2" t="n">
        <v>0.96</v>
      </c>
      <c r="CM673" s="2" t="n">
        <v>2.34</v>
      </c>
      <c r="CN673" s="2" t="n">
        <v>0</v>
      </c>
      <c r="CO673" s="2" t="n">
        <v>1.6</v>
      </c>
      <c r="CP673" s="2" t="n">
        <v>3.11</v>
      </c>
      <c r="CQ673" s="2" t="n">
        <v>0</v>
      </c>
      <c r="CR673" s="2" t="n">
        <v>2.24</v>
      </c>
      <c r="CS673" s="2" t="n">
        <v>3.99</v>
      </c>
      <c r="CT673" s="2" t="n">
        <v>0</v>
      </c>
      <c r="CU673" s="2" t="n">
        <v>2.97</v>
      </c>
      <c r="CV673" s="2" t="n">
        <v>4.13</v>
      </c>
      <c r="CW673" s="2" t="n">
        <v>0</v>
      </c>
      <c r="CX673" s="2" t="n">
        <v>4.43</v>
      </c>
      <c r="CY673" s="2" t="n">
        <v>4.13</v>
      </c>
      <c r="CZ673" s="2" t="n">
        <v>0</v>
      </c>
      <c r="DA673" s="2" t="n">
        <v>6.02</v>
      </c>
      <c r="DB673" s="2" t="n">
        <v>5.02</v>
      </c>
      <c r="DC673" s="2" t="n">
        <v>0</v>
      </c>
      <c r="DD673" s="2" t="n">
        <v>13.75</v>
      </c>
      <c r="DE673" s="2" t="n">
        <v>11.52</v>
      </c>
      <c r="DF673" s="2" t="n">
        <v>0</v>
      </c>
      <c r="DG673" s="2" t="n">
        <v>27.24</v>
      </c>
      <c r="DH673" s="2" t="n">
        <v>23.08</v>
      </c>
      <c r="DI673" s="2" t="n">
        <v>0</v>
      </c>
      <c r="DJ673" s="2" t="n">
        <v>34.54</v>
      </c>
      <c r="DK673" s="2" t="n">
        <v>31.14</v>
      </c>
      <c r="DL673" s="2" t="n">
        <v>0</v>
      </c>
      <c r="DM673" s="2" t="n">
        <v>44.26</v>
      </c>
      <c r="DN673" s="2" t="n">
        <v>44.26</v>
      </c>
      <c r="DO673" s="2" t="n">
        <v>0</v>
      </c>
      <c r="DP673" s="2" t="n">
        <v>52.06</v>
      </c>
      <c r="DQ673" s="2" t="n">
        <v>52.13</v>
      </c>
      <c r="DR673" s="2" t="n">
        <v>0</v>
      </c>
      <c r="DS673" s="2" t="n">
        <v>61.34</v>
      </c>
      <c r="DT673" s="2" t="n">
        <v>60.48</v>
      </c>
      <c r="DU673" s="2" t="n">
        <v>0</v>
      </c>
      <c r="DV673" s="2" t="n">
        <v>73.37</v>
      </c>
      <c r="DW673" s="2" t="n">
        <v>71.18000000000001</v>
      </c>
      <c r="DX673" s="2" t="n">
        <v>0</v>
      </c>
      <c r="DY673" s="2" t="n">
        <v>85.56</v>
      </c>
      <c r="DZ673" s="2" t="n">
        <v>83.23</v>
      </c>
      <c r="EA673" s="2" t="n">
        <v>0</v>
      </c>
      <c r="EB673" s="2" t="n">
        <v>95.95999999999999</v>
      </c>
      <c r="EC673" s="2" t="n">
        <v>93.58</v>
      </c>
      <c r="ED673" s="2" t="n">
        <v>0</v>
      </c>
      <c r="EE673" s="2" t="n">
        <v>99.11</v>
      </c>
      <c r="EF673" s="2" t="n">
        <v>98.06999999999999</v>
      </c>
      <c r="EG673" s="2" t="n">
        <v>0</v>
      </c>
      <c r="EH673" s="2" t="n">
        <v>100</v>
      </c>
      <c r="EI673" s="2" t="n">
        <v>99.79000000000001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</row>
    <row r="674">
      <c r="A674" s="2" t="n">
        <v>4</v>
      </c>
      <c r="B674" s="2" t="inlineStr">
        <is>
          <t>25.01.02.39</t>
        </is>
      </c>
      <c r="C674" s="2" t="inlineStr">
        <is>
          <t>E41 - Porta de alumínio, abrir + fixa veneziana, alumínio e vidro, 2855x639cm</t>
        </is>
      </c>
      <c r="D674" s="2" t="inlineStr">
        <is>
          <t>13/01/2027</t>
        </is>
      </c>
      <c r="E674" s="2" t="inlineStr">
        <is>
          <t>24/10/2028</t>
        </is>
      </c>
      <c r="F674" s="2" t="n">
        <v>0</v>
      </c>
      <c r="G674" s="2" t="n">
        <v>0</v>
      </c>
      <c r="H674" s="2" t="n">
        <v>0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0.67</v>
      </c>
      <c r="CB674" s="2" t="n">
        <v>0</v>
      </c>
      <c r="CC674" s="2" t="n">
        <v>0</v>
      </c>
      <c r="CD674" s="2" t="n">
        <v>0.96</v>
      </c>
      <c r="CE674" s="2" t="n">
        <v>0</v>
      </c>
      <c r="CF674" s="2" t="n">
        <v>0.96</v>
      </c>
      <c r="CG674" s="2" t="n">
        <v>0.96</v>
      </c>
      <c r="CH674" s="2" t="n">
        <v>0</v>
      </c>
      <c r="CI674" s="2" t="n">
        <v>0.96</v>
      </c>
      <c r="CJ674" s="2" t="n">
        <v>1.68</v>
      </c>
      <c r="CK674" s="2" t="n">
        <v>0</v>
      </c>
      <c r="CL674" s="2" t="n">
        <v>0.96</v>
      </c>
      <c r="CM674" s="2" t="n">
        <v>2.34</v>
      </c>
      <c r="CN674" s="2" t="n">
        <v>0</v>
      </c>
      <c r="CO674" s="2" t="n">
        <v>1.6</v>
      </c>
      <c r="CP674" s="2" t="n">
        <v>3.11</v>
      </c>
      <c r="CQ674" s="2" t="n">
        <v>0</v>
      </c>
      <c r="CR674" s="2" t="n">
        <v>2.24</v>
      </c>
      <c r="CS674" s="2" t="n">
        <v>3.99</v>
      </c>
      <c r="CT674" s="2" t="n">
        <v>0</v>
      </c>
      <c r="CU674" s="2" t="n">
        <v>2.97</v>
      </c>
      <c r="CV674" s="2" t="n">
        <v>4.13</v>
      </c>
      <c r="CW674" s="2" t="n">
        <v>0</v>
      </c>
      <c r="CX674" s="2" t="n">
        <v>4.43</v>
      </c>
      <c r="CY674" s="2" t="n">
        <v>4.13</v>
      </c>
      <c r="CZ674" s="2" t="n">
        <v>0</v>
      </c>
      <c r="DA674" s="2" t="n">
        <v>6.02</v>
      </c>
      <c r="DB674" s="2" t="n">
        <v>5.02</v>
      </c>
      <c r="DC674" s="2" t="n">
        <v>0</v>
      </c>
      <c r="DD674" s="2" t="n">
        <v>13.75</v>
      </c>
      <c r="DE674" s="2" t="n">
        <v>11.52</v>
      </c>
      <c r="DF674" s="2" t="n">
        <v>0</v>
      </c>
      <c r="DG674" s="2" t="n">
        <v>27.24</v>
      </c>
      <c r="DH674" s="2" t="n">
        <v>23.08</v>
      </c>
      <c r="DI674" s="2" t="n">
        <v>0</v>
      </c>
      <c r="DJ674" s="2" t="n">
        <v>34.54</v>
      </c>
      <c r="DK674" s="2" t="n">
        <v>31.14</v>
      </c>
      <c r="DL674" s="2" t="n">
        <v>0</v>
      </c>
      <c r="DM674" s="2" t="n">
        <v>44.26</v>
      </c>
      <c r="DN674" s="2" t="n">
        <v>44.26</v>
      </c>
      <c r="DO674" s="2" t="n">
        <v>0</v>
      </c>
      <c r="DP674" s="2" t="n">
        <v>52.06</v>
      </c>
      <c r="DQ674" s="2" t="n">
        <v>52.13</v>
      </c>
      <c r="DR674" s="2" t="n">
        <v>0</v>
      </c>
      <c r="DS674" s="2" t="n">
        <v>61.34</v>
      </c>
      <c r="DT674" s="2" t="n">
        <v>60.48</v>
      </c>
      <c r="DU674" s="2" t="n">
        <v>0</v>
      </c>
      <c r="DV674" s="2" t="n">
        <v>73.37</v>
      </c>
      <c r="DW674" s="2" t="n">
        <v>71.18000000000001</v>
      </c>
      <c r="DX674" s="2" t="n">
        <v>0</v>
      </c>
      <c r="DY674" s="2" t="n">
        <v>85.56</v>
      </c>
      <c r="DZ674" s="2" t="n">
        <v>83.23</v>
      </c>
      <c r="EA674" s="2" t="n">
        <v>0</v>
      </c>
      <c r="EB674" s="2" t="n">
        <v>95.95999999999999</v>
      </c>
      <c r="EC674" s="2" t="n">
        <v>93.58</v>
      </c>
      <c r="ED674" s="2" t="n">
        <v>0</v>
      </c>
      <c r="EE674" s="2" t="n">
        <v>99.11</v>
      </c>
      <c r="EF674" s="2" t="n">
        <v>98.06999999999999</v>
      </c>
      <c r="EG674" s="2" t="n">
        <v>0</v>
      </c>
      <c r="EH674" s="2" t="n">
        <v>100</v>
      </c>
      <c r="EI674" s="2" t="n">
        <v>99.79000000000001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</row>
    <row r="675">
      <c r="A675" s="2" t="n">
        <v>4</v>
      </c>
      <c r="B675" s="2" t="inlineStr">
        <is>
          <t>25.01.02.40</t>
        </is>
      </c>
      <c r="C675" s="2" t="inlineStr">
        <is>
          <t>E42 - Porta de alumínio, abrir + fixa veneziana, alumínio e vidro, 512x639cm</t>
        </is>
      </c>
      <c r="D675" s="2" t="inlineStr">
        <is>
          <t>13/01/2027</t>
        </is>
      </c>
      <c r="E675" s="2" t="inlineStr">
        <is>
          <t>24/10/2028</t>
        </is>
      </c>
      <c r="F675" s="2" t="n">
        <v>0</v>
      </c>
      <c r="G675" s="2" t="n">
        <v>0</v>
      </c>
      <c r="H675" s="2" t="n">
        <v>0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0.67</v>
      </c>
      <c r="CB675" s="2" t="n">
        <v>0</v>
      </c>
      <c r="CC675" s="2" t="n">
        <v>0</v>
      </c>
      <c r="CD675" s="2" t="n">
        <v>0.96</v>
      </c>
      <c r="CE675" s="2" t="n">
        <v>0</v>
      </c>
      <c r="CF675" s="2" t="n">
        <v>0.96</v>
      </c>
      <c r="CG675" s="2" t="n">
        <v>0.96</v>
      </c>
      <c r="CH675" s="2" t="n">
        <v>0</v>
      </c>
      <c r="CI675" s="2" t="n">
        <v>0.96</v>
      </c>
      <c r="CJ675" s="2" t="n">
        <v>1.68</v>
      </c>
      <c r="CK675" s="2" t="n">
        <v>0</v>
      </c>
      <c r="CL675" s="2" t="n">
        <v>0.96</v>
      </c>
      <c r="CM675" s="2" t="n">
        <v>2.34</v>
      </c>
      <c r="CN675" s="2" t="n">
        <v>0</v>
      </c>
      <c r="CO675" s="2" t="n">
        <v>1.6</v>
      </c>
      <c r="CP675" s="2" t="n">
        <v>3.11</v>
      </c>
      <c r="CQ675" s="2" t="n">
        <v>0</v>
      </c>
      <c r="CR675" s="2" t="n">
        <v>2.24</v>
      </c>
      <c r="CS675" s="2" t="n">
        <v>3.99</v>
      </c>
      <c r="CT675" s="2" t="n">
        <v>0</v>
      </c>
      <c r="CU675" s="2" t="n">
        <v>2.97</v>
      </c>
      <c r="CV675" s="2" t="n">
        <v>4.13</v>
      </c>
      <c r="CW675" s="2" t="n">
        <v>0</v>
      </c>
      <c r="CX675" s="2" t="n">
        <v>4.43</v>
      </c>
      <c r="CY675" s="2" t="n">
        <v>4.13</v>
      </c>
      <c r="CZ675" s="2" t="n">
        <v>0</v>
      </c>
      <c r="DA675" s="2" t="n">
        <v>6.02</v>
      </c>
      <c r="DB675" s="2" t="n">
        <v>5.02</v>
      </c>
      <c r="DC675" s="2" t="n">
        <v>0</v>
      </c>
      <c r="DD675" s="2" t="n">
        <v>13.75</v>
      </c>
      <c r="DE675" s="2" t="n">
        <v>11.52</v>
      </c>
      <c r="DF675" s="2" t="n">
        <v>0</v>
      </c>
      <c r="DG675" s="2" t="n">
        <v>27.24</v>
      </c>
      <c r="DH675" s="2" t="n">
        <v>23.08</v>
      </c>
      <c r="DI675" s="2" t="n">
        <v>0</v>
      </c>
      <c r="DJ675" s="2" t="n">
        <v>34.54</v>
      </c>
      <c r="DK675" s="2" t="n">
        <v>31.14</v>
      </c>
      <c r="DL675" s="2" t="n">
        <v>0</v>
      </c>
      <c r="DM675" s="2" t="n">
        <v>44.26</v>
      </c>
      <c r="DN675" s="2" t="n">
        <v>44.26</v>
      </c>
      <c r="DO675" s="2" t="n">
        <v>0</v>
      </c>
      <c r="DP675" s="2" t="n">
        <v>52.06</v>
      </c>
      <c r="DQ675" s="2" t="n">
        <v>52.13</v>
      </c>
      <c r="DR675" s="2" t="n">
        <v>0</v>
      </c>
      <c r="DS675" s="2" t="n">
        <v>61.34</v>
      </c>
      <c r="DT675" s="2" t="n">
        <v>60.48</v>
      </c>
      <c r="DU675" s="2" t="n">
        <v>0</v>
      </c>
      <c r="DV675" s="2" t="n">
        <v>73.37</v>
      </c>
      <c r="DW675" s="2" t="n">
        <v>71.18000000000001</v>
      </c>
      <c r="DX675" s="2" t="n">
        <v>0</v>
      </c>
      <c r="DY675" s="2" t="n">
        <v>85.56</v>
      </c>
      <c r="DZ675" s="2" t="n">
        <v>83.23</v>
      </c>
      <c r="EA675" s="2" t="n">
        <v>0</v>
      </c>
      <c r="EB675" s="2" t="n">
        <v>95.95999999999999</v>
      </c>
      <c r="EC675" s="2" t="n">
        <v>93.58</v>
      </c>
      <c r="ED675" s="2" t="n">
        <v>0</v>
      </c>
      <c r="EE675" s="2" t="n">
        <v>99.11</v>
      </c>
      <c r="EF675" s="2" t="n">
        <v>98.06999999999999</v>
      </c>
      <c r="EG675" s="2" t="n">
        <v>0</v>
      </c>
      <c r="EH675" s="2" t="n">
        <v>100</v>
      </c>
      <c r="EI675" s="2" t="n">
        <v>99.79000000000001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</row>
    <row r="676">
      <c r="A676" s="2" t="n">
        <v>4</v>
      </c>
      <c r="B676" s="2" t="inlineStr">
        <is>
          <t>25.01.02.41</t>
        </is>
      </c>
      <c r="C676" s="2" t="inlineStr">
        <is>
          <t>E43 - Porta de alumínio, abrir + fixa veneziana, alumínio e vidro, 1034,5x469cm</t>
        </is>
      </c>
      <c r="D676" s="2" t="inlineStr">
        <is>
          <t>13/01/2027</t>
        </is>
      </c>
      <c r="E676" s="2" t="inlineStr">
        <is>
          <t>24/10/2028</t>
        </is>
      </c>
      <c r="F676" s="2" t="n">
        <v>0</v>
      </c>
      <c r="G676" s="2" t="n">
        <v>0</v>
      </c>
      <c r="H676" s="2" t="n">
        <v>0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0.67</v>
      </c>
      <c r="CB676" s="2" t="n">
        <v>0</v>
      </c>
      <c r="CC676" s="2" t="n">
        <v>0</v>
      </c>
      <c r="CD676" s="2" t="n">
        <v>0.96</v>
      </c>
      <c r="CE676" s="2" t="n">
        <v>0</v>
      </c>
      <c r="CF676" s="2" t="n">
        <v>0.96</v>
      </c>
      <c r="CG676" s="2" t="n">
        <v>0.96</v>
      </c>
      <c r="CH676" s="2" t="n">
        <v>0</v>
      </c>
      <c r="CI676" s="2" t="n">
        <v>0.96</v>
      </c>
      <c r="CJ676" s="2" t="n">
        <v>1.68</v>
      </c>
      <c r="CK676" s="2" t="n">
        <v>0</v>
      </c>
      <c r="CL676" s="2" t="n">
        <v>0.96</v>
      </c>
      <c r="CM676" s="2" t="n">
        <v>2.34</v>
      </c>
      <c r="CN676" s="2" t="n">
        <v>0</v>
      </c>
      <c r="CO676" s="2" t="n">
        <v>1.6</v>
      </c>
      <c r="CP676" s="2" t="n">
        <v>3.11</v>
      </c>
      <c r="CQ676" s="2" t="n">
        <v>0</v>
      </c>
      <c r="CR676" s="2" t="n">
        <v>2.24</v>
      </c>
      <c r="CS676" s="2" t="n">
        <v>3.99</v>
      </c>
      <c r="CT676" s="2" t="n">
        <v>0</v>
      </c>
      <c r="CU676" s="2" t="n">
        <v>2.97</v>
      </c>
      <c r="CV676" s="2" t="n">
        <v>4.13</v>
      </c>
      <c r="CW676" s="2" t="n">
        <v>0</v>
      </c>
      <c r="CX676" s="2" t="n">
        <v>4.43</v>
      </c>
      <c r="CY676" s="2" t="n">
        <v>4.13</v>
      </c>
      <c r="CZ676" s="2" t="n">
        <v>0</v>
      </c>
      <c r="DA676" s="2" t="n">
        <v>6.02</v>
      </c>
      <c r="DB676" s="2" t="n">
        <v>5.02</v>
      </c>
      <c r="DC676" s="2" t="n">
        <v>0</v>
      </c>
      <c r="DD676" s="2" t="n">
        <v>13.75</v>
      </c>
      <c r="DE676" s="2" t="n">
        <v>11.52</v>
      </c>
      <c r="DF676" s="2" t="n">
        <v>0</v>
      </c>
      <c r="DG676" s="2" t="n">
        <v>27.24</v>
      </c>
      <c r="DH676" s="2" t="n">
        <v>23.08</v>
      </c>
      <c r="DI676" s="2" t="n">
        <v>0</v>
      </c>
      <c r="DJ676" s="2" t="n">
        <v>34.54</v>
      </c>
      <c r="DK676" s="2" t="n">
        <v>31.14</v>
      </c>
      <c r="DL676" s="2" t="n">
        <v>0</v>
      </c>
      <c r="DM676" s="2" t="n">
        <v>44.26</v>
      </c>
      <c r="DN676" s="2" t="n">
        <v>44.26</v>
      </c>
      <c r="DO676" s="2" t="n">
        <v>0</v>
      </c>
      <c r="DP676" s="2" t="n">
        <v>52.06</v>
      </c>
      <c r="DQ676" s="2" t="n">
        <v>52.13</v>
      </c>
      <c r="DR676" s="2" t="n">
        <v>0</v>
      </c>
      <c r="DS676" s="2" t="n">
        <v>61.34</v>
      </c>
      <c r="DT676" s="2" t="n">
        <v>60.48</v>
      </c>
      <c r="DU676" s="2" t="n">
        <v>0</v>
      </c>
      <c r="DV676" s="2" t="n">
        <v>73.37</v>
      </c>
      <c r="DW676" s="2" t="n">
        <v>71.18000000000001</v>
      </c>
      <c r="DX676" s="2" t="n">
        <v>0</v>
      </c>
      <c r="DY676" s="2" t="n">
        <v>85.56</v>
      </c>
      <c r="DZ676" s="2" t="n">
        <v>83.23</v>
      </c>
      <c r="EA676" s="2" t="n">
        <v>0</v>
      </c>
      <c r="EB676" s="2" t="n">
        <v>95.95999999999999</v>
      </c>
      <c r="EC676" s="2" t="n">
        <v>93.58</v>
      </c>
      <c r="ED676" s="2" t="n">
        <v>0</v>
      </c>
      <c r="EE676" s="2" t="n">
        <v>99.11</v>
      </c>
      <c r="EF676" s="2" t="n">
        <v>98.06999999999999</v>
      </c>
      <c r="EG676" s="2" t="n">
        <v>0</v>
      </c>
      <c r="EH676" s="2" t="n">
        <v>100</v>
      </c>
      <c r="EI676" s="2" t="n">
        <v>99.79000000000001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</row>
    <row r="677">
      <c r="A677" s="2" t="n">
        <v>4</v>
      </c>
      <c r="B677" s="2" t="inlineStr">
        <is>
          <t>25.01.02.42</t>
        </is>
      </c>
      <c r="C677" s="2" t="inlineStr">
        <is>
          <t>E44 - Porta de alumínio, abrir + fixa + basculante + veneziana, alumínio e vidro, 1651,7x639cm</t>
        </is>
      </c>
      <c r="D677" s="2" t="inlineStr">
        <is>
          <t>13/01/2027</t>
        </is>
      </c>
      <c r="E677" s="2" t="inlineStr">
        <is>
          <t>24/10/2028</t>
        </is>
      </c>
      <c r="F677" s="2" t="n">
        <v>0</v>
      </c>
      <c r="G677" s="2" t="n">
        <v>0</v>
      </c>
      <c r="H677" s="2" t="n">
        <v>0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0.67</v>
      </c>
      <c r="CB677" s="2" t="n">
        <v>0</v>
      </c>
      <c r="CC677" s="2" t="n">
        <v>0</v>
      </c>
      <c r="CD677" s="2" t="n">
        <v>0.96</v>
      </c>
      <c r="CE677" s="2" t="n">
        <v>0</v>
      </c>
      <c r="CF677" s="2" t="n">
        <v>0.96</v>
      </c>
      <c r="CG677" s="2" t="n">
        <v>0.96</v>
      </c>
      <c r="CH677" s="2" t="n">
        <v>0</v>
      </c>
      <c r="CI677" s="2" t="n">
        <v>0.96</v>
      </c>
      <c r="CJ677" s="2" t="n">
        <v>1.68</v>
      </c>
      <c r="CK677" s="2" t="n">
        <v>0</v>
      </c>
      <c r="CL677" s="2" t="n">
        <v>0.96</v>
      </c>
      <c r="CM677" s="2" t="n">
        <v>2.34</v>
      </c>
      <c r="CN677" s="2" t="n">
        <v>0</v>
      </c>
      <c r="CO677" s="2" t="n">
        <v>1.6</v>
      </c>
      <c r="CP677" s="2" t="n">
        <v>3.11</v>
      </c>
      <c r="CQ677" s="2" t="n">
        <v>0</v>
      </c>
      <c r="CR677" s="2" t="n">
        <v>2.24</v>
      </c>
      <c r="CS677" s="2" t="n">
        <v>3.99</v>
      </c>
      <c r="CT677" s="2" t="n">
        <v>0</v>
      </c>
      <c r="CU677" s="2" t="n">
        <v>2.97</v>
      </c>
      <c r="CV677" s="2" t="n">
        <v>4.13</v>
      </c>
      <c r="CW677" s="2" t="n">
        <v>0</v>
      </c>
      <c r="CX677" s="2" t="n">
        <v>4.43</v>
      </c>
      <c r="CY677" s="2" t="n">
        <v>4.13</v>
      </c>
      <c r="CZ677" s="2" t="n">
        <v>0</v>
      </c>
      <c r="DA677" s="2" t="n">
        <v>6.02</v>
      </c>
      <c r="DB677" s="2" t="n">
        <v>5.02</v>
      </c>
      <c r="DC677" s="2" t="n">
        <v>0</v>
      </c>
      <c r="DD677" s="2" t="n">
        <v>13.75</v>
      </c>
      <c r="DE677" s="2" t="n">
        <v>11.52</v>
      </c>
      <c r="DF677" s="2" t="n">
        <v>0</v>
      </c>
      <c r="DG677" s="2" t="n">
        <v>27.24</v>
      </c>
      <c r="DH677" s="2" t="n">
        <v>23.08</v>
      </c>
      <c r="DI677" s="2" t="n">
        <v>0</v>
      </c>
      <c r="DJ677" s="2" t="n">
        <v>34.54</v>
      </c>
      <c r="DK677" s="2" t="n">
        <v>31.14</v>
      </c>
      <c r="DL677" s="2" t="n">
        <v>0</v>
      </c>
      <c r="DM677" s="2" t="n">
        <v>44.26</v>
      </c>
      <c r="DN677" s="2" t="n">
        <v>44.26</v>
      </c>
      <c r="DO677" s="2" t="n">
        <v>0</v>
      </c>
      <c r="DP677" s="2" t="n">
        <v>52.06</v>
      </c>
      <c r="DQ677" s="2" t="n">
        <v>52.13</v>
      </c>
      <c r="DR677" s="2" t="n">
        <v>0</v>
      </c>
      <c r="DS677" s="2" t="n">
        <v>61.34</v>
      </c>
      <c r="DT677" s="2" t="n">
        <v>60.48</v>
      </c>
      <c r="DU677" s="2" t="n">
        <v>0</v>
      </c>
      <c r="DV677" s="2" t="n">
        <v>73.37</v>
      </c>
      <c r="DW677" s="2" t="n">
        <v>71.18000000000001</v>
      </c>
      <c r="DX677" s="2" t="n">
        <v>0</v>
      </c>
      <c r="DY677" s="2" t="n">
        <v>85.56</v>
      </c>
      <c r="DZ677" s="2" t="n">
        <v>83.23</v>
      </c>
      <c r="EA677" s="2" t="n">
        <v>0</v>
      </c>
      <c r="EB677" s="2" t="n">
        <v>95.95999999999999</v>
      </c>
      <c r="EC677" s="2" t="n">
        <v>93.58</v>
      </c>
      <c r="ED677" s="2" t="n">
        <v>0</v>
      </c>
      <c r="EE677" s="2" t="n">
        <v>99.11</v>
      </c>
      <c r="EF677" s="2" t="n">
        <v>98.06999999999999</v>
      </c>
      <c r="EG677" s="2" t="n">
        <v>0</v>
      </c>
      <c r="EH677" s="2" t="n">
        <v>100</v>
      </c>
      <c r="EI677" s="2" t="n">
        <v>99.79000000000001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</row>
    <row r="678">
      <c r="A678" s="2" t="n">
        <v>4</v>
      </c>
      <c r="B678" s="2" t="inlineStr">
        <is>
          <t>25.01.02.43</t>
        </is>
      </c>
      <c r="C678" s="2" t="inlineStr">
        <is>
          <t>P - Porta de alumínio veneziana, 299x200cm (Abrigo aquecedores)</t>
        </is>
      </c>
      <c r="D678" s="2" t="inlineStr">
        <is>
          <t>13/01/2027</t>
        </is>
      </c>
      <c r="E678" s="2" t="inlineStr">
        <is>
          <t>24/10/2028</t>
        </is>
      </c>
      <c r="F678" s="2" t="n">
        <v>0</v>
      </c>
      <c r="G678" s="2" t="n">
        <v>0</v>
      </c>
      <c r="H678" s="2" t="n">
        <v>0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0.67</v>
      </c>
      <c r="CB678" s="2" t="n">
        <v>0</v>
      </c>
      <c r="CC678" s="2" t="n">
        <v>0</v>
      </c>
      <c r="CD678" s="2" t="n">
        <v>0.96</v>
      </c>
      <c r="CE678" s="2" t="n">
        <v>0</v>
      </c>
      <c r="CF678" s="2" t="n">
        <v>0.96</v>
      </c>
      <c r="CG678" s="2" t="n">
        <v>0.96</v>
      </c>
      <c r="CH678" s="2" t="n">
        <v>0</v>
      </c>
      <c r="CI678" s="2" t="n">
        <v>0.96</v>
      </c>
      <c r="CJ678" s="2" t="n">
        <v>1.68</v>
      </c>
      <c r="CK678" s="2" t="n">
        <v>0</v>
      </c>
      <c r="CL678" s="2" t="n">
        <v>0.96</v>
      </c>
      <c r="CM678" s="2" t="n">
        <v>2.34</v>
      </c>
      <c r="CN678" s="2" t="n">
        <v>0</v>
      </c>
      <c r="CO678" s="2" t="n">
        <v>1.6</v>
      </c>
      <c r="CP678" s="2" t="n">
        <v>3.11</v>
      </c>
      <c r="CQ678" s="2" t="n">
        <v>0</v>
      </c>
      <c r="CR678" s="2" t="n">
        <v>2.24</v>
      </c>
      <c r="CS678" s="2" t="n">
        <v>3.99</v>
      </c>
      <c r="CT678" s="2" t="n">
        <v>0</v>
      </c>
      <c r="CU678" s="2" t="n">
        <v>2.97</v>
      </c>
      <c r="CV678" s="2" t="n">
        <v>4.13</v>
      </c>
      <c r="CW678" s="2" t="n">
        <v>0</v>
      </c>
      <c r="CX678" s="2" t="n">
        <v>4.43</v>
      </c>
      <c r="CY678" s="2" t="n">
        <v>4.13</v>
      </c>
      <c r="CZ678" s="2" t="n">
        <v>0</v>
      </c>
      <c r="DA678" s="2" t="n">
        <v>6.02</v>
      </c>
      <c r="DB678" s="2" t="n">
        <v>5.02</v>
      </c>
      <c r="DC678" s="2" t="n">
        <v>0</v>
      </c>
      <c r="DD678" s="2" t="n">
        <v>13.75</v>
      </c>
      <c r="DE678" s="2" t="n">
        <v>11.52</v>
      </c>
      <c r="DF678" s="2" t="n">
        <v>0</v>
      </c>
      <c r="DG678" s="2" t="n">
        <v>27.24</v>
      </c>
      <c r="DH678" s="2" t="n">
        <v>23.08</v>
      </c>
      <c r="DI678" s="2" t="n">
        <v>0</v>
      </c>
      <c r="DJ678" s="2" t="n">
        <v>34.54</v>
      </c>
      <c r="DK678" s="2" t="n">
        <v>31.14</v>
      </c>
      <c r="DL678" s="2" t="n">
        <v>0</v>
      </c>
      <c r="DM678" s="2" t="n">
        <v>44.26</v>
      </c>
      <c r="DN678" s="2" t="n">
        <v>44.26</v>
      </c>
      <c r="DO678" s="2" t="n">
        <v>0</v>
      </c>
      <c r="DP678" s="2" t="n">
        <v>52.06</v>
      </c>
      <c r="DQ678" s="2" t="n">
        <v>52.13</v>
      </c>
      <c r="DR678" s="2" t="n">
        <v>0</v>
      </c>
      <c r="DS678" s="2" t="n">
        <v>61.34</v>
      </c>
      <c r="DT678" s="2" t="n">
        <v>60.48</v>
      </c>
      <c r="DU678" s="2" t="n">
        <v>0</v>
      </c>
      <c r="DV678" s="2" t="n">
        <v>73.37</v>
      </c>
      <c r="DW678" s="2" t="n">
        <v>71.18000000000001</v>
      </c>
      <c r="DX678" s="2" t="n">
        <v>0</v>
      </c>
      <c r="DY678" s="2" t="n">
        <v>85.56</v>
      </c>
      <c r="DZ678" s="2" t="n">
        <v>83.23</v>
      </c>
      <c r="EA678" s="2" t="n">
        <v>0</v>
      </c>
      <c r="EB678" s="2" t="n">
        <v>95.95999999999999</v>
      </c>
      <c r="EC678" s="2" t="n">
        <v>93.58</v>
      </c>
      <c r="ED678" s="2" t="n">
        <v>0</v>
      </c>
      <c r="EE678" s="2" t="n">
        <v>99.11</v>
      </c>
      <c r="EF678" s="2" t="n">
        <v>98.06999999999999</v>
      </c>
      <c r="EG678" s="2" t="n">
        <v>0</v>
      </c>
      <c r="EH678" s="2" t="n">
        <v>100</v>
      </c>
      <c r="EI678" s="2" t="n">
        <v>99.79000000000001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</row>
    <row r="679">
      <c r="A679" s="2" t="n">
        <v>4</v>
      </c>
      <c r="B679" s="2" t="inlineStr">
        <is>
          <t>25.01.02.44</t>
        </is>
      </c>
      <c r="C679" s="2" t="inlineStr">
        <is>
          <t>P - Porta de alumínio veneziana, 133x200cm (Abrigo aquecedores)</t>
        </is>
      </c>
      <c r="D679" s="2" t="inlineStr">
        <is>
          <t>13/01/2027</t>
        </is>
      </c>
      <c r="E679" s="2" t="inlineStr">
        <is>
          <t>24/10/2028</t>
        </is>
      </c>
      <c r="F679" s="2" t="n">
        <v>0</v>
      </c>
      <c r="G679" s="2" t="n">
        <v>0</v>
      </c>
      <c r="H679" s="2" t="n">
        <v>0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0.67</v>
      </c>
      <c r="CB679" s="2" t="n">
        <v>0</v>
      </c>
      <c r="CC679" s="2" t="n">
        <v>0</v>
      </c>
      <c r="CD679" s="2" t="n">
        <v>0.96</v>
      </c>
      <c r="CE679" s="2" t="n">
        <v>0</v>
      </c>
      <c r="CF679" s="2" t="n">
        <v>0.96</v>
      </c>
      <c r="CG679" s="2" t="n">
        <v>0.96</v>
      </c>
      <c r="CH679" s="2" t="n">
        <v>0</v>
      </c>
      <c r="CI679" s="2" t="n">
        <v>0.96</v>
      </c>
      <c r="CJ679" s="2" t="n">
        <v>1.68</v>
      </c>
      <c r="CK679" s="2" t="n">
        <v>0</v>
      </c>
      <c r="CL679" s="2" t="n">
        <v>0.96</v>
      </c>
      <c r="CM679" s="2" t="n">
        <v>2.34</v>
      </c>
      <c r="CN679" s="2" t="n">
        <v>0</v>
      </c>
      <c r="CO679" s="2" t="n">
        <v>1.6</v>
      </c>
      <c r="CP679" s="2" t="n">
        <v>3.11</v>
      </c>
      <c r="CQ679" s="2" t="n">
        <v>0</v>
      </c>
      <c r="CR679" s="2" t="n">
        <v>2.24</v>
      </c>
      <c r="CS679" s="2" t="n">
        <v>3.99</v>
      </c>
      <c r="CT679" s="2" t="n">
        <v>0</v>
      </c>
      <c r="CU679" s="2" t="n">
        <v>2.97</v>
      </c>
      <c r="CV679" s="2" t="n">
        <v>4.13</v>
      </c>
      <c r="CW679" s="2" t="n">
        <v>0</v>
      </c>
      <c r="CX679" s="2" t="n">
        <v>4.43</v>
      </c>
      <c r="CY679" s="2" t="n">
        <v>4.13</v>
      </c>
      <c r="CZ679" s="2" t="n">
        <v>0</v>
      </c>
      <c r="DA679" s="2" t="n">
        <v>6.02</v>
      </c>
      <c r="DB679" s="2" t="n">
        <v>5.02</v>
      </c>
      <c r="DC679" s="2" t="n">
        <v>0</v>
      </c>
      <c r="DD679" s="2" t="n">
        <v>13.75</v>
      </c>
      <c r="DE679" s="2" t="n">
        <v>11.52</v>
      </c>
      <c r="DF679" s="2" t="n">
        <v>0</v>
      </c>
      <c r="DG679" s="2" t="n">
        <v>27.24</v>
      </c>
      <c r="DH679" s="2" t="n">
        <v>23.08</v>
      </c>
      <c r="DI679" s="2" t="n">
        <v>0</v>
      </c>
      <c r="DJ679" s="2" t="n">
        <v>34.54</v>
      </c>
      <c r="DK679" s="2" t="n">
        <v>31.14</v>
      </c>
      <c r="DL679" s="2" t="n">
        <v>0</v>
      </c>
      <c r="DM679" s="2" t="n">
        <v>44.26</v>
      </c>
      <c r="DN679" s="2" t="n">
        <v>44.26</v>
      </c>
      <c r="DO679" s="2" t="n">
        <v>0</v>
      </c>
      <c r="DP679" s="2" t="n">
        <v>52.06</v>
      </c>
      <c r="DQ679" s="2" t="n">
        <v>52.13</v>
      </c>
      <c r="DR679" s="2" t="n">
        <v>0</v>
      </c>
      <c r="DS679" s="2" t="n">
        <v>61.34</v>
      </c>
      <c r="DT679" s="2" t="n">
        <v>60.48</v>
      </c>
      <c r="DU679" s="2" t="n">
        <v>0</v>
      </c>
      <c r="DV679" s="2" t="n">
        <v>73.37</v>
      </c>
      <c r="DW679" s="2" t="n">
        <v>71.18000000000001</v>
      </c>
      <c r="DX679" s="2" t="n">
        <v>0</v>
      </c>
      <c r="DY679" s="2" t="n">
        <v>85.56</v>
      </c>
      <c r="DZ679" s="2" t="n">
        <v>83.23</v>
      </c>
      <c r="EA679" s="2" t="n">
        <v>0</v>
      </c>
      <c r="EB679" s="2" t="n">
        <v>95.95999999999999</v>
      </c>
      <c r="EC679" s="2" t="n">
        <v>93.58</v>
      </c>
      <c r="ED679" s="2" t="n">
        <v>0</v>
      </c>
      <c r="EE679" s="2" t="n">
        <v>99.11</v>
      </c>
      <c r="EF679" s="2" t="n">
        <v>98.06999999999999</v>
      </c>
      <c r="EG679" s="2" t="n">
        <v>0</v>
      </c>
      <c r="EH679" s="2" t="n">
        <v>100</v>
      </c>
      <c r="EI679" s="2" t="n">
        <v>99.79000000000001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</row>
    <row r="680">
      <c r="A680" s="2" t="n">
        <v>4</v>
      </c>
      <c r="B680" s="2" t="inlineStr">
        <is>
          <t>25.01.02.45</t>
        </is>
      </c>
      <c r="C680" s="2" t="inlineStr">
        <is>
          <t>PA1 - Porta pivotante + fixa, (ver proj. de interiores), 1034,5x419cm</t>
        </is>
      </c>
      <c r="D680" s="2" t="inlineStr">
        <is>
          <t>13/01/2027</t>
        </is>
      </c>
      <c r="E680" s="2" t="inlineStr">
        <is>
          <t>24/10/2028</t>
        </is>
      </c>
      <c r="F680" s="2" t="n">
        <v>0</v>
      </c>
      <c r="G680" s="2" t="n">
        <v>0</v>
      </c>
      <c r="H680" s="2" t="n">
        <v>0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0.67</v>
      </c>
      <c r="CB680" s="2" t="n">
        <v>0</v>
      </c>
      <c r="CC680" s="2" t="n">
        <v>0</v>
      </c>
      <c r="CD680" s="2" t="n">
        <v>0.96</v>
      </c>
      <c r="CE680" s="2" t="n">
        <v>0</v>
      </c>
      <c r="CF680" s="2" t="n">
        <v>0.96</v>
      </c>
      <c r="CG680" s="2" t="n">
        <v>0.96</v>
      </c>
      <c r="CH680" s="2" t="n">
        <v>0</v>
      </c>
      <c r="CI680" s="2" t="n">
        <v>0.96</v>
      </c>
      <c r="CJ680" s="2" t="n">
        <v>1.68</v>
      </c>
      <c r="CK680" s="2" t="n">
        <v>0</v>
      </c>
      <c r="CL680" s="2" t="n">
        <v>0.96</v>
      </c>
      <c r="CM680" s="2" t="n">
        <v>2.34</v>
      </c>
      <c r="CN680" s="2" t="n">
        <v>0</v>
      </c>
      <c r="CO680" s="2" t="n">
        <v>1.6</v>
      </c>
      <c r="CP680" s="2" t="n">
        <v>3.11</v>
      </c>
      <c r="CQ680" s="2" t="n">
        <v>0</v>
      </c>
      <c r="CR680" s="2" t="n">
        <v>2.24</v>
      </c>
      <c r="CS680" s="2" t="n">
        <v>3.99</v>
      </c>
      <c r="CT680" s="2" t="n">
        <v>0</v>
      </c>
      <c r="CU680" s="2" t="n">
        <v>2.97</v>
      </c>
      <c r="CV680" s="2" t="n">
        <v>4.13</v>
      </c>
      <c r="CW680" s="2" t="n">
        <v>0</v>
      </c>
      <c r="CX680" s="2" t="n">
        <v>4.43</v>
      </c>
      <c r="CY680" s="2" t="n">
        <v>4.13</v>
      </c>
      <c r="CZ680" s="2" t="n">
        <v>0</v>
      </c>
      <c r="DA680" s="2" t="n">
        <v>6.02</v>
      </c>
      <c r="DB680" s="2" t="n">
        <v>5.02</v>
      </c>
      <c r="DC680" s="2" t="n">
        <v>0</v>
      </c>
      <c r="DD680" s="2" t="n">
        <v>13.75</v>
      </c>
      <c r="DE680" s="2" t="n">
        <v>11.52</v>
      </c>
      <c r="DF680" s="2" t="n">
        <v>0</v>
      </c>
      <c r="DG680" s="2" t="n">
        <v>27.24</v>
      </c>
      <c r="DH680" s="2" t="n">
        <v>23.08</v>
      </c>
      <c r="DI680" s="2" t="n">
        <v>0</v>
      </c>
      <c r="DJ680" s="2" t="n">
        <v>34.54</v>
      </c>
      <c r="DK680" s="2" t="n">
        <v>31.14</v>
      </c>
      <c r="DL680" s="2" t="n">
        <v>0</v>
      </c>
      <c r="DM680" s="2" t="n">
        <v>44.26</v>
      </c>
      <c r="DN680" s="2" t="n">
        <v>44.26</v>
      </c>
      <c r="DO680" s="2" t="n">
        <v>0</v>
      </c>
      <c r="DP680" s="2" t="n">
        <v>52.06</v>
      </c>
      <c r="DQ680" s="2" t="n">
        <v>52.13</v>
      </c>
      <c r="DR680" s="2" t="n">
        <v>0</v>
      </c>
      <c r="DS680" s="2" t="n">
        <v>61.34</v>
      </c>
      <c r="DT680" s="2" t="n">
        <v>60.48</v>
      </c>
      <c r="DU680" s="2" t="n">
        <v>0</v>
      </c>
      <c r="DV680" s="2" t="n">
        <v>73.37</v>
      </c>
      <c r="DW680" s="2" t="n">
        <v>71.18000000000001</v>
      </c>
      <c r="DX680" s="2" t="n">
        <v>0</v>
      </c>
      <c r="DY680" s="2" t="n">
        <v>85.56</v>
      </c>
      <c r="DZ680" s="2" t="n">
        <v>83.23</v>
      </c>
      <c r="EA680" s="2" t="n">
        <v>0</v>
      </c>
      <c r="EB680" s="2" t="n">
        <v>95.95999999999999</v>
      </c>
      <c r="EC680" s="2" t="n">
        <v>93.58</v>
      </c>
      <c r="ED680" s="2" t="n">
        <v>0</v>
      </c>
      <c r="EE680" s="2" t="n">
        <v>99.11</v>
      </c>
      <c r="EF680" s="2" t="n">
        <v>98.06999999999999</v>
      </c>
      <c r="EG680" s="2" t="n">
        <v>0</v>
      </c>
      <c r="EH680" s="2" t="n">
        <v>100</v>
      </c>
      <c r="EI680" s="2" t="n">
        <v>99.79000000000001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</row>
    <row r="681">
      <c r="A681" s="2" t="n">
        <v>4</v>
      </c>
      <c r="B681" s="2" t="inlineStr">
        <is>
          <t>25.01.02.46</t>
        </is>
      </c>
      <c r="C681" s="2" t="inlineStr">
        <is>
          <t>P3 - Porta de alumínio abrir simples, 80x210cm</t>
        </is>
      </c>
      <c r="D681" s="2" t="inlineStr">
        <is>
          <t>13/01/2027</t>
        </is>
      </c>
      <c r="E681" s="2" t="inlineStr">
        <is>
          <t>24/10/2028</t>
        </is>
      </c>
      <c r="F681" s="2" t="n">
        <v>0</v>
      </c>
      <c r="G681" s="2" t="n">
        <v>0</v>
      </c>
      <c r="H681" s="2" t="n">
        <v>0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0.67</v>
      </c>
      <c r="CB681" s="2" t="n">
        <v>0</v>
      </c>
      <c r="CC681" s="2" t="n">
        <v>0</v>
      </c>
      <c r="CD681" s="2" t="n">
        <v>0.96</v>
      </c>
      <c r="CE681" s="2" t="n">
        <v>0</v>
      </c>
      <c r="CF681" s="2" t="n">
        <v>0.96</v>
      </c>
      <c r="CG681" s="2" t="n">
        <v>0.96</v>
      </c>
      <c r="CH681" s="2" t="n">
        <v>0</v>
      </c>
      <c r="CI681" s="2" t="n">
        <v>0.96</v>
      </c>
      <c r="CJ681" s="2" t="n">
        <v>1.68</v>
      </c>
      <c r="CK681" s="2" t="n">
        <v>0</v>
      </c>
      <c r="CL681" s="2" t="n">
        <v>0.96</v>
      </c>
      <c r="CM681" s="2" t="n">
        <v>2.34</v>
      </c>
      <c r="CN681" s="2" t="n">
        <v>0</v>
      </c>
      <c r="CO681" s="2" t="n">
        <v>1.6</v>
      </c>
      <c r="CP681" s="2" t="n">
        <v>3.11</v>
      </c>
      <c r="CQ681" s="2" t="n">
        <v>0</v>
      </c>
      <c r="CR681" s="2" t="n">
        <v>2.24</v>
      </c>
      <c r="CS681" s="2" t="n">
        <v>3.99</v>
      </c>
      <c r="CT681" s="2" t="n">
        <v>0</v>
      </c>
      <c r="CU681" s="2" t="n">
        <v>2.97</v>
      </c>
      <c r="CV681" s="2" t="n">
        <v>4.13</v>
      </c>
      <c r="CW681" s="2" t="n">
        <v>0</v>
      </c>
      <c r="CX681" s="2" t="n">
        <v>4.43</v>
      </c>
      <c r="CY681" s="2" t="n">
        <v>4.13</v>
      </c>
      <c r="CZ681" s="2" t="n">
        <v>0</v>
      </c>
      <c r="DA681" s="2" t="n">
        <v>6.02</v>
      </c>
      <c r="DB681" s="2" t="n">
        <v>5.02</v>
      </c>
      <c r="DC681" s="2" t="n">
        <v>0</v>
      </c>
      <c r="DD681" s="2" t="n">
        <v>13.75</v>
      </c>
      <c r="DE681" s="2" t="n">
        <v>11.52</v>
      </c>
      <c r="DF681" s="2" t="n">
        <v>0</v>
      </c>
      <c r="DG681" s="2" t="n">
        <v>27.24</v>
      </c>
      <c r="DH681" s="2" t="n">
        <v>23.08</v>
      </c>
      <c r="DI681" s="2" t="n">
        <v>0</v>
      </c>
      <c r="DJ681" s="2" t="n">
        <v>34.54</v>
      </c>
      <c r="DK681" s="2" t="n">
        <v>31.14</v>
      </c>
      <c r="DL681" s="2" t="n">
        <v>0</v>
      </c>
      <c r="DM681" s="2" t="n">
        <v>44.26</v>
      </c>
      <c r="DN681" s="2" t="n">
        <v>44.26</v>
      </c>
      <c r="DO681" s="2" t="n">
        <v>0</v>
      </c>
      <c r="DP681" s="2" t="n">
        <v>52.06</v>
      </c>
      <c r="DQ681" s="2" t="n">
        <v>52.13</v>
      </c>
      <c r="DR681" s="2" t="n">
        <v>0</v>
      </c>
      <c r="DS681" s="2" t="n">
        <v>61.34</v>
      </c>
      <c r="DT681" s="2" t="n">
        <v>60.48</v>
      </c>
      <c r="DU681" s="2" t="n">
        <v>0</v>
      </c>
      <c r="DV681" s="2" t="n">
        <v>73.37</v>
      </c>
      <c r="DW681" s="2" t="n">
        <v>71.18000000000001</v>
      </c>
      <c r="DX681" s="2" t="n">
        <v>0</v>
      </c>
      <c r="DY681" s="2" t="n">
        <v>85.56</v>
      </c>
      <c r="DZ681" s="2" t="n">
        <v>83.23</v>
      </c>
      <c r="EA681" s="2" t="n">
        <v>0</v>
      </c>
      <c r="EB681" s="2" t="n">
        <v>95.95999999999999</v>
      </c>
      <c r="EC681" s="2" t="n">
        <v>93.58</v>
      </c>
      <c r="ED681" s="2" t="n">
        <v>0</v>
      </c>
      <c r="EE681" s="2" t="n">
        <v>99.11</v>
      </c>
      <c r="EF681" s="2" t="n">
        <v>98.06999999999999</v>
      </c>
      <c r="EG681" s="2" t="n">
        <v>0</v>
      </c>
      <c r="EH681" s="2" t="n">
        <v>100</v>
      </c>
      <c r="EI681" s="2" t="n">
        <v>99.79000000000001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</row>
    <row r="682">
      <c r="A682" s="2" t="n">
        <v>4</v>
      </c>
      <c r="B682" s="2" t="inlineStr">
        <is>
          <t>25.01.02.47</t>
        </is>
      </c>
      <c r="C682" s="2" t="inlineStr">
        <is>
          <t>P4 - Porta de alumínio abrir simples, 90x210cm</t>
        </is>
      </c>
      <c r="D682" s="2" t="inlineStr">
        <is>
          <t>13/01/2027</t>
        </is>
      </c>
      <c r="E682" s="2" t="inlineStr">
        <is>
          <t>24/10/2028</t>
        </is>
      </c>
      <c r="F682" s="2" t="n">
        <v>0</v>
      </c>
      <c r="G682" s="2" t="n">
        <v>0</v>
      </c>
      <c r="H682" s="2" t="n">
        <v>0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0.67</v>
      </c>
      <c r="CB682" s="2" t="n">
        <v>0</v>
      </c>
      <c r="CC682" s="2" t="n">
        <v>0</v>
      </c>
      <c r="CD682" s="2" t="n">
        <v>0.96</v>
      </c>
      <c r="CE682" s="2" t="n">
        <v>0</v>
      </c>
      <c r="CF682" s="2" t="n">
        <v>0.96</v>
      </c>
      <c r="CG682" s="2" t="n">
        <v>0.96</v>
      </c>
      <c r="CH682" s="2" t="n">
        <v>0</v>
      </c>
      <c r="CI682" s="2" t="n">
        <v>0.96</v>
      </c>
      <c r="CJ682" s="2" t="n">
        <v>1.68</v>
      </c>
      <c r="CK682" s="2" t="n">
        <v>0</v>
      </c>
      <c r="CL682" s="2" t="n">
        <v>0.96</v>
      </c>
      <c r="CM682" s="2" t="n">
        <v>2.34</v>
      </c>
      <c r="CN682" s="2" t="n">
        <v>0</v>
      </c>
      <c r="CO682" s="2" t="n">
        <v>1.6</v>
      </c>
      <c r="CP682" s="2" t="n">
        <v>3.11</v>
      </c>
      <c r="CQ682" s="2" t="n">
        <v>0</v>
      </c>
      <c r="CR682" s="2" t="n">
        <v>2.24</v>
      </c>
      <c r="CS682" s="2" t="n">
        <v>3.99</v>
      </c>
      <c r="CT682" s="2" t="n">
        <v>0</v>
      </c>
      <c r="CU682" s="2" t="n">
        <v>2.97</v>
      </c>
      <c r="CV682" s="2" t="n">
        <v>4.13</v>
      </c>
      <c r="CW682" s="2" t="n">
        <v>0</v>
      </c>
      <c r="CX682" s="2" t="n">
        <v>4.43</v>
      </c>
      <c r="CY682" s="2" t="n">
        <v>4.13</v>
      </c>
      <c r="CZ682" s="2" t="n">
        <v>0</v>
      </c>
      <c r="DA682" s="2" t="n">
        <v>6.02</v>
      </c>
      <c r="DB682" s="2" t="n">
        <v>5.02</v>
      </c>
      <c r="DC682" s="2" t="n">
        <v>0</v>
      </c>
      <c r="DD682" s="2" t="n">
        <v>13.75</v>
      </c>
      <c r="DE682" s="2" t="n">
        <v>11.52</v>
      </c>
      <c r="DF682" s="2" t="n">
        <v>0</v>
      </c>
      <c r="DG682" s="2" t="n">
        <v>27.24</v>
      </c>
      <c r="DH682" s="2" t="n">
        <v>23.08</v>
      </c>
      <c r="DI682" s="2" t="n">
        <v>0</v>
      </c>
      <c r="DJ682" s="2" t="n">
        <v>34.54</v>
      </c>
      <c r="DK682" s="2" t="n">
        <v>31.14</v>
      </c>
      <c r="DL682" s="2" t="n">
        <v>0</v>
      </c>
      <c r="DM682" s="2" t="n">
        <v>44.26</v>
      </c>
      <c r="DN682" s="2" t="n">
        <v>44.26</v>
      </c>
      <c r="DO682" s="2" t="n">
        <v>0</v>
      </c>
      <c r="DP682" s="2" t="n">
        <v>52.06</v>
      </c>
      <c r="DQ682" s="2" t="n">
        <v>52.13</v>
      </c>
      <c r="DR682" s="2" t="n">
        <v>0</v>
      </c>
      <c r="DS682" s="2" t="n">
        <v>61.34</v>
      </c>
      <c r="DT682" s="2" t="n">
        <v>60.48</v>
      </c>
      <c r="DU682" s="2" t="n">
        <v>0</v>
      </c>
      <c r="DV682" s="2" t="n">
        <v>73.37</v>
      </c>
      <c r="DW682" s="2" t="n">
        <v>71.18000000000001</v>
      </c>
      <c r="DX682" s="2" t="n">
        <v>0</v>
      </c>
      <c r="DY682" s="2" t="n">
        <v>85.56</v>
      </c>
      <c r="DZ682" s="2" t="n">
        <v>83.23</v>
      </c>
      <c r="EA682" s="2" t="n">
        <v>0</v>
      </c>
      <c r="EB682" s="2" t="n">
        <v>95.95999999999999</v>
      </c>
      <c r="EC682" s="2" t="n">
        <v>93.58</v>
      </c>
      <c r="ED682" s="2" t="n">
        <v>0</v>
      </c>
      <c r="EE682" s="2" t="n">
        <v>99.11</v>
      </c>
      <c r="EF682" s="2" t="n">
        <v>98.06999999999999</v>
      </c>
      <c r="EG682" s="2" t="n">
        <v>0</v>
      </c>
      <c r="EH682" s="2" t="n">
        <v>100</v>
      </c>
      <c r="EI682" s="2" t="n">
        <v>99.79000000000001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</row>
    <row r="683">
      <c r="A683" s="2" t="n">
        <v>4</v>
      </c>
      <c r="B683" s="2" t="inlineStr">
        <is>
          <t>25.01.02.48</t>
        </is>
      </c>
      <c r="C683" s="2" t="inlineStr">
        <is>
          <t>J01 - Janela de alumínio pivotante + fixa, 40x186cm</t>
        </is>
      </c>
      <c r="D683" s="2" t="inlineStr">
        <is>
          <t>13/01/2027</t>
        </is>
      </c>
      <c r="E683" s="2" t="inlineStr">
        <is>
          <t>24/10/2028</t>
        </is>
      </c>
      <c r="F683" s="2" t="n">
        <v>0</v>
      </c>
      <c r="G683" s="2" t="n">
        <v>0</v>
      </c>
      <c r="H683" s="2" t="n">
        <v>0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0.67</v>
      </c>
      <c r="CB683" s="2" t="n">
        <v>0</v>
      </c>
      <c r="CC683" s="2" t="n">
        <v>0</v>
      </c>
      <c r="CD683" s="2" t="n">
        <v>0.96</v>
      </c>
      <c r="CE683" s="2" t="n">
        <v>0</v>
      </c>
      <c r="CF683" s="2" t="n">
        <v>0.96</v>
      </c>
      <c r="CG683" s="2" t="n">
        <v>0.96</v>
      </c>
      <c r="CH683" s="2" t="n">
        <v>0</v>
      </c>
      <c r="CI683" s="2" t="n">
        <v>0.96</v>
      </c>
      <c r="CJ683" s="2" t="n">
        <v>1.68</v>
      </c>
      <c r="CK683" s="2" t="n">
        <v>0</v>
      </c>
      <c r="CL683" s="2" t="n">
        <v>0.96</v>
      </c>
      <c r="CM683" s="2" t="n">
        <v>2.34</v>
      </c>
      <c r="CN683" s="2" t="n">
        <v>0</v>
      </c>
      <c r="CO683" s="2" t="n">
        <v>1.6</v>
      </c>
      <c r="CP683" s="2" t="n">
        <v>3.11</v>
      </c>
      <c r="CQ683" s="2" t="n">
        <v>0</v>
      </c>
      <c r="CR683" s="2" t="n">
        <v>2.24</v>
      </c>
      <c r="CS683" s="2" t="n">
        <v>3.99</v>
      </c>
      <c r="CT683" s="2" t="n">
        <v>0</v>
      </c>
      <c r="CU683" s="2" t="n">
        <v>2.97</v>
      </c>
      <c r="CV683" s="2" t="n">
        <v>4.13</v>
      </c>
      <c r="CW683" s="2" t="n">
        <v>0</v>
      </c>
      <c r="CX683" s="2" t="n">
        <v>4.43</v>
      </c>
      <c r="CY683" s="2" t="n">
        <v>4.13</v>
      </c>
      <c r="CZ683" s="2" t="n">
        <v>0</v>
      </c>
      <c r="DA683" s="2" t="n">
        <v>6.02</v>
      </c>
      <c r="DB683" s="2" t="n">
        <v>5.02</v>
      </c>
      <c r="DC683" s="2" t="n">
        <v>0</v>
      </c>
      <c r="DD683" s="2" t="n">
        <v>13.75</v>
      </c>
      <c r="DE683" s="2" t="n">
        <v>11.52</v>
      </c>
      <c r="DF683" s="2" t="n">
        <v>0</v>
      </c>
      <c r="DG683" s="2" t="n">
        <v>27.24</v>
      </c>
      <c r="DH683" s="2" t="n">
        <v>23.08</v>
      </c>
      <c r="DI683" s="2" t="n">
        <v>0</v>
      </c>
      <c r="DJ683" s="2" t="n">
        <v>34.54</v>
      </c>
      <c r="DK683" s="2" t="n">
        <v>31.14</v>
      </c>
      <c r="DL683" s="2" t="n">
        <v>0</v>
      </c>
      <c r="DM683" s="2" t="n">
        <v>44.26</v>
      </c>
      <c r="DN683" s="2" t="n">
        <v>44.26</v>
      </c>
      <c r="DO683" s="2" t="n">
        <v>0</v>
      </c>
      <c r="DP683" s="2" t="n">
        <v>52.06</v>
      </c>
      <c r="DQ683" s="2" t="n">
        <v>52.13</v>
      </c>
      <c r="DR683" s="2" t="n">
        <v>0</v>
      </c>
      <c r="DS683" s="2" t="n">
        <v>61.34</v>
      </c>
      <c r="DT683" s="2" t="n">
        <v>60.48</v>
      </c>
      <c r="DU683" s="2" t="n">
        <v>0</v>
      </c>
      <c r="DV683" s="2" t="n">
        <v>73.37</v>
      </c>
      <c r="DW683" s="2" t="n">
        <v>71.18000000000001</v>
      </c>
      <c r="DX683" s="2" t="n">
        <v>0</v>
      </c>
      <c r="DY683" s="2" t="n">
        <v>85.56</v>
      </c>
      <c r="DZ683" s="2" t="n">
        <v>83.23</v>
      </c>
      <c r="EA683" s="2" t="n">
        <v>0</v>
      </c>
      <c r="EB683" s="2" t="n">
        <v>95.95999999999999</v>
      </c>
      <c r="EC683" s="2" t="n">
        <v>93.58</v>
      </c>
      <c r="ED683" s="2" t="n">
        <v>0</v>
      </c>
      <c r="EE683" s="2" t="n">
        <v>99.11</v>
      </c>
      <c r="EF683" s="2" t="n">
        <v>98.06999999999999</v>
      </c>
      <c r="EG683" s="2" t="n">
        <v>0</v>
      </c>
      <c r="EH683" s="2" t="n">
        <v>100</v>
      </c>
      <c r="EI683" s="2" t="n">
        <v>99.79000000000001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</row>
    <row r="684">
      <c r="A684" s="2" t="n">
        <v>4</v>
      </c>
      <c r="B684" s="2" t="inlineStr">
        <is>
          <t>25.01.02.49</t>
        </is>
      </c>
      <c r="C684" s="2" t="inlineStr">
        <is>
          <t>J02 - Janela de alumínio correr 2fls c/ persiana integrada + fixa, 160x186cm</t>
        </is>
      </c>
      <c r="D684" s="2" t="inlineStr">
        <is>
          <t>13/01/2027</t>
        </is>
      </c>
      <c r="E684" s="2" t="inlineStr">
        <is>
          <t>24/10/2028</t>
        </is>
      </c>
      <c r="F684" s="2" t="n">
        <v>0</v>
      </c>
      <c r="G684" s="2" t="n">
        <v>0</v>
      </c>
      <c r="H684" s="2" t="n">
        <v>0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0.67</v>
      </c>
      <c r="CB684" s="2" t="n">
        <v>0</v>
      </c>
      <c r="CC684" s="2" t="n">
        <v>0</v>
      </c>
      <c r="CD684" s="2" t="n">
        <v>0.96</v>
      </c>
      <c r="CE684" s="2" t="n">
        <v>0</v>
      </c>
      <c r="CF684" s="2" t="n">
        <v>0.96</v>
      </c>
      <c r="CG684" s="2" t="n">
        <v>0.96</v>
      </c>
      <c r="CH684" s="2" t="n">
        <v>0</v>
      </c>
      <c r="CI684" s="2" t="n">
        <v>0.96</v>
      </c>
      <c r="CJ684" s="2" t="n">
        <v>1.68</v>
      </c>
      <c r="CK684" s="2" t="n">
        <v>0</v>
      </c>
      <c r="CL684" s="2" t="n">
        <v>0.96</v>
      </c>
      <c r="CM684" s="2" t="n">
        <v>2.34</v>
      </c>
      <c r="CN684" s="2" t="n">
        <v>0</v>
      </c>
      <c r="CO684" s="2" t="n">
        <v>1.6</v>
      </c>
      <c r="CP684" s="2" t="n">
        <v>3.11</v>
      </c>
      <c r="CQ684" s="2" t="n">
        <v>0</v>
      </c>
      <c r="CR684" s="2" t="n">
        <v>2.24</v>
      </c>
      <c r="CS684" s="2" t="n">
        <v>3.99</v>
      </c>
      <c r="CT684" s="2" t="n">
        <v>0</v>
      </c>
      <c r="CU684" s="2" t="n">
        <v>2.97</v>
      </c>
      <c r="CV684" s="2" t="n">
        <v>4.13</v>
      </c>
      <c r="CW684" s="2" t="n">
        <v>0</v>
      </c>
      <c r="CX684" s="2" t="n">
        <v>4.43</v>
      </c>
      <c r="CY684" s="2" t="n">
        <v>4.13</v>
      </c>
      <c r="CZ684" s="2" t="n">
        <v>0</v>
      </c>
      <c r="DA684" s="2" t="n">
        <v>6.02</v>
      </c>
      <c r="DB684" s="2" t="n">
        <v>5.02</v>
      </c>
      <c r="DC684" s="2" t="n">
        <v>0</v>
      </c>
      <c r="DD684" s="2" t="n">
        <v>13.75</v>
      </c>
      <c r="DE684" s="2" t="n">
        <v>11.52</v>
      </c>
      <c r="DF684" s="2" t="n">
        <v>0</v>
      </c>
      <c r="DG684" s="2" t="n">
        <v>27.24</v>
      </c>
      <c r="DH684" s="2" t="n">
        <v>23.08</v>
      </c>
      <c r="DI684" s="2" t="n">
        <v>0</v>
      </c>
      <c r="DJ684" s="2" t="n">
        <v>34.54</v>
      </c>
      <c r="DK684" s="2" t="n">
        <v>31.14</v>
      </c>
      <c r="DL684" s="2" t="n">
        <v>0</v>
      </c>
      <c r="DM684" s="2" t="n">
        <v>44.26</v>
      </c>
      <c r="DN684" s="2" t="n">
        <v>44.26</v>
      </c>
      <c r="DO684" s="2" t="n">
        <v>0</v>
      </c>
      <c r="DP684" s="2" t="n">
        <v>52.06</v>
      </c>
      <c r="DQ684" s="2" t="n">
        <v>52.13</v>
      </c>
      <c r="DR684" s="2" t="n">
        <v>0</v>
      </c>
      <c r="DS684" s="2" t="n">
        <v>61.34</v>
      </c>
      <c r="DT684" s="2" t="n">
        <v>60.48</v>
      </c>
      <c r="DU684" s="2" t="n">
        <v>0</v>
      </c>
      <c r="DV684" s="2" t="n">
        <v>73.37</v>
      </c>
      <c r="DW684" s="2" t="n">
        <v>71.18000000000001</v>
      </c>
      <c r="DX684" s="2" t="n">
        <v>0</v>
      </c>
      <c r="DY684" s="2" t="n">
        <v>85.56</v>
      </c>
      <c r="DZ684" s="2" t="n">
        <v>83.23</v>
      </c>
      <c r="EA684" s="2" t="n">
        <v>0</v>
      </c>
      <c r="EB684" s="2" t="n">
        <v>95.95999999999999</v>
      </c>
      <c r="EC684" s="2" t="n">
        <v>93.58</v>
      </c>
      <c r="ED684" s="2" t="n">
        <v>0</v>
      </c>
      <c r="EE684" s="2" t="n">
        <v>99.11</v>
      </c>
      <c r="EF684" s="2" t="n">
        <v>98.06999999999999</v>
      </c>
      <c r="EG684" s="2" t="n">
        <v>0</v>
      </c>
      <c r="EH684" s="2" t="n">
        <v>100</v>
      </c>
      <c r="EI684" s="2" t="n">
        <v>99.79000000000001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</row>
    <row r="685">
      <c r="A685" s="2" t="n">
        <v>4</v>
      </c>
      <c r="B685" s="2" t="inlineStr">
        <is>
          <t>25.01.02.50</t>
        </is>
      </c>
      <c r="C685" s="2" t="inlineStr">
        <is>
          <t>J03 - Janela de alumínio pivotante + fixa + veneziana, 40x186cm</t>
        </is>
      </c>
      <c r="D685" s="2" t="inlineStr">
        <is>
          <t>13/01/2027</t>
        </is>
      </c>
      <c r="E685" s="2" t="inlineStr">
        <is>
          <t>24/10/2028</t>
        </is>
      </c>
      <c r="F685" s="2" t="n">
        <v>0</v>
      </c>
      <c r="G685" s="2" t="n">
        <v>0</v>
      </c>
      <c r="H685" s="2" t="n">
        <v>0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0.67</v>
      </c>
      <c r="CB685" s="2" t="n">
        <v>0</v>
      </c>
      <c r="CC685" s="2" t="n">
        <v>0</v>
      </c>
      <c r="CD685" s="2" t="n">
        <v>0.96</v>
      </c>
      <c r="CE685" s="2" t="n">
        <v>0</v>
      </c>
      <c r="CF685" s="2" t="n">
        <v>0.96</v>
      </c>
      <c r="CG685" s="2" t="n">
        <v>0.96</v>
      </c>
      <c r="CH685" s="2" t="n">
        <v>0</v>
      </c>
      <c r="CI685" s="2" t="n">
        <v>0.96</v>
      </c>
      <c r="CJ685" s="2" t="n">
        <v>1.68</v>
      </c>
      <c r="CK685" s="2" t="n">
        <v>0</v>
      </c>
      <c r="CL685" s="2" t="n">
        <v>0.96</v>
      </c>
      <c r="CM685" s="2" t="n">
        <v>2.34</v>
      </c>
      <c r="CN685" s="2" t="n">
        <v>0</v>
      </c>
      <c r="CO685" s="2" t="n">
        <v>1.6</v>
      </c>
      <c r="CP685" s="2" t="n">
        <v>3.11</v>
      </c>
      <c r="CQ685" s="2" t="n">
        <v>0</v>
      </c>
      <c r="CR685" s="2" t="n">
        <v>2.24</v>
      </c>
      <c r="CS685" s="2" t="n">
        <v>3.99</v>
      </c>
      <c r="CT685" s="2" t="n">
        <v>0</v>
      </c>
      <c r="CU685" s="2" t="n">
        <v>2.97</v>
      </c>
      <c r="CV685" s="2" t="n">
        <v>4.13</v>
      </c>
      <c r="CW685" s="2" t="n">
        <v>0</v>
      </c>
      <c r="CX685" s="2" t="n">
        <v>4.43</v>
      </c>
      <c r="CY685" s="2" t="n">
        <v>4.13</v>
      </c>
      <c r="CZ685" s="2" t="n">
        <v>0</v>
      </c>
      <c r="DA685" s="2" t="n">
        <v>6.02</v>
      </c>
      <c r="DB685" s="2" t="n">
        <v>5.02</v>
      </c>
      <c r="DC685" s="2" t="n">
        <v>0</v>
      </c>
      <c r="DD685" s="2" t="n">
        <v>13.75</v>
      </c>
      <c r="DE685" s="2" t="n">
        <v>11.52</v>
      </c>
      <c r="DF685" s="2" t="n">
        <v>0</v>
      </c>
      <c r="DG685" s="2" t="n">
        <v>27.24</v>
      </c>
      <c r="DH685" s="2" t="n">
        <v>23.08</v>
      </c>
      <c r="DI685" s="2" t="n">
        <v>0</v>
      </c>
      <c r="DJ685" s="2" t="n">
        <v>34.54</v>
      </c>
      <c r="DK685" s="2" t="n">
        <v>31.14</v>
      </c>
      <c r="DL685" s="2" t="n">
        <v>0</v>
      </c>
      <c r="DM685" s="2" t="n">
        <v>44.26</v>
      </c>
      <c r="DN685" s="2" t="n">
        <v>44.26</v>
      </c>
      <c r="DO685" s="2" t="n">
        <v>0</v>
      </c>
      <c r="DP685" s="2" t="n">
        <v>52.06</v>
      </c>
      <c r="DQ685" s="2" t="n">
        <v>52.13</v>
      </c>
      <c r="DR685" s="2" t="n">
        <v>0</v>
      </c>
      <c r="DS685" s="2" t="n">
        <v>61.34</v>
      </c>
      <c r="DT685" s="2" t="n">
        <v>60.48</v>
      </c>
      <c r="DU685" s="2" t="n">
        <v>0</v>
      </c>
      <c r="DV685" s="2" t="n">
        <v>73.37</v>
      </c>
      <c r="DW685" s="2" t="n">
        <v>71.18000000000001</v>
      </c>
      <c r="DX685" s="2" t="n">
        <v>0</v>
      </c>
      <c r="DY685" s="2" t="n">
        <v>85.56</v>
      </c>
      <c r="DZ685" s="2" t="n">
        <v>83.23</v>
      </c>
      <c r="EA685" s="2" t="n">
        <v>0</v>
      </c>
      <c r="EB685" s="2" t="n">
        <v>95.95999999999999</v>
      </c>
      <c r="EC685" s="2" t="n">
        <v>93.58</v>
      </c>
      <c r="ED685" s="2" t="n">
        <v>0</v>
      </c>
      <c r="EE685" s="2" t="n">
        <v>99.11</v>
      </c>
      <c r="EF685" s="2" t="n">
        <v>98.06999999999999</v>
      </c>
      <c r="EG685" s="2" t="n">
        <v>0</v>
      </c>
      <c r="EH685" s="2" t="n">
        <v>100</v>
      </c>
      <c r="EI685" s="2" t="n">
        <v>99.79000000000001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</row>
    <row r="686">
      <c r="A686" s="2" t="n">
        <v>4</v>
      </c>
      <c r="B686" s="2" t="inlineStr">
        <is>
          <t>25.01.02.51</t>
        </is>
      </c>
      <c r="C686" s="2" t="inlineStr">
        <is>
          <t>J04 - Janela de alumínio correr 2 fls, 183x146cm</t>
        </is>
      </c>
      <c r="D686" s="2" t="inlineStr">
        <is>
          <t>13/01/2027</t>
        </is>
      </c>
      <c r="E686" s="2" t="inlineStr">
        <is>
          <t>24/10/2028</t>
        </is>
      </c>
      <c r="F686" s="2" t="n">
        <v>0</v>
      </c>
      <c r="G686" s="2" t="n">
        <v>0</v>
      </c>
      <c r="H686" s="2" t="n">
        <v>0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0.67</v>
      </c>
      <c r="CB686" s="2" t="n">
        <v>0</v>
      </c>
      <c r="CC686" s="2" t="n">
        <v>0</v>
      </c>
      <c r="CD686" s="2" t="n">
        <v>0.96</v>
      </c>
      <c r="CE686" s="2" t="n">
        <v>0</v>
      </c>
      <c r="CF686" s="2" t="n">
        <v>0.96</v>
      </c>
      <c r="CG686" s="2" t="n">
        <v>0.96</v>
      </c>
      <c r="CH686" s="2" t="n">
        <v>0</v>
      </c>
      <c r="CI686" s="2" t="n">
        <v>0.96</v>
      </c>
      <c r="CJ686" s="2" t="n">
        <v>1.68</v>
      </c>
      <c r="CK686" s="2" t="n">
        <v>0</v>
      </c>
      <c r="CL686" s="2" t="n">
        <v>0.96</v>
      </c>
      <c r="CM686" s="2" t="n">
        <v>2.34</v>
      </c>
      <c r="CN686" s="2" t="n">
        <v>0</v>
      </c>
      <c r="CO686" s="2" t="n">
        <v>1.6</v>
      </c>
      <c r="CP686" s="2" t="n">
        <v>3.11</v>
      </c>
      <c r="CQ686" s="2" t="n">
        <v>0</v>
      </c>
      <c r="CR686" s="2" t="n">
        <v>2.24</v>
      </c>
      <c r="CS686" s="2" t="n">
        <v>3.99</v>
      </c>
      <c r="CT686" s="2" t="n">
        <v>0</v>
      </c>
      <c r="CU686" s="2" t="n">
        <v>2.97</v>
      </c>
      <c r="CV686" s="2" t="n">
        <v>4.13</v>
      </c>
      <c r="CW686" s="2" t="n">
        <v>0</v>
      </c>
      <c r="CX686" s="2" t="n">
        <v>4.43</v>
      </c>
      <c r="CY686" s="2" t="n">
        <v>4.13</v>
      </c>
      <c r="CZ686" s="2" t="n">
        <v>0</v>
      </c>
      <c r="DA686" s="2" t="n">
        <v>6.02</v>
      </c>
      <c r="DB686" s="2" t="n">
        <v>5.02</v>
      </c>
      <c r="DC686" s="2" t="n">
        <v>0</v>
      </c>
      <c r="DD686" s="2" t="n">
        <v>13.75</v>
      </c>
      <c r="DE686" s="2" t="n">
        <v>11.52</v>
      </c>
      <c r="DF686" s="2" t="n">
        <v>0</v>
      </c>
      <c r="DG686" s="2" t="n">
        <v>27.24</v>
      </c>
      <c r="DH686" s="2" t="n">
        <v>23.08</v>
      </c>
      <c r="DI686" s="2" t="n">
        <v>0</v>
      </c>
      <c r="DJ686" s="2" t="n">
        <v>34.54</v>
      </c>
      <c r="DK686" s="2" t="n">
        <v>31.14</v>
      </c>
      <c r="DL686" s="2" t="n">
        <v>0</v>
      </c>
      <c r="DM686" s="2" t="n">
        <v>44.26</v>
      </c>
      <c r="DN686" s="2" t="n">
        <v>44.26</v>
      </c>
      <c r="DO686" s="2" t="n">
        <v>0</v>
      </c>
      <c r="DP686" s="2" t="n">
        <v>52.06</v>
      </c>
      <c r="DQ686" s="2" t="n">
        <v>52.13</v>
      </c>
      <c r="DR686" s="2" t="n">
        <v>0</v>
      </c>
      <c r="DS686" s="2" t="n">
        <v>61.34</v>
      </c>
      <c r="DT686" s="2" t="n">
        <v>60.48</v>
      </c>
      <c r="DU686" s="2" t="n">
        <v>0</v>
      </c>
      <c r="DV686" s="2" t="n">
        <v>73.37</v>
      </c>
      <c r="DW686" s="2" t="n">
        <v>71.18000000000001</v>
      </c>
      <c r="DX686" s="2" t="n">
        <v>0</v>
      </c>
      <c r="DY686" s="2" t="n">
        <v>85.56</v>
      </c>
      <c r="DZ686" s="2" t="n">
        <v>83.23</v>
      </c>
      <c r="EA686" s="2" t="n">
        <v>0</v>
      </c>
      <c r="EB686" s="2" t="n">
        <v>95.95999999999999</v>
      </c>
      <c r="EC686" s="2" t="n">
        <v>93.58</v>
      </c>
      <c r="ED686" s="2" t="n">
        <v>0</v>
      </c>
      <c r="EE686" s="2" t="n">
        <v>99.11</v>
      </c>
      <c r="EF686" s="2" t="n">
        <v>98.06999999999999</v>
      </c>
      <c r="EG686" s="2" t="n">
        <v>0</v>
      </c>
      <c r="EH686" s="2" t="n">
        <v>100</v>
      </c>
      <c r="EI686" s="2" t="n">
        <v>99.79000000000001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</row>
    <row r="687">
      <c r="A687" s="2" t="n">
        <v>4</v>
      </c>
      <c r="B687" s="2" t="inlineStr">
        <is>
          <t>25.01.02.52</t>
        </is>
      </c>
      <c r="C687" s="2" t="inlineStr">
        <is>
          <t>J05 - Janela de alumínio correr 2 fls + fixo, 160x186cm</t>
        </is>
      </c>
      <c r="D687" s="2" t="inlineStr">
        <is>
          <t>13/01/2027</t>
        </is>
      </c>
      <c r="E687" s="2" t="inlineStr">
        <is>
          <t>24/10/2028</t>
        </is>
      </c>
      <c r="F687" s="2" t="n">
        <v>0</v>
      </c>
      <c r="G687" s="2" t="n">
        <v>0</v>
      </c>
      <c r="H687" s="2" t="n">
        <v>0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0.67</v>
      </c>
      <c r="CB687" s="2" t="n">
        <v>0</v>
      </c>
      <c r="CC687" s="2" t="n">
        <v>0</v>
      </c>
      <c r="CD687" s="2" t="n">
        <v>0.96</v>
      </c>
      <c r="CE687" s="2" t="n">
        <v>0</v>
      </c>
      <c r="CF687" s="2" t="n">
        <v>0.96</v>
      </c>
      <c r="CG687" s="2" t="n">
        <v>0.96</v>
      </c>
      <c r="CH687" s="2" t="n">
        <v>0</v>
      </c>
      <c r="CI687" s="2" t="n">
        <v>0.96</v>
      </c>
      <c r="CJ687" s="2" t="n">
        <v>1.68</v>
      </c>
      <c r="CK687" s="2" t="n">
        <v>0</v>
      </c>
      <c r="CL687" s="2" t="n">
        <v>0.96</v>
      </c>
      <c r="CM687" s="2" t="n">
        <v>2.34</v>
      </c>
      <c r="CN687" s="2" t="n">
        <v>0</v>
      </c>
      <c r="CO687" s="2" t="n">
        <v>1.6</v>
      </c>
      <c r="CP687" s="2" t="n">
        <v>3.11</v>
      </c>
      <c r="CQ687" s="2" t="n">
        <v>0</v>
      </c>
      <c r="CR687" s="2" t="n">
        <v>2.24</v>
      </c>
      <c r="CS687" s="2" t="n">
        <v>3.99</v>
      </c>
      <c r="CT687" s="2" t="n">
        <v>0</v>
      </c>
      <c r="CU687" s="2" t="n">
        <v>2.97</v>
      </c>
      <c r="CV687" s="2" t="n">
        <v>4.13</v>
      </c>
      <c r="CW687" s="2" t="n">
        <v>0</v>
      </c>
      <c r="CX687" s="2" t="n">
        <v>4.43</v>
      </c>
      <c r="CY687" s="2" t="n">
        <v>4.13</v>
      </c>
      <c r="CZ687" s="2" t="n">
        <v>0</v>
      </c>
      <c r="DA687" s="2" t="n">
        <v>6.02</v>
      </c>
      <c r="DB687" s="2" t="n">
        <v>5.02</v>
      </c>
      <c r="DC687" s="2" t="n">
        <v>0</v>
      </c>
      <c r="DD687" s="2" t="n">
        <v>13.75</v>
      </c>
      <c r="DE687" s="2" t="n">
        <v>11.52</v>
      </c>
      <c r="DF687" s="2" t="n">
        <v>0</v>
      </c>
      <c r="DG687" s="2" t="n">
        <v>27.24</v>
      </c>
      <c r="DH687" s="2" t="n">
        <v>23.08</v>
      </c>
      <c r="DI687" s="2" t="n">
        <v>0</v>
      </c>
      <c r="DJ687" s="2" t="n">
        <v>34.54</v>
      </c>
      <c r="DK687" s="2" t="n">
        <v>31.14</v>
      </c>
      <c r="DL687" s="2" t="n">
        <v>0</v>
      </c>
      <c r="DM687" s="2" t="n">
        <v>44.26</v>
      </c>
      <c r="DN687" s="2" t="n">
        <v>44.26</v>
      </c>
      <c r="DO687" s="2" t="n">
        <v>0</v>
      </c>
      <c r="DP687" s="2" t="n">
        <v>52.06</v>
      </c>
      <c r="DQ687" s="2" t="n">
        <v>52.13</v>
      </c>
      <c r="DR687" s="2" t="n">
        <v>0</v>
      </c>
      <c r="DS687" s="2" t="n">
        <v>61.34</v>
      </c>
      <c r="DT687" s="2" t="n">
        <v>60.48</v>
      </c>
      <c r="DU687" s="2" t="n">
        <v>0</v>
      </c>
      <c r="DV687" s="2" t="n">
        <v>73.37</v>
      </c>
      <c r="DW687" s="2" t="n">
        <v>71.18000000000001</v>
      </c>
      <c r="DX687" s="2" t="n">
        <v>0</v>
      </c>
      <c r="DY687" s="2" t="n">
        <v>85.56</v>
      </c>
      <c r="DZ687" s="2" t="n">
        <v>83.23</v>
      </c>
      <c r="EA687" s="2" t="n">
        <v>0</v>
      </c>
      <c r="EB687" s="2" t="n">
        <v>95.95999999999999</v>
      </c>
      <c r="EC687" s="2" t="n">
        <v>93.58</v>
      </c>
      <c r="ED687" s="2" t="n">
        <v>0</v>
      </c>
      <c r="EE687" s="2" t="n">
        <v>99.11</v>
      </c>
      <c r="EF687" s="2" t="n">
        <v>98.06999999999999</v>
      </c>
      <c r="EG687" s="2" t="n">
        <v>0</v>
      </c>
      <c r="EH687" s="2" t="n">
        <v>100</v>
      </c>
      <c r="EI687" s="2" t="n">
        <v>99.79000000000001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</row>
    <row r="688">
      <c r="A688" s="2" t="n">
        <v>4</v>
      </c>
      <c r="B688" s="2" t="inlineStr">
        <is>
          <t>25.01.02.53</t>
        </is>
      </c>
      <c r="C688" s="2" t="inlineStr">
        <is>
          <t>J06 - Janela de alumínio correr 2 fls + fixo, 200x186cm</t>
        </is>
      </c>
      <c r="D688" s="2" t="inlineStr">
        <is>
          <t>13/01/2027</t>
        </is>
      </c>
      <c r="E688" s="2" t="inlineStr">
        <is>
          <t>24/10/2028</t>
        </is>
      </c>
      <c r="F688" s="2" t="n">
        <v>0</v>
      </c>
      <c r="G688" s="2" t="n">
        <v>0</v>
      </c>
      <c r="H688" s="2" t="n">
        <v>0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0.67</v>
      </c>
      <c r="CB688" s="2" t="n">
        <v>0</v>
      </c>
      <c r="CC688" s="2" t="n">
        <v>0</v>
      </c>
      <c r="CD688" s="2" t="n">
        <v>0.96</v>
      </c>
      <c r="CE688" s="2" t="n">
        <v>0</v>
      </c>
      <c r="CF688" s="2" t="n">
        <v>0.96</v>
      </c>
      <c r="CG688" s="2" t="n">
        <v>0.96</v>
      </c>
      <c r="CH688" s="2" t="n">
        <v>0</v>
      </c>
      <c r="CI688" s="2" t="n">
        <v>0.96</v>
      </c>
      <c r="CJ688" s="2" t="n">
        <v>1.68</v>
      </c>
      <c r="CK688" s="2" t="n">
        <v>0</v>
      </c>
      <c r="CL688" s="2" t="n">
        <v>0.96</v>
      </c>
      <c r="CM688" s="2" t="n">
        <v>2.34</v>
      </c>
      <c r="CN688" s="2" t="n">
        <v>0</v>
      </c>
      <c r="CO688" s="2" t="n">
        <v>1.6</v>
      </c>
      <c r="CP688" s="2" t="n">
        <v>3.11</v>
      </c>
      <c r="CQ688" s="2" t="n">
        <v>0</v>
      </c>
      <c r="CR688" s="2" t="n">
        <v>2.24</v>
      </c>
      <c r="CS688" s="2" t="n">
        <v>3.99</v>
      </c>
      <c r="CT688" s="2" t="n">
        <v>0</v>
      </c>
      <c r="CU688" s="2" t="n">
        <v>2.97</v>
      </c>
      <c r="CV688" s="2" t="n">
        <v>4.13</v>
      </c>
      <c r="CW688" s="2" t="n">
        <v>0</v>
      </c>
      <c r="CX688" s="2" t="n">
        <v>4.43</v>
      </c>
      <c r="CY688" s="2" t="n">
        <v>4.13</v>
      </c>
      <c r="CZ688" s="2" t="n">
        <v>0</v>
      </c>
      <c r="DA688" s="2" t="n">
        <v>6.02</v>
      </c>
      <c r="DB688" s="2" t="n">
        <v>5.02</v>
      </c>
      <c r="DC688" s="2" t="n">
        <v>0</v>
      </c>
      <c r="DD688" s="2" t="n">
        <v>13.75</v>
      </c>
      <c r="DE688" s="2" t="n">
        <v>11.52</v>
      </c>
      <c r="DF688" s="2" t="n">
        <v>0</v>
      </c>
      <c r="DG688" s="2" t="n">
        <v>27.24</v>
      </c>
      <c r="DH688" s="2" t="n">
        <v>23.08</v>
      </c>
      <c r="DI688" s="2" t="n">
        <v>0</v>
      </c>
      <c r="DJ688" s="2" t="n">
        <v>34.54</v>
      </c>
      <c r="DK688" s="2" t="n">
        <v>31.14</v>
      </c>
      <c r="DL688" s="2" t="n">
        <v>0</v>
      </c>
      <c r="DM688" s="2" t="n">
        <v>44.26</v>
      </c>
      <c r="DN688" s="2" t="n">
        <v>44.26</v>
      </c>
      <c r="DO688" s="2" t="n">
        <v>0</v>
      </c>
      <c r="DP688" s="2" t="n">
        <v>52.06</v>
      </c>
      <c r="DQ688" s="2" t="n">
        <v>52.13</v>
      </c>
      <c r="DR688" s="2" t="n">
        <v>0</v>
      </c>
      <c r="DS688" s="2" t="n">
        <v>61.34</v>
      </c>
      <c r="DT688" s="2" t="n">
        <v>60.48</v>
      </c>
      <c r="DU688" s="2" t="n">
        <v>0</v>
      </c>
      <c r="DV688" s="2" t="n">
        <v>73.37</v>
      </c>
      <c r="DW688" s="2" t="n">
        <v>71.18000000000001</v>
      </c>
      <c r="DX688" s="2" t="n">
        <v>0</v>
      </c>
      <c r="DY688" s="2" t="n">
        <v>85.56</v>
      </c>
      <c r="DZ688" s="2" t="n">
        <v>83.23</v>
      </c>
      <c r="EA688" s="2" t="n">
        <v>0</v>
      </c>
      <c r="EB688" s="2" t="n">
        <v>95.95999999999999</v>
      </c>
      <c r="EC688" s="2" t="n">
        <v>93.58</v>
      </c>
      <c r="ED688" s="2" t="n">
        <v>0</v>
      </c>
      <c r="EE688" s="2" t="n">
        <v>99.11</v>
      </c>
      <c r="EF688" s="2" t="n">
        <v>98.06999999999999</v>
      </c>
      <c r="EG688" s="2" t="n">
        <v>0</v>
      </c>
      <c r="EH688" s="2" t="n">
        <v>100</v>
      </c>
      <c r="EI688" s="2" t="n">
        <v>99.79000000000001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</row>
    <row r="689">
      <c r="A689" s="2" t="n">
        <v>4</v>
      </c>
      <c r="B689" s="2" t="inlineStr">
        <is>
          <t>25.01.02.54</t>
        </is>
      </c>
      <c r="C689" s="2" t="inlineStr">
        <is>
          <t>J07 - Janela de alumínio pivotante + fixa, 90x186cm</t>
        </is>
      </c>
      <c r="D689" s="2" t="inlineStr">
        <is>
          <t>13/01/2027</t>
        </is>
      </c>
      <c r="E689" s="2" t="inlineStr">
        <is>
          <t>24/10/2028</t>
        </is>
      </c>
      <c r="F689" s="2" t="n">
        <v>0</v>
      </c>
      <c r="G689" s="2" t="n">
        <v>0</v>
      </c>
      <c r="H689" s="2" t="n">
        <v>0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0.67</v>
      </c>
      <c r="CB689" s="2" t="n">
        <v>0</v>
      </c>
      <c r="CC689" s="2" t="n">
        <v>0</v>
      </c>
      <c r="CD689" s="2" t="n">
        <v>0.96</v>
      </c>
      <c r="CE689" s="2" t="n">
        <v>0</v>
      </c>
      <c r="CF689" s="2" t="n">
        <v>0.96</v>
      </c>
      <c r="CG689" s="2" t="n">
        <v>0.96</v>
      </c>
      <c r="CH689" s="2" t="n">
        <v>0</v>
      </c>
      <c r="CI689" s="2" t="n">
        <v>0.96</v>
      </c>
      <c r="CJ689" s="2" t="n">
        <v>1.68</v>
      </c>
      <c r="CK689" s="2" t="n">
        <v>0</v>
      </c>
      <c r="CL689" s="2" t="n">
        <v>0.96</v>
      </c>
      <c r="CM689" s="2" t="n">
        <v>2.34</v>
      </c>
      <c r="CN689" s="2" t="n">
        <v>0</v>
      </c>
      <c r="CO689" s="2" t="n">
        <v>1.6</v>
      </c>
      <c r="CP689" s="2" t="n">
        <v>3.11</v>
      </c>
      <c r="CQ689" s="2" t="n">
        <v>0</v>
      </c>
      <c r="CR689" s="2" t="n">
        <v>2.24</v>
      </c>
      <c r="CS689" s="2" t="n">
        <v>3.99</v>
      </c>
      <c r="CT689" s="2" t="n">
        <v>0</v>
      </c>
      <c r="CU689" s="2" t="n">
        <v>2.97</v>
      </c>
      <c r="CV689" s="2" t="n">
        <v>4.13</v>
      </c>
      <c r="CW689" s="2" t="n">
        <v>0</v>
      </c>
      <c r="CX689" s="2" t="n">
        <v>4.43</v>
      </c>
      <c r="CY689" s="2" t="n">
        <v>4.13</v>
      </c>
      <c r="CZ689" s="2" t="n">
        <v>0</v>
      </c>
      <c r="DA689" s="2" t="n">
        <v>6.02</v>
      </c>
      <c r="DB689" s="2" t="n">
        <v>5.02</v>
      </c>
      <c r="DC689" s="2" t="n">
        <v>0</v>
      </c>
      <c r="DD689" s="2" t="n">
        <v>13.75</v>
      </c>
      <c r="DE689" s="2" t="n">
        <v>11.52</v>
      </c>
      <c r="DF689" s="2" t="n">
        <v>0</v>
      </c>
      <c r="DG689" s="2" t="n">
        <v>27.24</v>
      </c>
      <c r="DH689" s="2" t="n">
        <v>23.08</v>
      </c>
      <c r="DI689" s="2" t="n">
        <v>0</v>
      </c>
      <c r="DJ689" s="2" t="n">
        <v>34.54</v>
      </c>
      <c r="DK689" s="2" t="n">
        <v>31.14</v>
      </c>
      <c r="DL689" s="2" t="n">
        <v>0</v>
      </c>
      <c r="DM689" s="2" t="n">
        <v>44.26</v>
      </c>
      <c r="DN689" s="2" t="n">
        <v>44.26</v>
      </c>
      <c r="DO689" s="2" t="n">
        <v>0</v>
      </c>
      <c r="DP689" s="2" t="n">
        <v>52.06</v>
      </c>
      <c r="DQ689" s="2" t="n">
        <v>52.13</v>
      </c>
      <c r="DR689" s="2" t="n">
        <v>0</v>
      </c>
      <c r="DS689" s="2" t="n">
        <v>61.34</v>
      </c>
      <c r="DT689" s="2" t="n">
        <v>60.48</v>
      </c>
      <c r="DU689" s="2" t="n">
        <v>0</v>
      </c>
      <c r="DV689" s="2" t="n">
        <v>73.37</v>
      </c>
      <c r="DW689" s="2" t="n">
        <v>71.18000000000001</v>
      </c>
      <c r="DX689" s="2" t="n">
        <v>0</v>
      </c>
      <c r="DY689" s="2" t="n">
        <v>85.56</v>
      </c>
      <c r="DZ689" s="2" t="n">
        <v>83.23</v>
      </c>
      <c r="EA689" s="2" t="n">
        <v>0</v>
      </c>
      <c r="EB689" s="2" t="n">
        <v>95.95999999999999</v>
      </c>
      <c r="EC689" s="2" t="n">
        <v>93.58</v>
      </c>
      <c r="ED689" s="2" t="n">
        <v>0</v>
      </c>
      <c r="EE689" s="2" t="n">
        <v>99.11</v>
      </c>
      <c r="EF689" s="2" t="n">
        <v>98.06999999999999</v>
      </c>
      <c r="EG689" s="2" t="n">
        <v>0</v>
      </c>
      <c r="EH689" s="2" t="n">
        <v>100</v>
      </c>
      <c r="EI689" s="2" t="n">
        <v>99.79000000000001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</row>
    <row r="690">
      <c r="A690" s="2" t="n">
        <v>4</v>
      </c>
      <c r="B690" s="2" t="inlineStr">
        <is>
          <t>25.01.02.55</t>
        </is>
      </c>
      <c r="C690" s="2" t="inlineStr">
        <is>
          <t>J08 - Janela de alumínio maxim-ar fixa, 640x100cm</t>
        </is>
      </c>
      <c r="D690" s="2" t="inlineStr">
        <is>
          <t>13/01/2027</t>
        </is>
      </c>
      <c r="E690" s="2" t="inlineStr">
        <is>
          <t>24/10/2028</t>
        </is>
      </c>
      <c r="F690" s="2" t="n">
        <v>0</v>
      </c>
      <c r="G690" s="2" t="n">
        <v>0</v>
      </c>
      <c r="H690" s="2" t="n">
        <v>0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0.67</v>
      </c>
      <c r="CB690" s="2" t="n">
        <v>0</v>
      </c>
      <c r="CC690" s="2" t="n">
        <v>0</v>
      </c>
      <c r="CD690" s="2" t="n">
        <v>0.96</v>
      </c>
      <c r="CE690" s="2" t="n">
        <v>0</v>
      </c>
      <c r="CF690" s="2" t="n">
        <v>0.96</v>
      </c>
      <c r="CG690" s="2" t="n">
        <v>0.96</v>
      </c>
      <c r="CH690" s="2" t="n">
        <v>0</v>
      </c>
      <c r="CI690" s="2" t="n">
        <v>0.96</v>
      </c>
      <c r="CJ690" s="2" t="n">
        <v>1.68</v>
      </c>
      <c r="CK690" s="2" t="n">
        <v>0</v>
      </c>
      <c r="CL690" s="2" t="n">
        <v>0.96</v>
      </c>
      <c r="CM690" s="2" t="n">
        <v>2.34</v>
      </c>
      <c r="CN690" s="2" t="n">
        <v>0</v>
      </c>
      <c r="CO690" s="2" t="n">
        <v>1.6</v>
      </c>
      <c r="CP690" s="2" t="n">
        <v>3.11</v>
      </c>
      <c r="CQ690" s="2" t="n">
        <v>0</v>
      </c>
      <c r="CR690" s="2" t="n">
        <v>2.24</v>
      </c>
      <c r="CS690" s="2" t="n">
        <v>3.99</v>
      </c>
      <c r="CT690" s="2" t="n">
        <v>0</v>
      </c>
      <c r="CU690" s="2" t="n">
        <v>2.97</v>
      </c>
      <c r="CV690" s="2" t="n">
        <v>4.13</v>
      </c>
      <c r="CW690" s="2" t="n">
        <v>0</v>
      </c>
      <c r="CX690" s="2" t="n">
        <v>4.43</v>
      </c>
      <c r="CY690" s="2" t="n">
        <v>4.13</v>
      </c>
      <c r="CZ690" s="2" t="n">
        <v>0</v>
      </c>
      <c r="DA690" s="2" t="n">
        <v>6.02</v>
      </c>
      <c r="DB690" s="2" t="n">
        <v>5.02</v>
      </c>
      <c r="DC690" s="2" t="n">
        <v>0</v>
      </c>
      <c r="DD690" s="2" t="n">
        <v>13.75</v>
      </c>
      <c r="DE690" s="2" t="n">
        <v>11.52</v>
      </c>
      <c r="DF690" s="2" t="n">
        <v>0</v>
      </c>
      <c r="DG690" s="2" t="n">
        <v>27.24</v>
      </c>
      <c r="DH690" s="2" t="n">
        <v>23.08</v>
      </c>
      <c r="DI690" s="2" t="n">
        <v>0</v>
      </c>
      <c r="DJ690" s="2" t="n">
        <v>34.54</v>
      </c>
      <c r="DK690" s="2" t="n">
        <v>31.14</v>
      </c>
      <c r="DL690" s="2" t="n">
        <v>0</v>
      </c>
      <c r="DM690" s="2" t="n">
        <v>44.26</v>
      </c>
      <c r="DN690" s="2" t="n">
        <v>44.26</v>
      </c>
      <c r="DO690" s="2" t="n">
        <v>0</v>
      </c>
      <c r="DP690" s="2" t="n">
        <v>52.06</v>
      </c>
      <c r="DQ690" s="2" t="n">
        <v>52.13</v>
      </c>
      <c r="DR690" s="2" t="n">
        <v>0</v>
      </c>
      <c r="DS690" s="2" t="n">
        <v>61.34</v>
      </c>
      <c r="DT690" s="2" t="n">
        <v>60.48</v>
      </c>
      <c r="DU690" s="2" t="n">
        <v>0</v>
      </c>
      <c r="DV690" s="2" t="n">
        <v>73.37</v>
      </c>
      <c r="DW690" s="2" t="n">
        <v>71.18000000000001</v>
      </c>
      <c r="DX690" s="2" t="n">
        <v>0</v>
      </c>
      <c r="DY690" s="2" t="n">
        <v>85.56</v>
      </c>
      <c r="DZ690" s="2" t="n">
        <v>83.23</v>
      </c>
      <c r="EA690" s="2" t="n">
        <v>0</v>
      </c>
      <c r="EB690" s="2" t="n">
        <v>95.95999999999999</v>
      </c>
      <c r="EC690" s="2" t="n">
        <v>93.58</v>
      </c>
      <c r="ED690" s="2" t="n">
        <v>0</v>
      </c>
      <c r="EE690" s="2" t="n">
        <v>99.11</v>
      </c>
      <c r="EF690" s="2" t="n">
        <v>98.06999999999999</v>
      </c>
      <c r="EG690" s="2" t="n">
        <v>0</v>
      </c>
      <c r="EH690" s="2" t="n">
        <v>100</v>
      </c>
      <c r="EI690" s="2" t="n">
        <v>99.79000000000001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</row>
    <row r="691">
      <c r="A691" s="2" t="n">
        <v>4</v>
      </c>
      <c r="B691" s="2" t="inlineStr">
        <is>
          <t>25.01.02.56</t>
        </is>
      </c>
      <c r="C691" s="2" t="inlineStr">
        <is>
          <t>J09 - Janela de alumínio maxim-ar fixa, 640x100cm</t>
        </is>
      </c>
      <c r="D691" s="2" t="inlineStr">
        <is>
          <t>13/01/2027</t>
        </is>
      </c>
      <c r="E691" s="2" t="inlineStr">
        <is>
          <t>24/10/2028</t>
        </is>
      </c>
      <c r="F691" s="2" t="n">
        <v>0</v>
      </c>
      <c r="G691" s="2" t="n">
        <v>0</v>
      </c>
      <c r="H691" s="2" t="n">
        <v>0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0.67</v>
      </c>
      <c r="CB691" s="2" t="n">
        <v>0</v>
      </c>
      <c r="CC691" s="2" t="n">
        <v>0</v>
      </c>
      <c r="CD691" s="2" t="n">
        <v>0.96</v>
      </c>
      <c r="CE691" s="2" t="n">
        <v>0</v>
      </c>
      <c r="CF691" s="2" t="n">
        <v>0.96</v>
      </c>
      <c r="CG691" s="2" t="n">
        <v>0.96</v>
      </c>
      <c r="CH691" s="2" t="n">
        <v>0</v>
      </c>
      <c r="CI691" s="2" t="n">
        <v>0.96</v>
      </c>
      <c r="CJ691" s="2" t="n">
        <v>1.68</v>
      </c>
      <c r="CK691" s="2" t="n">
        <v>0</v>
      </c>
      <c r="CL691" s="2" t="n">
        <v>0.96</v>
      </c>
      <c r="CM691" s="2" t="n">
        <v>2.34</v>
      </c>
      <c r="CN691" s="2" t="n">
        <v>0</v>
      </c>
      <c r="CO691" s="2" t="n">
        <v>1.6</v>
      </c>
      <c r="CP691" s="2" t="n">
        <v>3.11</v>
      </c>
      <c r="CQ691" s="2" t="n">
        <v>0</v>
      </c>
      <c r="CR691" s="2" t="n">
        <v>2.24</v>
      </c>
      <c r="CS691" s="2" t="n">
        <v>3.99</v>
      </c>
      <c r="CT691" s="2" t="n">
        <v>0</v>
      </c>
      <c r="CU691" s="2" t="n">
        <v>2.97</v>
      </c>
      <c r="CV691" s="2" t="n">
        <v>4.13</v>
      </c>
      <c r="CW691" s="2" t="n">
        <v>0</v>
      </c>
      <c r="CX691" s="2" t="n">
        <v>4.43</v>
      </c>
      <c r="CY691" s="2" t="n">
        <v>4.13</v>
      </c>
      <c r="CZ691" s="2" t="n">
        <v>0</v>
      </c>
      <c r="DA691" s="2" t="n">
        <v>6.02</v>
      </c>
      <c r="DB691" s="2" t="n">
        <v>5.02</v>
      </c>
      <c r="DC691" s="2" t="n">
        <v>0</v>
      </c>
      <c r="DD691" s="2" t="n">
        <v>13.75</v>
      </c>
      <c r="DE691" s="2" t="n">
        <v>11.52</v>
      </c>
      <c r="DF691" s="2" t="n">
        <v>0</v>
      </c>
      <c r="DG691" s="2" t="n">
        <v>27.24</v>
      </c>
      <c r="DH691" s="2" t="n">
        <v>23.08</v>
      </c>
      <c r="DI691" s="2" t="n">
        <v>0</v>
      </c>
      <c r="DJ691" s="2" t="n">
        <v>34.54</v>
      </c>
      <c r="DK691" s="2" t="n">
        <v>31.14</v>
      </c>
      <c r="DL691" s="2" t="n">
        <v>0</v>
      </c>
      <c r="DM691" s="2" t="n">
        <v>44.26</v>
      </c>
      <c r="DN691" s="2" t="n">
        <v>44.26</v>
      </c>
      <c r="DO691" s="2" t="n">
        <v>0</v>
      </c>
      <c r="DP691" s="2" t="n">
        <v>52.06</v>
      </c>
      <c r="DQ691" s="2" t="n">
        <v>52.13</v>
      </c>
      <c r="DR691" s="2" t="n">
        <v>0</v>
      </c>
      <c r="DS691" s="2" t="n">
        <v>61.34</v>
      </c>
      <c r="DT691" s="2" t="n">
        <v>60.48</v>
      </c>
      <c r="DU691" s="2" t="n">
        <v>0</v>
      </c>
      <c r="DV691" s="2" t="n">
        <v>73.37</v>
      </c>
      <c r="DW691" s="2" t="n">
        <v>71.18000000000001</v>
      </c>
      <c r="DX691" s="2" t="n">
        <v>0</v>
      </c>
      <c r="DY691" s="2" t="n">
        <v>85.56</v>
      </c>
      <c r="DZ691" s="2" t="n">
        <v>83.23</v>
      </c>
      <c r="EA691" s="2" t="n">
        <v>0</v>
      </c>
      <c r="EB691" s="2" t="n">
        <v>95.95999999999999</v>
      </c>
      <c r="EC691" s="2" t="n">
        <v>93.58</v>
      </c>
      <c r="ED691" s="2" t="n">
        <v>0</v>
      </c>
      <c r="EE691" s="2" t="n">
        <v>99.11</v>
      </c>
      <c r="EF691" s="2" t="n">
        <v>98.06999999999999</v>
      </c>
      <c r="EG691" s="2" t="n">
        <v>0</v>
      </c>
      <c r="EH691" s="2" t="n">
        <v>100</v>
      </c>
      <c r="EI691" s="2" t="n">
        <v>99.79000000000001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</row>
    <row r="692">
      <c r="A692" s="2" t="n">
        <v>4</v>
      </c>
      <c r="B692" s="2" t="inlineStr">
        <is>
          <t>25.01.02.57</t>
        </is>
      </c>
      <c r="C692" s="2" t="inlineStr">
        <is>
          <t>J10 - Janela de alumínio maxim-ar fixa, 357x100cm</t>
        </is>
      </c>
      <c r="D692" s="2" t="inlineStr">
        <is>
          <t>13/01/2027</t>
        </is>
      </c>
      <c r="E692" s="2" t="inlineStr">
        <is>
          <t>24/10/2028</t>
        </is>
      </c>
      <c r="F692" s="2" t="n">
        <v>0</v>
      </c>
      <c r="G692" s="2" t="n">
        <v>0</v>
      </c>
      <c r="H692" s="2" t="n">
        <v>0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0.67</v>
      </c>
      <c r="CB692" s="2" t="n">
        <v>0</v>
      </c>
      <c r="CC692" s="2" t="n">
        <v>0</v>
      </c>
      <c r="CD692" s="2" t="n">
        <v>0.96</v>
      </c>
      <c r="CE692" s="2" t="n">
        <v>0</v>
      </c>
      <c r="CF692" s="2" t="n">
        <v>0.96</v>
      </c>
      <c r="CG692" s="2" t="n">
        <v>0.96</v>
      </c>
      <c r="CH692" s="2" t="n">
        <v>0</v>
      </c>
      <c r="CI692" s="2" t="n">
        <v>0.96</v>
      </c>
      <c r="CJ692" s="2" t="n">
        <v>1.68</v>
      </c>
      <c r="CK692" s="2" t="n">
        <v>0</v>
      </c>
      <c r="CL692" s="2" t="n">
        <v>0.96</v>
      </c>
      <c r="CM692" s="2" t="n">
        <v>2.34</v>
      </c>
      <c r="CN692" s="2" t="n">
        <v>0</v>
      </c>
      <c r="CO692" s="2" t="n">
        <v>1.6</v>
      </c>
      <c r="CP692" s="2" t="n">
        <v>3.11</v>
      </c>
      <c r="CQ692" s="2" t="n">
        <v>0</v>
      </c>
      <c r="CR692" s="2" t="n">
        <v>2.24</v>
      </c>
      <c r="CS692" s="2" t="n">
        <v>3.99</v>
      </c>
      <c r="CT692" s="2" t="n">
        <v>0</v>
      </c>
      <c r="CU692" s="2" t="n">
        <v>2.97</v>
      </c>
      <c r="CV692" s="2" t="n">
        <v>4.13</v>
      </c>
      <c r="CW692" s="2" t="n">
        <v>0</v>
      </c>
      <c r="CX692" s="2" t="n">
        <v>4.43</v>
      </c>
      <c r="CY692" s="2" t="n">
        <v>4.13</v>
      </c>
      <c r="CZ692" s="2" t="n">
        <v>0</v>
      </c>
      <c r="DA692" s="2" t="n">
        <v>6.02</v>
      </c>
      <c r="DB692" s="2" t="n">
        <v>5.02</v>
      </c>
      <c r="DC692" s="2" t="n">
        <v>0</v>
      </c>
      <c r="DD692" s="2" t="n">
        <v>13.75</v>
      </c>
      <c r="DE692" s="2" t="n">
        <v>11.52</v>
      </c>
      <c r="DF692" s="2" t="n">
        <v>0</v>
      </c>
      <c r="DG692" s="2" t="n">
        <v>27.24</v>
      </c>
      <c r="DH692" s="2" t="n">
        <v>23.08</v>
      </c>
      <c r="DI692" s="2" t="n">
        <v>0</v>
      </c>
      <c r="DJ692" s="2" t="n">
        <v>34.54</v>
      </c>
      <c r="DK692" s="2" t="n">
        <v>31.14</v>
      </c>
      <c r="DL692" s="2" t="n">
        <v>0</v>
      </c>
      <c r="DM692" s="2" t="n">
        <v>44.26</v>
      </c>
      <c r="DN692" s="2" t="n">
        <v>44.26</v>
      </c>
      <c r="DO692" s="2" t="n">
        <v>0</v>
      </c>
      <c r="DP692" s="2" t="n">
        <v>52.06</v>
      </c>
      <c r="DQ692" s="2" t="n">
        <v>52.13</v>
      </c>
      <c r="DR692" s="2" t="n">
        <v>0</v>
      </c>
      <c r="DS692" s="2" t="n">
        <v>61.34</v>
      </c>
      <c r="DT692" s="2" t="n">
        <v>60.48</v>
      </c>
      <c r="DU692" s="2" t="n">
        <v>0</v>
      </c>
      <c r="DV692" s="2" t="n">
        <v>73.37</v>
      </c>
      <c r="DW692" s="2" t="n">
        <v>71.18000000000001</v>
      </c>
      <c r="DX692" s="2" t="n">
        <v>0</v>
      </c>
      <c r="DY692" s="2" t="n">
        <v>85.56</v>
      </c>
      <c r="DZ692" s="2" t="n">
        <v>83.23</v>
      </c>
      <c r="EA692" s="2" t="n">
        <v>0</v>
      </c>
      <c r="EB692" s="2" t="n">
        <v>95.95999999999999</v>
      </c>
      <c r="EC692" s="2" t="n">
        <v>93.58</v>
      </c>
      <c r="ED692" s="2" t="n">
        <v>0</v>
      </c>
      <c r="EE692" s="2" t="n">
        <v>99.11</v>
      </c>
      <c r="EF692" s="2" t="n">
        <v>98.06999999999999</v>
      </c>
      <c r="EG692" s="2" t="n">
        <v>0</v>
      </c>
      <c r="EH692" s="2" t="n">
        <v>100</v>
      </c>
      <c r="EI692" s="2" t="n">
        <v>99.79000000000001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</row>
    <row r="693">
      <c r="A693" s="2" t="n">
        <v>4</v>
      </c>
      <c r="B693" s="2" t="inlineStr">
        <is>
          <t>25.01.02.58</t>
        </is>
      </c>
      <c r="C693" s="2" t="inlineStr">
        <is>
          <t>J11 - Janela de alumínio maxim-ar, 1473x60cm</t>
        </is>
      </c>
      <c r="D693" s="2" t="inlineStr">
        <is>
          <t>13/01/2027</t>
        </is>
      </c>
      <c r="E693" s="2" t="inlineStr">
        <is>
          <t>24/10/2028</t>
        </is>
      </c>
      <c r="F693" s="2" t="n">
        <v>0</v>
      </c>
      <c r="G693" s="2" t="n">
        <v>0</v>
      </c>
      <c r="H693" s="2" t="n">
        <v>0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0.67</v>
      </c>
      <c r="CB693" s="2" t="n">
        <v>0</v>
      </c>
      <c r="CC693" s="2" t="n">
        <v>0</v>
      </c>
      <c r="CD693" s="2" t="n">
        <v>0.96</v>
      </c>
      <c r="CE693" s="2" t="n">
        <v>0</v>
      </c>
      <c r="CF693" s="2" t="n">
        <v>0.96</v>
      </c>
      <c r="CG693" s="2" t="n">
        <v>0.96</v>
      </c>
      <c r="CH693" s="2" t="n">
        <v>0</v>
      </c>
      <c r="CI693" s="2" t="n">
        <v>0.96</v>
      </c>
      <c r="CJ693" s="2" t="n">
        <v>1.68</v>
      </c>
      <c r="CK693" s="2" t="n">
        <v>0</v>
      </c>
      <c r="CL693" s="2" t="n">
        <v>0.96</v>
      </c>
      <c r="CM693" s="2" t="n">
        <v>2.34</v>
      </c>
      <c r="CN693" s="2" t="n">
        <v>0</v>
      </c>
      <c r="CO693" s="2" t="n">
        <v>1.6</v>
      </c>
      <c r="CP693" s="2" t="n">
        <v>3.11</v>
      </c>
      <c r="CQ693" s="2" t="n">
        <v>0</v>
      </c>
      <c r="CR693" s="2" t="n">
        <v>2.24</v>
      </c>
      <c r="CS693" s="2" t="n">
        <v>3.99</v>
      </c>
      <c r="CT693" s="2" t="n">
        <v>0</v>
      </c>
      <c r="CU693" s="2" t="n">
        <v>2.97</v>
      </c>
      <c r="CV693" s="2" t="n">
        <v>4.13</v>
      </c>
      <c r="CW693" s="2" t="n">
        <v>0</v>
      </c>
      <c r="CX693" s="2" t="n">
        <v>4.43</v>
      </c>
      <c r="CY693" s="2" t="n">
        <v>4.13</v>
      </c>
      <c r="CZ693" s="2" t="n">
        <v>0</v>
      </c>
      <c r="DA693" s="2" t="n">
        <v>6.02</v>
      </c>
      <c r="DB693" s="2" t="n">
        <v>5.02</v>
      </c>
      <c r="DC693" s="2" t="n">
        <v>0</v>
      </c>
      <c r="DD693" s="2" t="n">
        <v>13.75</v>
      </c>
      <c r="DE693" s="2" t="n">
        <v>11.52</v>
      </c>
      <c r="DF693" s="2" t="n">
        <v>0</v>
      </c>
      <c r="DG693" s="2" t="n">
        <v>27.24</v>
      </c>
      <c r="DH693" s="2" t="n">
        <v>23.08</v>
      </c>
      <c r="DI693" s="2" t="n">
        <v>0</v>
      </c>
      <c r="DJ693" s="2" t="n">
        <v>34.54</v>
      </c>
      <c r="DK693" s="2" t="n">
        <v>31.14</v>
      </c>
      <c r="DL693" s="2" t="n">
        <v>0</v>
      </c>
      <c r="DM693" s="2" t="n">
        <v>44.26</v>
      </c>
      <c r="DN693" s="2" t="n">
        <v>44.26</v>
      </c>
      <c r="DO693" s="2" t="n">
        <v>0</v>
      </c>
      <c r="DP693" s="2" t="n">
        <v>52.06</v>
      </c>
      <c r="DQ693" s="2" t="n">
        <v>52.13</v>
      </c>
      <c r="DR693" s="2" t="n">
        <v>0</v>
      </c>
      <c r="DS693" s="2" t="n">
        <v>61.34</v>
      </c>
      <c r="DT693" s="2" t="n">
        <v>60.48</v>
      </c>
      <c r="DU693" s="2" t="n">
        <v>0</v>
      </c>
      <c r="DV693" s="2" t="n">
        <v>73.37</v>
      </c>
      <c r="DW693" s="2" t="n">
        <v>71.18000000000001</v>
      </c>
      <c r="DX693" s="2" t="n">
        <v>0</v>
      </c>
      <c r="DY693" s="2" t="n">
        <v>85.56</v>
      </c>
      <c r="DZ693" s="2" t="n">
        <v>83.23</v>
      </c>
      <c r="EA693" s="2" t="n">
        <v>0</v>
      </c>
      <c r="EB693" s="2" t="n">
        <v>95.95999999999999</v>
      </c>
      <c r="EC693" s="2" t="n">
        <v>93.58</v>
      </c>
      <c r="ED693" s="2" t="n">
        <v>0</v>
      </c>
      <c r="EE693" s="2" t="n">
        <v>99.11</v>
      </c>
      <c r="EF693" s="2" t="n">
        <v>98.06999999999999</v>
      </c>
      <c r="EG693" s="2" t="n">
        <v>0</v>
      </c>
      <c r="EH693" s="2" t="n">
        <v>100</v>
      </c>
      <c r="EI693" s="2" t="n">
        <v>99.79000000000001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</row>
    <row r="694">
      <c r="A694" s="2" t="n">
        <v>4</v>
      </c>
      <c r="B694" s="2" t="inlineStr">
        <is>
          <t>25.01.02.59</t>
        </is>
      </c>
      <c r="C694" s="2" t="inlineStr">
        <is>
          <t>J12 - Janela de alumínio veneziana fixa, 360x135cm</t>
        </is>
      </c>
      <c r="D694" s="2" t="inlineStr">
        <is>
          <t>13/01/2027</t>
        </is>
      </c>
      <c r="E694" s="2" t="inlineStr">
        <is>
          <t>24/10/2028</t>
        </is>
      </c>
      <c r="F694" s="2" t="n">
        <v>0</v>
      </c>
      <c r="G694" s="2" t="n">
        <v>0</v>
      </c>
      <c r="H694" s="2" t="n">
        <v>0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0.67</v>
      </c>
      <c r="CB694" s="2" t="n">
        <v>0</v>
      </c>
      <c r="CC694" s="2" t="n">
        <v>0</v>
      </c>
      <c r="CD694" s="2" t="n">
        <v>0.96</v>
      </c>
      <c r="CE694" s="2" t="n">
        <v>0</v>
      </c>
      <c r="CF694" s="2" t="n">
        <v>0.96</v>
      </c>
      <c r="CG694" s="2" t="n">
        <v>0.96</v>
      </c>
      <c r="CH694" s="2" t="n">
        <v>0</v>
      </c>
      <c r="CI694" s="2" t="n">
        <v>0.96</v>
      </c>
      <c r="CJ694" s="2" t="n">
        <v>1.68</v>
      </c>
      <c r="CK694" s="2" t="n">
        <v>0</v>
      </c>
      <c r="CL694" s="2" t="n">
        <v>0.96</v>
      </c>
      <c r="CM694" s="2" t="n">
        <v>2.34</v>
      </c>
      <c r="CN694" s="2" t="n">
        <v>0</v>
      </c>
      <c r="CO694" s="2" t="n">
        <v>1.6</v>
      </c>
      <c r="CP694" s="2" t="n">
        <v>3.11</v>
      </c>
      <c r="CQ694" s="2" t="n">
        <v>0</v>
      </c>
      <c r="CR694" s="2" t="n">
        <v>2.24</v>
      </c>
      <c r="CS694" s="2" t="n">
        <v>3.99</v>
      </c>
      <c r="CT694" s="2" t="n">
        <v>0</v>
      </c>
      <c r="CU694" s="2" t="n">
        <v>2.97</v>
      </c>
      <c r="CV694" s="2" t="n">
        <v>4.13</v>
      </c>
      <c r="CW694" s="2" t="n">
        <v>0</v>
      </c>
      <c r="CX694" s="2" t="n">
        <v>4.43</v>
      </c>
      <c r="CY694" s="2" t="n">
        <v>4.13</v>
      </c>
      <c r="CZ694" s="2" t="n">
        <v>0</v>
      </c>
      <c r="DA694" s="2" t="n">
        <v>6.02</v>
      </c>
      <c r="DB694" s="2" t="n">
        <v>5.02</v>
      </c>
      <c r="DC694" s="2" t="n">
        <v>0</v>
      </c>
      <c r="DD694" s="2" t="n">
        <v>13.75</v>
      </c>
      <c r="DE694" s="2" t="n">
        <v>11.52</v>
      </c>
      <c r="DF694" s="2" t="n">
        <v>0</v>
      </c>
      <c r="DG694" s="2" t="n">
        <v>27.24</v>
      </c>
      <c r="DH694" s="2" t="n">
        <v>23.08</v>
      </c>
      <c r="DI694" s="2" t="n">
        <v>0</v>
      </c>
      <c r="DJ694" s="2" t="n">
        <v>34.54</v>
      </c>
      <c r="DK694" s="2" t="n">
        <v>31.14</v>
      </c>
      <c r="DL694" s="2" t="n">
        <v>0</v>
      </c>
      <c r="DM694" s="2" t="n">
        <v>44.26</v>
      </c>
      <c r="DN694" s="2" t="n">
        <v>44.26</v>
      </c>
      <c r="DO694" s="2" t="n">
        <v>0</v>
      </c>
      <c r="DP694" s="2" t="n">
        <v>52.06</v>
      </c>
      <c r="DQ694" s="2" t="n">
        <v>52.13</v>
      </c>
      <c r="DR694" s="2" t="n">
        <v>0</v>
      </c>
      <c r="DS694" s="2" t="n">
        <v>61.34</v>
      </c>
      <c r="DT694" s="2" t="n">
        <v>60.48</v>
      </c>
      <c r="DU694" s="2" t="n">
        <v>0</v>
      </c>
      <c r="DV694" s="2" t="n">
        <v>73.37</v>
      </c>
      <c r="DW694" s="2" t="n">
        <v>71.18000000000001</v>
      </c>
      <c r="DX694" s="2" t="n">
        <v>0</v>
      </c>
      <c r="DY694" s="2" t="n">
        <v>85.56</v>
      </c>
      <c r="DZ694" s="2" t="n">
        <v>83.23</v>
      </c>
      <c r="EA694" s="2" t="n">
        <v>0</v>
      </c>
      <c r="EB694" s="2" t="n">
        <v>95.95999999999999</v>
      </c>
      <c r="EC694" s="2" t="n">
        <v>93.58</v>
      </c>
      <c r="ED694" s="2" t="n">
        <v>0</v>
      </c>
      <c r="EE694" s="2" t="n">
        <v>99.11</v>
      </c>
      <c r="EF694" s="2" t="n">
        <v>98.06999999999999</v>
      </c>
      <c r="EG694" s="2" t="n">
        <v>0</v>
      </c>
      <c r="EH694" s="2" t="n">
        <v>100</v>
      </c>
      <c r="EI694" s="2" t="n">
        <v>99.79000000000001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</row>
    <row r="695">
      <c r="A695" s="2" t="n">
        <v>4</v>
      </c>
      <c r="B695" s="2" t="inlineStr">
        <is>
          <t>25.01.02.60</t>
        </is>
      </c>
      <c r="C695" s="2" t="inlineStr">
        <is>
          <t>E09 - Esquadria de alumínio, fixa + veneziana, 1668,2x438cm</t>
        </is>
      </c>
      <c r="D695" s="2" t="inlineStr">
        <is>
          <t>13/01/2027</t>
        </is>
      </c>
      <c r="E695" s="2" t="inlineStr">
        <is>
          <t>24/10/2028</t>
        </is>
      </c>
      <c r="F695" s="2" t="n">
        <v>0</v>
      </c>
      <c r="G695" s="2" t="n">
        <v>0</v>
      </c>
      <c r="H695" s="2" t="n">
        <v>0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0.67</v>
      </c>
      <c r="CB695" s="2" t="n">
        <v>0</v>
      </c>
      <c r="CC695" s="2" t="n">
        <v>0</v>
      </c>
      <c r="CD695" s="2" t="n">
        <v>0.96</v>
      </c>
      <c r="CE695" s="2" t="n">
        <v>0</v>
      </c>
      <c r="CF695" s="2" t="n">
        <v>0.96</v>
      </c>
      <c r="CG695" s="2" t="n">
        <v>0.96</v>
      </c>
      <c r="CH695" s="2" t="n">
        <v>0</v>
      </c>
      <c r="CI695" s="2" t="n">
        <v>0.96</v>
      </c>
      <c r="CJ695" s="2" t="n">
        <v>1.68</v>
      </c>
      <c r="CK695" s="2" t="n">
        <v>0</v>
      </c>
      <c r="CL695" s="2" t="n">
        <v>0.96</v>
      </c>
      <c r="CM695" s="2" t="n">
        <v>2.34</v>
      </c>
      <c r="CN695" s="2" t="n">
        <v>0</v>
      </c>
      <c r="CO695" s="2" t="n">
        <v>1.6</v>
      </c>
      <c r="CP695" s="2" t="n">
        <v>3.11</v>
      </c>
      <c r="CQ695" s="2" t="n">
        <v>0</v>
      </c>
      <c r="CR695" s="2" t="n">
        <v>2.24</v>
      </c>
      <c r="CS695" s="2" t="n">
        <v>3.99</v>
      </c>
      <c r="CT695" s="2" t="n">
        <v>0</v>
      </c>
      <c r="CU695" s="2" t="n">
        <v>2.97</v>
      </c>
      <c r="CV695" s="2" t="n">
        <v>4.13</v>
      </c>
      <c r="CW695" s="2" t="n">
        <v>0</v>
      </c>
      <c r="CX695" s="2" t="n">
        <v>4.43</v>
      </c>
      <c r="CY695" s="2" t="n">
        <v>4.13</v>
      </c>
      <c r="CZ695" s="2" t="n">
        <v>0</v>
      </c>
      <c r="DA695" s="2" t="n">
        <v>6.02</v>
      </c>
      <c r="DB695" s="2" t="n">
        <v>5.02</v>
      </c>
      <c r="DC695" s="2" t="n">
        <v>0</v>
      </c>
      <c r="DD695" s="2" t="n">
        <v>13.75</v>
      </c>
      <c r="DE695" s="2" t="n">
        <v>11.52</v>
      </c>
      <c r="DF695" s="2" t="n">
        <v>0</v>
      </c>
      <c r="DG695" s="2" t="n">
        <v>27.24</v>
      </c>
      <c r="DH695" s="2" t="n">
        <v>23.08</v>
      </c>
      <c r="DI695" s="2" t="n">
        <v>0</v>
      </c>
      <c r="DJ695" s="2" t="n">
        <v>34.54</v>
      </c>
      <c r="DK695" s="2" t="n">
        <v>31.14</v>
      </c>
      <c r="DL695" s="2" t="n">
        <v>0</v>
      </c>
      <c r="DM695" s="2" t="n">
        <v>44.26</v>
      </c>
      <c r="DN695" s="2" t="n">
        <v>44.26</v>
      </c>
      <c r="DO695" s="2" t="n">
        <v>0</v>
      </c>
      <c r="DP695" s="2" t="n">
        <v>52.06</v>
      </c>
      <c r="DQ695" s="2" t="n">
        <v>52.13</v>
      </c>
      <c r="DR695" s="2" t="n">
        <v>0</v>
      </c>
      <c r="DS695" s="2" t="n">
        <v>61.34</v>
      </c>
      <c r="DT695" s="2" t="n">
        <v>60.48</v>
      </c>
      <c r="DU695" s="2" t="n">
        <v>0</v>
      </c>
      <c r="DV695" s="2" t="n">
        <v>73.37</v>
      </c>
      <c r="DW695" s="2" t="n">
        <v>71.18000000000001</v>
      </c>
      <c r="DX695" s="2" t="n">
        <v>0</v>
      </c>
      <c r="DY695" s="2" t="n">
        <v>85.56</v>
      </c>
      <c r="DZ695" s="2" t="n">
        <v>83.23</v>
      </c>
      <c r="EA695" s="2" t="n">
        <v>0</v>
      </c>
      <c r="EB695" s="2" t="n">
        <v>95.95999999999999</v>
      </c>
      <c r="EC695" s="2" t="n">
        <v>93.58</v>
      </c>
      <c r="ED695" s="2" t="n">
        <v>0</v>
      </c>
      <c r="EE695" s="2" t="n">
        <v>99.11</v>
      </c>
      <c r="EF695" s="2" t="n">
        <v>98.06999999999999</v>
      </c>
      <c r="EG695" s="2" t="n">
        <v>0</v>
      </c>
      <c r="EH695" s="2" t="n">
        <v>100</v>
      </c>
      <c r="EI695" s="2" t="n">
        <v>99.79000000000001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</row>
    <row r="696">
      <c r="A696" s="2" t="n">
        <v>4</v>
      </c>
      <c r="B696" s="2" t="inlineStr">
        <is>
          <t>25.01.02.61</t>
        </is>
      </c>
      <c r="C696" s="2" t="inlineStr">
        <is>
          <t>E12 - Esquadria de alumínio, fixa, 2263,2x438cm</t>
        </is>
      </c>
      <c r="D696" s="2" t="inlineStr">
        <is>
          <t>13/01/2027</t>
        </is>
      </c>
      <c r="E696" s="2" t="inlineStr">
        <is>
          <t>24/10/2028</t>
        </is>
      </c>
      <c r="F696" s="2" t="n">
        <v>0</v>
      </c>
      <c r="G696" s="2" t="n">
        <v>0</v>
      </c>
      <c r="H696" s="2" t="n">
        <v>0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0.67</v>
      </c>
      <c r="CB696" s="2" t="n">
        <v>0</v>
      </c>
      <c r="CC696" s="2" t="n">
        <v>0</v>
      </c>
      <c r="CD696" s="2" t="n">
        <v>0.96</v>
      </c>
      <c r="CE696" s="2" t="n">
        <v>0</v>
      </c>
      <c r="CF696" s="2" t="n">
        <v>0.96</v>
      </c>
      <c r="CG696" s="2" t="n">
        <v>0.96</v>
      </c>
      <c r="CH696" s="2" t="n">
        <v>0</v>
      </c>
      <c r="CI696" s="2" t="n">
        <v>0.96</v>
      </c>
      <c r="CJ696" s="2" t="n">
        <v>1.68</v>
      </c>
      <c r="CK696" s="2" t="n">
        <v>0</v>
      </c>
      <c r="CL696" s="2" t="n">
        <v>0.96</v>
      </c>
      <c r="CM696" s="2" t="n">
        <v>2.34</v>
      </c>
      <c r="CN696" s="2" t="n">
        <v>0</v>
      </c>
      <c r="CO696" s="2" t="n">
        <v>1.6</v>
      </c>
      <c r="CP696" s="2" t="n">
        <v>3.11</v>
      </c>
      <c r="CQ696" s="2" t="n">
        <v>0</v>
      </c>
      <c r="CR696" s="2" t="n">
        <v>2.24</v>
      </c>
      <c r="CS696" s="2" t="n">
        <v>3.99</v>
      </c>
      <c r="CT696" s="2" t="n">
        <v>0</v>
      </c>
      <c r="CU696" s="2" t="n">
        <v>2.97</v>
      </c>
      <c r="CV696" s="2" t="n">
        <v>4.13</v>
      </c>
      <c r="CW696" s="2" t="n">
        <v>0</v>
      </c>
      <c r="CX696" s="2" t="n">
        <v>4.43</v>
      </c>
      <c r="CY696" s="2" t="n">
        <v>4.13</v>
      </c>
      <c r="CZ696" s="2" t="n">
        <v>0</v>
      </c>
      <c r="DA696" s="2" t="n">
        <v>6.02</v>
      </c>
      <c r="DB696" s="2" t="n">
        <v>5.02</v>
      </c>
      <c r="DC696" s="2" t="n">
        <v>0</v>
      </c>
      <c r="DD696" s="2" t="n">
        <v>13.75</v>
      </c>
      <c r="DE696" s="2" t="n">
        <v>11.52</v>
      </c>
      <c r="DF696" s="2" t="n">
        <v>0</v>
      </c>
      <c r="DG696" s="2" t="n">
        <v>27.24</v>
      </c>
      <c r="DH696" s="2" t="n">
        <v>23.08</v>
      </c>
      <c r="DI696" s="2" t="n">
        <v>0</v>
      </c>
      <c r="DJ696" s="2" t="n">
        <v>34.54</v>
      </c>
      <c r="DK696" s="2" t="n">
        <v>31.14</v>
      </c>
      <c r="DL696" s="2" t="n">
        <v>0</v>
      </c>
      <c r="DM696" s="2" t="n">
        <v>44.26</v>
      </c>
      <c r="DN696" s="2" t="n">
        <v>44.26</v>
      </c>
      <c r="DO696" s="2" t="n">
        <v>0</v>
      </c>
      <c r="DP696" s="2" t="n">
        <v>52.06</v>
      </c>
      <c r="DQ696" s="2" t="n">
        <v>52.13</v>
      </c>
      <c r="DR696" s="2" t="n">
        <v>0</v>
      </c>
      <c r="DS696" s="2" t="n">
        <v>61.34</v>
      </c>
      <c r="DT696" s="2" t="n">
        <v>60.48</v>
      </c>
      <c r="DU696" s="2" t="n">
        <v>0</v>
      </c>
      <c r="DV696" s="2" t="n">
        <v>73.37</v>
      </c>
      <c r="DW696" s="2" t="n">
        <v>71.18000000000001</v>
      </c>
      <c r="DX696" s="2" t="n">
        <v>0</v>
      </c>
      <c r="DY696" s="2" t="n">
        <v>85.56</v>
      </c>
      <c r="DZ696" s="2" t="n">
        <v>83.23</v>
      </c>
      <c r="EA696" s="2" t="n">
        <v>0</v>
      </c>
      <c r="EB696" s="2" t="n">
        <v>95.95999999999999</v>
      </c>
      <c r="EC696" s="2" t="n">
        <v>93.58</v>
      </c>
      <c r="ED696" s="2" t="n">
        <v>0</v>
      </c>
      <c r="EE696" s="2" t="n">
        <v>99.11</v>
      </c>
      <c r="EF696" s="2" t="n">
        <v>98.06999999999999</v>
      </c>
      <c r="EG696" s="2" t="n">
        <v>0</v>
      </c>
      <c r="EH696" s="2" t="n">
        <v>100</v>
      </c>
      <c r="EI696" s="2" t="n">
        <v>99.79000000000001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</row>
    <row r="697">
      <c r="A697" s="2" t="n">
        <v>4</v>
      </c>
      <c r="B697" s="2" t="inlineStr">
        <is>
          <t>25.01.02.62</t>
        </is>
      </c>
      <c r="C697" s="2" t="inlineStr">
        <is>
          <t>E13 - Esquadria de alumínio, fixa, 394,8x438cm</t>
        </is>
      </c>
      <c r="D697" s="2" t="inlineStr">
        <is>
          <t>13/01/2027</t>
        </is>
      </c>
      <c r="E697" s="2" t="inlineStr">
        <is>
          <t>24/10/2028</t>
        </is>
      </c>
      <c r="F697" s="2" t="n">
        <v>0</v>
      </c>
      <c r="G697" s="2" t="n">
        <v>0</v>
      </c>
      <c r="H697" s="2" t="n">
        <v>0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0.67</v>
      </c>
      <c r="CB697" s="2" t="n">
        <v>0</v>
      </c>
      <c r="CC697" s="2" t="n">
        <v>0</v>
      </c>
      <c r="CD697" s="2" t="n">
        <v>0.96</v>
      </c>
      <c r="CE697" s="2" t="n">
        <v>0</v>
      </c>
      <c r="CF697" s="2" t="n">
        <v>0.96</v>
      </c>
      <c r="CG697" s="2" t="n">
        <v>0.96</v>
      </c>
      <c r="CH697" s="2" t="n">
        <v>0</v>
      </c>
      <c r="CI697" s="2" t="n">
        <v>0.96</v>
      </c>
      <c r="CJ697" s="2" t="n">
        <v>1.68</v>
      </c>
      <c r="CK697" s="2" t="n">
        <v>0</v>
      </c>
      <c r="CL697" s="2" t="n">
        <v>0.96</v>
      </c>
      <c r="CM697" s="2" t="n">
        <v>2.34</v>
      </c>
      <c r="CN697" s="2" t="n">
        <v>0</v>
      </c>
      <c r="CO697" s="2" t="n">
        <v>1.6</v>
      </c>
      <c r="CP697" s="2" t="n">
        <v>3.11</v>
      </c>
      <c r="CQ697" s="2" t="n">
        <v>0</v>
      </c>
      <c r="CR697" s="2" t="n">
        <v>2.24</v>
      </c>
      <c r="CS697" s="2" t="n">
        <v>3.99</v>
      </c>
      <c r="CT697" s="2" t="n">
        <v>0</v>
      </c>
      <c r="CU697" s="2" t="n">
        <v>2.97</v>
      </c>
      <c r="CV697" s="2" t="n">
        <v>4.13</v>
      </c>
      <c r="CW697" s="2" t="n">
        <v>0</v>
      </c>
      <c r="CX697" s="2" t="n">
        <v>4.43</v>
      </c>
      <c r="CY697" s="2" t="n">
        <v>4.13</v>
      </c>
      <c r="CZ697" s="2" t="n">
        <v>0</v>
      </c>
      <c r="DA697" s="2" t="n">
        <v>6.02</v>
      </c>
      <c r="DB697" s="2" t="n">
        <v>5.02</v>
      </c>
      <c r="DC697" s="2" t="n">
        <v>0</v>
      </c>
      <c r="DD697" s="2" t="n">
        <v>13.75</v>
      </c>
      <c r="DE697" s="2" t="n">
        <v>11.52</v>
      </c>
      <c r="DF697" s="2" t="n">
        <v>0</v>
      </c>
      <c r="DG697" s="2" t="n">
        <v>27.24</v>
      </c>
      <c r="DH697" s="2" t="n">
        <v>23.08</v>
      </c>
      <c r="DI697" s="2" t="n">
        <v>0</v>
      </c>
      <c r="DJ697" s="2" t="n">
        <v>34.54</v>
      </c>
      <c r="DK697" s="2" t="n">
        <v>31.14</v>
      </c>
      <c r="DL697" s="2" t="n">
        <v>0</v>
      </c>
      <c r="DM697" s="2" t="n">
        <v>44.26</v>
      </c>
      <c r="DN697" s="2" t="n">
        <v>44.26</v>
      </c>
      <c r="DO697" s="2" t="n">
        <v>0</v>
      </c>
      <c r="DP697" s="2" t="n">
        <v>52.06</v>
      </c>
      <c r="DQ697" s="2" t="n">
        <v>52.13</v>
      </c>
      <c r="DR697" s="2" t="n">
        <v>0</v>
      </c>
      <c r="DS697" s="2" t="n">
        <v>61.34</v>
      </c>
      <c r="DT697" s="2" t="n">
        <v>60.48</v>
      </c>
      <c r="DU697" s="2" t="n">
        <v>0</v>
      </c>
      <c r="DV697" s="2" t="n">
        <v>73.37</v>
      </c>
      <c r="DW697" s="2" t="n">
        <v>71.18000000000001</v>
      </c>
      <c r="DX697" s="2" t="n">
        <v>0</v>
      </c>
      <c r="DY697" s="2" t="n">
        <v>85.56</v>
      </c>
      <c r="DZ697" s="2" t="n">
        <v>83.23</v>
      </c>
      <c r="EA697" s="2" t="n">
        <v>0</v>
      </c>
      <c r="EB697" s="2" t="n">
        <v>95.95999999999999</v>
      </c>
      <c r="EC697" s="2" t="n">
        <v>93.58</v>
      </c>
      <c r="ED697" s="2" t="n">
        <v>0</v>
      </c>
      <c r="EE697" s="2" t="n">
        <v>99.11</v>
      </c>
      <c r="EF697" s="2" t="n">
        <v>98.06999999999999</v>
      </c>
      <c r="EG697" s="2" t="n">
        <v>0</v>
      </c>
      <c r="EH697" s="2" t="n">
        <v>100</v>
      </c>
      <c r="EI697" s="2" t="n">
        <v>99.79000000000001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</row>
    <row r="698">
      <c r="A698" s="2" t="n">
        <v>4</v>
      </c>
      <c r="B698" s="2" t="inlineStr">
        <is>
          <t>25.01.02.63</t>
        </is>
      </c>
      <c r="C698" s="2" t="inlineStr">
        <is>
          <t>E14 - Esquadria de alumínio, fixa, 254,5x438cm</t>
        </is>
      </c>
      <c r="D698" s="2" t="inlineStr">
        <is>
          <t>13/01/2027</t>
        </is>
      </c>
      <c r="E698" s="2" t="inlineStr">
        <is>
          <t>24/10/2028</t>
        </is>
      </c>
      <c r="F698" s="2" t="n">
        <v>0</v>
      </c>
      <c r="G698" s="2" t="n">
        <v>0</v>
      </c>
      <c r="H698" s="2" t="n">
        <v>0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0.67</v>
      </c>
      <c r="CB698" s="2" t="n">
        <v>0</v>
      </c>
      <c r="CC698" s="2" t="n">
        <v>0</v>
      </c>
      <c r="CD698" s="2" t="n">
        <v>0.96</v>
      </c>
      <c r="CE698" s="2" t="n">
        <v>0</v>
      </c>
      <c r="CF698" s="2" t="n">
        <v>0.96</v>
      </c>
      <c r="CG698" s="2" t="n">
        <v>0.96</v>
      </c>
      <c r="CH698" s="2" t="n">
        <v>0</v>
      </c>
      <c r="CI698" s="2" t="n">
        <v>0.96</v>
      </c>
      <c r="CJ698" s="2" t="n">
        <v>1.68</v>
      </c>
      <c r="CK698" s="2" t="n">
        <v>0</v>
      </c>
      <c r="CL698" s="2" t="n">
        <v>0.96</v>
      </c>
      <c r="CM698" s="2" t="n">
        <v>2.34</v>
      </c>
      <c r="CN698" s="2" t="n">
        <v>0</v>
      </c>
      <c r="CO698" s="2" t="n">
        <v>1.6</v>
      </c>
      <c r="CP698" s="2" t="n">
        <v>3.11</v>
      </c>
      <c r="CQ698" s="2" t="n">
        <v>0</v>
      </c>
      <c r="CR698" s="2" t="n">
        <v>2.24</v>
      </c>
      <c r="CS698" s="2" t="n">
        <v>3.99</v>
      </c>
      <c r="CT698" s="2" t="n">
        <v>0</v>
      </c>
      <c r="CU698" s="2" t="n">
        <v>2.97</v>
      </c>
      <c r="CV698" s="2" t="n">
        <v>4.13</v>
      </c>
      <c r="CW698" s="2" t="n">
        <v>0</v>
      </c>
      <c r="CX698" s="2" t="n">
        <v>4.43</v>
      </c>
      <c r="CY698" s="2" t="n">
        <v>4.13</v>
      </c>
      <c r="CZ698" s="2" t="n">
        <v>0</v>
      </c>
      <c r="DA698" s="2" t="n">
        <v>6.02</v>
      </c>
      <c r="DB698" s="2" t="n">
        <v>5.02</v>
      </c>
      <c r="DC698" s="2" t="n">
        <v>0</v>
      </c>
      <c r="DD698" s="2" t="n">
        <v>13.75</v>
      </c>
      <c r="DE698" s="2" t="n">
        <v>11.52</v>
      </c>
      <c r="DF698" s="2" t="n">
        <v>0</v>
      </c>
      <c r="DG698" s="2" t="n">
        <v>27.24</v>
      </c>
      <c r="DH698" s="2" t="n">
        <v>23.08</v>
      </c>
      <c r="DI698" s="2" t="n">
        <v>0</v>
      </c>
      <c r="DJ698" s="2" t="n">
        <v>34.54</v>
      </c>
      <c r="DK698" s="2" t="n">
        <v>31.14</v>
      </c>
      <c r="DL698" s="2" t="n">
        <v>0</v>
      </c>
      <c r="DM698" s="2" t="n">
        <v>44.26</v>
      </c>
      <c r="DN698" s="2" t="n">
        <v>44.26</v>
      </c>
      <c r="DO698" s="2" t="n">
        <v>0</v>
      </c>
      <c r="DP698" s="2" t="n">
        <v>52.06</v>
      </c>
      <c r="DQ698" s="2" t="n">
        <v>52.13</v>
      </c>
      <c r="DR698" s="2" t="n">
        <v>0</v>
      </c>
      <c r="DS698" s="2" t="n">
        <v>61.34</v>
      </c>
      <c r="DT698" s="2" t="n">
        <v>60.48</v>
      </c>
      <c r="DU698" s="2" t="n">
        <v>0</v>
      </c>
      <c r="DV698" s="2" t="n">
        <v>73.37</v>
      </c>
      <c r="DW698" s="2" t="n">
        <v>71.18000000000001</v>
      </c>
      <c r="DX698" s="2" t="n">
        <v>0</v>
      </c>
      <c r="DY698" s="2" t="n">
        <v>85.56</v>
      </c>
      <c r="DZ698" s="2" t="n">
        <v>83.23</v>
      </c>
      <c r="EA698" s="2" t="n">
        <v>0</v>
      </c>
      <c r="EB698" s="2" t="n">
        <v>95.95999999999999</v>
      </c>
      <c r="EC698" s="2" t="n">
        <v>93.58</v>
      </c>
      <c r="ED698" s="2" t="n">
        <v>0</v>
      </c>
      <c r="EE698" s="2" t="n">
        <v>99.11</v>
      </c>
      <c r="EF698" s="2" t="n">
        <v>98.06999999999999</v>
      </c>
      <c r="EG698" s="2" t="n">
        <v>0</v>
      </c>
      <c r="EH698" s="2" t="n">
        <v>100</v>
      </c>
      <c r="EI698" s="2" t="n">
        <v>99.79000000000001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</row>
    <row r="699">
      <c r="A699" s="2" t="n">
        <v>4</v>
      </c>
      <c r="B699" s="2" t="inlineStr">
        <is>
          <t>25.01.02.64</t>
        </is>
      </c>
      <c r="C699" s="2" t="inlineStr">
        <is>
          <t>E16 - Janela de alumínio, fixa + maxim-ar + veneziana, 476x438cm</t>
        </is>
      </c>
      <c r="D699" s="2" t="inlineStr">
        <is>
          <t>13/01/2027</t>
        </is>
      </c>
      <c r="E699" s="2" t="inlineStr">
        <is>
          <t>24/10/2028</t>
        </is>
      </c>
      <c r="F699" s="2" t="n">
        <v>0</v>
      </c>
      <c r="G699" s="2" t="n">
        <v>0</v>
      </c>
      <c r="H699" s="2" t="n">
        <v>0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0.67</v>
      </c>
      <c r="CB699" s="2" t="n">
        <v>0</v>
      </c>
      <c r="CC699" s="2" t="n">
        <v>0</v>
      </c>
      <c r="CD699" s="2" t="n">
        <v>0.96</v>
      </c>
      <c r="CE699" s="2" t="n">
        <v>0</v>
      </c>
      <c r="CF699" s="2" t="n">
        <v>0.96</v>
      </c>
      <c r="CG699" s="2" t="n">
        <v>0.96</v>
      </c>
      <c r="CH699" s="2" t="n">
        <v>0</v>
      </c>
      <c r="CI699" s="2" t="n">
        <v>0.96</v>
      </c>
      <c r="CJ699" s="2" t="n">
        <v>1.68</v>
      </c>
      <c r="CK699" s="2" t="n">
        <v>0</v>
      </c>
      <c r="CL699" s="2" t="n">
        <v>0.96</v>
      </c>
      <c r="CM699" s="2" t="n">
        <v>2.34</v>
      </c>
      <c r="CN699" s="2" t="n">
        <v>0</v>
      </c>
      <c r="CO699" s="2" t="n">
        <v>1.6</v>
      </c>
      <c r="CP699" s="2" t="n">
        <v>3.11</v>
      </c>
      <c r="CQ699" s="2" t="n">
        <v>0</v>
      </c>
      <c r="CR699" s="2" t="n">
        <v>2.24</v>
      </c>
      <c r="CS699" s="2" t="n">
        <v>3.99</v>
      </c>
      <c r="CT699" s="2" t="n">
        <v>0</v>
      </c>
      <c r="CU699" s="2" t="n">
        <v>2.97</v>
      </c>
      <c r="CV699" s="2" t="n">
        <v>4.13</v>
      </c>
      <c r="CW699" s="2" t="n">
        <v>0</v>
      </c>
      <c r="CX699" s="2" t="n">
        <v>4.43</v>
      </c>
      <c r="CY699" s="2" t="n">
        <v>4.13</v>
      </c>
      <c r="CZ699" s="2" t="n">
        <v>0</v>
      </c>
      <c r="DA699" s="2" t="n">
        <v>6.02</v>
      </c>
      <c r="DB699" s="2" t="n">
        <v>5.02</v>
      </c>
      <c r="DC699" s="2" t="n">
        <v>0</v>
      </c>
      <c r="DD699" s="2" t="n">
        <v>13.75</v>
      </c>
      <c r="DE699" s="2" t="n">
        <v>11.52</v>
      </c>
      <c r="DF699" s="2" t="n">
        <v>0</v>
      </c>
      <c r="DG699" s="2" t="n">
        <v>27.24</v>
      </c>
      <c r="DH699" s="2" t="n">
        <v>23.08</v>
      </c>
      <c r="DI699" s="2" t="n">
        <v>0</v>
      </c>
      <c r="DJ699" s="2" t="n">
        <v>34.54</v>
      </c>
      <c r="DK699" s="2" t="n">
        <v>31.14</v>
      </c>
      <c r="DL699" s="2" t="n">
        <v>0</v>
      </c>
      <c r="DM699" s="2" t="n">
        <v>44.26</v>
      </c>
      <c r="DN699" s="2" t="n">
        <v>44.26</v>
      </c>
      <c r="DO699" s="2" t="n">
        <v>0</v>
      </c>
      <c r="DP699" s="2" t="n">
        <v>52.06</v>
      </c>
      <c r="DQ699" s="2" t="n">
        <v>52.13</v>
      </c>
      <c r="DR699" s="2" t="n">
        <v>0</v>
      </c>
      <c r="DS699" s="2" t="n">
        <v>61.34</v>
      </c>
      <c r="DT699" s="2" t="n">
        <v>60.48</v>
      </c>
      <c r="DU699" s="2" t="n">
        <v>0</v>
      </c>
      <c r="DV699" s="2" t="n">
        <v>73.37</v>
      </c>
      <c r="DW699" s="2" t="n">
        <v>71.18000000000001</v>
      </c>
      <c r="DX699" s="2" t="n">
        <v>0</v>
      </c>
      <c r="DY699" s="2" t="n">
        <v>85.56</v>
      </c>
      <c r="DZ699" s="2" t="n">
        <v>83.23</v>
      </c>
      <c r="EA699" s="2" t="n">
        <v>0</v>
      </c>
      <c r="EB699" s="2" t="n">
        <v>95.95999999999999</v>
      </c>
      <c r="EC699" s="2" t="n">
        <v>93.58</v>
      </c>
      <c r="ED699" s="2" t="n">
        <v>0</v>
      </c>
      <c r="EE699" s="2" t="n">
        <v>99.11</v>
      </c>
      <c r="EF699" s="2" t="n">
        <v>98.06999999999999</v>
      </c>
      <c r="EG699" s="2" t="n">
        <v>0</v>
      </c>
      <c r="EH699" s="2" t="n">
        <v>100</v>
      </c>
      <c r="EI699" s="2" t="n">
        <v>99.79000000000001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</row>
    <row r="700">
      <c r="A700" s="2" t="n">
        <v>4</v>
      </c>
      <c r="B700" s="2" t="inlineStr">
        <is>
          <t>25.01.02.65</t>
        </is>
      </c>
      <c r="C700" s="2" t="inlineStr">
        <is>
          <t>GC1 - Guarda-corpo alumínio e vidro, 1038,3x40cm</t>
        </is>
      </c>
      <c r="D700" s="2" t="inlineStr">
        <is>
          <t>13/01/2027</t>
        </is>
      </c>
      <c r="E700" s="2" t="inlineStr">
        <is>
          <t>24/10/2028</t>
        </is>
      </c>
      <c r="F700" s="2" t="n">
        <v>0</v>
      </c>
      <c r="G700" s="2" t="n">
        <v>0</v>
      </c>
      <c r="H700" s="2" t="n">
        <v>0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0.67</v>
      </c>
      <c r="CB700" s="2" t="n">
        <v>0</v>
      </c>
      <c r="CC700" s="2" t="n">
        <v>0</v>
      </c>
      <c r="CD700" s="2" t="n">
        <v>0.96</v>
      </c>
      <c r="CE700" s="2" t="n">
        <v>0</v>
      </c>
      <c r="CF700" s="2" t="n">
        <v>0.96</v>
      </c>
      <c r="CG700" s="2" t="n">
        <v>0.96</v>
      </c>
      <c r="CH700" s="2" t="n">
        <v>0</v>
      </c>
      <c r="CI700" s="2" t="n">
        <v>0.96</v>
      </c>
      <c r="CJ700" s="2" t="n">
        <v>1.68</v>
      </c>
      <c r="CK700" s="2" t="n">
        <v>0</v>
      </c>
      <c r="CL700" s="2" t="n">
        <v>0.96</v>
      </c>
      <c r="CM700" s="2" t="n">
        <v>2.34</v>
      </c>
      <c r="CN700" s="2" t="n">
        <v>0</v>
      </c>
      <c r="CO700" s="2" t="n">
        <v>1.6</v>
      </c>
      <c r="CP700" s="2" t="n">
        <v>3.11</v>
      </c>
      <c r="CQ700" s="2" t="n">
        <v>0</v>
      </c>
      <c r="CR700" s="2" t="n">
        <v>2.24</v>
      </c>
      <c r="CS700" s="2" t="n">
        <v>3.99</v>
      </c>
      <c r="CT700" s="2" t="n">
        <v>0</v>
      </c>
      <c r="CU700" s="2" t="n">
        <v>2.97</v>
      </c>
      <c r="CV700" s="2" t="n">
        <v>4.13</v>
      </c>
      <c r="CW700" s="2" t="n">
        <v>0</v>
      </c>
      <c r="CX700" s="2" t="n">
        <v>4.43</v>
      </c>
      <c r="CY700" s="2" t="n">
        <v>4.13</v>
      </c>
      <c r="CZ700" s="2" t="n">
        <v>0</v>
      </c>
      <c r="DA700" s="2" t="n">
        <v>6.02</v>
      </c>
      <c r="DB700" s="2" t="n">
        <v>5.02</v>
      </c>
      <c r="DC700" s="2" t="n">
        <v>0</v>
      </c>
      <c r="DD700" s="2" t="n">
        <v>13.75</v>
      </c>
      <c r="DE700" s="2" t="n">
        <v>11.52</v>
      </c>
      <c r="DF700" s="2" t="n">
        <v>0</v>
      </c>
      <c r="DG700" s="2" t="n">
        <v>27.24</v>
      </c>
      <c r="DH700" s="2" t="n">
        <v>23.08</v>
      </c>
      <c r="DI700" s="2" t="n">
        <v>0</v>
      </c>
      <c r="DJ700" s="2" t="n">
        <v>34.54</v>
      </c>
      <c r="DK700" s="2" t="n">
        <v>31.14</v>
      </c>
      <c r="DL700" s="2" t="n">
        <v>0</v>
      </c>
      <c r="DM700" s="2" t="n">
        <v>44.26</v>
      </c>
      <c r="DN700" s="2" t="n">
        <v>44.26</v>
      </c>
      <c r="DO700" s="2" t="n">
        <v>0</v>
      </c>
      <c r="DP700" s="2" t="n">
        <v>52.06</v>
      </c>
      <c r="DQ700" s="2" t="n">
        <v>52.13</v>
      </c>
      <c r="DR700" s="2" t="n">
        <v>0</v>
      </c>
      <c r="DS700" s="2" t="n">
        <v>61.34</v>
      </c>
      <c r="DT700" s="2" t="n">
        <v>60.48</v>
      </c>
      <c r="DU700" s="2" t="n">
        <v>0</v>
      </c>
      <c r="DV700" s="2" t="n">
        <v>73.37</v>
      </c>
      <c r="DW700" s="2" t="n">
        <v>71.18000000000001</v>
      </c>
      <c r="DX700" s="2" t="n">
        <v>0</v>
      </c>
      <c r="DY700" s="2" t="n">
        <v>85.56</v>
      </c>
      <c r="DZ700" s="2" t="n">
        <v>83.23</v>
      </c>
      <c r="EA700" s="2" t="n">
        <v>0</v>
      </c>
      <c r="EB700" s="2" t="n">
        <v>95.95999999999999</v>
      </c>
      <c r="EC700" s="2" t="n">
        <v>93.58</v>
      </c>
      <c r="ED700" s="2" t="n">
        <v>0</v>
      </c>
      <c r="EE700" s="2" t="n">
        <v>99.11</v>
      </c>
      <c r="EF700" s="2" t="n">
        <v>98.06999999999999</v>
      </c>
      <c r="EG700" s="2" t="n">
        <v>0</v>
      </c>
      <c r="EH700" s="2" t="n">
        <v>100</v>
      </c>
      <c r="EI700" s="2" t="n">
        <v>99.79000000000001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</row>
    <row r="701">
      <c r="A701" s="2" t="n">
        <v>4</v>
      </c>
      <c r="B701" s="2" t="inlineStr">
        <is>
          <t>25.01.02.66</t>
        </is>
      </c>
      <c r="C701" s="2" t="inlineStr">
        <is>
          <t>GC2 - Guarda-corpo alumínio e vidro, 496,2x40cm</t>
        </is>
      </c>
      <c r="D701" s="2" t="inlineStr">
        <is>
          <t>13/01/2027</t>
        </is>
      </c>
      <c r="E701" s="2" t="inlineStr">
        <is>
          <t>24/10/2028</t>
        </is>
      </c>
      <c r="F701" s="2" t="n">
        <v>0</v>
      </c>
      <c r="G701" s="2" t="n">
        <v>0</v>
      </c>
      <c r="H701" s="2" t="n">
        <v>0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0.67</v>
      </c>
      <c r="CB701" s="2" t="n">
        <v>0</v>
      </c>
      <c r="CC701" s="2" t="n">
        <v>0</v>
      </c>
      <c r="CD701" s="2" t="n">
        <v>0.96</v>
      </c>
      <c r="CE701" s="2" t="n">
        <v>0</v>
      </c>
      <c r="CF701" s="2" t="n">
        <v>0.96</v>
      </c>
      <c r="CG701" s="2" t="n">
        <v>0.96</v>
      </c>
      <c r="CH701" s="2" t="n">
        <v>0</v>
      </c>
      <c r="CI701" s="2" t="n">
        <v>0.96</v>
      </c>
      <c r="CJ701" s="2" t="n">
        <v>1.68</v>
      </c>
      <c r="CK701" s="2" t="n">
        <v>0</v>
      </c>
      <c r="CL701" s="2" t="n">
        <v>0.96</v>
      </c>
      <c r="CM701" s="2" t="n">
        <v>2.34</v>
      </c>
      <c r="CN701" s="2" t="n">
        <v>0</v>
      </c>
      <c r="CO701" s="2" t="n">
        <v>1.6</v>
      </c>
      <c r="CP701" s="2" t="n">
        <v>3.11</v>
      </c>
      <c r="CQ701" s="2" t="n">
        <v>0</v>
      </c>
      <c r="CR701" s="2" t="n">
        <v>2.24</v>
      </c>
      <c r="CS701" s="2" t="n">
        <v>3.99</v>
      </c>
      <c r="CT701" s="2" t="n">
        <v>0</v>
      </c>
      <c r="CU701" s="2" t="n">
        <v>2.97</v>
      </c>
      <c r="CV701" s="2" t="n">
        <v>4.13</v>
      </c>
      <c r="CW701" s="2" t="n">
        <v>0</v>
      </c>
      <c r="CX701" s="2" t="n">
        <v>4.43</v>
      </c>
      <c r="CY701" s="2" t="n">
        <v>4.13</v>
      </c>
      <c r="CZ701" s="2" t="n">
        <v>0</v>
      </c>
      <c r="DA701" s="2" t="n">
        <v>6.02</v>
      </c>
      <c r="DB701" s="2" t="n">
        <v>5.02</v>
      </c>
      <c r="DC701" s="2" t="n">
        <v>0</v>
      </c>
      <c r="DD701" s="2" t="n">
        <v>13.75</v>
      </c>
      <c r="DE701" s="2" t="n">
        <v>11.52</v>
      </c>
      <c r="DF701" s="2" t="n">
        <v>0</v>
      </c>
      <c r="DG701" s="2" t="n">
        <v>27.24</v>
      </c>
      <c r="DH701" s="2" t="n">
        <v>23.08</v>
      </c>
      <c r="DI701" s="2" t="n">
        <v>0</v>
      </c>
      <c r="DJ701" s="2" t="n">
        <v>34.54</v>
      </c>
      <c r="DK701" s="2" t="n">
        <v>31.14</v>
      </c>
      <c r="DL701" s="2" t="n">
        <v>0</v>
      </c>
      <c r="DM701" s="2" t="n">
        <v>44.26</v>
      </c>
      <c r="DN701" s="2" t="n">
        <v>44.26</v>
      </c>
      <c r="DO701" s="2" t="n">
        <v>0</v>
      </c>
      <c r="DP701" s="2" t="n">
        <v>52.06</v>
      </c>
      <c r="DQ701" s="2" t="n">
        <v>52.13</v>
      </c>
      <c r="DR701" s="2" t="n">
        <v>0</v>
      </c>
      <c r="DS701" s="2" t="n">
        <v>61.34</v>
      </c>
      <c r="DT701" s="2" t="n">
        <v>60.48</v>
      </c>
      <c r="DU701" s="2" t="n">
        <v>0</v>
      </c>
      <c r="DV701" s="2" t="n">
        <v>73.37</v>
      </c>
      <c r="DW701" s="2" t="n">
        <v>71.18000000000001</v>
      </c>
      <c r="DX701" s="2" t="n">
        <v>0</v>
      </c>
      <c r="DY701" s="2" t="n">
        <v>85.56</v>
      </c>
      <c r="DZ701" s="2" t="n">
        <v>83.23</v>
      </c>
      <c r="EA701" s="2" t="n">
        <v>0</v>
      </c>
      <c r="EB701" s="2" t="n">
        <v>95.95999999999999</v>
      </c>
      <c r="EC701" s="2" t="n">
        <v>93.58</v>
      </c>
      <c r="ED701" s="2" t="n">
        <v>0</v>
      </c>
      <c r="EE701" s="2" t="n">
        <v>99.11</v>
      </c>
      <c r="EF701" s="2" t="n">
        <v>98.06999999999999</v>
      </c>
      <c r="EG701" s="2" t="n">
        <v>0</v>
      </c>
      <c r="EH701" s="2" t="n">
        <v>100</v>
      </c>
      <c r="EI701" s="2" t="n">
        <v>99.79000000000001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</row>
    <row r="702">
      <c r="A702" s="2" t="n">
        <v>4</v>
      </c>
      <c r="B702" s="2" t="inlineStr">
        <is>
          <t>25.01.02.67</t>
        </is>
      </c>
      <c r="C702" s="2" t="inlineStr">
        <is>
          <t>GC3 - Guarda-corpo alumínio e vidro, 1056,5x40cm</t>
        </is>
      </c>
      <c r="D702" s="2" t="inlineStr">
        <is>
          <t>13/01/2027</t>
        </is>
      </c>
      <c r="E702" s="2" t="inlineStr">
        <is>
          <t>24/10/2028</t>
        </is>
      </c>
      <c r="F702" s="2" t="n">
        <v>0</v>
      </c>
      <c r="G702" s="2" t="n">
        <v>0</v>
      </c>
      <c r="H702" s="2" t="n">
        <v>0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0.67</v>
      </c>
      <c r="CB702" s="2" t="n">
        <v>0</v>
      </c>
      <c r="CC702" s="2" t="n">
        <v>0</v>
      </c>
      <c r="CD702" s="2" t="n">
        <v>0.96</v>
      </c>
      <c r="CE702" s="2" t="n">
        <v>0</v>
      </c>
      <c r="CF702" s="2" t="n">
        <v>0.96</v>
      </c>
      <c r="CG702" s="2" t="n">
        <v>0.96</v>
      </c>
      <c r="CH702" s="2" t="n">
        <v>0</v>
      </c>
      <c r="CI702" s="2" t="n">
        <v>0.96</v>
      </c>
      <c r="CJ702" s="2" t="n">
        <v>1.68</v>
      </c>
      <c r="CK702" s="2" t="n">
        <v>0</v>
      </c>
      <c r="CL702" s="2" t="n">
        <v>0.96</v>
      </c>
      <c r="CM702" s="2" t="n">
        <v>2.34</v>
      </c>
      <c r="CN702" s="2" t="n">
        <v>0</v>
      </c>
      <c r="CO702" s="2" t="n">
        <v>1.6</v>
      </c>
      <c r="CP702" s="2" t="n">
        <v>3.11</v>
      </c>
      <c r="CQ702" s="2" t="n">
        <v>0</v>
      </c>
      <c r="CR702" s="2" t="n">
        <v>2.24</v>
      </c>
      <c r="CS702" s="2" t="n">
        <v>3.99</v>
      </c>
      <c r="CT702" s="2" t="n">
        <v>0</v>
      </c>
      <c r="CU702" s="2" t="n">
        <v>2.97</v>
      </c>
      <c r="CV702" s="2" t="n">
        <v>4.13</v>
      </c>
      <c r="CW702" s="2" t="n">
        <v>0</v>
      </c>
      <c r="CX702" s="2" t="n">
        <v>4.43</v>
      </c>
      <c r="CY702" s="2" t="n">
        <v>4.13</v>
      </c>
      <c r="CZ702" s="2" t="n">
        <v>0</v>
      </c>
      <c r="DA702" s="2" t="n">
        <v>6.02</v>
      </c>
      <c r="DB702" s="2" t="n">
        <v>5.02</v>
      </c>
      <c r="DC702" s="2" t="n">
        <v>0</v>
      </c>
      <c r="DD702" s="2" t="n">
        <v>13.75</v>
      </c>
      <c r="DE702" s="2" t="n">
        <v>11.52</v>
      </c>
      <c r="DF702" s="2" t="n">
        <v>0</v>
      </c>
      <c r="DG702" s="2" t="n">
        <v>27.24</v>
      </c>
      <c r="DH702" s="2" t="n">
        <v>23.08</v>
      </c>
      <c r="DI702" s="2" t="n">
        <v>0</v>
      </c>
      <c r="DJ702" s="2" t="n">
        <v>34.54</v>
      </c>
      <c r="DK702" s="2" t="n">
        <v>31.14</v>
      </c>
      <c r="DL702" s="2" t="n">
        <v>0</v>
      </c>
      <c r="DM702" s="2" t="n">
        <v>44.26</v>
      </c>
      <c r="DN702" s="2" t="n">
        <v>44.26</v>
      </c>
      <c r="DO702" s="2" t="n">
        <v>0</v>
      </c>
      <c r="DP702" s="2" t="n">
        <v>52.06</v>
      </c>
      <c r="DQ702" s="2" t="n">
        <v>52.13</v>
      </c>
      <c r="DR702" s="2" t="n">
        <v>0</v>
      </c>
      <c r="DS702" s="2" t="n">
        <v>61.34</v>
      </c>
      <c r="DT702" s="2" t="n">
        <v>60.48</v>
      </c>
      <c r="DU702" s="2" t="n">
        <v>0</v>
      </c>
      <c r="DV702" s="2" t="n">
        <v>73.37</v>
      </c>
      <c r="DW702" s="2" t="n">
        <v>71.18000000000001</v>
      </c>
      <c r="DX702" s="2" t="n">
        <v>0</v>
      </c>
      <c r="DY702" s="2" t="n">
        <v>85.56</v>
      </c>
      <c r="DZ702" s="2" t="n">
        <v>83.23</v>
      </c>
      <c r="EA702" s="2" t="n">
        <v>0</v>
      </c>
      <c r="EB702" s="2" t="n">
        <v>95.95999999999999</v>
      </c>
      <c r="EC702" s="2" t="n">
        <v>93.58</v>
      </c>
      <c r="ED702" s="2" t="n">
        <v>0</v>
      </c>
      <c r="EE702" s="2" t="n">
        <v>99.11</v>
      </c>
      <c r="EF702" s="2" t="n">
        <v>98.06999999999999</v>
      </c>
      <c r="EG702" s="2" t="n">
        <v>0</v>
      </c>
      <c r="EH702" s="2" t="n">
        <v>100</v>
      </c>
      <c r="EI702" s="2" t="n">
        <v>99.79000000000001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</row>
    <row r="703">
      <c r="A703" s="2" t="n">
        <v>4</v>
      </c>
      <c r="B703" s="2" t="inlineStr">
        <is>
          <t>25.01.02.68</t>
        </is>
      </c>
      <c r="C703" s="2" t="inlineStr">
        <is>
          <t>GC4 - Guarda-corpo alumínio e vidro, 2263,1x40cm</t>
        </is>
      </c>
      <c r="D703" s="2" t="inlineStr">
        <is>
          <t>13/01/2027</t>
        </is>
      </c>
      <c r="E703" s="2" t="inlineStr">
        <is>
          <t>24/10/2028</t>
        </is>
      </c>
      <c r="F703" s="2" t="n">
        <v>0</v>
      </c>
      <c r="G703" s="2" t="n">
        <v>0</v>
      </c>
      <c r="H703" s="2" t="n">
        <v>0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0.67</v>
      </c>
      <c r="CB703" s="2" t="n">
        <v>0</v>
      </c>
      <c r="CC703" s="2" t="n">
        <v>0</v>
      </c>
      <c r="CD703" s="2" t="n">
        <v>0.96</v>
      </c>
      <c r="CE703" s="2" t="n">
        <v>0</v>
      </c>
      <c r="CF703" s="2" t="n">
        <v>0.96</v>
      </c>
      <c r="CG703" s="2" t="n">
        <v>0.96</v>
      </c>
      <c r="CH703" s="2" t="n">
        <v>0</v>
      </c>
      <c r="CI703" s="2" t="n">
        <v>0.96</v>
      </c>
      <c r="CJ703" s="2" t="n">
        <v>1.68</v>
      </c>
      <c r="CK703" s="2" t="n">
        <v>0</v>
      </c>
      <c r="CL703" s="2" t="n">
        <v>0.96</v>
      </c>
      <c r="CM703" s="2" t="n">
        <v>2.34</v>
      </c>
      <c r="CN703" s="2" t="n">
        <v>0</v>
      </c>
      <c r="CO703" s="2" t="n">
        <v>1.6</v>
      </c>
      <c r="CP703" s="2" t="n">
        <v>3.11</v>
      </c>
      <c r="CQ703" s="2" t="n">
        <v>0</v>
      </c>
      <c r="CR703" s="2" t="n">
        <v>2.24</v>
      </c>
      <c r="CS703" s="2" t="n">
        <v>3.99</v>
      </c>
      <c r="CT703" s="2" t="n">
        <v>0</v>
      </c>
      <c r="CU703" s="2" t="n">
        <v>2.97</v>
      </c>
      <c r="CV703" s="2" t="n">
        <v>4.13</v>
      </c>
      <c r="CW703" s="2" t="n">
        <v>0</v>
      </c>
      <c r="CX703" s="2" t="n">
        <v>4.43</v>
      </c>
      <c r="CY703" s="2" t="n">
        <v>4.13</v>
      </c>
      <c r="CZ703" s="2" t="n">
        <v>0</v>
      </c>
      <c r="DA703" s="2" t="n">
        <v>6.02</v>
      </c>
      <c r="DB703" s="2" t="n">
        <v>5.02</v>
      </c>
      <c r="DC703" s="2" t="n">
        <v>0</v>
      </c>
      <c r="DD703" s="2" t="n">
        <v>13.75</v>
      </c>
      <c r="DE703" s="2" t="n">
        <v>11.52</v>
      </c>
      <c r="DF703" s="2" t="n">
        <v>0</v>
      </c>
      <c r="DG703" s="2" t="n">
        <v>27.24</v>
      </c>
      <c r="DH703" s="2" t="n">
        <v>23.08</v>
      </c>
      <c r="DI703" s="2" t="n">
        <v>0</v>
      </c>
      <c r="DJ703" s="2" t="n">
        <v>34.54</v>
      </c>
      <c r="DK703" s="2" t="n">
        <v>31.14</v>
      </c>
      <c r="DL703" s="2" t="n">
        <v>0</v>
      </c>
      <c r="DM703" s="2" t="n">
        <v>44.26</v>
      </c>
      <c r="DN703" s="2" t="n">
        <v>44.26</v>
      </c>
      <c r="DO703" s="2" t="n">
        <v>0</v>
      </c>
      <c r="DP703" s="2" t="n">
        <v>52.06</v>
      </c>
      <c r="DQ703" s="2" t="n">
        <v>52.13</v>
      </c>
      <c r="DR703" s="2" t="n">
        <v>0</v>
      </c>
      <c r="DS703" s="2" t="n">
        <v>61.34</v>
      </c>
      <c r="DT703" s="2" t="n">
        <v>60.48</v>
      </c>
      <c r="DU703" s="2" t="n">
        <v>0</v>
      </c>
      <c r="DV703" s="2" t="n">
        <v>73.37</v>
      </c>
      <c r="DW703" s="2" t="n">
        <v>71.18000000000001</v>
      </c>
      <c r="DX703" s="2" t="n">
        <v>0</v>
      </c>
      <c r="DY703" s="2" t="n">
        <v>85.56</v>
      </c>
      <c r="DZ703" s="2" t="n">
        <v>83.23</v>
      </c>
      <c r="EA703" s="2" t="n">
        <v>0</v>
      </c>
      <c r="EB703" s="2" t="n">
        <v>95.95999999999999</v>
      </c>
      <c r="EC703" s="2" t="n">
        <v>93.58</v>
      </c>
      <c r="ED703" s="2" t="n">
        <v>0</v>
      </c>
      <c r="EE703" s="2" t="n">
        <v>99.11</v>
      </c>
      <c r="EF703" s="2" t="n">
        <v>98.06999999999999</v>
      </c>
      <c r="EG703" s="2" t="n">
        <v>0</v>
      </c>
      <c r="EH703" s="2" t="n">
        <v>100</v>
      </c>
      <c r="EI703" s="2" t="n">
        <v>99.79000000000001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</row>
    <row r="704">
      <c r="A704" s="2" t="n">
        <v>4</v>
      </c>
      <c r="B704" s="2" t="inlineStr">
        <is>
          <t>25.01.02.69</t>
        </is>
      </c>
      <c r="C704" s="2" t="inlineStr">
        <is>
          <t>GC5 - Guarda-corpo alumínio e vidro, 49x110cm</t>
        </is>
      </c>
      <c r="D704" s="2" t="inlineStr">
        <is>
          <t>13/01/2027</t>
        </is>
      </c>
      <c r="E704" s="2" t="inlineStr">
        <is>
          <t>24/10/2028</t>
        </is>
      </c>
      <c r="F704" s="2" t="n">
        <v>0</v>
      </c>
      <c r="G704" s="2" t="n">
        <v>0</v>
      </c>
      <c r="H704" s="2" t="n">
        <v>0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0.67</v>
      </c>
      <c r="CB704" s="2" t="n">
        <v>0</v>
      </c>
      <c r="CC704" s="2" t="n">
        <v>0</v>
      </c>
      <c r="CD704" s="2" t="n">
        <v>0.96</v>
      </c>
      <c r="CE704" s="2" t="n">
        <v>0</v>
      </c>
      <c r="CF704" s="2" t="n">
        <v>0.96</v>
      </c>
      <c r="CG704" s="2" t="n">
        <v>0.96</v>
      </c>
      <c r="CH704" s="2" t="n">
        <v>0</v>
      </c>
      <c r="CI704" s="2" t="n">
        <v>0.96</v>
      </c>
      <c r="CJ704" s="2" t="n">
        <v>1.68</v>
      </c>
      <c r="CK704" s="2" t="n">
        <v>0</v>
      </c>
      <c r="CL704" s="2" t="n">
        <v>0.96</v>
      </c>
      <c r="CM704" s="2" t="n">
        <v>2.34</v>
      </c>
      <c r="CN704" s="2" t="n">
        <v>0</v>
      </c>
      <c r="CO704" s="2" t="n">
        <v>1.6</v>
      </c>
      <c r="CP704" s="2" t="n">
        <v>3.11</v>
      </c>
      <c r="CQ704" s="2" t="n">
        <v>0</v>
      </c>
      <c r="CR704" s="2" t="n">
        <v>2.24</v>
      </c>
      <c r="CS704" s="2" t="n">
        <v>3.99</v>
      </c>
      <c r="CT704" s="2" t="n">
        <v>0</v>
      </c>
      <c r="CU704" s="2" t="n">
        <v>2.97</v>
      </c>
      <c r="CV704" s="2" t="n">
        <v>4.13</v>
      </c>
      <c r="CW704" s="2" t="n">
        <v>0</v>
      </c>
      <c r="CX704" s="2" t="n">
        <v>4.43</v>
      </c>
      <c r="CY704" s="2" t="n">
        <v>4.13</v>
      </c>
      <c r="CZ704" s="2" t="n">
        <v>0</v>
      </c>
      <c r="DA704" s="2" t="n">
        <v>6.02</v>
      </c>
      <c r="DB704" s="2" t="n">
        <v>5.02</v>
      </c>
      <c r="DC704" s="2" t="n">
        <v>0</v>
      </c>
      <c r="DD704" s="2" t="n">
        <v>13.75</v>
      </c>
      <c r="DE704" s="2" t="n">
        <v>11.52</v>
      </c>
      <c r="DF704" s="2" t="n">
        <v>0</v>
      </c>
      <c r="DG704" s="2" t="n">
        <v>27.24</v>
      </c>
      <c r="DH704" s="2" t="n">
        <v>23.08</v>
      </c>
      <c r="DI704" s="2" t="n">
        <v>0</v>
      </c>
      <c r="DJ704" s="2" t="n">
        <v>34.54</v>
      </c>
      <c r="DK704" s="2" t="n">
        <v>31.14</v>
      </c>
      <c r="DL704" s="2" t="n">
        <v>0</v>
      </c>
      <c r="DM704" s="2" t="n">
        <v>44.26</v>
      </c>
      <c r="DN704" s="2" t="n">
        <v>44.26</v>
      </c>
      <c r="DO704" s="2" t="n">
        <v>0</v>
      </c>
      <c r="DP704" s="2" t="n">
        <v>52.06</v>
      </c>
      <c r="DQ704" s="2" t="n">
        <v>52.13</v>
      </c>
      <c r="DR704" s="2" t="n">
        <v>0</v>
      </c>
      <c r="DS704" s="2" t="n">
        <v>61.34</v>
      </c>
      <c r="DT704" s="2" t="n">
        <v>60.48</v>
      </c>
      <c r="DU704" s="2" t="n">
        <v>0</v>
      </c>
      <c r="DV704" s="2" t="n">
        <v>73.37</v>
      </c>
      <c r="DW704" s="2" t="n">
        <v>71.18000000000001</v>
      </c>
      <c r="DX704" s="2" t="n">
        <v>0</v>
      </c>
      <c r="DY704" s="2" t="n">
        <v>85.56</v>
      </c>
      <c r="DZ704" s="2" t="n">
        <v>83.23</v>
      </c>
      <c r="EA704" s="2" t="n">
        <v>0</v>
      </c>
      <c r="EB704" s="2" t="n">
        <v>95.95999999999999</v>
      </c>
      <c r="EC704" s="2" t="n">
        <v>93.58</v>
      </c>
      <c r="ED704" s="2" t="n">
        <v>0</v>
      </c>
      <c r="EE704" s="2" t="n">
        <v>99.11</v>
      </c>
      <c r="EF704" s="2" t="n">
        <v>98.06999999999999</v>
      </c>
      <c r="EG704" s="2" t="n">
        <v>0</v>
      </c>
      <c r="EH704" s="2" t="n">
        <v>100</v>
      </c>
      <c r="EI704" s="2" t="n">
        <v>99.79000000000001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</row>
    <row r="705">
      <c r="A705" s="2" t="n">
        <v>4</v>
      </c>
      <c r="B705" s="2" t="inlineStr">
        <is>
          <t>25.01.02.70</t>
        </is>
      </c>
      <c r="C705" s="2" t="inlineStr">
        <is>
          <t>GC6 - Guarda-corpo alumínio e vidro, 1335,5x110cm</t>
        </is>
      </c>
      <c r="D705" s="2" t="inlineStr">
        <is>
          <t>13/01/2027</t>
        </is>
      </c>
      <c r="E705" s="2" t="inlineStr">
        <is>
          <t>24/10/2028</t>
        </is>
      </c>
      <c r="F705" s="2" t="n">
        <v>0</v>
      </c>
      <c r="G705" s="2" t="n">
        <v>0</v>
      </c>
      <c r="H705" s="2" t="n">
        <v>0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0.67</v>
      </c>
      <c r="CB705" s="2" t="n">
        <v>0</v>
      </c>
      <c r="CC705" s="2" t="n">
        <v>0</v>
      </c>
      <c r="CD705" s="2" t="n">
        <v>0.96</v>
      </c>
      <c r="CE705" s="2" t="n">
        <v>0</v>
      </c>
      <c r="CF705" s="2" t="n">
        <v>0.96</v>
      </c>
      <c r="CG705" s="2" t="n">
        <v>0.96</v>
      </c>
      <c r="CH705" s="2" t="n">
        <v>0</v>
      </c>
      <c r="CI705" s="2" t="n">
        <v>0.96</v>
      </c>
      <c r="CJ705" s="2" t="n">
        <v>1.68</v>
      </c>
      <c r="CK705" s="2" t="n">
        <v>0</v>
      </c>
      <c r="CL705" s="2" t="n">
        <v>0.96</v>
      </c>
      <c r="CM705" s="2" t="n">
        <v>2.34</v>
      </c>
      <c r="CN705" s="2" t="n">
        <v>0</v>
      </c>
      <c r="CO705" s="2" t="n">
        <v>1.6</v>
      </c>
      <c r="CP705" s="2" t="n">
        <v>3.11</v>
      </c>
      <c r="CQ705" s="2" t="n">
        <v>0</v>
      </c>
      <c r="CR705" s="2" t="n">
        <v>2.24</v>
      </c>
      <c r="CS705" s="2" t="n">
        <v>3.99</v>
      </c>
      <c r="CT705" s="2" t="n">
        <v>0</v>
      </c>
      <c r="CU705" s="2" t="n">
        <v>2.97</v>
      </c>
      <c r="CV705" s="2" t="n">
        <v>4.13</v>
      </c>
      <c r="CW705" s="2" t="n">
        <v>0</v>
      </c>
      <c r="CX705" s="2" t="n">
        <v>4.43</v>
      </c>
      <c r="CY705" s="2" t="n">
        <v>4.13</v>
      </c>
      <c r="CZ705" s="2" t="n">
        <v>0</v>
      </c>
      <c r="DA705" s="2" t="n">
        <v>6.02</v>
      </c>
      <c r="DB705" s="2" t="n">
        <v>5.02</v>
      </c>
      <c r="DC705" s="2" t="n">
        <v>0</v>
      </c>
      <c r="DD705" s="2" t="n">
        <v>13.75</v>
      </c>
      <c r="DE705" s="2" t="n">
        <v>11.52</v>
      </c>
      <c r="DF705" s="2" t="n">
        <v>0</v>
      </c>
      <c r="DG705" s="2" t="n">
        <v>27.24</v>
      </c>
      <c r="DH705" s="2" t="n">
        <v>23.08</v>
      </c>
      <c r="DI705" s="2" t="n">
        <v>0</v>
      </c>
      <c r="DJ705" s="2" t="n">
        <v>34.54</v>
      </c>
      <c r="DK705" s="2" t="n">
        <v>31.14</v>
      </c>
      <c r="DL705" s="2" t="n">
        <v>0</v>
      </c>
      <c r="DM705" s="2" t="n">
        <v>44.26</v>
      </c>
      <c r="DN705" s="2" t="n">
        <v>44.26</v>
      </c>
      <c r="DO705" s="2" t="n">
        <v>0</v>
      </c>
      <c r="DP705" s="2" t="n">
        <v>52.06</v>
      </c>
      <c r="DQ705" s="2" t="n">
        <v>52.13</v>
      </c>
      <c r="DR705" s="2" t="n">
        <v>0</v>
      </c>
      <c r="DS705" s="2" t="n">
        <v>61.34</v>
      </c>
      <c r="DT705" s="2" t="n">
        <v>60.48</v>
      </c>
      <c r="DU705" s="2" t="n">
        <v>0</v>
      </c>
      <c r="DV705" s="2" t="n">
        <v>73.37</v>
      </c>
      <c r="DW705" s="2" t="n">
        <v>71.18000000000001</v>
      </c>
      <c r="DX705" s="2" t="n">
        <v>0</v>
      </c>
      <c r="DY705" s="2" t="n">
        <v>85.56</v>
      </c>
      <c r="DZ705" s="2" t="n">
        <v>83.23</v>
      </c>
      <c r="EA705" s="2" t="n">
        <v>0</v>
      </c>
      <c r="EB705" s="2" t="n">
        <v>95.95999999999999</v>
      </c>
      <c r="EC705" s="2" t="n">
        <v>93.58</v>
      </c>
      <c r="ED705" s="2" t="n">
        <v>0</v>
      </c>
      <c r="EE705" s="2" t="n">
        <v>99.11</v>
      </c>
      <c r="EF705" s="2" t="n">
        <v>98.06999999999999</v>
      </c>
      <c r="EG705" s="2" t="n">
        <v>0</v>
      </c>
      <c r="EH705" s="2" t="n">
        <v>100</v>
      </c>
      <c r="EI705" s="2" t="n">
        <v>99.79000000000001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</row>
    <row r="706">
      <c r="A706" s="2" t="n">
        <v>4</v>
      </c>
      <c r="B706" s="2" t="inlineStr">
        <is>
          <t>25.01.02.71</t>
        </is>
      </c>
      <c r="C706" s="2" t="inlineStr">
        <is>
          <t>GC7 - Guarda-corpo alumínio e vidro, 2541,5x110cm</t>
        </is>
      </c>
      <c r="D706" s="2" t="inlineStr">
        <is>
          <t>13/01/2027</t>
        </is>
      </c>
      <c r="E706" s="2" t="inlineStr">
        <is>
          <t>24/10/2028</t>
        </is>
      </c>
      <c r="F706" s="2" t="n">
        <v>0</v>
      </c>
      <c r="G706" s="2" t="n">
        <v>0</v>
      </c>
      <c r="H706" s="2" t="n">
        <v>0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0.67</v>
      </c>
      <c r="CB706" s="2" t="n">
        <v>0</v>
      </c>
      <c r="CC706" s="2" t="n">
        <v>0</v>
      </c>
      <c r="CD706" s="2" t="n">
        <v>0.96</v>
      </c>
      <c r="CE706" s="2" t="n">
        <v>0</v>
      </c>
      <c r="CF706" s="2" t="n">
        <v>0.96</v>
      </c>
      <c r="CG706" s="2" t="n">
        <v>0.96</v>
      </c>
      <c r="CH706" s="2" t="n">
        <v>0</v>
      </c>
      <c r="CI706" s="2" t="n">
        <v>0.96</v>
      </c>
      <c r="CJ706" s="2" t="n">
        <v>1.68</v>
      </c>
      <c r="CK706" s="2" t="n">
        <v>0</v>
      </c>
      <c r="CL706" s="2" t="n">
        <v>0.96</v>
      </c>
      <c r="CM706" s="2" t="n">
        <v>2.34</v>
      </c>
      <c r="CN706" s="2" t="n">
        <v>0</v>
      </c>
      <c r="CO706" s="2" t="n">
        <v>1.6</v>
      </c>
      <c r="CP706" s="2" t="n">
        <v>3.11</v>
      </c>
      <c r="CQ706" s="2" t="n">
        <v>0</v>
      </c>
      <c r="CR706" s="2" t="n">
        <v>2.24</v>
      </c>
      <c r="CS706" s="2" t="n">
        <v>3.99</v>
      </c>
      <c r="CT706" s="2" t="n">
        <v>0</v>
      </c>
      <c r="CU706" s="2" t="n">
        <v>2.97</v>
      </c>
      <c r="CV706" s="2" t="n">
        <v>4.13</v>
      </c>
      <c r="CW706" s="2" t="n">
        <v>0</v>
      </c>
      <c r="CX706" s="2" t="n">
        <v>4.43</v>
      </c>
      <c r="CY706" s="2" t="n">
        <v>4.13</v>
      </c>
      <c r="CZ706" s="2" t="n">
        <v>0</v>
      </c>
      <c r="DA706" s="2" t="n">
        <v>6.02</v>
      </c>
      <c r="DB706" s="2" t="n">
        <v>5.02</v>
      </c>
      <c r="DC706" s="2" t="n">
        <v>0</v>
      </c>
      <c r="DD706" s="2" t="n">
        <v>13.75</v>
      </c>
      <c r="DE706" s="2" t="n">
        <v>11.52</v>
      </c>
      <c r="DF706" s="2" t="n">
        <v>0</v>
      </c>
      <c r="DG706" s="2" t="n">
        <v>27.24</v>
      </c>
      <c r="DH706" s="2" t="n">
        <v>23.08</v>
      </c>
      <c r="DI706" s="2" t="n">
        <v>0</v>
      </c>
      <c r="DJ706" s="2" t="n">
        <v>34.54</v>
      </c>
      <c r="DK706" s="2" t="n">
        <v>31.14</v>
      </c>
      <c r="DL706" s="2" t="n">
        <v>0</v>
      </c>
      <c r="DM706" s="2" t="n">
        <v>44.26</v>
      </c>
      <c r="DN706" s="2" t="n">
        <v>44.26</v>
      </c>
      <c r="DO706" s="2" t="n">
        <v>0</v>
      </c>
      <c r="DP706" s="2" t="n">
        <v>52.06</v>
      </c>
      <c r="DQ706" s="2" t="n">
        <v>52.13</v>
      </c>
      <c r="DR706" s="2" t="n">
        <v>0</v>
      </c>
      <c r="DS706" s="2" t="n">
        <v>61.34</v>
      </c>
      <c r="DT706" s="2" t="n">
        <v>60.48</v>
      </c>
      <c r="DU706" s="2" t="n">
        <v>0</v>
      </c>
      <c r="DV706" s="2" t="n">
        <v>73.37</v>
      </c>
      <c r="DW706" s="2" t="n">
        <v>71.18000000000001</v>
      </c>
      <c r="DX706" s="2" t="n">
        <v>0</v>
      </c>
      <c r="DY706" s="2" t="n">
        <v>85.56</v>
      </c>
      <c r="DZ706" s="2" t="n">
        <v>83.23</v>
      </c>
      <c r="EA706" s="2" t="n">
        <v>0</v>
      </c>
      <c r="EB706" s="2" t="n">
        <v>95.95999999999999</v>
      </c>
      <c r="EC706" s="2" t="n">
        <v>93.58</v>
      </c>
      <c r="ED706" s="2" t="n">
        <v>0</v>
      </c>
      <c r="EE706" s="2" t="n">
        <v>99.11</v>
      </c>
      <c r="EF706" s="2" t="n">
        <v>98.06999999999999</v>
      </c>
      <c r="EG706" s="2" t="n">
        <v>0</v>
      </c>
      <c r="EH706" s="2" t="n">
        <v>100</v>
      </c>
      <c r="EI706" s="2" t="n">
        <v>99.79000000000001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</row>
    <row r="707">
      <c r="A707" s="2" t="n">
        <v>4</v>
      </c>
      <c r="B707" s="2" t="inlineStr">
        <is>
          <t>25.01.02.72</t>
        </is>
      </c>
      <c r="C707" s="2" t="inlineStr">
        <is>
          <t>GC8 - Guarda-corpo alumínio e vidro, 1576,1x110cm</t>
        </is>
      </c>
      <c r="D707" s="2" t="inlineStr">
        <is>
          <t>13/01/2027</t>
        </is>
      </c>
      <c r="E707" s="2" t="inlineStr">
        <is>
          <t>24/10/2028</t>
        </is>
      </c>
      <c r="F707" s="2" t="n">
        <v>0</v>
      </c>
      <c r="G707" s="2" t="n">
        <v>0</v>
      </c>
      <c r="H707" s="2" t="n">
        <v>0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0.67</v>
      </c>
      <c r="CB707" s="2" t="n">
        <v>0</v>
      </c>
      <c r="CC707" s="2" t="n">
        <v>0</v>
      </c>
      <c r="CD707" s="2" t="n">
        <v>0.96</v>
      </c>
      <c r="CE707" s="2" t="n">
        <v>0</v>
      </c>
      <c r="CF707" s="2" t="n">
        <v>0.96</v>
      </c>
      <c r="CG707" s="2" t="n">
        <v>0.96</v>
      </c>
      <c r="CH707" s="2" t="n">
        <v>0</v>
      </c>
      <c r="CI707" s="2" t="n">
        <v>0.96</v>
      </c>
      <c r="CJ707" s="2" t="n">
        <v>1.68</v>
      </c>
      <c r="CK707" s="2" t="n">
        <v>0</v>
      </c>
      <c r="CL707" s="2" t="n">
        <v>0.96</v>
      </c>
      <c r="CM707" s="2" t="n">
        <v>2.34</v>
      </c>
      <c r="CN707" s="2" t="n">
        <v>0</v>
      </c>
      <c r="CO707" s="2" t="n">
        <v>1.6</v>
      </c>
      <c r="CP707" s="2" t="n">
        <v>3.11</v>
      </c>
      <c r="CQ707" s="2" t="n">
        <v>0</v>
      </c>
      <c r="CR707" s="2" t="n">
        <v>2.24</v>
      </c>
      <c r="CS707" s="2" t="n">
        <v>3.99</v>
      </c>
      <c r="CT707" s="2" t="n">
        <v>0</v>
      </c>
      <c r="CU707" s="2" t="n">
        <v>2.97</v>
      </c>
      <c r="CV707" s="2" t="n">
        <v>4.13</v>
      </c>
      <c r="CW707" s="2" t="n">
        <v>0</v>
      </c>
      <c r="CX707" s="2" t="n">
        <v>4.43</v>
      </c>
      <c r="CY707" s="2" t="n">
        <v>4.13</v>
      </c>
      <c r="CZ707" s="2" t="n">
        <v>0</v>
      </c>
      <c r="DA707" s="2" t="n">
        <v>6.02</v>
      </c>
      <c r="DB707" s="2" t="n">
        <v>5.02</v>
      </c>
      <c r="DC707" s="2" t="n">
        <v>0</v>
      </c>
      <c r="DD707" s="2" t="n">
        <v>13.75</v>
      </c>
      <c r="DE707" s="2" t="n">
        <v>11.52</v>
      </c>
      <c r="DF707" s="2" t="n">
        <v>0</v>
      </c>
      <c r="DG707" s="2" t="n">
        <v>27.24</v>
      </c>
      <c r="DH707" s="2" t="n">
        <v>23.08</v>
      </c>
      <c r="DI707" s="2" t="n">
        <v>0</v>
      </c>
      <c r="DJ707" s="2" t="n">
        <v>34.54</v>
      </c>
      <c r="DK707" s="2" t="n">
        <v>31.14</v>
      </c>
      <c r="DL707" s="2" t="n">
        <v>0</v>
      </c>
      <c r="DM707" s="2" t="n">
        <v>44.26</v>
      </c>
      <c r="DN707" s="2" t="n">
        <v>44.26</v>
      </c>
      <c r="DO707" s="2" t="n">
        <v>0</v>
      </c>
      <c r="DP707" s="2" t="n">
        <v>52.06</v>
      </c>
      <c r="DQ707" s="2" t="n">
        <v>52.13</v>
      </c>
      <c r="DR707" s="2" t="n">
        <v>0</v>
      </c>
      <c r="DS707" s="2" t="n">
        <v>61.34</v>
      </c>
      <c r="DT707" s="2" t="n">
        <v>60.48</v>
      </c>
      <c r="DU707" s="2" t="n">
        <v>0</v>
      </c>
      <c r="DV707" s="2" t="n">
        <v>73.37</v>
      </c>
      <c r="DW707" s="2" t="n">
        <v>71.18000000000001</v>
      </c>
      <c r="DX707" s="2" t="n">
        <v>0</v>
      </c>
      <c r="DY707" s="2" t="n">
        <v>85.56</v>
      </c>
      <c r="DZ707" s="2" t="n">
        <v>83.23</v>
      </c>
      <c r="EA707" s="2" t="n">
        <v>0</v>
      </c>
      <c r="EB707" s="2" t="n">
        <v>95.95999999999999</v>
      </c>
      <c r="EC707" s="2" t="n">
        <v>93.58</v>
      </c>
      <c r="ED707" s="2" t="n">
        <v>0</v>
      </c>
      <c r="EE707" s="2" t="n">
        <v>99.11</v>
      </c>
      <c r="EF707" s="2" t="n">
        <v>98.06999999999999</v>
      </c>
      <c r="EG707" s="2" t="n">
        <v>0</v>
      </c>
      <c r="EH707" s="2" t="n">
        <v>100</v>
      </c>
      <c r="EI707" s="2" t="n">
        <v>99.79000000000001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</row>
    <row r="708">
      <c r="A708" s="2" t="n">
        <v>4</v>
      </c>
      <c r="B708" s="2" t="inlineStr">
        <is>
          <t>25.01.02.73</t>
        </is>
      </c>
      <c r="C708" s="2" t="inlineStr">
        <is>
          <t>GC9 - Guarda-corpo alumínio e vidro, 2822,9x110cm</t>
        </is>
      </c>
      <c r="D708" s="2" t="inlineStr">
        <is>
          <t>13/01/2027</t>
        </is>
      </c>
      <c r="E708" s="2" t="inlineStr">
        <is>
          <t>24/10/2028</t>
        </is>
      </c>
      <c r="F708" s="2" t="n">
        <v>0</v>
      </c>
      <c r="G708" s="2" t="n">
        <v>0</v>
      </c>
      <c r="H708" s="2" t="n">
        <v>0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0.67</v>
      </c>
      <c r="CB708" s="2" t="n">
        <v>0</v>
      </c>
      <c r="CC708" s="2" t="n">
        <v>0</v>
      </c>
      <c r="CD708" s="2" t="n">
        <v>0.96</v>
      </c>
      <c r="CE708" s="2" t="n">
        <v>0</v>
      </c>
      <c r="CF708" s="2" t="n">
        <v>0.96</v>
      </c>
      <c r="CG708" s="2" t="n">
        <v>0.96</v>
      </c>
      <c r="CH708" s="2" t="n">
        <v>0</v>
      </c>
      <c r="CI708" s="2" t="n">
        <v>0.96</v>
      </c>
      <c r="CJ708" s="2" t="n">
        <v>1.68</v>
      </c>
      <c r="CK708" s="2" t="n">
        <v>0</v>
      </c>
      <c r="CL708" s="2" t="n">
        <v>0.96</v>
      </c>
      <c r="CM708" s="2" t="n">
        <v>2.34</v>
      </c>
      <c r="CN708" s="2" t="n">
        <v>0</v>
      </c>
      <c r="CO708" s="2" t="n">
        <v>1.6</v>
      </c>
      <c r="CP708" s="2" t="n">
        <v>3.11</v>
      </c>
      <c r="CQ708" s="2" t="n">
        <v>0</v>
      </c>
      <c r="CR708" s="2" t="n">
        <v>2.24</v>
      </c>
      <c r="CS708" s="2" t="n">
        <v>3.99</v>
      </c>
      <c r="CT708" s="2" t="n">
        <v>0</v>
      </c>
      <c r="CU708" s="2" t="n">
        <v>2.97</v>
      </c>
      <c r="CV708" s="2" t="n">
        <v>4.13</v>
      </c>
      <c r="CW708" s="2" t="n">
        <v>0</v>
      </c>
      <c r="CX708" s="2" t="n">
        <v>4.43</v>
      </c>
      <c r="CY708" s="2" t="n">
        <v>4.13</v>
      </c>
      <c r="CZ708" s="2" t="n">
        <v>0</v>
      </c>
      <c r="DA708" s="2" t="n">
        <v>6.02</v>
      </c>
      <c r="DB708" s="2" t="n">
        <v>5.02</v>
      </c>
      <c r="DC708" s="2" t="n">
        <v>0</v>
      </c>
      <c r="DD708" s="2" t="n">
        <v>13.75</v>
      </c>
      <c r="DE708" s="2" t="n">
        <v>11.52</v>
      </c>
      <c r="DF708" s="2" t="n">
        <v>0</v>
      </c>
      <c r="DG708" s="2" t="n">
        <v>27.24</v>
      </c>
      <c r="DH708" s="2" t="n">
        <v>23.08</v>
      </c>
      <c r="DI708" s="2" t="n">
        <v>0</v>
      </c>
      <c r="DJ708" s="2" t="n">
        <v>34.54</v>
      </c>
      <c r="DK708" s="2" t="n">
        <v>31.14</v>
      </c>
      <c r="DL708" s="2" t="n">
        <v>0</v>
      </c>
      <c r="DM708" s="2" t="n">
        <v>44.26</v>
      </c>
      <c r="DN708" s="2" t="n">
        <v>44.26</v>
      </c>
      <c r="DO708" s="2" t="n">
        <v>0</v>
      </c>
      <c r="DP708" s="2" t="n">
        <v>52.06</v>
      </c>
      <c r="DQ708" s="2" t="n">
        <v>52.13</v>
      </c>
      <c r="DR708" s="2" t="n">
        <v>0</v>
      </c>
      <c r="DS708" s="2" t="n">
        <v>61.34</v>
      </c>
      <c r="DT708" s="2" t="n">
        <v>60.48</v>
      </c>
      <c r="DU708" s="2" t="n">
        <v>0</v>
      </c>
      <c r="DV708" s="2" t="n">
        <v>73.37</v>
      </c>
      <c r="DW708" s="2" t="n">
        <v>71.18000000000001</v>
      </c>
      <c r="DX708" s="2" t="n">
        <v>0</v>
      </c>
      <c r="DY708" s="2" t="n">
        <v>85.56</v>
      </c>
      <c r="DZ708" s="2" t="n">
        <v>83.23</v>
      </c>
      <c r="EA708" s="2" t="n">
        <v>0</v>
      </c>
      <c r="EB708" s="2" t="n">
        <v>95.95999999999999</v>
      </c>
      <c r="EC708" s="2" t="n">
        <v>93.58</v>
      </c>
      <c r="ED708" s="2" t="n">
        <v>0</v>
      </c>
      <c r="EE708" s="2" t="n">
        <v>99.11</v>
      </c>
      <c r="EF708" s="2" t="n">
        <v>98.06999999999999</v>
      </c>
      <c r="EG708" s="2" t="n">
        <v>0</v>
      </c>
      <c r="EH708" s="2" t="n">
        <v>100</v>
      </c>
      <c r="EI708" s="2" t="n">
        <v>99.79000000000001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</row>
    <row r="709">
      <c r="A709" s="2" t="n">
        <v>4</v>
      </c>
      <c r="B709" s="2" t="inlineStr">
        <is>
          <t>25.01.02.74</t>
        </is>
      </c>
      <c r="C709" s="2" t="inlineStr">
        <is>
          <t>GC10 - Guarda-corpo alumínio e vidro, 793,6x110cm</t>
        </is>
      </c>
      <c r="D709" s="2" t="inlineStr">
        <is>
          <t>13/01/2027</t>
        </is>
      </c>
      <c r="E709" s="2" t="inlineStr">
        <is>
          <t>24/10/2028</t>
        </is>
      </c>
      <c r="F709" s="2" t="n">
        <v>0</v>
      </c>
      <c r="G709" s="2" t="n">
        <v>0</v>
      </c>
      <c r="H709" s="2" t="n">
        <v>0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0.67</v>
      </c>
      <c r="CB709" s="2" t="n">
        <v>0</v>
      </c>
      <c r="CC709" s="2" t="n">
        <v>0</v>
      </c>
      <c r="CD709" s="2" t="n">
        <v>0.96</v>
      </c>
      <c r="CE709" s="2" t="n">
        <v>0</v>
      </c>
      <c r="CF709" s="2" t="n">
        <v>0.96</v>
      </c>
      <c r="CG709" s="2" t="n">
        <v>0.96</v>
      </c>
      <c r="CH709" s="2" t="n">
        <v>0</v>
      </c>
      <c r="CI709" s="2" t="n">
        <v>0.96</v>
      </c>
      <c r="CJ709" s="2" t="n">
        <v>1.68</v>
      </c>
      <c r="CK709" s="2" t="n">
        <v>0</v>
      </c>
      <c r="CL709" s="2" t="n">
        <v>0.96</v>
      </c>
      <c r="CM709" s="2" t="n">
        <v>2.34</v>
      </c>
      <c r="CN709" s="2" t="n">
        <v>0</v>
      </c>
      <c r="CO709" s="2" t="n">
        <v>1.6</v>
      </c>
      <c r="CP709" s="2" t="n">
        <v>3.11</v>
      </c>
      <c r="CQ709" s="2" t="n">
        <v>0</v>
      </c>
      <c r="CR709" s="2" t="n">
        <v>2.24</v>
      </c>
      <c r="CS709" s="2" t="n">
        <v>3.99</v>
      </c>
      <c r="CT709" s="2" t="n">
        <v>0</v>
      </c>
      <c r="CU709" s="2" t="n">
        <v>2.97</v>
      </c>
      <c r="CV709" s="2" t="n">
        <v>4.13</v>
      </c>
      <c r="CW709" s="2" t="n">
        <v>0</v>
      </c>
      <c r="CX709" s="2" t="n">
        <v>4.43</v>
      </c>
      <c r="CY709" s="2" t="n">
        <v>4.13</v>
      </c>
      <c r="CZ709" s="2" t="n">
        <v>0</v>
      </c>
      <c r="DA709" s="2" t="n">
        <v>6.02</v>
      </c>
      <c r="DB709" s="2" t="n">
        <v>5.02</v>
      </c>
      <c r="DC709" s="2" t="n">
        <v>0</v>
      </c>
      <c r="DD709" s="2" t="n">
        <v>13.75</v>
      </c>
      <c r="DE709" s="2" t="n">
        <v>11.52</v>
      </c>
      <c r="DF709" s="2" t="n">
        <v>0</v>
      </c>
      <c r="DG709" s="2" t="n">
        <v>27.24</v>
      </c>
      <c r="DH709" s="2" t="n">
        <v>23.08</v>
      </c>
      <c r="DI709" s="2" t="n">
        <v>0</v>
      </c>
      <c r="DJ709" s="2" t="n">
        <v>34.54</v>
      </c>
      <c r="DK709" s="2" t="n">
        <v>31.14</v>
      </c>
      <c r="DL709" s="2" t="n">
        <v>0</v>
      </c>
      <c r="DM709" s="2" t="n">
        <v>44.26</v>
      </c>
      <c r="DN709" s="2" t="n">
        <v>44.26</v>
      </c>
      <c r="DO709" s="2" t="n">
        <v>0</v>
      </c>
      <c r="DP709" s="2" t="n">
        <v>52.06</v>
      </c>
      <c r="DQ709" s="2" t="n">
        <v>52.13</v>
      </c>
      <c r="DR709" s="2" t="n">
        <v>0</v>
      </c>
      <c r="DS709" s="2" t="n">
        <v>61.34</v>
      </c>
      <c r="DT709" s="2" t="n">
        <v>60.48</v>
      </c>
      <c r="DU709" s="2" t="n">
        <v>0</v>
      </c>
      <c r="DV709" s="2" t="n">
        <v>73.37</v>
      </c>
      <c r="DW709" s="2" t="n">
        <v>71.18000000000001</v>
      </c>
      <c r="DX709" s="2" t="n">
        <v>0</v>
      </c>
      <c r="DY709" s="2" t="n">
        <v>85.56</v>
      </c>
      <c r="DZ709" s="2" t="n">
        <v>83.23</v>
      </c>
      <c r="EA709" s="2" t="n">
        <v>0</v>
      </c>
      <c r="EB709" s="2" t="n">
        <v>95.95999999999999</v>
      </c>
      <c r="EC709" s="2" t="n">
        <v>93.58</v>
      </c>
      <c r="ED709" s="2" t="n">
        <v>0</v>
      </c>
      <c r="EE709" s="2" t="n">
        <v>99.11</v>
      </c>
      <c r="EF709" s="2" t="n">
        <v>98.06999999999999</v>
      </c>
      <c r="EG709" s="2" t="n">
        <v>0</v>
      </c>
      <c r="EH709" s="2" t="n">
        <v>100</v>
      </c>
      <c r="EI709" s="2" t="n">
        <v>99.79000000000001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</row>
    <row r="710">
      <c r="A710" s="2" t="n">
        <v>4</v>
      </c>
      <c r="B710" s="2" t="inlineStr">
        <is>
          <t>25.01.02.75</t>
        </is>
      </c>
      <c r="C710" s="2" t="inlineStr">
        <is>
          <t>GC11 - Guarda-corpo alumínio e vidro, 5138,5x110cm</t>
        </is>
      </c>
      <c r="D710" s="2" t="inlineStr">
        <is>
          <t>13/01/2027</t>
        </is>
      </c>
      <c r="E710" s="2" t="inlineStr">
        <is>
          <t>24/10/2028</t>
        </is>
      </c>
      <c r="F710" s="2" t="n">
        <v>0</v>
      </c>
      <c r="G710" s="2" t="n">
        <v>0</v>
      </c>
      <c r="H710" s="2" t="n">
        <v>0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0.67</v>
      </c>
      <c r="CB710" s="2" t="n">
        <v>0</v>
      </c>
      <c r="CC710" s="2" t="n">
        <v>0</v>
      </c>
      <c r="CD710" s="2" t="n">
        <v>0.96</v>
      </c>
      <c r="CE710" s="2" t="n">
        <v>0</v>
      </c>
      <c r="CF710" s="2" t="n">
        <v>0.96</v>
      </c>
      <c r="CG710" s="2" t="n">
        <v>0.96</v>
      </c>
      <c r="CH710" s="2" t="n">
        <v>0</v>
      </c>
      <c r="CI710" s="2" t="n">
        <v>0.96</v>
      </c>
      <c r="CJ710" s="2" t="n">
        <v>1.68</v>
      </c>
      <c r="CK710" s="2" t="n">
        <v>0</v>
      </c>
      <c r="CL710" s="2" t="n">
        <v>0.96</v>
      </c>
      <c r="CM710" s="2" t="n">
        <v>2.34</v>
      </c>
      <c r="CN710" s="2" t="n">
        <v>0</v>
      </c>
      <c r="CO710" s="2" t="n">
        <v>1.6</v>
      </c>
      <c r="CP710" s="2" t="n">
        <v>3.11</v>
      </c>
      <c r="CQ710" s="2" t="n">
        <v>0</v>
      </c>
      <c r="CR710" s="2" t="n">
        <v>2.24</v>
      </c>
      <c r="CS710" s="2" t="n">
        <v>3.99</v>
      </c>
      <c r="CT710" s="2" t="n">
        <v>0</v>
      </c>
      <c r="CU710" s="2" t="n">
        <v>2.97</v>
      </c>
      <c r="CV710" s="2" t="n">
        <v>4.13</v>
      </c>
      <c r="CW710" s="2" t="n">
        <v>0</v>
      </c>
      <c r="CX710" s="2" t="n">
        <v>4.43</v>
      </c>
      <c r="CY710" s="2" t="n">
        <v>4.13</v>
      </c>
      <c r="CZ710" s="2" t="n">
        <v>0</v>
      </c>
      <c r="DA710" s="2" t="n">
        <v>6.02</v>
      </c>
      <c r="DB710" s="2" t="n">
        <v>5.02</v>
      </c>
      <c r="DC710" s="2" t="n">
        <v>0</v>
      </c>
      <c r="DD710" s="2" t="n">
        <v>13.75</v>
      </c>
      <c r="DE710" s="2" t="n">
        <v>11.52</v>
      </c>
      <c r="DF710" s="2" t="n">
        <v>0</v>
      </c>
      <c r="DG710" s="2" t="n">
        <v>27.24</v>
      </c>
      <c r="DH710" s="2" t="n">
        <v>23.08</v>
      </c>
      <c r="DI710" s="2" t="n">
        <v>0</v>
      </c>
      <c r="DJ710" s="2" t="n">
        <v>34.54</v>
      </c>
      <c r="DK710" s="2" t="n">
        <v>31.14</v>
      </c>
      <c r="DL710" s="2" t="n">
        <v>0</v>
      </c>
      <c r="DM710" s="2" t="n">
        <v>44.26</v>
      </c>
      <c r="DN710" s="2" t="n">
        <v>44.26</v>
      </c>
      <c r="DO710" s="2" t="n">
        <v>0</v>
      </c>
      <c r="DP710" s="2" t="n">
        <v>52.06</v>
      </c>
      <c r="DQ710" s="2" t="n">
        <v>52.13</v>
      </c>
      <c r="DR710" s="2" t="n">
        <v>0</v>
      </c>
      <c r="DS710" s="2" t="n">
        <v>61.34</v>
      </c>
      <c r="DT710" s="2" t="n">
        <v>60.48</v>
      </c>
      <c r="DU710" s="2" t="n">
        <v>0</v>
      </c>
      <c r="DV710" s="2" t="n">
        <v>73.37</v>
      </c>
      <c r="DW710" s="2" t="n">
        <v>71.18000000000001</v>
      </c>
      <c r="DX710" s="2" t="n">
        <v>0</v>
      </c>
      <c r="DY710" s="2" t="n">
        <v>85.56</v>
      </c>
      <c r="DZ710" s="2" t="n">
        <v>83.23</v>
      </c>
      <c r="EA710" s="2" t="n">
        <v>0</v>
      </c>
      <c r="EB710" s="2" t="n">
        <v>95.95999999999999</v>
      </c>
      <c r="EC710" s="2" t="n">
        <v>93.58</v>
      </c>
      <c r="ED710" s="2" t="n">
        <v>0</v>
      </c>
      <c r="EE710" s="2" t="n">
        <v>99.11</v>
      </c>
      <c r="EF710" s="2" t="n">
        <v>98.06999999999999</v>
      </c>
      <c r="EG710" s="2" t="n">
        <v>0</v>
      </c>
      <c r="EH710" s="2" t="n">
        <v>100</v>
      </c>
      <c r="EI710" s="2" t="n">
        <v>99.79000000000001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</row>
    <row r="711">
      <c r="A711" s="2" t="n">
        <v>4</v>
      </c>
      <c r="B711" s="2" t="inlineStr">
        <is>
          <t>25.01.02.76</t>
        </is>
      </c>
      <c r="C711" s="2" t="inlineStr">
        <is>
          <t>GC12 - Guarda-corpo alumínio e vidro, 42x110cm</t>
        </is>
      </c>
      <c r="D711" s="2" t="inlineStr">
        <is>
          <t>13/01/2027</t>
        </is>
      </c>
      <c r="E711" s="2" t="inlineStr">
        <is>
          <t>24/10/2028</t>
        </is>
      </c>
      <c r="F711" s="2" t="n">
        <v>0</v>
      </c>
      <c r="G711" s="2" t="n">
        <v>0</v>
      </c>
      <c r="H711" s="2" t="n">
        <v>0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0.67</v>
      </c>
      <c r="CB711" s="2" t="n">
        <v>0</v>
      </c>
      <c r="CC711" s="2" t="n">
        <v>0</v>
      </c>
      <c r="CD711" s="2" t="n">
        <v>0.96</v>
      </c>
      <c r="CE711" s="2" t="n">
        <v>0</v>
      </c>
      <c r="CF711" s="2" t="n">
        <v>0.96</v>
      </c>
      <c r="CG711" s="2" t="n">
        <v>0.96</v>
      </c>
      <c r="CH711" s="2" t="n">
        <v>0</v>
      </c>
      <c r="CI711" s="2" t="n">
        <v>0.96</v>
      </c>
      <c r="CJ711" s="2" t="n">
        <v>1.68</v>
      </c>
      <c r="CK711" s="2" t="n">
        <v>0</v>
      </c>
      <c r="CL711" s="2" t="n">
        <v>0.96</v>
      </c>
      <c r="CM711" s="2" t="n">
        <v>2.34</v>
      </c>
      <c r="CN711" s="2" t="n">
        <v>0</v>
      </c>
      <c r="CO711" s="2" t="n">
        <v>1.6</v>
      </c>
      <c r="CP711" s="2" t="n">
        <v>3.11</v>
      </c>
      <c r="CQ711" s="2" t="n">
        <v>0</v>
      </c>
      <c r="CR711" s="2" t="n">
        <v>2.24</v>
      </c>
      <c r="CS711" s="2" t="n">
        <v>3.99</v>
      </c>
      <c r="CT711" s="2" t="n">
        <v>0</v>
      </c>
      <c r="CU711" s="2" t="n">
        <v>2.97</v>
      </c>
      <c r="CV711" s="2" t="n">
        <v>4.13</v>
      </c>
      <c r="CW711" s="2" t="n">
        <v>0</v>
      </c>
      <c r="CX711" s="2" t="n">
        <v>4.43</v>
      </c>
      <c r="CY711" s="2" t="n">
        <v>4.13</v>
      </c>
      <c r="CZ711" s="2" t="n">
        <v>0</v>
      </c>
      <c r="DA711" s="2" t="n">
        <v>6.02</v>
      </c>
      <c r="DB711" s="2" t="n">
        <v>5.02</v>
      </c>
      <c r="DC711" s="2" t="n">
        <v>0</v>
      </c>
      <c r="DD711" s="2" t="n">
        <v>13.75</v>
      </c>
      <c r="DE711" s="2" t="n">
        <v>11.52</v>
      </c>
      <c r="DF711" s="2" t="n">
        <v>0</v>
      </c>
      <c r="DG711" s="2" t="n">
        <v>27.24</v>
      </c>
      <c r="DH711" s="2" t="n">
        <v>23.08</v>
      </c>
      <c r="DI711" s="2" t="n">
        <v>0</v>
      </c>
      <c r="DJ711" s="2" t="n">
        <v>34.54</v>
      </c>
      <c r="DK711" s="2" t="n">
        <v>31.14</v>
      </c>
      <c r="DL711" s="2" t="n">
        <v>0</v>
      </c>
      <c r="DM711" s="2" t="n">
        <v>44.26</v>
      </c>
      <c r="DN711" s="2" t="n">
        <v>44.26</v>
      </c>
      <c r="DO711" s="2" t="n">
        <v>0</v>
      </c>
      <c r="DP711" s="2" t="n">
        <v>52.06</v>
      </c>
      <c r="DQ711" s="2" t="n">
        <v>52.13</v>
      </c>
      <c r="DR711" s="2" t="n">
        <v>0</v>
      </c>
      <c r="DS711" s="2" t="n">
        <v>61.34</v>
      </c>
      <c r="DT711" s="2" t="n">
        <v>60.48</v>
      </c>
      <c r="DU711" s="2" t="n">
        <v>0</v>
      </c>
      <c r="DV711" s="2" t="n">
        <v>73.37</v>
      </c>
      <c r="DW711" s="2" t="n">
        <v>71.18000000000001</v>
      </c>
      <c r="DX711" s="2" t="n">
        <v>0</v>
      </c>
      <c r="DY711" s="2" t="n">
        <v>85.56</v>
      </c>
      <c r="DZ711" s="2" t="n">
        <v>83.23</v>
      </c>
      <c r="EA711" s="2" t="n">
        <v>0</v>
      </c>
      <c r="EB711" s="2" t="n">
        <v>95.95999999999999</v>
      </c>
      <c r="EC711" s="2" t="n">
        <v>93.58</v>
      </c>
      <c r="ED711" s="2" t="n">
        <v>0</v>
      </c>
      <c r="EE711" s="2" t="n">
        <v>99.11</v>
      </c>
      <c r="EF711" s="2" t="n">
        <v>98.06999999999999</v>
      </c>
      <c r="EG711" s="2" t="n">
        <v>0</v>
      </c>
      <c r="EH711" s="2" t="n">
        <v>100</v>
      </c>
      <c r="EI711" s="2" t="n">
        <v>99.79000000000001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</row>
    <row r="712">
      <c r="A712" s="2" t="n">
        <v>4</v>
      </c>
      <c r="B712" s="2" t="inlineStr">
        <is>
          <t>25.01.02.77</t>
        </is>
      </c>
      <c r="C712" s="2" t="inlineStr">
        <is>
          <t>GC13 - Guarda-corpo alumínio e vidro, 1361,1x110cm</t>
        </is>
      </c>
      <c r="D712" s="2" t="inlineStr">
        <is>
          <t>13/01/2027</t>
        </is>
      </c>
      <c r="E712" s="2" t="inlineStr">
        <is>
          <t>24/10/2028</t>
        </is>
      </c>
      <c r="F712" s="2" t="n">
        <v>0</v>
      </c>
      <c r="G712" s="2" t="n">
        <v>0</v>
      </c>
      <c r="H712" s="2" t="n">
        <v>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0.67</v>
      </c>
      <c r="CB712" s="2" t="n">
        <v>0</v>
      </c>
      <c r="CC712" s="2" t="n">
        <v>0</v>
      </c>
      <c r="CD712" s="2" t="n">
        <v>0.96</v>
      </c>
      <c r="CE712" s="2" t="n">
        <v>0</v>
      </c>
      <c r="CF712" s="2" t="n">
        <v>0.96</v>
      </c>
      <c r="CG712" s="2" t="n">
        <v>0.96</v>
      </c>
      <c r="CH712" s="2" t="n">
        <v>0</v>
      </c>
      <c r="CI712" s="2" t="n">
        <v>0.96</v>
      </c>
      <c r="CJ712" s="2" t="n">
        <v>1.68</v>
      </c>
      <c r="CK712" s="2" t="n">
        <v>0</v>
      </c>
      <c r="CL712" s="2" t="n">
        <v>0.96</v>
      </c>
      <c r="CM712" s="2" t="n">
        <v>2.34</v>
      </c>
      <c r="CN712" s="2" t="n">
        <v>0</v>
      </c>
      <c r="CO712" s="2" t="n">
        <v>1.6</v>
      </c>
      <c r="CP712" s="2" t="n">
        <v>3.11</v>
      </c>
      <c r="CQ712" s="2" t="n">
        <v>0</v>
      </c>
      <c r="CR712" s="2" t="n">
        <v>2.24</v>
      </c>
      <c r="CS712" s="2" t="n">
        <v>3.99</v>
      </c>
      <c r="CT712" s="2" t="n">
        <v>0</v>
      </c>
      <c r="CU712" s="2" t="n">
        <v>2.97</v>
      </c>
      <c r="CV712" s="2" t="n">
        <v>4.13</v>
      </c>
      <c r="CW712" s="2" t="n">
        <v>0</v>
      </c>
      <c r="CX712" s="2" t="n">
        <v>4.43</v>
      </c>
      <c r="CY712" s="2" t="n">
        <v>4.13</v>
      </c>
      <c r="CZ712" s="2" t="n">
        <v>0</v>
      </c>
      <c r="DA712" s="2" t="n">
        <v>6.02</v>
      </c>
      <c r="DB712" s="2" t="n">
        <v>5.02</v>
      </c>
      <c r="DC712" s="2" t="n">
        <v>0</v>
      </c>
      <c r="DD712" s="2" t="n">
        <v>13.75</v>
      </c>
      <c r="DE712" s="2" t="n">
        <v>11.52</v>
      </c>
      <c r="DF712" s="2" t="n">
        <v>0</v>
      </c>
      <c r="DG712" s="2" t="n">
        <v>27.24</v>
      </c>
      <c r="DH712" s="2" t="n">
        <v>23.08</v>
      </c>
      <c r="DI712" s="2" t="n">
        <v>0</v>
      </c>
      <c r="DJ712" s="2" t="n">
        <v>34.54</v>
      </c>
      <c r="DK712" s="2" t="n">
        <v>31.14</v>
      </c>
      <c r="DL712" s="2" t="n">
        <v>0</v>
      </c>
      <c r="DM712" s="2" t="n">
        <v>44.26</v>
      </c>
      <c r="DN712" s="2" t="n">
        <v>44.26</v>
      </c>
      <c r="DO712" s="2" t="n">
        <v>0</v>
      </c>
      <c r="DP712" s="2" t="n">
        <v>52.06</v>
      </c>
      <c r="DQ712" s="2" t="n">
        <v>52.13</v>
      </c>
      <c r="DR712" s="2" t="n">
        <v>0</v>
      </c>
      <c r="DS712" s="2" t="n">
        <v>61.34</v>
      </c>
      <c r="DT712" s="2" t="n">
        <v>60.48</v>
      </c>
      <c r="DU712" s="2" t="n">
        <v>0</v>
      </c>
      <c r="DV712" s="2" t="n">
        <v>73.37</v>
      </c>
      <c r="DW712" s="2" t="n">
        <v>71.18000000000001</v>
      </c>
      <c r="DX712" s="2" t="n">
        <v>0</v>
      </c>
      <c r="DY712" s="2" t="n">
        <v>85.56</v>
      </c>
      <c r="DZ712" s="2" t="n">
        <v>83.23</v>
      </c>
      <c r="EA712" s="2" t="n">
        <v>0</v>
      </c>
      <c r="EB712" s="2" t="n">
        <v>95.95999999999999</v>
      </c>
      <c r="EC712" s="2" t="n">
        <v>93.58</v>
      </c>
      <c r="ED712" s="2" t="n">
        <v>0</v>
      </c>
      <c r="EE712" s="2" t="n">
        <v>99.11</v>
      </c>
      <c r="EF712" s="2" t="n">
        <v>98.06999999999999</v>
      </c>
      <c r="EG712" s="2" t="n">
        <v>0</v>
      </c>
      <c r="EH712" s="2" t="n">
        <v>100</v>
      </c>
      <c r="EI712" s="2" t="n">
        <v>99.79000000000001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</row>
    <row r="713">
      <c r="A713" s="2" t="n">
        <v>4</v>
      </c>
      <c r="B713" s="2" t="inlineStr">
        <is>
          <t>25.01.02.78</t>
        </is>
      </c>
      <c r="C713" s="2" t="inlineStr">
        <is>
          <t>GC14 - Guarda-corpo alumínio e vidro, 2285,5x110cm</t>
        </is>
      </c>
      <c r="D713" s="2" t="inlineStr">
        <is>
          <t>13/01/2027</t>
        </is>
      </c>
      <c r="E713" s="2" t="inlineStr">
        <is>
          <t>24/10/2028</t>
        </is>
      </c>
      <c r="F713" s="2" t="n">
        <v>0</v>
      </c>
      <c r="G713" s="2" t="n">
        <v>0</v>
      </c>
      <c r="H713" s="2" t="n">
        <v>0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0.67</v>
      </c>
      <c r="CB713" s="2" t="n">
        <v>0</v>
      </c>
      <c r="CC713" s="2" t="n">
        <v>0</v>
      </c>
      <c r="CD713" s="2" t="n">
        <v>0.96</v>
      </c>
      <c r="CE713" s="2" t="n">
        <v>0</v>
      </c>
      <c r="CF713" s="2" t="n">
        <v>0.96</v>
      </c>
      <c r="CG713" s="2" t="n">
        <v>0.96</v>
      </c>
      <c r="CH713" s="2" t="n">
        <v>0</v>
      </c>
      <c r="CI713" s="2" t="n">
        <v>0.96</v>
      </c>
      <c r="CJ713" s="2" t="n">
        <v>1.68</v>
      </c>
      <c r="CK713" s="2" t="n">
        <v>0</v>
      </c>
      <c r="CL713" s="2" t="n">
        <v>0.96</v>
      </c>
      <c r="CM713" s="2" t="n">
        <v>2.34</v>
      </c>
      <c r="CN713" s="2" t="n">
        <v>0</v>
      </c>
      <c r="CO713" s="2" t="n">
        <v>1.6</v>
      </c>
      <c r="CP713" s="2" t="n">
        <v>3.11</v>
      </c>
      <c r="CQ713" s="2" t="n">
        <v>0</v>
      </c>
      <c r="CR713" s="2" t="n">
        <v>2.24</v>
      </c>
      <c r="CS713" s="2" t="n">
        <v>3.99</v>
      </c>
      <c r="CT713" s="2" t="n">
        <v>0</v>
      </c>
      <c r="CU713" s="2" t="n">
        <v>2.97</v>
      </c>
      <c r="CV713" s="2" t="n">
        <v>4.13</v>
      </c>
      <c r="CW713" s="2" t="n">
        <v>0</v>
      </c>
      <c r="CX713" s="2" t="n">
        <v>4.43</v>
      </c>
      <c r="CY713" s="2" t="n">
        <v>4.13</v>
      </c>
      <c r="CZ713" s="2" t="n">
        <v>0</v>
      </c>
      <c r="DA713" s="2" t="n">
        <v>6.02</v>
      </c>
      <c r="DB713" s="2" t="n">
        <v>5.02</v>
      </c>
      <c r="DC713" s="2" t="n">
        <v>0</v>
      </c>
      <c r="DD713" s="2" t="n">
        <v>13.75</v>
      </c>
      <c r="DE713" s="2" t="n">
        <v>11.52</v>
      </c>
      <c r="DF713" s="2" t="n">
        <v>0</v>
      </c>
      <c r="DG713" s="2" t="n">
        <v>27.24</v>
      </c>
      <c r="DH713" s="2" t="n">
        <v>23.08</v>
      </c>
      <c r="DI713" s="2" t="n">
        <v>0</v>
      </c>
      <c r="DJ713" s="2" t="n">
        <v>34.54</v>
      </c>
      <c r="DK713" s="2" t="n">
        <v>31.14</v>
      </c>
      <c r="DL713" s="2" t="n">
        <v>0</v>
      </c>
      <c r="DM713" s="2" t="n">
        <v>44.26</v>
      </c>
      <c r="DN713" s="2" t="n">
        <v>44.26</v>
      </c>
      <c r="DO713" s="2" t="n">
        <v>0</v>
      </c>
      <c r="DP713" s="2" t="n">
        <v>52.06</v>
      </c>
      <c r="DQ713" s="2" t="n">
        <v>52.13</v>
      </c>
      <c r="DR713" s="2" t="n">
        <v>0</v>
      </c>
      <c r="DS713" s="2" t="n">
        <v>61.34</v>
      </c>
      <c r="DT713" s="2" t="n">
        <v>60.48</v>
      </c>
      <c r="DU713" s="2" t="n">
        <v>0</v>
      </c>
      <c r="DV713" s="2" t="n">
        <v>73.37</v>
      </c>
      <c r="DW713" s="2" t="n">
        <v>71.18000000000001</v>
      </c>
      <c r="DX713" s="2" t="n">
        <v>0</v>
      </c>
      <c r="DY713" s="2" t="n">
        <v>85.56</v>
      </c>
      <c r="DZ713" s="2" t="n">
        <v>83.23</v>
      </c>
      <c r="EA713" s="2" t="n">
        <v>0</v>
      </c>
      <c r="EB713" s="2" t="n">
        <v>95.95999999999999</v>
      </c>
      <c r="EC713" s="2" t="n">
        <v>93.58</v>
      </c>
      <c r="ED713" s="2" t="n">
        <v>0</v>
      </c>
      <c r="EE713" s="2" t="n">
        <v>99.11</v>
      </c>
      <c r="EF713" s="2" t="n">
        <v>98.06999999999999</v>
      </c>
      <c r="EG713" s="2" t="n">
        <v>0</v>
      </c>
      <c r="EH713" s="2" t="n">
        <v>100</v>
      </c>
      <c r="EI713" s="2" t="n">
        <v>99.79000000000001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</row>
    <row r="714">
      <c r="A714" s="2" t="n">
        <v>4</v>
      </c>
      <c r="B714" s="2" t="inlineStr">
        <is>
          <t>25.01.02.79</t>
        </is>
      </c>
      <c r="C714" s="2" t="inlineStr">
        <is>
          <t>GC15 - Guarda-corpo alumínio e vidro, 242,5x110cm</t>
        </is>
      </c>
      <c r="D714" s="2" t="inlineStr">
        <is>
          <t>13/01/2027</t>
        </is>
      </c>
      <c r="E714" s="2" t="inlineStr">
        <is>
          <t>24/10/2028</t>
        </is>
      </c>
      <c r="F714" s="2" t="n">
        <v>0</v>
      </c>
      <c r="G714" s="2" t="n">
        <v>0</v>
      </c>
      <c r="H714" s="2" t="n">
        <v>0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0.67</v>
      </c>
      <c r="CB714" s="2" t="n">
        <v>0</v>
      </c>
      <c r="CC714" s="2" t="n">
        <v>0</v>
      </c>
      <c r="CD714" s="2" t="n">
        <v>0.96</v>
      </c>
      <c r="CE714" s="2" t="n">
        <v>0</v>
      </c>
      <c r="CF714" s="2" t="n">
        <v>0.96</v>
      </c>
      <c r="CG714" s="2" t="n">
        <v>0.96</v>
      </c>
      <c r="CH714" s="2" t="n">
        <v>0</v>
      </c>
      <c r="CI714" s="2" t="n">
        <v>0.96</v>
      </c>
      <c r="CJ714" s="2" t="n">
        <v>1.68</v>
      </c>
      <c r="CK714" s="2" t="n">
        <v>0</v>
      </c>
      <c r="CL714" s="2" t="n">
        <v>0.96</v>
      </c>
      <c r="CM714" s="2" t="n">
        <v>2.34</v>
      </c>
      <c r="CN714" s="2" t="n">
        <v>0</v>
      </c>
      <c r="CO714" s="2" t="n">
        <v>1.6</v>
      </c>
      <c r="CP714" s="2" t="n">
        <v>3.11</v>
      </c>
      <c r="CQ714" s="2" t="n">
        <v>0</v>
      </c>
      <c r="CR714" s="2" t="n">
        <v>2.24</v>
      </c>
      <c r="CS714" s="2" t="n">
        <v>3.99</v>
      </c>
      <c r="CT714" s="2" t="n">
        <v>0</v>
      </c>
      <c r="CU714" s="2" t="n">
        <v>2.97</v>
      </c>
      <c r="CV714" s="2" t="n">
        <v>4.13</v>
      </c>
      <c r="CW714" s="2" t="n">
        <v>0</v>
      </c>
      <c r="CX714" s="2" t="n">
        <v>4.43</v>
      </c>
      <c r="CY714" s="2" t="n">
        <v>4.13</v>
      </c>
      <c r="CZ714" s="2" t="n">
        <v>0</v>
      </c>
      <c r="DA714" s="2" t="n">
        <v>6.02</v>
      </c>
      <c r="DB714" s="2" t="n">
        <v>5.02</v>
      </c>
      <c r="DC714" s="2" t="n">
        <v>0</v>
      </c>
      <c r="DD714" s="2" t="n">
        <v>13.75</v>
      </c>
      <c r="DE714" s="2" t="n">
        <v>11.52</v>
      </c>
      <c r="DF714" s="2" t="n">
        <v>0</v>
      </c>
      <c r="DG714" s="2" t="n">
        <v>27.24</v>
      </c>
      <c r="DH714" s="2" t="n">
        <v>23.08</v>
      </c>
      <c r="DI714" s="2" t="n">
        <v>0</v>
      </c>
      <c r="DJ714" s="2" t="n">
        <v>34.54</v>
      </c>
      <c r="DK714" s="2" t="n">
        <v>31.14</v>
      </c>
      <c r="DL714" s="2" t="n">
        <v>0</v>
      </c>
      <c r="DM714" s="2" t="n">
        <v>44.26</v>
      </c>
      <c r="DN714" s="2" t="n">
        <v>44.26</v>
      </c>
      <c r="DO714" s="2" t="n">
        <v>0</v>
      </c>
      <c r="DP714" s="2" t="n">
        <v>52.06</v>
      </c>
      <c r="DQ714" s="2" t="n">
        <v>52.13</v>
      </c>
      <c r="DR714" s="2" t="n">
        <v>0</v>
      </c>
      <c r="DS714" s="2" t="n">
        <v>61.34</v>
      </c>
      <c r="DT714" s="2" t="n">
        <v>60.48</v>
      </c>
      <c r="DU714" s="2" t="n">
        <v>0</v>
      </c>
      <c r="DV714" s="2" t="n">
        <v>73.37</v>
      </c>
      <c r="DW714" s="2" t="n">
        <v>71.18000000000001</v>
      </c>
      <c r="DX714" s="2" t="n">
        <v>0</v>
      </c>
      <c r="DY714" s="2" t="n">
        <v>85.56</v>
      </c>
      <c r="DZ714" s="2" t="n">
        <v>83.23</v>
      </c>
      <c r="EA714" s="2" t="n">
        <v>0</v>
      </c>
      <c r="EB714" s="2" t="n">
        <v>95.95999999999999</v>
      </c>
      <c r="EC714" s="2" t="n">
        <v>93.58</v>
      </c>
      <c r="ED714" s="2" t="n">
        <v>0</v>
      </c>
      <c r="EE714" s="2" t="n">
        <v>99.11</v>
      </c>
      <c r="EF714" s="2" t="n">
        <v>98.06999999999999</v>
      </c>
      <c r="EG714" s="2" t="n">
        <v>0</v>
      </c>
      <c r="EH714" s="2" t="n">
        <v>100</v>
      </c>
      <c r="EI714" s="2" t="n">
        <v>99.79000000000001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</row>
    <row r="715">
      <c r="A715" s="2" t="n">
        <v>4</v>
      </c>
      <c r="B715" s="2" t="inlineStr">
        <is>
          <t>25.01.02.80</t>
        </is>
      </c>
      <c r="C715" s="2" t="inlineStr">
        <is>
          <t>GC16 - Guarda-corpo alumínio e vidro, 584x110cm</t>
        </is>
      </c>
      <c r="D715" s="2" t="inlineStr">
        <is>
          <t>13/01/2027</t>
        </is>
      </c>
      <c r="E715" s="2" t="inlineStr">
        <is>
          <t>24/10/2028</t>
        </is>
      </c>
      <c r="F715" s="2" t="n">
        <v>0</v>
      </c>
      <c r="G715" s="2" t="n">
        <v>0</v>
      </c>
      <c r="H715" s="2" t="n">
        <v>0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0.67</v>
      </c>
      <c r="CB715" s="2" t="n">
        <v>0</v>
      </c>
      <c r="CC715" s="2" t="n">
        <v>0</v>
      </c>
      <c r="CD715" s="2" t="n">
        <v>0.96</v>
      </c>
      <c r="CE715" s="2" t="n">
        <v>0</v>
      </c>
      <c r="CF715" s="2" t="n">
        <v>0.96</v>
      </c>
      <c r="CG715" s="2" t="n">
        <v>0.96</v>
      </c>
      <c r="CH715" s="2" t="n">
        <v>0</v>
      </c>
      <c r="CI715" s="2" t="n">
        <v>0.96</v>
      </c>
      <c r="CJ715" s="2" t="n">
        <v>1.68</v>
      </c>
      <c r="CK715" s="2" t="n">
        <v>0</v>
      </c>
      <c r="CL715" s="2" t="n">
        <v>0.96</v>
      </c>
      <c r="CM715" s="2" t="n">
        <v>2.34</v>
      </c>
      <c r="CN715" s="2" t="n">
        <v>0</v>
      </c>
      <c r="CO715" s="2" t="n">
        <v>1.6</v>
      </c>
      <c r="CP715" s="2" t="n">
        <v>3.11</v>
      </c>
      <c r="CQ715" s="2" t="n">
        <v>0</v>
      </c>
      <c r="CR715" s="2" t="n">
        <v>2.24</v>
      </c>
      <c r="CS715" s="2" t="n">
        <v>3.99</v>
      </c>
      <c r="CT715" s="2" t="n">
        <v>0</v>
      </c>
      <c r="CU715" s="2" t="n">
        <v>2.97</v>
      </c>
      <c r="CV715" s="2" t="n">
        <v>4.13</v>
      </c>
      <c r="CW715" s="2" t="n">
        <v>0</v>
      </c>
      <c r="CX715" s="2" t="n">
        <v>4.43</v>
      </c>
      <c r="CY715" s="2" t="n">
        <v>4.13</v>
      </c>
      <c r="CZ715" s="2" t="n">
        <v>0</v>
      </c>
      <c r="DA715" s="2" t="n">
        <v>6.02</v>
      </c>
      <c r="DB715" s="2" t="n">
        <v>5.02</v>
      </c>
      <c r="DC715" s="2" t="n">
        <v>0</v>
      </c>
      <c r="DD715" s="2" t="n">
        <v>13.75</v>
      </c>
      <c r="DE715" s="2" t="n">
        <v>11.52</v>
      </c>
      <c r="DF715" s="2" t="n">
        <v>0</v>
      </c>
      <c r="DG715" s="2" t="n">
        <v>27.24</v>
      </c>
      <c r="DH715" s="2" t="n">
        <v>23.08</v>
      </c>
      <c r="DI715" s="2" t="n">
        <v>0</v>
      </c>
      <c r="DJ715" s="2" t="n">
        <v>34.54</v>
      </c>
      <c r="DK715" s="2" t="n">
        <v>31.14</v>
      </c>
      <c r="DL715" s="2" t="n">
        <v>0</v>
      </c>
      <c r="DM715" s="2" t="n">
        <v>44.26</v>
      </c>
      <c r="DN715" s="2" t="n">
        <v>44.26</v>
      </c>
      <c r="DO715" s="2" t="n">
        <v>0</v>
      </c>
      <c r="DP715" s="2" t="n">
        <v>52.06</v>
      </c>
      <c r="DQ715" s="2" t="n">
        <v>52.13</v>
      </c>
      <c r="DR715" s="2" t="n">
        <v>0</v>
      </c>
      <c r="DS715" s="2" t="n">
        <v>61.34</v>
      </c>
      <c r="DT715" s="2" t="n">
        <v>60.48</v>
      </c>
      <c r="DU715" s="2" t="n">
        <v>0</v>
      </c>
      <c r="DV715" s="2" t="n">
        <v>73.37</v>
      </c>
      <c r="DW715" s="2" t="n">
        <v>71.18000000000001</v>
      </c>
      <c r="DX715" s="2" t="n">
        <v>0</v>
      </c>
      <c r="DY715" s="2" t="n">
        <v>85.56</v>
      </c>
      <c r="DZ715" s="2" t="n">
        <v>83.23</v>
      </c>
      <c r="EA715" s="2" t="n">
        <v>0</v>
      </c>
      <c r="EB715" s="2" t="n">
        <v>95.95999999999999</v>
      </c>
      <c r="EC715" s="2" t="n">
        <v>93.58</v>
      </c>
      <c r="ED715" s="2" t="n">
        <v>0</v>
      </c>
      <c r="EE715" s="2" t="n">
        <v>99.11</v>
      </c>
      <c r="EF715" s="2" t="n">
        <v>98.06999999999999</v>
      </c>
      <c r="EG715" s="2" t="n">
        <v>0</v>
      </c>
      <c r="EH715" s="2" t="n">
        <v>100</v>
      </c>
      <c r="EI715" s="2" t="n">
        <v>99.79000000000001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</row>
    <row r="716">
      <c r="A716" s="2" t="n">
        <v>4</v>
      </c>
      <c r="B716" s="2" t="inlineStr">
        <is>
          <t>25.01.02.81</t>
        </is>
      </c>
      <c r="C716" s="2" t="inlineStr">
        <is>
          <t>GC17 - Guarda-corpo alumínio e vidro, 2845x110cm</t>
        </is>
      </c>
      <c r="D716" s="2" t="inlineStr">
        <is>
          <t>13/01/2027</t>
        </is>
      </c>
      <c r="E716" s="2" t="inlineStr">
        <is>
          <t>24/10/2028</t>
        </is>
      </c>
      <c r="F716" s="2" t="n">
        <v>0</v>
      </c>
      <c r="G716" s="2" t="n">
        <v>0</v>
      </c>
      <c r="H716" s="2" t="n">
        <v>0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0.67</v>
      </c>
      <c r="CB716" s="2" t="n">
        <v>0</v>
      </c>
      <c r="CC716" s="2" t="n">
        <v>0</v>
      </c>
      <c r="CD716" s="2" t="n">
        <v>0.96</v>
      </c>
      <c r="CE716" s="2" t="n">
        <v>0</v>
      </c>
      <c r="CF716" s="2" t="n">
        <v>0.96</v>
      </c>
      <c r="CG716" s="2" t="n">
        <v>0.96</v>
      </c>
      <c r="CH716" s="2" t="n">
        <v>0</v>
      </c>
      <c r="CI716" s="2" t="n">
        <v>0.96</v>
      </c>
      <c r="CJ716" s="2" t="n">
        <v>1.68</v>
      </c>
      <c r="CK716" s="2" t="n">
        <v>0</v>
      </c>
      <c r="CL716" s="2" t="n">
        <v>0.96</v>
      </c>
      <c r="CM716" s="2" t="n">
        <v>2.34</v>
      </c>
      <c r="CN716" s="2" t="n">
        <v>0</v>
      </c>
      <c r="CO716" s="2" t="n">
        <v>1.6</v>
      </c>
      <c r="CP716" s="2" t="n">
        <v>3.11</v>
      </c>
      <c r="CQ716" s="2" t="n">
        <v>0</v>
      </c>
      <c r="CR716" s="2" t="n">
        <v>2.24</v>
      </c>
      <c r="CS716" s="2" t="n">
        <v>3.99</v>
      </c>
      <c r="CT716" s="2" t="n">
        <v>0</v>
      </c>
      <c r="CU716" s="2" t="n">
        <v>2.97</v>
      </c>
      <c r="CV716" s="2" t="n">
        <v>4.13</v>
      </c>
      <c r="CW716" s="2" t="n">
        <v>0</v>
      </c>
      <c r="CX716" s="2" t="n">
        <v>4.43</v>
      </c>
      <c r="CY716" s="2" t="n">
        <v>4.13</v>
      </c>
      <c r="CZ716" s="2" t="n">
        <v>0</v>
      </c>
      <c r="DA716" s="2" t="n">
        <v>6.02</v>
      </c>
      <c r="DB716" s="2" t="n">
        <v>5.02</v>
      </c>
      <c r="DC716" s="2" t="n">
        <v>0</v>
      </c>
      <c r="DD716" s="2" t="n">
        <v>13.75</v>
      </c>
      <c r="DE716" s="2" t="n">
        <v>11.52</v>
      </c>
      <c r="DF716" s="2" t="n">
        <v>0</v>
      </c>
      <c r="DG716" s="2" t="n">
        <v>27.24</v>
      </c>
      <c r="DH716" s="2" t="n">
        <v>23.08</v>
      </c>
      <c r="DI716" s="2" t="n">
        <v>0</v>
      </c>
      <c r="DJ716" s="2" t="n">
        <v>34.54</v>
      </c>
      <c r="DK716" s="2" t="n">
        <v>31.14</v>
      </c>
      <c r="DL716" s="2" t="n">
        <v>0</v>
      </c>
      <c r="DM716" s="2" t="n">
        <v>44.26</v>
      </c>
      <c r="DN716" s="2" t="n">
        <v>44.26</v>
      </c>
      <c r="DO716" s="2" t="n">
        <v>0</v>
      </c>
      <c r="DP716" s="2" t="n">
        <v>52.06</v>
      </c>
      <c r="DQ716" s="2" t="n">
        <v>52.13</v>
      </c>
      <c r="DR716" s="2" t="n">
        <v>0</v>
      </c>
      <c r="DS716" s="2" t="n">
        <v>61.34</v>
      </c>
      <c r="DT716" s="2" t="n">
        <v>60.48</v>
      </c>
      <c r="DU716" s="2" t="n">
        <v>0</v>
      </c>
      <c r="DV716" s="2" t="n">
        <v>73.37</v>
      </c>
      <c r="DW716" s="2" t="n">
        <v>71.18000000000001</v>
      </c>
      <c r="DX716" s="2" t="n">
        <v>0</v>
      </c>
      <c r="DY716" s="2" t="n">
        <v>85.56</v>
      </c>
      <c r="DZ716" s="2" t="n">
        <v>83.23</v>
      </c>
      <c r="EA716" s="2" t="n">
        <v>0</v>
      </c>
      <c r="EB716" s="2" t="n">
        <v>95.95999999999999</v>
      </c>
      <c r="EC716" s="2" t="n">
        <v>93.58</v>
      </c>
      <c r="ED716" s="2" t="n">
        <v>0</v>
      </c>
      <c r="EE716" s="2" t="n">
        <v>99.11</v>
      </c>
      <c r="EF716" s="2" t="n">
        <v>98.06999999999999</v>
      </c>
      <c r="EG716" s="2" t="n">
        <v>0</v>
      </c>
      <c r="EH716" s="2" t="n">
        <v>100</v>
      </c>
      <c r="EI716" s="2" t="n">
        <v>99.79000000000001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</row>
    <row r="717">
      <c r="A717" s="2" t="n">
        <v>4</v>
      </c>
      <c r="B717" s="2" t="inlineStr">
        <is>
          <t>25.01.02.82</t>
        </is>
      </c>
      <c r="C717" s="2" t="inlineStr">
        <is>
          <t>GC18 - Guarda-corpo alumínio e vidro, 5214,6x110cm</t>
        </is>
      </c>
      <c r="D717" s="2" t="inlineStr">
        <is>
          <t>13/01/2027</t>
        </is>
      </c>
      <c r="E717" s="2" t="inlineStr">
        <is>
          <t>24/10/2028</t>
        </is>
      </c>
      <c r="F717" s="2" t="n">
        <v>0</v>
      </c>
      <c r="G717" s="2" t="n">
        <v>0</v>
      </c>
      <c r="H717" s="2" t="n">
        <v>0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0.67</v>
      </c>
      <c r="CB717" s="2" t="n">
        <v>0</v>
      </c>
      <c r="CC717" s="2" t="n">
        <v>0</v>
      </c>
      <c r="CD717" s="2" t="n">
        <v>0.96</v>
      </c>
      <c r="CE717" s="2" t="n">
        <v>0</v>
      </c>
      <c r="CF717" s="2" t="n">
        <v>0.96</v>
      </c>
      <c r="CG717" s="2" t="n">
        <v>0.96</v>
      </c>
      <c r="CH717" s="2" t="n">
        <v>0</v>
      </c>
      <c r="CI717" s="2" t="n">
        <v>0.96</v>
      </c>
      <c r="CJ717" s="2" t="n">
        <v>1.68</v>
      </c>
      <c r="CK717" s="2" t="n">
        <v>0</v>
      </c>
      <c r="CL717" s="2" t="n">
        <v>0.96</v>
      </c>
      <c r="CM717" s="2" t="n">
        <v>2.34</v>
      </c>
      <c r="CN717" s="2" t="n">
        <v>0</v>
      </c>
      <c r="CO717" s="2" t="n">
        <v>1.6</v>
      </c>
      <c r="CP717" s="2" t="n">
        <v>3.11</v>
      </c>
      <c r="CQ717" s="2" t="n">
        <v>0</v>
      </c>
      <c r="CR717" s="2" t="n">
        <v>2.24</v>
      </c>
      <c r="CS717" s="2" t="n">
        <v>3.99</v>
      </c>
      <c r="CT717" s="2" t="n">
        <v>0</v>
      </c>
      <c r="CU717" s="2" t="n">
        <v>2.97</v>
      </c>
      <c r="CV717" s="2" t="n">
        <v>4.13</v>
      </c>
      <c r="CW717" s="2" t="n">
        <v>0</v>
      </c>
      <c r="CX717" s="2" t="n">
        <v>4.43</v>
      </c>
      <c r="CY717" s="2" t="n">
        <v>4.13</v>
      </c>
      <c r="CZ717" s="2" t="n">
        <v>0</v>
      </c>
      <c r="DA717" s="2" t="n">
        <v>6.02</v>
      </c>
      <c r="DB717" s="2" t="n">
        <v>5.02</v>
      </c>
      <c r="DC717" s="2" t="n">
        <v>0</v>
      </c>
      <c r="DD717" s="2" t="n">
        <v>13.75</v>
      </c>
      <c r="DE717" s="2" t="n">
        <v>11.52</v>
      </c>
      <c r="DF717" s="2" t="n">
        <v>0</v>
      </c>
      <c r="DG717" s="2" t="n">
        <v>27.24</v>
      </c>
      <c r="DH717" s="2" t="n">
        <v>23.08</v>
      </c>
      <c r="DI717" s="2" t="n">
        <v>0</v>
      </c>
      <c r="DJ717" s="2" t="n">
        <v>34.54</v>
      </c>
      <c r="DK717" s="2" t="n">
        <v>31.14</v>
      </c>
      <c r="DL717" s="2" t="n">
        <v>0</v>
      </c>
      <c r="DM717" s="2" t="n">
        <v>44.26</v>
      </c>
      <c r="DN717" s="2" t="n">
        <v>44.26</v>
      </c>
      <c r="DO717" s="2" t="n">
        <v>0</v>
      </c>
      <c r="DP717" s="2" t="n">
        <v>52.06</v>
      </c>
      <c r="DQ717" s="2" t="n">
        <v>52.13</v>
      </c>
      <c r="DR717" s="2" t="n">
        <v>0</v>
      </c>
      <c r="DS717" s="2" t="n">
        <v>61.34</v>
      </c>
      <c r="DT717" s="2" t="n">
        <v>60.48</v>
      </c>
      <c r="DU717" s="2" t="n">
        <v>0</v>
      </c>
      <c r="DV717" s="2" t="n">
        <v>73.37</v>
      </c>
      <c r="DW717" s="2" t="n">
        <v>71.18000000000001</v>
      </c>
      <c r="DX717" s="2" t="n">
        <v>0</v>
      </c>
      <c r="DY717" s="2" t="n">
        <v>85.56</v>
      </c>
      <c r="DZ717" s="2" t="n">
        <v>83.23</v>
      </c>
      <c r="EA717" s="2" t="n">
        <v>0</v>
      </c>
      <c r="EB717" s="2" t="n">
        <v>95.95999999999999</v>
      </c>
      <c r="EC717" s="2" t="n">
        <v>93.58</v>
      </c>
      <c r="ED717" s="2" t="n">
        <v>0</v>
      </c>
      <c r="EE717" s="2" t="n">
        <v>99.11</v>
      </c>
      <c r="EF717" s="2" t="n">
        <v>98.06999999999999</v>
      </c>
      <c r="EG717" s="2" t="n">
        <v>0</v>
      </c>
      <c r="EH717" s="2" t="n">
        <v>100</v>
      </c>
      <c r="EI717" s="2" t="n">
        <v>99.79000000000001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</row>
    <row r="718">
      <c r="A718" s="2" t="n">
        <v>4</v>
      </c>
      <c r="B718" s="2" t="inlineStr">
        <is>
          <t>25.01.02.83</t>
        </is>
      </c>
      <c r="C718" s="2" t="inlineStr">
        <is>
          <t>GC19 - Guarda-corpo alumínio e vidro, 1357,5x110cm</t>
        </is>
      </c>
      <c r="D718" s="2" t="inlineStr">
        <is>
          <t>13/01/2027</t>
        </is>
      </c>
      <c r="E718" s="2" t="inlineStr">
        <is>
          <t>24/10/2028</t>
        </is>
      </c>
      <c r="F718" s="2" t="n">
        <v>0</v>
      </c>
      <c r="G718" s="2" t="n">
        <v>0</v>
      </c>
      <c r="H718" s="2" t="n">
        <v>0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0.67</v>
      </c>
      <c r="CB718" s="2" t="n">
        <v>0</v>
      </c>
      <c r="CC718" s="2" t="n">
        <v>0</v>
      </c>
      <c r="CD718" s="2" t="n">
        <v>0.96</v>
      </c>
      <c r="CE718" s="2" t="n">
        <v>0</v>
      </c>
      <c r="CF718" s="2" t="n">
        <v>0.96</v>
      </c>
      <c r="CG718" s="2" t="n">
        <v>0.96</v>
      </c>
      <c r="CH718" s="2" t="n">
        <v>0</v>
      </c>
      <c r="CI718" s="2" t="n">
        <v>0.96</v>
      </c>
      <c r="CJ718" s="2" t="n">
        <v>1.68</v>
      </c>
      <c r="CK718" s="2" t="n">
        <v>0</v>
      </c>
      <c r="CL718" s="2" t="n">
        <v>0.96</v>
      </c>
      <c r="CM718" s="2" t="n">
        <v>2.34</v>
      </c>
      <c r="CN718" s="2" t="n">
        <v>0</v>
      </c>
      <c r="CO718" s="2" t="n">
        <v>1.6</v>
      </c>
      <c r="CP718" s="2" t="n">
        <v>3.11</v>
      </c>
      <c r="CQ718" s="2" t="n">
        <v>0</v>
      </c>
      <c r="CR718" s="2" t="n">
        <v>2.24</v>
      </c>
      <c r="CS718" s="2" t="n">
        <v>3.99</v>
      </c>
      <c r="CT718" s="2" t="n">
        <v>0</v>
      </c>
      <c r="CU718" s="2" t="n">
        <v>2.97</v>
      </c>
      <c r="CV718" s="2" t="n">
        <v>4.13</v>
      </c>
      <c r="CW718" s="2" t="n">
        <v>0</v>
      </c>
      <c r="CX718" s="2" t="n">
        <v>4.43</v>
      </c>
      <c r="CY718" s="2" t="n">
        <v>4.13</v>
      </c>
      <c r="CZ718" s="2" t="n">
        <v>0</v>
      </c>
      <c r="DA718" s="2" t="n">
        <v>6.02</v>
      </c>
      <c r="DB718" s="2" t="n">
        <v>5.02</v>
      </c>
      <c r="DC718" s="2" t="n">
        <v>0</v>
      </c>
      <c r="DD718" s="2" t="n">
        <v>13.75</v>
      </c>
      <c r="DE718" s="2" t="n">
        <v>11.52</v>
      </c>
      <c r="DF718" s="2" t="n">
        <v>0</v>
      </c>
      <c r="DG718" s="2" t="n">
        <v>27.24</v>
      </c>
      <c r="DH718" s="2" t="n">
        <v>23.08</v>
      </c>
      <c r="DI718" s="2" t="n">
        <v>0</v>
      </c>
      <c r="DJ718" s="2" t="n">
        <v>34.54</v>
      </c>
      <c r="DK718" s="2" t="n">
        <v>31.14</v>
      </c>
      <c r="DL718" s="2" t="n">
        <v>0</v>
      </c>
      <c r="DM718" s="2" t="n">
        <v>44.26</v>
      </c>
      <c r="DN718" s="2" t="n">
        <v>44.26</v>
      </c>
      <c r="DO718" s="2" t="n">
        <v>0</v>
      </c>
      <c r="DP718" s="2" t="n">
        <v>52.06</v>
      </c>
      <c r="DQ718" s="2" t="n">
        <v>52.13</v>
      </c>
      <c r="DR718" s="2" t="n">
        <v>0</v>
      </c>
      <c r="DS718" s="2" t="n">
        <v>61.34</v>
      </c>
      <c r="DT718" s="2" t="n">
        <v>60.48</v>
      </c>
      <c r="DU718" s="2" t="n">
        <v>0</v>
      </c>
      <c r="DV718" s="2" t="n">
        <v>73.37</v>
      </c>
      <c r="DW718" s="2" t="n">
        <v>71.18000000000001</v>
      </c>
      <c r="DX718" s="2" t="n">
        <v>0</v>
      </c>
      <c r="DY718" s="2" t="n">
        <v>85.56</v>
      </c>
      <c r="DZ718" s="2" t="n">
        <v>83.23</v>
      </c>
      <c r="EA718" s="2" t="n">
        <v>0</v>
      </c>
      <c r="EB718" s="2" t="n">
        <v>95.95999999999999</v>
      </c>
      <c r="EC718" s="2" t="n">
        <v>93.58</v>
      </c>
      <c r="ED718" s="2" t="n">
        <v>0</v>
      </c>
      <c r="EE718" s="2" t="n">
        <v>99.11</v>
      </c>
      <c r="EF718" s="2" t="n">
        <v>98.06999999999999</v>
      </c>
      <c r="EG718" s="2" t="n">
        <v>0</v>
      </c>
      <c r="EH718" s="2" t="n">
        <v>100</v>
      </c>
      <c r="EI718" s="2" t="n">
        <v>99.79000000000001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</row>
    <row r="719">
      <c r="A719" s="2" t="n">
        <v>4</v>
      </c>
      <c r="B719" s="2" t="inlineStr">
        <is>
          <t>25.01.02.84</t>
        </is>
      </c>
      <c r="C719" s="2" t="inlineStr">
        <is>
          <t>GC20 - Guarda-corpo alumínio e vidro, 257x110cm</t>
        </is>
      </c>
      <c r="D719" s="2" t="inlineStr">
        <is>
          <t>13/01/2027</t>
        </is>
      </c>
      <c r="E719" s="2" t="inlineStr">
        <is>
          <t>24/10/2028</t>
        </is>
      </c>
      <c r="F719" s="2" t="n">
        <v>0</v>
      </c>
      <c r="G719" s="2" t="n">
        <v>0</v>
      </c>
      <c r="H719" s="2" t="n">
        <v>0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0.67</v>
      </c>
      <c r="CB719" s="2" t="n">
        <v>0</v>
      </c>
      <c r="CC719" s="2" t="n">
        <v>0</v>
      </c>
      <c r="CD719" s="2" t="n">
        <v>0.96</v>
      </c>
      <c r="CE719" s="2" t="n">
        <v>0</v>
      </c>
      <c r="CF719" s="2" t="n">
        <v>0.96</v>
      </c>
      <c r="CG719" s="2" t="n">
        <v>0.96</v>
      </c>
      <c r="CH719" s="2" t="n">
        <v>0</v>
      </c>
      <c r="CI719" s="2" t="n">
        <v>0.96</v>
      </c>
      <c r="CJ719" s="2" t="n">
        <v>1.68</v>
      </c>
      <c r="CK719" s="2" t="n">
        <v>0</v>
      </c>
      <c r="CL719" s="2" t="n">
        <v>0.96</v>
      </c>
      <c r="CM719" s="2" t="n">
        <v>2.34</v>
      </c>
      <c r="CN719" s="2" t="n">
        <v>0</v>
      </c>
      <c r="CO719" s="2" t="n">
        <v>1.6</v>
      </c>
      <c r="CP719" s="2" t="n">
        <v>3.11</v>
      </c>
      <c r="CQ719" s="2" t="n">
        <v>0</v>
      </c>
      <c r="CR719" s="2" t="n">
        <v>2.24</v>
      </c>
      <c r="CS719" s="2" t="n">
        <v>3.99</v>
      </c>
      <c r="CT719" s="2" t="n">
        <v>0</v>
      </c>
      <c r="CU719" s="2" t="n">
        <v>2.97</v>
      </c>
      <c r="CV719" s="2" t="n">
        <v>4.13</v>
      </c>
      <c r="CW719" s="2" t="n">
        <v>0</v>
      </c>
      <c r="CX719" s="2" t="n">
        <v>4.43</v>
      </c>
      <c r="CY719" s="2" t="n">
        <v>4.13</v>
      </c>
      <c r="CZ719" s="2" t="n">
        <v>0</v>
      </c>
      <c r="DA719" s="2" t="n">
        <v>6.02</v>
      </c>
      <c r="DB719" s="2" t="n">
        <v>5.02</v>
      </c>
      <c r="DC719" s="2" t="n">
        <v>0</v>
      </c>
      <c r="DD719" s="2" t="n">
        <v>13.75</v>
      </c>
      <c r="DE719" s="2" t="n">
        <v>11.52</v>
      </c>
      <c r="DF719" s="2" t="n">
        <v>0</v>
      </c>
      <c r="DG719" s="2" t="n">
        <v>27.24</v>
      </c>
      <c r="DH719" s="2" t="n">
        <v>23.08</v>
      </c>
      <c r="DI719" s="2" t="n">
        <v>0</v>
      </c>
      <c r="DJ719" s="2" t="n">
        <v>34.54</v>
      </c>
      <c r="DK719" s="2" t="n">
        <v>31.14</v>
      </c>
      <c r="DL719" s="2" t="n">
        <v>0</v>
      </c>
      <c r="DM719" s="2" t="n">
        <v>44.26</v>
      </c>
      <c r="DN719" s="2" t="n">
        <v>44.26</v>
      </c>
      <c r="DO719" s="2" t="n">
        <v>0</v>
      </c>
      <c r="DP719" s="2" t="n">
        <v>52.06</v>
      </c>
      <c r="DQ719" s="2" t="n">
        <v>52.13</v>
      </c>
      <c r="DR719" s="2" t="n">
        <v>0</v>
      </c>
      <c r="DS719" s="2" t="n">
        <v>61.34</v>
      </c>
      <c r="DT719" s="2" t="n">
        <v>60.48</v>
      </c>
      <c r="DU719" s="2" t="n">
        <v>0</v>
      </c>
      <c r="DV719" s="2" t="n">
        <v>73.37</v>
      </c>
      <c r="DW719" s="2" t="n">
        <v>71.18000000000001</v>
      </c>
      <c r="DX719" s="2" t="n">
        <v>0</v>
      </c>
      <c r="DY719" s="2" t="n">
        <v>85.56</v>
      </c>
      <c r="DZ719" s="2" t="n">
        <v>83.23</v>
      </c>
      <c r="EA719" s="2" t="n">
        <v>0</v>
      </c>
      <c r="EB719" s="2" t="n">
        <v>95.95999999999999</v>
      </c>
      <c r="EC719" s="2" t="n">
        <v>93.58</v>
      </c>
      <c r="ED719" s="2" t="n">
        <v>0</v>
      </c>
      <c r="EE719" s="2" t="n">
        <v>99.11</v>
      </c>
      <c r="EF719" s="2" t="n">
        <v>98.06999999999999</v>
      </c>
      <c r="EG719" s="2" t="n">
        <v>0</v>
      </c>
      <c r="EH719" s="2" t="n">
        <v>100</v>
      </c>
      <c r="EI719" s="2" t="n">
        <v>99.79000000000001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</row>
    <row r="720">
      <c r="A720" s="2" t="n">
        <v>4</v>
      </c>
      <c r="B720" s="2" t="inlineStr">
        <is>
          <t>25.01.02.85</t>
        </is>
      </c>
      <c r="C720" s="2" t="inlineStr">
        <is>
          <t>GC21 - Guarda-corpo alumínio e vidro, 2283,5x110cm</t>
        </is>
      </c>
      <c r="D720" s="2" t="inlineStr">
        <is>
          <t>13/01/2027</t>
        </is>
      </c>
      <c r="E720" s="2" t="inlineStr">
        <is>
          <t>24/10/2028</t>
        </is>
      </c>
      <c r="F720" s="2" t="n">
        <v>0</v>
      </c>
      <c r="G720" s="2" t="n">
        <v>0</v>
      </c>
      <c r="H720" s="2" t="n">
        <v>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0.67</v>
      </c>
      <c r="CB720" s="2" t="n">
        <v>0</v>
      </c>
      <c r="CC720" s="2" t="n">
        <v>0</v>
      </c>
      <c r="CD720" s="2" t="n">
        <v>0.96</v>
      </c>
      <c r="CE720" s="2" t="n">
        <v>0</v>
      </c>
      <c r="CF720" s="2" t="n">
        <v>0.96</v>
      </c>
      <c r="CG720" s="2" t="n">
        <v>0.96</v>
      </c>
      <c r="CH720" s="2" t="n">
        <v>0</v>
      </c>
      <c r="CI720" s="2" t="n">
        <v>0.96</v>
      </c>
      <c r="CJ720" s="2" t="n">
        <v>1.68</v>
      </c>
      <c r="CK720" s="2" t="n">
        <v>0</v>
      </c>
      <c r="CL720" s="2" t="n">
        <v>0.96</v>
      </c>
      <c r="CM720" s="2" t="n">
        <v>2.34</v>
      </c>
      <c r="CN720" s="2" t="n">
        <v>0</v>
      </c>
      <c r="CO720" s="2" t="n">
        <v>1.6</v>
      </c>
      <c r="CP720" s="2" t="n">
        <v>3.11</v>
      </c>
      <c r="CQ720" s="2" t="n">
        <v>0</v>
      </c>
      <c r="CR720" s="2" t="n">
        <v>2.24</v>
      </c>
      <c r="CS720" s="2" t="n">
        <v>3.99</v>
      </c>
      <c r="CT720" s="2" t="n">
        <v>0</v>
      </c>
      <c r="CU720" s="2" t="n">
        <v>2.97</v>
      </c>
      <c r="CV720" s="2" t="n">
        <v>4.13</v>
      </c>
      <c r="CW720" s="2" t="n">
        <v>0</v>
      </c>
      <c r="CX720" s="2" t="n">
        <v>4.43</v>
      </c>
      <c r="CY720" s="2" t="n">
        <v>4.13</v>
      </c>
      <c r="CZ720" s="2" t="n">
        <v>0</v>
      </c>
      <c r="DA720" s="2" t="n">
        <v>6.02</v>
      </c>
      <c r="DB720" s="2" t="n">
        <v>5.02</v>
      </c>
      <c r="DC720" s="2" t="n">
        <v>0</v>
      </c>
      <c r="DD720" s="2" t="n">
        <v>13.75</v>
      </c>
      <c r="DE720" s="2" t="n">
        <v>11.52</v>
      </c>
      <c r="DF720" s="2" t="n">
        <v>0</v>
      </c>
      <c r="DG720" s="2" t="n">
        <v>27.24</v>
      </c>
      <c r="DH720" s="2" t="n">
        <v>23.08</v>
      </c>
      <c r="DI720" s="2" t="n">
        <v>0</v>
      </c>
      <c r="DJ720" s="2" t="n">
        <v>34.54</v>
      </c>
      <c r="DK720" s="2" t="n">
        <v>31.14</v>
      </c>
      <c r="DL720" s="2" t="n">
        <v>0</v>
      </c>
      <c r="DM720" s="2" t="n">
        <v>44.26</v>
      </c>
      <c r="DN720" s="2" t="n">
        <v>44.26</v>
      </c>
      <c r="DO720" s="2" t="n">
        <v>0</v>
      </c>
      <c r="DP720" s="2" t="n">
        <v>52.06</v>
      </c>
      <c r="DQ720" s="2" t="n">
        <v>52.13</v>
      </c>
      <c r="DR720" s="2" t="n">
        <v>0</v>
      </c>
      <c r="DS720" s="2" t="n">
        <v>61.34</v>
      </c>
      <c r="DT720" s="2" t="n">
        <v>60.48</v>
      </c>
      <c r="DU720" s="2" t="n">
        <v>0</v>
      </c>
      <c r="DV720" s="2" t="n">
        <v>73.37</v>
      </c>
      <c r="DW720" s="2" t="n">
        <v>71.18000000000001</v>
      </c>
      <c r="DX720" s="2" t="n">
        <v>0</v>
      </c>
      <c r="DY720" s="2" t="n">
        <v>85.56</v>
      </c>
      <c r="DZ720" s="2" t="n">
        <v>83.23</v>
      </c>
      <c r="EA720" s="2" t="n">
        <v>0</v>
      </c>
      <c r="EB720" s="2" t="n">
        <v>95.95999999999999</v>
      </c>
      <c r="EC720" s="2" t="n">
        <v>93.58</v>
      </c>
      <c r="ED720" s="2" t="n">
        <v>0</v>
      </c>
      <c r="EE720" s="2" t="n">
        <v>99.11</v>
      </c>
      <c r="EF720" s="2" t="n">
        <v>98.06999999999999</v>
      </c>
      <c r="EG720" s="2" t="n">
        <v>0</v>
      </c>
      <c r="EH720" s="2" t="n">
        <v>100</v>
      </c>
      <c r="EI720" s="2" t="n">
        <v>99.79000000000001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</row>
    <row r="721">
      <c r="A721" s="2" t="n">
        <v>4</v>
      </c>
      <c r="B721" s="2" t="inlineStr">
        <is>
          <t>25.01.02.86</t>
        </is>
      </c>
      <c r="C721" s="2" t="inlineStr">
        <is>
          <t>GC22 - Guarda-corpo alumínio e vidro, 186,5x110cm</t>
        </is>
      </c>
      <c r="D721" s="2" t="inlineStr">
        <is>
          <t>13/01/2027</t>
        </is>
      </c>
      <c r="E721" s="2" t="inlineStr">
        <is>
          <t>24/10/2028</t>
        </is>
      </c>
      <c r="F721" s="2" t="n">
        <v>0</v>
      </c>
      <c r="G721" s="2" t="n">
        <v>0</v>
      </c>
      <c r="H721" s="2" t="n">
        <v>0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0.67</v>
      </c>
      <c r="CB721" s="2" t="n">
        <v>0</v>
      </c>
      <c r="CC721" s="2" t="n">
        <v>0</v>
      </c>
      <c r="CD721" s="2" t="n">
        <v>0.96</v>
      </c>
      <c r="CE721" s="2" t="n">
        <v>0</v>
      </c>
      <c r="CF721" s="2" t="n">
        <v>0.96</v>
      </c>
      <c r="CG721" s="2" t="n">
        <v>0.96</v>
      </c>
      <c r="CH721" s="2" t="n">
        <v>0</v>
      </c>
      <c r="CI721" s="2" t="n">
        <v>0.96</v>
      </c>
      <c r="CJ721" s="2" t="n">
        <v>1.68</v>
      </c>
      <c r="CK721" s="2" t="n">
        <v>0</v>
      </c>
      <c r="CL721" s="2" t="n">
        <v>0.96</v>
      </c>
      <c r="CM721" s="2" t="n">
        <v>2.34</v>
      </c>
      <c r="CN721" s="2" t="n">
        <v>0</v>
      </c>
      <c r="CO721" s="2" t="n">
        <v>1.6</v>
      </c>
      <c r="CP721" s="2" t="n">
        <v>3.11</v>
      </c>
      <c r="CQ721" s="2" t="n">
        <v>0</v>
      </c>
      <c r="CR721" s="2" t="n">
        <v>2.24</v>
      </c>
      <c r="CS721" s="2" t="n">
        <v>3.99</v>
      </c>
      <c r="CT721" s="2" t="n">
        <v>0</v>
      </c>
      <c r="CU721" s="2" t="n">
        <v>2.97</v>
      </c>
      <c r="CV721" s="2" t="n">
        <v>4.13</v>
      </c>
      <c r="CW721" s="2" t="n">
        <v>0</v>
      </c>
      <c r="CX721" s="2" t="n">
        <v>4.43</v>
      </c>
      <c r="CY721" s="2" t="n">
        <v>4.13</v>
      </c>
      <c r="CZ721" s="2" t="n">
        <v>0</v>
      </c>
      <c r="DA721" s="2" t="n">
        <v>6.02</v>
      </c>
      <c r="DB721" s="2" t="n">
        <v>5.02</v>
      </c>
      <c r="DC721" s="2" t="n">
        <v>0</v>
      </c>
      <c r="DD721" s="2" t="n">
        <v>13.75</v>
      </c>
      <c r="DE721" s="2" t="n">
        <v>11.52</v>
      </c>
      <c r="DF721" s="2" t="n">
        <v>0</v>
      </c>
      <c r="DG721" s="2" t="n">
        <v>27.24</v>
      </c>
      <c r="DH721" s="2" t="n">
        <v>23.08</v>
      </c>
      <c r="DI721" s="2" t="n">
        <v>0</v>
      </c>
      <c r="DJ721" s="2" t="n">
        <v>34.54</v>
      </c>
      <c r="DK721" s="2" t="n">
        <v>31.14</v>
      </c>
      <c r="DL721" s="2" t="n">
        <v>0</v>
      </c>
      <c r="DM721" s="2" t="n">
        <v>44.26</v>
      </c>
      <c r="DN721" s="2" t="n">
        <v>44.26</v>
      </c>
      <c r="DO721" s="2" t="n">
        <v>0</v>
      </c>
      <c r="DP721" s="2" t="n">
        <v>52.06</v>
      </c>
      <c r="DQ721" s="2" t="n">
        <v>52.13</v>
      </c>
      <c r="DR721" s="2" t="n">
        <v>0</v>
      </c>
      <c r="DS721" s="2" t="n">
        <v>61.34</v>
      </c>
      <c r="DT721" s="2" t="n">
        <v>60.48</v>
      </c>
      <c r="DU721" s="2" t="n">
        <v>0</v>
      </c>
      <c r="DV721" s="2" t="n">
        <v>73.37</v>
      </c>
      <c r="DW721" s="2" t="n">
        <v>71.18000000000001</v>
      </c>
      <c r="DX721" s="2" t="n">
        <v>0</v>
      </c>
      <c r="DY721" s="2" t="n">
        <v>85.56</v>
      </c>
      <c r="DZ721" s="2" t="n">
        <v>83.23</v>
      </c>
      <c r="EA721" s="2" t="n">
        <v>0</v>
      </c>
      <c r="EB721" s="2" t="n">
        <v>95.95999999999999</v>
      </c>
      <c r="EC721" s="2" t="n">
        <v>93.58</v>
      </c>
      <c r="ED721" s="2" t="n">
        <v>0</v>
      </c>
      <c r="EE721" s="2" t="n">
        <v>99.11</v>
      </c>
      <c r="EF721" s="2" t="n">
        <v>98.06999999999999</v>
      </c>
      <c r="EG721" s="2" t="n">
        <v>0</v>
      </c>
      <c r="EH721" s="2" t="n">
        <v>100</v>
      </c>
      <c r="EI721" s="2" t="n">
        <v>99.79000000000001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</row>
    <row r="722">
      <c r="A722" s="2" t="n">
        <v>4</v>
      </c>
      <c r="B722" s="2" t="inlineStr">
        <is>
          <t>25.01.02.87</t>
        </is>
      </c>
      <c r="C722" s="2" t="inlineStr">
        <is>
          <t>GC23 - Guarda-corpo alumínio e vidro, 1066,9x110cm</t>
        </is>
      </c>
      <c r="D722" s="2" t="inlineStr">
        <is>
          <t>13/01/2027</t>
        </is>
      </c>
      <c r="E722" s="2" t="inlineStr">
        <is>
          <t>24/10/2028</t>
        </is>
      </c>
      <c r="F722" s="2" t="n">
        <v>0</v>
      </c>
      <c r="G722" s="2" t="n">
        <v>0</v>
      </c>
      <c r="H722" s="2" t="n">
        <v>0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0.67</v>
      </c>
      <c r="CB722" s="2" t="n">
        <v>0</v>
      </c>
      <c r="CC722" s="2" t="n">
        <v>0</v>
      </c>
      <c r="CD722" s="2" t="n">
        <v>0.96</v>
      </c>
      <c r="CE722" s="2" t="n">
        <v>0</v>
      </c>
      <c r="CF722" s="2" t="n">
        <v>0.96</v>
      </c>
      <c r="CG722" s="2" t="n">
        <v>0.96</v>
      </c>
      <c r="CH722" s="2" t="n">
        <v>0</v>
      </c>
      <c r="CI722" s="2" t="n">
        <v>0.96</v>
      </c>
      <c r="CJ722" s="2" t="n">
        <v>1.68</v>
      </c>
      <c r="CK722" s="2" t="n">
        <v>0</v>
      </c>
      <c r="CL722" s="2" t="n">
        <v>0.96</v>
      </c>
      <c r="CM722" s="2" t="n">
        <v>2.34</v>
      </c>
      <c r="CN722" s="2" t="n">
        <v>0</v>
      </c>
      <c r="CO722" s="2" t="n">
        <v>1.6</v>
      </c>
      <c r="CP722" s="2" t="n">
        <v>3.11</v>
      </c>
      <c r="CQ722" s="2" t="n">
        <v>0</v>
      </c>
      <c r="CR722" s="2" t="n">
        <v>2.24</v>
      </c>
      <c r="CS722" s="2" t="n">
        <v>3.99</v>
      </c>
      <c r="CT722" s="2" t="n">
        <v>0</v>
      </c>
      <c r="CU722" s="2" t="n">
        <v>2.97</v>
      </c>
      <c r="CV722" s="2" t="n">
        <v>4.13</v>
      </c>
      <c r="CW722" s="2" t="n">
        <v>0</v>
      </c>
      <c r="CX722" s="2" t="n">
        <v>4.43</v>
      </c>
      <c r="CY722" s="2" t="n">
        <v>4.13</v>
      </c>
      <c r="CZ722" s="2" t="n">
        <v>0</v>
      </c>
      <c r="DA722" s="2" t="n">
        <v>6.02</v>
      </c>
      <c r="DB722" s="2" t="n">
        <v>5.02</v>
      </c>
      <c r="DC722" s="2" t="n">
        <v>0</v>
      </c>
      <c r="DD722" s="2" t="n">
        <v>13.75</v>
      </c>
      <c r="DE722" s="2" t="n">
        <v>11.52</v>
      </c>
      <c r="DF722" s="2" t="n">
        <v>0</v>
      </c>
      <c r="DG722" s="2" t="n">
        <v>27.24</v>
      </c>
      <c r="DH722" s="2" t="n">
        <v>23.08</v>
      </c>
      <c r="DI722" s="2" t="n">
        <v>0</v>
      </c>
      <c r="DJ722" s="2" t="n">
        <v>34.54</v>
      </c>
      <c r="DK722" s="2" t="n">
        <v>31.14</v>
      </c>
      <c r="DL722" s="2" t="n">
        <v>0</v>
      </c>
      <c r="DM722" s="2" t="n">
        <v>44.26</v>
      </c>
      <c r="DN722" s="2" t="n">
        <v>44.26</v>
      </c>
      <c r="DO722" s="2" t="n">
        <v>0</v>
      </c>
      <c r="DP722" s="2" t="n">
        <v>52.06</v>
      </c>
      <c r="DQ722" s="2" t="n">
        <v>52.13</v>
      </c>
      <c r="DR722" s="2" t="n">
        <v>0</v>
      </c>
      <c r="DS722" s="2" t="n">
        <v>61.34</v>
      </c>
      <c r="DT722" s="2" t="n">
        <v>60.48</v>
      </c>
      <c r="DU722" s="2" t="n">
        <v>0</v>
      </c>
      <c r="DV722" s="2" t="n">
        <v>73.37</v>
      </c>
      <c r="DW722" s="2" t="n">
        <v>71.18000000000001</v>
      </c>
      <c r="DX722" s="2" t="n">
        <v>0</v>
      </c>
      <c r="DY722" s="2" t="n">
        <v>85.56</v>
      </c>
      <c r="DZ722" s="2" t="n">
        <v>83.23</v>
      </c>
      <c r="EA722" s="2" t="n">
        <v>0</v>
      </c>
      <c r="EB722" s="2" t="n">
        <v>95.95999999999999</v>
      </c>
      <c r="EC722" s="2" t="n">
        <v>93.58</v>
      </c>
      <c r="ED722" s="2" t="n">
        <v>0</v>
      </c>
      <c r="EE722" s="2" t="n">
        <v>99.11</v>
      </c>
      <c r="EF722" s="2" t="n">
        <v>98.06999999999999</v>
      </c>
      <c r="EG722" s="2" t="n">
        <v>0</v>
      </c>
      <c r="EH722" s="2" t="n">
        <v>100</v>
      </c>
      <c r="EI722" s="2" t="n">
        <v>99.79000000000001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</row>
    <row r="723">
      <c r="A723" s="2" t="n">
        <v>4</v>
      </c>
      <c r="B723" s="2" t="inlineStr">
        <is>
          <t>25.01.02.88</t>
        </is>
      </c>
      <c r="C723" s="2" t="inlineStr">
        <is>
          <t>GC24 - Guarda-corpo alumínio e vidro, 349x110cm</t>
        </is>
      </c>
      <c r="D723" s="2" t="inlineStr">
        <is>
          <t>13/01/2027</t>
        </is>
      </c>
      <c r="E723" s="2" t="inlineStr">
        <is>
          <t>24/10/2028</t>
        </is>
      </c>
      <c r="F723" s="2" t="n">
        <v>0</v>
      </c>
      <c r="G723" s="2" t="n">
        <v>0</v>
      </c>
      <c r="H723" s="2" t="n">
        <v>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0.67</v>
      </c>
      <c r="CB723" s="2" t="n">
        <v>0</v>
      </c>
      <c r="CC723" s="2" t="n">
        <v>0</v>
      </c>
      <c r="CD723" s="2" t="n">
        <v>0.96</v>
      </c>
      <c r="CE723" s="2" t="n">
        <v>0</v>
      </c>
      <c r="CF723" s="2" t="n">
        <v>0.96</v>
      </c>
      <c r="CG723" s="2" t="n">
        <v>0.96</v>
      </c>
      <c r="CH723" s="2" t="n">
        <v>0</v>
      </c>
      <c r="CI723" s="2" t="n">
        <v>0.96</v>
      </c>
      <c r="CJ723" s="2" t="n">
        <v>1.68</v>
      </c>
      <c r="CK723" s="2" t="n">
        <v>0</v>
      </c>
      <c r="CL723" s="2" t="n">
        <v>0.96</v>
      </c>
      <c r="CM723" s="2" t="n">
        <v>2.34</v>
      </c>
      <c r="CN723" s="2" t="n">
        <v>0</v>
      </c>
      <c r="CO723" s="2" t="n">
        <v>1.6</v>
      </c>
      <c r="CP723" s="2" t="n">
        <v>3.11</v>
      </c>
      <c r="CQ723" s="2" t="n">
        <v>0</v>
      </c>
      <c r="CR723" s="2" t="n">
        <v>2.24</v>
      </c>
      <c r="CS723" s="2" t="n">
        <v>3.99</v>
      </c>
      <c r="CT723" s="2" t="n">
        <v>0</v>
      </c>
      <c r="CU723" s="2" t="n">
        <v>2.97</v>
      </c>
      <c r="CV723" s="2" t="n">
        <v>4.13</v>
      </c>
      <c r="CW723" s="2" t="n">
        <v>0</v>
      </c>
      <c r="CX723" s="2" t="n">
        <v>4.43</v>
      </c>
      <c r="CY723" s="2" t="n">
        <v>4.13</v>
      </c>
      <c r="CZ723" s="2" t="n">
        <v>0</v>
      </c>
      <c r="DA723" s="2" t="n">
        <v>6.02</v>
      </c>
      <c r="DB723" s="2" t="n">
        <v>5.02</v>
      </c>
      <c r="DC723" s="2" t="n">
        <v>0</v>
      </c>
      <c r="DD723" s="2" t="n">
        <v>13.75</v>
      </c>
      <c r="DE723" s="2" t="n">
        <v>11.52</v>
      </c>
      <c r="DF723" s="2" t="n">
        <v>0</v>
      </c>
      <c r="DG723" s="2" t="n">
        <v>27.24</v>
      </c>
      <c r="DH723" s="2" t="n">
        <v>23.08</v>
      </c>
      <c r="DI723" s="2" t="n">
        <v>0</v>
      </c>
      <c r="DJ723" s="2" t="n">
        <v>34.54</v>
      </c>
      <c r="DK723" s="2" t="n">
        <v>31.14</v>
      </c>
      <c r="DL723" s="2" t="n">
        <v>0</v>
      </c>
      <c r="DM723" s="2" t="n">
        <v>44.26</v>
      </c>
      <c r="DN723" s="2" t="n">
        <v>44.26</v>
      </c>
      <c r="DO723" s="2" t="n">
        <v>0</v>
      </c>
      <c r="DP723" s="2" t="n">
        <v>52.06</v>
      </c>
      <c r="DQ723" s="2" t="n">
        <v>52.13</v>
      </c>
      <c r="DR723" s="2" t="n">
        <v>0</v>
      </c>
      <c r="DS723" s="2" t="n">
        <v>61.34</v>
      </c>
      <c r="DT723" s="2" t="n">
        <v>60.48</v>
      </c>
      <c r="DU723" s="2" t="n">
        <v>0</v>
      </c>
      <c r="DV723" s="2" t="n">
        <v>73.37</v>
      </c>
      <c r="DW723" s="2" t="n">
        <v>71.18000000000001</v>
      </c>
      <c r="DX723" s="2" t="n">
        <v>0</v>
      </c>
      <c r="DY723" s="2" t="n">
        <v>85.56</v>
      </c>
      <c r="DZ723" s="2" t="n">
        <v>83.23</v>
      </c>
      <c r="EA723" s="2" t="n">
        <v>0</v>
      </c>
      <c r="EB723" s="2" t="n">
        <v>95.95999999999999</v>
      </c>
      <c r="EC723" s="2" t="n">
        <v>93.58</v>
      </c>
      <c r="ED723" s="2" t="n">
        <v>0</v>
      </c>
      <c r="EE723" s="2" t="n">
        <v>99.11</v>
      </c>
      <c r="EF723" s="2" t="n">
        <v>98.06999999999999</v>
      </c>
      <c r="EG723" s="2" t="n">
        <v>0</v>
      </c>
      <c r="EH723" s="2" t="n">
        <v>100</v>
      </c>
      <c r="EI723" s="2" t="n">
        <v>99.79000000000001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</row>
    <row r="724">
      <c r="A724" s="2" t="n">
        <v>4</v>
      </c>
      <c r="B724" s="2" t="inlineStr">
        <is>
          <t>25.01.02.89</t>
        </is>
      </c>
      <c r="C724" s="2" t="inlineStr">
        <is>
          <t>GC25 - Guarda-corpo alumínio e vidro, 2601x110cm</t>
        </is>
      </c>
      <c r="D724" s="2" t="inlineStr">
        <is>
          <t>13/01/2027</t>
        </is>
      </c>
      <c r="E724" s="2" t="inlineStr">
        <is>
          <t>24/10/2028</t>
        </is>
      </c>
      <c r="F724" s="2" t="n">
        <v>0</v>
      </c>
      <c r="G724" s="2" t="n">
        <v>0</v>
      </c>
      <c r="H724" s="2" t="n">
        <v>0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0.67</v>
      </c>
      <c r="CB724" s="2" t="n">
        <v>0</v>
      </c>
      <c r="CC724" s="2" t="n">
        <v>0</v>
      </c>
      <c r="CD724" s="2" t="n">
        <v>0.96</v>
      </c>
      <c r="CE724" s="2" t="n">
        <v>0</v>
      </c>
      <c r="CF724" s="2" t="n">
        <v>0.96</v>
      </c>
      <c r="CG724" s="2" t="n">
        <v>0.96</v>
      </c>
      <c r="CH724" s="2" t="n">
        <v>0</v>
      </c>
      <c r="CI724" s="2" t="n">
        <v>0.96</v>
      </c>
      <c r="CJ724" s="2" t="n">
        <v>1.68</v>
      </c>
      <c r="CK724" s="2" t="n">
        <v>0</v>
      </c>
      <c r="CL724" s="2" t="n">
        <v>0.96</v>
      </c>
      <c r="CM724" s="2" t="n">
        <v>2.34</v>
      </c>
      <c r="CN724" s="2" t="n">
        <v>0</v>
      </c>
      <c r="CO724" s="2" t="n">
        <v>1.6</v>
      </c>
      <c r="CP724" s="2" t="n">
        <v>3.11</v>
      </c>
      <c r="CQ724" s="2" t="n">
        <v>0</v>
      </c>
      <c r="CR724" s="2" t="n">
        <v>2.24</v>
      </c>
      <c r="CS724" s="2" t="n">
        <v>3.99</v>
      </c>
      <c r="CT724" s="2" t="n">
        <v>0</v>
      </c>
      <c r="CU724" s="2" t="n">
        <v>2.97</v>
      </c>
      <c r="CV724" s="2" t="n">
        <v>4.13</v>
      </c>
      <c r="CW724" s="2" t="n">
        <v>0</v>
      </c>
      <c r="CX724" s="2" t="n">
        <v>4.43</v>
      </c>
      <c r="CY724" s="2" t="n">
        <v>4.13</v>
      </c>
      <c r="CZ724" s="2" t="n">
        <v>0</v>
      </c>
      <c r="DA724" s="2" t="n">
        <v>6.02</v>
      </c>
      <c r="DB724" s="2" t="n">
        <v>5.02</v>
      </c>
      <c r="DC724" s="2" t="n">
        <v>0</v>
      </c>
      <c r="DD724" s="2" t="n">
        <v>13.75</v>
      </c>
      <c r="DE724" s="2" t="n">
        <v>11.52</v>
      </c>
      <c r="DF724" s="2" t="n">
        <v>0</v>
      </c>
      <c r="DG724" s="2" t="n">
        <v>27.24</v>
      </c>
      <c r="DH724" s="2" t="n">
        <v>23.08</v>
      </c>
      <c r="DI724" s="2" t="n">
        <v>0</v>
      </c>
      <c r="DJ724" s="2" t="n">
        <v>34.54</v>
      </c>
      <c r="DK724" s="2" t="n">
        <v>31.14</v>
      </c>
      <c r="DL724" s="2" t="n">
        <v>0</v>
      </c>
      <c r="DM724" s="2" t="n">
        <v>44.26</v>
      </c>
      <c r="DN724" s="2" t="n">
        <v>44.26</v>
      </c>
      <c r="DO724" s="2" t="n">
        <v>0</v>
      </c>
      <c r="DP724" s="2" t="n">
        <v>52.06</v>
      </c>
      <c r="DQ724" s="2" t="n">
        <v>52.13</v>
      </c>
      <c r="DR724" s="2" t="n">
        <v>0</v>
      </c>
      <c r="DS724" s="2" t="n">
        <v>61.34</v>
      </c>
      <c r="DT724" s="2" t="n">
        <v>60.48</v>
      </c>
      <c r="DU724" s="2" t="n">
        <v>0</v>
      </c>
      <c r="DV724" s="2" t="n">
        <v>73.37</v>
      </c>
      <c r="DW724" s="2" t="n">
        <v>71.18000000000001</v>
      </c>
      <c r="DX724" s="2" t="n">
        <v>0</v>
      </c>
      <c r="DY724" s="2" t="n">
        <v>85.56</v>
      </c>
      <c r="DZ724" s="2" t="n">
        <v>83.23</v>
      </c>
      <c r="EA724" s="2" t="n">
        <v>0</v>
      </c>
      <c r="EB724" s="2" t="n">
        <v>95.95999999999999</v>
      </c>
      <c r="EC724" s="2" t="n">
        <v>93.58</v>
      </c>
      <c r="ED724" s="2" t="n">
        <v>0</v>
      </c>
      <c r="EE724" s="2" t="n">
        <v>99.11</v>
      </c>
      <c r="EF724" s="2" t="n">
        <v>98.06999999999999</v>
      </c>
      <c r="EG724" s="2" t="n">
        <v>0</v>
      </c>
      <c r="EH724" s="2" t="n">
        <v>100</v>
      </c>
      <c r="EI724" s="2" t="n">
        <v>99.79000000000001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</row>
    <row r="725">
      <c r="A725" s="2" t="n">
        <v>4</v>
      </c>
      <c r="B725" s="2" t="inlineStr">
        <is>
          <t>25.01.02.90</t>
        </is>
      </c>
      <c r="C725" s="2" t="inlineStr">
        <is>
          <t>GC26 - Guarda-corpo alumínio e vidro, 1465x110cm</t>
        </is>
      </c>
      <c r="D725" s="2" t="inlineStr">
        <is>
          <t>13/01/2027</t>
        </is>
      </c>
      <c r="E725" s="2" t="inlineStr">
        <is>
          <t>24/10/2028</t>
        </is>
      </c>
      <c r="F725" s="2" t="n">
        <v>0</v>
      </c>
      <c r="G725" s="2" t="n">
        <v>0</v>
      </c>
      <c r="H725" s="2" t="n">
        <v>0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0.67</v>
      </c>
      <c r="CB725" s="2" t="n">
        <v>0</v>
      </c>
      <c r="CC725" s="2" t="n">
        <v>0</v>
      </c>
      <c r="CD725" s="2" t="n">
        <v>0.96</v>
      </c>
      <c r="CE725" s="2" t="n">
        <v>0</v>
      </c>
      <c r="CF725" s="2" t="n">
        <v>0.96</v>
      </c>
      <c r="CG725" s="2" t="n">
        <v>0.96</v>
      </c>
      <c r="CH725" s="2" t="n">
        <v>0</v>
      </c>
      <c r="CI725" s="2" t="n">
        <v>0.96</v>
      </c>
      <c r="CJ725" s="2" t="n">
        <v>1.68</v>
      </c>
      <c r="CK725" s="2" t="n">
        <v>0</v>
      </c>
      <c r="CL725" s="2" t="n">
        <v>0.96</v>
      </c>
      <c r="CM725" s="2" t="n">
        <v>2.34</v>
      </c>
      <c r="CN725" s="2" t="n">
        <v>0</v>
      </c>
      <c r="CO725" s="2" t="n">
        <v>1.6</v>
      </c>
      <c r="CP725" s="2" t="n">
        <v>3.11</v>
      </c>
      <c r="CQ725" s="2" t="n">
        <v>0</v>
      </c>
      <c r="CR725" s="2" t="n">
        <v>2.24</v>
      </c>
      <c r="CS725" s="2" t="n">
        <v>3.99</v>
      </c>
      <c r="CT725" s="2" t="n">
        <v>0</v>
      </c>
      <c r="CU725" s="2" t="n">
        <v>2.97</v>
      </c>
      <c r="CV725" s="2" t="n">
        <v>4.13</v>
      </c>
      <c r="CW725" s="2" t="n">
        <v>0</v>
      </c>
      <c r="CX725" s="2" t="n">
        <v>4.43</v>
      </c>
      <c r="CY725" s="2" t="n">
        <v>4.13</v>
      </c>
      <c r="CZ725" s="2" t="n">
        <v>0</v>
      </c>
      <c r="DA725" s="2" t="n">
        <v>6.02</v>
      </c>
      <c r="DB725" s="2" t="n">
        <v>5.02</v>
      </c>
      <c r="DC725" s="2" t="n">
        <v>0</v>
      </c>
      <c r="DD725" s="2" t="n">
        <v>13.75</v>
      </c>
      <c r="DE725" s="2" t="n">
        <v>11.52</v>
      </c>
      <c r="DF725" s="2" t="n">
        <v>0</v>
      </c>
      <c r="DG725" s="2" t="n">
        <v>27.24</v>
      </c>
      <c r="DH725" s="2" t="n">
        <v>23.08</v>
      </c>
      <c r="DI725" s="2" t="n">
        <v>0</v>
      </c>
      <c r="DJ725" s="2" t="n">
        <v>34.54</v>
      </c>
      <c r="DK725" s="2" t="n">
        <v>31.14</v>
      </c>
      <c r="DL725" s="2" t="n">
        <v>0</v>
      </c>
      <c r="DM725" s="2" t="n">
        <v>44.26</v>
      </c>
      <c r="DN725" s="2" t="n">
        <v>44.26</v>
      </c>
      <c r="DO725" s="2" t="n">
        <v>0</v>
      </c>
      <c r="DP725" s="2" t="n">
        <v>52.06</v>
      </c>
      <c r="DQ725" s="2" t="n">
        <v>52.13</v>
      </c>
      <c r="DR725" s="2" t="n">
        <v>0</v>
      </c>
      <c r="DS725" s="2" t="n">
        <v>61.34</v>
      </c>
      <c r="DT725" s="2" t="n">
        <v>60.48</v>
      </c>
      <c r="DU725" s="2" t="n">
        <v>0</v>
      </c>
      <c r="DV725" s="2" t="n">
        <v>73.37</v>
      </c>
      <c r="DW725" s="2" t="n">
        <v>71.18000000000001</v>
      </c>
      <c r="DX725" s="2" t="n">
        <v>0</v>
      </c>
      <c r="DY725" s="2" t="n">
        <v>85.56</v>
      </c>
      <c r="DZ725" s="2" t="n">
        <v>83.23</v>
      </c>
      <c r="EA725" s="2" t="n">
        <v>0</v>
      </c>
      <c r="EB725" s="2" t="n">
        <v>95.95999999999999</v>
      </c>
      <c r="EC725" s="2" t="n">
        <v>93.58</v>
      </c>
      <c r="ED725" s="2" t="n">
        <v>0</v>
      </c>
      <c r="EE725" s="2" t="n">
        <v>99.11</v>
      </c>
      <c r="EF725" s="2" t="n">
        <v>98.06999999999999</v>
      </c>
      <c r="EG725" s="2" t="n">
        <v>0</v>
      </c>
      <c r="EH725" s="2" t="n">
        <v>100</v>
      </c>
      <c r="EI725" s="2" t="n">
        <v>99.79000000000001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</row>
    <row r="726">
      <c r="A726" s="2" t="n">
        <v>4</v>
      </c>
      <c r="B726" s="2" t="inlineStr">
        <is>
          <t>25.01.02.91</t>
        </is>
      </c>
      <c r="C726" s="2" t="inlineStr">
        <is>
          <t>GC27 - Guarda-corpo alumínio e vidro, 660x110cm</t>
        </is>
      </c>
      <c r="D726" s="2" t="inlineStr">
        <is>
          <t>13/01/2027</t>
        </is>
      </c>
      <c r="E726" s="2" t="inlineStr">
        <is>
          <t>24/10/2028</t>
        </is>
      </c>
      <c r="F726" s="2" t="n">
        <v>0</v>
      </c>
      <c r="G726" s="2" t="n">
        <v>0</v>
      </c>
      <c r="H726" s="2" t="n">
        <v>0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0.67</v>
      </c>
      <c r="CB726" s="2" t="n">
        <v>0</v>
      </c>
      <c r="CC726" s="2" t="n">
        <v>0</v>
      </c>
      <c r="CD726" s="2" t="n">
        <v>0.96</v>
      </c>
      <c r="CE726" s="2" t="n">
        <v>0</v>
      </c>
      <c r="CF726" s="2" t="n">
        <v>0.96</v>
      </c>
      <c r="CG726" s="2" t="n">
        <v>0.96</v>
      </c>
      <c r="CH726" s="2" t="n">
        <v>0</v>
      </c>
      <c r="CI726" s="2" t="n">
        <v>0.96</v>
      </c>
      <c r="CJ726" s="2" t="n">
        <v>1.68</v>
      </c>
      <c r="CK726" s="2" t="n">
        <v>0</v>
      </c>
      <c r="CL726" s="2" t="n">
        <v>0.96</v>
      </c>
      <c r="CM726" s="2" t="n">
        <v>2.34</v>
      </c>
      <c r="CN726" s="2" t="n">
        <v>0</v>
      </c>
      <c r="CO726" s="2" t="n">
        <v>1.6</v>
      </c>
      <c r="CP726" s="2" t="n">
        <v>3.11</v>
      </c>
      <c r="CQ726" s="2" t="n">
        <v>0</v>
      </c>
      <c r="CR726" s="2" t="n">
        <v>2.24</v>
      </c>
      <c r="CS726" s="2" t="n">
        <v>3.99</v>
      </c>
      <c r="CT726" s="2" t="n">
        <v>0</v>
      </c>
      <c r="CU726" s="2" t="n">
        <v>2.97</v>
      </c>
      <c r="CV726" s="2" t="n">
        <v>4.13</v>
      </c>
      <c r="CW726" s="2" t="n">
        <v>0</v>
      </c>
      <c r="CX726" s="2" t="n">
        <v>4.43</v>
      </c>
      <c r="CY726" s="2" t="n">
        <v>4.13</v>
      </c>
      <c r="CZ726" s="2" t="n">
        <v>0</v>
      </c>
      <c r="DA726" s="2" t="n">
        <v>6.02</v>
      </c>
      <c r="DB726" s="2" t="n">
        <v>5.02</v>
      </c>
      <c r="DC726" s="2" t="n">
        <v>0</v>
      </c>
      <c r="DD726" s="2" t="n">
        <v>13.75</v>
      </c>
      <c r="DE726" s="2" t="n">
        <v>11.52</v>
      </c>
      <c r="DF726" s="2" t="n">
        <v>0</v>
      </c>
      <c r="DG726" s="2" t="n">
        <v>27.24</v>
      </c>
      <c r="DH726" s="2" t="n">
        <v>23.08</v>
      </c>
      <c r="DI726" s="2" t="n">
        <v>0</v>
      </c>
      <c r="DJ726" s="2" t="n">
        <v>34.54</v>
      </c>
      <c r="DK726" s="2" t="n">
        <v>31.14</v>
      </c>
      <c r="DL726" s="2" t="n">
        <v>0</v>
      </c>
      <c r="DM726" s="2" t="n">
        <v>44.26</v>
      </c>
      <c r="DN726" s="2" t="n">
        <v>44.26</v>
      </c>
      <c r="DO726" s="2" t="n">
        <v>0</v>
      </c>
      <c r="DP726" s="2" t="n">
        <v>52.06</v>
      </c>
      <c r="DQ726" s="2" t="n">
        <v>52.13</v>
      </c>
      <c r="DR726" s="2" t="n">
        <v>0</v>
      </c>
      <c r="DS726" s="2" t="n">
        <v>61.34</v>
      </c>
      <c r="DT726" s="2" t="n">
        <v>60.48</v>
      </c>
      <c r="DU726" s="2" t="n">
        <v>0</v>
      </c>
      <c r="DV726" s="2" t="n">
        <v>73.37</v>
      </c>
      <c r="DW726" s="2" t="n">
        <v>71.18000000000001</v>
      </c>
      <c r="DX726" s="2" t="n">
        <v>0</v>
      </c>
      <c r="DY726" s="2" t="n">
        <v>85.56</v>
      </c>
      <c r="DZ726" s="2" t="n">
        <v>83.23</v>
      </c>
      <c r="EA726" s="2" t="n">
        <v>0</v>
      </c>
      <c r="EB726" s="2" t="n">
        <v>95.95999999999999</v>
      </c>
      <c r="EC726" s="2" t="n">
        <v>93.58</v>
      </c>
      <c r="ED726" s="2" t="n">
        <v>0</v>
      </c>
      <c r="EE726" s="2" t="n">
        <v>99.11</v>
      </c>
      <c r="EF726" s="2" t="n">
        <v>98.06999999999999</v>
      </c>
      <c r="EG726" s="2" t="n">
        <v>0</v>
      </c>
      <c r="EH726" s="2" t="n">
        <v>100</v>
      </c>
      <c r="EI726" s="2" t="n">
        <v>99.79000000000001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</row>
    <row r="727">
      <c r="A727" s="2" t="n">
        <v>4</v>
      </c>
      <c r="B727" s="2" t="inlineStr">
        <is>
          <t>25.01.02.92</t>
        </is>
      </c>
      <c r="C727" s="2" t="inlineStr">
        <is>
          <t>GC28 - Guarda-corpo alumínio e vidro, 2283,5x110cm</t>
        </is>
      </c>
      <c r="D727" s="2" t="inlineStr">
        <is>
          <t>13/01/2027</t>
        </is>
      </c>
      <c r="E727" s="2" t="inlineStr">
        <is>
          <t>24/10/2028</t>
        </is>
      </c>
      <c r="F727" s="2" t="n">
        <v>0</v>
      </c>
      <c r="G727" s="2" t="n">
        <v>0</v>
      </c>
      <c r="H727" s="2" t="n">
        <v>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0.67</v>
      </c>
      <c r="CB727" s="2" t="n">
        <v>0</v>
      </c>
      <c r="CC727" s="2" t="n">
        <v>0</v>
      </c>
      <c r="CD727" s="2" t="n">
        <v>0.96</v>
      </c>
      <c r="CE727" s="2" t="n">
        <v>0</v>
      </c>
      <c r="CF727" s="2" t="n">
        <v>0.96</v>
      </c>
      <c r="CG727" s="2" t="n">
        <v>0.96</v>
      </c>
      <c r="CH727" s="2" t="n">
        <v>0</v>
      </c>
      <c r="CI727" s="2" t="n">
        <v>0.96</v>
      </c>
      <c r="CJ727" s="2" t="n">
        <v>1.68</v>
      </c>
      <c r="CK727" s="2" t="n">
        <v>0</v>
      </c>
      <c r="CL727" s="2" t="n">
        <v>0.96</v>
      </c>
      <c r="CM727" s="2" t="n">
        <v>2.34</v>
      </c>
      <c r="CN727" s="2" t="n">
        <v>0</v>
      </c>
      <c r="CO727" s="2" t="n">
        <v>1.6</v>
      </c>
      <c r="CP727" s="2" t="n">
        <v>3.11</v>
      </c>
      <c r="CQ727" s="2" t="n">
        <v>0</v>
      </c>
      <c r="CR727" s="2" t="n">
        <v>2.24</v>
      </c>
      <c r="CS727" s="2" t="n">
        <v>3.99</v>
      </c>
      <c r="CT727" s="2" t="n">
        <v>0</v>
      </c>
      <c r="CU727" s="2" t="n">
        <v>2.97</v>
      </c>
      <c r="CV727" s="2" t="n">
        <v>4.13</v>
      </c>
      <c r="CW727" s="2" t="n">
        <v>0</v>
      </c>
      <c r="CX727" s="2" t="n">
        <v>4.43</v>
      </c>
      <c r="CY727" s="2" t="n">
        <v>4.13</v>
      </c>
      <c r="CZ727" s="2" t="n">
        <v>0</v>
      </c>
      <c r="DA727" s="2" t="n">
        <v>6.02</v>
      </c>
      <c r="DB727" s="2" t="n">
        <v>5.02</v>
      </c>
      <c r="DC727" s="2" t="n">
        <v>0</v>
      </c>
      <c r="DD727" s="2" t="n">
        <v>13.75</v>
      </c>
      <c r="DE727" s="2" t="n">
        <v>11.52</v>
      </c>
      <c r="DF727" s="2" t="n">
        <v>0</v>
      </c>
      <c r="DG727" s="2" t="n">
        <v>27.24</v>
      </c>
      <c r="DH727" s="2" t="n">
        <v>23.08</v>
      </c>
      <c r="DI727" s="2" t="n">
        <v>0</v>
      </c>
      <c r="DJ727" s="2" t="n">
        <v>34.54</v>
      </c>
      <c r="DK727" s="2" t="n">
        <v>31.14</v>
      </c>
      <c r="DL727" s="2" t="n">
        <v>0</v>
      </c>
      <c r="DM727" s="2" t="n">
        <v>44.26</v>
      </c>
      <c r="DN727" s="2" t="n">
        <v>44.26</v>
      </c>
      <c r="DO727" s="2" t="n">
        <v>0</v>
      </c>
      <c r="DP727" s="2" t="n">
        <v>52.06</v>
      </c>
      <c r="DQ727" s="2" t="n">
        <v>52.13</v>
      </c>
      <c r="DR727" s="2" t="n">
        <v>0</v>
      </c>
      <c r="DS727" s="2" t="n">
        <v>61.34</v>
      </c>
      <c r="DT727" s="2" t="n">
        <v>60.48</v>
      </c>
      <c r="DU727" s="2" t="n">
        <v>0</v>
      </c>
      <c r="DV727" s="2" t="n">
        <v>73.37</v>
      </c>
      <c r="DW727" s="2" t="n">
        <v>71.18000000000001</v>
      </c>
      <c r="DX727" s="2" t="n">
        <v>0</v>
      </c>
      <c r="DY727" s="2" t="n">
        <v>85.56</v>
      </c>
      <c r="DZ727" s="2" t="n">
        <v>83.23</v>
      </c>
      <c r="EA727" s="2" t="n">
        <v>0</v>
      </c>
      <c r="EB727" s="2" t="n">
        <v>95.95999999999999</v>
      </c>
      <c r="EC727" s="2" t="n">
        <v>93.58</v>
      </c>
      <c r="ED727" s="2" t="n">
        <v>0</v>
      </c>
      <c r="EE727" s="2" t="n">
        <v>99.11</v>
      </c>
      <c r="EF727" s="2" t="n">
        <v>98.06999999999999</v>
      </c>
      <c r="EG727" s="2" t="n">
        <v>0</v>
      </c>
      <c r="EH727" s="2" t="n">
        <v>100</v>
      </c>
      <c r="EI727" s="2" t="n">
        <v>99.79000000000001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</row>
    <row r="728">
      <c r="A728" s="2" t="n">
        <v>4</v>
      </c>
      <c r="B728" s="2" t="inlineStr">
        <is>
          <t>25.01.02.93</t>
        </is>
      </c>
      <c r="C728" s="2" t="inlineStr">
        <is>
          <t>GC29 - Guarda-corpo alumínio e vidro, 186x110cm</t>
        </is>
      </c>
      <c r="D728" s="2" t="inlineStr">
        <is>
          <t>13/01/2027</t>
        </is>
      </c>
      <c r="E728" s="2" t="inlineStr">
        <is>
          <t>24/10/2028</t>
        </is>
      </c>
      <c r="F728" s="2" t="n">
        <v>0</v>
      </c>
      <c r="G728" s="2" t="n">
        <v>0</v>
      </c>
      <c r="H728" s="2" t="n">
        <v>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0.67</v>
      </c>
      <c r="CB728" s="2" t="n">
        <v>0</v>
      </c>
      <c r="CC728" s="2" t="n">
        <v>0</v>
      </c>
      <c r="CD728" s="2" t="n">
        <v>0.96</v>
      </c>
      <c r="CE728" s="2" t="n">
        <v>0</v>
      </c>
      <c r="CF728" s="2" t="n">
        <v>0.96</v>
      </c>
      <c r="CG728" s="2" t="n">
        <v>0.96</v>
      </c>
      <c r="CH728" s="2" t="n">
        <v>0</v>
      </c>
      <c r="CI728" s="2" t="n">
        <v>0.96</v>
      </c>
      <c r="CJ728" s="2" t="n">
        <v>1.68</v>
      </c>
      <c r="CK728" s="2" t="n">
        <v>0</v>
      </c>
      <c r="CL728" s="2" t="n">
        <v>0.96</v>
      </c>
      <c r="CM728" s="2" t="n">
        <v>2.34</v>
      </c>
      <c r="CN728" s="2" t="n">
        <v>0</v>
      </c>
      <c r="CO728" s="2" t="n">
        <v>1.6</v>
      </c>
      <c r="CP728" s="2" t="n">
        <v>3.11</v>
      </c>
      <c r="CQ728" s="2" t="n">
        <v>0</v>
      </c>
      <c r="CR728" s="2" t="n">
        <v>2.24</v>
      </c>
      <c r="CS728" s="2" t="n">
        <v>3.99</v>
      </c>
      <c r="CT728" s="2" t="n">
        <v>0</v>
      </c>
      <c r="CU728" s="2" t="n">
        <v>2.97</v>
      </c>
      <c r="CV728" s="2" t="n">
        <v>4.13</v>
      </c>
      <c r="CW728" s="2" t="n">
        <v>0</v>
      </c>
      <c r="CX728" s="2" t="n">
        <v>4.43</v>
      </c>
      <c r="CY728" s="2" t="n">
        <v>4.13</v>
      </c>
      <c r="CZ728" s="2" t="n">
        <v>0</v>
      </c>
      <c r="DA728" s="2" t="n">
        <v>6.02</v>
      </c>
      <c r="DB728" s="2" t="n">
        <v>5.02</v>
      </c>
      <c r="DC728" s="2" t="n">
        <v>0</v>
      </c>
      <c r="DD728" s="2" t="n">
        <v>13.75</v>
      </c>
      <c r="DE728" s="2" t="n">
        <v>11.52</v>
      </c>
      <c r="DF728" s="2" t="n">
        <v>0</v>
      </c>
      <c r="DG728" s="2" t="n">
        <v>27.24</v>
      </c>
      <c r="DH728" s="2" t="n">
        <v>23.08</v>
      </c>
      <c r="DI728" s="2" t="n">
        <v>0</v>
      </c>
      <c r="DJ728" s="2" t="n">
        <v>34.54</v>
      </c>
      <c r="DK728" s="2" t="n">
        <v>31.14</v>
      </c>
      <c r="DL728" s="2" t="n">
        <v>0</v>
      </c>
      <c r="DM728" s="2" t="n">
        <v>44.26</v>
      </c>
      <c r="DN728" s="2" t="n">
        <v>44.26</v>
      </c>
      <c r="DO728" s="2" t="n">
        <v>0</v>
      </c>
      <c r="DP728" s="2" t="n">
        <v>52.06</v>
      </c>
      <c r="DQ728" s="2" t="n">
        <v>52.13</v>
      </c>
      <c r="DR728" s="2" t="n">
        <v>0</v>
      </c>
      <c r="DS728" s="2" t="n">
        <v>61.34</v>
      </c>
      <c r="DT728" s="2" t="n">
        <v>60.48</v>
      </c>
      <c r="DU728" s="2" t="n">
        <v>0</v>
      </c>
      <c r="DV728" s="2" t="n">
        <v>73.37</v>
      </c>
      <c r="DW728" s="2" t="n">
        <v>71.18000000000001</v>
      </c>
      <c r="DX728" s="2" t="n">
        <v>0</v>
      </c>
      <c r="DY728" s="2" t="n">
        <v>85.56</v>
      </c>
      <c r="DZ728" s="2" t="n">
        <v>83.23</v>
      </c>
      <c r="EA728" s="2" t="n">
        <v>0</v>
      </c>
      <c r="EB728" s="2" t="n">
        <v>95.95999999999999</v>
      </c>
      <c r="EC728" s="2" t="n">
        <v>93.58</v>
      </c>
      <c r="ED728" s="2" t="n">
        <v>0</v>
      </c>
      <c r="EE728" s="2" t="n">
        <v>99.11</v>
      </c>
      <c r="EF728" s="2" t="n">
        <v>98.06999999999999</v>
      </c>
      <c r="EG728" s="2" t="n">
        <v>0</v>
      </c>
      <c r="EH728" s="2" t="n">
        <v>100</v>
      </c>
      <c r="EI728" s="2" t="n">
        <v>99.79000000000001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</row>
    <row r="729">
      <c r="A729" s="2" t="n">
        <v>4</v>
      </c>
      <c r="B729" s="2" t="inlineStr">
        <is>
          <t>25.01.02.94</t>
        </is>
      </c>
      <c r="C729" s="2" t="inlineStr">
        <is>
          <t>GC30 - Guarda-corpo alumínio e vidro, 583,9x110cm</t>
        </is>
      </c>
      <c r="D729" s="2" t="inlineStr">
        <is>
          <t>13/01/2027</t>
        </is>
      </c>
      <c r="E729" s="2" t="inlineStr">
        <is>
          <t>24/10/2028</t>
        </is>
      </c>
      <c r="F729" s="2" t="n">
        <v>0</v>
      </c>
      <c r="G729" s="2" t="n">
        <v>0</v>
      </c>
      <c r="H729" s="2" t="n">
        <v>0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0.67</v>
      </c>
      <c r="CB729" s="2" t="n">
        <v>0</v>
      </c>
      <c r="CC729" s="2" t="n">
        <v>0</v>
      </c>
      <c r="CD729" s="2" t="n">
        <v>0.96</v>
      </c>
      <c r="CE729" s="2" t="n">
        <v>0</v>
      </c>
      <c r="CF729" s="2" t="n">
        <v>0.96</v>
      </c>
      <c r="CG729" s="2" t="n">
        <v>0.96</v>
      </c>
      <c r="CH729" s="2" t="n">
        <v>0</v>
      </c>
      <c r="CI729" s="2" t="n">
        <v>0.96</v>
      </c>
      <c r="CJ729" s="2" t="n">
        <v>1.68</v>
      </c>
      <c r="CK729" s="2" t="n">
        <v>0</v>
      </c>
      <c r="CL729" s="2" t="n">
        <v>0.96</v>
      </c>
      <c r="CM729" s="2" t="n">
        <v>2.34</v>
      </c>
      <c r="CN729" s="2" t="n">
        <v>0</v>
      </c>
      <c r="CO729" s="2" t="n">
        <v>1.6</v>
      </c>
      <c r="CP729" s="2" t="n">
        <v>3.11</v>
      </c>
      <c r="CQ729" s="2" t="n">
        <v>0</v>
      </c>
      <c r="CR729" s="2" t="n">
        <v>2.24</v>
      </c>
      <c r="CS729" s="2" t="n">
        <v>3.99</v>
      </c>
      <c r="CT729" s="2" t="n">
        <v>0</v>
      </c>
      <c r="CU729" s="2" t="n">
        <v>2.97</v>
      </c>
      <c r="CV729" s="2" t="n">
        <v>4.13</v>
      </c>
      <c r="CW729" s="2" t="n">
        <v>0</v>
      </c>
      <c r="CX729" s="2" t="n">
        <v>4.43</v>
      </c>
      <c r="CY729" s="2" t="n">
        <v>4.13</v>
      </c>
      <c r="CZ729" s="2" t="n">
        <v>0</v>
      </c>
      <c r="DA729" s="2" t="n">
        <v>6.02</v>
      </c>
      <c r="DB729" s="2" t="n">
        <v>5.02</v>
      </c>
      <c r="DC729" s="2" t="n">
        <v>0</v>
      </c>
      <c r="DD729" s="2" t="n">
        <v>13.75</v>
      </c>
      <c r="DE729" s="2" t="n">
        <v>11.52</v>
      </c>
      <c r="DF729" s="2" t="n">
        <v>0</v>
      </c>
      <c r="DG729" s="2" t="n">
        <v>27.24</v>
      </c>
      <c r="DH729" s="2" t="n">
        <v>23.08</v>
      </c>
      <c r="DI729" s="2" t="n">
        <v>0</v>
      </c>
      <c r="DJ729" s="2" t="n">
        <v>34.54</v>
      </c>
      <c r="DK729" s="2" t="n">
        <v>31.14</v>
      </c>
      <c r="DL729" s="2" t="n">
        <v>0</v>
      </c>
      <c r="DM729" s="2" t="n">
        <v>44.26</v>
      </c>
      <c r="DN729" s="2" t="n">
        <v>44.26</v>
      </c>
      <c r="DO729" s="2" t="n">
        <v>0</v>
      </c>
      <c r="DP729" s="2" t="n">
        <v>52.06</v>
      </c>
      <c r="DQ729" s="2" t="n">
        <v>52.13</v>
      </c>
      <c r="DR729" s="2" t="n">
        <v>0</v>
      </c>
      <c r="DS729" s="2" t="n">
        <v>61.34</v>
      </c>
      <c r="DT729" s="2" t="n">
        <v>60.48</v>
      </c>
      <c r="DU729" s="2" t="n">
        <v>0</v>
      </c>
      <c r="DV729" s="2" t="n">
        <v>73.37</v>
      </c>
      <c r="DW729" s="2" t="n">
        <v>71.18000000000001</v>
      </c>
      <c r="DX729" s="2" t="n">
        <v>0</v>
      </c>
      <c r="DY729" s="2" t="n">
        <v>85.56</v>
      </c>
      <c r="DZ729" s="2" t="n">
        <v>83.23</v>
      </c>
      <c r="EA729" s="2" t="n">
        <v>0</v>
      </c>
      <c r="EB729" s="2" t="n">
        <v>95.95999999999999</v>
      </c>
      <c r="EC729" s="2" t="n">
        <v>93.58</v>
      </c>
      <c r="ED729" s="2" t="n">
        <v>0</v>
      </c>
      <c r="EE729" s="2" t="n">
        <v>99.11</v>
      </c>
      <c r="EF729" s="2" t="n">
        <v>98.06999999999999</v>
      </c>
      <c r="EG729" s="2" t="n">
        <v>0</v>
      </c>
      <c r="EH729" s="2" t="n">
        <v>100</v>
      </c>
      <c r="EI729" s="2" t="n">
        <v>99.79000000000001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</row>
    <row r="730">
      <c r="A730" s="2" t="n">
        <v>4</v>
      </c>
      <c r="B730" s="2" t="inlineStr">
        <is>
          <t>25.01.02.95</t>
        </is>
      </c>
      <c r="C730" s="2" t="inlineStr">
        <is>
          <t>GC31 - Guarda-corpo alumínio e vidro, 1066,9x110cm</t>
        </is>
      </c>
      <c r="D730" s="2" t="inlineStr">
        <is>
          <t>13/01/2027</t>
        </is>
      </c>
      <c r="E730" s="2" t="inlineStr">
        <is>
          <t>24/10/2028</t>
        </is>
      </c>
      <c r="F730" s="2" t="n">
        <v>0</v>
      </c>
      <c r="G730" s="2" t="n">
        <v>0</v>
      </c>
      <c r="H730" s="2" t="n">
        <v>0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0.67</v>
      </c>
      <c r="CB730" s="2" t="n">
        <v>0</v>
      </c>
      <c r="CC730" s="2" t="n">
        <v>0</v>
      </c>
      <c r="CD730" s="2" t="n">
        <v>0.96</v>
      </c>
      <c r="CE730" s="2" t="n">
        <v>0</v>
      </c>
      <c r="CF730" s="2" t="n">
        <v>0.96</v>
      </c>
      <c r="CG730" s="2" t="n">
        <v>0.96</v>
      </c>
      <c r="CH730" s="2" t="n">
        <v>0</v>
      </c>
      <c r="CI730" s="2" t="n">
        <v>0.96</v>
      </c>
      <c r="CJ730" s="2" t="n">
        <v>1.68</v>
      </c>
      <c r="CK730" s="2" t="n">
        <v>0</v>
      </c>
      <c r="CL730" s="2" t="n">
        <v>0.96</v>
      </c>
      <c r="CM730" s="2" t="n">
        <v>2.34</v>
      </c>
      <c r="CN730" s="2" t="n">
        <v>0</v>
      </c>
      <c r="CO730" s="2" t="n">
        <v>1.6</v>
      </c>
      <c r="CP730" s="2" t="n">
        <v>3.11</v>
      </c>
      <c r="CQ730" s="2" t="n">
        <v>0</v>
      </c>
      <c r="CR730" s="2" t="n">
        <v>2.24</v>
      </c>
      <c r="CS730" s="2" t="n">
        <v>3.99</v>
      </c>
      <c r="CT730" s="2" t="n">
        <v>0</v>
      </c>
      <c r="CU730" s="2" t="n">
        <v>2.97</v>
      </c>
      <c r="CV730" s="2" t="n">
        <v>4.13</v>
      </c>
      <c r="CW730" s="2" t="n">
        <v>0</v>
      </c>
      <c r="CX730" s="2" t="n">
        <v>4.43</v>
      </c>
      <c r="CY730" s="2" t="n">
        <v>4.13</v>
      </c>
      <c r="CZ730" s="2" t="n">
        <v>0</v>
      </c>
      <c r="DA730" s="2" t="n">
        <v>6.02</v>
      </c>
      <c r="DB730" s="2" t="n">
        <v>5.02</v>
      </c>
      <c r="DC730" s="2" t="n">
        <v>0</v>
      </c>
      <c r="DD730" s="2" t="n">
        <v>13.75</v>
      </c>
      <c r="DE730" s="2" t="n">
        <v>11.52</v>
      </c>
      <c r="DF730" s="2" t="n">
        <v>0</v>
      </c>
      <c r="DG730" s="2" t="n">
        <v>27.24</v>
      </c>
      <c r="DH730" s="2" t="n">
        <v>23.08</v>
      </c>
      <c r="DI730" s="2" t="n">
        <v>0</v>
      </c>
      <c r="DJ730" s="2" t="n">
        <v>34.54</v>
      </c>
      <c r="DK730" s="2" t="n">
        <v>31.14</v>
      </c>
      <c r="DL730" s="2" t="n">
        <v>0</v>
      </c>
      <c r="DM730" s="2" t="n">
        <v>44.26</v>
      </c>
      <c r="DN730" s="2" t="n">
        <v>44.26</v>
      </c>
      <c r="DO730" s="2" t="n">
        <v>0</v>
      </c>
      <c r="DP730" s="2" t="n">
        <v>52.06</v>
      </c>
      <c r="DQ730" s="2" t="n">
        <v>52.13</v>
      </c>
      <c r="DR730" s="2" t="n">
        <v>0</v>
      </c>
      <c r="DS730" s="2" t="n">
        <v>61.34</v>
      </c>
      <c r="DT730" s="2" t="n">
        <v>60.48</v>
      </c>
      <c r="DU730" s="2" t="n">
        <v>0</v>
      </c>
      <c r="DV730" s="2" t="n">
        <v>73.37</v>
      </c>
      <c r="DW730" s="2" t="n">
        <v>71.18000000000001</v>
      </c>
      <c r="DX730" s="2" t="n">
        <v>0</v>
      </c>
      <c r="DY730" s="2" t="n">
        <v>85.56</v>
      </c>
      <c r="DZ730" s="2" t="n">
        <v>83.23</v>
      </c>
      <c r="EA730" s="2" t="n">
        <v>0</v>
      </c>
      <c r="EB730" s="2" t="n">
        <v>95.95999999999999</v>
      </c>
      <c r="EC730" s="2" t="n">
        <v>93.58</v>
      </c>
      <c r="ED730" s="2" t="n">
        <v>0</v>
      </c>
      <c r="EE730" s="2" t="n">
        <v>99.11</v>
      </c>
      <c r="EF730" s="2" t="n">
        <v>98.06999999999999</v>
      </c>
      <c r="EG730" s="2" t="n">
        <v>0</v>
      </c>
      <c r="EH730" s="2" t="n">
        <v>100</v>
      </c>
      <c r="EI730" s="2" t="n">
        <v>99.79000000000001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</row>
    <row r="731">
      <c r="A731" s="2" t="n">
        <v>4</v>
      </c>
      <c r="B731" s="2" t="inlineStr">
        <is>
          <t>25.01.02.96</t>
        </is>
      </c>
      <c r="C731" s="2" t="inlineStr">
        <is>
          <t>GC32 - Guarda-corpo alumínio e vidro, 273x110cm</t>
        </is>
      </c>
      <c r="D731" s="2" t="inlineStr">
        <is>
          <t>13/01/2027</t>
        </is>
      </c>
      <c r="E731" s="2" t="inlineStr">
        <is>
          <t>24/10/2028</t>
        </is>
      </c>
      <c r="F731" s="2" t="n">
        <v>0</v>
      </c>
      <c r="G731" s="2" t="n">
        <v>0</v>
      </c>
      <c r="H731" s="2" t="n">
        <v>0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0.67</v>
      </c>
      <c r="CB731" s="2" t="n">
        <v>0</v>
      </c>
      <c r="CC731" s="2" t="n">
        <v>0</v>
      </c>
      <c r="CD731" s="2" t="n">
        <v>0.96</v>
      </c>
      <c r="CE731" s="2" t="n">
        <v>0</v>
      </c>
      <c r="CF731" s="2" t="n">
        <v>0.96</v>
      </c>
      <c r="CG731" s="2" t="n">
        <v>0.96</v>
      </c>
      <c r="CH731" s="2" t="n">
        <v>0</v>
      </c>
      <c r="CI731" s="2" t="n">
        <v>0.96</v>
      </c>
      <c r="CJ731" s="2" t="n">
        <v>1.68</v>
      </c>
      <c r="CK731" s="2" t="n">
        <v>0</v>
      </c>
      <c r="CL731" s="2" t="n">
        <v>0.96</v>
      </c>
      <c r="CM731" s="2" t="n">
        <v>2.34</v>
      </c>
      <c r="CN731" s="2" t="n">
        <v>0</v>
      </c>
      <c r="CO731" s="2" t="n">
        <v>1.6</v>
      </c>
      <c r="CP731" s="2" t="n">
        <v>3.11</v>
      </c>
      <c r="CQ731" s="2" t="n">
        <v>0</v>
      </c>
      <c r="CR731" s="2" t="n">
        <v>2.24</v>
      </c>
      <c r="CS731" s="2" t="n">
        <v>3.99</v>
      </c>
      <c r="CT731" s="2" t="n">
        <v>0</v>
      </c>
      <c r="CU731" s="2" t="n">
        <v>2.97</v>
      </c>
      <c r="CV731" s="2" t="n">
        <v>4.13</v>
      </c>
      <c r="CW731" s="2" t="n">
        <v>0</v>
      </c>
      <c r="CX731" s="2" t="n">
        <v>4.43</v>
      </c>
      <c r="CY731" s="2" t="n">
        <v>4.13</v>
      </c>
      <c r="CZ731" s="2" t="n">
        <v>0</v>
      </c>
      <c r="DA731" s="2" t="n">
        <v>6.02</v>
      </c>
      <c r="DB731" s="2" t="n">
        <v>5.02</v>
      </c>
      <c r="DC731" s="2" t="n">
        <v>0</v>
      </c>
      <c r="DD731" s="2" t="n">
        <v>13.75</v>
      </c>
      <c r="DE731" s="2" t="n">
        <v>11.52</v>
      </c>
      <c r="DF731" s="2" t="n">
        <v>0</v>
      </c>
      <c r="DG731" s="2" t="n">
        <v>27.24</v>
      </c>
      <c r="DH731" s="2" t="n">
        <v>23.08</v>
      </c>
      <c r="DI731" s="2" t="n">
        <v>0</v>
      </c>
      <c r="DJ731" s="2" t="n">
        <v>34.54</v>
      </c>
      <c r="DK731" s="2" t="n">
        <v>31.14</v>
      </c>
      <c r="DL731" s="2" t="n">
        <v>0</v>
      </c>
      <c r="DM731" s="2" t="n">
        <v>44.26</v>
      </c>
      <c r="DN731" s="2" t="n">
        <v>44.26</v>
      </c>
      <c r="DO731" s="2" t="n">
        <v>0</v>
      </c>
      <c r="DP731" s="2" t="n">
        <v>52.06</v>
      </c>
      <c r="DQ731" s="2" t="n">
        <v>52.13</v>
      </c>
      <c r="DR731" s="2" t="n">
        <v>0</v>
      </c>
      <c r="DS731" s="2" t="n">
        <v>61.34</v>
      </c>
      <c r="DT731" s="2" t="n">
        <v>60.48</v>
      </c>
      <c r="DU731" s="2" t="n">
        <v>0</v>
      </c>
      <c r="DV731" s="2" t="n">
        <v>73.37</v>
      </c>
      <c r="DW731" s="2" t="n">
        <v>71.18000000000001</v>
      </c>
      <c r="DX731" s="2" t="n">
        <v>0</v>
      </c>
      <c r="DY731" s="2" t="n">
        <v>85.56</v>
      </c>
      <c r="DZ731" s="2" t="n">
        <v>83.23</v>
      </c>
      <c r="EA731" s="2" t="n">
        <v>0</v>
      </c>
      <c r="EB731" s="2" t="n">
        <v>95.95999999999999</v>
      </c>
      <c r="EC731" s="2" t="n">
        <v>93.58</v>
      </c>
      <c r="ED731" s="2" t="n">
        <v>0</v>
      </c>
      <c r="EE731" s="2" t="n">
        <v>99.11</v>
      </c>
      <c r="EF731" s="2" t="n">
        <v>98.06999999999999</v>
      </c>
      <c r="EG731" s="2" t="n">
        <v>0</v>
      </c>
      <c r="EH731" s="2" t="n">
        <v>100</v>
      </c>
      <c r="EI731" s="2" t="n">
        <v>99.79000000000001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</row>
    <row r="732">
      <c r="A732" s="2" t="n">
        <v>4</v>
      </c>
      <c r="B732" s="2" t="inlineStr">
        <is>
          <t>25.01.02.97</t>
        </is>
      </c>
      <c r="C732" s="2" t="inlineStr">
        <is>
          <t>Guarda-corpo de alumínio, H=110cm (Escada Hall Comercial)</t>
        </is>
      </c>
      <c r="D732" s="2" t="inlineStr">
        <is>
          <t>13/01/2027</t>
        </is>
      </c>
      <c r="E732" s="2" t="inlineStr">
        <is>
          <t>24/10/2028</t>
        </is>
      </c>
      <c r="F732" s="2" t="n">
        <v>0</v>
      </c>
      <c r="G732" s="2" t="n">
        <v>0</v>
      </c>
      <c r="H732" s="2" t="n">
        <v>0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0.67</v>
      </c>
      <c r="CB732" s="2" t="n">
        <v>0</v>
      </c>
      <c r="CC732" s="2" t="n">
        <v>0</v>
      </c>
      <c r="CD732" s="2" t="n">
        <v>0.96</v>
      </c>
      <c r="CE732" s="2" t="n">
        <v>0</v>
      </c>
      <c r="CF732" s="2" t="n">
        <v>0.96</v>
      </c>
      <c r="CG732" s="2" t="n">
        <v>0.96</v>
      </c>
      <c r="CH732" s="2" t="n">
        <v>0</v>
      </c>
      <c r="CI732" s="2" t="n">
        <v>0.96</v>
      </c>
      <c r="CJ732" s="2" t="n">
        <v>1.68</v>
      </c>
      <c r="CK732" s="2" t="n">
        <v>0</v>
      </c>
      <c r="CL732" s="2" t="n">
        <v>0.96</v>
      </c>
      <c r="CM732" s="2" t="n">
        <v>2.34</v>
      </c>
      <c r="CN732" s="2" t="n">
        <v>0</v>
      </c>
      <c r="CO732" s="2" t="n">
        <v>1.6</v>
      </c>
      <c r="CP732" s="2" t="n">
        <v>3.11</v>
      </c>
      <c r="CQ732" s="2" t="n">
        <v>0</v>
      </c>
      <c r="CR732" s="2" t="n">
        <v>2.24</v>
      </c>
      <c r="CS732" s="2" t="n">
        <v>3.99</v>
      </c>
      <c r="CT732" s="2" t="n">
        <v>0</v>
      </c>
      <c r="CU732" s="2" t="n">
        <v>2.97</v>
      </c>
      <c r="CV732" s="2" t="n">
        <v>4.13</v>
      </c>
      <c r="CW732" s="2" t="n">
        <v>0</v>
      </c>
      <c r="CX732" s="2" t="n">
        <v>4.43</v>
      </c>
      <c r="CY732" s="2" t="n">
        <v>4.13</v>
      </c>
      <c r="CZ732" s="2" t="n">
        <v>0</v>
      </c>
      <c r="DA732" s="2" t="n">
        <v>6.02</v>
      </c>
      <c r="DB732" s="2" t="n">
        <v>5.02</v>
      </c>
      <c r="DC732" s="2" t="n">
        <v>0</v>
      </c>
      <c r="DD732" s="2" t="n">
        <v>13.75</v>
      </c>
      <c r="DE732" s="2" t="n">
        <v>11.52</v>
      </c>
      <c r="DF732" s="2" t="n">
        <v>0</v>
      </c>
      <c r="DG732" s="2" t="n">
        <v>27.24</v>
      </c>
      <c r="DH732" s="2" t="n">
        <v>23.08</v>
      </c>
      <c r="DI732" s="2" t="n">
        <v>0</v>
      </c>
      <c r="DJ732" s="2" t="n">
        <v>34.54</v>
      </c>
      <c r="DK732" s="2" t="n">
        <v>31.14</v>
      </c>
      <c r="DL732" s="2" t="n">
        <v>0</v>
      </c>
      <c r="DM732" s="2" t="n">
        <v>44.26</v>
      </c>
      <c r="DN732" s="2" t="n">
        <v>44.26</v>
      </c>
      <c r="DO732" s="2" t="n">
        <v>0</v>
      </c>
      <c r="DP732" s="2" t="n">
        <v>52.06</v>
      </c>
      <c r="DQ732" s="2" t="n">
        <v>52.13</v>
      </c>
      <c r="DR732" s="2" t="n">
        <v>0</v>
      </c>
      <c r="DS732" s="2" t="n">
        <v>61.34</v>
      </c>
      <c r="DT732" s="2" t="n">
        <v>60.48</v>
      </c>
      <c r="DU732" s="2" t="n">
        <v>0</v>
      </c>
      <c r="DV732" s="2" t="n">
        <v>73.37</v>
      </c>
      <c r="DW732" s="2" t="n">
        <v>71.18000000000001</v>
      </c>
      <c r="DX732" s="2" t="n">
        <v>0</v>
      </c>
      <c r="DY732" s="2" t="n">
        <v>85.56</v>
      </c>
      <c r="DZ732" s="2" t="n">
        <v>83.23</v>
      </c>
      <c r="EA732" s="2" t="n">
        <v>0</v>
      </c>
      <c r="EB732" s="2" t="n">
        <v>95.95999999999999</v>
      </c>
      <c r="EC732" s="2" t="n">
        <v>93.58</v>
      </c>
      <c r="ED732" s="2" t="n">
        <v>0</v>
      </c>
      <c r="EE732" s="2" t="n">
        <v>99.11</v>
      </c>
      <c r="EF732" s="2" t="n">
        <v>98.06999999999999</v>
      </c>
      <c r="EG732" s="2" t="n">
        <v>0</v>
      </c>
      <c r="EH732" s="2" t="n">
        <v>100</v>
      </c>
      <c r="EI732" s="2" t="n">
        <v>99.79000000000001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</row>
    <row r="733">
      <c r="A733" s="2" t="n">
        <v>4</v>
      </c>
      <c r="B733" s="2" t="inlineStr">
        <is>
          <t>25.01.02.98</t>
        </is>
      </c>
      <c r="C733" s="2" t="inlineStr">
        <is>
          <t>Corrimao de alumínio</t>
        </is>
      </c>
      <c r="D733" s="2" t="inlineStr">
        <is>
          <t>13/01/2027</t>
        </is>
      </c>
      <c r="E733" s="2" t="inlineStr">
        <is>
          <t>24/10/2028</t>
        </is>
      </c>
      <c r="F733" s="2" t="n">
        <v>0</v>
      </c>
      <c r="G733" s="2" t="n">
        <v>0</v>
      </c>
      <c r="H733" s="2" t="n">
        <v>0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0.67</v>
      </c>
      <c r="CB733" s="2" t="n">
        <v>0</v>
      </c>
      <c r="CC733" s="2" t="n">
        <v>0</v>
      </c>
      <c r="CD733" s="2" t="n">
        <v>0.96</v>
      </c>
      <c r="CE733" s="2" t="n">
        <v>0</v>
      </c>
      <c r="CF733" s="2" t="n">
        <v>0.96</v>
      </c>
      <c r="CG733" s="2" t="n">
        <v>0.96</v>
      </c>
      <c r="CH733" s="2" t="n">
        <v>0</v>
      </c>
      <c r="CI733" s="2" t="n">
        <v>0.96</v>
      </c>
      <c r="CJ733" s="2" t="n">
        <v>1.68</v>
      </c>
      <c r="CK733" s="2" t="n">
        <v>0</v>
      </c>
      <c r="CL733" s="2" t="n">
        <v>0.96</v>
      </c>
      <c r="CM733" s="2" t="n">
        <v>2.34</v>
      </c>
      <c r="CN733" s="2" t="n">
        <v>0</v>
      </c>
      <c r="CO733" s="2" t="n">
        <v>1.6</v>
      </c>
      <c r="CP733" s="2" t="n">
        <v>3.11</v>
      </c>
      <c r="CQ733" s="2" t="n">
        <v>0</v>
      </c>
      <c r="CR733" s="2" t="n">
        <v>2.24</v>
      </c>
      <c r="CS733" s="2" t="n">
        <v>3.99</v>
      </c>
      <c r="CT733" s="2" t="n">
        <v>0</v>
      </c>
      <c r="CU733" s="2" t="n">
        <v>2.97</v>
      </c>
      <c r="CV733" s="2" t="n">
        <v>4.13</v>
      </c>
      <c r="CW733" s="2" t="n">
        <v>0</v>
      </c>
      <c r="CX733" s="2" t="n">
        <v>4.43</v>
      </c>
      <c r="CY733" s="2" t="n">
        <v>4.13</v>
      </c>
      <c r="CZ733" s="2" t="n">
        <v>0</v>
      </c>
      <c r="DA733" s="2" t="n">
        <v>6.02</v>
      </c>
      <c r="DB733" s="2" t="n">
        <v>5.02</v>
      </c>
      <c r="DC733" s="2" t="n">
        <v>0</v>
      </c>
      <c r="DD733" s="2" t="n">
        <v>13.75</v>
      </c>
      <c r="DE733" s="2" t="n">
        <v>11.52</v>
      </c>
      <c r="DF733" s="2" t="n">
        <v>0</v>
      </c>
      <c r="DG733" s="2" t="n">
        <v>27.24</v>
      </c>
      <c r="DH733" s="2" t="n">
        <v>23.08</v>
      </c>
      <c r="DI733" s="2" t="n">
        <v>0</v>
      </c>
      <c r="DJ733" s="2" t="n">
        <v>34.54</v>
      </c>
      <c r="DK733" s="2" t="n">
        <v>31.14</v>
      </c>
      <c r="DL733" s="2" t="n">
        <v>0</v>
      </c>
      <c r="DM733" s="2" t="n">
        <v>44.26</v>
      </c>
      <c r="DN733" s="2" t="n">
        <v>44.26</v>
      </c>
      <c r="DO733" s="2" t="n">
        <v>0</v>
      </c>
      <c r="DP733" s="2" t="n">
        <v>52.06</v>
      </c>
      <c r="DQ733" s="2" t="n">
        <v>52.13</v>
      </c>
      <c r="DR733" s="2" t="n">
        <v>0</v>
      </c>
      <c r="DS733" s="2" t="n">
        <v>61.34</v>
      </c>
      <c r="DT733" s="2" t="n">
        <v>60.48</v>
      </c>
      <c r="DU733" s="2" t="n">
        <v>0</v>
      </c>
      <c r="DV733" s="2" t="n">
        <v>73.37</v>
      </c>
      <c r="DW733" s="2" t="n">
        <v>71.18000000000001</v>
      </c>
      <c r="DX733" s="2" t="n">
        <v>0</v>
      </c>
      <c r="DY733" s="2" t="n">
        <v>85.56</v>
      </c>
      <c r="DZ733" s="2" t="n">
        <v>83.23</v>
      </c>
      <c r="EA733" s="2" t="n">
        <v>0</v>
      </c>
      <c r="EB733" s="2" t="n">
        <v>95.95999999999999</v>
      </c>
      <c r="EC733" s="2" t="n">
        <v>93.58</v>
      </c>
      <c r="ED733" s="2" t="n">
        <v>0</v>
      </c>
      <c r="EE733" s="2" t="n">
        <v>99.11</v>
      </c>
      <c r="EF733" s="2" t="n">
        <v>98.06999999999999</v>
      </c>
      <c r="EG733" s="2" t="n">
        <v>0</v>
      </c>
      <c r="EH733" s="2" t="n">
        <v>100</v>
      </c>
      <c r="EI733" s="2" t="n">
        <v>99.79000000000001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</row>
    <row r="734">
      <c r="A734" s="2" t="n">
        <v>4</v>
      </c>
      <c r="B734" s="2" t="inlineStr">
        <is>
          <t>25.01.02.99</t>
        </is>
      </c>
      <c r="C734" s="2" t="inlineStr">
        <is>
          <t>PT1 - Portão de alumínio basculante, 500x236cm</t>
        </is>
      </c>
      <c r="D734" s="2" t="inlineStr">
        <is>
          <t>13/01/2027</t>
        </is>
      </c>
      <c r="E734" s="2" t="inlineStr">
        <is>
          <t>24/10/2028</t>
        </is>
      </c>
      <c r="F734" s="2" t="n">
        <v>0</v>
      </c>
      <c r="G734" s="2" t="n">
        <v>0</v>
      </c>
      <c r="H734" s="2" t="n">
        <v>0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0.67</v>
      </c>
      <c r="CB734" s="2" t="n">
        <v>0</v>
      </c>
      <c r="CC734" s="2" t="n">
        <v>0</v>
      </c>
      <c r="CD734" s="2" t="n">
        <v>0.96</v>
      </c>
      <c r="CE734" s="2" t="n">
        <v>0</v>
      </c>
      <c r="CF734" s="2" t="n">
        <v>0.96</v>
      </c>
      <c r="CG734" s="2" t="n">
        <v>0.96</v>
      </c>
      <c r="CH734" s="2" t="n">
        <v>0</v>
      </c>
      <c r="CI734" s="2" t="n">
        <v>0.96</v>
      </c>
      <c r="CJ734" s="2" t="n">
        <v>1.68</v>
      </c>
      <c r="CK734" s="2" t="n">
        <v>0</v>
      </c>
      <c r="CL734" s="2" t="n">
        <v>0.96</v>
      </c>
      <c r="CM734" s="2" t="n">
        <v>2.34</v>
      </c>
      <c r="CN734" s="2" t="n">
        <v>0</v>
      </c>
      <c r="CO734" s="2" t="n">
        <v>1.6</v>
      </c>
      <c r="CP734" s="2" t="n">
        <v>3.11</v>
      </c>
      <c r="CQ734" s="2" t="n">
        <v>0</v>
      </c>
      <c r="CR734" s="2" t="n">
        <v>2.24</v>
      </c>
      <c r="CS734" s="2" t="n">
        <v>3.99</v>
      </c>
      <c r="CT734" s="2" t="n">
        <v>0</v>
      </c>
      <c r="CU734" s="2" t="n">
        <v>2.97</v>
      </c>
      <c r="CV734" s="2" t="n">
        <v>4.13</v>
      </c>
      <c r="CW734" s="2" t="n">
        <v>0</v>
      </c>
      <c r="CX734" s="2" t="n">
        <v>4.43</v>
      </c>
      <c r="CY734" s="2" t="n">
        <v>4.13</v>
      </c>
      <c r="CZ734" s="2" t="n">
        <v>0</v>
      </c>
      <c r="DA734" s="2" t="n">
        <v>6.02</v>
      </c>
      <c r="DB734" s="2" t="n">
        <v>5.02</v>
      </c>
      <c r="DC734" s="2" t="n">
        <v>0</v>
      </c>
      <c r="DD734" s="2" t="n">
        <v>13.75</v>
      </c>
      <c r="DE734" s="2" t="n">
        <v>11.52</v>
      </c>
      <c r="DF734" s="2" t="n">
        <v>0</v>
      </c>
      <c r="DG734" s="2" t="n">
        <v>27.24</v>
      </c>
      <c r="DH734" s="2" t="n">
        <v>23.08</v>
      </c>
      <c r="DI734" s="2" t="n">
        <v>0</v>
      </c>
      <c r="DJ734" s="2" t="n">
        <v>34.54</v>
      </c>
      <c r="DK734" s="2" t="n">
        <v>31.14</v>
      </c>
      <c r="DL734" s="2" t="n">
        <v>0</v>
      </c>
      <c r="DM734" s="2" t="n">
        <v>44.26</v>
      </c>
      <c r="DN734" s="2" t="n">
        <v>44.26</v>
      </c>
      <c r="DO734" s="2" t="n">
        <v>0</v>
      </c>
      <c r="DP734" s="2" t="n">
        <v>52.06</v>
      </c>
      <c r="DQ734" s="2" t="n">
        <v>52.13</v>
      </c>
      <c r="DR734" s="2" t="n">
        <v>0</v>
      </c>
      <c r="DS734" s="2" t="n">
        <v>61.34</v>
      </c>
      <c r="DT734" s="2" t="n">
        <v>60.48</v>
      </c>
      <c r="DU734" s="2" t="n">
        <v>0</v>
      </c>
      <c r="DV734" s="2" t="n">
        <v>73.37</v>
      </c>
      <c r="DW734" s="2" t="n">
        <v>71.18000000000001</v>
      </c>
      <c r="DX734" s="2" t="n">
        <v>0</v>
      </c>
      <c r="DY734" s="2" t="n">
        <v>85.56</v>
      </c>
      <c r="DZ734" s="2" t="n">
        <v>83.23</v>
      </c>
      <c r="EA734" s="2" t="n">
        <v>0</v>
      </c>
      <c r="EB734" s="2" t="n">
        <v>95.95999999999999</v>
      </c>
      <c r="EC734" s="2" t="n">
        <v>93.58</v>
      </c>
      <c r="ED734" s="2" t="n">
        <v>0</v>
      </c>
      <c r="EE734" s="2" t="n">
        <v>99.11</v>
      </c>
      <c r="EF734" s="2" t="n">
        <v>98.06999999999999</v>
      </c>
      <c r="EG734" s="2" t="n">
        <v>0</v>
      </c>
      <c r="EH734" s="2" t="n">
        <v>100</v>
      </c>
      <c r="EI734" s="2" t="n">
        <v>99.79000000000001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</row>
    <row r="735">
      <c r="A735" s="2" t="n">
        <v>4</v>
      </c>
      <c r="B735" s="2" t="inlineStr">
        <is>
          <t>25.01.02.100</t>
        </is>
      </c>
      <c r="C735" s="2" t="inlineStr">
        <is>
          <t>PT2 - Portão de alumínio basculante - 630x236cm</t>
        </is>
      </c>
      <c r="D735" s="2" t="inlineStr">
        <is>
          <t>13/01/2027</t>
        </is>
      </c>
      <c r="E735" s="2" t="inlineStr">
        <is>
          <t>24/10/2028</t>
        </is>
      </c>
      <c r="F735" s="2" t="n">
        <v>0</v>
      </c>
      <c r="G735" s="2" t="n">
        <v>0</v>
      </c>
      <c r="H735" s="2" t="n">
        <v>0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0.67</v>
      </c>
      <c r="CB735" s="2" t="n">
        <v>0</v>
      </c>
      <c r="CC735" s="2" t="n">
        <v>0</v>
      </c>
      <c r="CD735" s="2" t="n">
        <v>0.96</v>
      </c>
      <c r="CE735" s="2" t="n">
        <v>0</v>
      </c>
      <c r="CF735" s="2" t="n">
        <v>0.96</v>
      </c>
      <c r="CG735" s="2" t="n">
        <v>0.96</v>
      </c>
      <c r="CH735" s="2" t="n">
        <v>0</v>
      </c>
      <c r="CI735" s="2" t="n">
        <v>0.96</v>
      </c>
      <c r="CJ735" s="2" t="n">
        <v>1.68</v>
      </c>
      <c r="CK735" s="2" t="n">
        <v>0</v>
      </c>
      <c r="CL735" s="2" t="n">
        <v>0.96</v>
      </c>
      <c r="CM735" s="2" t="n">
        <v>2.34</v>
      </c>
      <c r="CN735" s="2" t="n">
        <v>0</v>
      </c>
      <c r="CO735" s="2" t="n">
        <v>1.6</v>
      </c>
      <c r="CP735" s="2" t="n">
        <v>3.11</v>
      </c>
      <c r="CQ735" s="2" t="n">
        <v>0</v>
      </c>
      <c r="CR735" s="2" t="n">
        <v>2.24</v>
      </c>
      <c r="CS735" s="2" t="n">
        <v>3.99</v>
      </c>
      <c r="CT735" s="2" t="n">
        <v>0</v>
      </c>
      <c r="CU735" s="2" t="n">
        <v>2.97</v>
      </c>
      <c r="CV735" s="2" t="n">
        <v>4.13</v>
      </c>
      <c r="CW735" s="2" t="n">
        <v>0</v>
      </c>
      <c r="CX735" s="2" t="n">
        <v>4.43</v>
      </c>
      <c r="CY735" s="2" t="n">
        <v>4.13</v>
      </c>
      <c r="CZ735" s="2" t="n">
        <v>0</v>
      </c>
      <c r="DA735" s="2" t="n">
        <v>6.02</v>
      </c>
      <c r="DB735" s="2" t="n">
        <v>5.02</v>
      </c>
      <c r="DC735" s="2" t="n">
        <v>0</v>
      </c>
      <c r="DD735" s="2" t="n">
        <v>13.75</v>
      </c>
      <c r="DE735" s="2" t="n">
        <v>11.52</v>
      </c>
      <c r="DF735" s="2" t="n">
        <v>0</v>
      </c>
      <c r="DG735" s="2" t="n">
        <v>27.24</v>
      </c>
      <c r="DH735" s="2" t="n">
        <v>23.08</v>
      </c>
      <c r="DI735" s="2" t="n">
        <v>0</v>
      </c>
      <c r="DJ735" s="2" t="n">
        <v>34.54</v>
      </c>
      <c r="DK735" s="2" t="n">
        <v>31.14</v>
      </c>
      <c r="DL735" s="2" t="n">
        <v>0</v>
      </c>
      <c r="DM735" s="2" t="n">
        <v>44.26</v>
      </c>
      <c r="DN735" s="2" t="n">
        <v>44.26</v>
      </c>
      <c r="DO735" s="2" t="n">
        <v>0</v>
      </c>
      <c r="DP735" s="2" t="n">
        <v>52.06</v>
      </c>
      <c r="DQ735" s="2" t="n">
        <v>52.13</v>
      </c>
      <c r="DR735" s="2" t="n">
        <v>0</v>
      </c>
      <c r="DS735" s="2" t="n">
        <v>61.34</v>
      </c>
      <c r="DT735" s="2" t="n">
        <v>60.48</v>
      </c>
      <c r="DU735" s="2" t="n">
        <v>0</v>
      </c>
      <c r="DV735" s="2" t="n">
        <v>73.37</v>
      </c>
      <c r="DW735" s="2" t="n">
        <v>71.18000000000001</v>
      </c>
      <c r="DX735" s="2" t="n">
        <v>0</v>
      </c>
      <c r="DY735" s="2" t="n">
        <v>85.56</v>
      </c>
      <c r="DZ735" s="2" t="n">
        <v>83.23</v>
      </c>
      <c r="EA735" s="2" t="n">
        <v>0</v>
      </c>
      <c r="EB735" s="2" t="n">
        <v>95.95999999999999</v>
      </c>
      <c r="EC735" s="2" t="n">
        <v>93.58</v>
      </c>
      <c r="ED735" s="2" t="n">
        <v>0</v>
      </c>
      <c r="EE735" s="2" t="n">
        <v>99.11</v>
      </c>
      <c r="EF735" s="2" t="n">
        <v>98.06999999999999</v>
      </c>
      <c r="EG735" s="2" t="n">
        <v>0</v>
      </c>
      <c r="EH735" s="2" t="n">
        <v>100</v>
      </c>
      <c r="EI735" s="2" t="n">
        <v>99.79000000000001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</row>
    <row r="736">
      <c r="A736" s="2" t="n">
        <v>4</v>
      </c>
      <c r="B736" s="2" t="inlineStr">
        <is>
          <t>25.01.02.101</t>
        </is>
      </c>
      <c r="C736" s="2" t="inlineStr">
        <is>
          <t>PT3 - Portão de alumínio correr 1fl - 500x230cm</t>
        </is>
      </c>
      <c r="D736" s="2" t="inlineStr">
        <is>
          <t>13/01/2027</t>
        </is>
      </c>
      <c r="E736" s="2" t="inlineStr">
        <is>
          <t>24/10/2028</t>
        </is>
      </c>
      <c r="F736" s="2" t="n">
        <v>0</v>
      </c>
      <c r="G736" s="2" t="n">
        <v>0</v>
      </c>
      <c r="H736" s="2" t="n">
        <v>0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0.67</v>
      </c>
      <c r="CB736" s="2" t="n">
        <v>0</v>
      </c>
      <c r="CC736" s="2" t="n">
        <v>0</v>
      </c>
      <c r="CD736" s="2" t="n">
        <v>0.96</v>
      </c>
      <c r="CE736" s="2" t="n">
        <v>0</v>
      </c>
      <c r="CF736" s="2" t="n">
        <v>0.96</v>
      </c>
      <c r="CG736" s="2" t="n">
        <v>0.96</v>
      </c>
      <c r="CH736" s="2" t="n">
        <v>0</v>
      </c>
      <c r="CI736" s="2" t="n">
        <v>0.96</v>
      </c>
      <c r="CJ736" s="2" t="n">
        <v>1.68</v>
      </c>
      <c r="CK736" s="2" t="n">
        <v>0</v>
      </c>
      <c r="CL736" s="2" t="n">
        <v>0.96</v>
      </c>
      <c r="CM736" s="2" t="n">
        <v>2.34</v>
      </c>
      <c r="CN736" s="2" t="n">
        <v>0</v>
      </c>
      <c r="CO736" s="2" t="n">
        <v>1.6</v>
      </c>
      <c r="CP736" s="2" t="n">
        <v>3.11</v>
      </c>
      <c r="CQ736" s="2" t="n">
        <v>0</v>
      </c>
      <c r="CR736" s="2" t="n">
        <v>2.24</v>
      </c>
      <c r="CS736" s="2" t="n">
        <v>3.99</v>
      </c>
      <c r="CT736" s="2" t="n">
        <v>0</v>
      </c>
      <c r="CU736" s="2" t="n">
        <v>2.97</v>
      </c>
      <c r="CV736" s="2" t="n">
        <v>4.13</v>
      </c>
      <c r="CW736" s="2" t="n">
        <v>0</v>
      </c>
      <c r="CX736" s="2" t="n">
        <v>4.43</v>
      </c>
      <c r="CY736" s="2" t="n">
        <v>4.13</v>
      </c>
      <c r="CZ736" s="2" t="n">
        <v>0</v>
      </c>
      <c r="DA736" s="2" t="n">
        <v>6.02</v>
      </c>
      <c r="DB736" s="2" t="n">
        <v>5.02</v>
      </c>
      <c r="DC736" s="2" t="n">
        <v>0</v>
      </c>
      <c r="DD736" s="2" t="n">
        <v>13.75</v>
      </c>
      <c r="DE736" s="2" t="n">
        <v>11.52</v>
      </c>
      <c r="DF736" s="2" t="n">
        <v>0</v>
      </c>
      <c r="DG736" s="2" t="n">
        <v>27.24</v>
      </c>
      <c r="DH736" s="2" t="n">
        <v>23.08</v>
      </c>
      <c r="DI736" s="2" t="n">
        <v>0</v>
      </c>
      <c r="DJ736" s="2" t="n">
        <v>34.54</v>
      </c>
      <c r="DK736" s="2" t="n">
        <v>31.14</v>
      </c>
      <c r="DL736" s="2" t="n">
        <v>0</v>
      </c>
      <c r="DM736" s="2" t="n">
        <v>44.26</v>
      </c>
      <c r="DN736" s="2" t="n">
        <v>44.26</v>
      </c>
      <c r="DO736" s="2" t="n">
        <v>0</v>
      </c>
      <c r="DP736" s="2" t="n">
        <v>52.06</v>
      </c>
      <c r="DQ736" s="2" t="n">
        <v>52.13</v>
      </c>
      <c r="DR736" s="2" t="n">
        <v>0</v>
      </c>
      <c r="DS736" s="2" t="n">
        <v>61.34</v>
      </c>
      <c r="DT736" s="2" t="n">
        <v>60.48</v>
      </c>
      <c r="DU736" s="2" t="n">
        <v>0</v>
      </c>
      <c r="DV736" s="2" t="n">
        <v>73.37</v>
      </c>
      <c r="DW736" s="2" t="n">
        <v>71.18000000000001</v>
      </c>
      <c r="DX736" s="2" t="n">
        <v>0</v>
      </c>
      <c r="DY736" s="2" t="n">
        <v>85.56</v>
      </c>
      <c r="DZ736" s="2" t="n">
        <v>83.23</v>
      </c>
      <c r="EA736" s="2" t="n">
        <v>0</v>
      </c>
      <c r="EB736" s="2" t="n">
        <v>95.95999999999999</v>
      </c>
      <c r="EC736" s="2" t="n">
        <v>93.58</v>
      </c>
      <c r="ED736" s="2" t="n">
        <v>0</v>
      </c>
      <c r="EE736" s="2" t="n">
        <v>99.11</v>
      </c>
      <c r="EF736" s="2" t="n">
        <v>98.06999999999999</v>
      </c>
      <c r="EG736" s="2" t="n">
        <v>0</v>
      </c>
      <c r="EH736" s="2" t="n">
        <v>100</v>
      </c>
      <c r="EI736" s="2" t="n">
        <v>99.79000000000001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</row>
    <row r="737">
      <c r="A737" s="2" t="n">
        <v>4</v>
      </c>
      <c r="B737" s="2" t="inlineStr">
        <is>
          <t>25.01.02.102</t>
        </is>
      </c>
      <c r="C737" s="2" t="inlineStr">
        <is>
          <t>PT4 - Portão de alumínio basculante - 624x320cm</t>
        </is>
      </c>
      <c r="D737" s="2" t="inlineStr">
        <is>
          <t>13/01/2027</t>
        </is>
      </c>
      <c r="E737" s="2" t="inlineStr">
        <is>
          <t>24/10/2028</t>
        </is>
      </c>
      <c r="F737" s="2" t="n">
        <v>0</v>
      </c>
      <c r="G737" s="2" t="n">
        <v>0</v>
      </c>
      <c r="H737" s="2" t="n">
        <v>0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0.67</v>
      </c>
      <c r="CB737" s="2" t="n">
        <v>0</v>
      </c>
      <c r="CC737" s="2" t="n">
        <v>0</v>
      </c>
      <c r="CD737" s="2" t="n">
        <v>0.96</v>
      </c>
      <c r="CE737" s="2" t="n">
        <v>0</v>
      </c>
      <c r="CF737" s="2" t="n">
        <v>0.96</v>
      </c>
      <c r="CG737" s="2" t="n">
        <v>0.96</v>
      </c>
      <c r="CH737" s="2" t="n">
        <v>0</v>
      </c>
      <c r="CI737" s="2" t="n">
        <v>0.96</v>
      </c>
      <c r="CJ737" s="2" t="n">
        <v>1.68</v>
      </c>
      <c r="CK737" s="2" t="n">
        <v>0</v>
      </c>
      <c r="CL737" s="2" t="n">
        <v>0.96</v>
      </c>
      <c r="CM737" s="2" t="n">
        <v>2.34</v>
      </c>
      <c r="CN737" s="2" t="n">
        <v>0</v>
      </c>
      <c r="CO737" s="2" t="n">
        <v>1.6</v>
      </c>
      <c r="CP737" s="2" t="n">
        <v>3.11</v>
      </c>
      <c r="CQ737" s="2" t="n">
        <v>0</v>
      </c>
      <c r="CR737" s="2" t="n">
        <v>2.24</v>
      </c>
      <c r="CS737" s="2" t="n">
        <v>3.99</v>
      </c>
      <c r="CT737" s="2" t="n">
        <v>0</v>
      </c>
      <c r="CU737" s="2" t="n">
        <v>2.97</v>
      </c>
      <c r="CV737" s="2" t="n">
        <v>4.13</v>
      </c>
      <c r="CW737" s="2" t="n">
        <v>0</v>
      </c>
      <c r="CX737" s="2" t="n">
        <v>4.43</v>
      </c>
      <c r="CY737" s="2" t="n">
        <v>4.13</v>
      </c>
      <c r="CZ737" s="2" t="n">
        <v>0</v>
      </c>
      <c r="DA737" s="2" t="n">
        <v>6.02</v>
      </c>
      <c r="DB737" s="2" t="n">
        <v>5.02</v>
      </c>
      <c r="DC737" s="2" t="n">
        <v>0</v>
      </c>
      <c r="DD737" s="2" t="n">
        <v>13.75</v>
      </c>
      <c r="DE737" s="2" t="n">
        <v>11.52</v>
      </c>
      <c r="DF737" s="2" t="n">
        <v>0</v>
      </c>
      <c r="DG737" s="2" t="n">
        <v>27.24</v>
      </c>
      <c r="DH737" s="2" t="n">
        <v>23.08</v>
      </c>
      <c r="DI737" s="2" t="n">
        <v>0</v>
      </c>
      <c r="DJ737" s="2" t="n">
        <v>34.54</v>
      </c>
      <c r="DK737" s="2" t="n">
        <v>31.14</v>
      </c>
      <c r="DL737" s="2" t="n">
        <v>0</v>
      </c>
      <c r="DM737" s="2" t="n">
        <v>44.26</v>
      </c>
      <c r="DN737" s="2" t="n">
        <v>44.26</v>
      </c>
      <c r="DO737" s="2" t="n">
        <v>0</v>
      </c>
      <c r="DP737" s="2" t="n">
        <v>52.06</v>
      </c>
      <c r="DQ737" s="2" t="n">
        <v>52.13</v>
      </c>
      <c r="DR737" s="2" t="n">
        <v>0</v>
      </c>
      <c r="DS737" s="2" t="n">
        <v>61.34</v>
      </c>
      <c r="DT737" s="2" t="n">
        <v>60.48</v>
      </c>
      <c r="DU737" s="2" t="n">
        <v>0</v>
      </c>
      <c r="DV737" s="2" t="n">
        <v>73.37</v>
      </c>
      <c r="DW737" s="2" t="n">
        <v>71.18000000000001</v>
      </c>
      <c r="DX737" s="2" t="n">
        <v>0</v>
      </c>
      <c r="DY737" s="2" t="n">
        <v>85.56</v>
      </c>
      <c r="DZ737" s="2" t="n">
        <v>83.23</v>
      </c>
      <c r="EA737" s="2" t="n">
        <v>0</v>
      </c>
      <c r="EB737" s="2" t="n">
        <v>95.95999999999999</v>
      </c>
      <c r="EC737" s="2" t="n">
        <v>93.58</v>
      </c>
      <c r="ED737" s="2" t="n">
        <v>0</v>
      </c>
      <c r="EE737" s="2" t="n">
        <v>99.11</v>
      </c>
      <c r="EF737" s="2" t="n">
        <v>98.06999999999999</v>
      </c>
      <c r="EG737" s="2" t="n">
        <v>0</v>
      </c>
      <c r="EH737" s="2" t="n">
        <v>100</v>
      </c>
      <c r="EI737" s="2" t="n">
        <v>99.79000000000001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</row>
    <row r="738">
      <c r="A738" s="2" t="n">
        <v>4</v>
      </c>
      <c r="B738" s="2" t="inlineStr">
        <is>
          <t>25.01.02.103</t>
        </is>
      </c>
      <c r="C738" s="2" t="inlineStr">
        <is>
          <t>PT5 - Portão de alumínio fixo, 522,5x320cm</t>
        </is>
      </c>
      <c r="D738" s="2" t="inlineStr">
        <is>
          <t>13/01/2027</t>
        </is>
      </c>
      <c r="E738" s="2" t="inlineStr">
        <is>
          <t>24/10/2028</t>
        </is>
      </c>
      <c r="F738" s="2" t="n">
        <v>0</v>
      </c>
      <c r="G738" s="2" t="n">
        <v>0</v>
      </c>
      <c r="H738" s="2" t="n">
        <v>0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0.67</v>
      </c>
      <c r="CB738" s="2" t="n">
        <v>0</v>
      </c>
      <c r="CC738" s="2" t="n">
        <v>0</v>
      </c>
      <c r="CD738" s="2" t="n">
        <v>0.96</v>
      </c>
      <c r="CE738" s="2" t="n">
        <v>0</v>
      </c>
      <c r="CF738" s="2" t="n">
        <v>0.96</v>
      </c>
      <c r="CG738" s="2" t="n">
        <v>0.96</v>
      </c>
      <c r="CH738" s="2" t="n">
        <v>0</v>
      </c>
      <c r="CI738" s="2" t="n">
        <v>0.96</v>
      </c>
      <c r="CJ738" s="2" t="n">
        <v>1.68</v>
      </c>
      <c r="CK738" s="2" t="n">
        <v>0</v>
      </c>
      <c r="CL738" s="2" t="n">
        <v>0.96</v>
      </c>
      <c r="CM738" s="2" t="n">
        <v>2.34</v>
      </c>
      <c r="CN738" s="2" t="n">
        <v>0</v>
      </c>
      <c r="CO738" s="2" t="n">
        <v>1.6</v>
      </c>
      <c r="CP738" s="2" t="n">
        <v>3.11</v>
      </c>
      <c r="CQ738" s="2" t="n">
        <v>0</v>
      </c>
      <c r="CR738" s="2" t="n">
        <v>2.24</v>
      </c>
      <c r="CS738" s="2" t="n">
        <v>3.99</v>
      </c>
      <c r="CT738" s="2" t="n">
        <v>0</v>
      </c>
      <c r="CU738" s="2" t="n">
        <v>2.97</v>
      </c>
      <c r="CV738" s="2" t="n">
        <v>4.13</v>
      </c>
      <c r="CW738" s="2" t="n">
        <v>0</v>
      </c>
      <c r="CX738" s="2" t="n">
        <v>4.43</v>
      </c>
      <c r="CY738" s="2" t="n">
        <v>4.13</v>
      </c>
      <c r="CZ738" s="2" t="n">
        <v>0</v>
      </c>
      <c r="DA738" s="2" t="n">
        <v>6.02</v>
      </c>
      <c r="DB738" s="2" t="n">
        <v>5.02</v>
      </c>
      <c r="DC738" s="2" t="n">
        <v>0</v>
      </c>
      <c r="DD738" s="2" t="n">
        <v>13.75</v>
      </c>
      <c r="DE738" s="2" t="n">
        <v>11.52</v>
      </c>
      <c r="DF738" s="2" t="n">
        <v>0</v>
      </c>
      <c r="DG738" s="2" t="n">
        <v>27.24</v>
      </c>
      <c r="DH738" s="2" t="n">
        <v>23.08</v>
      </c>
      <c r="DI738" s="2" t="n">
        <v>0</v>
      </c>
      <c r="DJ738" s="2" t="n">
        <v>34.54</v>
      </c>
      <c r="DK738" s="2" t="n">
        <v>31.14</v>
      </c>
      <c r="DL738" s="2" t="n">
        <v>0</v>
      </c>
      <c r="DM738" s="2" t="n">
        <v>44.26</v>
      </c>
      <c r="DN738" s="2" t="n">
        <v>44.26</v>
      </c>
      <c r="DO738" s="2" t="n">
        <v>0</v>
      </c>
      <c r="DP738" s="2" t="n">
        <v>52.06</v>
      </c>
      <c r="DQ738" s="2" t="n">
        <v>52.13</v>
      </c>
      <c r="DR738" s="2" t="n">
        <v>0</v>
      </c>
      <c r="DS738" s="2" t="n">
        <v>61.34</v>
      </c>
      <c r="DT738" s="2" t="n">
        <v>60.48</v>
      </c>
      <c r="DU738" s="2" t="n">
        <v>0</v>
      </c>
      <c r="DV738" s="2" t="n">
        <v>73.37</v>
      </c>
      <c r="DW738" s="2" t="n">
        <v>71.18000000000001</v>
      </c>
      <c r="DX738" s="2" t="n">
        <v>0</v>
      </c>
      <c r="DY738" s="2" t="n">
        <v>85.56</v>
      </c>
      <c r="DZ738" s="2" t="n">
        <v>83.23</v>
      </c>
      <c r="EA738" s="2" t="n">
        <v>0</v>
      </c>
      <c r="EB738" s="2" t="n">
        <v>95.95999999999999</v>
      </c>
      <c r="EC738" s="2" t="n">
        <v>93.58</v>
      </c>
      <c r="ED738" s="2" t="n">
        <v>0</v>
      </c>
      <c r="EE738" s="2" t="n">
        <v>99.11</v>
      </c>
      <c r="EF738" s="2" t="n">
        <v>98.06999999999999</v>
      </c>
      <c r="EG738" s="2" t="n">
        <v>0</v>
      </c>
      <c r="EH738" s="2" t="n">
        <v>100</v>
      </c>
      <c r="EI738" s="2" t="n">
        <v>99.79000000000001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</row>
    <row r="739">
      <c r="A739" s="2" t="n">
        <v>2</v>
      </c>
      <c r="B739" s="2" t="inlineStr">
        <is>
          <t>25.02</t>
        </is>
      </c>
      <c r="C739" s="2" t="inlineStr">
        <is>
          <t>Esquadrias de vidro</t>
        </is>
      </c>
      <c r="D739" s="2" t="inlineStr">
        <is>
          <t>13/01/2027</t>
        </is>
      </c>
      <c r="E739" s="2" t="inlineStr">
        <is>
          <t>24/10/2028</t>
        </is>
      </c>
      <c r="F739" s="2" t="n">
        <v>778.4</v>
      </c>
      <c r="G739" s="2" t="n">
        <v>0</v>
      </c>
      <c r="H739" s="2" t="n">
        <v>778.4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3.08</v>
      </c>
      <c r="CB739" s="2" t="n">
        <v>0</v>
      </c>
      <c r="CC739" s="2" t="n">
        <v>0</v>
      </c>
      <c r="CD739" s="2" t="n">
        <v>3.85</v>
      </c>
      <c r="CE739" s="2" t="n">
        <v>0</v>
      </c>
      <c r="CF739" s="2" t="n">
        <v>3.85</v>
      </c>
      <c r="CG739" s="2" t="n">
        <v>3.85</v>
      </c>
      <c r="CH739" s="2" t="n">
        <v>0</v>
      </c>
      <c r="CI739" s="2" t="n">
        <v>3.85</v>
      </c>
      <c r="CJ739" s="2" t="n">
        <v>6.03</v>
      </c>
      <c r="CK739" s="2" t="n">
        <v>0</v>
      </c>
      <c r="CL739" s="2" t="n">
        <v>3.85</v>
      </c>
      <c r="CM739" s="2" t="n">
        <v>7.95</v>
      </c>
      <c r="CN739" s="2" t="n">
        <v>0</v>
      </c>
      <c r="CO739" s="2" t="n">
        <v>5.77</v>
      </c>
      <c r="CP739" s="2" t="n">
        <v>9.869999999999999</v>
      </c>
      <c r="CQ739" s="2" t="n">
        <v>0</v>
      </c>
      <c r="CR739" s="2" t="n">
        <v>7.69</v>
      </c>
      <c r="CS739" s="2" t="n">
        <v>11.54</v>
      </c>
      <c r="CT739" s="2" t="n">
        <v>0</v>
      </c>
      <c r="CU739" s="2" t="n">
        <v>9.619999999999999</v>
      </c>
      <c r="CV739" s="2" t="n">
        <v>13.46</v>
      </c>
      <c r="CW739" s="2" t="n">
        <v>0</v>
      </c>
      <c r="CX739" s="2" t="n">
        <v>13.46</v>
      </c>
      <c r="CY739" s="2" t="n">
        <v>13.46</v>
      </c>
      <c r="CZ739" s="2" t="n">
        <v>0</v>
      </c>
      <c r="DA739" s="2" t="n">
        <v>18.05</v>
      </c>
      <c r="DB739" s="2" t="n">
        <v>13.98</v>
      </c>
      <c r="DC739" s="2" t="n">
        <v>0</v>
      </c>
      <c r="DD739" s="2" t="n">
        <v>26.29</v>
      </c>
      <c r="DE739" s="2" t="n">
        <v>20.72</v>
      </c>
      <c r="DF739" s="2" t="n">
        <v>0</v>
      </c>
      <c r="DG739" s="2" t="n">
        <v>36.02</v>
      </c>
      <c r="DH739" s="2" t="n">
        <v>31.89</v>
      </c>
      <c r="DI739" s="2" t="n">
        <v>0</v>
      </c>
      <c r="DJ739" s="2" t="n">
        <v>40.52</v>
      </c>
      <c r="DK739" s="2" t="n">
        <v>40.31</v>
      </c>
      <c r="DL739" s="2" t="n">
        <v>0</v>
      </c>
      <c r="DM739" s="2" t="n">
        <v>52.51</v>
      </c>
      <c r="DN739" s="2" t="n">
        <v>53.87</v>
      </c>
      <c r="DO739" s="2" t="n">
        <v>0</v>
      </c>
      <c r="DP739" s="2" t="n">
        <v>60.95</v>
      </c>
      <c r="DQ739" s="2" t="n">
        <v>63.46</v>
      </c>
      <c r="DR739" s="2" t="n">
        <v>0</v>
      </c>
      <c r="DS739" s="2" t="n">
        <v>67.79000000000001</v>
      </c>
      <c r="DT739" s="2" t="n">
        <v>68.37</v>
      </c>
      <c r="DU739" s="2" t="n">
        <v>0</v>
      </c>
      <c r="DV739" s="2" t="n">
        <v>77.52</v>
      </c>
      <c r="DW739" s="2" t="n">
        <v>76.43000000000001</v>
      </c>
      <c r="DX739" s="2" t="n">
        <v>0</v>
      </c>
      <c r="DY739" s="2" t="n">
        <v>88.81999999999999</v>
      </c>
      <c r="DZ739" s="2" t="n">
        <v>85.8</v>
      </c>
      <c r="EA739" s="2" t="n">
        <v>0</v>
      </c>
      <c r="EB739" s="2" t="n">
        <v>96.84</v>
      </c>
      <c r="EC739" s="2" t="n">
        <v>93.51000000000001</v>
      </c>
      <c r="ED739" s="2" t="n">
        <v>0</v>
      </c>
      <c r="EE739" s="2" t="n">
        <v>99.48</v>
      </c>
      <c r="EF739" s="2" t="n">
        <v>97.56</v>
      </c>
      <c r="EG739" s="2" t="n">
        <v>0</v>
      </c>
      <c r="EH739" s="2" t="n">
        <v>100</v>
      </c>
      <c r="EI739" s="2" t="n">
        <v>99.62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</row>
    <row r="740">
      <c r="A740" s="2" t="n">
        <v>3</v>
      </c>
      <c r="B740" s="2" t="inlineStr">
        <is>
          <t>25.02.01</t>
        </is>
      </c>
      <c r="C740" s="2" t="inlineStr">
        <is>
          <t>Box de banho</t>
        </is>
      </c>
      <c r="D740" s="2" t="inlineStr">
        <is>
          <t>13/01/2027</t>
        </is>
      </c>
      <c r="E740" s="2" t="inlineStr">
        <is>
          <t>24/10/2028</t>
        </is>
      </c>
      <c r="F740" s="2" t="n">
        <v>778.4</v>
      </c>
      <c r="G740" s="2" t="n">
        <v>0</v>
      </c>
      <c r="H740" s="2" t="n">
        <v>778.4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3.08</v>
      </c>
      <c r="CB740" s="2" t="n">
        <v>0</v>
      </c>
      <c r="CC740" s="2" t="n">
        <v>0</v>
      </c>
      <c r="CD740" s="2" t="n">
        <v>3.85</v>
      </c>
      <c r="CE740" s="2" t="n">
        <v>0</v>
      </c>
      <c r="CF740" s="2" t="n">
        <v>3.85</v>
      </c>
      <c r="CG740" s="2" t="n">
        <v>3.85</v>
      </c>
      <c r="CH740" s="2" t="n">
        <v>0</v>
      </c>
      <c r="CI740" s="2" t="n">
        <v>3.85</v>
      </c>
      <c r="CJ740" s="2" t="n">
        <v>6.03</v>
      </c>
      <c r="CK740" s="2" t="n">
        <v>0</v>
      </c>
      <c r="CL740" s="2" t="n">
        <v>3.85</v>
      </c>
      <c r="CM740" s="2" t="n">
        <v>7.95</v>
      </c>
      <c r="CN740" s="2" t="n">
        <v>0</v>
      </c>
      <c r="CO740" s="2" t="n">
        <v>5.77</v>
      </c>
      <c r="CP740" s="2" t="n">
        <v>9.869999999999999</v>
      </c>
      <c r="CQ740" s="2" t="n">
        <v>0</v>
      </c>
      <c r="CR740" s="2" t="n">
        <v>7.69</v>
      </c>
      <c r="CS740" s="2" t="n">
        <v>11.54</v>
      </c>
      <c r="CT740" s="2" t="n">
        <v>0</v>
      </c>
      <c r="CU740" s="2" t="n">
        <v>9.619999999999999</v>
      </c>
      <c r="CV740" s="2" t="n">
        <v>13.46</v>
      </c>
      <c r="CW740" s="2" t="n">
        <v>0</v>
      </c>
      <c r="CX740" s="2" t="n">
        <v>13.46</v>
      </c>
      <c r="CY740" s="2" t="n">
        <v>13.46</v>
      </c>
      <c r="CZ740" s="2" t="n">
        <v>0</v>
      </c>
      <c r="DA740" s="2" t="n">
        <v>18.05</v>
      </c>
      <c r="DB740" s="2" t="n">
        <v>13.98</v>
      </c>
      <c r="DC740" s="2" t="n">
        <v>0</v>
      </c>
      <c r="DD740" s="2" t="n">
        <v>26.29</v>
      </c>
      <c r="DE740" s="2" t="n">
        <v>20.72</v>
      </c>
      <c r="DF740" s="2" t="n">
        <v>0</v>
      </c>
      <c r="DG740" s="2" t="n">
        <v>36.02</v>
      </c>
      <c r="DH740" s="2" t="n">
        <v>31.89</v>
      </c>
      <c r="DI740" s="2" t="n">
        <v>0</v>
      </c>
      <c r="DJ740" s="2" t="n">
        <v>40.52</v>
      </c>
      <c r="DK740" s="2" t="n">
        <v>40.31</v>
      </c>
      <c r="DL740" s="2" t="n">
        <v>0</v>
      </c>
      <c r="DM740" s="2" t="n">
        <v>52.51</v>
      </c>
      <c r="DN740" s="2" t="n">
        <v>53.87</v>
      </c>
      <c r="DO740" s="2" t="n">
        <v>0</v>
      </c>
      <c r="DP740" s="2" t="n">
        <v>60.95</v>
      </c>
      <c r="DQ740" s="2" t="n">
        <v>63.46</v>
      </c>
      <c r="DR740" s="2" t="n">
        <v>0</v>
      </c>
      <c r="DS740" s="2" t="n">
        <v>67.79000000000001</v>
      </c>
      <c r="DT740" s="2" t="n">
        <v>68.37</v>
      </c>
      <c r="DU740" s="2" t="n">
        <v>0</v>
      </c>
      <c r="DV740" s="2" t="n">
        <v>77.52</v>
      </c>
      <c r="DW740" s="2" t="n">
        <v>76.43000000000001</v>
      </c>
      <c r="DX740" s="2" t="n">
        <v>0</v>
      </c>
      <c r="DY740" s="2" t="n">
        <v>88.81999999999999</v>
      </c>
      <c r="DZ740" s="2" t="n">
        <v>85.8</v>
      </c>
      <c r="EA740" s="2" t="n">
        <v>0</v>
      </c>
      <c r="EB740" s="2" t="n">
        <v>96.84</v>
      </c>
      <c r="EC740" s="2" t="n">
        <v>93.51000000000001</v>
      </c>
      <c r="ED740" s="2" t="n">
        <v>0</v>
      </c>
      <c r="EE740" s="2" t="n">
        <v>99.48</v>
      </c>
      <c r="EF740" s="2" t="n">
        <v>97.56</v>
      </c>
      <c r="EG740" s="2" t="n">
        <v>0</v>
      </c>
      <c r="EH740" s="2" t="n">
        <v>100</v>
      </c>
      <c r="EI740" s="2" t="n">
        <v>99.62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</row>
    <row r="741">
      <c r="A741" s="2" t="n">
        <v>4</v>
      </c>
      <c r="B741" s="2" t="inlineStr">
        <is>
          <t>25.02.01.01</t>
        </is>
      </c>
      <c r="C741" s="2" t="inlineStr">
        <is>
          <t>Box de vidro temperado incolor (IS Zeladoria)</t>
        </is>
      </c>
      <c r="D741" s="2" t="inlineStr">
        <is>
          <t>13/01/2027</t>
        </is>
      </c>
      <c r="E741" s="2" t="inlineStr">
        <is>
          <t>24/10/2028</t>
        </is>
      </c>
      <c r="F741" s="2" t="n">
        <v>778.4</v>
      </c>
      <c r="G741" s="2" t="n">
        <v>0</v>
      </c>
      <c r="H741" s="2" t="n">
        <v>778.4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3.08</v>
      </c>
      <c r="CB741" s="2" t="n">
        <v>0</v>
      </c>
      <c r="CC741" s="2" t="n">
        <v>0</v>
      </c>
      <c r="CD741" s="2" t="n">
        <v>3.85</v>
      </c>
      <c r="CE741" s="2" t="n">
        <v>0</v>
      </c>
      <c r="CF741" s="2" t="n">
        <v>3.85</v>
      </c>
      <c r="CG741" s="2" t="n">
        <v>3.85</v>
      </c>
      <c r="CH741" s="2" t="n">
        <v>0</v>
      </c>
      <c r="CI741" s="2" t="n">
        <v>3.85</v>
      </c>
      <c r="CJ741" s="2" t="n">
        <v>6.03</v>
      </c>
      <c r="CK741" s="2" t="n">
        <v>0</v>
      </c>
      <c r="CL741" s="2" t="n">
        <v>3.85</v>
      </c>
      <c r="CM741" s="2" t="n">
        <v>7.95</v>
      </c>
      <c r="CN741" s="2" t="n">
        <v>0</v>
      </c>
      <c r="CO741" s="2" t="n">
        <v>5.77</v>
      </c>
      <c r="CP741" s="2" t="n">
        <v>9.869999999999999</v>
      </c>
      <c r="CQ741" s="2" t="n">
        <v>0</v>
      </c>
      <c r="CR741" s="2" t="n">
        <v>7.69</v>
      </c>
      <c r="CS741" s="2" t="n">
        <v>11.54</v>
      </c>
      <c r="CT741" s="2" t="n">
        <v>0</v>
      </c>
      <c r="CU741" s="2" t="n">
        <v>9.619999999999999</v>
      </c>
      <c r="CV741" s="2" t="n">
        <v>13.46</v>
      </c>
      <c r="CW741" s="2" t="n">
        <v>0</v>
      </c>
      <c r="CX741" s="2" t="n">
        <v>13.46</v>
      </c>
      <c r="CY741" s="2" t="n">
        <v>13.46</v>
      </c>
      <c r="CZ741" s="2" t="n">
        <v>0</v>
      </c>
      <c r="DA741" s="2" t="n">
        <v>18.05</v>
      </c>
      <c r="DB741" s="2" t="n">
        <v>13.98</v>
      </c>
      <c r="DC741" s="2" t="n">
        <v>0</v>
      </c>
      <c r="DD741" s="2" t="n">
        <v>26.29</v>
      </c>
      <c r="DE741" s="2" t="n">
        <v>20.72</v>
      </c>
      <c r="DF741" s="2" t="n">
        <v>0</v>
      </c>
      <c r="DG741" s="2" t="n">
        <v>36.02</v>
      </c>
      <c r="DH741" s="2" t="n">
        <v>31.89</v>
      </c>
      <c r="DI741" s="2" t="n">
        <v>0</v>
      </c>
      <c r="DJ741" s="2" t="n">
        <v>40.52</v>
      </c>
      <c r="DK741" s="2" t="n">
        <v>40.31</v>
      </c>
      <c r="DL741" s="2" t="n">
        <v>0</v>
      </c>
      <c r="DM741" s="2" t="n">
        <v>52.51</v>
      </c>
      <c r="DN741" s="2" t="n">
        <v>53.87</v>
      </c>
      <c r="DO741" s="2" t="n">
        <v>0</v>
      </c>
      <c r="DP741" s="2" t="n">
        <v>60.95</v>
      </c>
      <c r="DQ741" s="2" t="n">
        <v>63.46</v>
      </c>
      <c r="DR741" s="2" t="n">
        <v>0</v>
      </c>
      <c r="DS741" s="2" t="n">
        <v>67.79000000000001</v>
      </c>
      <c r="DT741" s="2" t="n">
        <v>68.37</v>
      </c>
      <c r="DU741" s="2" t="n">
        <v>0</v>
      </c>
      <c r="DV741" s="2" t="n">
        <v>77.52</v>
      </c>
      <c r="DW741" s="2" t="n">
        <v>76.43000000000001</v>
      </c>
      <c r="DX741" s="2" t="n">
        <v>0</v>
      </c>
      <c r="DY741" s="2" t="n">
        <v>88.81999999999999</v>
      </c>
      <c r="DZ741" s="2" t="n">
        <v>85.8</v>
      </c>
      <c r="EA741" s="2" t="n">
        <v>0</v>
      </c>
      <c r="EB741" s="2" t="n">
        <v>96.84</v>
      </c>
      <c r="EC741" s="2" t="n">
        <v>93.51000000000001</v>
      </c>
      <c r="ED741" s="2" t="n">
        <v>0</v>
      </c>
      <c r="EE741" s="2" t="n">
        <v>99.48</v>
      </c>
      <c r="EF741" s="2" t="n">
        <v>97.56</v>
      </c>
      <c r="EG741" s="2" t="n">
        <v>0</v>
      </c>
      <c r="EH741" s="2" t="n">
        <v>100</v>
      </c>
      <c r="EI741" s="2" t="n">
        <v>99.62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</row>
    <row r="742">
      <c r="A742" s="2" t="n">
        <v>2</v>
      </c>
      <c r="B742" s="2" t="inlineStr">
        <is>
          <t>25.03</t>
        </is>
      </c>
      <c r="C742" s="2" t="inlineStr">
        <is>
          <t>Vidraçaria</t>
        </is>
      </c>
      <c r="D742" s="2" t="inlineStr">
        <is>
          <t>13/03/2028</t>
        </is>
      </c>
      <c r="E742" s="2" t="inlineStr">
        <is>
          <t>30/06/2028</t>
        </is>
      </c>
      <c r="F742" s="2" t="n">
        <v>64463.53199999998</v>
      </c>
      <c r="G742" s="2" t="n">
        <v>0</v>
      </c>
      <c r="H742" s="2" t="n">
        <v>64463.53199999998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0</v>
      </c>
      <c r="CV742" s="2" t="n">
        <v>0</v>
      </c>
      <c r="CW742" s="2" t="n">
        <v>0</v>
      </c>
      <c r="CX742" s="2" t="n">
        <v>0</v>
      </c>
      <c r="CY742" s="2" t="n">
        <v>0</v>
      </c>
      <c r="CZ742" s="2" t="n">
        <v>0</v>
      </c>
      <c r="DA742" s="2" t="n">
        <v>0</v>
      </c>
      <c r="DB742" s="2" t="n">
        <v>0</v>
      </c>
      <c r="DC742" s="2" t="n">
        <v>0</v>
      </c>
      <c r="DD742" s="2" t="n">
        <v>0</v>
      </c>
      <c r="DE742" s="2" t="n">
        <v>0</v>
      </c>
      <c r="DF742" s="2" t="n">
        <v>0</v>
      </c>
      <c r="DG742" s="2" t="n">
        <v>0</v>
      </c>
      <c r="DH742" s="2" t="n">
        <v>0</v>
      </c>
      <c r="DI742" s="2" t="n">
        <v>0</v>
      </c>
      <c r="DJ742" s="2" t="n">
        <v>0</v>
      </c>
      <c r="DK742" s="2" t="n">
        <v>0</v>
      </c>
      <c r="DL742" s="2" t="n">
        <v>0</v>
      </c>
      <c r="DM742" s="2" t="n">
        <v>11.98</v>
      </c>
      <c r="DN742" s="2" t="n">
        <v>9.140000000000001</v>
      </c>
      <c r="DO742" s="2" t="n">
        <v>0</v>
      </c>
      <c r="DP742" s="2" t="n">
        <v>13.51</v>
      </c>
      <c r="DQ742" s="2" t="n">
        <v>13.51</v>
      </c>
      <c r="DR742" s="2" t="n">
        <v>0</v>
      </c>
      <c r="DS742" s="2" t="n">
        <v>13.51</v>
      </c>
      <c r="DT742" s="2" t="n">
        <v>13.51</v>
      </c>
      <c r="DU742" s="2" t="n">
        <v>0</v>
      </c>
      <c r="DV742" s="2" t="n">
        <v>100</v>
      </c>
      <c r="DW742" s="2" t="n">
        <v>100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</row>
    <row r="743">
      <c r="A743" s="2" t="n">
        <v>3</v>
      </c>
      <c r="B743" s="2" t="inlineStr">
        <is>
          <t>25.03.01</t>
        </is>
      </c>
      <c r="C743" s="2" t="inlineStr">
        <is>
          <t>Espelhos</t>
        </is>
      </c>
      <c r="D743" s="2" t="inlineStr">
        <is>
          <t>13/03/2028</t>
        </is>
      </c>
      <c r="E743" s="2" t="inlineStr">
        <is>
          <t>30/06/2028</t>
        </is>
      </c>
      <c r="F743" s="2" t="n">
        <v>7284.882000000001</v>
      </c>
      <c r="G743" s="2" t="n">
        <v>0</v>
      </c>
      <c r="H743" s="2" t="n">
        <v>7284.882000000001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0</v>
      </c>
      <c r="CV743" s="2" t="n">
        <v>0</v>
      </c>
      <c r="CW743" s="2" t="n">
        <v>0</v>
      </c>
      <c r="CX743" s="2" t="n">
        <v>0</v>
      </c>
      <c r="CY743" s="2" t="n">
        <v>0</v>
      </c>
      <c r="CZ743" s="2" t="n">
        <v>0</v>
      </c>
      <c r="DA743" s="2" t="n">
        <v>0</v>
      </c>
      <c r="DB743" s="2" t="n">
        <v>0</v>
      </c>
      <c r="DC743" s="2" t="n">
        <v>0</v>
      </c>
      <c r="DD743" s="2" t="n">
        <v>0</v>
      </c>
      <c r="DE743" s="2" t="n">
        <v>0</v>
      </c>
      <c r="DF743" s="2" t="n">
        <v>0</v>
      </c>
      <c r="DG743" s="2" t="n">
        <v>0</v>
      </c>
      <c r="DH743" s="2" t="n">
        <v>0</v>
      </c>
      <c r="DI743" s="2" t="n">
        <v>0</v>
      </c>
      <c r="DJ743" s="2" t="n">
        <v>0</v>
      </c>
      <c r="DK743" s="2" t="n">
        <v>0</v>
      </c>
      <c r="DL743" s="2" t="n">
        <v>0</v>
      </c>
      <c r="DM743" s="2" t="n">
        <v>11.98</v>
      </c>
      <c r="DN743" s="2" t="n">
        <v>9.140000000000001</v>
      </c>
      <c r="DO743" s="2" t="n">
        <v>0</v>
      </c>
      <c r="DP743" s="2" t="n">
        <v>13.51</v>
      </c>
      <c r="DQ743" s="2" t="n">
        <v>13.51</v>
      </c>
      <c r="DR743" s="2" t="n">
        <v>0</v>
      </c>
      <c r="DS743" s="2" t="n">
        <v>13.51</v>
      </c>
      <c r="DT743" s="2" t="n">
        <v>13.51</v>
      </c>
      <c r="DU743" s="2" t="n">
        <v>0</v>
      </c>
      <c r="DV743" s="2" t="n">
        <v>100</v>
      </c>
      <c r="DW743" s="2" t="n">
        <v>100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</row>
    <row r="744">
      <c r="A744" s="2" t="n">
        <v>3</v>
      </c>
      <c r="B744" s="2" t="inlineStr">
        <is>
          <t>25.03.02</t>
        </is>
      </c>
      <c r="C744" s="2" t="inlineStr">
        <is>
          <t>INT - Espelho prata 8mm com base em MDF 18mm piso-teto</t>
        </is>
      </c>
      <c r="D744" s="2" t="inlineStr">
        <is>
          <t>13/03/2028</t>
        </is>
      </c>
      <c r="E744" s="2" t="inlineStr">
        <is>
          <t>30/06/2028</t>
        </is>
      </c>
      <c r="F744" s="2" t="n">
        <v>57178.64999999999</v>
      </c>
      <c r="G744" s="2" t="n">
        <v>0</v>
      </c>
      <c r="H744" s="2" t="n">
        <v>57178.64999999999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0</v>
      </c>
      <c r="CV744" s="2" t="n">
        <v>0</v>
      </c>
      <c r="CW744" s="2" t="n">
        <v>0</v>
      </c>
      <c r="CX744" s="2" t="n">
        <v>0</v>
      </c>
      <c r="CY744" s="2" t="n">
        <v>0</v>
      </c>
      <c r="CZ744" s="2" t="n">
        <v>0</v>
      </c>
      <c r="DA744" s="2" t="n">
        <v>0</v>
      </c>
      <c r="DB744" s="2" t="n">
        <v>0</v>
      </c>
      <c r="DC744" s="2" t="n">
        <v>0</v>
      </c>
      <c r="DD744" s="2" t="n">
        <v>0</v>
      </c>
      <c r="DE744" s="2" t="n">
        <v>0</v>
      </c>
      <c r="DF744" s="2" t="n">
        <v>0</v>
      </c>
      <c r="DG744" s="2" t="n">
        <v>0</v>
      </c>
      <c r="DH744" s="2" t="n">
        <v>0</v>
      </c>
      <c r="DI744" s="2" t="n">
        <v>0</v>
      </c>
      <c r="DJ744" s="2" t="n">
        <v>0</v>
      </c>
      <c r="DK744" s="2" t="n">
        <v>0</v>
      </c>
      <c r="DL744" s="2" t="n">
        <v>0</v>
      </c>
      <c r="DM744" s="2" t="n">
        <v>11.98</v>
      </c>
      <c r="DN744" s="2" t="n">
        <v>9.140000000000001</v>
      </c>
      <c r="DO744" s="2" t="n">
        <v>0</v>
      </c>
      <c r="DP744" s="2" t="n">
        <v>13.51</v>
      </c>
      <c r="DQ744" s="2" t="n">
        <v>13.51</v>
      </c>
      <c r="DR744" s="2" t="n">
        <v>0</v>
      </c>
      <c r="DS744" s="2" t="n">
        <v>13.51</v>
      </c>
      <c r="DT744" s="2" t="n">
        <v>13.51</v>
      </c>
      <c r="DU744" s="2" t="n">
        <v>0</v>
      </c>
      <c r="DV744" s="2" t="n">
        <v>100</v>
      </c>
      <c r="DW744" s="2" t="n">
        <v>100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</row>
    <row r="745">
      <c r="A745" s="2" t="n">
        <v>1</v>
      </c>
      <c r="B745" s="2" t="inlineStr">
        <is>
          <t>26</t>
        </is>
      </c>
      <c r="C745" s="2" t="inlineStr">
        <is>
          <t>SERRALHERIA</t>
        </is>
      </c>
      <c r="D745" s="2" t="inlineStr">
        <is>
          <t>06/10/2027</t>
        </is>
      </c>
      <c r="E745" s="2" t="inlineStr">
        <is>
          <t>18/10/2028</t>
        </is>
      </c>
      <c r="F745" s="2" t="n">
        <v>580262.7022458952</v>
      </c>
      <c r="G745" s="2" t="n">
        <v>0</v>
      </c>
      <c r="H745" s="2" t="n">
        <v>580262.7022458952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0</v>
      </c>
      <c r="CV745" s="2" t="n">
        <v>0</v>
      </c>
      <c r="CW745" s="2" t="n">
        <v>0</v>
      </c>
      <c r="CX745" s="2" t="n">
        <v>0</v>
      </c>
      <c r="CY745" s="2" t="n">
        <v>0</v>
      </c>
      <c r="CZ745" s="2" t="n">
        <v>0</v>
      </c>
      <c r="DA745" s="2" t="n">
        <v>0</v>
      </c>
      <c r="DB745" s="2" t="n">
        <v>13.5</v>
      </c>
      <c r="DC745" s="2" t="n">
        <v>0</v>
      </c>
      <c r="DD745" s="2" t="n">
        <v>0</v>
      </c>
      <c r="DE745" s="2" t="n">
        <v>13.5</v>
      </c>
      <c r="DF745" s="2" t="n">
        <v>0</v>
      </c>
      <c r="DG745" s="2" t="n">
        <v>18.56</v>
      </c>
      <c r="DH745" s="2" t="n">
        <v>13.5</v>
      </c>
      <c r="DI745" s="2" t="n">
        <v>0</v>
      </c>
      <c r="DJ745" s="2" t="n">
        <v>40.5</v>
      </c>
      <c r="DK745" s="2" t="n">
        <v>13.5</v>
      </c>
      <c r="DL745" s="2" t="n">
        <v>0</v>
      </c>
      <c r="DM745" s="2" t="n">
        <v>40.5</v>
      </c>
      <c r="DN745" s="2" t="n">
        <v>27</v>
      </c>
      <c r="DO745" s="2" t="n">
        <v>0</v>
      </c>
      <c r="DP745" s="2" t="n">
        <v>40.5</v>
      </c>
      <c r="DQ745" s="2" t="n">
        <v>40.5</v>
      </c>
      <c r="DR745" s="2" t="n">
        <v>0</v>
      </c>
      <c r="DS745" s="2" t="n">
        <v>40.5</v>
      </c>
      <c r="DT745" s="2" t="n">
        <v>40.5</v>
      </c>
      <c r="DU745" s="2" t="n">
        <v>0</v>
      </c>
      <c r="DV745" s="2" t="n">
        <v>40.5</v>
      </c>
      <c r="DW745" s="2" t="n">
        <v>40.5</v>
      </c>
      <c r="DX745" s="2" t="n">
        <v>0</v>
      </c>
      <c r="DY745" s="2" t="n">
        <v>45.17</v>
      </c>
      <c r="DZ745" s="2" t="n">
        <v>42.5</v>
      </c>
      <c r="EA745" s="2" t="n">
        <v>0</v>
      </c>
      <c r="EB745" s="2" t="n">
        <v>64</v>
      </c>
      <c r="EC745" s="2" t="n">
        <v>50.5</v>
      </c>
      <c r="ED745" s="2" t="n">
        <v>0</v>
      </c>
      <c r="EE745" s="2" t="n">
        <v>100</v>
      </c>
      <c r="EF745" s="2" t="n">
        <v>86.5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</row>
    <row r="746">
      <c r="A746" s="2" t="n">
        <v>2</v>
      </c>
      <c r="B746" s="2" t="inlineStr">
        <is>
          <t>26.01</t>
        </is>
      </c>
      <c r="C746" s="2" t="inlineStr">
        <is>
          <t>Esquadrias de aço</t>
        </is>
      </c>
      <c r="D746" s="2" t="inlineStr">
        <is>
          <t>06/10/2027</t>
        </is>
      </c>
      <c r="E746" s="2" t="inlineStr">
        <is>
          <t>18/10/2028</t>
        </is>
      </c>
      <c r="F746" s="2" t="n">
        <v>580262.7022458952</v>
      </c>
      <c r="G746" s="2" t="n">
        <v>0</v>
      </c>
      <c r="H746" s="2" t="n">
        <v>580262.7022458952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0</v>
      </c>
      <c r="CV746" s="2" t="n">
        <v>0</v>
      </c>
      <c r="CW746" s="2" t="n">
        <v>0</v>
      </c>
      <c r="CX746" s="2" t="n">
        <v>0</v>
      </c>
      <c r="CY746" s="2" t="n">
        <v>0</v>
      </c>
      <c r="CZ746" s="2" t="n">
        <v>0</v>
      </c>
      <c r="DA746" s="2" t="n">
        <v>0</v>
      </c>
      <c r="DB746" s="2" t="n">
        <v>13.5</v>
      </c>
      <c r="DC746" s="2" t="n">
        <v>0</v>
      </c>
      <c r="DD746" s="2" t="n">
        <v>0</v>
      </c>
      <c r="DE746" s="2" t="n">
        <v>13.5</v>
      </c>
      <c r="DF746" s="2" t="n">
        <v>0</v>
      </c>
      <c r="DG746" s="2" t="n">
        <v>18.56</v>
      </c>
      <c r="DH746" s="2" t="n">
        <v>13.5</v>
      </c>
      <c r="DI746" s="2" t="n">
        <v>0</v>
      </c>
      <c r="DJ746" s="2" t="n">
        <v>40.5</v>
      </c>
      <c r="DK746" s="2" t="n">
        <v>13.5</v>
      </c>
      <c r="DL746" s="2" t="n">
        <v>0</v>
      </c>
      <c r="DM746" s="2" t="n">
        <v>40.5</v>
      </c>
      <c r="DN746" s="2" t="n">
        <v>27</v>
      </c>
      <c r="DO746" s="2" t="n">
        <v>0</v>
      </c>
      <c r="DP746" s="2" t="n">
        <v>40.5</v>
      </c>
      <c r="DQ746" s="2" t="n">
        <v>40.5</v>
      </c>
      <c r="DR746" s="2" t="n">
        <v>0</v>
      </c>
      <c r="DS746" s="2" t="n">
        <v>40.5</v>
      </c>
      <c r="DT746" s="2" t="n">
        <v>40.5</v>
      </c>
      <c r="DU746" s="2" t="n">
        <v>0</v>
      </c>
      <c r="DV746" s="2" t="n">
        <v>40.5</v>
      </c>
      <c r="DW746" s="2" t="n">
        <v>40.5</v>
      </c>
      <c r="DX746" s="2" t="n">
        <v>0</v>
      </c>
      <c r="DY746" s="2" t="n">
        <v>45.17</v>
      </c>
      <c r="DZ746" s="2" t="n">
        <v>42.5</v>
      </c>
      <c r="EA746" s="2" t="n">
        <v>0</v>
      </c>
      <c r="EB746" s="2" t="n">
        <v>64</v>
      </c>
      <c r="EC746" s="2" t="n">
        <v>50.5</v>
      </c>
      <c r="ED746" s="2" t="n">
        <v>0</v>
      </c>
      <c r="EE746" s="2" t="n">
        <v>100</v>
      </c>
      <c r="EF746" s="2" t="n">
        <v>86.5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</row>
    <row r="747">
      <c r="A747" s="2" t="n">
        <v>3</v>
      </c>
      <c r="B747" s="2" t="inlineStr">
        <is>
          <t>26.01.01</t>
        </is>
      </c>
      <c r="C747" s="2" t="inlineStr">
        <is>
          <t>Portas corta-fogo</t>
        </is>
      </c>
      <c r="D747" s="2" t="inlineStr">
        <is>
          <t>06/10/2027</t>
        </is>
      </c>
      <c r="E747" s="2" t="inlineStr">
        <is>
          <t>18/10/2028</t>
        </is>
      </c>
      <c r="F747" s="2" t="n">
        <v>100436.8971465326</v>
      </c>
      <c r="G747" s="2" t="n">
        <v>0</v>
      </c>
      <c r="H747" s="2" t="n">
        <v>100436.8971465326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0</v>
      </c>
      <c r="CV747" s="2" t="n">
        <v>0</v>
      </c>
      <c r="CW747" s="2" t="n">
        <v>0</v>
      </c>
      <c r="CX747" s="2" t="n">
        <v>0</v>
      </c>
      <c r="CY747" s="2" t="n">
        <v>0</v>
      </c>
      <c r="CZ747" s="2" t="n">
        <v>0</v>
      </c>
      <c r="DA747" s="2" t="n">
        <v>0</v>
      </c>
      <c r="DB747" s="2" t="n">
        <v>13.5</v>
      </c>
      <c r="DC747" s="2" t="n">
        <v>0</v>
      </c>
      <c r="DD747" s="2" t="n">
        <v>0</v>
      </c>
      <c r="DE747" s="2" t="n">
        <v>13.5</v>
      </c>
      <c r="DF747" s="2" t="n">
        <v>0</v>
      </c>
      <c r="DG747" s="2" t="n">
        <v>18.56</v>
      </c>
      <c r="DH747" s="2" t="n">
        <v>13.5</v>
      </c>
      <c r="DI747" s="2" t="n">
        <v>0</v>
      </c>
      <c r="DJ747" s="2" t="n">
        <v>40.5</v>
      </c>
      <c r="DK747" s="2" t="n">
        <v>13.5</v>
      </c>
      <c r="DL747" s="2" t="n">
        <v>0</v>
      </c>
      <c r="DM747" s="2" t="n">
        <v>40.5</v>
      </c>
      <c r="DN747" s="2" t="n">
        <v>27</v>
      </c>
      <c r="DO747" s="2" t="n">
        <v>0</v>
      </c>
      <c r="DP747" s="2" t="n">
        <v>40.5</v>
      </c>
      <c r="DQ747" s="2" t="n">
        <v>40.5</v>
      </c>
      <c r="DR747" s="2" t="n">
        <v>0</v>
      </c>
      <c r="DS747" s="2" t="n">
        <v>40.5</v>
      </c>
      <c r="DT747" s="2" t="n">
        <v>40.5</v>
      </c>
      <c r="DU747" s="2" t="n">
        <v>0</v>
      </c>
      <c r="DV747" s="2" t="n">
        <v>40.5</v>
      </c>
      <c r="DW747" s="2" t="n">
        <v>40.5</v>
      </c>
      <c r="DX747" s="2" t="n">
        <v>0</v>
      </c>
      <c r="DY747" s="2" t="n">
        <v>45.17</v>
      </c>
      <c r="DZ747" s="2" t="n">
        <v>42.5</v>
      </c>
      <c r="EA747" s="2" t="n">
        <v>0</v>
      </c>
      <c r="EB747" s="2" t="n">
        <v>64</v>
      </c>
      <c r="EC747" s="2" t="n">
        <v>50.5</v>
      </c>
      <c r="ED747" s="2" t="n">
        <v>0</v>
      </c>
      <c r="EE747" s="2" t="n">
        <v>100</v>
      </c>
      <c r="EF747" s="2" t="n">
        <v>86.5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</row>
    <row r="748">
      <c r="A748" s="2" t="n">
        <v>4</v>
      </c>
      <c r="B748" s="2" t="inlineStr">
        <is>
          <t>26.01.01.01</t>
        </is>
      </c>
      <c r="C748" s="2" t="inlineStr">
        <is>
          <t>PCF1 - Porta corta-fogo 90x210cm</t>
        </is>
      </c>
      <c r="D748" s="2" t="inlineStr">
        <is>
          <t>06/10/2027</t>
        </is>
      </c>
      <c r="E748" s="2" t="inlineStr">
        <is>
          <t>18/10/2028</t>
        </is>
      </c>
      <c r="F748" s="2" t="n">
        <v>84037.97461445292</v>
      </c>
      <c r="G748" s="2" t="n">
        <v>0</v>
      </c>
      <c r="H748" s="2" t="n">
        <v>84037.97461445292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0</v>
      </c>
      <c r="CV748" s="2" t="n">
        <v>0</v>
      </c>
      <c r="CW748" s="2" t="n">
        <v>0</v>
      </c>
      <c r="CX748" s="2" t="n">
        <v>0</v>
      </c>
      <c r="CY748" s="2" t="n">
        <v>0</v>
      </c>
      <c r="CZ748" s="2" t="n">
        <v>0</v>
      </c>
      <c r="DA748" s="2" t="n">
        <v>0</v>
      </c>
      <c r="DB748" s="2" t="n">
        <v>13.5</v>
      </c>
      <c r="DC748" s="2" t="n">
        <v>0</v>
      </c>
      <c r="DD748" s="2" t="n">
        <v>0</v>
      </c>
      <c r="DE748" s="2" t="n">
        <v>13.5</v>
      </c>
      <c r="DF748" s="2" t="n">
        <v>0</v>
      </c>
      <c r="DG748" s="2" t="n">
        <v>18.56</v>
      </c>
      <c r="DH748" s="2" t="n">
        <v>13.5</v>
      </c>
      <c r="DI748" s="2" t="n">
        <v>0</v>
      </c>
      <c r="DJ748" s="2" t="n">
        <v>40.5</v>
      </c>
      <c r="DK748" s="2" t="n">
        <v>13.5</v>
      </c>
      <c r="DL748" s="2" t="n">
        <v>0</v>
      </c>
      <c r="DM748" s="2" t="n">
        <v>40.5</v>
      </c>
      <c r="DN748" s="2" t="n">
        <v>27</v>
      </c>
      <c r="DO748" s="2" t="n">
        <v>0</v>
      </c>
      <c r="DP748" s="2" t="n">
        <v>40.5</v>
      </c>
      <c r="DQ748" s="2" t="n">
        <v>40.5</v>
      </c>
      <c r="DR748" s="2" t="n">
        <v>0</v>
      </c>
      <c r="DS748" s="2" t="n">
        <v>40.5</v>
      </c>
      <c r="DT748" s="2" t="n">
        <v>40.5</v>
      </c>
      <c r="DU748" s="2" t="n">
        <v>0</v>
      </c>
      <c r="DV748" s="2" t="n">
        <v>40.5</v>
      </c>
      <c r="DW748" s="2" t="n">
        <v>40.5</v>
      </c>
      <c r="DX748" s="2" t="n">
        <v>0</v>
      </c>
      <c r="DY748" s="2" t="n">
        <v>45.17</v>
      </c>
      <c r="DZ748" s="2" t="n">
        <v>42.5</v>
      </c>
      <c r="EA748" s="2" t="n">
        <v>0</v>
      </c>
      <c r="EB748" s="2" t="n">
        <v>64</v>
      </c>
      <c r="EC748" s="2" t="n">
        <v>50.5</v>
      </c>
      <c r="ED748" s="2" t="n">
        <v>0</v>
      </c>
      <c r="EE748" s="2" t="n">
        <v>100</v>
      </c>
      <c r="EF748" s="2" t="n">
        <v>86.5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</row>
    <row r="749">
      <c r="A749" s="2" t="n">
        <v>4</v>
      </c>
      <c r="B749" s="2" t="inlineStr">
        <is>
          <t>26.01.01.02</t>
        </is>
      </c>
      <c r="C749" s="2" t="inlineStr">
        <is>
          <t>PCF2 - Porta corta-fogo 100x210cm</t>
        </is>
      </c>
      <c r="D749" s="2" t="inlineStr">
        <is>
          <t>06/10/2027</t>
        </is>
      </c>
      <c r="E749" s="2" t="inlineStr">
        <is>
          <t>18/10/2028</t>
        </is>
      </c>
      <c r="F749" s="2" t="n">
        <v>10135.32668406823</v>
      </c>
      <c r="G749" s="2" t="n">
        <v>0</v>
      </c>
      <c r="H749" s="2" t="n">
        <v>10135.32668406823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0</v>
      </c>
      <c r="CV749" s="2" t="n">
        <v>0</v>
      </c>
      <c r="CW749" s="2" t="n">
        <v>0</v>
      </c>
      <c r="CX749" s="2" t="n">
        <v>0</v>
      </c>
      <c r="CY749" s="2" t="n">
        <v>0</v>
      </c>
      <c r="CZ749" s="2" t="n">
        <v>0</v>
      </c>
      <c r="DA749" s="2" t="n">
        <v>0</v>
      </c>
      <c r="DB749" s="2" t="n">
        <v>13.5</v>
      </c>
      <c r="DC749" s="2" t="n">
        <v>0</v>
      </c>
      <c r="DD749" s="2" t="n">
        <v>0</v>
      </c>
      <c r="DE749" s="2" t="n">
        <v>13.5</v>
      </c>
      <c r="DF749" s="2" t="n">
        <v>0</v>
      </c>
      <c r="DG749" s="2" t="n">
        <v>18.56</v>
      </c>
      <c r="DH749" s="2" t="n">
        <v>13.5</v>
      </c>
      <c r="DI749" s="2" t="n">
        <v>0</v>
      </c>
      <c r="DJ749" s="2" t="n">
        <v>40.5</v>
      </c>
      <c r="DK749" s="2" t="n">
        <v>13.5</v>
      </c>
      <c r="DL749" s="2" t="n">
        <v>0</v>
      </c>
      <c r="DM749" s="2" t="n">
        <v>40.5</v>
      </c>
      <c r="DN749" s="2" t="n">
        <v>27</v>
      </c>
      <c r="DO749" s="2" t="n">
        <v>0</v>
      </c>
      <c r="DP749" s="2" t="n">
        <v>40.5</v>
      </c>
      <c r="DQ749" s="2" t="n">
        <v>40.5</v>
      </c>
      <c r="DR749" s="2" t="n">
        <v>0</v>
      </c>
      <c r="DS749" s="2" t="n">
        <v>40.5</v>
      </c>
      <c r="DT749" s="2" t="n">
        <v>40.5</v>
      </c>
      <c r="DU749" s="2" t="n">
        <v>0</v>
      </c>
      <c r="DV749" s="2" t="n">
        <v>40.5</v>
      </c>
      <c r="DW749" s="2" t="n">
        <v>40.5</v>
      </c>
      <c r="DX749" s="2" t="n">
        <v>0</v>
      </c>
      <c r="DY749" s="2" t="n">
        <v>45.17</v>
      </c>
      <c r="DZ749" s="2" t="n">
        <v>42.5</v>
      </c>
      <c r="EA749" s="2" t="n">
        <v>0</v>
      </c>
      <c r="EB749" s="2" t="n">
        <v>64</v>
      </c>
      <c r="EC749" s="2" t="n">
        <v>50.5</v>
      </c>
      <c r="ED749" s="2" t="n">
        <v>0</v>
      </c>
      <c r="EE749" s="2" t="n">
        <v>100</v>
      </c>
      <c r="EF749" s="2" t="n">
        <v>86.5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</row>
    <row r="750">
      <c r="A750" s="2" t="n">
        <v>4</v>
      </c>
      <c r="B750" s="2" t="inlineStr">
        <is>
          <t>26.01.01.03</t>
        </is>
      </c>
      <c r="C750" s="2" t="inlineStr">
        <is>
          <t>Alçapões</t>
        </is>
      </c>
      <c r="D750" s="2" t="inlineStr">
        <is>
          <t>06/10/2027</t>
        </is>
      </c>
      <c r="E750" s="2" t="inlineStr">
        <is>
          <t>18/10/2028</t>
        </is>
      </c>
      <c r="F750" s="2" t="n">
        <v>0</v>
      </c>
      <c r="G750" s="2" t="n">
        <v>0</v>
      </c>
      <c r="H750" s="2" t="n">
        <v>0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0</v>
      </c>
      <c r="CV750" s="2" t="n">
        <v>0</v>
      </c>
      <c r="CW750" s="2" t="n">
        <v>0</v>
      </c>
      <c r="CX750" s="2" t="n">
        <v>0</v>
      </c>
      <c r="CY750" s="2" t="n">
        <v>0</v>
      </c>
      <c r="CZ750" s="2" t="n">
        <v>0</v>
      </c>
      <c r="DA750" s="2" t="n">
        <v>0</v>
      </c>
      <c r="DB750" s="2" t="n">
        <v>13.5</v>
      </c>
      <c r="DC750" s="2" t="n">
        <v>0</v>
      </c>
      <c r="DD750" s="2" t="n">
        <v>0</v>
      </c>
      <c r="DE750" s="2" t="n">
        <v>13.5</v>
      </c>
      <c r="DF750" s="2" t="n">
        <v>0</v>
      </c>
      <c r="DG750" s="2" t="n">
        <v>18.56</v>
      </c>
      <c r="DH750" s="2" t="n">
        <v>13.5</v>
      </c>
      <c r="DI750" s="2" t="n">
        <v>0</v>
      </c>
      <c r="DJ750" s="2" t="n">
        <v>40.5</v>
      </c>
      <c r="DK750" s="2" t="n">
        <v>13.5</v>
      </c>
      <c r="DL750" s="2" t="n">
        <v>0</v>
      </c>
      <c r="DM750" s="2" t="n">
        <v>40.5</v>
      </c>
      <c r="DN750" s="2" t="n">
        <v>27</v>
      </c>
      <c r="DO750" s="2" t="n">
        <v>0</v>
      </c>
      <c r="DP750" s="2" t="n">
        <v>40.5</v>
      </c>
      <c r="DQ750" s="2" t="n">
        <v>40.5</v>
      </c>
      <c r="DR750" s="2" t="n">
        <v>0</v>
      </c>
      <c r="DS750" s="2" t="n">
        <v>40.5</v>
      </c>
      <c r="DT750" s="2" t="n">
        <v>40.5</v>
      </c>
      <c r="DU750" s="2" t="n">
        <v>0</v>
      </c>
      <c r="DV750" s="2" t="n">
        <v>40.5</v>
      </c>
      <c r="DW750" s="2" t="n">
        <v>40.5</v>
      </c>
      <c r="DX750" s="2" t="n">
        <v>0</v>
      </c>
      <c r="DY750" s="2" t="n">
        <v>45.17</v>
      </c>
      <c r="DZ750" s="2" t="n">
        <v>42.5</v>
      </c>
      <c r="EA750" s="2" t="n">
        <v>0</v>
      </c>
      <c r="EB750" s="2" t="n">
        <v>64</v>
      </c>
      <c r="EC750" s="2" t="n">
        <v>50.5</v>
      </c>
      <c r="ED750" s="2" t="n">
        <v>0</v>
      </c>
      <c r="EE750" s="2" t="n">
        <v>100</v>
      </c>
      <c r="EF750" s="2" t="n">
        <v>86.5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</row>
    <row r="751">
      <c r="A751" s="2" t="n">
        <v>4</v>
      </c>
      <c r="B751" s="2" t="inlineStr">
        <is>
          <t>26.01.01.04</t>
        </is>
      </c>
      <c r="C751" s="2" t="inlineStr">
        <is>
          <t>Alçapão de chapa lisa 90x90cm</t>
        </is>
      </c>
      <c r="D751" s="2" t="inlineStr">
        <is>
          <t>06/10/2027</t>
        </is>
      </c>
      <c r="E751" s="2" t="inlineStr">
        <is>
          <t>18/10/2028</t>
        </is>
      </c>
      <c r="F751" s="2" t="n">
        <v>3151.250085024387</v>
      </c>
      <c r="G751" s="2" t="n">
        <v>0</v>
      </c>
      <c r="H751" s="2" t="n">
        <v>3151.250085024387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0</v>
      </c>
      <c r="CM751" s="2" t="n">
        <v>0</v>
      </c>
      <c r="CN751" s="2" t="n">
        <v>0</v>
      </c>
      <c r="CO751" s="2" t="n">
        <v>0</v>
      </c>
      <c r="CP751" s="2" t="n">
        <v>0</v>
      </c>
      <c r="CQ751" s="2" t="n">
        <v>0</v>
      </c>
      <c r="CR751" s="2" t="n">
        <v>0</v>
      </c>
      <c r="CS751" s="2" t="n">
        <v>0</v>
      </c>
      <c r="CT751" s="2" t="n">
        <v>0</v>
      </c>
      <c r="CU751" s="2" t="n">
        <v>0</v>
      </c>
      <c r="CV751" s="2" t="n">
        <v>0</v>
      </c>
      <c r="CW751" s="2" t="n">
        <v>0</v>
      </c>
      <c r="CX751" s="2" t="n">
        <v>0</v>
      </c>
      <c r="CY751" s="2" t="n">
        <v>0</v>
      </c>
      <c r="CZ751" s="2" t="n">
        <v>0</v>
      </c>
      <c r="DA751" s="2" t="n">
        <v>0</v>
      </c>
      <c r="DB751" s="2" t="n">
        <v>13.5</v>
      </c>
      <c r="DC751" s="2" t="n">
        <v>0</v>
      </c>
      <c r="DD751" s="2" t="n">
        <v>0</v>
      </c>
      <c r="DE751" s="2" t="n">
        <v>13.5</v>
      </c>
      <c r="DF751" s="2" t="n">
        <v>0</v>
      </c>
      <c r="DG751" s="2" t="n">
        <v>18.56</v>
      </c>
      <c r="DH751" s="2" t="n">
        <v>13.5</v>
      </c>
      <c r="DI751" s="2" t="n">
        <v>0</v>
      </c>
      <c r="DJ751" s="2" t="n">
        <v>40.5</v>
      </c>
      <c r="DK751" s="2" t="n">
        <v>13.5</v>
      </c>
      <c r="DL751" s="2" t="n">
        <v>0</v>
      </c>
      <c r="DM751" s="2" t="n">
        <v>40.5</v>
      </c>
      <c r="DN751" s="2" t="n">
        <v>27</v>
      </c>
      <c r="DO751" s="2" t="n">
        <v>0</v>
      </c>
      <c r="DP751" s="2" t="n">
        <v>40.5</v>
      </c>
      <c r="DQ751" s="2" t="n">
        <v>40.5</v>
      </c>
      <c r="DR751" s="2" t="n">
        <v>0</v>
      </c>
      <c r="DS751" s="2" t="n">
        <v>40.5</v>
      </c>
      <c r="DT751" s="2" t="n">
        <v>40.5</v>
      </c>
      <c r="DU751" s="2" t="n">
        <v>0</v>
      </c>
      <c r="DV751" s="2" t="n">
        <v>40.5</v>
      </c>
      <c r="DW751" s="2" t="n">
        <v>40.5</v>
      </c>
      <c r="DX751" s="2" t="n">
        <v>0</v>
      </c>
      <c r="DY751" s="2" t="n">
        <v>45.17</v>
      </c>
      <c r="DZ751" s="2" t="n">
        <v>42.5</v>
      </c>
      <c r="EA751" s="2" t="n">
        <v>0</v>
      </c>
      <c r="EB751" s="2" t="n">
        <v>64</v>
      </c>
      <c r="EC751" s="2" t="n">
        <v>50.5</v>
      </c>
      <c r="ED751" s="2" t="n">
        <v>0</v>
      </c>
      <c r="EE751" s="2" t="n">
        <v>100</v>
      </c>
      <c r="EF751" s="2" t="n">
        <v>86.5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</row>
    <row r="752">
      <c r="A752" s="2" t="n">
        <v>4</v>
      </c>
      <c r="B752" s="2" t="inlineStr">
        <is>
          <t>26.01.01.05</t>
        </is>
      </c>
      <c r="C752" s="2" t="inlineStr">
        <is>
          <t>Alçapão de chapa lisa 100x100cm</t>
        </is>
      </c>
      <c r="D752" s="2" t="inlineStr">
        <is>
          <t>06/10/2027</t>
        </is>
      </c>
      <c r="E752" s="2" t="inlineStr">
        <is>
          <t>18/10/2028</t>
        </is>
      </c>
      <c r="F752" s="2" t="n">
        <v>622.4691525974098</v>
      </c>
      <c r="G752" s="2" t="n">
        <v>0</v>
      </c>
      <c r="H752" s="2" t="n">
        <v>622.4691525974098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0</v>
      </c>
      <c r="CV752" s="2" t="n">
        <v>0</v>
      </c>
      <c r="CW752" s="2" t="n">
        <v>0</v>
      </c>
      <c r="CX752" s="2" t="n">
        <v>0</v>
      </c>
      <c r="CY752" s="2" t="n">
        <v>0</v>
      </c>
      <c r="CZ752" s="2" t="n">
        <v>0</v>
      </c>
      <c r="DA752" s="2" t="n">
        <v>0</v>
      </c>
      <c r="DB752" s="2" t="n">
        <v>13.5</v>
      </c>
      <c r="DC752" s="2" t="n">
        <v>0</v>
      </c>
      <c r="DD752" s="2" t="n">
        <v>0</v>
      </c>
      <c r="DE752" s="2" t="n">
        <v>13.5</v>
      </c>
      <c r="DF752" s="2" t="n">
        <v>0</v>
      </c>
      <c r="DG752" s="2" t="n">
        <v>18.56</v>
      </c>
      <c r="DH752" s="2" t="n">
        <v>13.5</v>
      </c>
      <c r="DI752" s="2" t="n">
        <v>0</v>
      </c>
      <c r="DJ752" s="2" t="n">
        <v>40.5</v>
      </c>
      <c r="DK752" s="2" t="n">
        <v>13.5</v>
      </c>
      <c r="DL752" s="2" t="n">
        <v>0</v>
      </c>
      <c r="DM752" s="2" t="n">
        <v>40.5</v>
      </c>
      <c r="DN752" s="2" t="n">
        <v>27</v>
      </c>
      <c r="DO752" s="2" t="n">
        <v>0</v>
      </c>
      <c r="DP752" s="2" t="n">
        <v>40.5</v>
      </c>
      <c r="DQ752" s="2" t="n">
        <v>40.5</v>
      </c>
      <c r="DR752" s="2" t="n">
        <v>0</v>
      </c>
      <c r="DS752" s="2" t="n">
        <v>40.5</v>
      </c>
      <c r="DT752" s="2" t="n">
        <v>40.5</v>
      </c>
      <c r="DU752" s="2" t="n">
        <v>0</v>
      </c>
      <c r="DV752" s="2" t="n">
        <v>40.5</v>
      </c>
      <c r="DW752" s="2" t="n">
        <v>40.5</v>
      </c>
      <c r="DX752" s="2" t="n">
        <v>0</v>
      </c>
      <c r="DY752" s="2" t="n">
        <v>45.17</v>
      </c>
      <c r="DZ752" s="2" t="n">
        <v>42.5</v>
      </c>
      <c r="EA752" s="2" t="n">
        <v>0</v>
      </c>
      <c r="EB752" s="2" t="n">
        <v>64</v>
      </c>
      <c r="EC752" s="2" t="n">
        <v>50.5</v>
      </c>
      <c r="ED752" s="2" t="n">
        <v>0</v>
      </c>
      <c r="EE752" s="2" t="n">
        <v>100</v>
      </c>
      <c r="EF752" s="2" t="n">
        <v>86.5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</row>
    <row r="753">
      <c r="A753" s="2" t="n">
        <v>4</v>
      </c>
      <c r="B753" s="2" t="inlineStr">
        <is>
          <t>26.01.01.06</t>
        </is>
      </c>
      <c r="C753" s="2" t="inlineStr">
        <is>
          <t>Alçapão de chapa lisa 80x80cm</t>
        </is>
      </c>
      <c r="D753" s="2" t="inlineStr">
        <is>
          <t>06/10/2027</t>
        </is>
      </c>
      <c r="E753" s="2" t="inlineStr">
        <is>
          <t>18/10/2028</t>
        </is>
      </c>
      <c r="F753" s="2" t="n">
        <v>2489.876610389639</v>
      </c>
      <c r="G753" s="2" t="n">
        <v>0</v>
      </c>
      <c r="H753" s="2" t="n">
        <v>2489.876610389639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0</v>
      </c>
      <c r="CM753" s="2" t="n">
        <v>0</v>
      </c>
      <c r="CN753" s="2" t="n">
        <v>0</v>
      </c>
      <c r="CO753" s="2" t="n">
        <v>0</v>
      </c>
      <c r="CP753" s="2" t="n">
        <v>0</v>
      </c>
      <c r="CQ753" s="2" t="n">
        <v>0</v>
      </c>
      <c r="CR753" s="2" t="n">
        <v>0</v>
      </c>
      <c r="CS753" s="2" t="n">
        <v>0</v>
      </c>
      <c r="CT753" s="2" t="n">
        <v>0</v>
      </c>
      <c r="CU753" s="2" t="n">
        <v>0</v>
      </c>
      <c r="CV753" s="2" t="n">
        <v>0</v>
      </c>
      <c r="CW753" s="2" t="n">
        <v>0</v>
      </c>
      <c r="CX753" s="2" t="n">
        <v>0</v>
      </c>
      <c r="CY753" s="2" t="n">
        <v>0</v>
      </c>
      <c r="CZ753" s="2" t="n">
        <v>0</v>
      </c>
      <c r="DA753" s="2" t="n">
        <v>0</v>
      </c>
      <c r="DB753" s="2" t="n">
        <v>13.5</v>
      </c>
      <c r="DC753" s="2" t="n">
        <v>0</v>
      </c>
      <c r="DD753" s="2" t="n">
        <v>0</v>
      </c>
      <c r="DE753" s="2" t="n">
        <v>13.5</v>
      </c>
      <c r="DF753" s="2" t="n">
        <v>0</v>
      </c>
      <c r="DG753" s="2" t="n">
        <v>18.56</v>
      </c>
      <c r="DH753" s="2" t="n">
        <v>13.5</v>
      </c>
      <c r="DI753" s="2" t="n">
        <v>0</v>
      </c>
      <c r="DJ753" s="2" t="n">
        <v>40.5</v>
      </c>
      <c r="DK753" s="2" t="n">
        <v>13.5</v>
      </c>
      <c r="DL753" s="2" t="n">
        <v>0</v>
      </c>
      <c r="DM753" s="2" t="n">
        <v>40.5</v>
      </c>
      <c r="DN753" s="2" t="n">
        <v>27</v>
      </c>
      <c r="DO753" s="2" t="n">
        <v>0</v>
      </c>
      <c r="DP753" s="2" t="n">
        <v>40.5</v>
      </c>
      <c r="DQ753" s="2" t="n">
        <v>40.5</v>
      </c>
      <c r="DR753" s="2" t="n">
        <v>0</v>
      </c>
      <c r="DS753" s="2" t="n">
        <v>40.5</v>
      </c>
      <c r="DT753" s="2" t="n">
        <v>40.5</v>
      </c>
      <c r="DU753" s="2" t="n">
        <v>0</v>
      </c>
      <c r="DV753" s="2" t="n">
        <v>40.5</v>
      </c>
      <c r="DW753" s="2" t="n">
        <v>40.5</v>
      </c>
      <c r="DX753" s="2" t="n">
        <v>0</v>
      </c>
      <c r="DY753" s="2" t="n">
        <v>45.17</v>
      </c>
      <c r="DZ753" s="2" t="n">
        <v>42.5</v>
      </c>
      <c r="EA753" s="2" t="n">
        <v>0</v>
      </c>
      <c r="EB753" s="2" t="n">
        <v>64</v>
      </c>
      <c r="EC753" s="2" t="n">
        <v>50.5</v>
      </c>
      <c r="ED753" s="2" t="n">
        <v>0</v>
      </c>
      <c r="EE753" s="2" t="n">
        <v>100</v>
      </c>
      <c r="EF753" s="2" t="n">
        <v>86.5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</row>
    <row r="754">
      <c r="A754" s="2" t="n">
        <v>3</v>
      </c>
      <c r="B754" s="2" t="inlineStr">
        <is>
          <t>26.01.02</t>
        </is>
      </c>
      <c r="C754" s="2" t="inlineStr">
        <is>
          <t>Corrimaos e guarda corpos</t>
        </is>
      </c>
      <c r="D754" s="2" t="inlineStr">
        <is>
          <t>06/10/2027</t>
        </is>
      </c>
      <c r="E754" s="2" t="inlineStr">
        <is>
          <t>18/10/2028</t>
        </is>
      </c>
      <c r="F754" s="2" t="n">
        <v>185830.8762747177</v>
      </c>
      <c r="G754" s="2" t="n">
        <v>0</v>
      </c>
      <c r="H754" s="2" t="n">
        <v>185830.8762747177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0</v>
      </c>
      <c r="CS754" s="2" t="n">
        <v>0</v>
      </c>
      <c r="CT754" s="2" t="n">
        <v>0</v>
      </c>
      <c r="CU754" s="2" t="n">
        <v>0</v>
      </c>
      <c r="CV754" s="2" t="n">
        <v>0</v>
      </c>
      <c r="CW754" s="2" t="n">
        <v>0</v>
      </c>
      <c r="CX754" s="2" t="n">
        <v>0</v>
      </c>
      <c r="CY754" s="2" t="n">
        <v>0</v>
      </c>
      <c r="CZ754" s="2" t="n">
        <v>0</v>
      </c>
      <c r="DA754" s="2" t="n">
        <v>0</v>
      </c>
      <c r="DB754" s="2" t="n">
        <v>13.5</v>
      </c>
      <c r="DC754" s="2" t="n">
        <v>0</v>
      </c>
      <c r="DD754" s="2" t="n">
        <v>0</v>
      </c>
      <c r="DE754" s="2" t="n">
        <v>13.5</v>
      </c>
      <c r="DF754" s="2" t="n">
        <v>0</v>
      </c>
      <c r="DG754" s="2" t="n">
        <v>18.56</v>
      </c>
      <c r="DH754" s="2" t="n">
        <v>13.5</v>
      </c>
      <c r="DI754" s="2" t="n">
        <v>0</v>
      </c>
      <c r="DJ754" s="2" t="n">
        <v>40.5</v>
      </c>
      <c r="DK754" s="2" t="n">
        <v>13.5</v>
      </c>
      <c r="DL754" s="2" t="n">
        <v>0</v>
      </c>
      <c r="DM754" s="2" t="n">
        <v>40.5</v>
      </c>
      <c r="DN754" s="2" t="n">
        <v>27</v>
      </c>
      <c r="DO754" s="2" t="n">
        <v>0</v>
      </c>
      <c r="DP754" s="2" t="n">
        <v>40.5</v>
      </c>
      <c r="DQ754" s="2" t="n">
        <v>40.5</v>
      </c>
      <c r="DR754" s="2" t="n">
        <v>0</v>
      </c>
      <c r="DS754" s="2" t="n">
        <v>40.5</v>
      </c>
      <c r="DT754" s="2" t="n">
        <v>40.5</v>
      </c>
      <c r="DU754" s="2" t="n">
        <v>0</v>
      </c>
      <c r="DV754" s="2" t="n">
        <v>40.5</v>
      </c>
      <c r="DW754" s="2" t="n">
        <v>40.5</v>
      </c>
      <c r="DX754" s="2" t="n">
        <v>0</v>
      </c>
      <c r="DY754" s="2" t="n">
        <v>45.17</v>
      </c>
      <c r="DZ754" s="2" t="n">
        <v>42.5</v>
      </c>
      <c r="EA754" s="2" t="n">
        <v>0</v>
      </c>
      <c r="EB754" s="2" t="n">
        <v>64</v>
      </c>
      <c r="EC754" s="2" t="n">
        <v>50.5</v>
      </c>
      <c r="ED754" s="2" t="n">
        <v>0</v>
      </c>
      <c r="EE754" s="2" t="n">
        <v>100</v>
      </c>
      <c r="EF754" s="2" t="n">
        <v>86.5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</row>
    <row r="755">
      <c r="A755" s="2" t="n">
        <v>4</v>
      </c>
      <c r="B755" s="2" t="inlineStr">
        <is>
          <t>26.01.02.01</t>
        </is>
      </c>
      <c r="C755" s="2" t="inlineStr">
        <is>
          <t>Corrimãos em aço carbono pintados com tinta esmalte</t>
        </is>
      </c>
      <c r="D755" s="2" t="inlineStr">
        <is>
          <t>06/10/2027</t>
        </is>
      </c>
      <c r="E755" s="2" t="inlineStr">
        <is>
          <t>18/10/2028</t>
        </is>
      </c>
      <c r="F755" s="2" t="n">
        <v>178395.0909916834</v>
      </c>
      <c r="G755" s="2" t="n">
        <v>0</v>
      </c>
      <c r="H755" s="2" t="n">
        <v>178395.0909916834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0</v>
      </c>
      <c r="CS755" s="2" t="n">
        <v>0</v>
      </c>
      <c r="CT755" s="2" t="n">
        <v>0</v>
      </c>
      <c r="CU755" s="2" t="n">
        <v>0</v>
      </c>
      <c r="CV755" s="2" t="n">
        <v>0</v>
      </c>
      <c r="CW755" s="2" t="n">
        <v>0</v>
      </c>
      <c r="CX755" s="2" t="n">
        <v>0</v>
      </c>
      <c r="CY755" s="2" t="n">
        <v>0</v>
      </c>
      <c r="CZ755" s="2" t="n">
        <v>0</v>
      </c>
      <c r="DA755" s="2" t="n">
        <v>0</v>
      </c>
      <c r="DB755" s="2" t="n">
        <v>13.5</v>
      </c>
      <c r="DC755" s="2" t="n">
        <v>0</v>
      </c>
      <c r="DD755" s="2" t="n">
        <v>0</v>
      </c>
      <c r="DE755" s="2" t="n">
        <v>13.5</v>
      </c>
      <c r="DF755" s="2" t="n">
        <v>0</v>
      </c>
      <c r="DG755" s="2" t="n">
        <v>18.56</v>
      </c>
      <c r="DH755" s="2" t="n">
        <v>13.5</v>
      </c>
      <c r="DI755" s="2" t="n">
        <v>0</v>
      </c>
      <c r="DJ755" s="2" t="n">
        <v>40.5</v>
      </c>
      <c r="DK755" s="2" t="n">
        <v>13.5</v>
      </c>
      <c r="DL755" s="2" t="n">
        <v>0</v>
      </c>
      <c r="DM755" s="2" t="n">
        <v>40.5</v>
      </c>
      <c r="DN755" s="2" t="n">
        <v>27</v>
      </c>
      <c r="DO755" s="2" t="n">
        <v>0</v>
      </c>
      <c r="DP755" s="2" t="n">
        <v>40.5</v>
      </c>
      <c r="DQ755" s="2" t="n">
        <v>40.5</v>
      </c>
      <c r="DR755" s="2" t="n">
        <v>0</v>
      </c>
      <c r="DS755" s="2" t="n">
        <v>40.5</v>
      </c>
      <c r="DT755" s="2" t="n">
        <v>40.5</v>
      </c>
      <c r="DU755" s="2" t="n">
        <v>0</v>
      </c>
      <c r="DV755" s="2" t="n">
        <v>40.5</v>
      </c>
      <c r="DW755" s="2" t="n">
        <v>40.5</v>
      </c>
      <c r="DX755" s="2" t="n">
        <v>0</v>
      </c>
      <c r="DY755" s="2" t="n">
        <v>45.17</v>
      </c>
      <c r="DZ755" s="2" t="n">
        <v>42.5</v>
      </c>
      <c r="EA755" s="2" t="n">
        <v>0</v>
      </c>
      <c r="EB755" s="2" t="n">
        <v>64</v>
      </c>
      <c r="EC755" s="2" t="n">
        <v>50.5</v>
      </c>
      <c r="ED755" s="2" t="n">
        <v>0</v>
      </c>
      <c r="EE755" s="2" t="n">
        <v>100</v>
      </c>
      <c r="EF755" s="2" t="n">
        <v>86.5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</row>
    <row r="756">
      <c r="A756" s="2" t="n">
        <v>4</v>
      </c>
      <c r="B756" s="2" t="inlineStr">
        <is>
          <t>26.01.02.02</t>
        </is>
      </c>
      <c r="C756" s="2" t="inlineStr">
        <is>
          <t>Guarda-corpo tubular de aço H=120cm</t>
        </is>
      </c>
      <c r="D756" s="2" t="inlineStr">
        <is>
          <t>06/10/2027</t>
        </is>
      </c>
      <c r="E756" s="2" t="inlineStr">
        <is>
          <t>18/10/2028</t>
        </is>
      </c>
      <c r="F756" s="2" t="n">
        <v>7435.785283034198</v>
      </c>
      <c r="G756" s="2" t="n">
        <v>0</v>
      </c>
      <c r="H756" s="2" t="n">
        <v>7435.785283034198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0</v>
      </c>
      <c r="CS756" s="2" t="n">
        <v>0</v>
      </c>
      <c r="CT756" s="2" t="n">
        <v>0</v>
      </c>
      <c r="CU756" s="2" t="n">
        <v>0</v>
      </c>
      <c r="CV756" s="2" t="n">
        <v>0</v>
      </c>
      <c r="CW756" s="2" t="n">
        <v>0</v>
      </c>
      <c r="CX756" s="2" t="n">
        <v>0</v>
      </c>
      <c r="CY756" s="2" t="n">
        <v>0</v>
      </c>
      <c r="CZ756" s="2" t="n">
        <v>0</v>
      </c>
      <c r="DA756" s="2" t="n">
        <v>0</v>
      </c>
      <c r="DB756" s="2" t="n">
        <v>13.5</v>
      </c>
      <c r="DC756" s="2" t="n">
        <v>0</v>
      </c>
      <c r="DD756" s="2" t="n">
        <v>0</v>
      </c>
      <c r="DE756" s="2" t="n">
        <v>13.5</v>
      </c>
      <c r="DF756" s="2" t="n">
        <v>0</v>
      </c>
      <c r="DG756" s="2" t="n">
        <v>18.56</v>
      </c>
      <c r="DH756" s="2" t="n">
        <v>13.5</v>
      </c>
      <c r="DI756" s="2" t="n">
        <v>0</v>
      </c>
      <c r="DJ756" s="2" t="n">
        <v>40.5</v>
      </c>
      <c r="DK756" s="2" t="n">
        <v>13.5</v>
      </c>
      <c r="DL756" s="2" t="n">
        <v>0</v>
      </c>
      <c r="DM756" s="2" t="n">
        <v>40.5</v>
      </c>
      <c r="DN756" s="2" t="n">
        <v>27</v>
      </c>
      <c r="DO756" s="2" t="n">
        <v>0</v>
      </c>
      <c r="DP756" s="2" t="n">
        <v>40.5</v>
      </c>
      <c r="DQ756" s="2" t="n">
        <v>40.5</v>
      </c>
      <c r="DR756" s="2" t="n">
        <v>0</v>
      </c>
      <c r="DS756" s="2" t="n">
        <v>40.5</v>
      </c>
      <c r="DT756" s="2" t="n">
        <v>40.5</v>
      </c>
      <c r="DU756" s="2" t="n">
        <v>0</v>
      </c>
      <c r="DV756" s="2" t="n">
        <v>40.5</v>
      </c>
      <c r="DW756" s="2" t="n">
        <v>40.5</v>
      </c>
      <c r="DX756" s="2" t="n">
        <v>0</v>
      </c>
      <c r="DY756" s="2" t="n">
        <v>45.17</v>
      </c>
      <c r="DZ756" s="2" t="n">
        <v>42.5</v>
      </c>
      <c r="EA756" s="2" t="n">
        <v>0</v>
      </c>
      <c r="EB756" s="2" t="n">
        <v>64</v>
      </c>
      <c r="EC756" s="2" t="n">
        <v>50.5</v>
      </c>
      <c r="ED756" s="2" t="n">
        <v>0</v>
      </c>
      <c r="EE756" s="2" t="n">
        <v>100</v>
      </c>
      <c r="EF756" s="2" t="n">
        <v>86.5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</row>
    <row r="757">
      <c r="A757" s="2" t="n">
        <v>3</v>
      </c>
      <c r="B757" s="2" t="inlineStr">
        <is>
          <t>26.01.03</t>
        </is>
      </c>
      <c r="C757" s="2" t="inlineStr">
        <is>
          <t>Gradis, portoes e fechamentos</t>
        </is>
      </c>
      <c r="D757" s="2" t="inlineStr">
        <is>
          <t>06/10/2027</t>
        </is>
      </c>
      <c r="E757" s="2" t="inlineStr">
        <is>
          <t>18/10/2028</t>
        </is>
      </c>
      <c r="F757" s="2" t="n">
        <v>271741.4263051968</v>
      </c>
      <c r="G757" s="2" t="n">
        <v>0</v>
      </c>
      <c r="H757" s="2" t="n">
        <v>271741.4263051968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0</v>
      </c>
      <c r="CS757" s="2" t="n">
        <v>0</v>
      </c>
      <c r="CT757" s="2" t="n">
        <v>0</v>
      </c>
      <c r="CU757" s="2" t="n">
        <v>0</v>
      </c>
      <c r="CV757" s="2" t="n">
        <v>0</v>
      </c>
      <c r="CW757" s="2" t="n">
        <v>0</v>
      </c>
      <c r="CX757" s="2" t="n">
        <v>0</v>
      </c>
      <c r="CY757" s="2" t="n">
        <v>0</v>
      </c>
      <c r="CZ757" s="2" t="n">
        <v>0</v>
      </c>
      <c r="DA757" s="2" t="n">
        <v>0</v>
      </c>
      <c r="DB757" s="2" t="n">
        <v>13.5</v>
      </c>
      <c r="DC757" s="2" t="n">
        <v>0</v>
      </c>
      <c r="DD757" s="2" t="n">
        <v>0</v>
      </c>
      <c r="DE757" s="2" t="n">
        <v>13.5</v>
      </c>
      <c r="DF757" s="2" t="n">
        <v>0</v>
      </c>
      <c r="DG757" s="2" t="n">
        <v>18.56</v>
      </c>
      <c r="DH757" s="2" t="n">
        <v>13.5</v>
      </c>
      <c r="DI757" s="2" t="n">
        <v>0</v>
      </c>
      <c r="DJ757" s="2" t="n">
        <v>40.5</v>
      </c>
      <c r="DK757" s="2" t="n">
        <v>13.5</v>
      </c>
      <c r="DL757" s="2" t="n">
        <v>0</v>
      </c>
      <c r="DM757" s="2" t="n">
        <v>40.5</v>
      </c>
      <c r="DN757" s="2" t="n">
        <v>27</v>
      </c>
      <c r="DO757" s="2" t="n">
        <v>0</v>
      </c>
      <c r="DP757" s="2" t="n">
        <v>40.5</v>
      </c>
      <c r="DQ757" s="2" t="n">
        <v>40.5</v>
      </c>
      <c r="DR757" s="2" t="n">
        <v>0</v>
      </c>
      <c r="DS757" s="2" t="n">
        <v>40.5</v>
      </c>
      <c r="DT757" s="2" t="n">
        <v>40.5</v>
      </c>
      <c r="DU757" s="2" t="n">
        <v>0</v>
      </c>
      <c r="DV757" s="2" t="n">
        <v>40.5</v>
      </c>
      <c r="DW757" s="2" t="n">
        <v>40.5</v>
      </c>
      <c r="DX757" s="2" t="n">
        <v>0</v>
      </c>
      <c r="DY757" s="2" t="n">
        <v>45.17</v>
      </c>
      <c r="DZ757" s="2" t="n">
        <v>42.5</v>
      </c>
      <c r="EA757" s="2" t="n">
        <v>0</v>
      </c>
      <c r="EB757" s="2" t="n">
        <v>64</v>
      </c>
      <c r="EC757" s="2" t="n">
        <v>50.5</v>
      </c>
      <c r="ED757" s="2" t="n">
        <v>0</v>
      </c>
      <c r="EE757" s="2" t="n">
        <v>100</v>
      </c>
      <c r="EF757" s="2" t="n">
        <v>86.5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</row>
    <row r="758">
      <c r="A758" s="2" t="n">
        <v>4</v>
      </c>
      <c r="B758" s="2" t="inlineStr">
        <is>
          <t>26.01.03.01</t>
        </is>
      </c>
      <c r="C758" s="2" t="inlineStr">
        <is>
          <t>20 - Fechamento em alambrado a ser definido, tonalidade Bronze Médio 1002 Metálico, BZ002PE</t>
        </is>
      </c>
      <c r="D758" s="2" t="inlineStr">
        <is>
          <t>06/10/2027</t>
        </is>
      </c>
      <c r="E758" s="2" t="inlineStr">
        <is>
          <t>18/10/2028</t>
        </is>
      </c>
      <c r="F758" s="2" t="n">
        <v>61893.02630519676</v>
      </c>
      <c r="G758" s="2" t="n">
        <v>0</v>
      </c>
      <c r="H758" s="2" t="n">
        <v>61893.02630519676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13.5</v>
      </c>
      <c r="DC758" s="2" t="n">
        <v>0</v>
      </c>
      <c r="DD758" s="2" t="n">
        <v>0</v>
      </c>
      <c r="DE758" s="2" t="n">
        <v>13.5</v>
      </c>
      <c r="DF758" s="2" t="n">
        <v>0</v>
      </c>
      <c r="DG758" s="2" t="n">
        <v>18.56</v>
      </c>
      <c r="DH758" s="2" t="n">
        <v>13.5</v>
      </c>
      <c r="DI758" s="2" t="n">
        <v>0</v>
      </c>
      <c r="DJ758" s="2" t="n">
        <v>40.5</v>
      </c>
      <c r="DK758" s="2" t="n">
        <v>13.5</v>
      </c>
      <c r="DL758" s="2" t="n">
        <v>0</v>
      </c>
      <c r="DM758" s="2" t="n">
        <v>40.5</v>
      </c>
      <c r="DN758" s="2" t="n">
        <v>27</v>
      </c>
      <c r="DO758" s="2" t="n">
        <v>0</v>
      </c>
      <c r="DP758" s="2" t="n">
        <v>40.5</v>
      </c>
      <c r="DQ758" s="2" t="n">
        <v>40.5</v>
      </c>
      <c r="DR758" s="2" t="n">
        <v>0</v>
      </c>
      <c r="DS758" s="2" t="n">
        <v>40.5</v>
      </c>
      <c r="DT758" s="2" t="n">
        <v>40.5</v>
      </c>
      <c r="DU758" s="2" t="n">
        <v>0</v>
      </c>
      <c r="DV758" s="2" t="n">
        <v>40.5</v>
      </c>
      <c r="DW758" s="2" t="n">
        <v>40.5</v>
      </c>
      <c r="DX758" s="2" t="n">
        <v>0</v>
      </c>
      <c r="DY758" s="2" t="n">
        <v>45.17</v>
      </c>
      <c r="DZ758" s="2" t="n">
        <v>42.5</v>
      </c>
      <c r="EA758" s="2" t="n">
        <v>0</v>
      </c>
      <c r="EB758" s="2" t="n">
        <v>64</v>
      </c>
      <c r="EC758" s="2" t="n">
        <v>50.5</v>
      </c>
      <c r="ED758" s="2" t="n">
        <v>0</v>
      </c>
      <c r="EE758" s="2" t="n">
        <v>100</v>
      </c>
      <c r="EF758" s="2" t="n">
        <v>86.5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</row>
    <row r="759">
      <c r="A759" s="2" t="n">
        <v>4</v>
      </c>
      <c r="B759" s="2" t="inlineStr">
        <is>
          <t>26.01.03.02</t>
        </is>
      </c>
      <c r="C759" s="2" t="inlineStr">
        <is>
          <t>Reforços de esquadrias - Portas Varandas apartamentos</t>
        </is>
      </c>
      <c r="D759" s="2" t="inlineStr">
        <is>
          <t>06/10/2027</t>
        </is>
      </c>
      <c r="E759" s="2" t="inlineStr">
        <is>
          <t>18/10/2028</t>
        </is>
      </c>
      <c r="F759" s="2" t="n">
        <v>119475</v>
      </c>
      <c r="G759" s="2" t="n">
        <v>0</v>
      </c>
      <c r="H759" s="2" t="n">
        <v>119475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13.5</v>
      </c>
      <c r="DC759" s="2" t="n">
        <v>0</v>
      </c>
      <c r="DD759" s="2" t="n">
        <v>0</v>
      </c>
      <c r="DE759" s="2" t="n">
        <v>13.5</v>
      </c>
      <c r="DF759" s="2" t="n">
        <v>0</v>
      </c>
      <c r="DG759" s="2" t="n">
        <v>18.56</v>
      </c>
      <c r="DH759" s="2" t="n">
        <v>13.5</v>
      </c>
      <c r="DI759" s="2" t="n">
        <v>0</v>
      </c>
      <c r="DJ759" s="2" t="n">
        <v>40.5</v>
      </c>
      <c r="DK759" s="2" t="n">
        <v>13.5</v>
      </c>
      <c r="DL759" s="2" t="n">
        <v>0</v>
      </c>
      <c r="DM759" s="2" t="n">
        <v>40.5</v>
      </c>
      <c r="DN759" s="2" t="n">
        <v>27</v>
      </c>
      <c r="DO759" s="2" t="n">
        <v>0</v>
      </c>
      <c r="DP759" s="2" t="n">
        <v>40.5</v>
      </c>
      <c r="DQ759" s="2" t="n">
        <v>40.5</v>
      </c>
      <c r="DR759" s="2" t="n">
        <v>0</v>
      </c>
      <c r="DS759" s="2" t="n">
        <v>40.5</v>
      </c>
      <c r="DT759" s="2" t="n">
        <v>40.5</v>
      </c>
      <c r="DU759" s="2" t="n">
        <v>0</v>
      </c>
      <c r="DV759" s="2" t="n">
        <v>40.5</v>
      </c>
      <c r="DW759" s="2" t="n">
        <v>40.5</v>
      </c>
      <c r="DX759" s="2" t="n">
        <v>0</v>
      </c>
      <c r="DY759" s="2" t="n">
        <v>45.17</v>
      </c>
      <c r="DZ759" s="2" t="n">
        <v>42.5</v>
      </c>
      <c r="EA759" s="2" t="n">
        <v>0</v>
      </c>
      <c r="EB759" s="2" t="n">
        <v>64</v>
      </c>
      <c r="EC759" s="2" t="n">
        <v>50.5</v>
      </c>
      <c r="ED759" s="2" t="n">
        <v>0</v>
      </c>
      <c r="EE759" s="2" t="n">
        <v>100</v>
      </c>
      <c r="EF759" s="2" t="n">
        <v>86.5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</row>
    <row r="760">
      <c r="A760" s="2" t="n">
        <v>4</v>
      </c>
      <c r="B760" s="2" t="inlineStr">
        <is>
          <t>26.01.03.03</t>
        </is>
      </c>
      <c r="C760" s="2" t="inlineStr">
        <is>
          <t>Reforços de bancadas - Cozinhas apartamentos Alamenda</t>
        </is>
      </c>
      <c r="D760" s="2" t="inlineStr">
        <is>
          <t>06/10/2027</t>
        </is>
      </c>
      <c r="E760" s="2" t="inlineStr">
        <is>
          <t>18/10/2028</t>
        </is>
      </c>
      <c r="F760" s="2" t="n">
        <v>12500</v>
      </c>
      <c r="G760" s="2" t="n">
        <v>0</v>
      </c>
      <c r="H760" s="2" t="n">
        <v>12500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13.5</v>
      </c>
      <c r="DC760" s="2" t="n">
        <v>0</v>
      </c>
      <c r="DD760" s="2" t="n">
        <v>0</v>
      </c>
      <c r="DE760" s="2" t="n">
        <v>13.5</v>
      </c>
      <c r="DF760" s="2" t="n">
        <v>0</v>
      </c>
      <c r="DG760" s="2" t="n">
        <v>18.56</v>
      </c>
      <c r="DH760" s="2" t="n">
        <v>13.5</v>
      </c>
      <c r="DI760" s="2" t="n">
        <v>0</v>
      </c>
      <c r="DJ760" s="2" t="n">
        <v>40.5</v>
      </c>
      <c r="DK760" s="2" t="n">
        <v>13.5</v>
      </c>
      <c r="DL760" s="2" t="n">
        <v>0</v>
      </c>
      <c r="DM760" s="2" t="n">
        <v>40.5</v>
      </c>
      <c r="DN760" s="2" t="n">
        <v>27</v>
      </c>
      <c r="DO760" s="2" t="n">
        <v>0</v>
      </c>
      <c r="DP760" s="2" t="n">
        <v>40.5</v>
      </c>
      <c r="DQ760" s="2" t="n">
        <v>40.5</v>
      </c>
      <c r="DR760" s="2" t="n">
        <v>0</v>
      </c>
      <c r="DS760" s="2" t="n">
        <v>40.5</v>
      </c>
      <c r="DT760" s="2" t="n">
        <v>40.5</v>
      </c>
      <c r="DU760" s="2" t="n">
        <v>0</v>
      </c>
      <c r="DV760" s="2" t="n">
        <v>40.5</v>
      </c>
      <c r="DW760" s="2" t="n">
        <v>40.5</v>
      </c>
      <c r="DX760" s="2" t="n">
        <v>0</v>
      </c>
      <c r="DY760" s="2" t="n">
        <v>45.17</v>
      </c>
      <c r="DZ760" s="2" t="n">
        <v>42.5</v>
      </c>
      <c r="EA760" s="2" t="n">
        <v>0</v>
      </c>
      <c r="EB760" s="2" t="n">
        <v>64</v>
      </c>
      <c r="EC760" s="2" t="n">
        <v>50.5</v>
      </c>
      <c r="ED760" s="2" t="n">
        <v>0</v>
      </c>
      <c r="EE760" s="2" t="n">
        <v>100</v>
      </c>
      <c r="EF760" s="2" t="n">
        <v>86.5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</row>
    <row r="761">
      <c r="A761" s="2" t="n">
        <v>4</v>
      </c>
      <c r="B761" s="2" t="inlineStr">
        <is>
          <t>26.01.03.04</t>
        </is>
      </c>
      <c r="C761" s="2" t="inlineStr">
        <is>
          <t>Reforços de fachada  -  2º pavimento</t>
        </is>
      </c>
      <c r="D761" s="2" t="inlineStr">
        <is>
          <t>06/10/2027</t>
        </is>
      </c>
      <c r="E761" s="2" t="inlineStr">
        <is>
          <t>18/10/2028</t>
        </is>
      </c>
      <c r="F761" s="2" t="n">
        <v>77873.40000000001</v>
      </c>
      <c r="G761" s="2" t="n">
        <v>0</v>
      </c>
      <c r="H761" s="2" t="n">
        <v>77873.40000000001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13.5</v>
      </c>
      <c r="DC761" s="2" t="n">
        <v>0</v>
      </c>
      <c r="DD761" s="2" t="n">
        <v>0</v>
      </c>
      <c r="DE761" s="2" t="n">
        <v>13.5</v>
      </c>
      <c r="DF761" s="2" t="n">
        <v>0</v>
      </c>
      <c r="DG761" s="2" t="n">
        <v>18.56</v>
      </c>
      <c r="DH761" s="2" t="n">
        <v>13.5</v>
      </c>
      <c r="DI761" s="2" t="n">
        <v>0</v>
      </c>
      <c r="DJ761" s="2" t="n">
        <v>40.5</v>
      </c>
      <c r="DK761" s="2" t="n">
        <v>13.5</v>
      </c>
      <c r="DL761" s="2" t="n">
        <v>0</v>
      </c>
      <c r="DM761" s="2" t="n">
        <v>40.5</v>
      </c>
      <c r="DN761" s="2" t="n">
        <v>27</v>
      </c>
      <c r="DO761" s="2" t="n">
        <v>0</v>
      </c>
      <c r="DP761" s="2" t="n">
        <v>40.5</v>
      </c>
      <c r="DQ761" s="2" t="n">
        <v>40.5</v>
      </c>
      <c r="DR761" s="2" t="n">
        <v>0</v>
      </c>
      <c r="DS761" s="2" t="n">
        <v>40.5</v>
      </c>
      <c r="DT761" s="2" t="n">
        <v>40.5</v>
      </c>
      <c r="DU761" s="2" t="n">
        <v>0</v>
      </c>
      <c r="DV761" s="2" t="n">
        <v>40.5</v>
      </c>
      <c r="DW761" s="2" t="n">
        <v>40.5</v>
      </c>
      <c r="DX761" s="2" t="n">
        <v>0</v>
      </c>
      <c r="DY761" s="2" t="n">
        <v>45.17</v>
      </c>
      <c r="DZ761" s="2" t="n">
        <v>42.5</v>
      </c>
      <c r="EA761" s="2" t="n">
        <v>0</v>
      </c>
      <c r="EB761" s="2" t="n">
        <v>64</v>
      </c>
      <c r="EC761" s="2" t="n">
        <v>50.5</v>
      </c>
      <c r="ED761" s="2" t="n">
        <v>0</v>
      </c>
      <c r="EE761" s="2" t="n">
        <v>100</v>
      </c>
      <c r="EF761" s="2" t="n">
        <v>86.5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</row>
    <row r="762">
      <c r="A762" s="2" t="n">
        <v>3</v>
      </c>
      <c r="B762" s="2" t="inlineStr">
        <is>
          <t>26.01.04</t>
        </is>
      </c>
      <c r="C762" s="2" t="inlineStr">
        <is>
          <t>Escadas</t>
        </is>
      </c>
      <c r="D762" s="2" t="inlineStr">
        <is>
          <t>06/10/2027</t>
        </is>
      </c>
      <c r="E762" s="2" t="inlineStr">
        <is>
          <t>18/10/2028</t>
        </is>
      </c>
      <c r="F762" s="2" t="n">
        <v>22253.50251944812</v>
      </c>
      <c r="G762" s="2" t="n">
        <v>0</v>
      </c>
      <c r="H762" s="2" t="n">
        <v>22253.50251944812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</v>
      </c>
      <c r="CV762" s="2" t="n">
        <v>0</v>
      </c>
      <c r="CW762" s="2" t="n">
        <v>0</v>
      </c>
      <c r="CX762" s="2" t="n">
        <v>0</v>
      </c>
      <c r="CY762" s="2" t="n">
        <v>0</v>
      </c>
      <c r="CZ762" s="2" t="n">
        <v>0</v>
      </c>
      <c r="DA762" s="2" t="n">
        <v>0</v>
      </c>
      <c r="DB762" s="2" t="n">
        <v>13.5</v>
      </c>
      <c r="DC762" s="2" t="n">
        <v>0</v>
      </c>
      <c r="DD762" s="2" t="n">
        <v>0</v>
      </c>
      <c r="DE762" s="2" t="n">
        <v>13.5</v>
      </c>
      <c r="DF762" s="2" t="n">
        <v>0</v>
      </c>
      <c r="DG762" s="2" t="n">
        <v>18.56</v>
      </c>
      <c r="DH762" s="2" t="n">
        <v>13.5</v>
      </c>
      <c r="DI762" s="2" t="n">
        <v>0</v>
      </c>
      <c r="DJ762" s="2" t="n">
        <v>40.5</v>
      </c>
      <c r="DK762" s="2" t="n">
        <v>13.5</v>
      </c>
      <c r="DL762" s="2" t="n">
        <v>0</v>
      </c>
      <c r="DM762" s="2" t="n">
        <v>40.5</v>
      </c>
      <c r="DN762" s="2" t="n">
        <v>27</v>
      </c>
      <c r="DO762" s="2" t="n">
        <v>0</v>
      </c>
      <c r="DP762" s="2" t="n">
        <v>40.5</v>
      </c>
      <c r="DQ762" s="2" t="n">
        <v>40.5</v>
      </c>
      <c r="DR762" s="2" t="n">
        <v>0</v>
      </c>
      <c r="DS762" s="2" t="n">
        <v>40.5</v>
      </c>
      <c r="DT762" s="2" t="n">
        <v>40.5</v>
      </c>
      <c r="DU762" s="2" t="n">
        <v>0</v>
      </c>
      <c r="DV762" s="2" t="n">
        <v>40.5</v>
      </c>
      <c r="DW762" s="2" t="n">
        <v>40.5</v>
      </c>
      <c r="DX762" s="2" t="n">
        <v>0</v>
      </c>
      <c r="DY762" s="2" t="n">
        <v>45.17</v>
      </c>
      <c r="DZ762" s="2" t="n">
        <v>42.5</v>
      </c>
      <c r="EA762" s="2" t="n">
        <v>0</v>
      </c>
      <c r="EB762" s="2" t="n">
        <v>64</v>
      </c>
      <c r="EC762" s="2" t="n">
        <v>50.5</v>
      </c>
      <c r="ED762" s="2" t="n">
        <v>0</v>
      </c>
      <c r="EE762" s="2" t="n">
        <v>100</v>
      </c>
      <c r="EF762" s="2" t="n">
        <v>86.5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</row>
    <row r="763">
      <c r="A763" s="2" t="n">
        <v>4</v>
      </c>
      <c r="B763" s="2" t="inlineStr">
        <is>
          <t>26.01.04.01</t>
        </is>
      </c>
      <c r="C763" s="2" t="inlineStr">
        <is>
          <t>Escada de marinheiro - degraus chumbados</t>
        </is>
      </c>
      <c r="D763" s="2" t="inlineStr">
        <is>
          <t>06/10/2027</t>
        </is>
      </c>
      <c r="E763" s="2" t="inlineStr">
        <is>
          <t>18/10/2028</t>
        </is>
      </c>
      <c r="F763" s="2" t="n">
        <v>4853.502519448122</v>
      </c>
      <c r="G763" s="2" t="n">
        <v>0</v>
      </c>
      <c r="H763" s="2" t="n">
        <v>4853.502519448122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</v>
      </c>
      <c r="CV763" s="2" t="n">
        <v>0</v>
      </c>
      <c r="CW763" s="2" t="n">
        <v>0</v>
      </c>
      <c r="CX763" s="2" t="n">
        <v>0</v>
      </c>
      <c r="CY763" s="2" t="n">
        <v>0</v>
      </c>
      <c r="CZ763" s="2" t="n">
        <v>0</v>
      </c>
      <c r="DA763" s="2" t="n">
        <v>0</v>
      </c>
      <c r="DB763" s="2" t="n">
        <v>13.5</v>
      </c>
      <c r="DC763" s="2" t="n">
        <v>0</v>
      </c>
      <c r="DD763" s="2" t="n">
        <v>0</v>
      </c>
      <c r="DE763" s="2" t="n">
        <v>13.5</v>
      </c>
      <c r="DF763" s="2" t="n">
        <v>0</v>
      </c>
      <c r="DG763" s="2" t="n">
        <v>18.56</v>
      </c>
      <c r="DH763" s="2" t="n">
        <v>13.5</v>
      </c>
      <c r="DI763" s="2" t="n">
        <v>0</v>
      </c>
      <c r="DJ763" s="2" t="n">
        <v>40.5</v>
      </c>
      <c r="DK763" s="2" t="n">
        <v>13.5</v>
      </c>
      <c r="DL763" s="2" t="n">
        <v>0</v>
      </c>
      <c r="DM763" s="2" t="n">
        <v>40.5</v>
      </c>
      <c r="DN763" s="2" t="n">
        <v>27</v>
      </c>
      <c r="DO763" s="2" t="n">
        <v>0</v>
      </c>
      <c r="DP763" s="2" t="n">
        <v>40.5</v>
      </c>
      <c r="DQ763" s="2" t="n">
        <v>40.5</v>
      </c>
      <c r="DR763" s="2" t="n">
        <v>0</v>
      </c>
      <c r="DS763" s="2" t="n">
        <v>40.5</v>
      </c>
      <c r="DT763" s="2" t="n">
        <v>40.5</v>
      </c>
      <c r="DU763" s="2" t="n">
        <v>0</v>
      </c>
      <c r="DV763" s="2" t="n">
        <v>40.5</v>
      </c>
      <c r="DW763" s="2" t="n">
        <v>40.5</v>
      </c>
      <c r="DX763" s="2" t="n">
        <v>0</v>
      </c>
      <c r="DY763" s="2" t="n">
        <v>45.17</v>
      </c>
      <c r="DZ763" s="2" t="n">
        <v>42.5</v>
      </c>
      <c r="EA763" s="2" t="n">
        <v>0</v>
      </c>
      <c r="EB763" s="2" t="n">
        <v>64</v>
      </c>
      <c r="EC763" s="2" t="n">
        <v>50.5</v>
      </c>
      <c r="ED763" s="2" t="n">
        <v>0</v>
      </c>
      <c r="EE763" s="2" t="n">
        <v>100</v>
      </c>
      <c r="EF763" s="2" t="n">
        <v>86.5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</row>
    <row r="764">
      <c r="A764" s="2" t="n">
        <v>4</v>
      </c>
      <c r="B764" s="2" t="inlineStr">
        <is>
          <t>26.01.04.02</t>
        </is>
      </c>
      <c r="C764" s="2" t="inlineStr">
        <is>
          <t>Escada de chapa - sistema completo com guarda-corpo e patamar (acesso à mesa da casa de máquinas de elevadores)</t>
        </is>
      </c>
      <c r="D764" s="2" t="inlineStr">
        <is>
          <t>06/10/2027</t>
        </is>
      </c>
      <c r="E764" s="2" t="inlineStr">
        <is>
          <t>18/10/2028</t>
        </is>
      </c>
      <c r="F764" s="2" t="n">
        <v>17400</v>
      </c>
      <c r="G764" s="2" t="n">
        <v>0</v>
      </c>
      <c r="H764" s="2" t="n">
        <v>17400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13.5</v>
      </c>
      <c r="DC764" s="2" t="n">
        <v>0</v>
      </c>
      <c r="DD764" s="2" t="n">
        <v>0</v>
      </c>
      <c r="DE764" s="2" t="n">
        <v>13.5</v>
      </c>
      <c r="DF764" s="2" t="n">
        <v>0</v>
      </c>
      <c r="DG764" s="2" t="n">
        <v>18.56</v>
      </c>
      <c r="DH764" s="2" t="n">
        <v>13.5</v>
      </c>
      <c r="DI764" s="2" t="n">
        <v>0</v>
      </c>
      <c r="DJ764" s="2" t="n">
        <v>40.5</v>
      </c>
      <c r="DK764" s="2" t="n">
        <v>13.5</v>
      </c>
      <c r="DL764" s="2" t="n">
        <v>0</v>
      </c>
      <c r="DM764" s="2" t="n">
        <v>40.5</v>
      </c>
      <c r="DN764" s="2" t="n">
        <v>27</v>
      </c>
      <c r="DO764" s="2" t="n">
        <v>0</v>
      </c>
      <c r="DP764" s="2" t="n">
        <v>40.5</v>
      </c>
      <c r="DQ764" s="2" t="n">
        <v>40.5</v>
      </c>
      <c r="DR764" s="2" t="n">
        <v>0</v>
      </c>
      <c r="DS764" s="2" t="n">
        <v>40.5</v>
      </c>
      <c r="DT764" s="2" t="n">
        <v>40.5</v>
      </c>
      <c r="DU764" s="2" t="n">
        <v>0</v>
      </c>
      <c r="DV764" s="2" t="n">
        <v>40.5</v>
      </c>
      <c r="DW764" s="2" t="n">
        <v>40.5</v>
      </c>
      <c r="DX764" s="2" t="n">
        <v>0</v>
      </c>
      <c r="DY764" s="2" t="n">
        <v>45.17</v>
      </c>
      <c r="DZ764" s="2" t="n">
        <v>42.5</v>
      </c>
      <c r="EA764" s="2" t="n">
        <v>0</v>
      </c>
      <c r="EB764" s="2" t="n">
        <v>64</v>
      </c>
      <c r="EC764" s="2" t="n">
        <v>50.5</v>
      </c>
      <c r="ED764" s="2" t="n">
        <v>0</v>
      </c>
      <c r="EE764" s="2" t="n">
        <v>100</v>
      </c>
      <c r="EF764" s="2" t="n">
        <v>86.5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</row>
    <row r="765">
      <c r="A765" s="2" t="n">
        <v>1</v>
      </c>
      <c r="B765" s="2" t="inlineStr">
        <is>
          <t>27</t>
        </is>
      </c>
      <c r="C765" s="2" t="inlineStr">
        <is>
          <t>MARCENARIA</t>
        </is>
      </c>
      <c r="D765" s="2" t="inlineStr">
        <is>
          <t>18/06/2027</t>
        </is>
      </c>
      <c r="E765" s="2" t="inlineStr">
        <is>
          <t>25/09/2028</t>
        </is>
      </c>
      <c r="F765" s="2" t="n">
        <v>1791174.755301276</v>
      </c>
      <c r="G765" s="2" t="n">
        <v>0</v>
      </c>
      <c r="H765" s="2" t="n">
        <v>1791174.755301276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7.83</v>
      </c>
      <c r="CQ765" s="2" t="n">
        <v>0</v>
      </c>
      <c r="CR765" s="2" t="n">
        <v>0</v>
      </c>
      <c r="CS765" s="2" t="n">
        <v>22.76</v>
      </c>
      <c r="CT765" s="2" t="n">
        <v>0</v>
      </c>
      <c r="CU765" s="2" t="n">
        <v>3.91</v>
      </c>
      <c r="CV765" s="2" t="n">
        <v>22.76</v>
      </c>
      <c r="CW765" s="2" t="n">
        <v>0</v>
      </c>
      <c r="CX765" s="2" t="n">
        <v>9.699999999999999</v>
      </c>
      <c r="CY765" s="2" t="n">
        <v>22.76</v>
      </c>
      <c r="CZ765" s="2" t="n">
        <v>0</v>
      </c>
      <c r="DA765" s="2" t="n">
        <v>22.76</v>
      </c>
      <c r="DB765" s="2" t="n">
        <v>22.76</v>
      </c>
      <c r="DC765" s="2" t="n">
        <v>0</v>
      </c>
      <c r="DD765" s="2" t="n">
        <v>23.79</v>
      </c>
      <c r="DE765" s="2" t="n">
        <v>22.76</v>
      </c>
      <c r="DF765" s="2" t="n">
        <v>0</v>
      </c>
      <c r="DG765" s="2" t="n">
        <v>31.03</v>
      </c>
      <c r="DH765" s="2" t="n">
        <v>28.4</v>
      </c>
      <c r="DI765" s="2" t="n">
        <v>0</v>
      </c>
      <c r="DJ765" s="2" t="n">
        <v>37.33</v>
      </c>
      <c r="DK765" s="2" t="n">
        <v>35.15</v>
      </c>
      <c r="DL765" s="2" t="n">
        <v>0</v>
      </c>
      <c r="DM765" s="2" t="n">
        <v>45.95</v>
      </c>
      <c r="DN765" s="2" t="n">
        <v>47.49</v>
      </c>
      <c r="DO765" s="2" t="n">
        <v>0</v>
      </c>
      <c r="DP765" s="2" t="n">
        <v>52.82</v>
      </c>
      <c r="DQ765" s="2" t="n">
        <v>54</v>
      </c>
      <c r="DR765" s="2" t="n">
        <v>0</v>
      </c>
      <c r="DS765" s="2" t="n">
        <v>65.04000000000001</v>
      </c>
      <c r="DT765" s="2" t="n">
        <v>62.41</v>
      </c>
      <c r="DU765" s="2" t="n">
        <v>0</v>
      </c>
      <c r="DV765" s="2" t="n">
        <v>72.55</v>
      </c>
      <c r="DW765" s="2" t="n">
        <v>69.97</v>
      </c>
      <c r="DX765" s="2" t="n">
        <v>0</v>
      </c>
      <c r="DY765" s="2" t="n">
        <v>85.22</v>
      </c>
      <c r="DZ765" s="2" t="n">
        <v>83.5</v>
      </c>
      <c r="EA765" s="2" t="n">
        <v>0</v>
      </c>
      <c r="EB765" s="2" t="n">
        <v>95.69</v>
      </c>
      <c r="EC765" s="2" t="n">
        <v>93.7</v>
      </c>
      <c r="ED765" s="2" t="n">
        <v>0</v>
      </c>
      <c r="EE765" s="2" t="n">
        <v>100</v>
      </c>
      <c r="EF765" s="2" t="n">
        <v>99.34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</row>
    <row r="766">
      <c r="A766" s="2" t="n">
        <v>2</v>
      </c>
      <c r="B766" s="2" t="inlineStr">
        <is>
          <t>27.01</t>
        </is>
      </c>
      <c r="C766" s="2" t="inlineStr">
        <is>
          <t>Esquadrias de madeira</t>
        </is>
      </c>
      <c r="D766" s="2" t="inlineStr">
        <is>
          <t>21/12/2027</t>
        </is>
      </c>
      <c r="E766" s="2" t="inlineStr">
        <is>
          <t>25/09/2028</t>
        </is>
      </c>
      <c r="F766" s="2" t="n">
        <v>1233482.569901276</v>
      </c>
      <c r="G766" s="2" t="n">
        <v>0</v>
      </c>
      <c r="H766" s="2" t="n">
        <v>1233482.569901276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0.96</v>
      </c>
      <c r="DE766" s="2" t="n">
        <v>0</v>
      </c>
      <c r="DF766" s="2" t="n">
        <v>0</v>
      </c>
      <c r="DG766" s="2" t="n">
        <v>11.07</v>
      </c>
      <c r="DH766" s="2" t="n">
        <v>8.18</v>
      </c>
      <c r="DI766" s="2" t="n">
        <v>0</v>
      </c>
      <c r="DJ766" s="2" t="n">
        <v>20.21</v>
      </c>
      <c r="DK766" s="2" t="n">
        <v>17.32</v>
      </c>
      <c r="DL766" s="2" t="n">
        <v>0</v>
      </c>
      <c r="DM766" s="2" t="n">
        <v>31.88</v>
      </c>
      <c r="DN766" s="2" t="n">
        <v>28.65</v>
      </c>
      <c r="DO766" s="2" t="n">
        <v>0</v>
      </c>
      <c r="DP766" s="2" t="n">
        <v>40.99</v>
      </c>
      <c r="DQ766" s="2" t="n">
        <v>38.1</v>
      </c>
      <c r="DR766" s="2" t="n">
        <v>0</v>
      </c>
      <c r="DS766" s="2" t="n">
        <v>52.35</v>
      </c>
      <c r="DT766" s="2" t="n">
        <v>49.46</v>
      </c>
      <c r="DU766" s="2" t="n">
        <v>0</v>
      </c>
      <c r="DV766" s="2" t="n">
        <v>62.46</v>
      </c>
      <c r="DW766" s="2" t="n">
        <v>59.57</v>
      </c>
      <c r="DX766" s="2" t="n">
        <v>0</v>
      </c>
      <c r="DY766" s="2" t="n">
        <v>80.86</v>
      </c>
      <c r="DZ766" s="2" t="n">
        <v>78.36</v>
      </c>
      <c r="EA766" s="2" t="n">
        <v>0</v>
      </c>
      <c r="EB766" s="2" t="n">
        <v>93.73999999999999</v>
      </c>
      <c r="EC766" s="2" t="n">
        <v>90.86</v>
      </c>
      <c r="ED766" s="2" t="n">
        <v>0</v>
      </c>
      <c r="EE766" s="2" t="n">
        <v>100</v>
      </c>
      <c r="EF766" s="2" t="n">
        <v>99.04000000000001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</row>
    <row r="767">
      <c r="A767" s="2" t="n">
        <v>3</v>
      </c>
      <c r="B767" s="2" t="inlineStr">
        <is>
          <t>27.01.01</t>
        </is>
      </c>
      <c r="C767" s="2" t="inlineStr">
        <is>
          <t>Preenchimento Lateral</t>
        </is>
      </c>
      <c r="D767" s="2" t="inlineStr">
        <is>
          <t>21/12/2027</t>
        </is>
      </c>
      <c r="E767" s="2" t="inlineStr">
        <is>
          <t>25/09/2028</t>
        </is>
      </c>
      <c r="F767" s="2" t="n">
        <v>25105.13897877216</v>
      </c>
      <c r="G767" s="2" t="n">
        <v>0</v>
      </c>
      <c r="H767" s="2" t="n">
        <v>25105.13897877216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0.96</v>
      </c>
      <c r="DE767" s="2" t="n">
        <v>0</v>
      </c>
      <c r="DF767" s="2" t="n">
        <v>0</v>
      </c>
      <c r="DG767" s="2" t="n">
        <v>11.07</v>
      </c>
      <c r="DH767" s="2" t="n">
        <v>8.18</v>
      </c>
      <c r="DI767" s="2" t="n">
        <v>0</v>
      </c>
      <c r="DJ767" s="2" t="n">
        <v>20.21</v>
      </c>
      <c r="DK767" s="2" t="n">
        <v>17.32</v>
      </c>
      <c r="DL767" s="2" t="n">
        <v>0</v>
      </c>
      <c r="DM767" s="2" t="n">
        <v>31.88</v>
      </c>
      <c r="DN767" s="2" t="n">
        <v>28.65</v>
      </c>
      <c r="DO767" s="2" t="n">
        <v>0</v>
      </c>
      <c r="DP767" s="2" t="n">
        <v>40.99</v>
      </c>
      <c r="DQ767" s="2" t="n">
        <v>38.1</v>
      </c>
      <c r="DR767" s="2" t="n">
        <v>0</v>
      </c>
      <c r="DS767" s="2" t="n">
        <v>52.35</v>
      </c>
      <c r="DT767" s="2" t="n">
        <v>49.46</v>
      </c>
      <c r="DU767" s="2" t="n">
        <v>0</v>
      </c>
      <c r="DV767" s="2" t="n">
        <v>62.46</v>
      </c>
      <c r="DW767" s="2" t="n">
        <v>59.57</v>
      </c>
      <c r="DX767" s="2" t="n">
        <v>0</v>
      </c>
      <c r="DY767" s="2" t="n">
        <v>80.86</v>
      </c>
      <c r="DZ767" s="2" t="n">
        <v>78.36</v>
      </c>
      <c r="EA767" s="2" t="n">
        <v>0</v>
      </c>
      <c r="EB767" s="2" t="n">
        <v>93.73999999999999</v>
      </c>
      <c r="EC767" s="2" t="n">
        <v>90.86</v>
      </c>
      <c r="ED767" s="2" t="n">
        <v>0</v>
      </c>
      <c r="EE767" s="2" t="n">
        <v>100</v>
      </c>
      <c r="EF767" s="2" t="n">
        <v>99.04000000000001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</row>
    <row r="768">
      <c r="A768" s="2" t="n">
        <v>4</v>
      </c>
      <c r="B768" s="2" t="inlineStr">
        <is>
          <t>27.01.01.01</t>
        </is>
      </c>
      <c r="C768" s="2" t="inlineStr">
        <is>
          <t>Preenchimento lateral para portas com espuma expansiva de poliuretano</t>
        </is>
      </c>
      <c r="D768" s="2" t="inlineStr">
        <is>
          <t>21/12/2027</t>
        </is>
      </c>
      <c r="E768" s="2" t="inlineStr">
        <is>
          <t>25/09/2028</t>
        </is>
      </c>
      <c r="F768" s="2" t="n">
        <v>25105.13897877216</v>
      </c>
      <c r="G768" s="2" t="n">
        <v>0</v>
      </c>
      <c r="H768" s="2" t="n">
        <v>25105.13897877216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0.96</v>
      </c>
      <c r="DE768" s="2" t="n">
        <v>0</v>
      </c>
      <c r="DF768" s="2" t="n">
        <v>0</v>
      </c>
      <c r="DG768" s="2" t="n">
        <v>11.07</v>
      </c>
      <c r="DH768" s="2" t="n">
        <v>8.18</v>
      </c>
      <c r="DI768" s="2" t="n">
        <v>0</v>
      </c>
      <c r="DJ768" s="2" t="n">
        <v>20.21</v>
      </c>
      <c r="DK768" s="2" t="n">
        <v>17.32</v>
      </c>
      <c r="DL768" s="2" t="n">
        <v>0</v>
      </c>
      <c r="DM768" s="2" t="n">
        <v>31.88</v>
      </c>
      <c r="DN768" s="2" t="n">
        <v>28.65</v>
      </c>
      <c r="DO768" s="2" t="n">
        <v>0</v>
      </c>
      <c r="DP768" s="2" t="n">
        <v>40.99</v>
      </c>
      <c r="DQ768" s="2" t="n">
        <v>38.1</v>
      </c>
      <c r="DR768" s="2" t="n">
        <v>0</v>
      </c>
      <c r="DS768" s="2" t="n">
        <v>52.35</v>
      </c>
      <c r="DT768" s="2" t="n">
        <v>49.46</v>
      </c>
      <c r="DU768" s="2" t="n">
        <v>0</v>
      </c>
      <c r="DV768" s="2" t="n">
        <v>62.46</v>
      </c>
      <c r="DW768" s="2" t="n">
        <v>59.57</v>
      </c>
      <c r="DX768" s="2" t="n">
        <v>0</v>
      </c>
      <c r="DY768" s="2" t="n">
        <v>80.86</v>
      </c>
      <c r="DZ768" s="2" t="n">
        <v>78.36</v>
      </c>
      <c r="EA768" s="2" t="n">
        <v>0</v>
      </c>
      <c r="EB768" s="2" t="n">
        <v>93.73999999999999</v>
      </c>
      <c r="EC768" s="2" t="n">
        <v>90.86</v>
      </c>
      <c r="ED768" s="2" t="n">
        <v>0</v>
      </c>
      <c r="EE768" s="2" t="n">
        <v>100</v>
      </c>
      <c r="EF768" s="2" t="n">
        <v>99.04000000000001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</row>
    <row r="769">
      <c r="A769" s="2" t="n">
        <v>3</v>
      </c>
      <c r="B769" s="2" t="inlineStr">
        <is>
          <t>27.01.02</t>
        </is>
      </c>
      <c r="C769" s="2" t="inlineStr">
        <is>
          <t>Portas</t>
        </is>
      </c>
      <c r="D769" s="2" t="inlineStr">
        <is>
          <t>21/12/2027</t>
        </is>
      </c>
      <c r="E769" s="2" t="inlineStr">
        <is>
          <t>25/09/2028</t>
        </is>
      </c>
      <c r="F769" s="2" t="n">
        <v>1169751.350922504</v>
      </c>
      <c r="G769" s="2" t="n">
        <v>0</v>
      </c>
      <c r="H769" s="2" t="n">
        <v>1169751.350922504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0.96</v>
      </c>
      <c r="DE769" s="2" t="n">
        <v>0</v>
      </c>
      <c r="DF769" s="2" t="n">
        <v>0</v>
      </c>
      <c r="DG769" s="2" t="n">
        <v>11.07</v>
      </c>
      <c r="DH769" s="2" t="n">
        <v>8.18</v>
      </c>
      <c r="DI769" s="2" t="n">
        <v>0</v>
      </c>
      <c r="DJ769" s="2" t="n">
        <v>20.21</v>
      </c>
      <c r="DK769" s="2" t="n">
        <v>17.32</v>
      </c>
      <c r="DL769" s="2" t="n">
        <v>0</v>
      </c>
      <c r="DM769" s="2" t="n">
        <v>31.88</v>
      </c>
      <c r="DN769" s="2" t="n">
        <v>28.65</v>
      </c>
      <c r="DO769" s="2" t="n">
        <v>0</v>
      </c>
      <c r="DP769" s="2" t="n">
        <v>40.99</v>
      </c>
      <c r="DQ769" s="2" t="n">
        <v>38.1</v>
      </c>
      <c r="DR769" s="2" t="n">
        <v>0</v>
      </c>
      <c r="DS769" s="2" t="n">
        <v>52.35</v>
      </c>
      <c r="DT769" s="2" t="n">
        <v>49.46</v>
      </c>
      <c r="DU769" s="2" t="n">
        <v>0</v>
      </c>
      <c r="DV769" s="2" t="n">
        <v>62.46</v>
      </c>
      <c r="DW769" s="2" t="n">
        <v>59.57</v>
      </c>
      <c r="DX769" s="2" t="n">
        <v>0</v>
      </c>
      <c r="DY769" s="2" t="n">
        <v>80.86</v>
      </c>
      <c r="DZ769" s="2" t="n">
        <v>78.36</v>
      </c>
      <c r="EA769" s="2" t="n">
        <v>0</v>
      </c>
      <c r="EB769" s="2" t="n">
        <v>93.73999999999999</v>
      </c>
      <c r="EC769" s="2" t="n">
        <v>90.86</v>
      </c>
      <c r="ED769" s="2" t="n">
        <v>0</v>
      </c>
      <c r="EE769" s="2" t="n">
        <v>100</v>
      </c>
      <c r="EF769" s="2" t="n">
        <v>99.04000000000001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</row>
    <row r="770">
      <c r="A770" s="2" t="n">
        <v>4</v>
      </c>
      <c r="B770" s="2" t="inlineStr">
        <is>
          <t>27.01.02.01</t>
        </is>
      </c>
      <c r="C770" s="2" t="inlineStr">
        <is>
          <t>P1 - Porta de madeira abrir simples, 60x210cm</t>
        </is>
      </c>
      <c r="D770" s="2" t="inlineStr">
        <is>
          <t>21/12/2027</t>
        </is>
      </c>
      <c r="E770" s="2" t="inlineStr">
        <is>
          <t>25/09/2028</t>
        </is>
      </c>
      <c r="F770" s="2" t="n">
        <v>142585.52</v>
      </c>
      <c r="G770" s="2" t="n">
        <v>0</v>
      </c>
      <c r="H770" s="2" t="n">
        <v>142585.52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0.96</v>
      </c>
      <c r="DE770" s="2" t="n">
        <v>0</v>
      </c>
      <c r="DF770" s="2" t="n">
        <v>0</v>
      </c>
      <c r="DG770" s="2" t="n">
        <v>11.07</v>
      </c>
      <c r="DH770" s="2" t="n">
        <v>8.18</v>
      </c>
      <c r="DI770" s="2" t="n">
        <v>0</v>
      </c>
      <c r="DJ770" s="2" t="n">
        <v>20.21</v>
      </c>
      <c r="DK770" s="2" t="n">
        <v>17.32</v>
      </c>
      <c r="DL770" s="2" t="n">
        <v>0</v>
      </c>
      <c r="DM770" s="2" t="n">
        <v>31.88</v>
      </c>
      <c r="DN770" s="2" t="n">
        <v>28.65</v>
      </c>
      <c r="DO770" s="2" t="n">
        <v>0</v>
      </c>
      <c r="DP770" s="2" t="n">
        <v>40.99</v>
      </c>
      <c r="DQ770" s="2" t="n">
        <v>38.1</v>
      </c>
      <c r="DR770" s="2" t="n">
        <v>0</v>
      </c>
      <c r="DS770" s="2" t="n">
        <v>52.35</v>
      </c>
      <c r="DT770" s="2" t="n">
        <v>49.46</v>
      </c>
      <c r="DU770" s="2" t="n">
        <v>0</v>
      </c>
      <c r="DV770" s="2" t="n">
        <v>62.46</v>
      </c>
      <c r="DW770" s="2" t="n">
        <v>59.57</v>
      </c>
      <c r="DX770" s="2" t="n">
        <v>0</v>
      </c>
      <c r="DY770" s="2" t="n">
        <v>80.86</v>
      </c>
      <c r="DZ770" s="2" t="n">
        <v>78.36</v>
      </c>
      <c r="EA770" s="2" t="n">
        <v>0</v>
      </c>
      <c r="EB770" s="2" t="n">
        <v>93.73999999999999</v>
      </c>
      <c r="EC770" s="2" t="n">
        <v>90.86</v>
      </c>
      <c r="ED770" s="2" t="n">
        <v>0</v>
      </c>
      <c r="EE770" s="2" t="n">
        <v>100</v>
      </c>
      <c r="EF770" s="2" t="n">
        <v>99.04000000000001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</row>
    <row r="771">
      <c r="A771" s="2" t="n">
        <v>4</v>
      </c>
      <c r="B771" s="2" t="inlineStr">
        <is>
          <t>27.01.02.02</t>
        </is>
      </c>
      <c r="C771" s="2" t="inlineStr">
        <is>
          <t>P2 - Porta de madeira abrir simples, 70x210cm</t>
        </is>
      </c>
      <c r="D771" s="2" t="inlineStr">
        <is>
          <t>21/12/2027</t>
        </is>
      </c>
      <c r="E771" s="2" t="inlineStr">
        <is>
          <t>25/09/2028</t>
        </is>
      </c>
      <c r="F771" s="2" t="n">
        <v>142585.52</v>
      </c>
      <c r="G771" s="2" t="n">
        <v>0</v>
      </c>
      <c r="H771" s="2" t="n">
        <v>142585.52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0.96</v>
      </c>
      <c r="DE771" s="2" t="n">
        <v>0</v>
      </c>
      <c r="DF771" s="2" t="n">
        <v>0</v>
      </c>
      <c r="DG771" s="2" t="n">
        <v>11.07</v>
      </c>
      <c r="DH771" s="2" t="n">
        <v>8.18</v>
      </c>
      <c r="DI771" s="2" t="n">
        <v>0</v>
      </c>
      <c r="DJ771" s="2" t="n">
        <v>20.21</v>
      </c>
      <c r="DK771" s="2" t="n">
        <v>17.32</v>
      </c>
      <c r="DL771" s="2" t="n">
        <v>0</v>
      </c>
      <c r="DM771" s="2" t="n">
        <v>31.88</v>
      </c>
      <c r="DN771" s="2" t="n">
        <v>28.65</v>
      </c>
      <c r="DO771" s="2" t="n">
        <v>0</v>
      </c>
      <c r="DP771" s="2" t="n">
        <v>40.99</v>
      </c>
      <c r="DQ771" s="2" t="n">
        <v>38.1</v>
      </c>
      <c r="DR771" s="2" t="n">
        <v>0</v>
      </c>
      <c r="DS771" s="2" t="n">
        <v>52.35</v>
      </c>
      <c r="DT771" s="2" t="n">
        <v>49.46</v>
      </c>
      <c r="DU771" s="2" t="n">
        <v>0</v>
      </c>
      <c r="DV771" s="2" t="n">
        <v>62.46</v>
      </c>
      <c r="DW771" s="2" t="n">
        <v>59.57</v>
      </c>
      <c r="DX771" s="2" t="n">
        <v>0</v>
      </c>
      <c r="DY771" s="2" t="n">
        <v>80.86</v>
      </c>
      <c r="DZ771" s="2" t="n">
        <v>78.36</v>
      </c>
      <c r="EA771" s="2" t="n">
        <v>0</v>
      </c>
      <c r="EB771" s="2" t="n">
        <v>93.73999999999999</v>
      </c>
      <c r="EC771" s="2" t="n">
        <v>90.86</v>
      </c>
      <c r="ED771" s="2" t="n">
        <v>0</v>
      </c>
      <c r="EE771" s="2" t="n">
        <v>100</v>
      </c>
      <c r="EF771" s="2" t="n">
        <v>99.04000000000001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</row>
    <row r="772">
      <c r="A772" s="2" t="n">
        <v>4</v>
      </c>
      <c r="B772" s="2" t="inlineStr">
        <is>
          <t>27.01.02.03</t>
        </is>
      </c>
      <c r="C772" s="2" t="inlineStr">
        <is>
          <t>P3 - Porta de madeira abrir simples, 80x210cm</t>
        </is>
      </c>
      <c r="D772" s="2" t="inlineStr">
        <is>
          <t>21/12/2027</t>
        </is>
      </c>
      <c r="E772" s="2" t="inlineStr">
        <is>
          <t>25/09/2028</t>
        </is>
      </c>
      <c r="F772" s="2" t="n">
        <v>215730.04</v>
      </c>
      <c r="G772" s="2" t="n">
        <v>0</v>
      </c>
      <c r="H772" s="2" t="n">
        <v>215730.04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0.96</v>
      </c>
      <c r="DE772" s="2" t="n">
        <v>0</v>
      </c>
      <c r="DF772" s="2" t="n">
        <v>0</v>
      </c>
      <c r="DG772" s="2" t="n">
        <v>11.07</v>
      </c>
      <c r="DH772" s="2" t="n">
        <v>8.18</v>
      </c>
      <c r="DI772" s="2" t="n">
        <v>0</v>
      </c>
      <c r="DJ772" s="2" t="n">
        <v>20.21</v>
      </c>
      <c r="DK772" s="2" t="n">
        <v>17.32</v>
      </c>
      <c r="DL772" s="2" t="n">
        <v>0</v>
      </c>
      <c r="DM772" s="2" t="n">
        <v>31.88</v>
      </c>
      <c r="DN772" s="2" t="n">
        <v>28.65</v>
      </c>
      <c r="DO772" s="2" t="n">
        <v>0</v>
      </c>
      <c r="DP772" s="2" t="n">
        <v>40.99</v>
      </c>
      <c r="DQ772" s="2" t="n">
        <v>38.1</v>
      </c>
      <c r="DR772" s="2" t="n">
        <v>0</v>
      </c>
      <c r="DS772" s="2" t="n">
        <v>52.35</v>
      </c>
      <c r="DT772" s="2" t="n">
        <v>49.46</v>
      </c>
      <c r="DU772" s="2" t="n">
        <v>0</v>
      </c>
      <c r="DV772" s="2" t="n">
        <v>62.46</v>
      </c>
      <c r="DW772" s="2" t="n">
        <v>59.57</v>
      </c>
      <c r="DX772" s="2" t="n">
        <v>0</v>
      </c>
      <c r="DY772" s="2" t="n">
        <v>80.86</v>
      </c>
      <c r="DZ772" s="2" t="n">
        <v>78.36</v>
      </c>
      <c r="EA772" s="2" t="n">
        <v>0</v>
      </c>
      <c r="EB772" s="2" t="n">
        <v>93.73999999999999</v>
      </c>
      <c r="EC772" s="2" t="n">
        <v>90.86</v>
      </c>
      <c r="ED772" s="2" t="n">
        <v>0</v>
      </c>
      <c r="EE772" s="2" t="n">
        <v>100</v>
      </c>
      <c r="EF772" s="2" t="n">
        <v>99.04000000000001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</row>
    <row r="773">
      <c r="A773" s="2" t="n">
        <v>4</v>
      </c>
      <c r="B773" s="2" t="inlineStr">
        <is>
          <t>27.01.02.04</t>
        </is>
      </c>
      <c r="C773" s="2" t="inlineStr">
        <is>
          <t>P4 - Porta de madeira abrir simples, 90x210cm</t>
        </is>
      </c>
      <c r="D773" s="2" t="inlineStr">
        <is>
          <t>21/12/2027</t>
        </is>
      </c>
      <c r="E773" s="2" t="inlineStr">
        <is>
          <t>25/09/2028</t>
        </is>
      </c>
      <c r="F773" s="2" t="n">
        <v>181282.88</v>
      </c>
      <c r="G773" s="2" t="n">
        <v>0</v>
      </c>
      <c r="H773" s="2" t="n">
        <v>181282.88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</v>
      </c>
      <c r="CV773" s="2" t="n">
        <v>0</v>
      </c>
      <c r="CW773" s="2" t="n">
        <v>0</v>
      </c>
      <c r="CX773" s="2" t="n">
        <v>0</v>
      </c>
      <c r="CY773" s="2" t="n">
        <v>0</v>
      </c>
      <c r="CZ773" s="2" t="n">
        <v>0</v>
      </c>
      <c r="DA773" s="2" t="n">
        <v>0</v>
      </c>
      <c r="DB773" s="2" t="n">
        <v>0</v>
      </c>
      <c r="DC773" s="2" t="n">
        <v>0</v>
      </c>
      <c r="DD773" s="2" t="n">
        <v>0.96</v>
      </c>
      <c r="DE773" s="2" t="n">
        <v>0</v>
      </c>
      <c r="DF773" s="2" t="n">
        <v>0</v>
      </c>
      <c r="DG773" s="2" t="n">
        <v>11.07</v>
      </c>
      <c r="DH773" s="2" t="n">
        <v>8.18</v>
      </c>
      <c r="DI773" s="2" t="n">
        <v>0</v>
      </c>
      <c r="DJ773" s="2" t="n">
        <v>20.21</v>
      </c>
      <c r="DK773" s="2" t="n">
        <v>17.32</v>
      </c>
      <c r="DL773" s="2" t="n">
        <v>0</v>
      </c>
      <c r="DM773" s="2" t="n">
        <v>31.88</v>
      </c>
      <c r="DN773" s="2" t="n">
        <v>28.65</v>
      </c>
      <c r="DO773" s="2" t="n">
        <v>0</v>
      </c>
      <c r="DP773" s="2" t="n">
        <v>40.99</v>
      </c>
      <c r="DQ773" s="2" t="n">
        <v>38.1</v>
      </c>
      <c r="DR773" s="2" t="n">
        <v>0</v>
      </c>
      <c r="DS773" s="2" t="n">
        <v>52.35</v>
      </c>
      <c r="DT773" s="2" t="n">
        <v>49.46</v>
      </c>
      <c r="DU773" s="2" t="n">
        <v>0</v>
      </c>
      <c r="DV773" s="2" t="n">
        <v>62.46</v>
      </c>
      <c r="DW773" s="2" t="n">
        <v>59.57</v>
      </c>
      <c r="DX773" s="2" t="n">
        <v>0</v>
      </c>
      <c r="DY773" s="2" t="n">
        <v>80.86</v>
      </c>
      <c r="DZ773" s="2" t="n">
        <v>78.36</v>
      </c>
      <c r="EA773" s="2" t="n">
        <v>0</v>
      </c>
      <c r="EB773" s="2" t="n">
        <v>93.73999999999999</v>
      </c>
      <c r="EC773" s="2" t="n">
        <v>90.86</v>
      </c>
      <c r="ED773" s="2" t="n">
        <v>0</v>
      </c>
      <c r="EE773" s="2" t="n">
        <v>100</v>
      </c>
      <c r="EF773" s="2" t="n">
        <v>99.04000000000001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</row>
    <row r="774">
      <c r="A774" s="2" t="n">
        <v>4</v>
      </c>
      <c r="B774" s="2" t="inlineStr">
        <is>
          <t>27.01.02.05</t>
        </is>
      </c>
      <c r="C774" s="2" t="inlineStr">
        <is>
          <t>P5 - Porta de madeira correr embutida 1fl, 70x210cm</t>
        </is>
      </c>
      <c r="D774" s="2" t="inlineStr">
        <is>
          <t>21/12/2027</t>
        </is>
      </c>
      <c r="E774" s="2" t="inlineStr">
        <is>
          <t>25/09/2028</t>
        </is>
      </c>
      <c r="F774" s="2" t="n">
        <v>144483</v>
      </c>
      <c r="G774" s="2" t="n">
        <v>0</v>
      </c>
      <c r="H774" s="2" t="n">
        <v>144483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</v>
      </c>
      <c r="CV774" s="2" t="n">
        <v>0</v>
      </c>
      <c r="CW774" s="2" t="n">
        <v>0</v>
      </c>
      <c r="CX774" s="2" t="n">
        <v>0</v>
      </c>
      <c r="CY774" s="2" t="n">
        <v>0</v>
      </c>
      <c r="CZ774" s="2" t="n">
        <v>0</v>
      </c>
      <c r="DA774" s="2" t="n">
        <v>0</v>
      </c>
      <c r="DB774" s="2" t="n">
        <v>0</v>
      </c>
      <c r="DC774" s="2" t="n">
        <v>0</v>
      </c>
      <c r="DD774" s="2" t="n">
        <v>0.96</v>
      </c>
      <c r="DE774" s="2" t="n">
        <v>0</v>
      </c>
      <c r="DF774" s="2" t="n">
        <v>0</v>
      </c>
      <c r="DG774" s="2" t="n">
        <v>11.07</v>
      </c>
      <c r="DH774" s="2" t="n">
        <v>8.18</v>
      </c>
      <c r="DI774" s="2" t="n">
        <v>0</v>
      </c>
      <c r="DJ774" s="2" t="n">
        <v>20.21</v>
      </c>
      <c r="DK774" s="2" t="n">
        <v>17.32</v>
      </c>
      <c r="DL774" s="2" t="n">
        <v>0</v>
      </c>
      <c r="DM774" s="2" t="n">
        <v>31.88</v>
      </c>
      <c r="DN774" s="2" t="n">
        <v>28.65</v>
      </c>
      <c r="DO774" s="2" t="n">
        <v>0</v>
      </c>
      <c r="DP774" s="2" t="n">
        <v>40.99</v>
      </c>
      <c r="DQ774" s="2" t="n">
        <v>38.1</v>
      </c>
      <c r="DR774" s="2" t="n">
        <v>0</v>
      </c>
      <c r="DS774" s="2" t="n">
        <v>52.35</v>
      </c>
      <c r="DT774" s="2" t="n">
        <v>49.46</v>
      </c>
      <c r="DU774" s="2" t="n">
        <v>0</v>
      </c>
      <c r="DV774" s="2" t="n">
        <v>62.46</v>
      </c>
      <c r="DW774" s="2" t="n">
        <v>59.57</v>
      </c>
      <c r="DX774" s="2" t="n">
        <v>0</v>
      </c>
      <c r="DY774" s="2" t="n">
        <v>80.86</v>
      </c>
      <c r="DZ774" s="2" t="n">
        <v>78.36</v>
      </c>
      <c r="EA774" s="2" t="n">
        <v>0</v>
      </c>
      <c r="EB774" s="2" t="n">
        <v>93.73999999999999</v>
      </c>
      <c r="EC774" s="2" t="n">
        <v>90.86</v>
      </c>
      <c r="ED774" s="2" t="n">
        <v>0</v>
      </c>
      <c r="EE774" s="2" t="n">
        <v>100</v>
      </c>
      <c r="EF774" s="2" t="n">
        <v>99.04000000000001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</row>
    <row r="775">
      <c r="A775" s="2" t="n">
        <v>4</v>
      </c>
      <c r="B775" s="2" t="inlineStr">
        <is>
          <t>27.01.02.06</t>
        </is>
      </c>
      <c r="C775" s="2" t="inlineStr">
        <is>
          <t>P6 - Porta de madeira abrir dupla, 165x210cm</t>
        </is>
      </c>
      <c r="D775" s="2" t="inlineStr">
        <is>
          <t>21/12/2027</t>
        </is>
      </c>
      <c r="E775" s="2" t="inlineStr">
        <is>
          <t>25/09/2028</t>
        </is>
      </c>
      <c r="F775" s="2" t="n">
        <v>2590.502184500683</v>
      </c>
      <c r="G775" s="2" t="n">
        <v>0</v>
      </c>
      <c r="H775" s="2" t="n">
        <v>2590.502184500683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</v>
      </c>
      <c r="CV775" s="2" t="n">
        <v>0</v>
      </c>
      <c r="CW775" s="2" t="n">
        <v>0</v>
      </c>
      <c r="CX775" s="2" t="n">
        <v>0</v>
      </c>
      <c r="CY775" s="2" t="n">
        <v>0</v>
      </c>
      <c r="CZ775" s="2" t="n">
        <v>0</v>
      </c>
      <c r="DA775" s="2" t="n">
        <v>0</v>
      </c>
      <c r="DB775" s="2" t="n">
        <v>0</v>
      </c>
      <c r="DC775" s="2" t="n">
        <v>0</v>
      </c>
      <c r="DD775" s="2" t="n">
        <v>0.96</v>
      </c>
      <c r="DE775" s="2" t="n">
        <v>0</v>
      </c>
      <c r="DF775" s="2" t="n">
        <v>0</v>
      </c>
      <c r="DG775" s="2" t="n">
        <v>11.07</v>
      </c>
      <c r="DH775" s="2" t="n">
        <v>8.18</v>
      </c>
      <c r="DI775" s="2" t="n">
        <v>0</v>
      </c>
      <c r="DJ775" s="2" t="n">
        <v>20.21</v>
      </c>
      <c r="DK775" s="2" t="n">
        <v>17.32</v>
      </c>
      <c r="DL775" s="2" t="n">
        <v>0</v>
      </c>
      <c r="DM775" s="2" t="n">
        <v>31.88</v>
      </c>
      <c r="DN775" s="2" t="n">
        <v>28.65</v>
      </c>
      <c r="DO775" s="2" t="n">
        <v>0</v>
      </c>
      <c r="DP775" s="2" t="n">
        <v>40.99</v>
      </c>
      <c r="DQ775" s="2" t="n">
        <v>38.1</v>
      </c>
      <c r="DR775" s="2" t="n">
        <v>0</v>
      </c>
      <c r="DS775" s="2" t="n">
        <v>52.35</v>
      </c>
      <c r="DT775" s="2" t="n">
        <v>49.46</v>
      </c>
      <c r="DU775" s="2" t="n">
        <v>0</v>
      </c>
      <c r="DV775" s="2" t="n">
        <v>62.46</v>
      </c>
      <c r="DW775" s="2" t="n">
        <v>59.57</v>
      </c>
      <c r="DX775" s="2" t="n">
        <v>0</v>
      </c>
      <c r="DY775" s="2" t="n">
        <v>80.86</v>
      </c>
      <c r="DZ775" s="2" t="n">
        <v>78.36</v>
      </c>
      <c r="EA775" s="2" t="n">
        <v>0</v>
      </c>
      <c r="EB775" s="2" t="n">
        <v>93.73999999999999</v>
      </c>
      <c r="EC775" s="2" t="n">
        <v>90.86</v>
      </c>
      <c r="ED775" s="2" t="n">
        <v>0</v>
      </c>
      <c r="EE775" s="2" t="n">
        <v>100</v>
      </c>
      <c r="EF775" s="2" t="n">
        <v>99.04000000000001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</row>
    <row r="776">
      <c r="A776" s="2" t="n">
        <v>4</v>
      </c>
      <c r="B776" s="2" t="inlineStr">
        <is>
          <t>27.01.02.07</t>
        </is>
      </c>
      <c r="C776" s="2" t="inlineStr">
        <is>
          <t>Portas acusticas - 28º pavimento</t>
        </is>
      </c>
      <c r="D776" s="2" t="inlineStr">
        <is>
          <t>21/12/2027</t>
        </is>
      </c>
      <c r="E776" s="2" t="inlineStr">
        <is>
          <t>25/09/2028</t>
        </is>
      </c>
      <c r="F776" s="2" t="n">
        <v>10000</v>
      </c>
      <c r="G776" s="2" t="n">
        <v>0</v>
      </c>
      <c r="H776" s="2" t="n">
        <v>10000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</v>
      </c>
      <c r="CV776" s="2" t="n">
        <v>0</v>
      </c>
      <c r="CW776" s="2" t="n">
        <v>0</v>
      </c>
      <c r="CX776" s="2" t="n">
        <v>0</v>
      </c>
      <c r="CY776" s="2" t="n">
        <v>0</v>
      </c>
      <c r="CZ776" s="2" t="n">
        <v>0</v>
      </c>
      <c r="DA776" s="2" t="n">
        <v>0</v>
      </c>
      <c r="DB776" s="2" t="n">
        <v>0</v>
      </c>
      <c r="DC776" s="2" t="n">
        <v>0</v>
      </c>
      <c r="DD776" s="2" t="n">
        <v>0.96</v>
      </c>
      <c r="DE776" s="2" t="n">
        <v>0</v>
      </c>
      <c r="DF776" s="2" t="n">
        <v>0</v>
      </c>
      <c r="DG776" s="2" t="n">
        <v>11.07</v>
      </c>
      <c r="DH776" s="2" t="n">
        <v>8.18</v>
      </c>
      <c r="DI776" s="2" t="n">
        <v>0</v>
      </c>
      <c r="DJ776" s="2" t="n">
        <v>20.21</v>
      </c>
      <c r="DK776" s="2" t="n">
        <v>17.32</v>
      </c>
      <c r="DL776" s="2" t="n">
        <v>0</v>
      </c>
      <c r="DM776" s="2" t="n">
        <v>31.88</v>
      </c>
      <c r="DN776" s="2" t="n">
        <v>28.65</v>
      </c>
      <c r="DO776" s="2" t="n">
        <v>0</v>
      </c>
      <c r="DP776" s="2" t="n">
        <v>40.99</v>
      </c>
      <c r="DQ776" s="2" t="n">
        <v>38.1</v>
      </c>
      <c r="DR776" s="2" t="n">
        <v>0</v>
      </c>
      <c r="DS776" s="2" t="n">
        <v>52.35</v>
      </c>
      <c r="DT776" s="2" t="n">
        <v>49.46</v>
      </c>
      <c r="DU776" s="2" t="n">
        <v>0</v>
      </c>
      <c r="DV776" s="2" t="n">
        <v>62.46</v>
      </c>
      <c r="DW776" s="2" t="n">
        <v>59.57</v>
      </c>
      <c r="DX776" s="2" t="n">
        <v>0</v>
      </c>
      <c r="DY776" s="2" t="n">
        <v>80.86</v>
      </c>
      <c r="DZ776" s="2" t="n">
        <v>78.36</v>
      </c>
      <c r="EA776" s="2" t="n">
        <v>0</v>
      </c>
      <c r="EB776" s="2" t="n">
        <v>93.73999999999999</v>
      </c>
      <c r="EC776" s="2" t="n">
        <v>90.86</v>
      </c>
      <c r="ED776" s="2" t="n">
        <v>0</v>
      </c>
      <c r="EE776" s="2" t="n">
        <v>100</v>
      </c>
      <c r="EF776" s="2" t="n">
        <v>99.04000000000001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</row>
    <row r="777">
      <c r="A777" s="2" t="n">
        <v>4</v>
      </c>
      <c r="B777" s="2" t="inlineStr">
        <is>
          <t>27.01.02.08</t>
        </is>
      </c>
      <c r="C777" s="2" t="inlineStr">
        <is>
          <t>(INT) PA2 - Porta pivotante + fixa, 150x520cm</t>
        </is>
      </c>
      <c r="D777" s="2" t="inlineStr">
        <is>
          <t>21/12/2027</t>
        </is>
      </c>
      <c r="E777" s="2" t="inlineStr">
        <is>
          <t>25/09/2028</t>
        </is>
      </c>
      <c r="F777" s="2" t="n">
        <v>14620.50218450068</v>
      </c>
      <c r="G777" s="2" t="n">
        <v>0</v>
      </c>
      <c r="H777" s="2" t="n">
        <v>14620.50218450068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</v>
      </c>
      <c r="CV777" s="2" t="n">
        <v>0</v>
      </c>
      <c r="CW777" s="2" t="n">
        <v>0</v>
      </c>
      <c r="CX777" s="2" t="n">
        <v>0</v>
      </c>
      <c r="CY777" s="2" t="n">
        <v>0</v>
      </c>
      <c r="CZ777" s="2" t="n">
        <v>0</v>
      </c>
      <c r="DA777" s="2" t="n">
        <v>0</v>
      </c>
      <c r="DB777" s="2" t="n">
        <v>0</v>
      </c>
      <c r="DC777" s="2" t="n">
        <v>0</v>
      </c>
      <c r="DD777" s="2" t="n">
        <v>0.96</v>
      </c>
      <c r="DE777" s="2" t="n">
        <v>0</v>
      </c>
      <c r="DF777" s="2" t="n">
        <v>0</v>
      </c>
      <c r="DG777" s="2" t="n">
        <v>11.07</v>
      </c>
      <c r="DH777" s="2" t="n">
        <v>8.18</v>
      </c>
      <c r="DI777" s="2" t="n">
        <v>0</v>
      </c>
      <c r="DJ777" s="2" t="n">
        <v>20.21</v>
      </c>
      <c r="DK777" s="2" t="n">
        <v>17.32</v>
      </c>
      <c r="DL777" s="2" t="n">
        <v>0</v>
      </c>
      <c r="DM777" s="2" t="n">
        <v>31.88</v>
      </c>
      <c r="DN777" s="2" t="n">
        <v>28.65</v>
      </c>
      <c r="DO777" s="2" t="n">
        <v>0</v>
      </c>
      <c r="DP777" s="2" t="n">
        <v>40.99</v>
      </c>
      <c r="DQ777" s="2" t="n">
        <v>38.1</v>
      </c>
      <c r="DR777" s="2" t="n">
        <v>0</v>
      </c>
      <c r="DS777" s="2" t="n">
        <v>52.35</v>
      </c>
      <c r="DT777" s="2" t="n">
        <v>49.46</v>
      </c>
      <c r="DU777" s="2" t="n">
        <v>0</v>
      </c>
      <c r="DV777" s="2" t="n">
        <v>62.46</v>
      </c>
      <c r="DW777" s="2" t="n">
        <v>59.57</v>
      </c>
      <c r="DX777" s="2" t="n">
        <v>0</v>
      </c>
      <c r="DY777" s="2" t="n">
        <v>80.86</v>
      </c>
      <c r="DZ777" s="2" t="n">
        <v>78.36</v>
      </c>
      <c r="EA777" s="2" t="n">
        <v>0</v>
      </c>
      <c r="EB777" s="2" t="n">
        <v>93.73999999999999</v>
      </c>
      <c r="EC777" s="2" t="n">
        <v>90.86</v>
      </c>
      <c r="ED777" s="2" t="n">
        <v>0</v>
      </c>
      <c r="EE777" s="2" t="n">
        <v>100</v>
      </c>
      <c r="EF777" s="2" t="n">
        <v>99.04000000000001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</row>
    <row r="778">
      <c r="A778" s="2" t="n">
        <v>4</v>
      </c>
      <c r="B778" s="2" t="inlineStr">
        <is>
          <t>27.01.02.09</t>
        </is>
      </c>
      <c r="C778" s="2" t="inlineStr">
        <is>
          <t>(INT) PA3 - Porta pivotante + fixa, 135x260cm</t>
        </is>
      </c>
      <c r="D778" s="2" t="inlineStr">
        <is>
          <t>21/12/2027</t>
        </is>
      </c>
      <c r="E778" s="2" t="inlineStr">
        <is>
          <t>25/09/2028</t>
        </is>
      </c>
      <c r="F778" s="2" t="n">
        <v>6684.002184500683</v>
      </c>
      <c r="G778" s="2" t="n">
        <v>0</v>
      </c>
      <c r="H778" s="2" t="n">
        <v>6684.002184500683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</v>
      </c>
      <c r="CV778" s="2" t="n">
        <v>0</v>
      </c>
      <c r="CW778" s="2" t="n">
        <v>0</v>
      </c>
      <c r="CX778" s="2" t="n">
        <v>0</v>
      </c>
      <c r="CY778" s="2" t="n">
        <v>0</v>
      </c>
      <c r="CZ778" s="2" t="n">
        <v>0</v>
      </c>
      <c r="DA778" s="2" t="n">
        <v>0</v>
      </c>
      <c r="DB778" s="2" t="n">
        <v>0</v>
      </c>
      <c r="DC778" s="2" t="n">
        <v>0</v>
      </c>
      <c r="DD778" s="2" t="n">
        <v>0.96</v>
      </c>
      <c r="DE778" s="2" t="n">
        <v>0</v>
      </c>
      <c r="DF778" s="2" t="n">
        <v>0</v>
      </c>
      <c r="DG778" s="2" t="n">
        <v>11.07</v>
      </c>
      <c r="DH778" s="2" t="n">
        <v>8.18</v>
      </c>
      <c r="DI778" s="2" t="n">
        <v>0</v>
      </c>
      <c r="DJ778" s="2" t="n">
        <v>20.21</v>
      </c>
      <c r="DK778" s="2" t="n">
        <v>17.32</v>
      </c>
      <c r="DL778" s="2" t="n">
        <v>0</v>
      </c>
      <c r="DM778" s="2" t="n">
        <v>31.88</v>
      </c>
      <c r="DN778" s="2" t="n">
        <v>28.65</v>
      </c>
      <c r="DO778" s="2" t="n">
        <v>0</v>
      </c>
      <c r="DP778" s="2" t="n">
        <v>40.99</v>
      </c>
      <c r="DQ778" s="2" t="n">
        <v>38.1</v>
      </c>
      <c r="DR778" s="2" t="n">
        <v>0</v>
      </c>
      <c r="DS778" s="2" t="n">
        <v>52.35</v>
      </c>
      <c r="DT778" s="2" t="n">
        <v>49.46</v>
      </c>
      <c r="DU778" s="2" t="n">
        <v>0</v>
      </c>
      <c r="DV778" s="2" t="n">
        <v>62.46</v>
      </c>
      <c r="DW778" s="2" t="n">
        <v>59.57</v>
      </c>
      <c r="DX778" s="2" t="n">
        <v>0</v>
      </c>
      <c r="DY778" s="2" t="n">
        <v>80.86</v>
      </c>
      <c r="DZ778" s="2" t="n">
        <v>78.36</v>
      </c>
      <c r="EA778" s="2" t="n">
        <v>0</v>
      </c>
      <c r="EB778" s="2" t="n">
        <v>93.73999999999999</v>
      </c>
      <c r="EC778" s="2" t="n">
        <v>90.86</v>
      </c>
      <c r="ED778" s="2" t="n">
        <v>0</v>
      </c>
      <c r="EE778" s="2" t="n">
        <v>100</v>
      </c>
      <c r="EF778" s="2" t="n">
        <v>99.04000000000001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</row>
    <row r="779">
      <c r="A779" s="2" t="n">
        <v>4</v>
      </c>
      <c r="B779" s="2" t="inlineStr">
        <is>
          <t>27.01.02.10</t>
        </is>
      </c>
      <c r="C779" s="2" t="inlineStr">
        <is>
          <t>(INT) PA4 - Porta pivotante + fixa, 150x468cm</t>
        </is>
      </c>
      <c r="D779" s="2" t="inlineStr">
        <is>
          <t>21/12/2027</t>
        </is>
      </c>
      <c r="E779" s="2" t="inlineStr">
        <is>
          <t>25/09/2028</t>
        </is>
      </c>
      <c r="F779" s="2" t="n">
        <v>13177.50218450068</v>
      </c>
      <c r="G779" s="2" t="n">
        <v>0</v>
      </c>
      <c r="H779" s="2" t="n">
        <v>13177.50218450068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</v>
      </c>
      <c r="CV779" s="2" t="n">
        <v>0</v>
      </c>
      <c r="CW779" s="2" t="n">
        <v>0</v>
      </c>
      <c r="CX779" s="2" t="n">
        <v>0</v>
      </c>
      <c r="CY779" s="2" t="n">
        <v>0</v>
      </c>
      <c r="CZ779" s="2" t="n">
        <v>0</v>
      </c>
      <c r="DA779" s="2" t="n">
        <v>0</v>
      </c>
      <c r="DB779" s="2" t="n">
        <v>0</v>
      </c>
      <c r="DC779" s="2" t="n">
        <v>0</v>
      </c>
      <c r="DD779" s="2" t="n">
        <v>0.96</v>
      </c>
      <c r="DE779" s="2" t="n">
        <v>0</v>
      </c>
      <c r="DF779" s="2" t="n">
        <v>0</v>
      </c>
      <c r="DG779" s="2" t="n">
        <v>11.07</v>
      </c>
      <c r="DH779" s="2" t="n">
        <v>8.18</v>
      </c>
      <c r="DI779" s="2" t="n">
        <v>0</v>
      </c>
      <c r="DJ779" s="2" t="n">
        <v>20.21</v>
      </c>
      <c r="DK779" s="2" t="n">
        <v>17.32</v>
      </c>
      <c r="DL779" s="2" t="n">
        <v>0</v>
      </c>
      <c r="DM779" s="2" t="n">
        <v>31.88</v>
      </c>
      <c r="DN779" s="2" t="n">
        <v>28.65</v>
      </c>
      <c r="DO779" s="2" t="n">
        <v>0</v>
      </c>
      <c r="DP779" s="2" t="n">
        <v>40.99</v>
      </c>
      <c r="DQ779" s="2" t="n">
        <v>38.1</v>
      </c>
      <c r="DR779" s="2" t="n">
        <v>0</v>
      </c>
      <c r="DS779" s="2" t="n">
        <v>52.35</v>
      </c>
      <c r="DT779" s="2" t="n">
        <v>49.46</v>
      </c>
      <c r="DU779" s="2" t="n">
        <v>0</v>
      </c>
      <c r="DV779" s="2" t="n">
        <v>62.46</v>
      </c>
      <c r="DW779" s="2" t="n">
        <v>59.57</v>
      </c>
      <c r="DX779" s="2" t="n">
        <v>0</v>
      </c>
      <c r="DY779" s="2" t="n">
        <v>80.86</v>
      </c>
      <c r="DZ779" s="2" t="n">
        <v>78.36</v>
      </c>
      <c r="EA779" s="2" t="n">
        <v>0</v>
      </c>
      <c r="EB779" s="2" t="n">
        <v>93.73999999999999</v>
      </c>
      <c r="EC779" s="2" t="n">
        <v>90.86</v>
      </c>
      <c r="ED779" s="2" t="n">
        <v>0</v>
      </c>
      <c r="EE779" s="2" t="n">
        <v>100</v>
      </c>
      <c r="EF779" s="2" t="n">
        <v>99.04000000000001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</row>
    <row r="780">
      <c r="A780" s="2" t="n">
        <v>4</v>
      </c>
      <c r="B780" s="2" t="inlineStr">
        <is>
          <t>27.01.02.11</t>
        </is>
      </c>
      <c r="C780" s="2" t="inlineStr">
        <is>
          <t>(INT) PA5 - Porta pivotante + fixa, 109x468cm</t>
        </is>
      </c>
      <c r="D780" s="2" t="inlineStr">
        <is>
          <t>21/12/2027</t>
        </is>
      </c>
      <c r="E780" s="2" t="inlineStr">
        <is>
          <t>25/09/2028</t>
        </is>
      </c>
      <c r="F780" s="2" t="n">
        <v>9627.722184500684</v>
      </c>
      <c r="G780" s="2" t="n">
        <v>0</v>
      </c>
      <c r="H780" s="2" t="n">
        <v>9627.722184500684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</v>
      </c>
      <c r="CV780" s="2" t="n">
        <v>0</v>
      </c>
      <c r="CW780" s="2" t="n">
        <v>0</v>
      </c>
      <c r="CX780" s="2" t="n">
        <v>0</v>
      </c>
      <c r="CY780" s="2" t="n">
        <v>0</v>
      </c>
      <c r="CZ780" s="2" t="n">
        <v>0</v>
      </c>
      <c r="DA780" s="2" t="n">
        <v>0</v>
      </c>
      <c r="DB780" s="2" t="n">
        <v>0</v>
      </c>
      <c r="DC780" s="2" t="n">
        <v>0</v>
      </c>
      <c r="DD780" s="2" t="n">
        <v>0.96</v>
      </c>
      <c r="DE780" s="2" t="n">
        <v>0</v>
      </c>
      <c r="DF780" s="2" t="n">
        <v>0</v>
      </c>
      <c r="DG780" s="2" t="n">
        <v>11.07</v>
      </c>
      <c r="DH780" s="2" t="n">
        <v>8.18</v>
      </c>
      <c r="DI780" s="2" t="n">
        <v>0</v>
      </c>
      <c r="DJ780" s="2" t="n">
        <v>20.21</v>
      </c>
      <c r="DK780" s="2" t="n">
        <v>17.32</v>
      </c>
      <c r="DL780" s="2" t="n">
        <v>0</v>
      </c>
      <c r="DM780" s="2" t="n">
        <v>31.88</v>
      </c>
      <c r="DN780" s="2" t="n">
        <v>28.65</v>
      </c>
      <c r="DO780" s="2" t="n">
        <v>0</v>
      </c>
      <c r="DP780" s="2" t="n">
        <v>40.99</v>
      </c>
      <c r="DQ780" s="2" t="n">
        <v>38.1</v>
      </c>
      <c r="DR780" s="2" t="n">
        <v>0</v>
      </c>
      <c r="DS780" s="2" t="n">
        <v>52.35</v>
      </c>
      <c r="DT780" s="2" t="n">
        <v>49.46</v>
      </c>
      <c r="DU780" s="2" t="n">
        <v>0</v>
      </c>
      <c r="DV780" s="2" t="n">
        <v>62.46</v>
      </c>
      <c r="DW780" s="2" t="n">
        <v>59.57</v>
      </c>
      <c r="DX780" s="2" t="n">
        <v>0</v>
      </c>
      <c r="DY780" s="2" t="n">
        <v>80.86</v>
      </c>
      <c r="DZ780" s="2" t="n">
        <v>78.36</v>
      </c>
      <c r="EA780" s="2" t="n">
        <v>0</v>
      </c>
      <c r="EB780" s="2" t="n">
        <v>93.73999999999999</v>
      </c>
      <c r="EC780" s="2" t="n">
        <v>90.86</v>
      </c>
      <c r="ED780" s="2" t="n">
        <v>0</v>
      </c>
      <c r="EE780" s="2" t="n">
        <v>100</v>
      </c>
      <c r="EF780" s="2" t="n">
        <v>99.04000000000001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</row>
    <row r="781">
      <c r="A781" s="2" t="n">
        <v>4</v>
      </c>
      <c r="B781" s="2" t="inlineStr">
        <is>
          <t>27.01.02.12</t>
        </is>
      </c>
      <c r="C781" s="2" t="inlineStr">
        <is>
          <t>Dobradiça cromada 3" - Kit com 3 unidades</t>
        </is>
      </c>
      <c r="D781" s="2" t="inlineStr">
        <is>
          <t>21/12/2027</t>
        </is>
      </c>
      <c r="E781" s="2" t="inlineStr">
        <is>
          <t>25/09/2028</t>
        </is>
      </c>
      <c r="F781" s="2" t="n">
        <v>37854</v>
      </c>
      <c r="G781" s="2" t="n">
        <v>0</v>
      </c>
      <c r="H781" s="2" t="n">
        <v>37854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</v>
      </c>
      <c r="CV781" s="2" t="n">
        <v>0</v>
      </c>
      <c r="CW781" s="2" t="n">
        <v>0</v>
      </c>
      <c r="CX781" s="2" t="n">
        <v>0</v>
      </c>
      <c r="CY781" s="2" t="n">
        <v>0</v>
      </c>
      <c r="CZ781" s="2" t="n">
        <v>0</v>
      </c>
      <c r="DA781" s="2" t="n">
        <v>0</v>
      </c>
      <c r="DB781" s="2" t="n">
        <v>0</v>
      </c>
      <c r="DC781" s="2" t="n">
        <v>0</v>
      </c>
      <c r="DD781" s="2" t="n">
        <v>0.96</v>
      </c>
      <c r="DE781" s="2" t="n">
        <v>0</v>
      </c>
      <c r="DF781" s="2" t="n">
        <v>0</v>
      </c>
      <c r="DG781" s="2" t="n">
        <v>11.07</v>
      </c>
      <c r="DH781" s="2" t="n">
        <v>8.18</v>
      </c>
      <c r="DI781" s="2" t="n">
        <v>0</v>
      </c>
      <c r="DJ781" s="2" t="n">
        <v>20.21</v>
      </c>
      <c r="DK781" s="2" t="n">
        <v>17.32</v>
      </c>
      <c r="DL781" s="2" t="n">
        <v>0</v>
      </c>
      <c r="DM781" s="2" t="n">
        <v>31.88</v>
      </c>
      <c r="DN781" s="2" t="n">
        <v>28.65</v>
      </c>
      <c r="DO781" s="2" t="n">
        <v>0</v>
      </c>
      <c r="DP781" s="2" t="n">
        <v>40.99</v>
      </c>
      <c r="DQ781" s="2" t="n">
        <v>38.1</v>
      </c>
      <c r="DR781" s="2" t="n">
        <v>0</v>
      </c>
      <c r="DS781" s="2" t="n">
        <v>52.35</v>
      </c>
      <c r="DT781" s="2" t="n">
        <v>49.46</v>
      </c>
      <c r="DU781" s="2" t="n">
        <v>0</v>
      </c>
      <c r="DV781" s="2" t="n">
        <v>62.46</v>
      </c>
      <c r="DW781" s="2" t="n">
        <v>59.57</v>
      </c>
      <c r="DX781" s="2" t="n">
        <v>0</v>
      </c>
      <c r="DY781" s="2" t="n">
        <v>80.86</v>
      </c>
      <c r="DZ781" s="2" t="n">
        <v>78.36</v>
      </c>
      <c r="EA781" s="2" t="n">
        <v>0</v>
      </c>
      <c r="EB781" s="2" t="n">
        <v>93.73999999999999</v>
      </c>
      <c r="EC781" s="2" t="n">
        <v>90.86</v>
      </c>
      <c r="ED781" s="2" t="n">
        <v>0</v>
      </c>
      <c r="EE781" s="2" t="n">
        <v>100</v>
      </c>
      <c r="EF781" s="2" t="n">
        <v>99.04000000000001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</row>
    <row r="782">
      <c r="A782" s="2" t="n">
        <v>4</v>
      </c>
      <c r="B782" s="2" t="inlineStr">
        <is>
          <t>27.01.02.13</t>
        </is>
      </c>
      <c r="C782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782" s="2" t="inlineStr">
        <is>
          <t>21/12/2027</t>
        </is>
      </c>
      <c r="E782" s="2" t="inlineStr">
        <is>
          <t>25/09/2028</t>
        </is>
      </c>
      <c r="F782" s="2" t="n">
        <v>98830.16</v>
      </c>
      <c r="G782" s="2" t="n">
        <v>0</v>
      </c>
      <c r="H782" s="2" t="n">
        <v>98830.16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</v>
      </c>
      <c r="CV782" s="2" t="n">
        <v>0</v>
      </c>
      <c r="CW782" s="2" t="n">
        <v>0</v>
      </c>
      <c r="CX782" s="2" t="n">
        <v>0</v>
      </c>
      <c r="CY782" s="2" t="n">
        <v>0</v>
      </c>
      <c r="CZ782" s="2" t="n">
        <v>0</v>
      </c>
      <c r="DA782" s="2" t="n">
        <v>0</v>
      </c>
      <c r="DB782" s="2" t="n">
        <v>0</v>
      </c>
      <c r="DC782" s="2" t="n">
        <v>0</v>
      </c>
      <c r="DD782" s="2" t="n">
        <v>0.96</v>
      </c>
      <c r="DE782" s="2" t="n">
        <v>0</v>
      </c>
      <c r="DF782" s="2" t="n">
        <v>0</v>
      </c>
      <c r="DG782" s="2" t="n">
        <v>11.07</v>
      </c>
      <c r="DH782" s="2" t="n">
        <v>8.18</v>
      </c>
      <c r="DI782" s="2" t="n">
        <v>0</v>
      </c>
      <c r="DJ782" s="2" t="n">
        <v>20.21</v>
      </c>
      <c r="DK782" s="2" t="n">
        <v>17.32</v>
      </c>
      <c r="DL782" s="2" t="n">
        <v>0</v>
      </c>
      <c r="DM782" s="2" t="n">
        <v>31.88</v>
      </c>
      <c r="DN782" s="2" t="n">
        <v>28.65</v>
      </c>
      <c r="DO782" s="2" t="n">
        <v>0</v>
      </c>
      <c r="DP782" s="2" t="n">
        <v>40.99</v>
      </c>
      <c r="DQ782" s="2" t="n">
        <v>38.1</v>
      </c>
      <c r="DR782" s="2" t="n">
        <v>0</v>
      </c>
      <c r="DS782" s="2" t="n">
        <v>52.35</v>
      </c>
      <c r="DT782" s="2" t="n">
        <v>49.46</v>
      </c>
      <c r="DU782" s="2" t="n">
        <v>0</v>
      </c>
      <c r="DV782" s="2" t="n">
        <v>62.46</v>
      </c>
      <c r="DW782" s="2" t="n">
        <v>59.57</v>
      </c>
      <c r="DX782" s="2" t="n">
        <v>0</v>
      </c>
      <c r="DY782" s="2" t="n">
        <v>80.86</v>
      </c>
      <c r="DZ782" s="2" t="n">
        <v>78.36</v>
      </c>
      <c r="EA782" s="2" t="n">
        <v>0</v>
      </c>
      <c r="EB782" s="2" t="n">
        <v>93.73999999999999</v>
      </c>
      <c r="EC782" s="2" t="n">
        <v>90.86</v>
      </c>
      <c r="ED782" s="2" t="n">
        <v>0</v>
      </c>
      <c r="EE782" s="2" t="n">
        <v>100</v>
      </c>
      <c r="EF782" s="2" t="n">
        <v>99.04000000000001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</row>
    <row r="783">
      <c r="A783" s="2" t="n">
        <v>4</v>
      </c>
      <c r="B783" s="2" t="inlineStr">
        <is>
          <t>27.01.02.14</t>
        </is>
      </c>
      <c r="C783" s="2" t="inlineStr">
        <is>
          <t>Fechadura biométrica</t>
        </is>
      </c>
      <c r="D783" s="2" t="inlineStr">
        <is>
          <t>21/12/2027</t>
        </is>
      </c>
      <c r="E783" s="2" t="inlineStr">
        <is>
          <t>25/09/2028</t>
        </is>
      </c>
      <c r="F783" s="2" t="n">
        <v>114000</v>
      </c>
      <c r="G783" s="2" t="n">
        <v>0</v>
      </c>
      <c r="H783" s="2" t="n">
        <v>114000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</v>
      </c>
      <c r="CV783" s="2" t="n">
        <v>0</v>
      </c>
      <c r="CW783" s="2" t="n">
        <v>0</v>
      </c>
      <c r="CX783" s="2" t="n">
        <v>0</v>
      </c>
      <c r="CY783" s="2" t="n">
        <v>0</v>
      </c>
      <c r="CZ783" s="2" t="n">
        <v>0</v>
      </c>
      <c r="DA783" s="2" t="n">
        <v>0</v>
      </c>
      <c r="DB783" s="2" t="n">
        <v>0</v>
      </c>
      <c r="DC783" s="2" t="n">
        <v>0</v>
      </c>
      <c r="DD783" s="2" t="n">
        <v>0.96</v>
      </c>
      <c r="DE783" s="2" t="n">
        <v>0</v>
      </c>
      <c r="DF783" s="2" t="n">
        <v>0</v>
      </c>
      <c r="DG783" s="2" t="n">
        <v>11.07</v>
      </c>
      <c r="DH783" s="2" t="n">
        <v>8.18</v>
      </c>
      <c r="DI783" s="2" t="n">
        <v>0</v>
      </c>
      <c r="DJ783" s="2" t="n">
        <v>20.21</v>
      </c>
      <c r="DK783" s="2" t="n">
        <v>17.32</v>
      </c>
      <c r="DL783" s="2" t="n">
        <v>0</v>
      </c>
      <c r="DM783" s="2" t="n">
        <v>31.88</v>
      </c>
      <c r="DN783" s="2" t="n">
        <v>28.65</v>
      </c>
      <c r="DO783" s="2" t="n">
        <v>0</v>
      </c>
      <c r="DP783" s="2" t="n">
        <v>40.99</v>
      </c>
      <c r="DQ783" s="2" t="n">
        <v>38.1</v>
      </c>
      <c r="DR783" s="2" t="n">
        <v>0</v>
      </c>
      <c r="DS783" s="2" t="n">
        <v>52.35</v>
      </c>
      <c r="DT783" s="2" t="n">
        <v>49.46</v>
      </c>
      <c r="DU783" s="2" t="n">
        <v>0</v>
      </c>
      <c r="DV783" s="2" t="n">
        <v>62.46</v>
      </c>
      <c r="DW783" s="2" t="n">
        <v>59.57</v>
      </c>
      <c r="DX783" s="2" t="n">
        <v>0</v>
      </c>
      <c r="DY783" s="2" t="n">
        <v>80.86</v>
      </c>
      <c r="DZ783" s="2" t="n">
        <v>78.36</v>
      </c>
      <c r="EA783" s="2" t="n">
        <v>0</v>
      </c>
      <c r="EB783" s="2" t="n">
        <v>93.73999999999999</v>
      </c>
      <c r="EC783" s="2" t="n">
        <v>90.86</v>
      </c>
      <c r="ED783" s="2" t="n">
        <v>0</v>
      </c>
      <c r="EE783" s="2" t="n">
        <v>100</v>
      </c>
      <c r="EF783" s="2" t="n">
        <v>99.04000000000001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</row>
    <row r="784">
      <c r="A784" s="2" t="n">
        <v>4</v>
      </c>
      <c r="B784" s="2" t="inlineStr">
        <is>
          <t>27.01.02.15</t>
        </is>
      </c>
      <c r="C784" s="2" t="inlineStr">
        <is>
          <t>Conjunto de ferragens para porta de correr com montagem por fora da alvenaria</t>
        </is>
      </c>
      <c r="D784" s="2" t="inlineStr">
        <is>
          <t>21/12/2027</t>
        </is>
      </c>
      <c r="E784" s="2" t="inlineStr">
        <is>
          <t>25/09/2028</t>
        </is>
      </c>
      <c r="F784" s="2" t="n">
        <v>35700</v>
      </c>
      <c r="G784" s="2" t="n">
        <v>0</v>
      </c>
      <c r="H784" s="2" t="n">
        <v>35700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</v>
      </c>
      <c r="CV784" s="2" t="n">
        <v>0</v>
      </c>
      <c r="CW784" s="2" t="n">
        <v>0</v>
      </c>
      <c r="CX784" s="2" t="n">
        <v>0</v>
      </c>
      <c r="CY784" s="2" t="n">
        <v>0</v>
      </c>
      <c r="CZ784" s="2" t="n">
        <v>0</v>
      </c>
      <c r="DA784" s="2" t="n">
        <v>0</v>
      </c>
      <c r="DB784" s="2" t="n">
        <v>0</v>
      </c>
      <c r="DC784" s="2" t="n">
        <v>0</v>
      </c>
      <c r="DD784" s="2" t="n">
        <v>0.96</v>
      </c>
      <c r="DE784" s="2" t="n">
        <v>0</v>
      </c>
      <c r="DF784" s="2" t="n">
        <v>0</v>
      </c>
      <c r="DG784" s="2" t="n">
        <v>11.07</v>
      </c>
      <c r="DH784" s="2" t="n">
        <v>8.18</v>
      </c>
      <c r="DI784" s="2" t="n">
        <v>0</v>
      </c>
      <c r="DJ784" s="2" t="n">
        <v>20.21</v>
      </c>
      <c r="DK784" s="2" t="n">
        <v>17.32</v>
      </c>
      <c r="DL784" s="2" t="n">
        <v>0</v>
      </c>
      <c r="DM784" s="2" t="n">
        <v>31.88</v>
      </c>
      <c r="DN784" s="2" t="n">
        <v>28.65</v>
      </c>
      <c r="DO784" s="2" t="n">
        <v>0</v>
      </c>
      <c r="DP784" s="2" t="n">
        <v>40.99</v>
      </c>
      <c r="DQ784" s="2" t="n">
        <v>38.1</v>
      </c>
      <c r="DR784" s="2" t="n">
        <v>0</v>
      </c>
      <c r="DS784" s="2" t="n">
        <v>52.35</v>
      </c>
      <c r="DT784" s="2" t="n">
        <v>49.46</v>
      </c>
      <c r="DU784" s="2" t="n">
        <v>0</v>
      </c>
      <c r="DV784" s="2" t="n">
        <v>62.46</v>
      </c>
      <c r="DW784" s="2" t="n">
        <v>59.57</v>
      </c>
      <c r="DX784" s="2" t="n">
        <v>0</v>
      </c>
      <c r="DY784" s="2" t="n">
        <v>80.86</v>
      </c>
      <c r="DZ784" s="2" t="n">
        <v>78.36</v>
      </c>
      <c r="EA784" s="2" t="n">
        <v>0</v>
      </c>
      <c r="EB784" s="2" t="n">
        <v>93.73999999999999</v>
      </c>
      <c r="EC784" s="2" t="n">
        <v>90.86</v>
      </c>
      <c r="ED784" s="2" t="n">
        <v>0</v>
      </c>
      <c r="EE784" s="2" t="n">
        <v>100</v>
      </c>
      <c r="EF784" s="2" t="n">
        <v>99.04000000000001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</row>
    <row r="785">
      <c r="A785" s="2" t="n">
        <v>3</v>
      </c>
      <c r="B785" s="2" t="inlineStr">
        <is>
          <t>27.01.03</t>
        </is>
      </c>
      <c r="C785" s="2" t="inlineStr">
        <is>
          <t>Diversos</t>
        </is>
      </c>
      <c r="D785" s="2" t="inlineStr">
        <is>
          <t>21/12/2027</t>
        </is>
      </c>
      <c r="E785" s="2" t="inlineStr">
        <is>
          <t>25/09/2028</t>
        </is>
      </c>
      <c r="F785" s="2" t="n">
        <v>38464.08</v>
      </c>
      <c r="G785" s="2" t="n">
        <v>0</v>
      </c>
      <c r="H785" s="2" t="n">
        <v>38464.08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</v>
      </c>
      <c r="CV785" s="2" t="n">
        <v>0</v>
      </c>
      <c r="CW785" s="2" t="n">
        <v>0</v>
      </c>
      <c r="CX785" s="2" t="n">
        <v>0</v>
      </c>
      <c r="CY785" s="2" t="n">
        <v>0</v>
      </c>
      <c r="CZ785" s="2" t="n">
        <v>0</v>
      </c>
      <c r="DA785" s="2" t="n">
        <v>0</v>
      </c>
      <c r="DB785" s="2" t="n">
        <v>0</v>
      </c>
      <c r="DC785" s="2" t="n">
        <v>0</v>
      </c>
      <c r="DD785" s="2" t="n">
        <v>0.96</v>
      </c>
      <c r="DE785" s="2" t="n">
        <v>0</v>
      </c>
      <c r="DF785" s="2" t="n">
        <v>0</v>
      </c>
      <c r="DG785" s="2" t="n">
        <v>11.07</v>
      </c>
      <c r="DH785" s="2" t="n">
        <v>8.18</v>
      </c>
      <c r="DI785" s="2" t="n">
        <v>0</v>
      </c>
      <c r="DJ785" s="2" t="n">
        <v>20.21</v>
      </c>
      <c r="DK785" s="2" t="n">
        <v>17.32</v>
      </c>
      <c r="DL785" s="2" t="n">
        <v>0</v>
      </c>
      <c r="DM785" s="2" t="n">
        <v>31.88</v>
      </c>
      <c r="DN785" s="2" t="n">
        <v>28.65</v>
      </c>
      <c r="DO785" s="2" t="n">
        <v>0</v>
      </c>
      <c r="DP785" s="2" t="n">
        <v>40.99</v>
      </c>
      <c r="DQ785" s="2" t="n">
        <v>38.1</v>
      </c>
      <c r="DR785" s="2" t="n">
        <v>0</v>
      </c>
      <c r="DS785" s="2" t="n">
        <v>52.35</v>
      </c>
      <c r="DT785" s="2" t="n">
        <v>49.46</v>
      </c>
      <c r="DU785" s="2" t="n">
        <v>0</v>
      </c>
      <c r="DV785" s="2" t="n">
        <v>62.46</v>
      </c>
      <c r="DW785" s="2" t="n">
        <v>59.57</v>
      </c>
      <c r="DX785" s="2" t="n">
        <v>0</v>
      </c>
      <c r="DY785" s="2" t="n">
        <v>80.86</v>
      </c>
      <c r="DZ785" s="2" t="n">
        <v>78.36</v>
      </c>
      <c r="EA785" s="2" t="n">
        <v>0</v>
      </c>
      <c r="EB785" s="2" t="n">
        <v>93.73999999999999</v>
      </c>
      <c r="EC785" s="2" t="n">
        <v>90.86</v>
      </c>
      <c r="ED785" s="2" t="n">
        <v>0</v>
      </c>
      <c r="EE785" s="2" t="n">
        <v>100</v>
      </c>
      <c r="EF785" s="2" t="n">
        <v>99.04000000000001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</row>
    <row r="786">
      <c r="A786" s="2" t="n">
        <v>4</v>
      </c>
      <c r="B786" s="2" t="inlineStr">
        <is>
          <t>27.01.03.01</t>
        </is>
      </c>
      <c r="C786" s="2" t="inlineStr">
        <is>
          <t>Pet place - Gradil em ripado de madeira conforme especificaão brises da FCH</t>
        </is>
      </c>
      <c r="D786" s="2" t="inlineStr">
        <is>
          <t>21/12/2027</t>
        </is>
      </c>
      <c r="E786" s="2" t="inlineStr">
        <is>
          <t>25/09/2028</t>
        </is>
      </c>
      <c r="F786" s="2" t="n">
        <v>38464.08</v>
      </c>
      <c r="G786" s="2" t="n">
        <v>0</v>
      </c>
      <c r="H786" s="2" t="n">
        <v>38464.08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</v>
      </c>
      <c r="CV786" s="2" t="n">
        <v>0</v>
      </c>
      <c r="CW786" s="2" t="n">
        <v>0</v>
      </c>
      <c r="CX786" s="2" t="n">
        <v>0</v>
      </c>
      <c r="CY786" s="2" t="n">
        <v>0</v>
      </c>
      <c r="CZ786" s="2" t="n">
        <v>0</v>
      </c>
      <c r="DA786" s="2" t="n">
        <v>0</v>
      </c>
      <c r="DB786" s="2" t="n">
        <v>0</v>
      </c>
      <c r="DC786" s="2" t="n">
        <v>0</v>
      </c>
      <c r="DD786" s="2" t="n">
        <v>0.96</v>
      </c>
      <c r="DE786" s="2" t="n">
        <v>0</v>
      </c>
      <c r="DF786" s="2" t="n">
        <v>0</v>
      </c>
      <c r="DG786" s="2" t="n">
        <v>11.07</v>
      </c>
      <c r="DH786" s="2" t="n">
        <v>8.18</v>
      </c>
      <c r="DI786" s="2" t="n">
        <v>0</v>
      </c>
      <c r="DJ786" s="2" t="n">
        <v>20.21</v>
      </c>
      <c r="DK786" s="2" t="n">
        <v>17.32</v>
      </c>
      <c r="DL786" s="2" t="n">
        <v>0</v>
      </c>
      <c r="DM786" s="2" t="n">
        <v>31.88</v>
      </c>
      <c r="DN786" s="2" t="n">
        <v>28.65</v>
      </c>
      <c r="DO786" s="2" t="n">
        <v>0</v>
      </c>
      <c r="DP786" s="2" t="n">
        <v>40.99</v>
      </c>
      <c r="DQ786" s="2" t="n">
        <v>38.1</v>
      </c>
      <c r="DR786" s="2" t="n">
        <v>0</v>
      </c>
      <c r="DS786" s="2" t="n">
        <v>52.35</v>
      </c>
      <c r="DT786" s="2" t="n">
        <v>49.46</v>
      </c>
      <c r="DU786" s="2" t="n">
        <v>0</v>
      </c>
      <c r="DV786" s="2" t="n">
        <v>62.46</v>
      </c>
      <c r="DW786" s="2" t="n">
        <v>59.57</v>
      </c>
      <c r="DX786" s="2" t="n">
        <v>0</v>
      </c>
      <c r="DY786" s="2" t="n">
        <v>80.86</v>
      </c>
      <c r="DZ786" s="2" t="n">
        <v>78.36</v>
      </c>
      <c r="EA786" s="2" t="n">
        <v>0</v>
      </c>
      <c r="EB786" s="2" t="n">
        <v>93.73999999999999</v>
      </c>
      <c r="EC786" s="2" t="n">
        <v>90.86</v>
      </c>
      <c r="ED786" s="2" t="n">
        <v>0</v>
      </c>
      <c r="EE786" s="2" t="n">
        <v>100</v>
      </c>
      <c r="EF786" s="2" t="n">
        <v>99.04000000000001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</row>
    <row r="787">
      <c r="A787" s="2" t="n">
        <v>3</v>
      </c>
      <c r="B787" s="2" t="inlineStr">
        <is>
          <t>27.01.04</t>
        </is>
      </c>
      <c r="C787" s="2" t="inlineStr">
        <is>
          <t>Ferragens</t>
        </is>
      </c>
      <c r="D787" s="2" t="inlineStr">
        <is>
          <t>21/12/2027</t>
        </is>
      </c>
      <c r="E787" s="2" t="inlineStr">
        <is>
          <t>25/09/2028</t>
        </is>
      </c>
      <c r="F787" s="2" t="n">
        <v>162</v>
      </c>
      <c r="G787" s="2" t="n">
        <v>0</v>
      </c>
      <c r="H787" s="2" t="n">
        <v>162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</v>
      </c>
      <c r="CV787" s="2" t="n">
        <v>0</v>
      </c>
      <c r="CW787" s="2" t="n">
        <v>0</v>
      </c>
      <c r="CX787" s="2" t="n">
        <v>0</v>
      </c>
      <c r="CY787" s="2" t="n">
        <v>0</v>
      </c>
      <c r="CZ787" s="2" t="n">
        <v>0</v>
      </c>
      <c r="DA787" s="2" t="n">
        <v>0</v>
      </c>
      <c r="DB787" s="2" t="n">
        <v>0</v>
      </c>
      <c r="DC787" s="2" t="n">
        <v>0</v>
      </c>
      <c r="DD787" s="2" t="n">
        <v>0.96</v>
      </c>
      <c r="DE787" s="2" t="n">
        <v>0</v>
      </c>
      <c r="DF787" s="2" t="n">
        <v>0</v>
      </c>
      <c r="DG787" s="2" t="n">
        <v>11.07</v>
      </c>
      <c r="DH787" s="2" t="n">
        <v>8.18</v>
      </c>
      <c r="DI787" s="2" t="n">
        <v>0</v>
      </c>
      <c r="DJ787" s="2" t="n">
        <v>20.21</v>
      </c>
      <c r="DK787" s="2" t="n">
        <v>17.32</v>
      </c>
      <c r="DL787" s="2" t="n">
        <v>0</v>
      </c>
      <c r="DM787" s="2" t="n">
        <v>31.88</v>
      </c>
      <c r="DN787" s="2" t="n">
        <v>28.65</v>
      </c>
      <c r="DO787" s="2" t="n">
        <v>0</v>
      </c>
      <c r="DP787" s="2" t="n">
        <v>40.99</v>
      </c>
      <c r="DQ787" s="2" t="n">
        <v>38.1</v>
      </c>
      <c r="DR787" s="2" t="n">
        <v>0</v>
      </c>
      <c r="DS787" s="2" t="n">
        <v>52.35</v>
      </c>
      <c r="DT787" s="2" t="n">
        <v>49.46</v>
      </c>
      <c r="DU787" s="2" t="n">
        <v>0</v>
      </c>
      <c r="DV787" s="2" t="n">
        <v>62.46</v>
      </c>
      <c r="DW787" s="2" t="n">
        <v>59.57</v>
      </c>
      <c r="DX787" s="2" t="n">
        <v>0</v>
      </c>
      <c r="DY787" s="2" t="n">
        <v>80.86</v>
      </c>
      <c r="DZ787" s="2" t="n">
        <v>78.36</v>
      </c>
      <c r="EA787" s="2" t="n">
        <v>0</v>
      </c>
      <c r="EB787" s="2" t="n">
        <v>93.73999999999999</v>
      </c>
      <c r="EC787" s="2" t="n">
        <v>90.86</v>
      </c>
      <c r="ED787" s="2" t="n">
        <v>0</v>
      </c>
      <c r="EE787" s="2" t="n">
        <v>100</v>
      </c>
      <c r="EF787" s="2" t="n">
        <v>99.04000000000001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</row>
    <row r="788">
      <c r="A788" s="2" t="n">
        <v>4</v>
      </c>
      <c r="B788" s="2" t="inlineStr">
        <is>
          <t>27.01.04.01</t>
        </is>
      </c>
      <c r="C788" s="2" t="inlineStr">
        <is>
          <t>Cadeado PADO para alçapões</t>
        </is>
      </c>
      <c r="D788" s="2" t="inlineStr">
        <is>
          <t>21/12/2027</t>
        </is>
      </c>
      <c r="E788" s="2" t="inlineStr">
        <is>
          <t>25/09/2028</t>
        </is>
      </c>
      <c r="F788" s="2" t="n">
        <v>162</v>
      </c>
      <c r="G788" s="2" t="n">
        <v>0</v>
      </c>
      <c r="H788" s="2" t="n">
        <v>162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</v>
      </c>
      <c r="CV788" s="2" t="n">
        <v>0</v>
      </c>
      <c r="CW788" s="2" t="n">
        <v>0</v>
      </c>
      <c r="CX788" s="2" t="n">
        <v>0</v>
      </c>
      <c r="CY788" s="2" t="n">
        <v>0</v>
      </c>
      <c r="CZ788" s="2" t="n">
        <v>0</v>
      </c>
      <c r="DA788" s="2" t="n">
        <v>0</v>
      </c>
      <c r="DB788" s="2" t="n">
        <v>0</v>
      </c>
      <c r="DC788" s="2" t="n">
        <v>0</v>
      </c>
      <c r="DD788" s="2" t="n">
        <v>0.96</v>
      </c>
      <c r="DE788" s="2" t="n">
        <v>0</v>
      </c>
      <c r="DF788" s="2" t="n">
        <v>0</v>
      </c>
      <c r="DG788" s="2" t="n">
        <v>11.07</v>
      </c>
      <c r="DH788" s="2" t="n">
        <v>8.18</v>
      </c>
      <c r="DI788" s="2" t="n">
        <v>0</v>
      </c>
      <c r="DJ788" s="2" t="n">
        <v>20.21</v>
      </c>
      <c r="DK788" s="2" t="n">
        <v>17.32</v>
      </c>
      <c r="DL788" s="2" t="n">
        <v>0</v>
      </c>
      <c r="DM788" s="2" t="n">
        <v>31.88</v>
      </c>
      <c r="DN788" s="2" t="n">
        <v>28.65</v>
      </c>
      <c r="DO788" s="2" t="n">
        <v>0</v>
      </c>
      <c r="DP788" s="2" t="n">
        <v>40.99</v>
      </c>
      <c r="DQ788" s="2" t="n">
        <v>38.1</v>
      </c>
      <c r="DR788" s="2" t="n">
        <v>0</v>
      </c>
      <c r="DS788" s="2" t="n">
        <v>52.35</v>
      </c>
      <c r="DT788" s="2" t="n">
        <v>49.46</v>
      </c>
      <c r="DU788" s="2" t="n">
        <v>0</v>
      </c>
      <c r="DV788" s="2" t="n">
        <v>62.46</v>
      </c>
      <c r="DW788" s="2" t="n">
        <v>59.57</v>
      </c>
      <c r="DX788" s="2" t="n">
        <v>0</v>
      </c>
      <c r="DY788" s="2" t="n">
        <v>80.86</v>
      </c>
      <c r="DZ788" s="2" t="n">
        <v>78.36</v>
      </c>
      <c r="EA788" s="2" t="n">
        <v>0</v>
      </c>
      <c r="EB788" s="2" t="n">
        <v>93.73999999999999</v>
      </c>
      <c r="EC788" s="2" t="n">
        <v>90.86</v>
      </c>
      <c r="ED788" s="2" t="n">
        <v>0</v>
      </c>
      <c r="EE788" s="2" t="n">
        <v>100</v>
      </c>
      <c r="EF788" s="2" t="n">
        <v>99.04000000000001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</row>
    <row r="789">
      <c r="A789" s="2" t="n">
        <v>2</v>
      </c>
      <c r="B789" s="2" t="inlineStr">
        <is>
          <t>27.02</t>
        </is>
      </c>
      <c r="C789" s="2" t="inlineStr">
        <is>
          <t>Paineis</t>
        </is>
      </c>
      <c r="D789" s="2" t="inlineStr">
        <is>
          <t>18/06/2027</t>
        </is>
      </c>
      <c r="E789" s="2" t="inlineStr">
        <is>
          <t>23/08/2028</t>
        </is>
      </c>
      <c r="F789" s="2" t="n">
        <v>557692.1854</v>
      </c>
      <c r="G789" s="2" t="n">
        <v>0</v>
      </c>
      <c r="H789" s="2" t="n">
        <v>557692.1854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25.15</v>
      </c>
      <c r="CQ789" s="2" t="n">
        <v>0</v>
      </c>
      <c r="CR789" s="2" t="n">
        <v>0</v>
      </c>
      <c r="CS789" s="2" t="n">
        <v>73.11</v>
      </c>
      <c r="CT789" s="2" t="n">
        <v>0</v>
      </c>
      <c r="CU789" s="2" t="n">
        <v>12.57</v>
      </c>
      <c r="CV789" s="2" t="n">
        <v>73.11</v>
      </c>
      <c r="CW789" s="2" t="n">
        <v>0</v>
      </c>
      <c r="CX789" s="2" t="n">
        <v>31.14</v>
      </c>
      <c r="CY789" s="2" t="n">
        <v>73.11</v>
      </c>
      <c r="CZ789" s="2" t="n">
        <v>0</v>
      </c>
      <c r="DA789" s="2" t="n">
        <v>73.11</v>
      </c>
      <c r="DB789" s="2" t="n">
        <v>73.11</v>
      </c>
      <c r="DC789" s="2" t="n">
        <v>0</v>
      </c>
      <c r="DD789" s="2" t="n">
        <v>74.29000000000001</v>
      </c>
      <c r="DE789" s="2" t="n">
        <v>73.11</v>
      </c>
      <c r="DF789" s="2" t="n">
        <v>0</v>
      </c>
      <c r="DG789" s="2" t="n">
        <v>75.18000000000001</v>
      </c>
      <c r="DH789" s="2" t="n">
        <v>73.11</v>
      </c>
      <c r="DI789" s="2" t="n">
        <v>0</v>
      </c>
      <c r="DJ789" s="2" t="n">
        <v>75.18000000000001</v>
      </c>
      <c r="DK789" s="2" t="n">
        <v>74.59</v>
      </c>
      <c r="DL789" s="2" t="n">
        <v>0</v>
      </c>
      <c r="DM789" s="2" t="n">
        <v>77.08</v>
      </c>
      <c r="DN789" s="2" t="n">
        <v>89.16</v>
      </c>
      <c r="DO789" s="2" t="n">
        <v>0</v>
      </c>
      <c r="DP789" s="2" t="n">
        <v>78.98</v>
      </c>
      <c r="DQ789" s="2" t="n">
        <v>89.16</v>
      </c>
      <c r="DR789" s="2" t="n">
        <v>0</v>
      </c>
      <c r="DS789" s="2" t="n">
        <v>93.12</v>
      </c>
      <c r="DT789" s="2" t="n">
        <v>91.06</v>
      </c>
      <c r="DU789" s="2" t="n">
        <v>0</v>
      </c>
      <c r="DV789" s="2" t="n">
        <v>94.86</v>
      </c>
      <c r="DW789" s="2" t="n">
        <v>92.95999999999999</v>
      </c>
      <c r="DX789" s="2" t="n">
        <v>0</v>
      </c>
      <c r="DY789" s="2" t="n">
        <v>94.86</v>
      </c>
      <c r="DZ789" s="2" t="n">
        <v>94.86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</row>
    <row r="790">
      <c r="A790" s="2" t="n">
        <v>3</v>
      </c>
      <c r="B790" s="2" t="inlineStr">
        <is>
          <t>27.02.01</t>
        </is>
      </c>
      <c r="C790" s="2" t="inlineStr">
        <is>
          <t>Painel de mdf folheado com lâmina natural de madeira nogueira</t>
        </is>
      </c>
      <c r="D790" s="2" t="inlineStr">
        <is>
          <t>18/06/2027</t>
        </is>
      </c>
      <c r="E790" s="2" t="inlineStr">
        <is>
          <t>23/08/2028</t>
        </is>
      </c>
      <c r="F790" s="2" t="n">
        <v>0</v>
      </c>
      <c r="G790" s="2" t="n">
        <v>0</v>
      </c>
      <c r="H790" s="2" t="n">
        <v>0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25.15</v>
      </c>
      <c r="CQ790" s="2" t="n">
        <v>0</v>
      </c>
      <c r="CR790" s="2" t="n">
        <v>0</v>
      </c>
      <c r="CS790" s="2" t="n">
        <v>73.11</v>
      </c>
      <c r="CT790" s="2" t="n">
        <v>0</v>
      </c>
      <c r="CU790" s="2" t="n">
        <v>12.57</v>
      </c>
      <c r="CV790" s="2" t="n">
        <v>73.11</v>
      </c>
      <c r="CW790" s="2" t="n">
        <v>0</v>
      </c>
      <c r="CX790" s="2" t="n">
        <v>31.14</v>
      </c>
      <c r="CY790" s="2" t="n">
        <v>73.11</v>
      </c>
      <c r="CZ790" s="2" t="n">
        <v>0</v>
      </c>
      <c r="DA790" s="2" t="n">
        <v>73.11</v>
      </c>
      <c r="DB790" s="2" t="n">
        <v>73.11</v>
      </c>
      <c r="DC790" s="2" t="n">
        <v>0</v>
      </c>
      <c r="DD790" s="2" t="n">
        <v>74.29000000000001</v>
      </c>
      <c r="DE790" s="2" t="n">
        <v>73.11</v>
      </c>
      <c r="DF790" s="2" t="n">
        <v>0</v>
      </c>
      <c r="DG790" s="2" t="n">
        <v>75.18000000000001</v>
      </c>
      <c r="DH790" s="2" t="n">
        <v>73.11</v>
      </c>
      <c r="DI790" s="2" t="n">
        <v>0</v>
      </c>
      <c r="DJ790" s="2" t="n">
        <v>75.18000000000001</v>
      </c>
      <c r="DK790" s="2" t="n">
        <v>74.59</v>
      </c>
      <c r="DL790" s="2" t="n">
        <v>0</v>
      </c>
      <c r="DM790" s="2" t="n">
        <v>77.08</v>
      </c>
      <c r="DN790" s="2" t="n">
        <v>89.16</v>
      </c>
      <c r="DO790" s="2" t="n">
        <v>0</v>
      </c>
      <c r="DP790" s="2" t="n">
        <v>78.98</v>
      </c>
      <c r="DQ790" s="2" t="n">
        <v>89.16</v>
      </c>
      <c r="DR790" s="2" t="n">
        <v>0</v>
      </c>
      <c r="DS790" s="2" t="n">
        <v>93.12</v>
      </c>
      <c r="DT790" s="2" t="n">
        <v>91.06</v>
      </c>
      <c r="DU790" s="2" t="n">
        <v>0</v>
      </c>
      <c r="DV790" s="2" t="n">
        <v>94.86</v>
      </c>
      <c r="DW790" s="2" t="n">
        <v>92.95999999999999</v>
      </c>
      <c r="DX790" s="2" t="n">
        <v>0</v>
      </c>
      <c r="DY790" s="2" t="n">
        <v>94.86</v>
      </c>
      <c r="DZ790" s="2" t="n">
        <v>94.86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</row>
    <row r="791">
      <c r="A791" s="2" t="n">
        <v>3</v>
      </c>
      <c r="B791" s="2" t="inlineStr">
        <is>
          <t>27.02.02</t>
        </is>
      </c>
      <c r="C791" s="2" t="inlineStr">
        <is>
          <t>INT - Painel de mdf folheado com lâmina natural de madeira nogueira</t>
        </is>
      </c>
      <c r="D791" s="2" t="inlineStr">
        <is>
          <t>18/06/2027</t>
        </is>
      </c>
      <c r="E791" s="2" t="inlineStr">
        <is>
          <t>23/08/2028</t>
        </is>
      </c>
      <c r="F791" s="2" t="n">
        <v>0</v>
      </c>
      <c r="G791" s="2" t="n">
        <v>0</v>
      </c>
      <c r="H791" s="2" t="n">
        <v>0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25.15</v>
      </c>
      <c r="CQ791" s="2" t="n">
        <v>0</v>
      </c>
      <c r="CR791" s="2" t="n">
        <v>0</v>
      </c>
      <c r="CS791" s="2" t="n">
        <v>73.11</v>
      </c>
      <c r="CT791" s="2" t="n">
        <v>0</v>
      </c>
      <c r="CU791" s="2" t="n">
        <v>12.57</v>
      </c>
      <c r="CV791" s="2" t="n">
        <v>73.11</v>
      </c>
      <c r="CW791" s="2" t="n">
        <v>0</v>
      </c>
      <c r="CX791" s="2" t="n">
        <v>31.14</v>
      </c>
      <c r="CY791" s="2" t="n">
        <v>73.11</v>
      </c>
      <c r="CZ791" s="2" t="n">
        <v>0</v>
      </c>
      <c r="DA791" s="2" t="n">
        <v>73.11</v>
      </c>
      <c r="DB791" s="2" t="n">
        <v>73.11</v>
      </c>
      <c r="DC791" s="2" t="n">
        <v>0</v>
      </c>
      <c r="DD791" s="2" t="n">
        <v>74.29000000000001</v>
      </c>
      <c r="DE791" s="2" t="n">
        <v>73.11</v>
      </c>
      <c r="DF791" s="2" t="n">
        <v>0</v>
      </c>
      <c r="DG791" s="2" t="n">
        <v>75.18000000000001</v>
      </c>
      <c r="DH791" s="2" t="n">
        <v>73.11</v>
      </c>
      <c r="DI791" s="2" t="n">
        <v>0</v>
      </c>
      <c r="DJ791" s="2" t="n">
        <v>75.18000000000001</v>
      </c>
      <c r="DK791" s="2" t="n">
        <v>74.59</v>
      </c>
      <c r="DL791" s="2" t="n">
        <v>0</v>
      </c>
      <c r="DM791" s="2" t="n">
        <v>77.08</v>
      </c>
      <c r="DN791" s="2" t="n">
        <v>89.16</v>
      </c>
      <c r="DO791" s="2" t="n">
        <v>0</v>
      </c>
      <c r="DP791" s="2" t="n">
        <v>78.98</v>
      </c>
      <c r="DQ791" s="2" t="n">
        <v>89.16</v>
      </c>
      <c r="DR791" s="2" t="n">
        <v>0</v>
      </c>
      <c r="DS791" s="2" t="n">
        <v>93.12</v>
      </c>
      <c r="DT791" s="2" t="n">
        <v>91.06</v>
      </c>
      <c r="DU791" s="2" t="n">
        <v>0</v>
      </c>
      <c r="DV791" s="2" t="n">
        <v>94.86</v>
      </c>
      <c r="DW791" s="2" t="n">
        <v>92.95999999999999</v>
      </c>
      <c r="DX791" s="2" t="n">
        <v>0</v>
      </c>
      <c r="DY791" s="2" t="n">
        <v>94.86</v>
      </c>
      <c r="DZ791" s="2" t="n">
        <v>94.86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</row>
    <row r="792">
      <c r="A792" s="2" t="n">
        <v>3</v>
      </c>
      <c r="B792" s="2" t="inlineStr">
        <is>
          <t>27.02.03</t>
        </is>
      </c>
      <c r="C792" s="2" t="inlineStr">
        <is>
          <t>INT - Painel de mdf folheado com lâmina natural de madeira nogueira; Textura Sto Stonex Freeform acabamento Signature Fine 30, cor a definir</t>
        </is>
      </c>
      <c r="D792" s="2" t="inlineStr">
        <is>
          <t>18/06/2027</t>
        </is>
      </c>
      <c r="E792" s="2" t="inlineStr">
        <is>
          <t>23/08/2028</t>
        </is>
      </c>
      <c r="F792" s="2" t="n">
        <v>0</v>
      </c>
      <c r="G792" s="2" t="n">
        <v>0</v>
      </c>
      <c r="H792" s="2" t="n">
        <v>0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25.15</v>
      </c>
      <c r="CQ792" s="2" t="n">
        <v>0</v>
      </c>
      <c r="CR792" s="2" t="n">
        <v>0</v>
      </c>
      <c r="CS792" s="2" t="n">
        <v>73.11</v>
      </c>
      <c r="CT792" s="2" t="n">
        <v>0</v>
      </c>
      <c r="CU792" s="2" t="n">
        <v>12.57</v>
      </c>
      <c r="CV792" s="2" t="n">
        <v>73.11</v>
      </c>
      <c r="CW792" s="2" t="n">
        <v>0</v>
      </c>
      <c r="CX792" s="2" t="n">
        <v>31.14</v>
      </c>
      <c r="CY792" s="2" t="n">
        <v>73.11</v>
      </c>
      <c r="CZ792" s="2" t="n">
        <v>0</v>
      </c>
      <c r="DA792" s="2" t="n">
        <v>73.11</v>
      </c>
      <c r="DB792" s="2" t="n">
        <v>73.11</v>
      </c>
      <c r="DC792" s="2" t="n">
        <v>0</v>
      </c>
      <c r="DD792" s="2" t="n">
        <v>74.29000000000001</v>
      </c>
      <c r="DE792" s="2" t="n">
        <v>73.11</v>
      </c>
      <c r="DF792" s="2" t="n">
        <v>0</v>
      </c>
      <c r="DG792" s="2" t="n">
        <v>75.18000000000001</v>
      </c>
      <c r="DH792" s="2" t="n">
        <v>73.11</v>
      </c>
      <c r="DI792" s="2" t="n">
        <v>0</v>
      </c>
      <c r="DJ792" s="2" t="n">
        <v>75.18000000000001</v>
      </c>
      <c r="DK792" s="2" t="n">
        <v>74.59</v>
      </c>
      <c r="DL792" s="2" t="n">
        <v>0</v>
      </c>
      <c r="DM792" s="2" t="n">
        <v>77.08</v>
      </c>
      <c r="DN792" s="2" t="n">
        <v>89.16</v>
      </c>
      <c r="DO792" s="2" t="n">
        <v>0</v>
      </c>
      <c r="DP792" s="2" t="n">
        <v>78.98</v>
      </c>
      <c r="DQ792" s="2" t="n">
        <v>89.16</v>
      </c>
      <c r="DR792" s="2" t="n">
        <v>0</v>
      </c>
      <c r="DS792" s="2" t="n">
        <v>93.12</v>
      </c>
      <c r="DT792" s="2" t="n">
        <v>91.06</v>
      </c>
      <c r="DU792" s="2" t="n">
        <v>0</v>
      </c>
      <c r="DV792" s="2" t="n">
        <v>94.86</v>
      </c>
      <c r="DW792" s="2" t="n">
        <v>92.95999999999999</v>
      </c>
      <c r="DX792" s="2" t="n">
        <v>0</v>
      </c>
      <c r="DY792" s="2" t="n">
        <v>94.86</v>
      </c>
      <c r="DZ792" s="2" t="n">
        <v>94.86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</row>
    <row r="793">
      <c r="A793" s="2" t="n">
        <v>3</v>
      </c>
      <c r="B793" s="2" t="inlineStr">
        <is>
          <t>27.02.04</t>
        </is>
      </c>
      <c r="C793" s="2" t="inlineStr">
        <is>
          <t>Fechamento em paineis de MDF, acabamento em microtextura branca, conforme detalhamento.</t>
        </is>
      </c>
      <c r="D793" s="2" t="inlineStr">
        <is>
          <t>18/06/2027</t>
        </is>
      </c>
      <c r="E793" s="2" t="inlineStr">
        <is>
          <t>23/08/2028</t>
        </is>
      </c>
      <c r="F793" s="2" t="n">
        <v>557692.1854</v>
      </c>
      <c r="G793" s="2" t="n">
        <v>0</v>
      </c>
      <c r="H793" s="2" t="n">
        <v>557692.1854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25.15</v>
      </c>
      <c r="CQ793" s="2" t="n">
        <v>0</v>
      </c>
      <c r="CR793" s="2" t="n">
        <v>0</v>
      </c>
      <c r="CS793" s="2" t="n">
        <v>73.11</v>
      </c>
      <c r="CT793" s="2" t="n">
        <v>0</v>
      </c>
      <c r="CU793" s="2" t="n">
        <v>12.57</v>
      </c>
      <c r="CV793" s="2" t="n">
        <v>73.11</v>
      </c>
      <c r="CW793" s="2" t="n">
        <v>0</v>
      </c>
      <c r="CX793" s="2" t="n">
        <v>31.14</v>
      </c>
      <c r="CY793" s="2" t="n">
        <v>73.11</v>
      </c>
      <c r="CZ793" s="2" t="n">
        <v>0</v>
      </c>
      <c r="DA793" s="2" t="n">
        <v>73.11</v>
      </c>
      <c r="DB793" s="2" t="n">
        <v>73.11</v>
      </c>
      <c r="DC793" s="2" t="n">
        <v>0</v>
      </c>
      <c r="DD793" s="2" t="n">
        <v>74.29000000000001</v>
      </c>
      <c r="DE793" s="2" t="n">
        <v>73.11</v>
      </c>
      <c r="DF793" s="2" t="n">
        <v>0</v>
      </c>
      <c r="DG793" s="2" t="n">
        <v>75.18000000000001</v>
      </c>
      <c r="DH793" s="2" t="n">
        <v>73.11</v>
      </c>
      <c r="DI793" s="2" t="n">
        <v>0</v>
      </c>
      <c r="DJ793" s="2" t="n">
        <v>75.18000000000001</v>
      </c>
      <c r="DK793" s="2" t="n">
        <v>74.59</v>
      </c>
      <c r="DL793" s="2" t="n">
        <v>0</v>
      </c>
      <c r="DM793" s="2" t="n">
        <v>77.08</v>
      </c>
      <c r="DN793" s="2" t="n">
        <v>89.16</v>
      </c>
      <c r="DO793" s="2" t="n">
        <v>0</v>
      </c>
      <c r="DP793" s="2" t="n">
        <v>78.98</v>
      </c>
      <c r="DQ793" s="2" t="n">
        <v>89.16</v>
      </c>
      <c r="DR793" s="2" t="n">
        <v>0</v>
      </c>
      <c r="DS793" s="2" t="n">
        <v>93.12</v>
      </c>
      <c r="DT793" s="2" t="n">
        <v>91.06</v>
      </c>
      <c r="DU793" s="2" t="n">
        <v>0</v>
      </c>
      <c r="DV793" s="2" t="n">
        <v>94.86</v>
      </c>
      <c r="DW793" s="2" t="n">
        <v>92.95999999999999</v>
      </c>
      <c r="DX793" s="2" t="n">
        <v>0</v>
      </c>
      <c r="DY793" s="2" t="n">
        <v>94.86</v>
      </c>
      <c r="DZ793" s="2" t="n">
        <v>94.86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</row>
    <row r="794">
      <c r="A794" s="2" t="n">
        <v>1</v>
      </c>
      <c r="B794" s="2" t="inlineStr">
        <is>
          <t>28</t>
        </is>
      </c>
      <c r="C794" s="2" t="inlineStr">
        <is>
          <t>REVESTIMENTOS DE MASSA EM PISOS</t>
        </is>
      </c>
      <c r="D794" s="2" t="inlineStr">
        <is>
          <t>16/07/2026</t>
        </is>
      </c>
      <c r="E794" s="2" t="inlineStr">
        <is>
          <t>10/04/2028</t>
        </is>
      </c>
      <c r="F794" s="2" t="n">
        <v>938445.6963042321</v>
      </c>
      <c r="G794" s="2" t="n">
        <v>0</v>
      </c>
      <c r="H794" s="2" t="n">
        <v>938445.6963042321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0.53</v>
      </c>
      <c r="BC794" s="2" t="n">
        <v>0</v>
      </c>
      <c r="BD794" s="2" t="n">
        <v>0</v>
      </c>
      <c r="BE794" s="2" t="n">
        <v>0.8100000000000001</v>
      </c>
      <c r="BF794" s="2" t="n">
        <v>0.15</v>
      </c>
      <c r="BG794" s="2" t="n">
        <v>0.15</v>
      </c>
      <c r="BH794" s="2" t="n">
        <v>0.91</v>
      </c>
      <c r="BI794" s="2" t="n">
        <v>0.15</v>
      </c>
      <c r="BJ794" s="2" t="n">
        <v>0.15</v>
      </c>
      <c r="BK794" s="2" t="n">
        <v>1.29</v>
      </c>
      <c r="BL794" s="2" t="n">
        <v>1.29</v>
      </c>
      <c r="BM794" s="2" t="n">
        <v>0.15</v>
      </c>
      <c r="BN794" s="2" t="n">
        <v>1.29</v>
      </c>
      <c r="BO794" s="2" t="n">
        <v>1.67</v>
      </c>
      <c r="BP794" s="2" t="n">
        <v>0.15</v>
      </c>
      <c r="BQ794" s="2" t="n">
        <v>2.88</v>
      </c>
      <c r="BR794" s="2" t="n">
        <v>2.49</v>
      </c>
      <c r="BS794" s="2" t="n">
        <v>0.15</v>
      </c>
      <c r="BT794" s="2" t="n">
        <v>6.69</v>
      </c>
      <c r="BU794" s="2" t="n">
        <v>6.1</v>
      </c>
      <c r="BV794" s="2" t="n">
        <v>0.15</v>
      </c>
      <c r="BW794" s="2" t="n">
        <v>13.77</v>
      </c>
      <c r="BX794" s="2" t="n">
        <v>15.04</v>
      </c>
      <c r="BY794" s="2" t="n">
        <v>0.15</v>
      </c>
      <c r="BZ794" s="2" t="n">
        <v>20.57</v>
      </c>
      <c r="CA794" s="2" t="n">
        <v>21.24</v>
      </c>
      <c r="CB794" s="2" t="n">
        <v>0.15</v>
      </c>
      <c r="CC794" s="2" t="n">
        <v>29.3</v>
      </c>
      <c r="CD794" s="2" t="n">
        <v>27.69</v>
      </c>
      <c r="CE794" s="2" t="n">
        <v>0.15</v>
      </c>
      <c r="CF794" s="2" t="n">
        <v>35.35</v>
      </c>
      <c r="CG794" s="2" t="n">
        <v>35</v>
      </c>
      <c r="CH794" s="2" t="n">
        <v>0.15</v>
      </c>
      <c r="CI794" s="2" t="n">
        <v>41.8</v>
      </c>
      <c r="CJ794" s="2" t="n">
        <v>44.82</v>
      </c>
      <c r="CK794" s="2" t="n">
        <v>0.15</v>
      </c>
      <c r="CL794" s="2" t="n">
        <v>49.18</v>
      </c>
      <c r="CM794" s="2" t="n">
        <v>62.22</v>
      </c>
      <c r="CN794" s="2" t="n">
        <v>0.15</v>
      </c>
      <c r="CO794" s="2" t="n">
        <v>61.08</v>
      </c>
      <c r="CP794" s="2" t="n">
        <v>69.34</v>
      </c>
      <c r="CQ794" s="2" t="n">
        <v>0.15</v>
      </c>
      <c r="CR794" s="2" t="n">
        <v>77.55</v>
      </c>
      <c r="CS794" s="2" t="n">
        <v>75.79000000000001</v>
      </c>
      <c r="CT794" s="2" t="n">
        <v>0.15</v>
      </c>
      <c r="CU794" s="2" t="n">
        <v>85.39</v>
      </c>
      <c r="CV794" s="2" t="n">
        <v>84.14</v>
      </c>
      <c r="CW794" s="2" t="n">
        <v>0.15</v>
      </c>
      <c r="CX794" s="2" t="n">
        <v>90.01000000000001</v>
      </c>
      <c r="CY794" s="2" t="n">
        <v>90.39</v>
      </c>
      <c r="CZ794" s="2" t="n">
        <v>0.15</v>
      </c>
      <c r="DA794" s="2" t="n">
        <v>92.40000000000001</v>
      </c>
      <c r="DB794" s="2" t="n">
        <v>92.3</v>
      </c>
      <c r="DC794" s="2" t="n">
        <v>0.15</v>
      </c>
      <c r="DD794" s="2" t="n">
        <v>92.45</v>
      </c>
      <c r="DE794" s="2" t="n">
        <v>95.25</v>
      </c>
      <c r="DF794" s="2" t="n">
        <v>0.15</v>
      </c>
      <c r="DG794" s="2" t="n">
        <v>92.84999999999999</v>
      </c>
      <c r="DH794" s="2" t="n">
        <v>95.65000000000001</v>
      </c>
      <c r="DI794" s="2" t="n">
        <v>0.15</v>
      </c>
      <c r="DJ794" s="2" t="n">
        <v>93.12</v>
      </c>
      <c r="DK794" s="2" t="n">
        <v>95.92</v>
      </c>
      <c r="DL794" s="2" t="n">
        <v>0.15</v>
      </c>
      <c r="DM794" s="2" t="n">
        <v>97.55</v>
      </c>
      <c r="DN794" s="2" t="n">
        <v>97.55</v>
      </c>
      <c r="DO794" s="2" t="n">
        <v>0.15</v>
      </c>
      <c r="DP794" s="2" t="n">
        <v>100</v>
      </c>
      <c r="DQ794" s="2" t="n">
        <v>100</v>
      </c>
      <c r="DR794" s="2" t="n">
        <v>0.15</v>
      </c>
      <c r="DS794" s="2" t="n">
        <v>100</v>
      </c>
      <c r="DT794" s="2" t="n">
        <v>100</v>
      </c>
      <c r="DU794" s="2" t="n">
        <v>0.15</v>
      </c>
      <c r="DV794" s="2" t="n">
        <v>100</v>
      </c>
      <c r="DW794" s="2" t="n">
        <v>100</v>
      </c>
      <c r="DX794" s="2" t="n">
        <v>0.15</v>
      </c>
      <c r="DY794" s="2" t="n">
        <v>100</v>
      </c>
      <c r="DZ794" s="2" t="n">
        <v>100</v>
      </c>
      <c r="EA794" s="2" t="n">
        <v>0.15</v>
      </c>
      <c r="EB794" s="2" t="n">
        <v>100</v>
      </c>
      <c r="EC794" s="2" t="n">
        <v>100</v>
      </c>
      <c r="ED794" s="2" t="n">
        <v>0.15</v>
      </c>
      <c r="EE794" s="2" t="n">
        <v>100</v>
      </c>
      <c r="EF794" s="2" t="n">
        <v>100</v>
      </c>
      <c r="EG794" s="2" t="n">
        <v>0.15</v>
      </c>
      <c r="EH794" s="2" t="n">
        <v>100</v>
      </c>
      <c r="EI794" s="2" t="n">
        <v>100</v>
      </c>
      <c r="EJ794" s="2" t="n">
        <v>0.15</v>
      </c>
      <c r="EK794" s="2" t="n">
        <v>100</v>
      </c>
      <c r="EL794" s="2" t="n">
        <v>100</v>
      </c>
      <c r="EM794" s="2" t="n">
        <v>0.15</v>
      </c>
      <c r="EN794" s="2" t="n">
        <v>100</v>
      </c>
      <c r="EO794" s="2" t="n">
        <v>100</v>
      </c>
      <c r="EP794" s="2" t="n">
        <v>0.15</v>
      </c>
    </row>
    <row r="795">
      <c r="A795" s="2" t="n">
        <v>2</v>
      </c>
      <c r="B795" s="2" t="inlineStr">
        <is>
          <t>28.01</t>
        </is>
      </c>
      <c r="C795" s="2" t="inlineStr">
        <is>
          <t>Serviços complentares ao piso</t>
        </is>
      </c>
      <c r="D795" s="2" t="inlineStr">
        <is>
          <t>16/07/2026</t>
        </is>
      </c>
      <c r="E795" s="2" t="inlineStr">
        <is>
          <t>10/04/2028</t>
        </is>
      </c>
      <c r="F795" s="2" t="n">
        <v>850228.3895196603</v>
      </c>
      <c r="G795" s="2" t="n">
        <v>0</v>
      </c>
      <c r="H795" s="2" t="n">
        <v>850228.3895196603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0.53</v>
      </c>
      <c r="BC795" s="2" t="n">
        <v>0</v>
      </c>
      <c r="BD795" s="2" t="n">
        <v>0</v>
      </c>
      <c r="BE795" s="2" t="n">
        <v>0.8100000000000001</v>
      </c>
      <c r="BF795" s="2" t="n">
        <v>0.15</v>
      </c>
      <c r="BG795" s="2" t="n">
        <v>0.15</v>
      </c>
      <c r="BH795" s="2" t="n">
        <v>0.91</v>
      </c>
      <c r="BI795" s="2" t="n">
        <v>0.15</v>
      </c>
      <c r="BJ795" s="2" t="n">
        <v>0.15</v>
      </c>
      <c r="BK795" s="2" t="n">
        <v>1.29</v>
      </c>
      <c r="BL795" s="2" t="n">
        <v>1.29</v>
      </c>
      <c r="BM795" s="2" t="n">
        <v>0.15</v>
      </c>
      <c r="BN795" s="2" t="n">
        <v>1.29</v>
      </c>
      <c r="BO795" s="2" t="n">
        <v>1.67</v>
      </c>
      <c r="BP795" s="2" t="n">
        <v>0.15</v>
      </c>
      <c r="BQ795" s="2" t="n">
        <v>2.88</v>
      </c>
      <c r="BR795" s="2" t="n">
        <v>2.49</v>
      </c>
      <c r="BS795" s="2" t="n">
        <v>0.15</v>
      </c>
      <c r="BT795" s="2" t="n">
        <v>6.69</v>
      </c>
      <c r="BU795" s="2" t="n">
        <v>6.1</v>
      </c>
      <c r="BV795" s="2" t="n">
        <v>0.15</v>
      </c>
      <c r="BW795" s="2" t="n">
        <v>13.77</v>
      </c>
      <c r="BX795" s="2" t="n">
        <v>15.04</v>
      </c>
      <c r="BY795" s="2" t="n">
        <v>0.15</v>
      </c>
      <c r="BZ795" s="2" t="n">
        <v>20.57</v>
      </c>
      <c r="CA795" s="2" t="n">
        <v>21.24</v>
      </c>
      <c r="CB795" s="2" t="n">
        <v>0.15</v>
      </c>
      <c r="CC795" s="2" t="n">
        <v>29.3</v>
      </c>
      <c r="CD795" s="2" t="n">
        <v>27.69</v>
      </c>
      <c r="CE795" s="2" t="n">
        <v>0.15</v>
      </c>
      <c r="CF795" s="2" t="n">
        <v>35.35</v>
      </c>
      <c r="CG795" s="2" t="n">
        <v>35</v>
      </c>
      <c r="CH795" s="2" t="n">
        <v>0.15</v>
      </c>
      <c r="CI795" s="2" t="n">
        <v>41.8</v>
      </c>
      <c r="CJ795" s="2" t="n">
        <v>44.82</v>
      </c>
      <c r="CK795" s="2" t="n">
        <v>0.15</v>
      </c>
      <c r="CL795" s="2" t="n">
        <v>49.18</v>
      </c>
      <c r="CM795" s="2" t="n">
        <v>62.22</v>
      </c>
      <c r="CN795" s="2" t="n">
        <v>0.15</v>
      </c>
      <c r="CO795" s="2" t="n">
        <v>61.08</v>
      </c>
      <c r="CP795" s="2" t="n">
        <v>69.34</v>
      </c>
      <c r="CQ795" s="2" t="n">
        <v>0.15</v>
      </c>
      <c r="CR795" s="2" t="n">
        <v>77.55</v>
      </c>
      <c r="CS795" s="2" t="n">
        <v>75.79000000000001</v>
      </c>
      <c r="CT795" s="2" t="n">
        <v>0.15</v>
      </c>
      <c r="CU795" s="2" t="n">
        <v>85.39</v>
      </c>
      <c r="CV795" s="2" t="n">
        <v>84.14</v>
      </c>
      <c r="CW795" s="2" t="n">
        <v>0.15</v>
      </c>
      <c r="CX795" s="2" t="n">
        <v>90.01000000000001</v>
      </c>
      <c r="CY795" s="2" t="n">
        <v>90.39</v>
      </c>
      <c r="CZ795" s="2" t="n">
        <v>0.15</v>
      </c>
      <c r="DA795" s="2" t="n">
        <v>92.40000000000001</v>
      </c>
      <c r="DB795" s="2" t="n">
        <v>92.3</v>
      </c>
      <c r="DC795" s="2" t="n">
        <v>0.15</v>
      </c>
      <c r="DD795" s="2" t="n">
        <v>92.45</v>
      </c>
      <c r="DE795" s="2" t="n">
        <v>95.25</v>
      </c>
      <c r="DF795" s="2" t="n">
        <v>0.15</v>
      </c>
      <c r="DG795" s="2" t="n">
        <v>92.84999999999999</v>
      </c>
      <c r="DH795" s="2" t="n">
        <v>95.65000000000001</v>
      </c>
      <c r="DI795" s="2" t="n">
        <v>0.15</v>
      </c>
      <c r="DJ795" s="2" t="n">
        <v>93.12</v>
      </c>
      <c r="DK795" s="2" t="n">
        <v>95.92</v>
      </c>
      <c r="DL795" s="2" t="n">
        <v>0.15</v>
      </c>
      <c r="DM795" s="2" t="n">
        <v>97.55</v>
      </c>
      <c r="DN795" s="2" t="n">
        <v>97.55</v>
      </c>
      <c r="DO795" s="2" t="n">
        <v>0.15</v>
      </c>
      <c r="DP795" s="2" t="n">
        <v>100</v>
      </c>
      <c r="DQ795" s="2" t="n">
        <v>100</v>
      </c>
      <c r="DR795" s="2" t="n">
        <v>0.15</v>
      </c>
      <c r="DS795" s="2" t="n">
        <v>100</v>
      </c>
      <c r="DT795" s="2" t="n">
        <v>100</v>
      </c>
      <c r="DU795" s="2" t="n">
        <v>0.15</v>
      </c>
      <c r="DV795" s="2" t="n">
        <v>100</v>
      </c>
      <c r="DW795" s="2" t="n">
        <v>100</v>
      </c>
      <c r="DX795" s="2" t="n">
        <v>0.15</v>
      </c>
      <c r="DY795" s="2" t="n">
        <v>100</v>
      </c>
      <c r="DZ795" s="2" t="n">
        <v>100</v>
      </c>
      <c r="EA795" s="2" t="n">
        <v>0.15</v>
      </c>
      <c r="EB795" s="2" t="n">
        <v>100</v>
      </c>
      <c r="EC795" s="2" t="n">
        <v>100</v>
      </c>
      <c r="ED795" s="2" t="n">
        <v>0.15</v>
      </c>
      <c r="EE795" s="2" t="n">
        <v>100</v>
      </c>
      <c r="EF795" s="2" t="n">
        <v>100</v>
      </c>
      <c r="EG795" s="2" t="n">
        <v>0.15</v>
      </c>
      <c r="EH795" s="2" t="n">
        <v>100</v>
      </c>
      <c r="EI795" s="2" t="n">
        <v>100</v>
      </c>
      <c r="EJ795" s="2" t="n">
        <v>0.15</v>
      </c>
      <c r="EK795" s="2" t="n">
        <v>100</v>
      </c>
      <c r="EL795" s="2" t="n">
        <v>100</v>
      </c>
      <c r="EM795" s="2" t="n">
        <v>0.15</v>
      </c>
      <c r="EN795" s="2" t="n">
        <v>100</v>
      </c>
      <c r="EO795" s="2" t="n">
        <v>100</v>
      </c>
      <c r="EP795" s="2" t="n">
        <v>0.15</v>
      </c>
    </row>
    <row r="796">
      <c r="A796" s="2" t="n">
        <v>3</v>
      </c>
      <c r="B796" s="2" t="inlineStr">
        <is>
          <t>28.01.01</t>
        </is>
      </c>
      <c r="C796" s="2" t="inlineStr">
        <is>
          <t>Taliscamento de Pisos</t>
        </is>
      </c>
      <c r="D796" s="2" t="inlineStr">
        <is>
          <t>16/07/2026</t>
        </is>
      </c>
      <c r="E796" s="2" t="inlineStr">
        <is>
          <t>10/04/2028</t>
        </is>
      </c>
      <c r="F796" s="2" t="n">
        <v>37550.26927278908</v>
      </c>
      <c r="G796" s="2" t="n">
        <v>0</v>
      </c>
      <c r="H796" s="2" t="n">
        <v>37550.26927278908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0.53</v>
      </c>
      <c r="BC796" s="2" t="n">
        <v>0</v>
      </c>
      <c r="BD796" s="2" t="n">
        <v>0</v>
      </c>
      <c r="BE796" s="2" t="n">
        <v>0.8100000000000001</v>
      </c>
      <c r="BF796" s="2" t="n">
        <v>0.15</v>
      </c>
      <c r="BG796" s="2" t="n">
        <v>0.15</v>
      </c>
      <c r="BH796" s="2" t="n">
        <v>0.91</v>
      </c>
      <c r="BI796" s="2" t="n">
        <v>0.15</v>
      </c>
      <c r="BJ796" s="2" t="n">
        <v>0.15</v>
      </c>
      <c r="BK796" s="2" t="n">
        <v>1.29</v>
      </c>
      <c r="BL796" s="2" t="n">
        <v>1.29</v>
      </c>
      <c r="BM796" s="2" t="n">
        <v>0.15</v>
      </c>
      <c r="BN796" s="2" t="n">
        <v>1.29</v>
      </c>
      <c r="BO796" s="2" t="n">
        <v>1.67</v>
      </c>
      <c r="BP796" s="2" t="n">
        <v>0.15</v>
      </c>
      <c r="BQ796" s="2" t="n">
        <v>2.88</v>
      </c>
      <c r="BR796" s="2" t="n">
        <v>2.49</v>
      </c>
      <c r="BS796" s="2" t="n">
        <v>0.15</v>
      </c>
      <c r="BT796" s="2" t="n">
        <v>6.69</v>
      </c>
      <c r="BU796" s="2" t="n">
        <v>6.1</v>
      </c>
      <c r="BV796" s="2" t="n">
        <v>0.15</v>
      </c>
      <c r="BW796" s="2" t="n">
        <v>13.77</v>
      </c>
      <c r="BX796" s="2" t="n">
        <v>15.04</v>
      </c>
      <c r="BY796" s="2" t="n">
        <v>0.15</v>
      </c>
      <c r="BZ796" s="2" t="n">
        <v>20.57</v>
      </c>
      <c r="CA796" s="2" t="n">
        <v>21.24</v>
      </c>
      <c r="CB796" s="2" t="n">
        <v>0.15</v>
      </c>
      <c r="CC796" s="2" t="n">
        <v>29.3</v>
      </c>
      <c r="CD796" s="2" t="n">
        <v>27.69</v>
      </c>
      <c r="CE796" s="2" t="n">
        <v>0.15</v>
      </c>
      <c r="CF796" s="2" t="n">
        <v>35.35</v>
      </c>
      <c r="CG796" s="2" t="n">
        <v>35</v>
      </c>
      <c r="CH796" s="2" t="n">
        <v>0.15</v>
      </c>
      <c r="CI796" s="2" t="n">
        <v>41.8</v>
      </c>
      <c r="CJ796" s="2" t="n">
        <v>44.82</v>
      </c>
      <c r="CK796" s="2" t="n">
        <v>0.15</v>
      </c>
      <c r="CL796" s="2" t="n">
        <v>49.18</v>
      </c>
      <c r="CM796" s="2" t="n">
        <v>62.22</v>
      </c>
      <c r="CN796" s="2" t="n">
        <v>0.15</v>
      </c>
      <c r="CO796" s="2" t="n">
        <v>61.08</v>
      </c>
      <c r="CP796" s="2" t="n">
        <v>69.34</v>
      </c>
      <c r="CQ796" s="2" t="n">
        <v>0.15</v>
      </c>
      <c r="CR796" s="2" t="n">
        <v>77.55</v>
      </c>
      <c r="CS796" s="2" t="n">
        <v>75.79000000000001</v>
      </c>
      <c r="CT796" s="2" t="n">
        <v>0.15</v>
      </c>
      <c r="CU796" s="2" t="n">
        <v>85.39</v>
      </c>
      <c r="CV796" s="2" t="n">
        <v>84.14</v>
      </c>
      <c r="CW796" s="2" t="n">
        <v>0.15</v>
      </c>
      <c r="CX796" s="2" t="n">
        <v>90.01000000000001</v>
      </c>
      <c r="CY796" s="2" t="n">
        <v>90.39</v>
      </c>
      <c r="CZ796" s="2" t="n">
        <v>0.15</v>
      </c>
      <c r="DA796" s="2" t="n">
        <v>92.40000000000001</v>
      </c>
      <c r="DB796" s="2" t="n">
        <v>92.3</v>
      </c>
      <c r="DC796" s="2" t="n">
        <v>0.15</v>
      </c>
      <c r="DD796" s="2" t="n">
        <v>92.45</v>
      </c>
      <c r="DE796" s="2" t="n">
        <v>95.25</v>
      </c>
      <c r="DF796" s="2" t="n">
        <v>0.15</v>
      </c>
      <c r="DG796" s="2" t="n">
        <v>92.84999999999999</v>
      </c>
      <c r="DH796" s="2" t="n">
        <v>95.65000000000001</v>
      </c>
      <c r="DI796" s="2" t="n">
        <v>0.15</v>
      </c>
      <c r="DJ796" s="2" t="n">
        <v>93.12</v>
      </c>
      <c r="DK796" s="2" t="n">
        <v>95.92</v>
      </c>
      <c r="DL796" s="2" t="n">
        <v>0.15</v>
      </c>
      <c r="DM796" s="2" t="n">
        <v>97.55</v>
      </c>
      <c r="DN796" s="2" t="n">
        <v>97.55</v>
      </c>
      <c r="DO796" s="2" t="n">
        <v>0.15</v>
      </c>
      <c r="DP796" s="2" t="n">
        <v>100</v>
      </c>
      <c r="DQ796" s="2" t="n">
        <v>100</v>
      </c>
      <c r="DR796" s="2" t="n">
        <v>0.15</v>
      </c>
      <c r="DS796" s="2" t="n">
        <v>100</v>
      </c>
      <c r="DT796" s="2" t="n">
        <v>100</v>
      </c>
      <c r="DU796" s="2" t="n">
        <v>0.15</v>
      </c>
      <c r="DV796" s="2" t="n">
        <v>100</v>
      </c>
      <c r="DW796" s="2" t="n">
        <v>100</v>
      </c>
      <c r="DX796" s="2" t="n">
        <v>0.15</v>
      </c>
      <c r="DY796" s="2" t="n">
        <v>100</v>
      </c>
      <c r="DZ796" s="2" t="n">
        <v>100</v>
      </c>
      <c r="EA796" s="2" t="n">
        <v>0.15</v>
      </c>
      <c r="EB796" s="2" t="n">
        <v>100</v>
      </c>
      <c r="EC796" s="2" t="n">
        <v>100</v>
      </c>
      <c r="ED796" s="2" t="n">
        <v>0.15</v>
      </c>
      <c r="EE796" s="2" t="n">
        <v>100</v>
      </c>
      <c r="EF796" s="2" t="n">
        <v>100</v>
      </c>
      <c r="EG796" s="2" t="n">
        <v>0.15</v>
      </c>
      <c r="EH796" s="2" t="n">
        <v>100</v>
      </c>
      <c r="EI796" s="2" t="n">
        <v>100</v>
      </c>
      <c r="EJ796" s="2" t="n">
        <v>0.15</v>
      </c>
      <c r="EK796" s="2" t="n">
        <v>100</v>
      </c>
      <c r="EL796" s="2" t="n">
        <v>100</v>
      </c>
      <c r="EM796" s="2" t="n">
        <v>0.15</v>
      </c>
      <c r="EN796" s="2" t="n">
        <v>100</v>
      </c>
      <c r="EO796" s="2" t="n">
        <v>100</v>
      </c>
      <c r="EP796" s="2" t="n">
        <v>0.15</v>
      </c>
    </row>
    <row r="797">
      <c r="A797" s="2" t="n">
        <v>3</v>
      </c>
      <c r="B797" s="2" t="inlineStr">
        <is>
          <t>28.01.02</t>
        </is>
      </c>
      <c r="C797" s="2" t="inlineStr">
        <is>
          <t>Camada de regularização com argamassa de cimento e areia - 03 cm</t>
        </is>
      </c>
      <c r="D797" s="2" t="inlineStr">
        <is>
          <t>16/07/2026</t>
        </is>
      </c>
      <c r="E797" s="2" t="inlineStr">
        <is>
          <t>10/04/2028</t>
        </is>
      </c>
      <c r="F797" s="2" t="n">
        <v>626494.3406313431</v>
      </c>
      <c r="G797" s="2" t="n">
        <v>0</v>
      </c>
      <c r="H797" s="2" t="n">
        <v>626494.3406313431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0.53</v>
      </c>
      <c r="BC797" s="2" t="n">
        <v>0</v>
      </c>
      <c r="BD797" s="2" t="n">
        <v>0</v>
      </c>
      <c r="BE797" s="2" t="n">
        <v>0.8100000000000001</v>
      </c>
      <c r="BF797" s="2" t="n">
        <v>0.15</v>
      </c>
      <c r="BG797" s="2" t="n">
        <v>0.15</v>
      </c>
      <c r="BH797" s="2" t="n">
        <v>0.91</v>
      </c>
      <c r="BI797" s="2" t="n">
        <v>0.15</v>
      </c>
      <c r="BJ797" s="2" t="n">
        <v>0.15</v>
      </c>
      <c r="BK797" s="2" t="n">
        <v>1.29</v>
      </c>
      <c r="BL797" s="2" t="n">
        <v>1.29</v>
      </c>
      <c r="BM797" s="2" t="n">
        <v>0.15</v>
      </c>
      <c r="BN797" s="2" t="n">
        <v>1.29</v>
      </c>
      <c r="BO797" s="2" t="n">
        <v>1.67</v>
      </c>
      <c r="BP797" s="2" t="n">
        <v>0.15</v>
      </c>
      <c r="BQ797" s="2" t="n">
        <v>2.88</v>
      </c>
      <c r="BR797" s="2" t="n">
        <v>2.49</v>
      </c>
      <c r="BS797" s="2" t="n">
        <v>0.15</v>
      </c>
      <c r="BT797" s="2" t="n">
        <v>6.69</v>
      </c>
      <c r="BU797" s="2" t="n">
        <v>6.1</v>
      </c>
      <c r="BV797" s="2" t="n">
        <v>0.15</v>
      </c>
      <c r="BW797" s="2" t="n">
        <v>13.77</v>
      </c>
      <c r="BX797" s="2" t="n">
        <v>15.04</v>
      </c>
      <c r="BY797" s="2" t="n">
        <v>0.15</v>
      </c>
      <c r="BZ797" s="2" t="n">
        <v>20.57</v>
      </c>
      <c r="CA797" s="2" t="n">
        <v>21.24</v>
      </c>
      <c r="CB797" s="2" t="n">
        <v>0.15</v>
      </c>
      <c r="CC797" s="2" t="n">
        <v>29.3</v>
      </c>
      <c r="CD797" s="2" t="n">
        <v>27.69</v>
      </c>
      <c r="CE797" s="2" t="n">
        <v>0.15</v>
      </c>
      <c r="CF797" s="2" t="n">
        <v>35.35</v>
      </c>
      <c r="CG797" s="2" t="n">
        <v>35</v>
      </c>
      <c r="CH797" s="2" t="n">
        <v>0.15</v>
      </c>
      <c r="CI797" s="2" t="n">
        <v>41.8</v>
      </c>
      <c r="CJ797" s="2" t="n">
        <v>44.82</v>
      </c>
      <c r="CK797" s="2" t="n">
        <v>0.15</v>
      </c>
      <c r="CL797" s="2" t="n">
        <v>49.18</v>
      </c>
      <c r="CM797" s="2" t="n">
        <v>62.22</v>
      </c>
      <c r="CN797" s="2" t="n">
        <v>0.15</v>
      </c>
      <c r="CO797" s="2" t="n">
        <v>61.08</v>
      </c>
      <c r="CP797" s="2" t="n">
        <v>69.34</v>
      </c>
      <c r="CQ797" s="2" t="n">
        <v>0.15</v>
      </c>
      <c r="CR797" s="2" t="n">
        <v>77.55</v>
      </c>
      <c r="CS797" s="2" t="n">
        <v>75.79000000000001</v>
      </c>
      <c r="CT797" s="2" t="n">
        <v>0.15</v>
      </c>
      <c r="CU797" s="2" t="n">
        <v>85.39</v>
      </c>
      <c r="CV797" s="2" t="n">
        <v>84.14</v>
      </c>
      <c r="CW797" s="2" t="n">
        <v>0.15</v>
      </c>
      <c r="CX797" s="2" t="n">
        <v>90.01000000000001</v>
      </c>
      <c r="CY797" s="2" t="n">
        <v>90.39</v>
      </c>
      <c r="CZ797" s="2" t="n">
        <v>0.15</v>
      </c>
      <c r="DA797" s="2" t="n">
        <v>92.40000000000001</v>
      </c>
      <c r="DB797" s="2" t="n">
        <v>92.3</v>
      </c>
      <c r="DC797" s="2" t="n">
        <v>0.15</v>
      </c>
      <c r="DD797" s="2" t="n">
        <v>92.45</v>
      </c>
      <c r="DE797" s="2" t="n">
        <v>95.25</v>
      </c>
      <c r="DF797" s="2" t="n">
        <v>0.15</v>
      </c>
      <c r="DG797" s="2" t="n">
        <v>92.84999999999999</v>
      </c>
      <c r="DH797" s="2" t="n">
        <v>95.65000000000001</v>
      </c>
      <c r="DI797" s="2" t="n">
        <v>0.15</v>
      </c>
      <c r="DJ797" s="2" t="n">
        <v>93.12</v>
      </c>
      <c r="DK797" s="2" t="n">
        <v>95.92</v>
      </c>
      <c r="DL797" s="2" t="n">
        <v>0.15</v>
      </c>
      <c r="DM797" s="2" t="n">
        <v>97.55</v>
      </c>
      <c r="DN797" s="2" t="n">
        <v>97.55</v>
      </c>
      <c r="DO797" s="2" t="n">
        <v>0.15</v>
      </c>
      <c r="DP797" s="2" t="n">
        <v>100</v>
      </c>
      <c r="DQ797" s="2" t="n">
        <v>100</v>
      </c>
      <c r="DR797" s="2" t="n">
        <v>0.15</v>
      </c>
      <c r="DS797" s="2" t="n">
        <v>100</v>
      </c>
      <c r="DT797" s="2" t="n">
        <v>100</v>
      </c>
      <c r="DU797" s="2" t="n">
        <v>0.15</v>
      </c>
      <c r="DV797" s="2" t="n">
        <v>100</v>
      </c>
      <c r="DW797" s="2" t="n">
        <v>100</v>
      </c>
      <c r="DX797" s="2" t="n">
        <v>0.15</v>
      </c>
      <c r="DY797" s="2" t="n">
        <v>100</v>
      </c>
      <c r="DZ797" s="2" t="n">
        <v>100</v>
      </c>
      <c r="EA797" s="2" t="n">
        <v>0.15</v>
      </c>
      <c r="EB797" s="2" t="n">
        <v>100</v>
      </c>
      <c r="EC797" s="2" t="n">
        <v>100</v>
      </c>
      <c r="ED797" s="2" t="n">
        <v>0.15</v>
      </c>
      <c r="EE797" s="2" t="n">
        <v>100</v>
      </c>
      <c r="EF797" s="2" t="n">
        <v>100</v>
      </c>
      <c r="EG797" s="2" t="n">
        <v>0.15</v>
      </c>
      <c r="EH797" s="2" t="n">
        <v>100</v>
      </c>
      <c r="EI797" s="2" t="n">
        <v>100</v>
      </c>
      <c r="EJ797" s="2" t="n">
        <v>0.15</v>
      </c>
      <c r="EK797" s="2" t="n">
        <v>100</v>
      </c>
      <c r="EL797" s="2" t="n">
        <v>100</v>
      </c>
      <c r="EM797" s="2" t="n">
        <v>0.15</v>
      </c>
      <c r="EN797" s="2" t="n">
        <v>100</v>
      </c>
      <c r="EO797" s="2" t="n">
        <v>100</v>
      </c>
      <c r="EP797" s="2" t="n">
        <v>0.15</v>
      </c>
    </row>
    <row r="798">
      <c r="A798" s="2" t="n">
        <v>3</v>
      </c>
      <c r="B798" s="2" t="inlineStr">
        <is>
          <t>28.01.03</t>
        </is>
      </c>
      <c r="C798" s="2" t="inlineStr">
        <is>
          <t>&lt;html&gt;(Lojas) Camada de regularização com argamassa de cimento e areia -&lt;b&gt; não terá o contrapiso nas lojas, será entregue no osso&lt;/b&gt;&lt;/html&gt;</t>
        </is>
      </c>
      <c r="D798" s="2" t="inlineStr">
        <is>
          <t>16/07/2026</t>
        </is>
      </c>
      <c r="E798" s="2" t="inlineStr">
        <is>
          <t>10/04/2028</t>
        </is>
      </c>
      <c r="F798" s="2" t="n">
        <v>0</v>
      </c>
      <c r="G798" s="2" t="n">
        <v>0</v>
      </c>
      <c r="H798" s="2" t="n">
        <v>0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0.53</v>
      </c>
      <c r="BC798" s="2" t="n">
        <v>0</v>
      </c>
      <c r="BD798" s="2" t="n">
        <v>0</v>
      </c>
      <c r="BE798" s="2" t="n">
        <v>0.8100000000000001</v>
      </c>
      <c r="BF798" s="2" t="n">
        <v>0.15</v>
      </c>
      <c r="BG798" s="2" t="n">
        <v>0.15</v>
      </c>
      <c r="BH798" s="2" t="n">
        <v>0.91</v>
      </c>
      <c r="BI798" s="2" t="n">
        <v>0.15</v>
      </c>
      <c r="BJ798" s="2" t="n">
        <v>0.15</v>
      </c>
      <c r="BK798" s="2" t="n">
        <v>1.29</v>
      </c>
      <c r="BL798" s="2" t="n">
        <v>1.29</v>
      </c>
      <c r="BM798" s="2" t="n">
        <v>0.15</v>
      </c>
      <c r="BN798" s="2" t="n">
        <v>1.29</v>
      </c>
      <c r="BO798" s="2" t="n">
        <v>1.67</v>
      </c>
      <c r="BP798" s="2" t="n">
        <v>0.15</v>
      </c>
      <c r="BQ798" s="2" t="n">
        <v>2.88</v>
      </c>
      <c r="BR798" s="2" t="n">
        <v>2.49</v>
      </c>
      <c r="BS798" s="2" t="n">
        <v>0.15</v>
      </c>
      <c r="BT798" s="2" t="n">
        <v>6.69</v>
      </c>
      <c r="BU798" s="2" t="n">
        <v>6.1</v>
      </c>
      <c r="BV798" s="2" t="n">
        <v>0.15</v>
      </c>
      <c r="BW798" s="2" t="n">
        <v>13.77</v>
      </c>
      <c r="BX798" s="2" t="n">
        <v>15.04</v>
      </c>
      <c r="BY798" s="2" t="n">
        <v>0.15</v>
      </c>
      <c r="BZ798" s="2" t="n">
        <v>20.57</v>
      </c>
      <c r="CA798" s="2" t="n">
        <v>21.24</v>
      </c>
      <c r="CB798" s="2" t="n">
        <v>0.15</v>
      </c>
      <c r="CC798" s="2" t="n">
        <v>29.3</v>
      </c>
      <c r="CD798" s="2" t="n">
        <v>27.69</v>
      </c>
      <c r="CE798" s="2" t="n">
        <v>0.15</v>
      </c>
      <c r="CF798" s="2" t="n">
        <v>35.35</v>
      </c>
      <c r="CG798" s="2" t="n">
        <v>35</v>
      </c>
      <c r="CH798" s="2" t="n">
        <v>0.15</v>
      </c>
      <c r="CI798" s="2" t="n">
        <v>41.8</v>
      </c>
      <c r="CJ798" s="2" t="n">
        <v>44.82</v>
      </c>
      <c r="CK798" s="2" t="n">
        <v>0.15</v>
      </c>
      <c r="CL798" s="2" t="n">
        <v>49.18</v>
      </c>
      <c r="CM798" s="2" t="n">
        <v>62.22</v>
      </c>
      <c r="CN798" s="2" t="n">
        <v>0.15</v>
      </c>
      <c r="CO798" s="2" t="n">
        <v>61.08</v>
      </c>
      <c r="CP798" s="2" t="n">
        <v>69.34</v>
      </c>
      <c r="CQ798" s="2" t="n">
        <v>0.15</v>
      </c>
      <c r="CR798" s="2" t="n">
        <v>77.55</v>
      </c>
      <c r="CS798" s="2" t="n">
        <v>75.79000000000001</v>
      </c>
      <c r="CT798" s="2" t="n">
        <v>0.15</v>
      </c>
      <c r="CU798" s="2" t="n">
        <v>85.39</v>
      </c>
      <c r="CV798" s="2" t="n">
        <v>84.14</v>
      </c>
      <c r="CW798" s="2" t="n">
        <v>0.15</v>
      </c>
      <c r="CX798" s="2" t="n">
        <v>90.01000000000001</v>
      </c>
      <c r="CY798" s="2" t="n">
        <v>90.39</v>
      </c>
      <c r="CZ798" s="2" t="n">
        <v>0.15</v>
      </c>
      <c r="DA798" s="2" t="n">
        <v>92.40000000000001</v>
      </c>
      <c r="DB798" s="2" t="n">
        <v>92.3</v>
      </c>
      <c r="DC798" s="2" t="n">
        <v>0.15</v>
      </c>
      <c r="DD798" s="2" t="n">
        <v>92.45</v>
      </c>
      <c r="DE798" s="2" t="n">
        <v>95.25</v>
      </c>
      <c r="DF798" s="2" t="n">
        <v>0.15</v>
      </c>
      <c r="DG798" s="2" t="n">
        <v>92.84999999999999</v>
      </c>
      <c r="DH798" s="2" t="n">
        <v>95.65000000000001</v>
      </c>
      <c r="DI798" s="2" t="n">
        <v>0.15</v>
      </c>
      <c r="DJ798" s="2" t="n">
        <v>93.12</v>
      </c>
      <c r="DK798" s="2" t="n">
        <v>95.92</v>
      </c>
      <c r="DL798" s="2" t="n">
        <v>0.15</v>
      </c>
      <c r="DM798" s="2" t="n">
        <v>97.55</v>
      </c>
      <c r="DN798" s="2" t="n">
        <v>97.55</v>
      </c>
      <c r="DO798" s="2" t="n">
        <v>0.15</v>
      </c>
      <c r="DP798" s="2" t="n">
        <v>100</v>
      </c>
      <c r="DQ798" s="2" t="n">
        <v>100</v>
      </c>
      <c r="DR798" s="2" t="n">
        <v>0.15</v>
      </c>
      <c r="DS798" s="2" t="n">
        <v>100</v>
      </c>
      <c r="DT798" s="2" t="n">
        <v>100</v>
      </c>
      <c r="DU798" s="2" t="n">
        <v>0.15</v>
      </c>
      <c r="DV798" s="2" t="n">
        <v>100</v>
      </c>
      <c r="DW798" s="2" t="n">
        <v>100</v>
      </c>
      <c r="DX798" s="2" t="n">
        <v>0.15</v>
      </c>
      <c r="DY798" s="2" t="n">
        <v>100</v>
      </c>
      <c r="DZ798" s="2" t="n">
        <v>100</v>
      </c>
      <c r="EA798" s="2" t="n">
        <v>0.15</v>
      </c>
      <c r="EB798" s="2" t="n">
        <v>100</v>
      </c>
      <c r="EC798" s="2" t="n">
        <v>100</v>
      </c>
      <c r="ED798" s="2" t="n">
        <v>0.15</v>
      </c>
      <c r="EE798" s="2" t="n">
        <v>100</v>
      </c>
      <c r="EF798" s="2" t="n">
        <v>100</v>
      </c>
      <c r="EG798" s="2" t="n">
        <v>0.15</v>
      </c>
      <c r="EH798" s="2" t="n">
        <v>100</v>
      </c>
      <c r="EI798" s="2" t="n">
        <v>100</v>
      </c>
      <c r="EJ798" s="2" t="n">
        <v>0.15</v>
      </c>
      <c r="EK798" s="2" t="n">
        <v>100</v>
      </c>
      <c r="EL798" s="2" t="n">
        <v>100</v>
      </c>
      <c r="EM798" s="2" t="n">
        <v>0.15</v>
      </c>
      <c r="EN798" s="2" t="n">
        <v>100</v>
      </c>
      <c r="EO798" s="2" t="n">
        <v>100</v>
      </c>
      <c r="EP798" s="2" t="n">
        <v>0.15</v>
      </c>
    </row>
    <row r="799">
      <c r="A799" s="2" t="n">
        <v>3</v>
      </c>
      <c r="B799" s="2" t="inlineStr">
        <is>
          <t>28.01.04</t>
        </is>
      </c>
      <c r="C799" s="2" t="inlineStr">
        <is>
          <t>Proteção de pisos contra tráfego de obra</t>
        </is>
      </c>
      <c r="D799" s="2" t="inlineStr">
        <is>
          <t>16/07/2026</t>
        </is>
      </c>
      <c r="E799" s="2" t="inlineStr">
        <is>
          <t>10/04/2028</t>
        </is>
      </c>
      <c r="F799" s="2" t="n">
        <v>186183.7796155281</v>
      </c>
      <c r="G799" s="2" t="n">
        <v>0</v>
      </c>
      <c r="H799" s="2" t="n">
        <v>186183.7796155281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0.53</v>
      </c>
      <c r="BC799" s="2" t="n">
        <v>0</v>
      </c>
      <c r="BD799" s="2" t="n">
        <v>0</v>
      </c>
      <c r="BE799" s="2" t="n">
        <v>0.8100000000000001</v>
      </c>
      <c r="BF799" s="2" t="n">
        <v>0.15</v>
      </c>
      <c r="BG799" s="2" t="n">
        <v>0.15</v>
      </c>
      <c r="BH799" s="2" t="n">
        <v>0.91</v>
      </c>
      <c r="BI799" s="2" t="n">
        <v>0.15</v>
      </c>
      <c r="BJ799" s="2" t="n">
        <v>0.15</v>
      </c>
      <c r="BK799" s="2" t="n">
        <v>1.29</v>
      </c>
      <c r="BL799" s="2" t="n">
        <v>1.29</v>
      </c>
      <c r="BM799" s="2" t="n">
        <v>0.15</v>
      </c>
      <c r="BN799" s="2" t="n">
        <v>1.29</v>
      </c>
      <c r="BO799" s="2" t="n">
        <v>1.67</v>
      </c>
      <c r="BP799" s="2" t="n">
        <v>0.15</v>
      </c>
      <c r="BQ799" s="2" t="n">
        <v>2.88</v>
      </c>
      <c r="BR799" s="2" t="n">
        <v>2.49</v>
      </c>
      <c r="BS799" s="2" t="n">
        <v>0.15</v>
      </c>
      <c r="BT799" s="2" t="n">
        <v>6.69</v>
      </c>
      <c r="BU799" s="2" t="n">
        <v>6.1</v>
      </c>
      <c r="BV799" s="2" t="n">
        <v>0.15</v>
      </c>
      <c r="BW799" s="2" t="n">
        <v>13.77</v>
      </c>
      <c r="BX799" s="2" t="n">
        <v>15.04</v>
      </c>
      <c r="BY799" s="2" t="n">
        <v>0.15</v>
      </c>
      <c r="BZ799" s="2" t="n">
        <v>20.57</v>
      </c>
      <c r="CA799" s="2" t="n">
        <v>21.24</v>
      </c>
      <c r="CB799" s="2" t="n">
        <v>0.15</v>
      </c>
      <c r="CC799" s="2" t="n">
        <v>29.3</v>
      </c>
      <c r="CD799" s="2" t="n">
        <v>27.69</v>
      </c>
      <c r="CE799" s="2" t="n">
        <v>0.15</v>
      </c>
      <c r="CF799" s="2" t="n">
        <v>35.35</v>
      </c>
      <c r="CG799" s="2" t="n">
        <v>35</v>
      </c>
      <c r="CH799" s="2" t="n">
        <v>0.15</v>
      </c>
      <c r="CI799" s="2" t="n">
        <v>41.8</v>
      </c>
      <c r="CJ799" s="2" t="n">
        <v>44.82</v>
      </c>
      <c r="CK799" s="2" t="n">
        <v>0.15</v>
      </c>
      <c r="CL799" s="2" t="n">
        <v>49.18</v>
      </c>
      <c r="CM799" s="2" t="n">
        <v>62.22</v>
      </c>
      <c r="CN799" s="2" t="n">
        <v>0.15</v>
      </c>
      <c r="CO799" s="2" t="n">
        <v>61.08</v>
      </c>
      <c r="CP799" s="2" t="n">
        <v>69.34</v>
      </c>
      <c r="CQ799" s="2" t="n">
        <v>0.15</v>
      </c>
      <c r="CR799" s="2" t="n">
        <v>77.55</v>
      </c>
      <c r="CS799" s="2" t="n">
        <v>75.79000000000001</v>
      </c>
      <c r="CT799" s="2" t="n">
        <v>0.15</v>
      </c>
      <c r="CU799" s="2" t="n">
        <v>85.39</v>
      </c>
      <c r="CV799" s="2" t="n">
        <v>84.14</v>
      </c>
      <c r="CW799" s="2" t="n">
        <v>0.15</v>
      </c>
      <c r="CX799" s="2" t="n">
        <v>90.01000000000001</v>
      </c>
      <c r="CY799" s="2" t="n">
        <v>90.39</v>
      </c>
      <c r="CZ799" s="2" t="n">
        <v>0.15</v>
      </c>
      <c r="DA799" s="2" t="n">
        <v>92.40000000000001</v>
      </c>
      <c r="DB799" s="2" t="n">
        <v>92.3</v>
      </c>
      <c r="DC799" s="2" t="n">
        <v>0.15</v>
      </c>
      <c r="DD799" s="2" t="n">
        <v>92.45</v>
      </c>
      <c r="DE799" s="2" t="n">
        <v>95.25</v>
      </c>
      <c r="DF799" s="2" t="n">
        <v>0.15</v>
      </c>
      <c r="DG799" s="2" t="n">
        <v>92.84999999999999</v>
      </c>
      <c r="DH799" s="2" t="n">
        <v>95.65000000000001</v>
      </c>
      <c r="DI799" s="2" t="n">
        <v>0.15</v>
      </c>
      <c r="DJ799" s="2" t="n">
        <v>93.12</v>
      </c>
      <c r="DK799" s="2" t="n">
        <v>95.92</v>
      </c>
      <c r="DL799" s="2" t="n">
        <v>0.15</v>
      </c>
      <c r="DM799" s="2" t="n">
        <v>97.55</v>
      </c>
      <c r="DN799" s="2" t="n">
        <v>97.55</v>
      </c>
      <c r="DO799" s="2" t="n">
        <v>0.15</v>
      </c>
      <c r="DP799" s="2" t="n">
        <v>100</v>
      </c>
      <c r="DQ799" s="2" t="n">
        <v>100</v>
      </c>
      <c r="DR799" s="2" t="n">
        <v>0.15</v>
      </c>
      <c r="DS799" s="2" t="n">
        <v>100</v>
      </c>
      <c r="DT799" s="2" t="n">
        <v>100</v>
      </c>
      <c r="DU799" s="2" t="n">
        <v>0.15</v>
      </c>
      <c r="DV799" s="2" t="n">
        <v>100</v>
      </c>
      <c r="DW799" s="2" t="n">
        <v>100</v>
      </c>
      <c r="DX799" s="2" t="n">
        <v>0.15</v>
      </c>
      <c r="DY799" s="2" t="n">
        <v>100</v>
      </c>
      <c r="DZ799" s="2" t="n">
        <v>100</v>
      </c>
      <c r="EA799" s="2" t="n">
        <v>0.15</v>
      </c>
      <c r="EB799" s="2" t="n">
        <v>100</v>
      </c>
      <c r="EC799" s="2" t="n">
        <v>100</v>
      </c>
      <c r="ED799" s="2" t="n">
        <v>0.15</v>
      </c>
      <c r="EE799" s="2" t="n">
        <v>100</v>
      </c>
      <c r="EF799" s="2" t="n">
        <v>100</v>
      </c>
      <c r="EG799" s="2" t="n">
        <v>0.15</v>
      </c>
      <c r="EH799" s="2" t="n">
        <v>100</v>
      </c>
      <c r="EI799" s="2" t="n">
        <v>100</v>
      </c>
      <c r="EJ799" s="2" t="n">
        <v>0.15</v>
      </c>
      <c r="EK799" s="2" t="n">
        <v>100</v>
      </c>
      <c r="EL799" s="2" t="n">
        <v>100</v>
      </c>
      <c r="EM799" s="2" t="n">
        <v>0.15</v>
      </c>
      <c r="EN799" s="2" t="n">
        <v>100</v>
      </c>
      <c r="EO799" s="2" t="n">
        <v>100</v>
      </c>
      <c r="EP799" s="2" t="n">
        <v>0.15</v>
      </c>
    </row>
    <row r="800">
      <c r="A800" s="2" t="n">
        <v>2</v>
      </c>
      <c r="B800" s="2" t="inlineStr">
        <is>
          <t>28.02</t>
        </is>
      </c>
      <c r="C800" s="2" t="inlineStr">
        <is>
          <t>Serviços complentares ao piso - externos</t>
        </is>
      </c>
      <c r="D800" s="2" t="inlineStr">
        <is>
          <t>16/07/2026</t>
        </is>
      </c>
      <c r="E800" s="2" t="inlineStr">
        <is>
          <t>10/04/2028</t>
        </is>
      </c>
      <c r="F800" s="2" t="n">
        <v>88217.30678457182</v>
      </c>
      <c r="G800" s="2" t="n">
        <v>0</v>
      </c>
      <c r="H800" s="2" t="n">
        <v>88217.30678457182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0.53</v>
      </c>
      <c r="BC800" s="2" t="n">
        <v>0</v>
      </c>
      <c r="BD800" s="2" t="n">
        <v>0</v>
      </c>
      <c r="BE800" s="2" t="n">
        <v>0.8100000000000001</v>
      </c>
      <c r="BF800" s="2" t="n">
        <v>0.15</v>
      </c>
      <c r="BG800" s="2" t="n">
        <v>0.15</v>
      </c>
      <c r="BH800" s="2" t="n">
        <v>0.91</v>
      </c>
      <c r="BI800" s="2" t="n">
        <v>0.15</v>
      </c>
      <c r="BJ800" s="2" t="n">
        <v>0.15</v>
      </c>
      <c r="BK800" s="2" t="n">
        <v>1.29</v>
      </c>
      <c r="BL800" s="2" t="n">
        <v>1.29</v>
      </c>
      <c r="BM800" s="2" t="n">
        <v>0.15</v>
      </c>
      <c r="BN800" s="2" t="n">
        <v>1.29</v>
      </c>
      <c r="BO800" s="2" t="n">
        <v>1.67</v>
      </c>
      <c r="BP800" s="2" t="n">
        <v>0.15</v>
      </c>
      <c r="BQ800" s="2" t="n">
        <v>2.88</v>
      </c>
      <c r="BR800" s="2" t="n">
        <v>2.49</v>
      </c>
      <c r="BS800" s="2" t="n">
        <v>0.15</v>
      </c>
      <c r="BT800" s="2" t="n">
        <v>6.69</v>
      </c>
      <c r="BU800" s="2" t="n">
        <v>6.1</v>
      </c>
      <c r="BV800" s="2" t="n">
        <v>0.15</v>
      </c>
      <c r="BW800" s="2" t="n">
        <v>13.77</v>
      </c>
      <c r="BX800" s="2" t="n">
        <v>15.04</v>
      </c>
      <c r="BY800" s="2" t="n">
        <v>0.15</v>
      </c>
      <c r="BZ800" s="2" t="n">
        <v>20.57</v>
      </c>
      <c r="CA800" s="2" t="n">
        <v>21.24</v>
      </c>
      <c r="CB800" s="2" t="n">
        <v>0.15</v>
      </c>
      <c r="CC800" s="2" t="n">
        <v>29.3</v>
      </c>
      <c r="CD800" s="2" t="n">
        <v>27.69</v>
      </c>
      <c r="CE800" s="2" t="n">
        <v>0.15</v>
      </c>
      <c r="CF800" s="2" t="n">
        <v>35.35</v>
      </c>
      <c r="CG800" s="2" t="n">
        <v>35</v>
      </c>
      <c r="CH800" s="2" t="n">
        <v>0.15</v>
      </c>
      <c r="CI800" s="2" t="n">
        <v>41.8</v>
      </c>
      <c r="CJ800" s="2" t="n">
        <v>44.82</v>
      </c>
      <c r="CK800" s="2" t="n">
        <v>0.15</v>
      </c>
      <c r="CL800" s="2" t="n">
        <v>49.18</v>
      </c>
      <c r="CM800" s="2" t="n">
        <v>62.22</v>
      </c>
      <c r="CN800" s="2" t="n">
        <v>0.15</v>
      </c>
      <c r="CO800" s="2" t="n">
        <v>61.08</v>
      </c>
      <c r="CP800" s="2" t="n">
        <v>69.34</v>
      </c>
      <c r="CQ800" s="2" t="n">
        <v>0.15</v>
      </c>
      <c r="CR800" s="2" t="n">
        <v>77.55</v>
      </c>
      <c r="CS800" s="2" t="n">
        <v>75.79000000000001</v>
      </c>
      <c r="CT800" s="2" t="n">
        <v>0.15</v>
      </c>
      <c r="CU800" s="2" t="n">
        <v>85.39</v>
      </c>
      <c r="CV800" s="2" t="n">
        <v>84.14</v>
      </c>
      <c r="CW800" s="2" t="n">
        <v>0.15</v>
      </c>
      <c r="CX800" s="2" t="n">
        <v>90.01000000000001</v>
      </c>
      <c r="CY800" s="2" t="n">
        <v>90.39</v>
      </c>
      <c r="CZ800" s="2" t="n">
        <v>0.15</v>
      </c>
      <c r="DA800" s="2" t="n">
        <v>92.40000000000001</v>
      </c>
      <c r="DB800" s="2" t="n">
        <v>92.3</v>
      </c>
      <c r="DC800" s="2" t="n">
        <v>0.15</v>
      </c>
      <c r="DD800" s="2" t="n">
        <v>92.45</v>
      </c>
      <c r="DE800" s="2" t="n">
        <v>95.25</v>
      </c>
      <c r="DF800" s="2" t="n">
        <v>0.15</v>
      </c>
      <c r="DG800" s="2" t="n">
        <v>92.84999999999999</v>
      </c>
      <c r="DH800" s="2" t="n">
        <v>95.65000000000001</v>
      </c>
      <c r="DI800" s="2" t="n">
        <v>0.15</v>
      </c>
      <c r="DJ800" s="2" t="n">
        <v>93.12</v>
      </c>
      <c r="DK800" s="2" t="n">
        <v>95.92</v>
      </c>
      <c r="DL800" s="2" t="n">
        <v>0.15</v>
      </c>
      <c r="DM800" s="2" t="n">
        <v>97.55</v>
      </c>
      <c r="DN800" s="2" t="n">
        <v>97.55</v>
      </c>
      <c r="DO800" s="2" t="n">
        <v>0.15</v>
      </c>
      <c r="DP800" s="2" t="n">
        <v>100</v>
      </c>
      <c r="DQ800" s="2" t="n">
        <v>100</v>
      </c>
      <c r="DR800" s="2" t="n">
        <v>0.15</v>
      </c>
      <c r="DS800" s="2" t="n">
        <v>100</v>
      </c>
      <c r="DT800" s="2" t="n">
        <v>100</v>
      </c>
      <c r="DU800" s="2" t="n">
        <v>0.15</v>
      </c>
      <c r="DV800" s="2" t="n">
        <v>100</v>
      </c>
      <c r="DW800" s="2" t="n">
        <v>100</v>
      </c>
      <c r="DX800" s="2" t="n">
        <v>0.15</v>
      </c>
      <c r="DY800" s="2" t="n">
        <v>100</v>
      </c>
      <c r="DZ800" s="2" t="n">
        <v>100</v>
      </c>
      <c r="EA800" s="2" t="n">
        <v>0.15</v>
      </c>
      <c r="EB800" s="2" t="n">
        <v>100</v>
      </c>
      <c r="EC800" s="2" t="n">
        <v>100</v>
      </c>
      <c r="ED800" s="2" t="n">
        <v>0.15</v>
      </c>
      <c r="EE800" s="2" t="n">
        <v>100</v>
      </c>
      <c r="EF800" s="2" t="n">
        <v>100</v>
      </c>
      <c r="EG800" s="2" t="n">
        <v>0.15</v>
      </c>
      <c r="EH800" s="2" t="n">
        <v>100</v>
      </c>
      <c r="EI800" s="2" t="n">
        <v>100</v>
      </c>
      <c r="EJ800" s="2" t="n">
        <v>0.15</v>
      </c>
      <c r="EK800" s="2" t="n">
        <v>100</v>
      </c>
      <c r="EL800" s="2" t="n">
        <v>100</v>
      </c>
      <c r="EM800" s="2" t="n">
        <v>0.15</v>
      </c>
      <c r="EN800" s="2" t="n">
        <v>100</v>
      </c>
      <c r="EO800" s="2" t="n">
        <v>100</v>
      </c>
      <c r="EP800" s="2" t="n">
        <v>0.15</v>
      </c>
    </row>
    <row r="801">
      <c r="A801" s="2" t="n">
        <v>3</v>
      </c>
      <c r="B801" s="2" t="inlineStr">
        <is>
          <t>28.02.01</t>
        </is>
      </c>
      <c r="C801" s="2" t="inlineStr">
        <is>
          <t>Taliscamento de Pisos</t>
        </is>
      </c>
      <c r="D801" s="2" t="inlineStr">
        <is>
          <t>16/07/2026</t>
        </is>
      </c>
      <c r="E801" s="2" t="inlineStr">
        <is>
          <t>10/04/2028</t>
        </is>
      </c>
      <c r="F801" s="2" t="n">
        <v>4988.495614412336</v>
      </c>
      <c r="G801" s="2" t="n">
        <v>0</v>
      </c>
      <c r="H801" s="2" t="n">
        <v>4988.495614412336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0.53</v>
      </c>
      <c r="BC801" s="2" t="n">
        <v>0</v>
      </c>
      <c r="BD801" s="2" t="n">
        <v>0</v>
      </c>
      <c r="BE801" s="2" t="n">
        <v>0.8100000000000001</v>
      </c>
      <c r="BF801" s="2" t="n">
        <v>0.15</v>
      </c>
      <c r="BG801" s="2" t="n">
        <v>0.15</v>
      </c>
      <c r="BH801" s="2" t="n">
        <v>0.91</v>
      </c>
      <c r="BI801" s="2" t="n">
        <v>0.15</v>
      </c>
      <c r="BJ801" s="2" t="n">
        <v>0.15</v>
      </c>
      <c r="BK801" s="2" t="n">
        <v>1.29</v>
      </c>
      <c r="BL801" s="2" t="n">
        <v>1.29</v>
      </c>
      <c r="BM801" s="2" t="n">
        <v>0.15</v>
      </c>
      <c r="BN801" s="2" t="n">
        <v>1.29</v>
      </c>
      <c r="BO801" s="2" t="n">
        <v>1.67</v>
      </c>
      <c r="BP801" s="2" t="n">
        <v>0.15</v>
      </c>
      <c r="BQ801" s="2" t="n">
        <v>2.88</v>
      </c>
      <c r="BR801" s="2" t="n">
        <v>2.49</v>
      </c>
      <c r="BS801" s="2" t="n">
        <v>0.15</v>
      </c>
      <c r="BT801" s="2" t="n">
        <v>6.69</v>
      </c>
      <c r="BU801" s="2" t="n">
        <v>6.1</v>
      </c>
      <c r="BV801" s="2" t="n">
        <v>0.15</v>
      </c>
      <c r="BW801" s="2" t="n">
        <v>13.77</v>
      </c>
      <c r="BX801" s="2" t="n">
        <v>15.04</v>
      </c>
      <c r="BY801" s="2" t="n">
        <v>0.15</v>
      </c>
      <c r="BZ801" s="2" t="n">
        <v>20.57</v>
      </c>
      <c r="CA801" s="2" t="n">
        <v>21.24</v>
      </c>
      <c r="CB801" s="2" t="n">
        <v>0.15</v>
      </c>
      <c r="CC801" s="2" t="n">
        <v>29.3</v>
      </c>
      <c r="CD801" s="2" t="n">
        <v>27.69</v>
      </c>
      <c r="CE801" s="2" t="n">
        <v>0.15</v>
      </c>
      <c r="CF801" s="2" t="n">
        <v>35.35</v>
      </c>
      <c r="CG801" s="2" t="n">
        <v>35</v>
      </c>
      <c r="CH801" s="2" t="n">
        <v>0.15</v>
      </c>
      <c r="CI801" s="2" t="n">
        <v>41.8</v>
      </c>
      <c r="CJ801" s="2" t="n">
        <v>44.82</v>
      </c>
      <c r="CK801" s="2" t="n">
        <v>0.15</v>
      </c>
      <c r="CL801" s="2" t="n">
        <v>49.18</v>
      </c>
      <c r="CM801" s="2" t="n">
        <v>62.22</v>
      </c>
      <c r="CN801" s="2" t="n">
        <v>0.15</v>
      </c>
      <c r="CO801" s="2" t="n">
        <v>61.08</v>
      </c>
      <c r="CP801" s="2" t="n">
        <v>69.34</v>
      </c>
      <c r="CQ801" s="2" t="n">
        <v>0.15</v>
      </c>
      <c r="CR801" s="2" t="n">
        <v>77.55</v>
      </c>
      <c r="CS801" s="2" t="n">
        <v>75.79000000000001</v>
      </c>
      <c r="CT801" s="2" t="n">
        <v>0.15</v>
      </c>
      <c r="CU801" s="2" t="n">
        <v>85.39</v>
      </c>
      <c r="CV801" s="2" t="n">
        <v>84.14</v>
      </c>
      <c r="CW801" s="2" t="n">
        <v>0.15</v>
      </c>
      <c r="CX801" s="2" t="n">
        <v>90.01000000000001</v>
      </c>
      <c r="CY801" s="2" t="n">
        <v>90.39</v>
      </c>
      <c r="CZ801" s="2" t="n">
        <v>0.15</v>
      </c>
      <c r="DA801" s="2" t="n">
        <v>92.40000000000001</v>
      </c>
      <c r="DB801" s="2" t="n">
        <v>92.3</v>
      </c>
      <c r="DC801" s="2" t="n">
        <v>0.15</v>
      </c>
      <c r="DD801" s="2" t="n">
        <v>92.45</v>
      </c>
      <c r="DE801" s="2" t="n">
        <v>95.25</v>
      </c>
      <c r="DF801" s="2" t="n">
        <v>0.15</v>
      </c>
      <c r="DG801" s="2" t="n">
        <v>92.84999999999999</v>
      </c>
      <c r="DH801" s="2" t="n">
        <v>95.65000000000001</v>
      </c>
      <c r="DI801" s="2" t="n">
        <v>0.15</v>
      </c>
      <c r="DJ801" s="2" t="n">
        <v>93.12</v>
      </c>
      <c r="DK801" s="2" t="n">
        <v>95.92</v>
      </c>
      <c r="DL801" s="2" t="n">
        <v>0.15</v>
      </c>
      <c r="DM801" s="2" t="n">
        <v>97.55</v>
      </c>
      <c r="DN801" s="2" t="n">
        <v>97.55</v>
      </c>
      <c r="DO801" s="2" t="n">
        <v>0.15</v>
      </c>
      <c r="DP801" s="2" t="n">
        <v>100</v>
      </c>
      <c r="DQ801" s="2" t="n">
        <v>100</v>
      </c>
      <c r="DR801" s="2" t="n">
        <v>0.15</v>
      </c>
      <c r="DS801" s="2" t="n">
        <v>100</v>
      </c>
      <c r="DT801" s="2" t="n">
        <v>100</v>
      </c>
      <c r="DU801" s="2" t="n">
        <v>0.15</v>
      </c>
      <c r="DV801" s="2" t="n">
        <v>100</v>
      </c>
      <c r="DW801" s="2" t="n">
        <v>100</v>
      </c>
      <c r="DX801" s="2" t="n">
        <v>0.15</v>
      </c>
      <c r="DY801" s="2" t="n">
        <v>100</v>
      </c>
      <c r="DZ801" s="2" t="n">
        <v>100</v>
      </c>
      <c r="EA801" s="2" t="n">
        <v>0.15</v>
      </c>
      <c r="EB801" s="2" t="n">
        <v>100</v>
      </c>
      <c r="EC801" s="2" t="n">
        <v>100</v>
      </c>
      <c r="ED801" s="2" t="n">
        <v>0.15</v>
      </c>
      <c r="EE801" s="2" t="n">
        <v>100</v>
      </c>
      <c r="EF801" s="2" t="n">
        <v>100</v>
      </c>
      <c r="EG801" s="2" t="n">
        <v>0.15</v>
      </c>
      <c r="EH801" s="2" t="n">
        <v>100</v>
      </c>
      <c r="EI801" s="2" t="n">
        <v>100</v>
      </c>
      <c r="EJ801" s="2" t="n">
        <v>0.15</v>
      </c>
      <c r="EK801" s="2" t="n">
        <v>100</v>
      </c>
      <c r="EL801" s="2" t="n">
        <v>100</v>
      </c>
      <c r="EM801" s="2" t="n">
        <v>0.15</v>
      </c>
      <c r="EN801" s="2" t="n">
        <v>100</v>
      </c>
      <c r="EO801" s="2" t="n">
        <v>100</v>
      </c>
      <c r="EP801" s="2" t="n">
        <v>0.15</v>
      </c>
    </row>
    <row r="802">
      <c r="A802" s="2" t="n">
        <v>3</v>
      </c>
      <c r="B802" s="2" t="inlineStr">
        <is>
          <t>28.02.02</t>
        </is>
      </c>
      <c r="C802" s="2" t="inlineStr">
        <is>
          <t>Camada de regularização com argamassa de cimento e areia</t>
        </is>
      </c>
      <c r="D802" s="2" t="inlineStr">
        <is>
          <t>16/07/2026</t>
        </is>
      </c>
      <c r="E802" s="2" t="inlineStr">
        <is>
          <t>10/04/2028</t>
        </is>
      </c>
      <c r="F802" s="2" t="n">
        <v>83228.81117015948</v>
      </c>
      <c r="G802" s="2" t="n">
        <v>0</v>
      </c>
      <c r="H802" s="2" t="n">
        <v>83228.81117015948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0.53</v>
      </c>
      <c r="BC802" s="2" t="n">
        <v>0</v>
      </c>
      <c r="BD802" s="2" t="n">
        <v>0</v>
      </c>
      <c r="BE802" s="2" t="n">
        <v>0.8100000000000001</v>
      </c>
      <c r="BF802" s="2" t="n">
        <v>0.15</v>
      </c>
      <c r="BG802" s="2" t="n">
        <v>0.15</v>
      </c>
      <c r="BH802" s="2" t="n">
        <v>0.91</v>
      </c>
      <c r="BI802" s="2" t="n">
        <v>0.15</v>
      </c>
      <c r="BJ802" s="2" t="n">
        <v>0.15</v>
      </c>
      <c r="BK802" s="2" t="n">
        <v>1.29</v>
      </c>
      <c r="BL802" s="2" t="n">
        <v>1.29</v>
      </c>
      <c r="BM802" s="2" t="n">
        <v>0.15</v>
      </c>
      <c r="BN802" s="2" t="n">
        <v>1.29</v>
      </c>
      <c r="BO802" s="2" t="n">
        <v>1.67</v>
      </c>
      <c r="BP802" s="2" t="n">
        <v>0.15</v>
      </c>
      <c r="BQ802" s="2" t="n">
        <v>2.88</v>
      </c>
      <c r="BR802" s="2" t="n">
        <v>2.49</v>
      </c>
      <c r="BS802" s="2" t="n">
        <v>0.15</v>
      </c>
      <c r="BT802" s="2" t="n">
        <v>6.69</v>
      </c>
      <c r="BU802" s="2" t="n">
        <v>6.1</v>
      </c>
      <c r="BV802" s="2" t="n">
        <v>0.15</v>
      </c>
      <c r="BW802" s="2" t="n">
        <v>13.77</v>
      </c>
      <c r="BX802" s="2" t="n">
        <v>15.04</v>
      </c>
      <c r="BY802" s="2" t="n">
        <v>0.15</v>
      </c>
      <c r="BZ802" s="2" t="n">
        <v>20.57</v>
      </c>
      <c r="CA802" s="2" t="n">
        <v>21.24</v>
      </c>
      <c r="CB802" s="2" t="n">
        <v>0.15</v>
      </c>
      <c r="CC802" s="2" t="n">
        <v>29.3</v>
      </c>
      <c r="CD802" s="2" t="n">
        <v>27.69</v>
      </c>
      <c r="CE802" s="2" t="n">
        <v>0.15</v>
      </c>
      <c r="CF802" s="2" t="n">
        <v>35.35</v>
      </c>
      <c r="CG802" s="2" t="n">
        <v>35</v>
      </c>
      <c r="CH802" s="2" t="n">
        <v>0.15</v>
      </c>
      <c r="CI802" s="2" t="n">
        <v>41.8</v>
      </c>
      <c r="CJ802" s="2" t="n">
        <v>44.82</v>
      </c>
      <c r="CK802" s="2" t="n">
        <v>0.15</v>
      </c>
      <c r="CL802" s="2" t="n">
        <v>49.18</v>
      </c>
      <c r="CM802" s="2" t="n">
        <v>62.22</v>
      </c>
      <c r="CN802" s="2" t="n">
        <v>0.15</v>
      </c>
      <c r="CO802" s="2" t="n">
        <v>61.08</v>
      </c>
      <c r="CP802" s="2" t="n">
        <v>69.34</v>
      </c>
      <c r="CQ802" s="2" t="n">
        <v>0.15</v>
      </c>
      <c r="CR802" s="2" t="n">
        <v>77.55</v>
      </c>
      <c r="CS802" s="2" t="n">
        <v>75.79000000000001</v>
      </c>
      <c r="CT802" s="2" t="n">
        <v>0.15</v>
      </c>
      <c r="CU802" s="2" t="n">
        <v>85.39</v>
      </c>
      <c r="CV802" s="2" t="n">
        <v>84.14</v>
      </c>
      <c r="CW802" s="2" t="n">
        <v>0.15</v>
      </c>
      <c r="CX802" s="2" t="n">
        <v>90.01000000000001</v>
      </c>
      <c r="CY802" s="2" t="n">
        <v>90.39</v>
      </c>
      <c r="CZ802" s="2" t="n">
        <v>0.15</v>
      </c>
      <c r="DA802" s="2" t="n">
        <v>92.40000000000001</v>
      </c>
      <c r="DB802" s="2" t="n">
        <v>92.3</v>
      </c>
      <c r="DC802" s="2" t="n">
        <v>0.15</v>
      </c>
      <c r="DD802" s="2" t="n">
        <v>92.45</v>
      </c>
      <c r="DE802" s="2" t="n">
        <v>95.25</v>
      </c>
      <c r="DF802" s="2" t="n">
        <v>0.15</v>
      </c>
      <c r="DG802" s="2" t="n">
        <v>92.84999999999999</v>
      </c>
      <c r="DH802" s="2" t="n">
        <v>95.65000000000001</v>
      </c>
      <c r="DI802" s="2" t="n">
        <v>0.15</v>
      </c>
      <c r="DJ802" s="2" t="n">
        <v>93.12</v>
      </c>
      <c r="DK802" s="2" t="n">
        <v>95.92</v>
      </c>
      <c r="DL802" s="2" t="n">
        <v>0.15</v>
      </c>
      <c r="DM802" s="2" t="n">
        <v>97.55</v>
      </c>
      <c r="DN802" s="2" t="n">
        <v>97.55</v>
      </c>
      <c r="DO802" s="2" t="n">
        <v>0.15</v>
      </c>
      <c r="DP802" s="2" t="n">
        <v>100</v>
      </c>
      <c r="DQ802" s="2" t="n">
        <v>100</v>
      </c>
      <c r="DR802" s="2" t="n">
        <v>0.15</v>
      </c>
      <c r="DS802" s="2" t="n">
        <v>100</v>
      </c>
      <c r="DT802" s="2" t="n">
        <v>100</v>
      </c>
      <c r="DU802" s="2" t="n">
        <v>0.15</v>
      </c>
      <c r="DV802" s="2" t="n">
        <v>100</v>
      </c>
      <c r="DW802" s="2" t="n">
        <v>100</v>
      </c>
      <c r="DX802" s="2" t="n">
        <v>0.15</v>
      </c>
      <c r="DY802" s="2" t="n">
        <v>100</v>
      </c>
      <c r="DZ802" s="2" t="n">
        <v>100</v>
      </c>
      <c r="EA802" s="2" t="n">
        <v>0.15</v>
      </c>
      <c r="EB802" s="2" t="n">
        <v>100</v>
      </c>
      <c r="EC802" s="2" t="n">
        <v>100</v>
      </c>
      <c r="ED802" s="2" t="n">
        <v>0.15</v>
      </c>
      <c r="EE802" s="2" t="n">
        <v>100</v>
      </c>
      <c r="EF802" s="2" t="n">
        <v>100</v>
      </c>
      <c r="EG802" s="2" t="n">
        <v>0.15</v>
      </c>
      <c r="EH802" s="2" t="n">
        <v>100</v>
      </c>
      <c r="EI802" s="2" t="n">
        <v>100</v>
      </c>
      <c r="EJ802" s="2" t="n">
        <v>0.15</v>
      </c>
      <c r="EK802" s="2" t="n">
        <v>100</v>
      </c>
      <c r="EL802" s="2" t="n">
        <v>100</v>
      </c>
      <c r="EM802" s="2" t="n">
        <v>0.15</v>
      </c>
      <c r="EN802" s="2" t="n">
        <v>100</v>
      </c>
      <c r="EO802" s="2" t="n">
        <v>100</v>
      </c>
      <c r="EP802" s="2" t="n">
        <v>0.15</v>
      </c>
    </row>
    <row r="803">
      <c r="A803" s="2" t="n">
        <v>1</v>
      </c>
      <c r="B803" s="2" t="inlineStr">
        <is>
          <t>29</t>
        </is>
      </c>
      <c r="C803" s="2" t="inlineStr">
        <is>
          <t>REVESTIMENTOS DIVERSOS-PAREDE</t>
        </is>
      </c>
      <c r="D803" s="2" t="inlineStr">
        <is>
          <t>06/07/2026</t>
        </is>
      </c>
      <c r="E803" s="2" t="inlineStr">
        <is>
          <t>16/03/2028</t>
        </is>
      </c>
      <c r="F803" s="2" t="n">
        <v>1877224.766180728</v>
      </c>
      <c r="G803" s="2" t="n">
        <v>0</v>
      </c>
      <c r="H803" s="2" t="n">
        <v>1877224.766180728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0.02</v>
      </c>
      <c r="AZ803" s="2" t="n">
        <v>0</v>
      </c>
      <c r="BA803" s="2" t="n">
        <v>0</v>
      </c>
      <c r="BB803" s="2" t="n">
        <v>0.02</v>
      </c>
      <c r="BC803" s="2" t="n">
        <v>0</v>
      </c>
      <c r="BD803" s="2" t="n">
        <v>0</v>
      </c>
      <c r="BE803" s="2" t="n">
        <v>0.03</v>
      </c>
      <c r="BF803" s="2" t="n">
        <v>0.01</v>
      </c>
      <c r="BG803" s="2" t="n">
        <v>5.8</v>
      </c>
      <c r="BH803" s="2" t="n">
        <v>2.71</v>
      </c>
      <c r="BI803" s="2" t="n">
        <v>2.64</v>
      </c>
      <c r="BJ803" s="2" t="n">
        <v>5.81</v>
      </c>
      <c r="BK803" s="2" t="n">
        <v>4.06</v>
      </c>
      <c r="BL803" s="2" t="n">
        <v>14.03</v>
      </c>
      <c r="BM803" s="2" t="n">
        <v>5.81</v>
      </c>
      <c r="BN803" s="2" t="n">
        <v>7.33</v>
      </c>
      <c r="BO803" s="2" t="n">
        <v>17.45</v>
      </c>
      <c r="BP803" s="2" t="n">
        <v>5.81</v>
      </c>
      <c r="BQ803" s="2" t="n">
        <v>12.62</v>
      </c>
      <c r="BR803" s="2" t="n">
        <v>19.47</v>
      </c>
      <c r="BS803" s="2" t="n">
        <v>5.81</v>
      </c>
      <c r="BT803" s="2" t="n">
        <v>15.19</v>
      </c>
      <c r="BU803" s="2" t="n">
        <v>21.5</v>
      </c>
      <c r="BV803" s="2" t="n">
        <v>5.81</v>
      </c>
      <c r="BW803" s="2" t="n">
        <v>21.37</v>
      </c>
      <c r="BX803" s="2" t="n">
        <v>25.88</v>
      </c>
      <c r="BY803" s="2" t="n">
        <v>5.81</v>
      </c>
      <c r="BZ803" s="2" t="n">
        <v>25.46</v>
      </c>
      <c r="CA803" s="2" t="n">
        <v>32.1</v>
      </c>
      <c r="CB803" s="2" t="n">
        <v>5.81</v>
      </c>
      <c r="CC803" s="2" t="n">
        <v>32.87</v>
      </c>
      <c r="CD803" s="2" t="n">
        <v>40.07</v>
      </c>
      <c r="CE803" s="2" t="n">
        <v>5.81</v>
      </c>
      <c r="CF803" s="2" t="n">
        <v>39.87</v>
      </c>
      <c r="CG803" s="2" t="n">
        <v>48.02</v>
      </c>
      <c r="CH803" s="2" t="n">
        <v>5.81</v>
      </c>
      <c r="CI803" s="2" t="n">
        <v>48.12</v>
      </c>
      <c r="CJ803" s="2" t="n">
        <v>57.5</v>
      </c>
      <c r="CK803" s="2" t="n">
        <v>5.81</v>
      </c>
      <c r="CL803" s="2" t="n">
        <v>59.13</v>
      </c>
      <c r="CM803" s="2" t="n">
        <v>64.23999999999999</v>
      </c>
      <c r="CN803" s="2" t="n">
        <v>5.81</v>
      </c>
      <c r="CO803" s="2" t="n">
        <v>71.08</v>
      </c>
      <c r="CP803" s="2" t="n">
        <v>72.58</v>
      </c>
      <c r="CQ803" s="2" t="n">
        <v>5.81</v>
      </c>
      <c r="CR803" s="2" t="n">
        <v>76.66</v>
      </c>
      <c r="CS803" s="2" t="n">
        <v>82.33</v>
      </c>
      <c r="CT803" s="2" t="n">
        <v>5.81</v>
      </c>
      <c r="CU803" s="2" t="n">
        <v>80.15000000000001</v>
      </c>
      <c r="CV803" s="2" t="n">
        <v>91.09999999999999</v>
      </c>
      <c r="CW803" s="2" t="n">
        <v>5.81</v>
      </c>
      <c r="CX803" s="2" t="n">
        <v>81.13</v>
      </c>
      <c r="CY803" s="2" t="n">
        <v>93.33</v>
      </c>
      <c r="CZ803" s="2" t="n">
        <v>5.81</v>
      </c>
      <c r="DA803" s="2" t="n">
        <v>83.51000000000001</v>
      </c>
      <c r="DB803" s="2" t="n">
        <v>96.68000000000001</v>
      </c>
      <c r="DC803" s="2" t="n">
        <v>5.81</v>
      </c>
      <c r="DD803" s="2" t="n">
        <v>85.70999999999999</v>
      </c>
      <c r="DE803" s="2" t="n">
        <v>99.33</v>
      </c>
      <c r="DF803" s="2" t="n">
        <v>5.81</v>
      </c>
      <c r="DG803" s="2" t="n">
        <v>87.84999999999999</v>
      </c>
      <c r="DH803" s="2" t="n">
        <v>99.61</v>
      </c>
      <c r="DI803" s="2" t="n">
        <v>5.81</v>
      </c>
      <c r="DJ803" s="2" t="n">
        <v>91.69</v>
      </c>
      <c r="DK803" s="2" t="n">
        <v>99.84999999999999</v>
      </c>
      <c r="DL803" s="2" t="n">
        <v>5.81</v>
      </c>
      <c r="DM803" s="2" t="n">
        <v>92.38</v>
      </c>
      <c r="DN803" s="2" t="n">
        <v>100</v>
      </c>
      <c r="DO803" s="2" t="n">
        <v>5.81</v>
      </c>
      <c r="DP803" s="2" t="n">
        <v>92.38</v>
      </c>
      <c r="DQ803" s="2" t="n">
        <v>100</v>
      </c>
      <c r="DR803" s="2" t="n">
        <v>5.81</v>
      </c>
      <c r="DS803" s="2" t="n">
        <v>92.38</v>
      </c>
      <c r="DT803" s="2" t="n">
        <v>100</v>
      </c>
      <c r="DU803" s="2" t="n">
        <v>5.81</v>
      </c>
      <c r="DV803" s="2" t="n">
        <v>92.38</v>
      </c>
      <c r="DW803" s="2" t="n">
        <v>100</v>
      </c>
      <c r="DX803" s="2" t="n">
        <v>5.81</v>
      </c>
      <c r="DY803" s="2" t="n">
        <v>92.38</v>
      </c>
      <c r="DZ803" s="2" t="n">
        <v>100</v>
      </c>
      <c r="EA803" s="2" t="n">
        <v>5.81</v>
      </c>
      <c r="EB803" s="2" t="n">
        <v>92.38</v>
      </c>
      <c r="EC803" s="2" t="n">
        <v>100</v>
      </c>
      <c r="ED803" s="2" t="n">
        <v>5.81</v>
      </c>
      <c r="EE803" s="2" t="n">
        <v>92.38</v>
      </c>
      <c r="EF803" s="2" t="n">
        <v>100</v>
      </c>
      <c r="EG803" s="2" t="n">
        <v>5.81</v>
      </c>
      <c r="EH803" s="2" t="n">
        <v>92.38</v>
      </c>
      <c r="EI803" s="2" t="n">
        <v>100</v>
      </c>
      <c r="EJ803" s="2" t="n">
        <v>5.81</v>
      </c>
      <c r="EK803" s="2" t="n">
        <v>92.38</v>
      </c>
      <c r="EL803" s="2" t="n">
        <v>100</v>
      </c>
      <c r="EM803" s="2" t="n">
        <v>5.81</v>
      </c>
      <c r="EN803" s="2" t="n">
        <v>92.38</v>
      </c>
      <c r="EO803" s="2" t="n">
        <v>100</v>
      </c>
      <c r="EP803" s="2" t="n">
        <v>5.81</v>
      </c>
    </row>
    <row r="804">
      <c r="A804" s="2" t="n">
        <v>2</v>
      </c>
      <c r="B804" s="2" t="inlineStr">
        <is>
          <t>29.01</t>
        </is>
      </c>
      <c r="C804" s="2" t="inlineStr">
        <is>
          <t>Revestimentos internos</t>
        </is>
      </c>
      <c r="D804" s="2" t="inlineStr">
        <is>
          <t>06/07/2026</t>
        </is>
      </c>
      <c r="E804" s="2" t="inlineStr">
        <is>
          <t>16/03/2028</t>
        </is>
      </c>
      <c r="F804" s="2" t="n">
        <v>1877224.766180728</v>
      </c>
      <c r="G804" s="2" t="n">
        <v>0</v>
      </c>
      <c r="H804" s="2" t="n">
        <v>1877224.766180728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0.02</v>
      </c>
      <c r="AZ804" s="2" t="n">
        <v>0</v>
      </c>
      <c r="BA804" s="2" t="n">
        <v>0</v>
      </c>
      <c r="BB804" s="2" t="n">
        <v>0.02</v>
      </c>
      <c r="BC804" s="2" t="n">
        <v>0</v>
      </c>
      <c r="BD804" s="2" t="n">
        <v>0</v>
      </c>
      <c r="BE804" s="2" t="n">
        <v>0.03</v>
      </c>
      <c r="BF804" s="2" t="n">
        <v>0.01</v>
      </c>
      <c r="BG804" s="2" t="n">
        <v>5.8</v>
      </c>
      <c r="BH804" s="2" t="n">
        <v>2.71</v>
      </c>
      <c r="BI804" s="2" t="n">
        <v>2.64</v>
      </c>
      <c r="BJ804" s="2" t="n">
        <v>5.81</v>
      </c>
      <c r="BK804" s="2" t="n">
        <v>4.06</v>
      </c>
      <c r="BL804" s="2" t="n">
        <v>14.03</v>
      </c>
      <c r="BM804" s="2" t="n">
        <v>5.81</v>
      </c>
      <c r="BN804" s="2" t="n">
        <v>7.33</v>
      </c>
      <c r="BO804" s="2" t="n">
        <v>17.45</v>
      </c>
      <c r="BP804" s="2" t="n">
        <v>5.81</v>
      </c>
      <c r="BQ804" s="2" t="n">
        <v>12.62</v>
      </c>
      <c r="BR804" s="2" t="n">
        <v>19.47</v>
      </c>
      <c r="BS804" s="2" t="n">
        <v>5.81</v>
      </c>
      <c r="BT804" s="2" t="n">
        <v>15.19</v>
      </c>
      <c r="BU804" s="2" t="n">
        <v>21.5</v>
      </c>
      <c r="BV804" s="2" t="n">
        <v>5.81</v>
      </c>
      <c r="BW804" s="2" t="n">
        <v>21.37</v>
      </c>
      <c r="BX804" s="2" t="n">
        <v>25.88</v>
      </c>
      <c r="BY804" s="2" t="n">
        <v>5.81</v>
      </c>
      <c r="BZ804" s="2" t="n">
        <v>25.46</v>
      </c>
      <c r="CA804" s="2" t="n">
        <v>32.1</v>
      </c>
      <c r="CB804" s="2" t="n">
        <v>5.81</v>
      </c>
      <c r="CC804" s="2" t="n">
        <v>32.87</v>
      </c>
      <c r="CD804" s="2" t="n">
        <v>40.07</v>
      </c>
      <c r="CE804" s="2" t="n">
        <v>5.81</v>
      </c>
      <c r="CF804" s="2" t="n">
        <v>39.87</v>
      </c>
      <c r="CG804" s="2" t="n">
        <v>48.02</v>
      </c>
      <c r="CH804" s="2" t="n">
        <v>5.81</v>
      </c>
      <c r="CI804" s="2" t="n">
        <v>48.12</v>
      </c>
      <c r="CJ804" s="2" t="n">
        <v>57.5</v>
      </c>
      <c r="CK804" s="2" t="n">
        <v>5.81</v>
      </c>
      <c r="CL804" s="2" t="n">
        <v>59.13</v>
      </c>
      <c r="CM804" s="2" t="n">
        <v>64.23999999999999</v>
      </c>
      <c r="CN804" s="2" t="n">
        <v>5.81</v>
      </c>
      <c r="CO804" s="2" t="n">
        <v>71.08</v>
      </c>
      <c r="CP804" s="2" t="n">
        <v>72.58</v>
      </c>
      <c r="CQ804" s="2" t="n">
        <v>5.81</v>
      </c>
      <c r="CR804" s="2" t="n">
        <v>76.66</v>
      </c>
      <c r="CS804" s="2" t="n">
        <v>82.33</v>
      </c>
      <c r="CT804" s="2" t="n">
        <v>5.81</v>
      </c>
      <c r="CU804" s="2" t="n">
        <v>80.15000000000001</v>
      </c>
      <c r="CV804" s="2" t="n">
        <v>91.09999999999999</v>
      </c>
      <c r="CW804" s="2" t="n">
        <v>5.81</v>
      </c>
      <c r="CX804" s="2" t="n">
        <v>81.13</v>
      </c>
      <c r="CY804" s="2" t="n">
        <v>93.33</v>
      </c>
      <c r="CZ804" s="2" t="n">
        <v>5.81</v>
      </c>
      <c r="DA804" s="2" t="n">
        <v>83.51000000000001</v>
      </c>
      <c r="DB804" s="2" t="n">
        <v>96.68000000000001</v>
      </c>
      <c r="DC804" s="2" t="n">
        <v>5.81</v>
      </c>
      <c r="DD804" s="2" t="n">
        <v>85.70999999999999</v>
      </c>
      <c r="DE804" s="2" t="n">
        <v>99.33</v>
      </c>
      <c r="DF804" s="2" t="n">
        <v>5.81</v>
      </c>
      <c r="DG804" s="2" t="n">
        <v>87.84999999999999</v>
      </c>
      <c r="DH804" s="2" t="n">
        <v>99.61</v>
      </c>
      <c r="DI804" s="2" t="n">
        <v>5.81</v>
      </c>
      <c r="DJ804" s="2" t="n">
        <v>91.69</v>
      </c>
      <c r="DK804" s="2" t="n">
        <v>99.84999999999999</v>
      </c>
      <c r="DL804" s="2" t="n">
        <v>5.81</v>
      </c>
      <c r="DM804" s="2" t="n">
        <v>92.38</v>
      </c>
      <c r="DN804" s="2" t="n">
        <v>100</v>
      </c>
      <c r="DO804" s="2" t="n">
        <v>5.81</v>
      </c>
      <c r="DP804" s="2" t="n">
        <v>92.38</v>
      </c>
      <c r="DQ804" s="2" t="n">
        <v>100</v>
      </c>
      <c r="DR804" s="2" t="n">
        <v>5.81</v>
      </c>
      <c r="DS804" s="2" t="n">
        <v>92.38</v>
      </c>
      <c r="DT804" s="2" t="n">
        <v>100</v>
      </c>
      <c r="DU804" s="2" t="n">
        <v>5.81</v>
      </c>
      <c r="DV804" s="2" t="n">
        <v>92.38</v>
      </c>
      <c r="DW804" s="2" t="n">
        <v>100</v>
      </c>
      <c r="DX804" s="2" t="n">
        <v>5.81</v>
      </c>
      <c r="DY804" s="2" t="n">
        <v>92.38</v>
      </c>
      <c r="DZ804" s="2" t="n">
        <v>100</v>
      </c>
      <c r="EA804" s="2" t="n">
        <v>5.81</v>
      </c>
      <c r="EB804" s="2" t="n">
        <v>92.38</v>
      </c>
      <c r="EC804" s="2" t="n">
        <v>100</v>
      </c>
      <c r="ED804" s="2" t="n">
        <v>5.81</v>
      </c>
      <c r="EE804" s="2" t="n">
        <v>92.38</v>
      </c>
      <c r="EF804" s="2" t="n">
        <v>100</v>
      </c>
      <c r="EG804" s="2" t="n">
        <v>5.81</v>
      </c>
      <c r="EH804" s="2" t="n">
        <v>92.38</v>
      </c>
      <c r="EI804" s="2" t="n">
        <v>100</v>
      </c>
      <c r="EJ804" s="2" t="n">
        <v>5.81</v>
      </c>
      <c r="EK804" s="2" t="n">
        <v>92.38</v>
      </c>
      <c r="EL804" s="2" t="n">
        <v>100</v>
      </c>
      <c r="EM804" s="2" t="n">
        <v>5.81</v>
      </c>
      <c r="EN804" s="2" t="n">
        <v>92.38</v>
      </c>
      <c r="EO804" s="2" t="n">
        <v>100</v>
      </c>
      <c r="EP804" s="2" t="n">
        <v>5.81</v>
      </c>
    </row>
    <row r="805">
      <c r="A805" s="2" t="n">
        <v>3</v>
      </c>
      <c r="B805" s="2" t="inlineStr">
        <is>
          <t>29.01.01</t>
        </is>
      </c>
      <c r="C805" s="2" t="inlineStr">
        <is>
          <t>Argamassas</t>
        </is>
      </c>
      <c r="D805" s="2" t="inlineStr">
        <is>
          <t>06/07/2026</t>
        </is>
      </c>
      <c r="E805" s="2" t="inlineStr">
        <is>
          <t>16/03/2028</t>
        </is>
      </c>
      <c r="F805" s="2" t="n">
        <v>1877224.766180728</v>
      </c>
      <c r="G805" s="2" t="n">
        <v>0</v>
      </c>
      <c r="H805" s="2" t="n">
        <v>1877224.766180728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0.02</v>
      </c>
      <c r="AZ805" s="2" t="n">
        <v>0</v>
      </c>
      <c r="BA805" s="2" t="n">
        <v>0</v>
      </c>
      <c r="BB805" s="2" t="n">
        <v>0.02</v>
      </c>
      <c r="BC805" s="2" t="n">
        <v>0</v>
      </c>
      <c r="BD805" s="2" t="n">
        <v>0</v>
      </c>
      <c r="BE805" s="2" t="n">
        <v>0.03</v>
      </c>
      <c r="BF805" s="2" t="n">
        <v>0.01</v>
      </c>
      <c r="BG805" s="2" t="n">
        <v>5.8</v>
      </c>
      <c r="BH805" s="2" t="n">
        <v>2.71</v>
      </c>
      <c r="BI805" s="2" t="n">
        <v>2.64</v>
      </c>
      <c r="BJ805" s="2" t="n">
        <v>5.81</v>
      </c>
      <c r="BK805" s="2" t="n">
        <v>4.06</v>
      </c>
      <c r="BL805" s="2" t="n">
        <v>14.03</v>
      </c>
      <c r="BM805" s="2" t="n">
        <v>5.81</v>
      </c>
      <c r="BN805" s="2" t="n">
        <v>7.33</v>
      </c>
      <c r="BO805" s="2" t="n">
        <v>17.45</v>
      </c>
      <c r="BP805" s="2" t="n">
        <v>5.81</v>
      </c>
      <c r="BQ805" s="2" t="n">
        <v>12.62</v>
      </c>
      <c r="BR805" s="2" t="n">
        <v>19.47</v>
      </c>
      <c r="BS805" s="2" t="n">
        <v>5.81</v>
      </c>
      <c r="BT805" s="2" t="n">
        <v>15.19</v>
      </c>
      <c r="BU805" s="2" t="n">
        <v>21.5</v>
      </c>
      <c r="BV805" s="2" t="n">
        <v>5.81</v>
      </c>
      <c r="BW805" s="2" t="n">
        <v>21.37</v>
      </c>
      <c r="BX805" s="2" t="n">
        <v>25.88</v>
      </c>
      <c r="BY805" s="2" t="n">
        <v>5.81</v>
      </c>
      <c r="BZ805" s="2" t="n">
        <v>25.46</v>
      </c>
      <c r="CA805" s="2" t="n">
        <v>32.1</v>
      </c>
      <c r="CB805" s="2" t="n">
        <v>5.81</v>
      </c>
      <c r="CC805" s="2" t="n">
        <v>32.87</v>
      </c>
      <c r="CD805" s="2" t="n">
        <v>40.07</v>
      </c>
      <c r="CE805" s="2" t="n">
        <v>5.81</v>
      </c>
      <c r="CF805" s="2" t="n">
        <v>39.87</v>
      </c>
      <c r="CG805" s="2" t="n">
        <v>48.02</v>
      </c>
      <c r="CH805" s="2" t="n">
        <v>5.81</v>
      </c>
      <c r="CI805" s="2" t="n">
        <v>48.12</v>
      </c>
      <c r="CJ805" s="2" t="n">
        <v>57.5</v>
      </c>
      <c r="CK805" s="2" t="n">
        <v>5.81</v>
      </c>
      <c r="CL805" s="2" t="n">
        <v>59.13</v>
      </c>
      <c r="CM805" s="2" t="n">
        <v>64.23999999999999</v>
      </c>
      <c r="CN805" s="2" t="n">
        <v>5.81</v>
      </c>
      <c r="CO805" s="2" t="n">
        <v>71.08</v>
      </c>
      <c r="CP805" s="2" t="n">
        <v>72.58</v>
      </c>
      <c r="CQ805" s="2" t="n">
        <v>5.81</v>
      </c>
      <c r="CR805" s="2" t="n">
        <v>76.66</v>
      </c>
      <c r="CS805" s="2" t="n">
        <v>82.33</v>
      </c>
      <c r="CT805" s="2" t="n">
        <v>5.81</v>
      </c>
      <c r="CU805" s="2" t="n">
        <v>80.15000000000001</v>
      </c>
      <c r="CV805" s="2" t="n">
        <v>91.09999999999999</v>
      </c>
      <c r="CW805" s="2" t="n">
        <v>5.81</v>
      </c>
      <c r="CX805" s="2" t="n">
        <v>81.13</v>
      </c>
      <c r="CY805" s="2" t="n">
        <v>93.33</v>
      </c>
      <c r="CZ805" s="2" t="n">
        <v>5.81</v>
      </c>
      <c r="DA805" s="2" t="n">
        <v>83.51000000000001</v>
      </c>
      <c r="DB805" s="2" t="n">
        <v>96.68000000000001</v>
      </c>
      <c r="DC805" s="2" t="n">
        <v>5.81</v>
      </c>
      <c r="DD805" s="2" t="n">
        <v>85.70999999999999</v>
      </c>
      <c r="DE805" s="2" t="n">
        <v>99.33</v>
      </c>
      <c r="DF805" s="2" t="n">
        <v>5.81</v>
      </c>
      <c r="DG805" s="2" t="n">
        <v>87.84999999999999</v>
      </c>
      <c r="DH805" s="2" t="n">
        <v>99.61</v>
      </c>
      <c r="DI805" s="2" t="n">
        <v>5.81</v>
      </c>
      <c r="DJ805" s="2" t="n">
        <v>91.69</v>
      </c>
      <c r="DK805" s="2" t="n">
        <v>99.84999999999999</v>
      </c>
      <c r="DL805" s="2" t="n">
        <v>5.81</v>
      </c>
      <c r="DM805" s="2" t="n">
        <v>92.38</v>
      </c>
      <c r="DN805" s="2" t="n">
        <v>100</v>
      </c>
      <c r="DO805" s="2" t="n">
        <v>5.81</v>
      </c>
      <c r="DP805" s="2" t="n">
        <v>92.38</v>
      </c>
      <c r="DQ805" s="2" t="n">
        <v>100</v>
      </c>
      <c r="DR805" s="2" t="n">
        <v>5.81</v>
      </c>
      <c r="DS805" s="2" t="n">
        <v>92.38</v>
      </c>
      <c r="DT805" s="2" t="n">
        <v>100</v>
      </c>
      <c r="DU805" s="2" t="n">
        <v>5.81</v>
      </c>
      <c r="DV805" s="2" t="n">
        <v>92.38</v>
      </c>
      <c r="DW805" s="2" t="n">
        <v>100</v>
      </c>
      <c r="DX805" s="2" t="n">
        <v>5.81</v>
      </c>
      <c r="DY805" s="2" t="n">
        <v>92.38</v>
      </c>
      <c r="DZ805" s="2" t="n">
        <v>100</v>
      </c>
      <c r="EA805" s="2" t="n">
        <v>5.81</v>
      </c>
      <c r="EB805" s="2" t="n">
        <v>92.38</v>
      </c>
      <c r="EC805" s="2" t="n">
        <v>100</v>
      </c>
      <c r="ED805" s="2" t="n">
        <v>5.81</v>
      </c>
      <c r="EE805" s="2" t="n">
        <v>92.38</v>
      </c>
      <c r="EF805" s="2" t="n">
        <v>100</v>
      </c>
      <c r="EG805" s="2" t="n">
        <v>5.81</v>
      </c>
      <c r="EH805" s="2" t="n">
        <v>92.38</v>
      </c>
      <c r="EI805" s="2" t="n">
        <v>100</v>
      </c>
      <c r="EJ805" s="2" t="n">
        <v>5.81</v>
      </c>
      <c r="EK805" s="2" t="n">
        <v>92.38</v>
      </c>
      <c r="EL805" s="2" t="n">
        <v>100</v>
      </c>
      <c r="EM805" s="2" t="n">
        <v>5.81</v>
      </c>
      <c r="EN805" s="2" t="n">
        <v>92.38</v>
      </c>
      <c r="EO805" s="2" t="n">
        <v>100</v>
      </c>
      <c r="EP805" s="2" t="n">
        <v>5.81</v>
      </c>
    </row>
    <row r="806">
      <c r="A806" s="2" t="n">
        <v>4</v>
      </c>
      <c r="B806" s="2" t="inlineStr">
        <is>
          <t>29.01.01.01</t>
        </is>
      </c>
      <c r="C806" s="2" t="inlineStr">
        <is>
          <t>Taliscamento de Parede</t>
        </is>
      </c>
      <c r="D806" s="2" t="inlineStr">
        <is>
          <t>06/07/2026</t>
        </is>
      </c>
      <c r="E806" s="2" t="inlineStr">
        <is>
          <t>16/03/2028</t>
        </is>
      </c>
      <c r="F806" s="2" t="n">
        <v>50428.62099976905</v>
      </c>
      <c r="G806" s="2" t="n">
        <v>0</v>
      </c>
      <c r="H806" s="2" t="n">
        <v>50428.62099976905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0.02</v>
      </c>
      <c r="AZ806" s="2" t="n">
        <v>0</v>
      </c>
      <c r="BA806" s="2" t="n">
        <v>0</v>
      </c>
      <c r="BB806" s="2" t="n">
        <v>0.02</v>
      </c>
      <c r="BC806" s="2" t="n">
        <v>0</v>
      </c>
      <c r="BD806" s="2" t="n">
        <v>0</v>
      </c>
      <c r="BE806" s="2" t="n">
        <v>0.03</v>
      </c>
      <c r="BF806" s="2" t="n">
        <v>0.01</v>
      </c>
      <c r="BG806" s="2" t="n">
        <v>5.8</v>
      </c>
      <c r="BH806" s="2" t="n">
        <v>2.71</v>
      </c>
      <c r="BI806" s="2" t="n">
        <v>2.64</v>
      </c>
      <c r="BJ806" s="2" t="n">
        <v>5.81</v>
      </c>
      <c r="BK806" s="2" t="n">
        <v>4.06</v>
      </c>
      <c r="BL806" s="2" t="n">
        <v>14.03</v>
      </c>
      <c r="BM806" s="2" t="n">
        <v>5.81</v>
      </c>
      <c r="BN806" s="2" t="n">
        <v>7.33</v>
      </c>
      <c r="BO806" s="2" t="n">
        <v>17.45</v>
      </c>
      <c r="BP806" s="2" t="n">
        <v>5.81</v>
      </c>
      <c r="BQ806" s="2" t="n">
        <v>12.62</v>
      </c>
      <c r="BR806" s="2" t="n">
        <v>19.47</v>
      </c>
      <c r="BS806" s="2" t="n">
        <v>5.81</v>
      </c>
      <c r="BT806" s="2" t="n">
        <v>15.19</v>
      </c>
      <c r="BU806" s="2" t="n">
        <v>21.5</v>
      </c>
      <c r="BV806" s="2" t="n">
        <v>5.81</v>
      </c>
      <c r="BW806" s="2" t="n">
        <v>21.37</v>
      </c>
      <c r="BX806" s="2" t="n">
        <v>25.88</v>
      </c>
      <c r="BY806" s="2" t="n">
        <v>5.81</v>
      </c>
      <c r="BZ806" s="2" t="n">
        <v>25.46</v>
      </c>
      <c r="CA806" s="2" t="n">
        <v>32.1</v>
      </c>
      <c r="CB806" s="2" t="n">
        <v>5.81</v>
      </c>
      <c r="CC806" s="2" t="n">
        <v>32.87</v>
      </c>
      <c r="CD806" s="2" t="n">
        <v>40.07</v>
      </c>
      <c r="CE806" s="2" t="n">
        <v>5.81</v>
      </c>
      <c r="CF806" s="2" t="n">
        <v>39.87</v>
      </c>
      <c r="CG806" s="2" t="n">
        <v>48.02</v>
      </c>
      <c r="CH806" s="2" t="n">
        <v>5.81</v>
      </c>
      <c r="CI806" s="2" t="n">
        <v>48.12</v>
      </c>
      <c r="CJ806" s="2" t="n">
        <v>57.5</v>
      </c>
      <c r="CK806" s="2" t="n">
        <v>5.81</v>
      </c>
      <c r="CL806" s="2" t="n">
        <v>59.13</v>
      </c>
      <c r="CM806" s="2" t="n">
        <v>64.23999999999999</v>
      </c>
      <c r="CN806" s="2" t="n">
        <v>5.81</v>
      </c>
      <c r="CO806" s="2" t="n">
        <v>71.08</v>
      </c>
      <c r="CP806" s="2" t="n">
        <v>72.58</v>
      </c>
      <c r="CQ806" s="2" t="n">
        <v>5.81</v>
      </c>
      <c r="CR806" s="2" t="n">
        <v>76.66</v>
      </c>
      <c r="CS806" s="2" t="n">
        <v>82.33</v>
      </c>
      <c r="CT806" s="2" t="n">
        <v>5.81</v>
      </c>
      <c r="CU806" s="2" t="n">
        <v>80.15000000000001</v>
      </c>
      <c r="CV806" s="2" t="n">
        <v>91.09999999999999</v>
      </c>
      <c r="CW806" s="2" t="n">
        <v>5.81</v>
      </c>
      <c r="CX806" s="2" t="n">
        <v>81.13</v>
      </c>
      <c r="CY806" s="2" t="n">
        <v>93.33</v>
      </c>
      <c r="CZ806" s="2" t="n">
        <v>5.81</v>
      </c>
      <c r="DA806" s="2" t="n">
        <v>83.51000000000001</v>
      </c>
      <c r="DB806" s="2" t="n">
        <v>96.68000000000001</v>
      </c>
      <c r="DC806" s="2" t="n">
        <v>5.81</v>
      </c>
      <c r="DD806" s="2" t="n">
        <v>85.70999999999999</v>
      </c>
      <c r="DE806" s="2" t="n">
        <v>99.33</v>
      </c>
      <c r="DF806" s="2" t="n">
        <v>5.81</v>
      </c>
      <c r="DG806" s="2" t="n">
        <v>87.84999999999999</v>
      </c>
      <c r="DH806" s="2" t="n">
        <v>99.61</v>
      </c>
      <c r="DI806" s="2" t="n">
        <v>5.81</v>
      </c>
      <c r="DJ806" s="2" t="n">
        <v>91.69</v>
      </c>
      <c r="DK806" s="2" t="n">
        <v>99.84999999999999</v>
      </c>
      <c r="DL806" s="2" t="n">
        <v>5.81</v>
      </c>
      <c r="DM806" s="2" t="n">
        <v>92.38</v>
      </c>
      <c r="DN806" s="2" t="n">
        <v>100</v>
      </c>
      <c r="DO806" s="2" t="n">
        <v>5.81</v>
      </c>
      <c r="DP806" s="2" t="n">
        <v>92.38</v>
      </c>
      <c r="DQ806" s="2" t="n">
        <v>100</v>
      </c>
      <c r="DR806" s="2" t="n">
        <v>5.81</v>
      </c>
      <c r="DS806" s="2" t="n">
        <v>92.38</v>
      </c>
      <c r="DT806" s="2" t="n">
        <v>100</v>
      </c>
      <c r="DU806" s="2" t="n">
        <v>5.81</v>
      </c>
      <c r="DV806" s="2" t="n">
        <v>92.38</v>
      </c>
      <c r="DW806" s="2" t="n">
        <v>100</v>
      </c>
      <c r="DX806" s="2" t="n">
        <v>5.81</v>
      </c>
      <c r="DY806" s="2" t="n">
        <v>92.38</v>
      </c>
      <c r="DZ806" s="2" t="n">
        <v>100</v>
      </c>
      <c r="EA806" s="2" t="n">
        <v>5.81</v>
      </c>
      <c r="EB806" s="2" t="n">
        <v>92.38</v>
      </c>
      <c r="EC806" s="2" t="n">
        <v>100</v>
      </c>
      <c r="ED806" s="2" t="n">
        <v>5.81</v>
      </c>
      <c r="EE806" s="2" t="n">
        <v>92.38</v>
      </c>
      <c r="EF806" s="2" t="n">
        <v>100</v>
      </c>
      <c r="EG806" s="2" t="n">
        <v>5.81</v>
      </c>
      <c r="EH806" s="2" t="n">
        <v>92.38</v>
      </c>
      <c r="EI806" s="2" t="n">
        <v>100</v>
      </c>
      <c r="EJ806" s="2" t="n">
        <v>5.81</v>
      </c>
      <c r="EK806" s="2" t="n">
        <v>92.38</v>
      </c>
      <c r="EL806" s="2" t="n">
        <v>100</v>
      </c>
      <c r="EM806" s="2" t="n">
        <v>5.81</v>
      </c>
      <c r="EN806" s="2" t="n">
        <v>92.38</v>
      </c>
      <c r="EO806" s="2" t="n">
        <v>100</v>
      </c>
      <c r="EP806" s="2" t="n">
        <v>5.81</v>
      </c>
    </row>
    <row r="807">
      <c r="A807" s="2" t="n">
        <v>4</v>
      </c>
      <c r="B807" s="2" t="inlineStr">
        <is>
          <t>29.01.01.02</t>
        </is>
      </c>
      <c r="C807" s="2" t="inlineStr">
        <is>
          <t>Chapisco</t>
        </is>
      </c>
      <c r="D807" s="2" t="inlineStr">
        <is>
          <t>06/07/2026</t>
        </is>
      </c>
      <c r="E807" s="2" t="inlineStr">
        <is>
          <t>16/03/2028</t>
        </is>
      </c>
      <c r="F807" s="2" t="n">
        <v>230428.3651482642</v>
      </c>
      <c r="G807" s="2" t="n">
        <v>0</v>
      </c>
      <c r="H807" s="2" t="n">
        <v>230428.3651482642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0.02</v>
      </c>
      <c r="AZ807" s="2" t="n">
        <v>0</v>
      </c>
      <c r="BA807" s="2" t="n">
        <v>0</v>
      </c>
      <c r="BB807" s="2" t="n">
        <v>0.02</v>
      </c>
      <c r="BC807" s="2" t="n">
        <v>0</v>
      </c>
      <c r="BD807" s="2" t="n">
        <v>0</v>
      </c>
      <c r="BE807" s="2" t="n">
        <v>0.03</v>
      </c>
      <c r="BF807" s="2" t="n">
        <v>0.01</v>
      </c>
      <c r="BG807" s="2" t="n">
        <v>5.8</v>
      </c>
      <c r="BH807" s="2" t="n">
        <v>2.71</v>
      </c>
      <c r="BI807" s="2" t="n">
        <v>2.64</v>
      </c>
      <c r="BJ807" s="2" t="n">
        <v>5.81</v>
      </c>
      <c r="BK807" s="2" t="n">
        <v>4.06</v>
      </c>
      <c r="BL807" s="2" t="n">
        <v>14.03</v>
      </c>
      <c r="BM807" s="2" t="n">
        <v>5.81</v>
      </c>
      <c r="BN807" s="2" t="n">
        <v>7.33</v>
      </c>
      <c r="BO807" s="2" t="n">
        <v>17.45</v>
      </c>
      <c r="BP807" s="2" t="n">
        <v>5.81</v>
      </c>
      <c r="BQ807" s="2" t="n">
        <v>12.62</v>
      </c>
      <c r="BR807" s="2" t="n">
        <v>19.47</v>
      </c>
      <c r="BS807" s="2" t="n">
        <v>5.81</v>
      </c>
      <c r="BT807" s="2" t="n">
        <v>15.19</v>
      </c>
      <c r="BU807" s="2" t="n">
        <v>21.5</v>
      </c>
      <c r="BV807" s="2" t="n">
        <v>5.81</v>
      </c>
      <c r="BW807" s="2" t="n">
        <v>21.37</v>
      </c>
      <c r="BX807" s="2" t="n">
        <v>25.88</v>
      </c>
      <c r="BY807" s="2" t="n">
        <v>5.81</v>
      </c>
      <c r="BZ807" s="2" t="n">
        <v>25.46</v>
      </c>
      <c r="CA807" s="2" t="n">
        <v>32.1</v>
      </c>
      <c r="CB807" s="2" t="n">
        <v>5.81</v>
      </c>
      <c r="CC807" s="2" t="n">
        <v>32.87</v>
      </c>
      <c r="CD807" s="2" t="n">
        <v>40.07</v>
      </c>
      <c r="CE807" s="2" t="n">
        <v>5.81</v>
      </c>
      <c r="CF807" s="2" t="n">
        <v>39.87</v>
      </c>
      <c r="CG807" s="2" t="n">
        <v>48.02</v>
      </c>
      <c r="CH807" s="2" t="n">
        <v>5.81</v>
      </c>
      <c r="CI807" s="2" t="n">
        <v>48.12</v>
      </c>
      <c r="CJ807" s="2" t="n">
        <v>57.5</v>
      </c>
      <c r="CK807" s="2" t="n">
        <v>5.81</v>
      </c>
      <c r="CL807" s="2" t="n">
        <v>59.13</v>
      </c>
      <c r="CM807" s="2" t="n">
        <v>64.23999999999999</v>
      </c>
      <c r="CN807" s="2" t="n">
        <v>5.81</v>
      </c>
      <c r="CO807" s="2" t="n">
        <v>71.08</v>
      </c>
      <c r="CP807" s="2" t="n">
        <v>72.58</v>
      </c>
      <c r="CQ807" s="2" t="n">
        <v>5.81</v>
      </c>
      <c r="CR807" s="2" t="n">
        <v>76.66</v>
      </c>
      <c r="CS807" s="2" t="n">
        <v>82.33</v>
      </c>
      <c r="CT807" s="2" t="n">
        <v>5.81</v>
      </c>
      <c r="CU807" s="2" t="n">
        <v>80.15000000000001</v>
      </c>
      <c r="CV807" s="2" t="n">
        <v>91.09999999999999</v>
      </c>
      <c r="CW807" s="2" t="n">
        <v>5.81</v>
      </c>
      <c r="CX807" s="2" t="n">
        <v>81.13</v>
      </c>
      <c r="CY807" s="2" t="n">
        <v>93.33</v>
      </c>
      <c r="CZ807" s="2" t="n">
        <v>5.81</v>
      </c>
      <c r="DA807" s="2" t="n">
        <v>83.51000000000001</v>
      </c>
      <c r="DB807" s="2" t="n">
        <v>96.68000000000001</v>
      </c>
      <c r="DC807" s="2" t="n">
        <v>5.81</v>
      </c>
      <c r="DD807" s="2" t="n">
        <v>85.70999999999999</v>
      </c>
      <c r="DE807" s="2" t="n">
        <v>99.33</v>
      </c>
      <c r="DF807" s="2" t="n">
        <v>5.81</v>
      </c>
      <c r="DG807" s="2" t="n">
        <v>87.84999999999999</v>
      </c>
      <c r="DH807" s="2" t="n">
        <v>99.61</v>
      </c>
      <c r="DI807" s="2" t="n">
        <v>5.81</v>
      </c>
      <c r="DJ807" s="2" t="n">
        <v>91.69</v>
      </c>
      <c r="DK807" s="2" t="n">
        <v>99.84999999999999</v>
      </c>
      <c r="DL807" s="2" t="n">
        <v>5.81</v>
      </c>
      <c r="DM807" s="2" t="n">
        <v>92.38</v>
      </c>
      <c r="DN807" s="2" t="n">
        <v>100</v>
      </c>
      <c r="DO807" s="2" t="n">
        <v>5.81</v>
      </c>
      <c r="DP807" s="2" t="n">
        <v>92.38</v>
      </c>
      <c r="DQ807" s="2" t="n">
        <v>100</v>
      </c>
      <c r="DR807" s="2" t="n">
        <v>5.81</v>
      </c>
      <c r="DS807" s="2" t="n">
        <v>92.38</v>
      </c>
      <c r="DT807" s="2" t="n">
        <v>100</v>
      </c>
      <c r="DU807" s="2" t="n">
        <v>5.81</v>
      </c>
      <c r="DV807" s="2" t="n">
        <v>92.38</v>
      </c>
      <c r="DW807" s="2" t="n">
        <v>100</v>
      </c>
      <c r="DX807" s="2" t="n">
        <v>5.81</v>
      </c>
      <c r="DY807" s="2" t="n">
        <v>92.38</v>
      </c>
      <c r="DZ807" s="2" t="n">
        <v>100</v>
      </c>
      <c r="EA807" s="2" t="n">
        <v>5.81</v>
      </c>
      <c r="EB807" s="2" t="n">
        <v>92.38</v>
      </c>
      <c r="EC807" s="2" t="n">
        <v>100</v>
      </c>
      <c r="ED807" s="2" t="n">
        <v>5.81</v>
      </c>
      <c r="EE807" s="2" t="n">
        <v>92.38</v>
      </c>
      <c r="EF807" s="2" t="n">
        <v>100</v>
      </c>
      <c r="EG807" s="2" t="n">
        <v>5.81</v>
      </c>
      <c r="EH807" s="2" t="n">
        <v>92.38</v>
      </c>
      <c r="EI807" s="2" t="n">
        <v>100</v>
      </c>
      <c r="EJ807" s="2" t="n">
        <v>5.81</v>
      </c>
      <c r="EK807" s="2" t="n">
        <v>92.38</v>
      </c>
      <c r="EL807" s="2" t="n">
        <v>100</v>
      </c>
      <c r="EM807" s="2" t="n">
        <v>5.81</v>
      </c>
      <c r="EN807" s="2" t="n">
        <v>92.38</v>
      </c>
      <c r="EO807" s="2" t="n">
        <v>100</v>
      </c>
      <c r="EP807" s="2" t="n">
        <v>5.81</v>
      </c>
    </row>
    <row r="808">
      <c r="A808" s="2" t="n">
        <v>4</v>
      </c>
      <c r="B808" s="2" t="inlineStr">
        <is>
          <t>29.01.01.03</t>
        </is>
      </c>
      <c r="C808" s="2" t="inlineStr">
        <is>
          <t>Emboço esp. 25mm</t>
        </is>
      </c>
      <c r="D808" s="2" t="inlineStr">
        <is>
          <t>06/07/2026</t>
        </is>
      </c>
      <c r="E808" s="2" t="inlineStr">
        <is>
          <t>16/03/2028</t>
        </is>
      </c>
      <c r="F808" s="2" t="n">
        <v>142608.9251855019</v>
      </c>
      <c r="G808" s="2" t="n">
        <v>0</v>
      </c>
      <c r="H808" s="2" t="n">
        <v>142608.9251855019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0.02</v>
      </c>
      <c r="AZ808" s="2" t="n">
        <v>0</v>
      </c>
      <c r="BA808" s="2" t="n">
        <v>0</v>
      </c>
      <c r="BB808" s="2" t="n">
        <v>0.02</v>
      </c>
      <c r="BC808" s="2" t="n">
        <v>0</v>
      </c>
      <c r="BD808" s="2" t="n">
        <v>0</v>
      </c>
      <c r="BE808" s="2" t="n">
        <v>0.03</v>
      </c>
      <c r="BF808" s="2" t="n">
        <v>0.01</v>
      </c>
      <c r="BG808" s="2" t="n">
        <v>5.8</v>
      </c>
      <c r="BH808" s="2" t="n">
        <v>2.71</v>
      </c>
      <c r="BI808" s="2" t="n">
        <v>2.64</v>
      </c>
      <c r="BJ808" s="2" t="n">
        <v>5.81</v>
      </c>
      <c r="BK808" s="2" t="n">
        <v>4.06</v>
      </c>
      <c r="BL808" s="2" t="n">
        <v>14.03</v>
      </c>
      <c r="BM808" s="2" t="n">
        <v>5.81</v>
      </c>
      <c r="BN808" s="2" t="n">
        <v>7.33</v>
      </c>
      <c r="BO808" s="2" t="n">
        <v>17.45</v>
      </c>
      <c r="BP808" s="2" t="n">
        <v>5.81</v>
      </c>
      <c r="BQ808" s="2" t="n">
        <v>12.62</v>
      </c>
      <c r="BR808" s="2" t="n">
        <v>19.47</v>
      </c>
      <c r="BS808" s="2" t="n">
        <v>5.81</v>
      </c>
      <c r="BT808" s="2" t="n">
        <v>15.19</v>
      </c>
      <c r="BU808" s="2" t="n">
        <v>21.5</v>
      </c>
      <c r="BV808" s="2" t="n">
        <v>5.81</v>
      </c>
      <c r="BW808" s="2" t="n">
        <v>21.37</v>
      </c>
      <c r="BX808" s="2" t="n">
        <v>25.88</v>
      </c>
      <c r="BY808" s="2" t="n">
        <v>5.81</v>
      </c>
      <c r="BZ808" s="2" t="n">
        <v>25.46</v>
      </c>
      <c r="CA808" s="2" t="n">
        <v>32.1</v>
      </c>
      <c r="CB808" s="2" t="n">
        <v>5.81</v>
      </c>
      <c r="CC808" s="2" t="n">
        <v>32.87</v>
      </c>
      <c r="CD808" s="2" t="n">
        <v>40.07</v>
      </c>
      <c r="CE808" s="2" t="n">
        <v>5.81</v>
      </c>
      <c r="CF808" s="2" t="n">
        <v>39.87</v>
      </c>
      <c r="CG808" s="2" t="n">
        <v>48.02</v>
      </c>
      <c r="CH808" s="2" t="n">
        <v>5.81</v>
      </c>
      <c r="CI808" s="2" t="n">
        <v>48.12</v>
      </c>
      <c r="CJ808" s="2" t="n">
        <v>57.5</v>
      </c>
      <c r="CK808" s="2" t="n">
        <v>5.81</v>
      </c>
      <c r="CL808" s="2" t="n">
        <v>59.13</v>
      </c>
      <c r="CM808" s="2" t="n">
        <v>64.23999999999999</v>
      </c>
      <c r="CN808" s="2" t="n">
        <v>5.81</v>
      </c>
      <c r="CO808" s="2" t="n">
        <v>71.08</v>
      </c>
      <c r="CP808" s="2" t="n">
        <v>72.58</v>
      </c>
      <c r="CQ808" s="2" t="n">
        <v>5.81</v>
      </c>
      <c r="CR808" s="2" t="n">
        <v>76.66</v>
      </c>
      <c r="CS808" s="2" t="n">
        <v>82.33</v>
      </c>
      <c r="CT808" s="2" t="n">
        <v>5.81</v>
      </c>
      <c r="CU808" s="2" t="n">
        <v>80.15000000000001</v>
      </c>
      <c r="CV808" s="2" t="n">
        <v>91.09999999999999</v>
      </c>
      <c r="CW808" s="2" t="n">
        <v>5.81</v>
      </c>
      <c r="CX808" s="2" t="n">
        <v>81.13</v>
      </c>
      <c r="CY808" s="2" t="n">
        <v>93.33</v>
      </c>
      <c r="CZ808" s="2" t="n">
        <v>5.81</v>
      </c>
      <c r="DA808" s="2" t="n">
        <v>83.51000000000001</v>
      </c>
      <c r="DB808" s="2" t="n">
        <v>96.68000000000001</v>
      </c>
      <c r="DC808" s="2" t="n">
        <v>5.81</v>
      </c>
      <c r="DD808" s="2" t="n">
        <v>85.70999999999999</v>
      </c>
      <c r="DE808" s="2" t="n">
        <v>99.33</v>
      </c>
      <c r="DF808" s="2" t="n">
        <v>5.81</v>
      </c>
      <c r="DG808" s="2" t="n">
        <v>87.84999999999999</v>
      </c>
      <c r="DH808" s="2" t="n">
        <v>99.61</v>
      </c>
      <c r="DI808" s="2" t="n">
        <v>5.81</v>
      </c>
      <c r="DJ808" s="2" t="n">
        <v>91.69</v>
      </c>
      <c r="DK808" s="2" t="n">
        <v>99.84999999999999</v>
      </c>
      <c r="DL808" s="2" t="n">
        <v>5.81</v>
      </c>
      <c r="DM808" s="2" t="n">
        <v>92.38</v>
      </c>
      <c r="DN808" s="2" t="n">
        <v>100</v>
      </c>
      <c r="DO808" s="2" t="n">
        <v>5.81</v>
      </c>
      <c r="DP808" s="2" t="n">
        <v>92.38</v>
      </c>
      <c r="DQ808" s="2" t="n">
        <v>100</v>
      </c>
      <c r="DR808" s="2" t="n">
        <v>5.81</v>
      </c>
      <c r="DS808" s="2" t="n">
        <v>92.38</v>
      </c>
      <c r="DT808" s="2" t="n">
        <v>100</v>
      </c>
      <c r="DU808" s="2" t="n">
        <v>5.81</v>
      </c>
      <c r="DV808" s="2" t="n">
        <v>92.38</v>
      </c>
      <c r="DW808" s="2" t="n">
        <v>100</v>
      </c>
      <c r="DX808" s="2" t="n">
        <v>5.81</v>
      </c>
      <c r="DY808" s="2" t="n">
        <v>92.38</v>
      </c>
      <c r="DZ808" s="2" t="n">
        <v>100</v>
      </c>
      <c r="EA808" s="2" t="n">
        <v>5.81</v>
      </c>
      <c r="EB808" s="2" t="n">
        <v>92.38</v>
      </c>
      <c r="EC808" s="2" t="n">
        <v>100</v>
      </c>
      <c r="ED808" s="2" t="n">
        <v>5.81</v>
      </c>
      <c r="EE808" s="2" t="n">
        <v>92.38</v>
      </c>
      <c r="EF808" s="2" t="n">
        <v>100</v>
      </c>
      <c r="EG808" s="2" t="n">
        <v>5.81</v>
      </c>
      <c r="EH808" s="2" t="n">
        <v>92.38</v>
      </c>
      <c r="EI808" s="2" t="n">
        <v>100</v>
      </c>
      <c r="EJ808" s="2" t="n">
        <v>5.81</v>
      </c>
      <c r="EK808" s="2" t="n">
        <v>92.38</v>
      </c>
      <c r="EL808" s="2" t="n">
        <v>100</v>
      </c>
      <c r="EM808" s="2" t="n">
        <v>5.81</v>
      </c>
      <c r="EN808" s="2" t="n">
        <v>92.38</v>
      </c>
      <c r="EO808" s="2" t="n">
        <v>100</v>
      </c>
      <c r="EP808" s="2" t="n">
        <v>5.81</v>
      </c>
    </row>
    <row r="809">
      <c r="A809" s="2" t="n">
        <v>4</v>
      </c>
      <c r="B809" s="2" t="inlineStr">
        <is>
          <t>29.01.01.04</t>
        </is>
      </c>
      <c r="C809" s="2" t="inlineStr">
        <is>
          <t>Reboco esp. 25mm</t>
        </is>
      </c>
      <c r="D809" s="2" t="inlineStr">
        <is>
          <t>06/07/2026</t>
        </is>
      </c>
      <c r="E809" s="2" t="inlineStr">
        <is>
          <t>16/03/2028</t>
        </is>
      </c>
      <c r="F809" s="2" t="n">
        <v>1255624.207077134</v>
      </c>
      <c r="G809" s="2" t="n">
        <v>0</v>
      </c>
      <c r="H809" s="2" t="n">
        <v>1255624.207077134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0.02</v>
      </c>
      <c r="AZ809" s="2" t="n">
        <v>0</v>
      </c>
      <c r="BA809" s="2" t="n">
        <v>0</v>
      </c>
      <c r="BB809" s="2" t="n">
        <v>0.02</v>
      </c>
      <c r="BC809" s="2" t="n">
        <v>0</v>
      </c>
      <c r="BD809" s="2" t="n">
        <v>0</v>
      </c>
      <c r="BE809" s="2" t="n">
        <v>0.03</v>
      </c>
      <c r="BF809" s="2" t="n">
        <v>0.01</v>
      </c>
      <c r="BG809" s="2" t="n">
        <v>5.8</v>
      </c>
      <c r="BH809" s="2" t="n">
        <v>2.71</v>
      </c>
      <c r="BI809" s="2" t="n">
        <v>2.64</v>
      </c>
      <c r="BJ809" s="2" t="n">
        <v>5.81</v>
      </c>
      <c r="BK809" s="2" t="n">
        <v>4.06</v>
      </c>
      <c r="BL809" s="2" t="n">
        <v>14.03</v>
      </c>
      <c r="BM809" s="2" t="n">
        <v>5.81</v>
      </c>
      <c r="BN809" s="2" t="n">
        <v>7.33</v>
      </c>
      <c r="BO809" s="2" t="n">
        <v>17.45</v>
      </c>
      <c r="BP809" s="2" t="n">
        <v>5.81</v>
      </c>
      <c r="BQ809" s="2" t="n">
        <v>12.62</v>
      </c>
      <c r="BR809" s="2" t="n">
        <v>19.47</v>
      </c>
      <c r="BS809" s="2" t="n">
        <v>5.81</v>
      </c>
      <c r="BT809" s="2" t="n">
        <v>15.19</v>
      </c>
      <c r="BU809" s="2" t="n">
        <v>21.5</v>
      </c>
      <c r="BV809" s="2" t="n">
        <v>5.81</v>
      </c>
      <c r="BW809" s="2" t="n">
        <v>21.37</v>
      </c>
      <c r="BX809" s="2" t="n">
        <v>25.88</v>
      </c>
      <c r="BY809" s="2" t="n">
        <v>5.81</v>
      </c>
      <c r="BZ809" s="2" t="n">
        <v>25.46</v>
      </c>
      <c r="CA809" s="2" t="n">
        <v>32.1</v>
      </c>
      <c r="CB809" s="2" t="n">
        <v>5.81</v>
      </c>
      <c r="CC809" s="2" t="n">
        <v>32.87</v>
      </c>
      <c r="CD809" s="2" t="n">
        <v>40.07</v>
      </c>
      <c r="CE809" s="2" t="n">
        <v>5.81</v>
      </c>
      <c r="CF809" s="2" t="n">
        <v>39.87</v>
      </c>
      <c r="CG809" s="2" t="n">
        <v>48.02</v>
      </c>
      <c r="CH809" s="2" t="n">
        <v>5.81</v>
      </c>
      <c r="CI809" s="2" t="n">
        <v>48.12</v>
      </c>
      <c r="CJ809" s="2" t="n">
        <v>57.5</v>
      </c>
      <c r="CK809" s="2" t="n">
        <v>5.81</v>
      </c>
      <c r="CL809" s="2" t="n">
        <v>59.13</v>
      </c>
      <c r="CM809" s="2" t="n">
        <v>64.23999999999999</v>
      </c>
      <c r="CN809" s="2" t="n">
        <v>5.81</v>
      </c>
      <c r="CO809" s="2" t="n">
        <v>71.08</v>
      </c>
      <c r="CP809" s="2" t="n">
        <v>72.58</v>
      </c>
      <c r="CQ809" s="2" t="n">
        <v>5.81</v>
      </c>
      <c r="CR809" s="2" t="n">
        <v>76.66</v>
      </c>
      <c r="CS809" s="2" t="n">
        <v>82.33</v>
      </c>
      <c r="CT809" s="2" t="n">
        <v>5.81</v>
      </c>
      <c r="CU809" s="2" t="n">
        <v>80.15000000000001</v>
      </c>
      <c r="CV809" s="2" t="n">
        <v>91.09999999999999</v>
      </c>
      <c r="CW809" s="2" t="n">
        <v>5.81</v>
      </c>
      <c r="CX809" s="2" t="n">
        <v>81.13</v>
      </c>
      <c r="CY809" s="2" t="n">
        <v>93.33</v>
      </c>
      <c r="CZ809" s="2" t="n">
        <v>5.81</v>
      </c>
      <c r="DA809" s="2" t="n">
        <v>83.51000000000001</v>
      </c>
      <c r="DB809" s="2" t="n">
        <v>96.68000000000001</v>
      </c>
      <c r="DC809" s="2" t="n">
        <v>5.81</v>
      </c>
      <c r="DD809" s="2" t="n">
        <v>85.70999999999999</v>
      </c>
      <c r="DE809" s="2" t="n">
        <v>99.33</v>
      </c>
      <c r="DF809" s="2" t="n">
        <v>5.81</v>
      </c>
      <c r="DG809" s="2" t="n">
        <v>87.84999999999999</v>
      </c>
      <c r="DH809" s="2" t="n">
        <v>99.61</v>
      </c>
      <c r="DI809" s="2" t="n">
        <v>5.81</v>
      </c>
      <c r="DJ809" s="2" t="n">
        <v>91.69</v>
      </c>
      <c r="DK809" s="2" t="n">
        <v>99.84999999999999</v>
      </c>
      <c r="DL809" s="2" t="n">
        <v>5.81</v>
      </c>
      <c r="DM809" s="2" t="n">
        <v>92.38</v>
      </c>
      <c r="DN809" s="2" t="n">
        <v>100</v>
      </c>
      <c r="DO809" s="2" t="n">
        <v>5.81</v>
      </c>
      <c r="DP809" s="2" t="n">
        <v>92.38</v>
      </c>
      <c r="DQ809" s="2" t="n">
        <v>100</v>
      </c>
      <c r="DR809" s="2" t="n">
        <v>5.81</v>
      </c>
      <c r="DS809" s="2" t="n">
        <v>92.38</v>
      </c>
      <c r="DT809" s="2" t="n">
        <v>100</v>
      </c>
      <c r="DU809" s="2" t="n">
        <v>5.81</v>
      </c>
      <c r="DV809" s="2" t="n">
        <v>92.38</v>
      </c>
      <c r="DW809" s="2" t="n">
        <v>100</v>
      </c>
      <c r="DX809" s="2" t="n">
        <v>5.81</v>
      </c>
      <c r="DY809" s="2" t="n">
        <v>92.38</v>
      </c>
      <c r="DZ809" s="2" t="n">
        <v>100</v>
      </c>
      <c r="EA809" s="2" t="n">
        <v>5.81</v>
      </c>
      <c r="EB809" s="2" t="n">
        <v>92.38</v>
      </c>
      <c r="EC809" s="2" t="n">
        <v>100</v>
      </c>
      <c r="ED809" s="2" t="n">
        <v>5.81</v>
      </c>
      <c r="EE809" s="2" t="n">
        <v>92.38</v>
      </c>
      <c r="EF809" s="2" t="n">
        <v>100</v>
      </c>
      <c r="EG809" s="2" t="n">
        <v>5.81</v>
      </c>
      <c r="EH809" s="2" t="n">
        <v>92.38</v>
      </c>
      <c r="EI809" s="2" t="n">
        <v>100</v>
      </c>
      <c r="EJ809" s="2" t="n">
        <v>5.81</v>
      </c>
      <c r="EK809" s="2" t="n">
        <v>92.38</v>
      </c>
      <c r="EL809" s="2" t="n">
        <v>100</v>
      </c>
      <c r="EM809" s="2" t="n">
        <v>5.81</v>
      </c>
      <c r="EN809" s="2" t="n">
        <v>92.38</v>
      </c>
      <c r="EO809" s="2" t="n">
        <v>100</v>
      </c>
      <c r="EP809" s="2" t="n">
        <v>5.81</v>
      </c>
    </row>
    <row r="810">
      <c r="A810" s="2" t="n">
        <v>4</v>
      </c>
      <c r="B810" s="2" t="inlineStr">
        <is>
          <t>29.01.01.05</t>
        </is>
      </c>
      <c r="C810" s="2" t="inlineStr">
        <is>
          <t>Espalas para esquadrias (até 40cm)</t>
        </is>
      </c>
      <c r="D810" s="2" t="inlineStr">
        <is>
          <t>06/07/2026</t>
        </is>
      </c>
      <c r="E810" s="2" t="inlineStr">
        <is>
          <t>16/03/2028</t>
        </is>
      </c>
      <c r="F810" s="2" t="n">
        <v>198134.6477700589</v>
      </c>
      <c r="G810" s="2" t="n">
        <v>0</v>
      </c>
      <c r="H810" s="2" t="n">
        <v>198134.6477700589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0.02</v>
      </c>
      <c r="AZ810" s="2" t="n">
        <v>0</v>
      </c>
      <c r="BA810" s="2" t="n">
        <v>0</v>
      </c>
      <c r="BB810" s="2" t="n">
        <v>0.02</v>
      </c>
      <c r="BC810" s="2" t="n">
        <v>0</v>
      </c>
      <c r="BD810" s="2" t="n">
        <v>0</v>
      </c>
      <c r="BE810" s="2" t="n">
        <v>0.03</v>
      </c>
      <c r="BF810" s="2" t="n">
        <v>0.01</v>
      </c>
      <c r="BG810" s="2" t="n">
        <v>5.8</v>
      </c>
      <c r="BH810" s="2" t="n">
        <v>2.71</v>
      </c>
      <c r="BI810" s="2" t="n">
        <v>2.64</v>
      </c>
      <c r="BJ810" s="2" t="n">
        <v>5.81</v>
      </c>
      <c r="BK810" s="2" t="n">
        <v>4.06</v>
      </c>
      <c r="BL810" s="2" t="n">
        <v>14.03</v>
      </c>
      <c r="BM810" s="2" t="n">
        <v>5.81</v>
      </c>
      <c r="BN810" s="2" t="n">
        <v>7.33</v>
      </c>
      <c r="BO810" s="2" t="n">
        <v>17.45</v>
      </c>
      <c r="BP810" s="2" t="n">
        <v>5.81</v>
      </c>
      <c r="BQ810" s="2" t="n">
        <v>12.62</v>
      </c>
      <c r="BR810" s="2" t="n">
        <v>19.47</v>
      </c>
      <c r="BS810" s="2" t="n">
        <v>5.81</v>
      </c>
      <c r="BT810" s="2" t="n">
        <v>15.19</v>
      </c>
      <c r="BU810" s="2" t="n">
        <v>21.5</v>
      </c>
      <c r="BV810" s="2" t="n">
        <v>5.81</v>
      </c>
      <c r="BW810" s="2" t="n">
        <v>21.37</v>
      </c>
      <c r="BX810" s="2" t="n">
        <v>25.88</v>
      </c>
      <c r="BY810" s="2" t="n">
        <v>5.81</v>
      </c>
      <c r="BZ810" s="2" t="n">
        <v>25.46</v>
      </c>
      <c r="CA810" s="2" t="n">
        <v>32.1</v>
      </c>
      <c r="CB810" s="2" t="n">
        <v>5.81</v>
      </c>
      <c r="CC810" s="2" t="n">
        <v>32.87</v>
      </c>
      <c r="CD810" s="2" t="n">
        <v>40.07</v>
      </c>
      <c r="CE810" s="2" t="n">
        <v>5.81</v>
      </c>
      <c r="CF810" s="2" t="n">
        <v>39.87</v>
      </c>
      <c r="CG810" s="2" t="n">
        <v>48.02</v>
      </c>
      <c r="CH810" s="2" t="n">
        <v>5.81</v>
      </c>
      <c r="CI810" s="2" t="n">
        <v>48.12</v>
      </c>
      <c r="CJ810" s="2" t="n">
        <v>57.5</v>
      </c>
      <c r="CK810" s="2" t="n">
        <v>5.81</v>
      </c>
      <c r="CL810" s="2" t="n">
        <v>59.13</v>
      </c>
      <c r="CM810" s="2" t="n">
        <v>64.23999999999999</v>
      </c>
      <c r="CN810" s="2" t="n">
        <v>5.81</v>
      </c>
      <c r="CO810" s="2" t="n">
        <v>71.08</v>
      </c>
      <c r="CP810" s="2" t="n">
        <v>72.58</v>
      </c>
      <c r="CQ810" s="2" t="n">
        <v>5.81</v>
      </c>
      <c r="CR810" s="2" t="n">
        <v>76.66</v>
      </c>
      <c r="CS810" s="2" t="n">
        <v>82.33</v>
      </c>
      <c r="CT810" s="2" t="n">
        <v>5.81</v>
      </c>
      <c r="CU810" s="2" t="n">
        <v>80.15000000000001</v>
      </c>
      <c r="CV810" s="2" t="n">
        <v>91.09999999999999</v>
      </c>
      <c r="CW810" s="2" t="n">
        <v>5.81</v>
      </c>
      <c r="CX810" s="2" t="n">
        <v>81.13</v>
      </c>
      <c r="CY810" s="2" t="n">
        <v>93.33</v>
      </c>
      <c r="CZ810" s="2" t="n">
        <v>5.81</v>
      </c>
      <c r="DA810" s="2" t="n">
        <v>83.51000000000001</v>
      </c>
      <c r="DB810" s="2" t="n">
        <v>96.68000000000001</v>
      </c>
      <c r="DC810" s="2" t="n">
        <v>5.81</v>
      </c>
      <c r="DD810" s="2" t="n">
        <v>85.70999999999999</v>
      </c>
      <c r="DE810" s="2" t="n">
        <v>99.33</v>
      </c>
      <c r="DF810" s="2" t="n">
        <v>5.81</v>
      </c>
      <c r="DG810" s="2" t="n">
        <v>87.84999999999999</v>
      </c>
      <c r="DH810" s="2" t="n">
        <v>99.61</v>
      </c>
      <c r="DI810" s="2" t="n">
        <v>5.81</v>
      </c>
      <c r="DJ810" s="2" t="n">
        <v>91.69</v>
      </c>
      <c r="DK810" s="2" t="n">
        <v>99.84999999999999</v>
      </c>
      <c r="DL810" s="2" t="n">
        <v>5.81</v>
      </c>
      <c r="DM810" s="2" t="n">
        <v>92.38</v>
      </c>
      <c r="DN810" s="2" t="n">
        <v>100</v>
      </c>
      <c r="DO810" s="2" t="n">
        <v>5.81</v>
      </c>
      <c r="DP810" s="2" t="n">
        <v>92.38</v>
      </c>
      <c r="DQ810" s="2" t="n">
        <v>100</v>
      </c>
      <c r="DR810" s="2" t="n">
        <v>5.81</v>
      </c>
      <c r="DS810" s="2" t="n">
        <v>92.38</v>
      </c>
      <c r="DT810" s="2" t="n">
        <v>100</v>
      </c>
      <c r="DU810" s="2" t="n">
        <v>5.81</v>
      </c>
      <c r="DV810" s="2" t="n">
        <v>92.38</v>
      </c>
      <c r="DW810" s="2" t="n">
        <v>100</v>
      </c>
      <c r="DX810" s="2" t="n">
        <v>5.81</v>
      </c>
      <c r="DY810" s="2" t="n">
        <v>92.38</v>
      </c>
      <c r="DZ810" s="2" t="n">
        <v>100</v>
      </c>
      <c r="EA810" s="2" t="n">
        <v>5.81</v>
      </c>
      <c r="EB810" s="2" t="n">
        <v>92.38</v>
      </c>
      <c r="EC810" s="2" t="n">
        <v>100</v>
      </c>
      <c r="ED810" s="2" t="n">
        <v>5.81</v>
      </c>
      <c r="EE810" s="2" t="n">
        <v>92.38</v>
      </c>
      <c r="EF810" s="2" t="n">
        <v>100</v>
      </c>
      <c r="EG810" s="2" t="n">
        <v>5.81</v>
      </c>
      <c r="EH810" s="2" t="n">
        <v>92.38</v>
      </c>
      <c r="EI810" s="2" t="n">
        <v>100</v>
      </c>
      <c r="EJ810" s="2" t="n">
        <v>5.81</v>
      </c>
      <c r="EK810" s="2" t="n">
        <v>92.38</v>
      </c>
      <c r="EL810" s="2" t="n">
        <v>100</v>
      </c>
      <c r="EM810" s="2" t="n">
        <v>5.81</v>
      </c>
      <c r="EN810" s="2" t="n">
        <v>92.38</v>
      </c>
      <c r="EO810" s="2" t="n">
        <v>100</v>
      </c>
      <c r="EP810" s="2" t="n">
        <v>5.81</v>
      </c>
    </row>
    <row r="811">
      <c r="A811" s="2" t="n">
        <v>1</v>
      </c>
      <c r="B811" s="2" t="inlineStr">
        <is>
          <t>30</t>
        </is>
      </c>
      <c r="C811" s="2" t="inlineStr">
        <is>
          <t>REVESTIMENTOS DE ACABAMENTO</t>
        </is>
      </c>
      <c r="D811" s="2" t="inlineStr">
        <is>
          <t>09/12/2026</t>
        </is>
      </c>
      <c r="E811" s="2" t="inlineStr">
        <is>
          <t>27/11/2028</t>
        </is>
      </c>
      <c r="F811" s="2" t="n">
        <v>8066947.66756533</v>
      </c>
      <c r="G811" s="2" t="n">
        <v>0</v>
      </c>
      <c r="H811" s="2" t="n">
        <v>8066947.66756533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0.36</v>
      </c>
      <c r="BY811" s="2" t="n">
        <v>0</v>
      </c>
      <c r="BZ811" s="2" t="n">
        <v>1.23</v>
      </c>
      <c r="CA811" s="2" t="n">
        <v>1.59</v>
      </c>
      <c r="CB811" s="2" t="n">
        <v>0</v>
      </c>
      <c r="CC811" s="2" t="n">
        <v>6.8</v>
      </c>
      <c r="CD811" s="2" t="n">
        <v>5.75</v>
      </c>
      <c r="CE811" s="2" t="n">
        <v>0</v>
      </c>
      <c r="CF811" s="2" t="n">
        <v>13.1</v>
      </c>
      <c r="CG811" s="2" t="n">
        <v>11.46</v>
      </c>
      <c r="CH811" s="2" t="n">
        <v>0</v>
      </c>
      <c r="CI811" s="2" t="n">
        <v>18.53</v>
      </c>
      <c r="CJ811" s="2" t="n">
        <v>18.53</v>
      </c>
      <c r="CK811" s="2" t="n">
        <v>0</v>
      </c>
      <c r="CL811" s="2" t="n">
        <v>24.52</v>
      </c>
      <c r="CM811" s="2" t="n">
        <v>27.61</v>
      </c>
      <c r="CN811" s="2" t="n">
        <v>0</v>
      </c>
      <c r="CO811" s="2" t="n">
        <v>30.28</v>
      </c>
      <c r="CP811" s="2" t="n">
        <v>32.43</v>
      </c>
      <c r="CQ811" s="2" t="n">
        <v>0</v>
      </c>
      <c r="CR811" s="2" t="n">
        <v>39.03</v>
      </c>
      <c r="CS811" s="2" t="n">
        <v>37.48</v>
      </c>
      <c r="CT811" s="2" t="n">
        <v>0</v>
      </c>
      <c r="CU811" s="2" t="n">
        <v>45.38</v>
      </c>
      <c r="CV811" s="2" t="n">
        <v>43.44</v>
      </c>
      <c r="CW811" s="2" t="n">
        <v>0</v>
      </c>
      <c r="CX811" s="2" t="n">
        <v>54.87</v>
      </c>
      <c r="CY811" s="2" t="n">
        <v>50.87</v>
      </c>
      <c r="CZ811" s="2" t="n">
        <v>0</v>
      </c>
      <c r="DA811" s="2" t="n">
        <v>63.68</v>
      </c>
      <c r="DB811" s="2" t="n">
        <v>58.67</v>
      </c>
      <c r="DC811" s="2" t="n">
        <v>0</v>
      </c>
      <c r="DD811" s="2" t="n">
        <v>69.75</v>
      </c>
      <c r="DE811" s="2" t="n">
        <v>65.88</v>
      </c>
      <c r="DF811" s="2" t="n">
        <v>0</v>
      </c>
      <c r="DG811" s="2" t="n">
        <v>75.83</v>
      </c>
      <c r="DH811" s="2" t="n">
        <v>72.64</v>
      </c>
      <c r="DI811" s="2" t="n">
        <v>0</v>
      </c>
      <c r="DJ811" s="2" t="n">
        <v>81.28</v>
      </c>
      <c r="DK811" s="2" t="n">
        <v>79.16</v>
      </c>
      <c r="DL811" s="2" t="n">
        <v>0</v>
      </c>
      <c r="DM811" s="2" t="n">
        <v>86.77</v>
      </c>
      <c r="DN811" s="2" t="n">
        <v>83.89</v>
      </c>
      <c r="DO811" s="2" t="n">
        <v>0</v>
      </c>
      <c r="DP811" s="2" t="n">
        <v>88.06999999999999</v>
      </c>
      <c r="DQ811" s="2" t="n">
        <v>85.41</v>
      </c>
      <c r="DR811" s="2" t="n">
        <v>0</v>
      </c>
      <c r="DS811" s="2" t="n">
        <v>92.5</v>
      </c>
      <c r="DT811" s="2" t="n">
        <v>91.59</v>
      </c>
      <c r="DU811" s="2" t="n">
        <v>0</v>
      </c>
      <c r="DV811" s="2" t="n">
        <v>94.7</v>
      </c>
      <c r="DW811" s="2" t="n">
        <v>93.70999999999999</v>
      </c>
      <c r="DX811" s="2" t="n">
        <v>0</v>
      </c>
      <c r="DY811" s="2" t="n">
        <v>96.86</v>
      </c>
      <c r="DZ811" s="2" t="n">
        <v>96.58</v>
      </c>
      <c r="EA811" s="2" t="n">
        <v>0</v>
      </c>
      <c r="EB811" s="2" t="n">
        <v>98.28</v>
      </c>
      <c r="EC811" s="2" t="n">
        <v>98.03</v>
      </c>
      <c r="ED811" s="2" t="n">
        <v>0</v>
      </c>
      <c r="EE811" s="2" t="n">
        <v>98.94</v>
      </c>
      <c r="EF811" s="2" t="n">
        <v>98.87</v>
      </c>
      <c r="EG811" s="2" t="n">
        <v>0</v>
      </c>
      <c r="EH811" s="2" t="n">
        <v>99</v>
      </c>
      <c r="EI811" s="2" t="n">
        <v>99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</row>
    <row r="812">
      <c r="A812" s="2" t="n">
        <v>2</v>
      </c>
      <c r="B812" s="2" t="inlineStr">
        <is>
          <t>30.01</t>
        </is>
      </c>
      <c r="C812" s="2" t="inlineStr">
        <is>
          <t>Pisos internos</t>
        </is>
      </c>
      <c r="D812" s="2" t="inlineStr">
        <is>
          <t>09/12/2026</t>
        </is>
      </c>
      <c r="E812" s="2" t="inlineStr">
        <is>
          <t>27/11/2028</t>
        </is>
      </c>
      <c r="F812" s="2" t="n">
        <v>2712874.400624942</v>
      </c>
      <c r="G812" s="2" t="n">
        <v>0</v>
      </c>
      <c r="H812" s="2" t="n">
        <v>2712874.400624942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0.82</v>
      </c>
      <c r="BY812" s="2" t="n">
        <v>0</v>
      </c>
      <c r="BZ812" s="2" t="n">
        <v>0.82</v>
      </c>
      <c r="CA812" s="2" t="n">
        <v>1.77</v>
      </c>
      <c r="CB812" s="2" t="n">
        <v>0</v>
      </c>
      <c r="CC812" s="2" t="n">
        <v>6.14</v>
      </c>
      <c r="CD812" s="2" t="n">
        <v>5.47</v>
      </c>
      <c r="CE812" s="2" t="n">
        <v>0</v>
      </c>
      <c r="CF812" s="2" t="n">
        <v>11.02</v>
      </c>
      <c r="CG812" s="2" t="n">
        <v>9.789999999999999</v>
      </c>
      <c r="CH812" s="2" t="n">
        <v>0</v>
      </c>
      <c r="CI812" s="2" t="n">
        <v>15.14</v>
      </c>
      <c r="CJ812" s="2" t="n">
        <v>17.14</v>
      </c>
      <c r="CK812" s="2" t="n">
        <v>0</v>
      </c>
      <c r="CL812" s="2" t="n">
        <v>19.66</v>
      </c>
      <c r="CM812" s="2" t="n">
        <v>27.85</v>
      </c>
      <c r="CN812" s="2" t="n">
        <v>0</v>
      </c>
      <c r="CO812" s="2" t="n">
        <v>25.78</v>
      </c>
      <c r="CP812" s="2" t="n">
        <v>31.04</v>
      </c>
      <c r="CQ812" s="2" t="n">
        <v>0</v>
      </c>
      <c r="CR812" s="2" t="n">
        <v>36.49</v>
      </c>
      <c r="CS812" s="2" t="n">
        <v>35.42</v>
      </c>
      <c r="CT812" s="2" t="n">
        <v>0</v>
      </c>
      <c r="CU812" s="2" t="n">
        <v>41.78</v>
      </c>
      <c r="CV812" s="2" t="n">
        <v>39.74</v>
      </c>
      <c r="CW812" s="2" t="n">
        <v>0</v>
      </c>
      <c r="CX812" s="2" t="n">
        <v>52.96</v>
      </c>
      <c r="CY812" s="2" t="n">
        <v>45.92</v>
      </c>
      <c r="CZ812" s="2" t="n">
        <v>0</v>
      </c>
      <c r="DA812" s="2" t="n">
        <v>60.55</v>
      </c>
      <c r="DB812" s="2" t="n">
        <v>51.23</v>
      </c>
      <c r="DC812" s="2" t="n">
        <v>0</v>
      </c>
      <c r="DD812" s="2" t="n">
        <v>67.09</v>
      </c>
      <c r="DE812" s="2" t="n">
        <v>58.92</v>
      </c>
      <c r="DF812" s="2" t="n">
        <v>0</v>
      </c>
      <c r="DG812" s="2" t="n">
        <v>73.02</v>
      </c>
      <c r="DH812" s="2" t="n">
        <v>67.09999999999999</v>
      </c>
      <c r="DI812" s="2" t="n">
        <v>0</v>
      </c>
      <c r="DJ812" s="2" t="n">
        <v>77.55</v>
      </c>
      <c r="DK812" s="2" t="n">
        <v>72.72</v>
      </c>
      <c r="DL812" s="2" t="n">
        <v>0</v>
      </c>
      <c r="DM812" s="2" t="n">
        <v>85.2</v>
      </c>
      <c r="DN812" s="2" t="n">
        <v>78.94</v>
      </c>
      <c r="DO812" s="2" t="n">
        <v>0</v>
      </c>
      <c r="DP812" s="2" t="n">
        <v>88.02</v>
      </c>
      <c r="DQ812" s="2" t="n">
        <v>82.38</v>
      </c>
      <c r="DR812" s="2" t="n">
        <v>0</v>
      </c>
      <c r="DS812" s="2" t="n">
        <v>90.36</v>
      </c>
      <c r="DT812" s="2" t="n">
        <v>88.06</v>
      </c>
      <c r="DU812" s="2" t="n">
        <v>0</v>
      </c>
      <c r="DV812" s="2" t="n">
        <v>93.48999999999999</v>
      </c>
      <c r="DW812" s="2" t="n">
        <v>91.34</v>
      </c>
      <c r="DX812" s="2" t="n">
        <v>0</v>
      </c>
      <c r="DY812" s="2" t="n">
        <v>95.44</v>
      </c>
      <c r="DZ812" s="2" t="n">
        <v>94.95</v>
      </c>
      <c r="EA812" s="2" t="n">
        <v>0</v>
      </c>
      <c r="EB812" s="2" t="n">
        <v>97.16</v>
      </c>
      <c r="EC812" s="2" t="n">
        <v>96.75</v>
      </c>
      <c r="ED812" s="2" t="n">
        <v>0</v>
      </c>
      <c r="EE812" s="2" t="n">
        <v>97.73</v>
      </c>
      <c r="EF812" s="2" t="n">
        <v>97.73</v>
      </c>
      <c r="EG812" s="2" t="n">
        <v>0</v>
      </c>
      <c r="EH812" s="2" t="n">
        <v>97.73</v>
      </c>
      <c r="EI812" s="2" t="n">
        <v>97.73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</row>
    <row r="813">
      <c r="A813" s="2" t="n">
        <v>3</v>
      </c>
      <c r="B813" s="2" t="inlineStr">
        <is>
          <t>30.01.01</t>
        </is>
      </c>
      <c r="C813" s="2" t="inlineStr">
        <is>
          <t>Porcelanato</t>
        </is>
      </c>
      <c r="D813" s="2" t="inlineStr">
        <is>
          <t>09/12/2026</t>
        </is>
      </c>
      <c r="E813" s="2" t="inlineStr">
        <is>
          <t>03/07/2028</t>
        </is>
      </c>
      <c r="F813" s="2" t="n">
        <v>1259335.053213108</v>
      </c>
      <c r="G813" s="2" t="n">
        <v>0</v>
      </c>
      <c r="H813" s="2" t="n">
        <v>1259335.053213108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0.59</v>
      </c>
      <c r="BY813" s="2" t="n">
        <v>0</v>
      </c>
      <c r="BZ813" s="2" t="n">
        <v>1.77</v>
      </c>
      <c r="CA813" s="2" t="n">
        <v>2.62</v>
      </c>
      <c r="CB813" s="2" t="n">
        <v>0</v>
      </c>
      <c r="CC813" s="2" t="n">
        <v>12.04</v>
      </c>
      <c r="CD813" s="2" t="n">
        <v>10.6</v>
      </c>
      <c r="CE813" s="2" t="n">
        <v>0</v>
      </c>
      <c r="CF813" s="2" t="n">
        <v>22.56</v>
      </c>
      <c r="CG813" s="2" t="n">
        <v>19.91</v>
      </c>
      <c r="CH813" s="2" t="n">
        <v>0</v>
      </c>
      <c r="CI813" s="2" t="n">
        <v>31.43</v>
      </c>
      <c r="CJ813" s="2" t="n">
        <v>28.77</v>
      </c>
      <c r="CK813" s="2" t="n">
        <v>0</v>
      </c>
      <c r="CL813" s="2" t="n">
        <v>41.17</v>
      </c>
      <c r="CM813" s="2" t="n">
        <v>38.52</v>
      </c>
      <c r="CN813" s="2" t="n">
        <v>0</v>
      </c>
      <c r="CO813" s="2" t="n">
        <v>47.38</v>
      </c>
      <c r="CP813" s="2" t="n">
        <v>45.16</v>
      </c>
      <c r="CQ813" s="2" t="n">
        <v>0</v>
      </c>
      <c r="CR813" s="2" t="n">
        <v>57.13</v>
      </c>
      <c r="CS813" s="2" t="n">
        <v>54.47</v>
      </c>
      <c r="CT813" s="2" t="n">
        <v>0</v>
      </c>
      <c r="CU813" s="2" t="n">
        <v>67.38</v>
      </c>
      <c r="CV813" s="2" t="n">
        <v>63.77</v>
      </c>
      <c r="CW813" s="2" t="n">
        <v>0</v>
      </c>
      <c r="CX813" s="2" t="n">
        <v>77.06999999999999</v>
      </c>
      <c r="CY813" s="2" t="n">
        <v>72.64</v>
      </c>
      <c r="CZ813" s="2" t="n">
        <v>0</v>
      </c>
      <c r="DA813" s="2" t="n">
        <v>85.93000000000001</v>
      </c>
      <c r="DB813" s="2" t="n">
        <v>82.68000000000001</v>
      </c>
      <c r="DC813" s="2" t="n">
        <v>0</v>
      </c>
      <c r="DD813" s="2" t="n">
        <v>92.58</v>
      </c>
      <c r="DE813" s="2" t="n">
        <v>89.92</v>
      </c>
      <c r="DF813" s="2" t="n">
        <v>0</v>
      </c>
      <c r="DG813" s="2" t="n">
        <v>93.61</v>
      </c>
      <c r="DH813" s="2" t="n">
        <v>93.02</v>
      </c>
      <c r="DI813" s="2" t="n">
        <v>0</v>
      </c>
      <c r="DJ813" s="2" t="n">
        <v>93.61</v>
      </c>
      <c r="DK813" s="2" t="n">
        <v>93.14</v>
      </c>
      <c r="DL813" s="2" t="n">
        <v>0</v>
      </c>
      <c r="DM813" s="2" t="n">
        <v>96.45999999999999</v>
      </c>
      <c r="DN813" s="2" t="n">
        <v>93.61</v>
      </c>
      <c r="DO813" s="2" t="n">
        <v>0</v>
      </c>
      <c r="DP813" s="2" t="n">
        <v>96.45999999999999</v>
      </c>
      <c r="DQ813" s="2" t="n">
        <v>93.61</v>
      </c>
      <c r="DR813" s="2" t="n">
        <v>0</v>
      </c>
      <c r="DS813" s="2" t="n">
        <v>96.45999999999999</v>
      </c>
      <c r="DT813" s="2" t="n">
        <v>96.45999999999999</v>
      </c>
      <c r="DU813" s="2" t="n">
        <v>0</v>
      </c>
      <c r="DV813" s="2" t="n">
        <v>99.48999999999999</v>
      </c>
      <c r="DW813" s="2" t="n">
        <v>96.45999999999999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</row>
    <row r="814">
      <c r="A814" s="2" t="n">
        <v>4</v>
      </c>
      <c r="B814" s="2" t="inlineStr">
        <is>
          <t>30.01.01.01</t>
        </is>
      </c>
      <c r="C814" s="2" t="inlineStr">
        <is>
          <t>Piso porcelanato bege, 120x120cm, com acabamento acetinado. Ref.: Eliane, Munari Marfim AC, assentado com argamassa colante em pó ACIII</t>
        </is>
      </c>
      <c r="D814" s="2" t="inlineStr">
        <is>
          <t>09/12/2026</t>
        </is>
      </c>
      <c r="E814" s="2" t="inlineStr">
        <is>
          <t>03/07/2028</t>
        </is>
      </c>
      <c r="F814" s="2" t="n">
        <v>196003.8147073731</v>
      </c>
      <c r="G814" s="2" t="n">
        <v>0</v>
      </c>
      <c r="H814" s="2" t="n">
        <v>196003.8147073731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0.59</v>
      </c>
      <c r="BY814" s="2" t="n">
        <v>0</v>
      </c>
      <c r="BZ814" s="2" t="n">
        <v>1.77</v>
      </c>
      <c r="CA814" s="2" t="n">
        <v>2.62</v>
      </c>
      <c r="CB814" s="2" t="n">
        <v>0</v>
      </c>
      <c r="CC814" s="2" t="n">
        <v>12.04</v>
      </c>
      <c r="CD814" s="2" t="n">
        <v>10.6</v>
      </c>
      <c r="CE814" s="2" t="n">
        <v>0</v>
      </c>
      <c r="CF814" s="2" t="n">
        <v>22.56</v>
      </c>
      <c r="CG814" s="2" t="n">
        <v>19.91</v>
      </c>
      <c r="CH814" s="2" t="n">
        <v>0</v>
      </c>
      <c r="CI814" s="2" t="n">
        <v>31.43</v>
      </c>
      <c r="CJ814" s="2" t="n">
        <v>28.77</v>
      </c>
      <c r="CK814" s="2" t="n">
        <v>0</v>
      </c>
      <c r="CL814" s="2" t="n">
        <v>41.17</v>
      </c>
      <c r="CM814" s="2" t="n">
        <v>38.52</v>
      </c>
      <c r="CN814" s="2" t="n">
        <v>0</v>
      </c>
      <c r="CO814" s="2" t="n">
        <v>47.38</v>
      </c>
      <c r="CP814" s="2" t="n">
        <v>45.16</v>
      </c>
      <c r="CQ814" s="2" t="n">
        <v>0</v>
      </c>
      <c r="CR814" s="2" t="n">
        <v>57.13</v>
      </c>
      <c r="CS814" s="2" t="n">
        <v>54.47</v>
      </c>
      <c r="CT814" s="2" t="n">
        <v>0</v>
      </c>
      <c r="CU814" s="2" t="n">
        <v>67.38</v>
      </c>
      <c r="CV814" s="2" t="n">
        <v>63.77</v>
      </c>
      <c r="CW814" s="2" t="n">
        <v>0</v>
      </c>
      <c r="CX814" s="2" t="n">
        <v>77.06999999999999</v>
      </c>
      <c r="CY814" s="2" t="n">
        <v>72.64</v>
      </c>
      <c r="CZ814" s="2" t="n">
        <v>0</v>
      </c>
      <c r="DA814" s="2" t="n">
        <v>85.93000000000001</v>
      </c>
      <c r="DB814" s="2" t="n">
        <v>82.68000000000001</v>
      </c>
      <c r="DC814" s="2" t="n">
        <v>0</v>
      </c>
      <c r="DD814" s="2" t="n">
        <v>92.58</v>
      </c>
      <c r="DE814" s="2" t="n">
        <v>89.92</v>
      </c>
      <c r="DF814" s="2" t="n">
        <v>0</v>
      </c>
      <c r="DG814" s="2" t="n">
        <v>93.61</v>
      </c>
      <c r="DH814" s="2" t="n">
        <v>93.02</v>
      </c>
      <c r="DI814" s="2" t="n">
        <v>0</v>
      </c>
      <c r="DJ814" s="2" t="n">
        <v>93.61</v>
      </c>
      <c r="DK814" s="2" t="n">
        <v>93.14</v>
      </c>
      <c r="DL814" s="2" t="n">
        <v>0</v>
      </c>
      <c r="DM814" s="2" t="n">
        <v>96.45999999999999</v>
      </c>
      <c r="DN814" s="2" t="n">
        <v>93.61</v>
      </c>
      <c r="DO814" s="2" t="n">
        <v>0</v>
      </c>
      <c r="DP814" s="2" t="n">
        <v>96.45999999999999</v>
      </c>
      <c r="DQ814" s="2" t="n">
        <v>93.61</v>
      </c>
      <c r="DR814" s="2" t="n">
        <v>0</v>
      </c>
      <c r="DS814" s="2" t="n">
        <v>96.45999999999999</v>
      </c>
      <c r="DT814" s="2" t="n">
        <v>96.45999999999999</v>
      </c>
      <c r="DU814" s="2" t="n">
        <v>0</v>
      </c>
      <c r="DV814" s="2" t="n">
        <v>99.48999999999999</v>
      </c>
      <c r="DW814" s="2" t="n">
        <v>96.45999999999999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</row>
    <row r="815">
      <c r="A815" s="2" t="n">
        <v>4</v>
      </c>
      <c r="B815" s="2" t="inlineStr">
        <is>
          <t>30.01.01.02</t>
        </is>
      </c>
      <c r="C815" s="2" t="inlineStr">
        <is>
          <t>Piso Porcelanato bege, 90x90cm, com acabamento acetinado. Ref.: Eliane, Munari Marfim AC, assentado com argamassa colante em pó ACIII</t>
        </is>
      </c>
      <c r="D815" s="2" t="inlineStr">
        <is>
          <t>09/12/2026</t>
        </is>
      </c>
      <c r="E815" s="2" t="inlineStr">
        <is>
          <t>03/07/2028</t>
        </is>
      </c>
      <c r="F815" s="2" t="n">
        <v>954178.7053924085</v>
      </c>
      <c r="G815" s="2" t="n">
        <v>0</v>
      </c>
      <c r="H815" s="2" t="n">
        <v>954178.7053924085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0.59</v>
      </c>
      <c r="BY815" s="2" t="n">
        <v>0</v>
      </c>
      <c r="BZ815" s="2" t="n">
        <v>1.77</v>
      </c>
      <c r="CA815" s="2" t="n">
        <v>2.62</v>
      </c>
      <c r="CB815" s="2" t="n">
        <v>0</v>
      </c>
      <c r="CC815" s="2" t="n">
        <v>12.04</v>
      </c>
      <c r="CD815" s="2" t="n">
        <v>10.6</v>
      </c>
      <c r="CE815" s="2" t="n">
        <v>0</v>
      </c>
      <c r="CF815" s="2" t="n">
        <v>22.56</v>
      </c>
      <c r="CG815" s="2" t="n">
        <v>19.91</v>
      </c>
      <c r="CH815" s="2" t="n">
        <v>0</v>
      </c>
      <c r="CI815" s="2" t="n">
        <v>31.43</v>
      </c>
      <c r="CJ815" s="2" t="n">
        <v>28.77</v>
      </c>
      <c r="CK815" s="2" t="n">
        <v>0</v>
      </c>
      <c r="CL815" s="2" t="n">
        <v>41.17</v>
      </c>
      <c r="CM815" s="2" t="n">
        <v>38.52</v>
      </c>
      <c r="CN815" s="2" t="n">
        <v>0</v>
      </c>
      <c r="CO815" s="2" t="n">
        <v>47.38</v>
      </c>
      <c r="CP815" s="2" t="n">
        <v>45.16</v>
      </c>
      <c r="CQ815" s="2" t="n">
        <v>0</v>
      </c>
      <c r="CR815" s="2" t="n">
        <v>57.13</v>
      </c>
      <c r="CS815" s="2" t="n">
        <v>54.47</v>
      </c>
      <c r="CT815" s="2" t="n">
        <v>0</v>
      </c>
      <c r="CU815" s="2" t="n">
        <v>67.38</v>
      </c>
      <c r="CV815" s="2" t="n">
        <v>63.77</v>
      </c>
      <c r="CW815" s="2" t="n">
        <v>0</v>
      </c>
      <c r="CX815" s="2" t="n">
        <v>77.06999999999999</v>
      </c>
      <c r="CY815" s="2" t="n">
        <v>72.64</v>
      </c>
      <c r="CZ815" s="2" t="n">
        <v>0</v>
      </c>
      <c r="DA815" s="2" t="n">
        <v>85.93000000000001</v>
      </c>
      <c r="DB815" s="2" t="n">
        <v>82.68000000000001</v>
      </c>
      <c r="DC815" s="2" t="n">
        <v>0</v>
      </c>
      <c r="DD815" s="2" t="n">
        <v>92.58</v>
      </c>
      <c r="DE815" s="2" t="n">
        <v>89.92</v>
      </c>
      <c r="DF815" s="2" t="n">
        <v>0</v>
      </c>
      <c r="DG815" s="2" t="n">
        <v>93.61</v>
      </c>
      <c r="DH815" s="2" t="n">
        <v>93.02</v>
      </c>
      <c r="DI815" s="2" t="n">
        <v>0</v>
      </c>
      <c r="DJ815" s="2" t="n">
        <v>93.61</v>
      </c>
      <c r="DK815" s="2" t="n">
        <v>93.14</v>
      </c>
      <c r="DL815" s="2" t="n">
        <v>0</v>
      </c>
      <c r="DM815" s="2" t="n">
        <v>96.45999999999999</v>
      </c>
      <c r="DN815" s="2" t="n">
        <v>93.61</v>
      </c>
      <c r="DO815" s="2" t="n">
        <v>0</v>
      </c>
      <c r="DP815" s="2" t="n">
        <v>96.45999999999999</v>
      </c>
      <c r="DQ815" s="2" t="n">
        <v>93.61</v>
      </c>
      <c r="DR815" s="2" t="n">
        <v>0</v>
      </c>
      <c r="DS815" s="2" t="n">
        <v>96.45999999999999</v>
      </c>
      <c r="DT815" s="2" t="n">
        <v>96.45999999999999</v>
      </c>
      <c r="DU815" s="2" t="n">
        <v>0</v>
      </c>
      <c r="DV815" s="2" t="n">
        <v>99.48999999999999</v>
      </c>
      <c r="DW815" s="2" t="n">
        <v>96.45999999999999</v>
      </c>
      <c r="DX815" s="2" t="n">
        <v>0</v>
      </c>
      <c r="DY815" s="2" t="n">
        <v>100</v>
      </c>
      <c r="DZ815" s="2" t="n">
        <v>100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</row>
    <row r="816">
      <c r="A816" s="2" t="n">
        <v>4</v>
      </c>
      <c r="B816" s="2" t="inlineStr">
        <is>
          <t>30.01.01.03</t>
        </is>
      </c>
      <c r="C816" s="2" t="inlineStr">
        <is>
          <t>Piso Porcelanato Eliane Munari marfim AC 120x120cm   assentado com argamassa colante em pó ACIII</t>
        </is>
      </c>
      <c r="D816" s="2" t="inlineStr">
        <is>
          <t>09/12/2026</t>
        </is>
      </c>
      <c r="E816" s="2" t="inlineStr">
        <is>
          <t>03/07/2028</t>
        </is>
      </c>
      <c r="F816" s="2" t="n">
        <v>83865.95580297403</v>
      </c>
      <c r="G816" s="2" t="n">
        <v>0</v>
      </c>
      <c r="H816" s="2" t="n">
        <v>83865.95580297403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0.59</v>
      </c>
      <c r="BY816" s="2" t="n">
        <v>0</v>
      </c>
      <c r="BZ816" s="2" t="n">
        <v>1.77</v>
      </c>
      <c r="CA816" s="2" t="n">
        <v>2.62</v>
      </c>
      <c r="CB816" s="2" t="n">
        <v>0</v>
      </c>
      <c r="CC816" s="2" t="n">
        <v>12.04</v>
      </c>
      <c r="CD816" s="2" t="n">
        <v>10.6</v>
      </c>
      <c r="CE816" s="2" t="n">
        <v>0</v>
      </c>
      <c r="CF816" s="2" t="n">
        <v>22.56</v>
      </c>
      <c r="CG816" s="2" t="n">
        <v>19.91</v>
      </c>
      <c r="CH816" s="2" t="n">
        <v>0</v>
      </c>
      <c r="CI816" s="2" t="n">
        <v>31.43</v>
      </c>
      <c r="CJ816" s="2" t="n">
        <v>28.77</v>
      </c>
      <c r="CK816" s="2" t="n">
        <v>0</v>
      </c>
      <c r="CL816" s="2" t="n">
        <v>41.17</v>
      </c>
      <c r="CM816" s="2" t="n">
        <v>38.52</v>
      </c>
      <c r="CN816" s="2" t="n">
        <v>0</v>
      </c>
      <c r="CO816" s="2" t="n">
        <v>47.38</v>
      </c>
      <c r="CP816" s="2" t="n">
        <v>45.16</v>
      </c>
      <c r="CQ816" s="2" t="n">
        <v>0</v>
      </c>
      <c r="CR816" s="2" t="n">
        <v>57.13</v>
      </c>
      <c r="CS816" s="2" t="n">
        <v>54.47</v>
      </c>
      <c r="CT816" s="2" t="n">
        <v>0</v>
      </c>
      <c r="CU816" s="2" t="n">
        <v>67.38</v>
      </c>
      <c r="CV816" s="2" t="n">
        <v>63.77</v>
      </c>
      <c r="CW816" s="2" t="n">
        <v>0</v>
      </c>
      <c r="CX816" s="2" t="n">
        <v>77.06999999999999</v>
      </c>
      <c r="CY816" s="2" t="n">
        <v>72.64</v>
      </c>
      <c r="CZ816" s="2" t="n">
        <v>0</v>
      </c>
      <c r="DA816" s="2" t="n">
        <v>85.93000000000001</v>
      </c>
      <c r="DB816" s="2" t="n">
        <v>82.68000000000001</v>
      </c>
      <c r="DC816" s="2" t="n">
        <v>0</v>
      </c>
      <c r="DD816" s="2" t="n">
        <v>92.58</v>
      </c>
      <c r="DE816" s="2" t="n">
        <v>89.92</v>
      </c>
      <c r="DF816" s="2" t="n">
        <v>0</v>
      </c>
      <c r="DG816" s="2" t="n">
        <v>93.61</v>
      </c>
      <c r="DH816" s="2" t="n">
        <v>93.02</v>
      </c>
      <c r="DI816" s="2" t="n">
        <v>0</v>
      </c>
      <c r="DJ816" s="2" t="n">
        <v>93.61</v>
      </c>
      <c r="DK816" s="2" t="n">
        <v>93.14</v>
      </c>
      <c r="DL816" s="2" t="n">
        <v>0</v>
      </c>
      <c r="DM816" s="2" t="n">
        <v>96.45999999999999</v>
      </c>
      <c r="DN816" s="2" t="n">
        <v>93.61</v>
      </c>
      <c r="DO816" s="2" t="n">
        <v>0</v>
      </c>
      <c r="DP816" s="2" t="n">
        <v>96.45999999999999</v>
      </c>
      <c r="DQ816" s="2" t="n">
        <v>93.61</v>
      </c>
      <c r="DR816" s="2" t="n">
        <v>0</v>
      </c>
      <c r="DS816" s="2" t="n">
        <v>96.45999999999999</v>
      </c>
      <c r="DT816" s="2" t="n">
        <v>96.45999999999999</v>
      </c>
      <c r="DU816" s="2" t="n">
        <v>0</v>
      </c>
      <c r="DV816" s="2" t="n">
        <v>99.48999999999999</v>
      </c>
      <c r="DW816" s="2" t="n">
        <v>96.45999999999999</v>
      </c>
      <c r="DX816" s="2" t="n">
        <v>0</v>
      </c>
      <c r="DY816" s="2" t="n">
        <v>100</v>
      </c>
      <c r="DZ816" s="2" t="n">
        <v>100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</row>
    <row r="817">
      <c r="A817" s="2" t="n">
        <v>4</v>
      </c>
      <c r="B817" s="2" t="inlineStr">
        <is>
          <t>30.01.01.04</t>
        </is>
      </c>
      <c r="C817" s="2" t="inlineStr">
        <is>
          <t>Piso Porcelanato cinza 60x60cm com acabamento acetinado, ref.: Eliane,Munari cimento AC, assentado com argamassa colante em pó ACIII</t>
        </is>
      </c>
      <c r="D817" s="2" t="inlineStr">
        <is>
          <t>09/12/2026</t>
        </is>
      </c>
      <c r="E817" s="2" t="inlineStr">
        <is>
          <t>03/07/2028</t>
        </is>
      </c>
      <c r="F817" s="2" t="n">
        <v>25286.57731035201</v>
      </c>
      <c r="G817" s="2" t="n">
        <v>0</v>
      </c>
      <c r="H817" s="2" t="n">
        <v>25286.57731035201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0.59</v>
      </c>
      <c r="BY817" s="2" t="n">
        <v>0</v>
      </c>
      <c r="BZ817" s="2" t="n">
        <v>1.77</v>
      </c>
      <c r="CA817" s="2" t="n">
        <v>2.62</v>
      </c>
      <c r="CB817" s="2" t="n">
        <v>0</v>
      </c>
      <c r="CC817" s="2" t="n">
        <v>12.04</v>
      </c>
      <c r="CD817" s="2" t="n">
        <v>10.6</v>
      </c>
      <c r="CE817" s="2" t="n">
        <v>0</v>
      </c>
      <c r="CF817" s="2" t="n">
        <v>22.56</v>
      </c>
      <c r="CG817" s="2" t="n">
        <v>19.91</v>
      </c>
      <c r="CH817" s="2" t="n">
        <v>0</v>
      </c>
      <c r="CI817" s="2" t="n">
        <v>31.43</v>
      </c>
      <c r="CJ817" s="2" t="n">
        <v>28.77</v>
      </c>
      <c r="CK817" s="2" t="n">
        <v>0</v>
      </c>
      <c r="CL817" s="2" t="n">
        <v>41.17</v>
      </c>
      <c r="CM817" s="2" t="n">
        <v>38.52</v>
      </c>
      <c r="CN817" s="2" t="n">
        <v>0</v>
      </c>
      <c r="CO817" s="2" t="n">
        <v>47.38</v>
      </c>
      <c r="CP817" s="2" t="n">
        <v>45.16</v>
      </c>
      <c r="CQ817" s="2" t="n">
        <v>0</v>
      </c>
      <c r="CR817" s="2" t="n">
        <v>57.13</v>
      </c>
      <c r="CS817" s="2" t="n">
        <v>54.47</v>
      </c>
      <c r="CT817" s="2" t="n">
        <v>0</v>
      </c>
      <c r="CU817" s="2" t="n">
        <v>67.38</v>
      </c>
      <c r="CV817" s="2" t="n">
        <v>63.77</v>
      </c>
      <c r="CW817" s="2" t="n">
        <v>0</v>
      </c>
      <c r="CX817" s="2" t="n">
        <v>77.06999999999999</v>
      </c>
      <c r="CY817" s="2" t="n">
        <v>72.64</v>
      </c>
      <c r="CZ817" s="2" t="n">
        <v>0</v>
      </c>
      <c r="DA817" s="2" t="n">
        <v>85.93000000000001</v>
      </c>
      <c r="DB817" s="2" t="n">
        <v>82.68000000000001</v>
      </c>
      <c r="DC817" s="2" t="n">
        <v>0</v>
      </c>
      <c r="DD817" s="2" t="n">
        <v>92.58</v>
      </c>
      <c r="DE817" s="2" t="n">
        <v>89.92</v>
      </c>
      <c r="DF817" s="2" t="n">
        <v>0</v>
      </c>
      <c r="DG817" s="2" t="n">
        <v>93.61</v>
      </c>
      <c r="DH817" s="2" t="n">
        <v>93.02</v>
      </c>
      <c r="DI817" s="2" t="n">
        <v>0</v>
      </c>
      <c r="DJ817" s="2" t="n">
        <v>93.61</v>
      </c>
      <c r="DK817" s="2" t="n">
        <v>93.14</v>
      </c>
      <c r="DL817" s="2" t="n">
        <v>0</v>
      </c>
      <c r="DM817" s="2" t="n">
        <v>96.45999999999999</v>
      </c>
      <c r="DN817" s="2" t="n">
        <v>93.61</v>
      </c>
      <c r="DO817" s="2" t="n">
        <v>0</v>
      </c>
      <c r="DP817" s="2" t="n">
        <v>96.45999999999999</v>
      </c>
      <c r="DQ817" s="2" t="n">
        <v>93.61</v>
      </c>
      <c r="DR817" s="2" t="n">
        <v>0</v>
      </c>
      <c r="DS817" s="2" t="n">
        <v>96.45999999999999</v>
      </c>
      <c r="DT817" s="2" t="n">
        <v>96.45999999999999</v>
      </c>
      <c r="DU817" s="2" t="n">
        <v>0</v>
      </c>
      <c r="DV817" s="2" t="n">
        <v>99.48999999999999</v>
      </c>
      <c r="DW817" s="2" t="n">
        <v>96.45999999999999</v>
      </c>
      <c r="DX817" s="2" t="n">
        <v>0</v>
      </c>
      <c r="DY817" s="2" t="n">
        <v>100</v>
      </c>
      <c r="DZ817" s="2" t="n">
        <v>100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</row>
    <row r="818">
      <c r="A818" s="2" t="n">
        <v>3</v>
      </c>
      <c r="B818" s="2" t="inlineStr">
        <is>
          <t>30.01.02</t>
        </is>
      </c>
      <c r="C818" s="2" t="inlineStr">
        <is>
          <t>Emborrachados</t>
        </is>
      </c>
      <c r="D818" s="2" t="inlineStr">
        <is>
          <t>10/11/2028</t>
        </is>
      </c>
      <c r="E818" s="2" t="inlineStr">
        <is>
          <t>27/11/2028</t>
        </is>
      </c>
      <c r="F818" s="2" t="n">
        <v>61498.215</v>
      </c>
      <c r="G818" s="2" t="n">
        <v>0</v>
      </c>
      <c r="H818" s="2" t="n">
        <v>61498.215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</v>
      </c>
      <c r="CV818" s="2" t="n">
        <v>0</v>
      </c>
      <c r="CW818" s="2" t="n">
        <v>0</v>
      </c>
      <c r="CX818" s="2" t="n">
        <v>0</v>
      </c>
      <c r="CY818" s="2" t="n">
        <v>0</v>
      </c>
      <c r="CZ818" s="2" t="n">
        <v>0</v>
      </c>
      <c r="DA818" s="2" t="n">
        <v>0</v>
      </c>
      <c r="DB818" s="2" t="n">
        <v>0</v>
      </c>
      <c r="DC818" s="2" t="n">
        <v>0</v>
      </c>
      <c r="DD818" s="2" t="n">
        <v>0</v>
      </c>
      <c r="DE818" s="2" t="n">
        <v>0</v>
      </c>
      <c r="DF818" s="2" t="n">
        <v>0</v>
      </c>
      <c r="DG818" s="2" t="n">
        <v>0</v>
      </c>
      <c r="DH818" s="2" t="n">
        <v>0</v>
      </c>
      <c r="DI818" s="2" t="n">
        <v>0</v>
      </c>
      <c r="DJ818" s="2" t="n">
        <v>0</v>
      </c>
      <c r="DK818" s="2" t="n">
        <v>0</v>
      </c>
      <c r="DL818" s="2" t="n">
        <v>0</v>
      </c>
      <c r="DM818" s="2" t="n">
        <v>0</v>
      </c>
      <c r="DN818" s="2" t="n">
        <v>0</v>
      </c>
      <c r="DO818" s="2" t="n">
        <v>0</v>
      </c>
      <c r="DP818" s="2" t="n">
        <v>0</v>
      </c>
      <c r="DQ818" s="2" t="n">
        <v>0</v>
      </c>
      <c r="DR818" s="2" t="n">
        <v>0</v>
      </c>
      <c r="DS818" s="2" t="n">
        <v>0</v>
      </c>
      <c r="DT818" s="2" t="n">
        <v>0</v>
      </c>
      <c r="DU818" s="2" t="n">
        <v>0</v>
      </c>
      <c r="DV818" s="2" t="n">
        <v>0</v>
      </c>
      <c r="DW818" s="2" t="n">
        <v>0</v>
      </c>
      <c r="DX818" s="2" t="n">
        <v>0</v>
      </c>
      <c r="DY818" s="2" t="n">
        <v>0</v>
      </c>
      <c r="DZ818" s="2" t="n">
        <v>0</v>
      </c>
      <c r="EA818" s="2" t="n">
        <v>0</v>
      </c>
      <c r="EB818" s="2" t="n">
        <v>0</v>
      </c>
      <c r="EC818" s="2" t="n">
        <v>0</v>
      </c>
      <c r="ED818" s="2" t="n">
        <v>0</v>
      </c>
      <c r="EE818" s="2" t="n">
        <v>0</v>
      </c>
      <c r="EF818" s="2" t="n">
        <v>0</v>
      </c>
      <c r="EG818" s="2" t="n">
        <v>0</v>
      </c>
      <c r="EH818" s="2" t="n">
        <v>0</v>
      </c>
      <c r="EI818" s="2" t="n">
        <v>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</row>
    <row r="819">
      <c r="A819" s="2" t="n">
        <v>4</v>
      </c>
      <c r="B819" s="2" t="inlineStr">
        <is>
          <t>30.01.02.01</t>
        </is>
      </c>
      <c r="C819" s="2" t="inlineStr">
        <is>
          <t>Piso emborrachado Impact Soft Peso livre Aubicon</t>
        </is>
      </c>
      <c r="D819" s="2" t="inlineStr">
        <is>
          <t>10/11/2028</t>
        </is>
      </c>
      <c r="E819" s="2" t="inlineStr">
        <is>
          <t>27/11/2028</t>
        </is>
      </c>
      <c r="F819" s="2" t="n">
        <v>61498.215</v>
      </c>
      <c r="G819" s="2" t="n">
        <v>0</v>
      </c>
      <c r="H819" s="2" t="n">
        <v>61498.215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</v>
      </c>
      <c r="CV819" s="2" t="n">
        <v>0</v>
      </c>
      <c r="CW819" s="2" t="n">
        <v>0</v>
      </c>
      <c r="CX819" s="2" t="n">
        <v>0</v>
      </c>
      <c r="CY819" s="2" t="n">
        <v>0</v>
      </c>
      <c r="CZ819" s="2" t="n">
        <v>0</v>
      </c>
      <c r="DA819" s="2" t="n">
        <v>0</v>
      </c>
      <c r="DB819" s="2" t="n">
        <v>0</v>
      </c>
      <c r="DC819" s="2" t="n">
        <v>0</v>
      </c>
      <c r="DD819" s="2" t="n">
        <v>0</v>
      </c>
      <c r="DE819" s="2" t="n">
        <v>0</v>
      </c>
      <c r="DF819" s="2" t="n">
        <v>0</v>
      </c>
      <c r="DG819" s="2" t="n">
        <v>0</v>
      </c>
      <c r="DH819" s="2" t="n">
        <v>0</v>
      </c>
      <c r="DI819" s="2" t="n">
        <v>0</v>
      </c>
      <c r="DJ819" s="2" t="n">
        <v>0</v>
      </c>
      <c r="DK819" s="2" t="n">
        <v>0</v>
      </c>
      <c r="DL819" s="2" t="n">
        <v>0</v>
      </c>
      <c r="DM819" s="2" t="n">
        <v>0</v>
      </c>
      <c r="DN819" s="2" t="n">
        <v>0</v>
      </c>
      <c r="DO819" s="2" t="n">
        <v>0</v>
      </c>
      <c r="DP819" s="2" t="n">
        <v>0</v>
      </c>
      <c r="DQ819" s="2" t="n">
        <v>0</v>
      </c>
      <c r="DR819" s="2" t="n">
        <v>0</v>
      </c>
      <c r="DS819" s="2" t="n">
        <v>0</v>
      </c>
      <c r="DT819" s="2" t="n">
        <v>0</v>
      </c>
      <c r="DU819" s="2" t="n">
        <v>0</v>
      </c>
      <c r="DV819" s="2" t="n">
        <v>0</v>
      </c>
      <c r="DW819" s="2" t="n">
        <v>0</v>
      </c>
      <c r="DX819" s="2" t="n">
        <v>0</v>
      </c>
      <c r="DY819" s="2" t="n">
        <v>0</v>
      </c>
      <c r="DZ819" s="2" t="n">
        <v>0</v>
      </c>
      <c r="EA819" s="2" t="n">
        <v>0</v>
      </c>
      <c r="EB819" s="2" t="n">
        <v>0</v>
      </c>
      <c r="EC819" s="2" t="n">
        <v>0</v>
      </c>
      <c r="ED819" s="2" t="n">
        <v>0</v>
      </c>
      <c r="EE819" s="2" t="n">
        <v>0</v>
      </c>
      <c r="EF819" s="2" t="n">
        <v>0</v>
      </c>
      <c r="EG819" s="2" t="n">
        <v>0</v>
      </c>
      <c r="EH819" s="2" t="n">
        <v>0</v>
      </c>
      <c r="EI819" s="2" t="n">
        <v>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</row>
    <row r="820">
      <c r="A820" s="2" t="n">
        <v>3</v>
      </c>
      <c r="B820" s="2" t="inlineStr">
        <is>
          <t>30.01.03</t>
        </is>
      </c>
      <c r="C820" s="2" t="inlineStr">
        <is>
          <t>Pedras</t>
        </is>
      </c>
      <c r="D820" s="2" t="inlineStr">
        <is>
          <t>12/04/2027</t>
        </is>
      </c>
      <c r="E820" s="2" t="inlineStr">
        <is>
          <t>06/07/2028</t>
        </is>
      </c>
      <c r="F820" s="2" t="n">
        <v>392587.1572965749</v>
      </c>
      <c r="G820" s="2" t="n">
        <v>0</v>
      </c>
      <c r="H820" s="2" t="n">
        <v>392587.1572965749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22.4</v>
      </c>
      <c r="CK820" s="2" t="n">
        <v>0</v>
      </c>
      <c r="CL820" s="2" t="n">
        <v>0</v>
      </c>
      <c r="CM820" s="2" t="n">
        <v>65.12</v>
      </c>
      <c r="CN820" s="2" t="n">
        <v>0</v>
      </c>
      <c r="CO820" s="2" t="n">
        <v>22.4</v>
      </c>
      <c r="CP820" s="2" t="n">
        <v>65.83</v>
      </c>
      <c r="CQ820" s="2" t="n">
        <v>0</v>
      </c>
      <c r="CR820" s="2" t="n">
        <v>65.12</v>
      </c>
      <c r="CS820" s="2" t="n">
        <v>66.26000000000001</v>
      </c>
      <c r="CT820" s="2" t="n">
        <v>0</v>
      </c>
      <c r="CU820" s="2" t="n">
        <v>68.76000000000001</v>
      </c>
      <c r="CV820" s="2" t="n">
        <v>66.26000000000001</v>
      </c>
      <c r="CW820" s="2" t="n">
        <v>0</v>
      </c>
      <c r="CX820" s="2" t="n">
        <v>78.2</v>
      </c>
      <c r="CY820" s="2" t="n">
        <v>70.84</v>
      </c>
      <c r="CZ820" s="2" t="n">
        <v>0</v>
      </c>
      <c r="DA820" s="2" t="n">
        <v>78.2</v>
      </c>
      <c r="DB820" s="2" t="n">
        <v>75.3</v>
      </c>
      <c r="DC820" s="2" t="n">
        <v>0</v>
      </c>
      <c r="DD820" s="2" t="n">
        <v>78.83</v>
      </c>
      <c r="DE820" s="2" t="n">
        <v>81.31</v>
      </c>
      <c r="DF820" s="2" t="n">
        <v>0</v>
      </c>
      <c r="DG820" s="2" t="n">
        <v>80.63</v>
      </c>
      <c r="DH820" s="2" t="n">
        <v>90.65000000000001</v>
      </c>
      <c r="DI820" s="2" t="n">
        <v>0</v>
      </c>
      <c r="DJ820" s="2" t="n">
        <v>85.2</v>
      </c>
      <c r="DK820" s="2" t="n">
        <v>95.11</v>
      </c>
      <c r="DL820" s="2" t="n">
        <v>0</v>
      </c>
      <c r="DM820" s="2" t="n">
        <v>99.34999999999999</v>
      </c>
      <c r="DN820" s="2" t="n">
        <v>97.02</v>
      </c>
      <c r="DO820" s="2" t="n">
        <v>0</v>
      </c>
      <c r="DP820" s="2" t="n">
        <v>99.34999999999999</v>
      </c>
      <c r="DQ820" s="2" t="n">
        <v>97.65000000000001</v>
      </c>
      <c r="DR820" s="2" t="n">
        <v>0</v>
      </c>
      <c r="DS820" s="2" t="n">
        <v>100</v>
      </c>
      <c r="DT820" s="2" t="n">
        <v>99.34999999999999</v>
      </c>
      <c r="DU820" s="2" t="n">
        <v>0</v>
      </c>
      <c r="DV820" s="2" t="n">
        <v>100</v>
      </c>
      <c r="DW820" s="2" t="n">
        <v>99.34999999999999</v>
      </c>
      <c r="DX820" s="2" t="n">
        <v>0</v>
      </c>
      <c r="DY820" s="2" t="n">
        <v>100</v>
      </c>
      <c r="DZ820" s="2" t="n">
        <v>100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</row>
    <row r="821">
      <c r="A821" s="2" t="n">
        <v>4</v>
      </c>
      <c r="B821" s="2" t="inlineStr">
        <is>
          <t>30.01.03.01</t>
        </is>
      </c>
      <c r="C821" s="2" t="inlineStr">
        <is>
          <t>Piso de granito branco siena escovado, assentado com argamassa colante em pó ACIII</t>
        </is>
      </c>
      <c r="D821" s="2" t="inlineStr">
        <is>
          <t>12/04/2027</t>
        </is>
      </c>
      <c r="E821" s="2" t="inlineStr">
        <is>
          <t>06/07/2028</t>
        </is>
      </c>
      <c r="F821" s="2" t="n">
        <v>36915.78708507257</v>
      </c>
      <c r="G821" s="2" t="n">
        <v>0</v>
      </c>
      <c r="H821" s="2" t="n">
        <v>36915.78708507257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22.4</v>
      </c>
      <c r="CK821" s="2" t="n">
        <v>0</v>
      </c>
      <c r="CL821" s="2" t="n">
        <v>0</v>
      </c>
      <c r="CM821" s="2" t="n">
        <v>65.12</v>
      </c>
      <c r="CN821" s="2" t="n">
        <v>0</v>
      </c>
      <c r="CO821" s="2" t="n">
        <v>22.4</v>
      </c>
      <c r="CP821" s="2" t="n">
        <v>65.83</v>
      </c>
      <c r="CQ821" s="2" t="n">
        <v>0</v>
      </c>
      <c r="CR821" s="2" t="n">
        <v>65.12</v>
      </c>
      <c r="CS821" s="2" t="n">
        <v>66.26000000000001</v>
      </c>
      <c r="CT821" s="2" t="n">
        <v>0</v>
      </c>
      <c r="CU821" s="2" t="n">
        <v>68.76000000000001</v>
      </c>
      <c r="CV821" s="2" t="n">
        <v>66.26000000000001</v>
      </c>
      <c r="CW821" s="2" t="n">
        <v>0</v>
      </c>
      <c r="CX821" s="2" t="n">
        <v>78.2</v>
      </c>
      <c r="CY821" s="2" t="n">
        <v>70.84</v>
      </c>
      <c r="CZ821" s="2" t="n">
        <v>0</v>
      </c>
      <c r="DA821" s="2" t="n">
        <v>78.2</v>
      </c>
      <c r="DB821" s="2" t="n">
        <v>75.3</v>
      </c>
      <c r="DC821" s="2" t="n">
        <v>0</v>
      </c>
      <c r="DD821" s="2" t="n">
        <v>78.83</v>
      </c>
      <c r="DE821" s="2" t="n">
        <v>81.31</v>
      </c>
      <c r="DF821" s="2" t="n">
        <v>0</v>
      </c>
      <c r="DG821" s="2" t="n">
        <v>80.63</v>
      </c>
      <c r="DH821" s="2" t="n">
        <v>90.65000000000001</v>
      </c>
      <c r="DI821" s="2" t="n">
        <v>0</v>
      </c>
      <c r="DJ821" s="2" t="n">
        <v>85.2</v>
      </c>
      <c r="DK821" s="2" t="n">
        <v>95.11</v>
      </c>
      <c r="DL821" s="2" t="n">
        <v>0</v>
      </c>
      <c r="DM821" s="2" t="n">
        <v>99.34999999999999</v>
      </c>
      <c r="DN821" s="2" t="n">
        <v>97.02</v>
      </c>
      <c r="DO821" s="2" t="n">
        <v>0</v>
      </c>
      <c r="DP821" s="2" t="n">
        <v>99.34999999999999</v>
      </c>
      <c r="DQ821" s="2" t="n">
        <v>97.65000000000001</v>
      </c>
      <c r="DR821" s="2" t="n">
        <v>0</v>
      </c>
      <c r="DS821" s="2" t="n">
        <v>100</v>
      </c>
      <c r="DT821" s="2" t="n">
        <v>99.34999999999999</v>
      </c>
      <c r="DU821" s="2" t="n">
        <v>0</v>
      </c>
      <c r="DV821" s="2" t="n">
        <v>100</v>
      </c>
      <c r="DW821" s="2" t="n">
        <v>99.34999999999999</v>
      </c>
      <c r="DX821" s="2" t="n">
        <v>0</v>
      </c>
      <c r="DY821" s="2" t="n">
        <v>100</v>
      </c>
      <c r="DZ821" s="2" t="n">
        <v>100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</row>
    <row r="822">
      <c r="A822" s="2" t="n">
        <v>4</v>
      </c>
      <c r="B822" s="2" t="inlineStr">
        <is>
          <t>30.01.03.02</t>
        </is>
      </c>
      <c r="C822" s="2" t="inlineStr">
        <is>
          <t>Piso de granito branco siena acabamento levigado, assentado com argamassa colante em pó ACIII</t>
        </is>
      </c>
      <c r="D822" s="2" t="inlineStr">
        <is>
          <t>12/04/2027</t>
        </is>
      </c>
      <c r="E822" s="2" t="inlineStr">
        <is>
          <t>06/07/2028</t>
        </is>
      </c>
      <c r="F822" s="2" t="n">
        <v>274578.5207234261</v>
      </c>
      <c r="G822" s="2" t="n">
        <v>0</v>
      </c>
      <c r="H822" s="2" t="n">
        <v>274578.5207234261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22.4</v>
      </c>
      <c r="CK822" s="2" t="n">
        <v>0</v>
      </c>
      <c r="CL822" s="2" t="n">
        <v>0</v>
      </c>
      <c r="CM822" s="2" t="n">
        <v>65.12</v>
      </c>
      <c r="CN822" s="2" t="n">
        <v>0</v>
      </c>
      <c r="CO822" s="2" t="n">
        <v>22.4</v>
      </c>
      <c r="CP822" s="2" t="n">
        <v>65.83</v>
      </c>
      <c r="CQ822" s="2" t="n">
        <v>0</v>
      </c>
      <c r="CR822" s="2" t="n">
        <v>65.12</v>
      </c>
      <c r="CS822" s="2" t="n">
        <v>66.26000000000001</v>
      </c>
      <c r="CT822" s="2" t="n">
        <v>0</v>
      </c>
      <c r="CU822" s="2" t="n">
        <v>68.76000000000001</v>
      </c>
      <c r="CV822" s="2" t="n">
        <v>66.26000000000001</v>
      </c>
      <c r="CW822" s="2" t="n">
        <v>0</v>
      </c>
      <c r="CX822" s="2" t="n">
        <v>78.2</v>
      </c>
      <c r="CY822" s="2" t="n">
        <v>70.84</v>
      </c>
      <c r="CZ822" s="2" t="n">
        <v>0</v>
      </c>
      <c r="DA822" s="2" t="n">
        <v>78.2</v>
      </c>
      <c r="DB822" s="2" t="n">
        <v>75.3</v>
      </c>
      <c r="DC822" s="2" t="n">
        <v>0</v>
      </c>
      <c r="DD822" s="2" t="n">
        <v>78.83</v>
      </c>
      <c r="DE822" s="2" t="n">
        <v>81.31</v>
      </c>
      <c r="DF822" s="2" t="n">
        <v>0</v>
      </c>
      <c r="DG822" s="2" t="n">
        <v>80.63</v>
      </c>
      <c r="DH822" s="2" t="n">
        <v>90.65000000000001</v>
      </c>
      <c r="DI822" s="2" t="n">
        <v>0</v>
      </c>
      <c r="DJ822" s="2" t="n">
        <v>85.2</v>
      </c>
      <c r="DK822" s="2" t="n">
        <v>95.11</v>
      </c>
      <c r="DL822" s="2" t="n">
        <v>0</v>
      </c>
      <c r="DM822" s="2" t="n">
        <v>99.34999999999999</v>
      </c>
      <c r="DN822" s="2" t="n">
        <v>97.02</v>
      </c>
      <c r="DO822" s="2" t="n">
        <v>0</v>
      </c>
      <c r="DP822" s="2" t="n">
        <v>99.34999999999999</v>
      </c>
      <c r="DQ822" s="2" t="n">
        <v>97.65000000000001</v>
      </c>
      <c r="DR822" s="2" t="n">
        <v>0</v>
      </c>
      <c r="DS822" s="2" t="n">
        <v>100</v>
      </c>
      <c r="DT822" s="2" t="n">
        <v>99.34999999999999</v>
      </c>
      <c r="DU822" s="2" t="n">
        <v>0</v>
      </c>
      <c r="DV822" s="2" t="n">
        <v>100</v>
      </c>
      <c r="DW822" s="2" t="n">
        <v>99.34999999999999</v>
      </c>
      <c r="DX822" s="2" t="n">
        <v>0</v>
      </c>
      <c r="DY822" s="2" t="n">
        <v>100</v>
      </c>
      <c r="DZ822" s="2" t="n">
        <v>100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</row>
    <row r="823">
      <c r="A823" s="2" t="n">
        <v>4</v>
      </c>
      <c r="B823" s="2" t="inlineStr">
        <is>
          <t>30.01.03.03</t>
        </is>
      </c>
      <c r="C823" s="2" t="inlineStr">
        <is>
          <t>Piso de granito branco siena acabamento levigado tamanho máximo de 120x120cm, assentado com argamassa colante em pó ACIII</t>
        </is>
      </c>
      <c r="D823" s="2" t="inlineStr">
        <is>
          <t>12/04/2027</t>
        </is>
      </c>
      <c r="E823" s="2" t="inlineStr">
        <is>
          <t>06/07/2028</t>
        </is>
      </c>
      <c r="F823" s="2" t="n">
        <v>7678.4292423389</v>
      </c>
      <c r="G823" s="2" t="n">
        <v>0</v>
      </c>
      <c r="H823" s="2" t="n">
        <v>7678.4292423389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22.4</v>
      </c>
      <c r="CK823" s="2" t="n">
        <v>0</v>
      </c>
      <c r="CL823" s="2" t="n">
        <v>0</v>
      </c>
      <c r="CM823" s="2" t="n">
        <v>65.12</v>
      </c>
      <c r="CN823" s="2" t="n">
        <v>0</v>
      </c>
      <c r="CO823" s="2" t="n">
        <v>22.4</v>
      </c>
      <c r="CP823" s="2" t="n">
        <v>65.83</v>
      </c>
      <c r="CQ823" s="2" t="n">
        <v>0</v>
      </c>
      <c r="CR823" s="2" t="n">
        <v>65.12</v>
      </c>
      <c r="CS823" s="2" t="n">
        <v>66.26000000000001</v>
      </c>
      <c r="CT823" s="2" t="n">
        <v>0</v>
      </c>
      <c r="CU823" s="2" t="n">
        <v>68.76000000000001</v>
      </c>
      <c r="CV823" s="2" t="n">
        <v>66.26000000000001</v>
      </c>
      <c r="CW823" s="2" t="n">
        <v>0</v>
      </c>
      <c r="CX823" s="2" t="n">
        <v>78.2</v>
      </c>
      <c r="CY823" s="2" t="n">
        <v>70.84</v>
      </c>
      <c r="CZ823" s="2" t="n">
        <v>0</v>
      </c>
      <c r="DA823" s="2" t="n">
        <v>78.2</v>
      </c>
      <c r="DB823" s="2" t="n">
        <v>75.3</v>
      </c>
      <c r="DC823" s="2" t="n">
        <v>0</v>
      </c>
      <c r="DD823" s="2" t="n">
        <v>78.83</v>
      </c>
      <c r="DE823" s="2" t="n">
        <v>81.31</v>
      </c>
      <c r="DF823" s="2" t="n">
        <v>0</v>
      </c>
      <c r="DG823" s="2" t="n">
        <v>80.63</v>
      </c>
      <c r="DH823" s="2" t="n">
        <v>90.65000000000001</v>
      </c>
      <c r="DI823" s="2" t="n">
        <v>0</v>
      </c>
      <c r="DJ823" s="2" t="n">
        <v>85.2</v>
      </c>
      <c r="DK823" s="2" t="n">
        <v>95.11</v>
      </c>
      <c r="DL823" s="2" t="n">
        <v>0</v>
      </c>
      <c r="DM823" s="2" t="n">
        <v>99.34999999999999</v>
      </c>
      <c r="DN823" s="2" t="n">
        <v>97.02</v>
      </c>
      <c r="DO823" s="2" t="n">
        <v>0</v>
      </c>
      <c r="DP823" s="2" t="n">
        <v>99.34999999999999</v>
      </c>
      <c r="DQ823" s="2" t="n">
        <v>97.65000000000001</v>
      </c>
      <c r="DR823" s="2" t="n">
        <v>0</v>
      </c>
      <c r="DS823" s="2" t="n">
        <v>100</v>
      </c>
      <c r="DT823" s="2" t="n">
        <v>99.34999999999999</v>
      </c>
      <c r="DU823" s="2" t="n">
        <v>0</v>
      </c>
      <c r="DV823" s="2" t="n">
        <v>100</v>
      </c>
      <c r="DW823" s="2" t="n">
        <v>99.34999999999999</v>
      </c>
      <c r="DX823" s="2" t="n">
        <v>0</v>
      </c>
      <c r="DY823" s="2" t="n">
        <v>100</v>
      </c>
      <c r="DZ823" s="2" t="n">
        <v>100</v>
      </c>
      <c r="EA823" s="2" t="n">
        <v>0</v>
      </c>
      <c r="EB823" s="2" t="n">
        <v>100</v>
      </c>
      <c r="EC823" s="2" t="n">
        <v>100</v>
      </c>
      <c r="ED823" s="2" t="n">
        <v>0</v>
      </c>
      <c r="EE823" s="2" t="n">
        <v>100</v>
      </c>
      <c r="EF823" s="2" t="n">
        <v>100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</row>
    <row r="824">
      <c r="A824" s="2" t="n">
        <v>4</v>
      </c>
      <c r="B824" s="2" t="inlineStr">
        <is>
          <t>30.01.03.04</t>
        </is>
      </c>
      <c r="C824" s="2" t="inlineStr">
        <is>
          <t>Piso de mármore travertino Romano sem estucar, placas com tamanho de 120x120cm, assentado com argamassa colante em pó ACIII</t>
        </is>
      </c>
      <c r="D824" s="2" t="inlineStr">
        <is>
          <t>12/04/2027</t>
        </is>
      </c>
      <c r="E824" s="2" t="inlineStr">
        <is>
          <t>06/07/2028</t>
        </is>
      </c>
      <c r="F824" s="2" t="n">
        <v>64056.82589156966</v>
      </c>
      <c r="G824" s="2" t="n">
        <v>0</v>
      </c>
      <c r="H824" s="2" t="n">
        <v>64056.82589156966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22.4</v>
      </c>
      <c r="CK824" s="2" t="n">
        <v>0</v>
      </c>
      <c r="CL824" s="2" t="n">
        <v>0</v>
      </c>
      <c r="CM824" s="2" t="n">
        <v>65.12</v>
      </c>
      <c r="CN824" s="2" t="n">
        <v>0</v>
      </c>
      <c r="CO824" s="2" t="n">
        <v>22.4</v>
      </c>
      <c r="CP824" s="2" t="n">
        <v>65.83</v>
      </c>
      <c r="CQ824" s="2" t="n">
        <v>0</v>
      </c>
      <c r="CR824" s="2" t="n">
        <v>65.12</v>
      </c>
      <c r="CS824" s="2" t="n">
        <v>66.26000000000001</v>
      </c>
      <c r="CT824" s="2" t="n">
        <v>0</v>
      </c>
      <c r="CU824" s="2" t="n">
        <v>68.76000000000001</v>
      </c>
      <c r="CV824" s="2" t="n">
        <v>66.26000000000001</v>
      </c>
      <c r="CW824" s="2" t="n">
        <v>0</v>
      </c>
      <c r="CX824" s="2" t="n">
        <v>78.2</v>
      </c>
      <c r="CY824" s="2" t="n">
        <v>70.84</v>
      </c>
      <c r="CZ824" s="2" t="n">
        <v>0</v>
      </c>
      <c r="DA824" s="2" t="n">
        <v>78.2</v>
      </c>
      <c r="DB824" s="2" t="n">
        <v>75.3</v>
      </c>
      <c r="DC824" s="2" t="n">
        <v>0</v>
      </c>
      <c r="DD824" s="2" t="n">
        <v>78.83</v>
      </c>
      <c r="DE824" s="2" t="n">
        <v>81.31</v>
      </c>
      <c r="DF824" s="2" t="n">
        <v>0</v>
      </c>
      <c r="DG824" s="2" t="n">
        <v>80.63</v>
      </c>
      <c r="DH824" s="2" t="n">
        <v>90.65000000000001</v>
      </c>
      <c r="DI824" s="2" t="n">
        <v>0</v>
      </c>
      <c r="DJ824" s="2" t="n">
        <v>85.2</v>
      </c>
      <c r="DK824" s="2" t="n">
        <v>95.11</v>
      </c>
      <c r="DL824" s="2" t="n">
        <v>0</v>
      </c>
      <c r="DM824" s="2" t="n">
        <v>99.34999999999999</v>
      </c>
      <c r="DN824" s="2" t="n">
        <v>97.02</v>
      </c>
      <c r="DO824" s="2" t="n">
        <v>0</v>
      </c>
      <c r="DP824" s="2" t="n">
        <v>99.34999999999999</v>
      </c>
      <c r="DQ824" s="2" t="n">
        <v>97.65000000000001</v>
      </c>
      <c r="DR824" s="2" t="n">
        <v>0</v>
      </c>
      <c r="DS824" s="2" t="n">
        <v>100</v>
      </c>
      <c r="DT824" s="2" t="n">
        <v>99.34999999999999</v>
      </c>
      <c r="DU824" s="2" t="n">
        <v>0</v>
      </c>
      <c r="DV824" s="2" t="n">
        <v>100</v>
      </c>
      <c r="DW824" s="2" t="n">
        <v>99.34999999999999</v>
      </c>
      <c r="DX824" s="2" t="n">
        <v>0</v>
      </c>
      <c r="DY824" s="2" t="n">
        <v>100</v>
      </c>
      <c r="DZ824" s="2" t="n">
        <v>100</v>
      </c>
      <c r="EA824" s="2" t="n">
        <v>0</v>
      </c>
      <c r="EB824" s="2" t="n">
        <v>100</v>
      </c>
      <c r="EC824" s="2" t="n">
        <v>100</v>
      </c>
      <c r="ED824" s="2" t="n">
        <v>0</v>
      </c>
      <c r="EE824" s="2" t="n">
        <v>100</v>
      </c>
      <c r="EF824" s="2" t="n">
        <v>100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</row>
    <row r="825">
      <c r="A825" s="2" t="n">
        <v>4</v>
      </c>
      <c r="B825" s="2" t="inlineStr">
        <is>
          <t>30.01.03.05</t>
        </is>
      </c>
      <c r="C825" s="2" t="inlineStr">
        <is>
          <t>Piso de granito branco Siena levigado para elevadores, assentado com argamassa colante em pó ACIII</t>
        </is>
      </c>
      <c r="D825" s="2" t="inlineStr">
        <is>
          <t>12/04/2027</t>
        </is>
      </c>
      <c r="E825" s="2" t="inlineStr">
        <is>
          <t>06/07/2028</t>
        </is>
      </c>
      <c r="F825" s="2" t="n">
        <v>9357.59435416757</v>
      </c>
      <c r="G825" s="2" t="n">
        <v>0</v>
      </c>
      <c r="H825" s="2" t="n">
        <v>9357.59435416757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22.4</v>
      </c>
      <c r="CK825" s="2" t="n">
        <v>0</v>
      </c>
      <c r="CL825" s="2" t="n">
        <v>0</v>
      </c>
      <c r="CM825" s="2" t="n">
        <v>65.12</v>
      </c>
      <c r="CN825" s="2" t="n">
        <v>0</v>
      </c>
      <c r="CO825" s="2" t="n">
        <v>22.4</v>
      </c>
      <c r="CP825" s="2" t="n">
        <v>65.83</v>
      </c>
      <c r="CQ825" s="2" t="n">
        <v>0</v>
      </c>
      <c r="CR825" s="2" t="n">
        <v>65.12</v>
      </c>
      <c r="CS825" s="2" t="n">
        <v>66.26000000000001</v>
      </c>
      <c r="CT825" s="2" t="n">
        <v>0</v>
      </c>
      <c r="CU825" s="2" t="n">
        <v>68.76000000000001</v>
      </c>
      <c r="CV825" s="2" t="n">
        <v>66.26000000000001</v>
      </c>
      <c r="CW825" s="2" t="n">
        <v>0</v>
      </c>
      <c r="CX825" s="2" t="n">
        <v>78.2</v>
      </c>
      <c r="CY825" s="2" t="n">
        <v>70.84</v>
      </c>
      <c r="CZ825" s="2" t="n">
        <v>0</v>
      </c>
      <c r="DA825" s="2" t="n">
        <v>78.2</v>
      </c>
      <c r="DB825" s="2" t="n">
        <v>75.3</v>
      </c>
      <c r="DC825" s="2" t="n">
        <v>0</v>
      </c>
      <c r="DD825" s="2" t="n">
        <v>78.83</v>
      </c>
      <c r="DE825" s="2" t="n">
        <v>81.31</v>
      </c>
      <c r="DF825" s="2" t="n">
        <v>0</v>
      </c>
      <c r="DG825" s="2" t="n">
        <v>80.63</v>
      </c>
      <c r="DH825" s="2" t="n">
        <v>90.65000000000001</v>
      </c>
      <c r="DI825" s="2" t="n">
        <v>0</v>
      </c>
      <c r="DJ825" s="2" t="n">
        <v>85.2</v>
      </c>
      <c r="DK825" s="2" t="n">
        <v>95.11</v>
      </c>
      <c r="DL825" s="2" t="n">
        <v>0</v>
      </c>
      <c r="DM825" s="2" t="n">
        <v>99.34999999999999</v>
      </c>
      <c r="DN825" s="2" t="n">
        <v>97.02</v>
      </c>
      <c r="DO825" s="2" t="n">
        <v>0</v>
      </c>
      <c r="DP825" s="2" t="n">
        <v>99.34999999999999</v>
      </c>
      <c r="DQ825" s="2" t="n">
        <v>97.65000000000001</v>
      </c>
      <c r="DR825" s="2" t="n">
        <v>0</v>
      </c>
      <c r="DS825" s="2" t="n">
        <v>100</v>
      </c>
      <c r="DT825" s="2" t="n">
        <v>99.34999999999999</v>
      </c>
      <c r="DU825" s="2" t="n">
        <v>0</v>
      </c>
      <c r="DV825" s="2" t="n">
        <v>100</v>
      </c>
      <c r="DW825" s="2" t="n">
        <v>99.34999999999999</v>
      </c>
      <c r="DX825" s="2" t="n">
        <v>0</v>
      </c>
      <c r="DY825" s="2" t="n">
        <v>100</v>
      </c>
      <c r="DZ825" s="2" t="n">
        <v>100</v>
      </c>
      <c r="EA825" s="2" t="n">
        <v>0</v>
      </c>
      <c r="EB825" s="2" t="n">
        <v>100</v>
      </c>
      <c r="EC825" s="2" t="n">
        <v>100</v>
      </c>
      <c r="ED825" s="2" t="n">
        <v>0</v>
      </c>
      <c r="EE825" s="2" t="n">
        <v>100</v>
      </c>
      <c r="EF825" s="2" t="n">
        <v>100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</row>
    <row r="826">
      <c r="A826" s="2" t="n">
        <v>3</v>
      </c>
      <c r="B826" s="2" t="inlineStr">
        <is>
          <t>30.01.04</t>
        </is>
      </c>
      <c r="C826" s="2" t="inlineStr">
        <is>
          <t>Sintéticos e Vinílicos</t>
        </is>
      </c>
      <c r="D826" s="2" t="inlineStr">
        <is>
          <t>10/12/2027</t>
        </is>
      </c>
      <c r="E826" s="2" t="inlineStr">
        <is>
          <t>14/09/2028</t>
        </is>
      </c>
      <c r="F826" s="2" t="n">
        <v>403867.804</v>
      </c>
      <c r="G826" s="2" t="n">
        <v>0</v>
      </c>
      <c r="H826" s="2" t="n">
        <v>403867.804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4.95</v>
      </c>
      <c r="DE826" s="2" t="n">
        <v>1.65</v>
      </c>
      <c r="DF826" s="2" t="n">
        <v>0</v>
      </c>
      <c r="DG826" s="2" t="n">
        <v>16.48</v>
      </c>
      <c r="DH826" s="2" t="n">
        <v>13.19</v>
      </c>
      <c r="DI826" s="2" t="n">
        <v>0</v>
      </c>
      <c r="DJ826" s="2" t="n">
        <v>26.92</v>
      </c>
      <c r="DK826" s="2" t="n">
        <v>23.63</v>
      </c>
      <c r="DL826" s="2" t="n">
        <v>0</v>
      </c>
      <c r="DM826" s="2" t="n">
        <v>39.56</v>
      </c>
      <c r="DN826" s="2" t="n">
        <v>36.26</v>
      </c>
      <c r="DO826" s="2" t="n">
        <v>0</v>
      </c>
      <c r="DP826" s="2" t="n">
        <v>49.45</v>
      </c>
      <c r="DQ826" s="2" t="n">
        <v>46.15</v>
      </c>
      <c r="DR826" s="2" t="n">
        <v>0</v>
      </c>
      <c r="DS826" s="2" t="n">
        <v>61.54</v>
      </c>
      <c r="DT826" s="2" t="n">
        <v>58.24</v>
      </c>
      <c r="DU826" s="2" t="n">
        <v>0</v>
      </c>
      <c r="DV826" s="2" t="n">
        <v>73.08</v>
      </c>
      <c r="DW826" s="2" t="n">
        <v>69.78</v>
      </c>
      <c r="DX826" s="2" t="n">
        <v>0</v>
      </c>
      <c r="DY826" s="2" t="n">
        <v>84.62</v>
      </c>
      <c r="DZ826" s="2" t="n">
        <v>81.31999999999999</v>
      </c>
      <c r="EA826" s="2" t="n">
        <v>0</v>
      </c>
      <c r="EB826" s="2" t="n">
        <v>96.15000000000001</v>
      </c>
      <c r="EC826" s="2" t="n">
        <v>93.41</v>
      </c>
      <c r="ED826" s="2" t="n">
        <v>0</v>
      </c>
      <c r="EE826" s="2" t="n">
        <v>100</v>
      </c>
      <c r="EF826" s="2" t="n">
        <v>100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</row>
    <row r="827">
      <c r="A827" s="2" t="n">
        <v>4</v>
      </c>
      <c r="B827" s="2" t="inlineStr">
        <is>
          <t>30.01.04.01</t>
        </is>
      </c>
      <c r="C827" s="2" t="inlineStr">
        <is>
          <t>Piso vinílico em réguas, 18,4x121,9cm, padrão madeirado. Ref.: Durafloor, Austin, llinha Urba</t>
        </is>
      </c>
      <c r="D827" s="2" t="inlineStr">
        <is>
          <t>10/12/2027</t>
        </is>
      </c>
      <c r="E827" s="2" t="inlineStr">
        <is>
          <t>14/09/2028</t>
        </is>
      </c>
      <c r="F827" s="2" t="n">
        <v>403867.804</v>
      </c>
      <c r="G827" s="2" t="n">
        <v>0</v>
      </c>
      <c r="H827" s="2" t="n">
        <v>403867.804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4.95</v>
      </c>
      <c r="DE827" s="2" t="n">
        <v>1.65</v>
      </c>
      <c r="DF827" s="2" t="n">
        <v>0</v>
      </c>
      <c r="DG827" s="2" t="n">
        <v>16.48</v>
      </c>
      <c r="DH827" s="2" t="n">
        <v>13.19</v>
      </c>
      <c r="DI827" s="2" t="n">
        <v>0</v>
      </c>
      <c r="DJ827" s="2" t="n">
        <v>26.92</v>
      </c>
      <c r="DK827" s="2" t="n">
        <v>23.63</v>
      </c>
      <c r="DL827" s="2" t="n">
        <v>0</v>
      </c>
      <c r="DM827" s="2" t="n">
        <v>39.56</v>
      </c>
      <c r="DN827" s="2" t="n">
        <v>36.26</v>
      </c>
      <c r="DO827" s="2" t="n">
        <v>0</v>
      </c>
      <c r="DP827" s="2" t="n">
        <v>49.45</v>
      </c>
      <c r="DQ827" s="2" t="n">
        <v>46.15</v>
      </c>
      <c r="DR827" s="2" t="n">
        <v>0</v>
      </c>
      <c r="DS827" s="2" t="n">
        <v>61.54</v>
      </c>
      <c r="DT827" s="2" t="n">
        <v>58.24</v>
      </c>
      <c r="DU827" s="2" t="n">
        <v>0</v>
      </c>
      <c r="DV827" s="2" t="n">
        <v>73.08</v>
      </c>
      <c r="DW827" s="2" t="n">
        <v>69.78</v>
      </c>
      <c r="DX827" s="2" t="n">
        <v>0</v>
      </c>
      <c r="DY827" s="2" t="n">
        <v>84.62</v>
      </c>
      <c r="DZ827" s="2" t="n">
        <v>81.31999999999999</v>
      </c>
      <c r="EA827" s="2" t="n">
        <v>0</v>
      </c>
      <c r="EB827" s="2" t="n">
        <v>96.15000000000001</v>
      </c>
      <c r="EC827" s="2" t="n">
        <v>93.41</v>
      </c>
      <c r="ED827" s="2" t="n">
        <v>0</v>
      </c>
      <c r="EE827" s="2" t="n">
        <v>100</v>
      </c>
      <c r="EF827" s="2" t="n">
        <v>100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</row>
    <row r="828">
      <c r="A828" s="2" t="n">
        <v>3</v>
      </c>
      <c r="B828" s="2" t="inlineStr">
        <is>
          <t>30.01.05</t>
        </is>
      </c>
      <c r="C828" s="2" t="inlineStr">
        <is>
          <t>Concreto e/ou cimentados</t>
        </is>
      </c>
      <c r="D828" s="2" t="inlineStr">
        <is>
          <t>23/11/2027</t>
        </is>
      </c>
      <c r="E828" s="2" t="inlineStr">
        <is>
          <t>26/06/2028</t>
        </is>
      </c>
      <c r="F828" s="2" t="n">
        <v>485821.77296723</v>
      </c>
      <c r="G828" s="2" t="n">
        <v>0</v>
      </c>
      <c r="H828" s="2" t="n">
        <v>485821.77296723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18.83</v>
      </c>
      <c r="CY828" s="2" t="n">
        <v>0</v>
      </c>
      <c r="CZ828" s="2" t="n">
        <v>0</v>
      </c>
      <c r="DA828" s="2" t="n">
        <v>38.26</v>
      </c>
      <c r="DB828" s="2" t="n">
        <v>0</v>
      </c>
      <c r="DC828" s="2" t="n">
        <v>0</v>
      </c>
      <c r="DD828" s="2" t="n">
        <v>51.87</v>
      </c>
      <c r="DE828" s="2" t="n">
        <v>14.91</v>
      </c>
      <c r="DF828" s="2" t="n">
        <v>0</v>
      </c>
      <c r="DG828" s="2" t="n">
        <v>68.68000000000001</v>
      </c>
      <c r="DH828" s="2" t="n">
        <v>35.46</v>
      </c>
      <c r="DI828" s="2" t="n">
        <v>0</v>
      </c>
      <c r="DJ828" s="2" t="n">
        <v>79.44</v>
      </c>
      <c r="DK828" s="2" t="n">
        <v>52.77</v>
      </c>
      <c r="DL828" s="2" t="n">
        <v>0</v>
      </c>
      <c r="DM828" s="2" t="n">
        <v>90</v>
      </c>
      <c r="DN828" s="2" t="n">
        <v>70.98</v>
      </c>
      <c r="DO828" s="2" t="n">
        <v>0</v>
      </c>
      <c r="DP828" s="2" t="n">
        <v>97.5</v>
      </c>
      <c r="DQ828" s="2" t="n">
        <v>80.39</v>
      </c>
      <c r="DR828" s="2" t="n">
        <v>0</v>
      </c>
      <c r="DS828" s="2" t="n">
        <v>100</v>
      </c>
      <c r="DT828" s="2" t="n">
        <v>90.42</v>
      </c>
      <c r="DU828" s="2" t="n">
        <v>0</v>
      </c>
      <c r="DV828" s="2" t="n">
        <v>100</v>
      </c>
      <c r="DW828" s="2" t="n">
        <v>99.17</v>
      </c>
      <c r="DX828" s="2" t="n">
        <v>0</v>
      </c>
      <c r="DY828" s="2" t="n">
        <v>100</v>
      </c>
      <c r="DZ828" s="2" t="n">
        <v>100</v>
      </c>
      <c r="EA828" s="2" t="n">
        <v>0</v>
      </c>
      <c r="EB828" s="2" t="n">
        <v>100</v>
      </c>
      <c r="EC828" s="2" t="n">
        <v>100</v>
      </c>
      <c r="ED828" s="2" t="n">
        <v>0</v>
      </c>
      <c r="EE828" s="2" t="n">
        <v>100</v>
      </c>
      <c r="EF828" s="2" t="n">
        <v>100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</row>
    <row r="829">
      <c r="A829" s="2" t="n">
        <v>4</v>
      </c>
      <c r="B829" s="2" t="inlineStr">
        <is>
          <t>30.01.05.01</t>
        </is>
      </c>
      <c r="C829" s="2" t="inlineStr">
        <is>
          <t>Piso em concreto mecanizado em acabamento polido - polimento garagens final</t>
        </is>
      </c>
      <c r="D829" s="2" t="inlineStr">
        <is>
          <t>23/11/2027</t>
        </is>
      </c>
      <c r="E829" s="2" t="inlineStr">
        <is>
          <t>26/06/2028</t>
        </is>
      </c>
      <c r="F829" s="2" t="n">
        <v>376549.5759999999</v>
      </c>
      <c r="G829" s="2" t="n">
        <v>0</v>
      </c>
      <c r="H829" s="2" t="n">
        <v>376549.5759999999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18.83</v>
      </c>
      <c r="CY829" s="2" t="n">
        <v>0</v>
      </c>
      <c r="CZ829" s="2" t="n">
        <v>0</v>
      </c>
      <c r="DA829" s="2" t="n">
        <v>38.26</v>
      </c>
      <c r="DB829" s="2" t="n">
        <v>0</v>
      </c>
      <c r="DC829" s="2" t="n">
        <v>0</v>
      </c>
      <c r="DD829" s="2" t="n">
        <v>51.87</v>
      </c>
      <c r="DE829" s="2" t="n">
        <v>14.91</v>
      </c>
      <c r="DF829" s="2" t="n">
        <v>0</v>
      </c>
      <c r="DG829" s="2" t="n">
        <v>68.68000000000001</v>
      </c>
      <c r="DH829" s="2" t="n">
        <v>35.46</v>
      </c>
      <c r="DI829" s="2" t="n">
        <v>0</v>
      </c>
      <c r="DJ829" s="2" t="n">
        <v>79.44</v>
      </c>
      <c r="DK829" s="2" t="n">
        <v>52.77</v>
      </c>
      <c r="DL829" s="2" t="n">
        <v>0</v>
      </c>
      <c r="DM829" s="2" t="n">
        <v>90</v>
      </c>
      <c r="DN829" s="2" t="n">
        <v>70.98</v>
      </c>
      <c r="DO829" s="2" t="n">
        <v>0</v>
      </c>
      <c r="DP829" s="2" t="n">
        <v>97.5</v>
      </c>
      <c r="DQ829" s="2" t="n">
        <v>80.39</v>
      </c>
      <c r="DR829" s="2" t="n">
        <v>0</v>
      </c>
      <c r="DS829" s="2" t="n">
        <v>100</v>
      </c>
      <c r="DT829" s="2" t="n">
        <v>90.42</v>
      </c>
      <c r="DU829" s="2" t="n">
        <v>0</v>
      </c>
      <c r="DV829" s="2" t="n">
        <v>100</v>
      </c>
      <c r="DW829" s="2" t="n">
        <v>99.17</v>
      </c>
      <c r="DX829" s="2" t="n">
        <v>0</v>
      </c>
      <c r="DY829" s="2" t="n">
        <v>100</v>
      </c>
      <c r="DZ829" s="2" t="n">
        <v>100</v>
      </c>
      <c r="EA829" s="2" t="n">
        <v>0</v>
      </c>
      <c r="EB829" s="2" t="n">
        <v>100</v>
      </c>
      <c r="EC829" s="2" t="n">
        <v>100</v>
      </c>
      <c r="ED829" s="2" t="n">
        <v>0</v>
      </c>
      <c r="EE829" s="2" t="n">
        <v>100</v>
      </c>
      <c r="EF829" s="2" t="n">
        <v>100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</row>
    <row r="830">
      <c r="A830" s="2" t="n">
        <v>4</v>
      </c>
      <c r="B830" s="2" t="inlineStr">
        <is>
          <t>30.01.05.02</t>
        </is>
      </c>
      <c r="C830" s="2" t="inlineStr">
        <is>
          <t>Piso em concreto mecanizado com acabamento antiderrapante, sem camada de regularização - panos amplos</t>
        </is>
      </c>
      <c r="D830" s="2" t="inlineStr">
        <is>
          <t>23/11/2027</t>
        </is>
      </c>
      <c r="E830" s="2" t="inlineStr">
        <is>
          <t>26/06/2028</t>
        </is>
      </c>
      <c r="F830" s="2" t="n">
        <v>12017.66239241183</v>
      </c>
      <c r="G830" s="2" t="n">
        <v>0</v>
      </c>
      <c r="H830" s="2" t="n">
        <v>12017.66239241183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18.83</v>
      </c>
      <c r="CY830" s="2" t="n">
        <v>0</v>
      </c>
      <c r="CZ830" s="2" t="n">
        <v>0</v>
      </c>
      <c r="DA830" s="2" t="n">
        <v>38.26</v>
      </c>
      <c r="DB830" s="2" t="n">
        <v>0</v>
      </c>
      <c r="DC830" s="2" t="n">
        <v>0</v>
      </c>
      <c r="DD830" s="2" t="n">
        <v>51.87</v>
      </c>
      <c r="DE830" s="2" t="n">
        <v>14.91</v>
      </c>
      <c r="DF830" s="2" t="n">
        <v>0</v>
      </c>
      <c r="DG830" s="2" t="n">
        <v>68.68000000000001</v>
      </c>
      <c r="DH830" s="2" t="n">
        <v>35.46</v>
      </c>
      <c r="DI830" s="2" t="n">
        <v>0</v>
      </c>
      <c r="DJ830" s="2" t="n">
        <v>79.44</v>
      </c>
      <c r="DK830" s="2" t="n">
        <v>52.77</v>
      </c>
      <c r="DL830" s="2" t="n">
        <v>0</v>
      </c>
      <c r="DM830" s="2" t="n">
        <v>90</v>
      </c>
      <c r="DN830" s="2" t="n">
        <v>70.98</v>
      </c>
      <c r="DO830" s="2" t="n">
        <v>0</v>
      </c>
      <c r="DP830" s="2" t="n">
        <v>97.5</v>
      </c>
      <c r="DQ830" s="2" t="n">
        <v>80.39</v>
      </c>
      <c r="DR830" s="2" t="n">
        <v>0</v>
      </c>
      <c r="DS830" s="2" t="n">
        <v>100</v>
      </c>
      <c r="DT830" s="2" t="n">
        <v>90.42</v>
      </c>
      <c r="DU830" s="2" t="n">
        <v>0</v>
      </c>
      <c r="DV830" s="2" t="n">
        <v>100</v>
      </c>
      <c r="DW830" s="2" t="n">
        <v>99.17</v>
      </c>
      <c r="DX830" s="2" t="n">
        <v>0</v>
      </c>
      <c r="DY830" s="2" t="n">
        <v>100</v>
      </c>
      <c r="DZ830" s="2" t="n">
        <v>100</v>
      </c>
      <c r="EA830" s="2" t="n">
        <v>0</v>
      </c>
      <c r="EB830" s="2" t="n">
        <v>100</v>
      </c>
      <c r="EC830" s="2" t="n">
        <v>100</v>
      </c>
      <c r="ED830" s="2" t="n">
        <v>0</v>
      </c>
      <c r="EE830" s="2" t="n">
        <v>100</v>
      </c>
      <c r="EF830" s="2" t="n">
        <v>100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</row>
    <row r="831">
      <c r="A831" s="2" t="n">
        <v>4</v>
      </c>
      <c r="B831" s="2" t="inlineStr">
        <is>
          <t>30.01.05.03</t>
        </is>
      </c>
      <c r="C831" s="2" t="inlineStr">
        <is>
          <t>Piso em concreto mecanizado com acabamento antiderrapante, sem camada de regularização - escadarias</t>
        </is>
      </c>
      <c r="D831" s="2" t="inlineStr">
        <is>
          <t>23/11/2027</t>
        </is>
      </c>
      <c r="E831" s="2" t="inlineStr">
        <is>
          <t>26/06/2028</t>
        </is>
      </c>
      <c r="F831" s="2" t="n">
        <v>97254.53457481823</v>
      </c>
      <c r="G831" s="2" t="n">
        <v>0</v>
      </c>
      <c r="H831" s="2" t="n">
        <v>97254.53457481823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18.83</v>
      </c>
      <c r="CY831" s="2" t="n">
        <v>0</v>
      </c>
      <c r="CZ831" s="2" t="n">
        <v>0</v>
      </c>
      <c r="DA831" s="2" t="n">
        <v>38.26</v>
      </c>
      <c r="DB831" s="2" t="n">
        <v>0</v>
      </c>
      <c r="DC831" s="2" t="n">
        <v>0</v>
      </c>
      <c r="DD831" s="2" t="n">
        <v>51.87</v>
      </c>
      <c r="DE831" s="2" t="n">
        <v>14.91</v>
      </c>
      <c r="DF831" s="2" t="n">
        <v>0</v>
      </c>
      <c r="DG831" s="2" t="n">
        <v>68.68000000000001</v>
      </c>
      <c r="DH831" s="2" t="n">
        <v>35.46</v>
      </c>
      <c r="DI831" s="2" t="n">
        <v>0</v>
      </c>
      <c r="DJ831" s="2" t="n">
        <v>79.44</v>
      </c>
      <c r="DK831" s="2" t="n">
        <v>52.77</v>
      </c>
      <c r="DL831" s="2" t="n">
        <v>0</v>
      </c>
      <c r="DM831" s="2" t="n">
        <v>90</v>
      </c>
      <c r="DN831" s="2" t="n">
        <v>70.98</v>
      </c>
      <c r="DO831" s="2" t="n">
        <v>0</v>
      </c>
      <c r="DP831" s="2" t="n">
        <v>97.5</v>
      </c>
      <c r="DQ831" s="2" t="n">
        <v>80.39</v>
      </c>
      <c r="DR831" s="2" t="n">
        <v>0</v>
      </c>
      <c r="DS831" s="2" t="n">
        <v>100</v>
      </c>
      <c r="DT831" s="2" t="n">
        <v>90.42</v>
      </c>
      <c r="DU831" s="2" t="n">
        <v>0</v>
      </c>
      <c r="DV831" s="2" t="n">
        <v>100</v>
      </c>
      <c r="DW831" s="2" t="n">
        <v>99.17</v>
      </c>
      <c r="DX831" s="2" t="n">
        <v>0</v>
      </c>
      <c r="DY831" s="2" t="n">
        <v>100</v>
      </c>
      <c r="DZ831" s="2" t="n">
        <v>100</v>
      </c>
      <c r="EA831" s="2" t="n">
        <v>0</v>
      </c>
      <c r="EB831" s="2" t="n">
        <v>100</v>
      </c>
      <c r="EC831" s="2" t="n">
        <v>100</v>
      </c>
      <c r="ED831" s="2" t="n">
        <v>0</v>
      </c>
      <c r="EE831" s="2" t="n">
        <v>100</v>
      </c>
      <c r="EF831" s="2" t="n">
        <v>100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</row>
    <row r="832">
      <c r="A832" s="2" t="n">
        <v>3</v>
      </c>
      <c r="B832" s="2" t="inlineStr">
        <is>
          <t>30.01.06</t>
        </is>
      </c>
      <c r="C832" s="2" t="inlineStr">
        <is>
          <t>Pisos Especiais</t>
        </is>
      </c>
      <c r="D832" s="2" t="inlineStr">
        <is>
          <t>09/12/2026</t>
        </is>
      </c>
      <c r="E832" s="2" t="inlineStr">
        <is>
          <t>12/05/2028</t>
        </is>
      </c>
      <c r="F832" s="2" t="n">
        <v>109764.3981480287</v>
      </c>
      <c r="G832" s="2" t="n">
        <v>0</v>
      </c>
      <c r="H832" s="2" t="n">
        <v>109764.3981480287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13.53</v>
      </c>
      <c r="BY832" s="2" t="n">
        <v>0</v>
      </c>
      <c r="BZ832" s="2" t="n">
        <v>0</v>
      </c>
      <c r="CA832" s="2" t="n">
        <v>13.53</v>
      </c>
      <c r="CB832" s="2" t="n">
        <v>0</v>
      </c>
      <c r="CC832" s="2" t="n">
        <v>13.53</v>
      </c>
      <c r="CD832" s="2" t="n">
        <v>13.53</v>
      </c>
      <c r="CE832" s="2" t="n">
        <v>0</v>
      </c>
      <c r="CF832" s="2" t="n">
        <v>13.53</v>
      </c>
      <c r="CG832" s="2" t="n">
        <v>13.53</v>
      </c>
      <c r="CH832" s="2" t="n">
        <v>0</v>
      </c>
      <c r="CI832" s="2" t="n">
        <v>13.53</v>
      </c>
      <c r="CJ832" s="2" t="n">
        <v>13.53</v>
      </c>
      <c r="CK832" s="2" t="n">
        <v>0</v>
      </c>
      <c r="CL832" s="2" t="n">
        <v>13.53</v>
      </c>
      <c r="CM832" s="2" t="n">
        <v>13.53</v>
      </c>
      <c r="CN832" s="2" t="n">
        <v>0</v>
      </c>
      <c r="CO832" s="2" t="n">
        <v>13.53</v>
      </c>
      <c r="CP832" s="2" t="n">
        <v>13.53</v>
      </c>
      <c r="CQ832" s="2" t="n">
        <v>0</v>
      </c>
      <c r="CR832" s="2" t="n">
        <v>13.53</v>
      </c>
      <c r="CS832" s="2" t="n">
        <v>13.53</v>
      </c>
      <c r="CT832" s="2" t="n">
        <v>0</v>
      </c>
      <c r="CU832" s="2" t="n">
        <v>13.53</v>
      </c>
      <c r="CV832" s="2" t="n">
        <v>13.53</v>
      </c>
      <c r="CW832" s="2" t="n">
        <v>0</v>
      </c>
      <c r="CX832" s="2" t="n">
        <v>61.6</v>
      </c>
      <c r="CY832" s="2" t="n">
        <v>48.1</v>
      </c>
      <c r="CZ832" s="2" t="n">
        <v>0</v>
      </c>
      <c r="DA832" s="2" t="n">
        <v>61.6</v>
      </c>
      <c r="DB832" s="2" t="n">
        <v>48.1</v>
      </c>
      <c r="DC832" s="2" t="n">
        <v>0</v>
      </c>
      <c r="DD832" s="2" t="n">
        <v>66.40000000000001</v>
      </c>
      <c r="DE832" s="2" t="n">
        <v>61.6</v>
      </c>
      <c r="DF832" s="2" t="n">
        <v>0</v>
      </c>
      <c r="DG832" s="2" t="n">
        <v>77.59999999999999</v>
      </c>
      <c r="DH832" s="2" t="n">
        <v>61.6</v>
      </c>
      <c r="DI832" s="2" t="n">
        <v>0</v>
      </c>
      <c r="DJ832" s="2" t="n">
        <v>87.2</v>
      </c>
      <c r="DK832" s="2" t="n">
        <v>68</v>
      </c>
      <c r="DL832" s="2" t="n">
        <v>0</v>
      </c>
      <c r="DM832" s="2" t="n">
        <v>100</v>
      </c>
      <c r="DN832" s="2" t="n">
        <v>82.40000000000001</v>
      </c>
      <c r="DO832" s="2" t="n">
        <v>0</v>
      </c>
      <c r="DP832" s="2" t="n">
        <v>100</v>
      </c>
      <c r="DQ832" s="2" t="n">
        <v>87.2</v>
      </c>
      <c r="DR832" s="2" t="n">
        <v>0</v>
      </c>
      <c r="DS832" s="2" t="n">
        <v>100</v>
      </c>
      <c r="DT832" s="2" t="n">
        <v>100</v>
      </c>
      <c r="DU832" s="2" t="n">
        <v>0</v>
      </c>
      <c r="DV832" s="2" t="n">
        <v>100</v>
      </c>
      <c r="DW832" s="2" t="n">
        <v>100</v>
      </c>
      <c r="DX832" s="2" t="n">
        <v>0</v>
      </c>
      <c r="DY832" s="2" t="n">
        <v>100</v>
      </c>
      <c r="DZ832" s="2" t="n">
        <v>100</v>
      </c>
      <c r="EA832" s="2" t="n">
        <v>0</v>
      </c>
      <c r="EB832" s="2" t="n">
        <v>100</v>
      </c>
      <c r="EC832" s="2" t="n">
        <v>100</v>
      </c>
      <c r="ED832" s="2" t="n">
        <v>0</v>
      </c>
      <c r="EE832" s="2" t="n">
        <v>100</v>
      </c>
      <c r="EF832" s="2" t="n">
        <v>100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</row>
    <row r="833">
      <c r="A833" s="2" t="n">
        <v>4</v>
      </c>
      <c r="B833" s="2" t="inlineStr">
        <is>
          <t>30.01.06.01</t>
        </is>
      </c>
      <c r="C833" s="2" t="inlineStr">
        <is>
          <t>Piso em ladrilho hidráulico 20x20cm, modelo rampa, cor cinza</t>
        </is>
      </c>
      <c r="D833" s="2" t="inlineStr">
        <is>
          <t>09/12/2026</t>
        </is>
      </c>
      <c r="E833" s="2" t="inlineStr">
        <is>
          <t>12/05/2028</t>
        </is>
      </c>
      <c r="F833" s="2" t="n">
        <v>109764.3981480287</v>
      </c>
      <c r="G833" s="2" t="n">
        <v>0</v>
      </c>
      <c r="H833" s="2" t="n">
        <v>109764.3981480287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13.53</v>
      </c>
      <c r="BY833" s="2" t="n">
        <v>0</v>
      </c>
      <c r="BZ833" s="2" t="n">
        <v>0</v>
      </c>
      <c r="CA833" s="2" t="n">
        <v>13.53</v>
      </c>
      <c r="CB833" s="2" t="n">
        <v>0</v>
      </c>
      <c r="CC833" s="2" t="n">
        <v>13.53</v>
      </c>
      <c r="CD833" s="2" t="n">
        <v>13.53</v>
      </c>
      <c r="CE833" s="2" t="n">
        <v>0</v>
      </c>
      <c r="CF833" s="2" t="n">
        <v>13.53</v>
      </c>
      <c r="CG833" s="2" t="n">
        <v>13.53</v>
      </c>
      <c r="CH833" s="2" t="n">
        <v>0</v>
      </c>
      <c r="CI833" s="2" t="n">
        <v>13.53</v>
      </c>
      <c r="CJ833" s="2" t="n">
        <v>13.53</v>
      </c>
      <c r="CK833" s="2" t="n">
        <v>0</v>
      </c>
      <c r="CL833" s="2" t="n">
        <v>13.53</v>
      </c>
      <c r="CM833" s="2" t="n">
        <v>13.53</v>
      </c>
      <c r="CN833" s="2" t="n">
        <v>0</v>
      </c>
      <c r="CO833" s="2" t="n">
        <v>13.53</v>
      </c>
      <c r="CP833" s="2" t="n">
        <v>13.53</v>
      </c>
      <c r="CQ833" s="2" t="n">
        <v>0</v>
      </c>
      <c r="CR833" s="2" t="n">
        <v>13.53</v>
      </c>
      <c r="CS833" s="2" t="n">
        <v>13.53</v>
      </c>
      <c r="CT833" s="2" t="n">
        <v>0</v>
      </c>
      <c r="CU833" s="2" t="n">
        <v>13.53</v>
      </c>
      <c r="CV833" s="2" t="n">
        <v>13.53</v>
      </c>
      <c r="CW833" s="2" t="n">
        <v>0</v>
      </c>
      <c r="CX833" s="2" t="n">
        <v>61.6</v>
      </c>
      <c r="CY833" s="2" t="n">
        <v>48.1</v>
      </c>
      <c r="CZ833" s="2" t="n">
        <v>0</v>
      </c>
      <c r="DA833" s="2" t="n">
        <v>61.6</v>
      </c>
      <c r="DB833" s="2" t="n">
        <v>48.1</v>
      </c>
      <c r="DC833" s="2" t="n">
        <v>0</v>
      </c>
      <c r="DD833" s="2" t="n">
        <v>66.40000000000001</v>
      </c>
      <c r="DE833" s="2" t="n">
        <v>61.6</v>
      </c>
      <c r="DF833" s="2" t="n">
        <v>0</v>
      </c>
      <c r="DG833" s="2" t="n">
        <v>77.59999999999999</v>
      </c>
      <c r="DH833" s="2" t="n">
        <v>61.6</v>
      </c>
      <c r="DI833" s="2" t="n">
        <v>0</v>
      </c>
      <c r="DJ833" s="2" t="n">
        <v>87.2</v>
      </c>
      <c r="DK833" s="2" t="n">
        <v>68</v>
      </c>
      <c r="DL833" s="2" t="n">
        <v>0</v>
      </c>
      <c r="DM833" s="2" t="n">
        <v>100</v>
      </c>
      <c r="DN833" s="2" t="n">
        <v>82.40000000000001</v>
      </c>
      <c r="DO833" s="2" t="n">
        <v>0</v>
      </c>
      <c r="DP833" s="2" t="n">
        <v>100</v>
      </c>
      <c r="DQ833" s="2" t="n">
        <v>87.2</v>
      </c>
      <c r="DR833" s="2" t="n">
        <v>0</v>
      </c>
      <c r="DS833" s="2" t="n">
        <v>100</v>
      </c>
      <c r="DT833" s="2" t="n">
        <v>100</v>
      </c>
      <c r="DU833" s="2" t="n">
        <v>0</v>
      </c>
      <c r="DV833" s="2" t="n">
        <v>100</v>
      </c>
      <c r="DW833" s="2" t="n">
        <v>100</v>
      </c>
      <c r="DX833" s="2" t="n">
        <v>0</v>
      </c>
      <c r="DY833" s="2" t="n">
        <v>100</v>
      </c>
      <c r="DZ833" s="2" t="n">
        <v>100</v>
      </c>
      <c r="EA833" s="2" t="n">
        <v>0</v>
      </c>
      <c r="EB833" s="2" t="n">
        <v>100</v>
      </c>
      <c r="EC833" s="2" t="n">
        <v>100</v>
      </c>
      <c r="ED833" s="2" t="n">
        <v>0</v>
      </c>
      <c r="EE833" s="2" t="n">
        <v>100</v>
      </c>
      <c r="EF833" s="2" t="n">
        <v>100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</row>
    <row r="834">
      <c r="A834" s="2" t="n">
        <v>2</v>
      </c>
      <c r="B834" s="2" t="inlineStr">
        <is>
          <t>30.02</t>
        </is>
      </c>
      <c r="C834" s="2" t="inlineStr">
        <is>
          <t>Rodapés internos</t>
        </is>
      </c>
      <c r="D834" s="2" t="inlineStr">
        <is>
          <t>09/12/2026</t>
        </is>
      </c>
      <c r="E834" s="2" t="inlineStr">
        <is>
          <t>04/10/2028</t>
        </is>
      </c>
      <c r="F834" s="2" t="n">
        <v>722297.8022810224</v>
      </c>
      <c r="G834" s="2" t="n">
        <v>0</v>
      </c>
      <c r="H834" s="2" t="n">
        <v>722297.8022810224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0.3</v>
      </c>
      <c r="BY834" s="2" t="n">
        <v>0</v>
      </c>
      <c r="BZ834" s="2" t="n">
        <v>0.91</v>
      </c>
      <c r="CA834" s="2" t="n">
        <v>1.35</v>
      </c>
      <c r="CB834" s="2" t="n">
        <v>0</v>
      </c>
      <c r="CC834" s="2" t="n">
        <v>6.21</v>
      </c>
      <c r="CD834" s="2" t="n">
        <v>5.47</v>
      </c>
      <c r="CE834" s="2" t="n">
        <v>0</v>
      </c>
      <c r="CF834" s="2" t="n">
        <v>11.63</v>
      </c>
      <c r="CG834" s="2" t="n">
        <v>10.26</v>
      </c>
      <c r="CH834" s="2" t="n">
        <v>0</v>
      </c>
      <c r="CI834" s="2" t="n">
        <v>16.2</v>
      </c>
      <c r="CJ834" s="2" t="n">
        <v>17.23</v>
      </c>
      <c r="CK834" s="2" t="n">
        <v>0</v>
      </c>
      <c r="CL834" s="2" t="n">
        <v>21.23</v>
      </c>
      <c r="CM834" s="2" t="n">
        <v>26.83</v>
      </c>
      <c r="CN834" s="2" t="n">
        <v>0</v>
      </c>
      <c r="CO834" s="2" t="n">
        <v>26.83</v>
      </c>
      <c r="CP834" s="2" t="n">
        <v>30.34</v>
      </c>
      <c r="CQ834" s="2" t="n">
        <v>0</v>
      </c>
      <c r="CR834" s="2" t="n">
        <v>36.43</v>
      </c>
      <c r="CS834" s="2" t="n">
        <v>35.18</v>
      </c>
      <c r="CT834" s="2" t="n">
        <v>0</v>
      </c>
      <c r="CU834" s="2" t="n">
        <v>41.8</v>
      </c>
      <c r="CV834" s="2" t="n">
        <v>39.98</v>
      </c>
      <c r="CW834" s="2" t="n">
        <v>0</v>
      </c>
      <c r="CX834" s="2" t="n">
        <v>46.93</v>
      </c>
      <c r="CY834" s="2" t="n">
        <v>44.55</v>
      </c>
      <c r="CZ834" s="2" t="n">
        <v>0</v>
      </c>
      <c r="DA834" s="2" t="n">
        <v>51.5</v>
      </c>
      <c r="DB834" s="2" t="n">
        <v>49.82</v>
      </c>
      <c r="DC834" s="2" t="n">
        <v>0</v>
      </c>
      <c r="DD834" s="2" t="n">
        <v>55</v>
      </c>
      <c r="DE834" s="2" t="n">
        <v>53.89</v>
      </c>
      <c r="DF834" s="2" t="n">
        <v>0</v>
      </c>
      <c r="DG834" s="2" t="n">
        <v>59.12</v>
      </c>
      <c r="DH834" s="2" t="n">
        <v>58.63</v>
      </c>
      <c r="DI834" s="2" t="n">
        <v>0</v>
      </c>
      <c r="DJ834" s="2" t="n">
        <v>63.64</v>
      </c>
      <c r="DK834" s="2" t="n">
        <v>63.17</v>
      </c>
      <c r="DL834" s="2" t="n">
        <v>0</v>
      </c>
      <c r="DM834" s="2" t="n">
        <v>71.55</v>
      </c>
      <c r="DN834" s="2" t="n">
        <v>68.55</v>
      </c>
      <c r="DO834" s="2" t="n">
        <v>0</v>
      </c>
      <c r="DP834" s="2" t="n">
        <v>75.40000000000001</v>
      </c>
      <c r="DQ834" s="2" t="n">
        <v>72.47</v>
      </c>
      <c r="DR834" s="2" t="n">
        <v>0</v>
      </c>
      <c r="DS834" s="2" t="n">
        <v>80.18000000000001</v>
      </c>
      <c r="DT834" s="2" t="n">
        <v>78.83</v>
      </c>
      <c r="DU834" s="2" t="n">
        <v>0</v>
      </c>
      <c r="DV834" s="2" t="n">
        <v>86.25</v>
      </c>
      <c r="DW834" s="2" t="n">
        <v>83.33</v>
      </c>
      <c r="DX834" s="2" t="n">
        <v>0</v>
      </c>
      <c r="DY834" s="2" t="n">
        <v>91.01000000000001</v>
      </c>
      <c r="DZ834" s="2" t="n">
        <v>89.72</v>
      </c>
      <c r="EA834" s="2" t="n">
        <v>0</v>
      </c>
      <c r="EB834" s="2" t="n">
        <v>95.72</v>
      </c>
      <c r="EC834" s="2" t="n">
        <v>94.43000000000001</v>
      </c>
      <c r="ED834" s="2" t="n">
        <v>0</v>
      </c>
      <c r="EE834" s="2" t="n">
        <v>99.36</v>
      </c>
      <c r="EF834" s="2" t="n">
        <v>98.5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</row>
    <row r="835">
      <c r="A835" s="2" t="n">
        <v>3</v>
      </c>
      <c r="B835" s="2" t="inlineStr">
        <is>
          <t>30.02.01</t>
        </is>
      </c>
      <c r="C835" s="2" t="inlineStr">
        <is>
          <t>Porcelanato</t>
        </is>
      </c>
      <c r="D835" s="2" t="inlineStr">
        <is>
          <t>09/12/2026</t>
        </is>
      </c>
      <c r="E835" s="2" t="inlineStr">
        <is>
          <t>03/07/2028</t>
        </is>
      </c>
      <c r="F835" s="2" t="n">
        <v>370196.5419097084</v>
      </c>
      <c r="G835" s="2" t="n">
        <v>0</v>
      </c>
      <c r="H835" s="2" t="n">
        <v>370196.5419097084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0.59</v>
      </c>
      <c r="BY835" s="2" t="n">
        <v>0</v>
      </c>
      <c r="BZ835" s="2" t="n">
        <v>1.78</v>
      </c>
      <c r="CA835" s="2" t="n">
        <v>2.64</v>
      </c>
      <c r="CB835" s="2" t="n">
        <v>0</v>
      </c>
      <c r="CC835" s="2" t="n">
        <v>12.11</v>
      </c>
      <c r="CD835" s="2" t="n">
        <v>10.66</v>
      </c>
      <c r="CE835" s="2" t="n">
        <v>0</v>
      </c>
      <c r="CF835" s="2" t="n">
        <v>22.7</v>
      </c>
      <c r="CG835" s="2" t="n">
        <v>20.02</v>
      </c>
      <c r="CH835" s="2" t="n">
        <v>0</v>
      </c>
      <c r="CI835" s="2" t="n">
        <v>31.61</v>
      </c>
      <c r="CJ835" s="2" t="n">
        <v>28.94</v>
      </c>
      <c r="CK835" s="2" t="n">
        <v>0</v>
      </c>
      <c r="CL835" s="2" t="n">
        <v>41.42</v>
      </c>
      <c r="CM835" s="2" t="n">
        <v>38.74</v>
      </c>
      <c r="CN835" s="2" t="n">
        <v>0</v>
      </c>
      <c r="CO835" s="2" t="n">
        <v>47.66</v>
      </c>
      <c r="CP835" s="2" t="n">
        <v>45.43</v>
      </c>
      <c r="CQ835" s="2" t="n">
        <v>0</v>
      </c>
      <c r="CR835" s="2" t="n">
        <v>57.47</v>
      </c>
      <c r="CS835" s="2" t="n">
        <v>54.79</v>
      </c>
      <c r="CT835" s="2" t="n">
        <v>0</v>
      </c>
      <c r="CU835" s="2" t="n">
        <v>67.78</v>
      </c>
      <c r="CV835" s="2" t="n">
        <v>64.15000000000001</v>
      </c>
      <c r="CW835" s="2" t="n">
        <v>0</v>
      </c>
      <c r="CX835" s="2" t="n">
        <v>76.93000000000001</v>
      </c>
      <c r="CY835" s="2" t="n">
        <v>73.06999999999999</v>
      </c>
      <c r="CZ835" s="2" t="n">
        <v>0</v>
      </c>
      <c r="DA835" s="2" t="n">
        <v>85.84999999999999</v>
      </c>
      <c r="DB835" s="2" t="n">
        <v>83.17</v>
      </c>
      <c r="DC835" s="2" t="n">
        <v>0</v>
      </c>
      <c r="DD835" s="2" t="n">
        <v>92.53</v>
      </c>
      <c r="DE835" s="2" t="n">
        <v>89.86</v>
      </c>
      <c r="DF835" s="2" t="n">
        <v>0</v>
      </c>
      <c r="DG835" s="2" t="n">
        <v>93.56999999999999</v>
      </c>
      <c r="DH835" s="2" t="n">
        <v>92.98</v>
      </c>
      <c r="DI835" s="2" t="n">
        <v>0</v>
      </c>
      <c r="DJ835" s="2" t="n">
        <v>93.56999999999999</v>
      </c>
      <c r="DK835" s="2" t="n">
        <v>93.09999999999999</v>
      </c>
      <c r="DL835" s="2" t="n">
        <v>0</v>
      </c>
      <c r="DM835" s="2" t="n">
        <v>96.43000000000001</v>
      </c>
      <c r="DN835" s="2" t="n">
        <v>93.56999999999999</v>
      </c>
      <c r="DO835" s="2" t="n">
        <v>0</v>
      </c>
      <c r="DP835" s="2" t="n">
        <v>96.43000000000001</v>
      </c>
      <c r="DQ835" s="2" t="n">
        <v>93.56999999999999</v>
      </c>
      <c r="DR835" s="2" t="n">
        <v>0</v>
      </c>
      <c r="DS835" s="2" t="n">
        <v>96.43000000000001</v>
      </c>
      <c r="DT835" s="2" t="n">
        <v>96.43000000000001</v>
      </c>
      <c r="DU835" s="2" t="n">
        <v>0</v>
      </c>
      <c r="DV835" s="2" t="n">
        <v>99.48999999999999</v>
      </c>
      <c r="DW835" s="2" t="n">
        <v>96.43000000000001</v>
      </c>
      <c r="DX835" s="2" t="n">
        <v>0</v>
      </c>
      <c r="DY835" s="2" t="n">
        <v>100</v>
      </c>
      <c r="DZ835" s="2" t="n">
        <v>100</v>
      </c>
      <c r="EA835" s="2" t="n">
        <v>0</v>
      </c>
      <c r="EB835" s="2" t="n">
        <v>100</v>
      </c>
      <c r="EC835" s="2" t="n">
        <v>100</v>
      </c>
      <c r="ED835" s="2" t="n">
        <v>0</v>
      </c>
      <c r="EE835" s="2" t="n">
        <v>100</v>
      </c>
      <c r="EF835" s="2" t="n">
        <v>100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</row>
    <row r="836">
      <c r="A836" s="2" t="n">
        <v>4</v>
      </c>
      <c r="B836" s="2" t="inlineStr">
        <is>
          <t>30.02.01.01</t>
        </is>
      </c>
      <c r="C836" s="2" t="inlineStr">
        <is>
          <t>Rodapé para Piso Rodapé em porcelanato bege, com acabamento acetinado. Ref.: Eliane, Munari Marfim AC 10x120cm, h=10cm, assentado com argamassa colante em pó ACIII</t>
        </is>
      </c>
      <c r="D836" s="2" t="inlineStr">
        <is>
          <t>09/12/2026</t>
        </is>
      </c>
      <c r="E836" s="2" t="inlineStr">
        <is>
          <t>03/07/2028</t>
        </is>
      </c>
      <c r="F836" s="2" t="n">
        <v>61230.24230829792</v>
      </c>
      <c r="G836" s="2" t="n">
        <v>0</v>
      </c>
      <c r="H836" s="2" t="n">
        <v>61230.24230829792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0.59</v>
      </c>
      <c r="BY836" s="2" t="n">
        <v>0</v>
      </c>
      <c r="BZ836" s="2" t="n">
        <v>1.78</v>
      </c>
      <c r="CA836" s="2" t="n">
        <v>2.64</v>
      </c>
      <c r="CB836" s="2" t="n">
        <v>0</v>
      </c>
      <c r="CC836" s="2" t="n">
        <v>12.11</v>
      </c>
      <c r="CD836" s="2" t="n">
        <v>10.66</v>
      </c>
      <c r="CE836" s="2" t="n">
        <v>0</v>
      </c>
      <c r="CF836" s="2" t="n">
        <v>22.7</v>
      </c>
      <c r="CG836" s="2" t="n">
        <v>20.02</v>
      </c>
      <c r="CH836" s="2" t="n">
        <v>0</v>
      </c>
      <c r="CI836" s="2" t="n">
        <v>31.61</v>
      </c>
      <c r="CJ836" s="2" t="n">
        <v>28.94</v>
      </c>
      <c r="CK836" s="2" t="n">
        <v>0</v>
      </c>
      <c r="CL836" s="2" t="n">
        <v>41.42</v>
      </c>
      <c r="CM836" s="2" t="n">
        <v>38.74</v>
      </c>
      <c r="CN836" s="2" t="n">
        <v>0</v>
      </c>
      <c r="CO836" s="2" t="n">
        <v>47.66</v>
      </c>
      <c r="CP836" s="2" t="n">
        <v>45.43</v>
      </c>
      <c r="CQ836" s="2" t="n">
        <v>0</v>
      </c>
      <c r="CR836" s="2" t="n">
        <v>57.47</v>
      </c>
      <c r="CS836" s="2" t="n">
        <v>54.79</v>
      </c>
      <c r="CT836" s="2" t="n">
        <v>0</v>
      </c>
      <c r="CU836" s="2" t="n">
        <v>67.78</v>
      </c>
      <c r="CV836" s="2" t="n">
        <v>64.15000000000001</v>
      </c>
      <c r="CW836" s="2" t="n">
        <v>0</v>
      </c>
      <c r="CX836" s="2" t="n">
        <v>76.93000000000001</v>
      </c>
      <c r="CY836" s="2" t="n">
        <v>73.06999999999999</v>
      </c>
      <c r="CZ836" s="2" t="n">
        <v>0</v>
      </c>
      <c r="DA836" s="2" t="n">
        <v>85.84999999999999</v>
      </c>
      <c r="DB836" s="2" t="n">
        <v>83.17</v>
      </c>
      <c r="DC836" s="2" t="n">
        <v>0</v>
      </c>
      <c r="DD836" s="2" t="n">
        <v>92.53</v>
      </c>
      <c r="DE836" s="2" t="n">
        <v>89.86</v>
      </c>
      <c r="DF836" s="2" t="n">
        <v>0</v>
      </c>
      <c r="DG836" s="2" t="n">
        <v>93.56999999999999</v>
      </c>
      <c r="DH836" s="2" t="n">
        <v>92.98</v>
      </c>
      <c r="DI836" s="2" t="n">
        <v>0</v>
      </c>
      <c r="DJ836" s="2" t="n">
        <v>93.56999999999999</v>
      </c>
      <c r="DK836" s="2" t="n">
        <v>93.09999999999999</v>
      </c>
      <c r="DL836" s="2" t="n">
        <v>0</v>
      </c>
      <c r="DM836" s="2" t="n">
        <v>96.43000000000001</v>
      </c>
      <c r="DN836" s="2" t="n">
        <v>93.56999999999999</v>
      </c>
      <c r="DO836" s="2" t="n">
        <v>0</v>
      </c>
      <c r="DP836" s="2" t="n">
        <v>96.43000000000001</v>
      </c>
      <c r="DQ836" s="2" t="n">
        <v>93.56999999999999</v>
      </c>
      <c r="DR836" s="2" t="n">
        <v>0</v>
      </c>
      <c r="DS836" s="2" t="n">
        <v>96.43000000000001</v>
      </c>
      <c r="DT836" s="2" t="n">
        <v>96.43000000000001</v>
      </c>
      <c r="DU836" s="2" t="n">
        <v>0</v>
      </c>
      <c r="DV836" s="2" t="n">
        <v>99.48999999999999</v>
      </c>
      <c r="DW836" s="2" t="n">
        <v>96.43000000000001</v>
      </c>
      <c r="DX836" s="2" t="n">
        <v>0</v>
      </c>
      <c r="DY836" s="2" t="n">
        <v>100</v>
      </c>
      <c r="DZ836" s="2" t="n">
        <v>100</v>
      </c>
      <c r="EA836" s="2" t="n">
        <v>0</v>
      </c>
      <c r="EB836" s="2" t="n">
        <v>100</v>
      </c>
      <c r="EC836" s="2" t="n">
        <v>100</v>
      </c>
      <c r="ED836" s="2" t="n">
        <v>0</v>
      </c>
      <c r="EE836" s="2" t="n">
        <v>100</v>
      </c>
      <c r="EF836" s="2" t="n">
        <v>100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</row>
    <row r="837">
      <c r="A837" s="2" t="n">
        <v>4</v>
      </c>
      <c r="B837" s="2" t="inlineStr">
        <is>
          <t>30.02.01.02</t>
        </is>
      </c>
      <c r="C837" s="2" t="inlineStr">
        <is>
          <t>Rodapé para Piso Rodapé em porcelanato bege, com acabamento acetinado. Ref.: Eliane, Munari Marfim AC 10x90cm, assentado com argamassa colante em pó ACIII</t>
        </is>
      </c>
      <c r="D837" s="2" t="inlineStr">
        <is>
          <t>09/12/2026</t>
        </is>
      </c>
      <c r="E837" s="2" t="inlineStr">
        <is>
          <t>03/07/2028</t>
        </is>
      </c>
      <c r="F837" s="2" t="n">
        <v>292426.8108215338</v>
      </c>
      <c r="G837" s="2" t="n">
        <v>0</v>
      </c>
      <c r="H837" s="2" t="n">
        <v>292426.8108215338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0.59</v>
      </c>
      <c r="BY837" s="2" t="n">
        <v>0</v>
      </c>
      <c r="BZ837" s="2" t="n">
        <v>1.78</v>
      </c>
      <c r="CA837" s="2" t="n">
        <v>2.64</v>
      </c>
      <c r="CB837" s="2" t="n">
        <v>0</v>
      </c>
      <c r="CC837" s="2" t="n">
        <v>12.11</v>
      </c>
      <c r="CD837" s="2" t="n">
        <v>10.66</v>
      </c>
      <c r="CE837" s="2" t="n">
        <v>0</v>
      </c>
      <c r="CF837" s="2" t="n">
        <v>22.7</v>
      </c>
      <c r="CG837" s="2" t="n">
        <v>20.02</v>
      </c>
      <c r="CH837" s="2" t="n">
        <v>0</v>
      </c>
      <c r="CI837" s="2" t="n">
        <v>31.61</v>
      </c>
      <c r="CJ837" s="2" t="n">
        <v>28.94</v>
      </c>
      <c r="CK837" s="2" t="n">
        <v>0</v>
      </c>
      <c r="CL837" s="2" t="n">
        <v>41.42</v>
      </c>
      <c r="CM837" s="2" t="n">
        <v>38.74</v>
      </c>
      <c r="CN837" s="2" t="n">
        <v>0</v>
      </c>
      <c r="CO837" s="2" t="n">
        <v>47.66</v>
      </c>
      <c r="CP837" s="2" t="n">
        <v>45.43</v>
      </c>
      <c r="CQ837" s="2" t="n">
        <v>0</v>
      </c>
      <c r="CR837" s="2" t="n">
        <v>57.47</v>
      </c>
      <c r="CS837" s="2" t="n">
        <v>54.79</v>
      </c>
      <c r="CT837" s="2" t="n">
        <v>0</v>
      </c>
      <c r="CU837" s="2" t="n">
        <v>67.78</v>
      </c>
      <c r="CV837" s="2" t="n">
        <v>64.15000000000001</v>
      </c>
      <c r="CW837" s="2" t="n">
        <v>0</v>
      </c>
      <c r="CX837" s="2" t="n">
        <v>76.93000000000001</v>
      </c>
      <c r="CY837" s="2" t="n">
        <v>73.06999999999999</v>
      </c>
      <c r="CZ837" s="2" t="n">
        <v>0</v>
      </c>
      <c r="DA837" s="2" t="n">
        <v>85.84999999999999</v>
      </c>
      <c r="DB837" s="2" t="n">
        <v>83.17</v>
      </c>
      <c r="DC837" s="2" t="n">
        <v>0</v>
      </c>
      <c r="DD837" s="2" t="n">
        <v>92.53</v>
      </c>
      <c r="DE837" s="2" t="n">
        <v>89.86</v>
      </c>
      <c r="DF837" s="2" t="n">
        <v>0</v>
      </c>
      <c r="DG837" s="2" t="n">
        <v>93.56999999999999</v>
      </c>
      <c r="DH837" s="2" t="n">
        <v>92.98</v>
      </c>
      <c r="DI837" s="2" t="n">
        <v>0</v>
      </c>
      <c r="DJ837" s="2" t="n">
        <v>93.56999999999999</v>
      </c>
      <c r="DK837" s="2" t="n">
        <v>93.09999999999999</v>
      </c>
      <c r="DL837" s="2" t="n">
        <v>0</v>
      </c>
      <c r="DM837" s="2" t="n">
        <v>96.43000000000001</v>
      </c>
      <c r="DN837" s="2" t="n">
        <v>93.56999999999999</v>
      </c>
      <c r="DO837" s="2" t="n">
        <v>0</v>
      </c>
      <c r="DP837" s="2" t="n">
        <v>96.43000000000001</v>
      </c>
      <c r="DQ837" s="2" t="n">
        <v>93.56999999999999</v>
      </c>
      <c r="DR837" s="2" t="n">
        <v>0</v>
      </c>
      <c r="DS837" s="2" t="n">
        <v>96.43000000000001</v>
      </c>
      <c r="DT837" s="2" t="n">
        <v>96.43000000000001</v>
      </c>
      <c r="DU837" s="2" t="n">
        <v>0</v>
      </c>
      <c r="DV837" s="2" t="n">
        <v>99.48999999999999</v>
      </c>
      <c r="DW837" s="2" t="n">
        <v>96.43000000000001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</row>
    <row r="838">
      <c r="A838" s="2" t="n">
        <v>4</v>
      </c>
      <c r="B838" s="2" t="inlineStr">
        <is>
          <t>30.02.01.03</t>
        </is>
      </c>
      <c r="C838" s="2" t="inlineStr">
        <is>
          <t>Rodapé para Piso Rodapé em porcelanato Munari marfim AC 10x120cm ou 10x90cm, assentado com argamassa colante em pó ACIII</t>
        </is>
      </c>
      <c r="D838" s="2" t="inlineStr">
        <is>
          <t>09/12/2026</t>
        </is>
      </c>
      <c r="E838" s="2" t="inlineStr">
        <is>
          <t>03/07/2028</t>
        </is>
      </c>
      <c r="F838" s="2" t="n">
        <v>12650.36528552147</v>
      </c>
      <c r="G838" s="2" t="n">
        <v>0</v>
      </c>
      <c r="H838" s="2" t="n">
        <v>12650.36528552147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0.59</v>
      </c>
      <c r="BY838" s="2" t="n">
        <v>0</v>
      </c>
      <c r="BZ838" s="2" t="n">
        <v>1.78</v>
      </c>
      <c r="CA838" s="2" t="n">
        <v>2.64</v>
      </c>
      <c r="CB838" s="2" t="n">
        <v>0</v>
      </c>
      <c r="CC838" s="2" t="n">
        <v>12.11</v>
      </c>
      <c r="CD838" s="2" t="n">
        <v>10.66</v>
      </c>
      <c r="CE838" s="2" t="n">
        <v>0</v>
      </c>
      <c r="CF838" s="2" t="n">
        <v>22.7</v>
      </c>
      <c r="CG838" s="2" t="n">
        <v>20.02</v>
      </c>
      <c r="CH838" s="2" t="n">
        <v>0</v>
      </c>
      <c r="CI838" s="2" t="n">
        <v>31.61</v>
      </c>
      <c r="CJ838" s="2" t="n">
        <v>28.94</v>
      </c>
      <c r="CK838" s="2" t="n">
        <v>0</v>
      </c>
      <c r="CL838" s="2" t="n">
        <v>41.42</v>
      </c>
      <c r="CM838" s="2" t="n">
        <v>38.74</v>
      </c>
      <c r="CN838" s="2" t="n">
        <v>0</v>
      </c>
      <c r="CO838" s="2" t="n">
        <v>47.66</v>
      </c>
      <c r="CP838" s="2" t="n">
        <v>45.43</v>
      </c>
      <c r="CQ838" s="2" t="n">
        <v>0</v>
      </c>
      <c r="CR838" s="2" t="n">
        <v>57.47</v>
      </c>
      <c r="CS838" s="2" t="n">
        <v>54.79</v>
      </c>
      <c r="CT838" s="2" t="n">
        <v>0</v>
      </c>
      <c r="CU838" s="2" t="n">
        <v>67.78</v>
      </c>
      <c r="CV838" s="2" t="n">
        <v>64.15000000000001</v>
      </c>
      <c r="CW838" s="2" t="n">
        <v>0</v>
      </c>
      <c r="CX838" s="2" t="n">
        <v>76.93000000000001</v>
      </c>
      <c r="CY838" s="2" t="n">
        <v>73.06999999999999</v>
      </c>
      <c r="CZ838" s="2" t="n">
        <v>0</v>
      </c>
      <c r="DA838" s="2" t="n">
        <v>85.84999999999999</v>
      </c>
      <c r="DB838" s="2" t="n">
        <v>83.17</v>
      </c>
      <c r="DC838" s="2" t="n">
        <v>0</v>
      </c>
      <c r="DD838" s="2" t="n">
        <v>92.53</v>
      </c>
      <c r="DE838" s="2" t="n">
        <v>89.86</v>
      </c>
      <c r="DF838" s="2" t="n">
        <v>0</v>
      </c>
      <c r="DG838" s="2" t="n">
        <v>93.56999999999999</v>
      </c>
      <c r="DH838" s="2" t="n">
        <v>92.98</v>
      </c>
      <c r="DI838" s="2" t="n">
        <v>0</v>
      </c>
      <c r="DJ838" s="2" t="n">
        <v>93.56999999999999</v>
      </c>
      <c r="DK838" s="2" t="n">
        <v>93.09999999999999</v>
      </c>
      <c r="DL838" s="2" t="n">
        <v>0</v>
      </c>
      <c r="DM838" s="2" t="n">
        <v>96.43000000000001</v>
      </c>
      <c r="DN838" s="2" t="n">
        <v>93.56999999999999</v>
      </c>
      <c r="DO838" s="2" t="n">
        <v>0</v>
      </c>
      <c r="DP838" s="2" t="n">
        <v>96.43000000000001</v>
      </c>
      <c r="DQ838" s="2" t="n">
        <v>93.56999999999999</v>
      </c>
      <c r="DR838" s="2" t="n">
        <v>0</v>
      </c>
      <c r="DS838" s="2" t="n">
        <v>96.43000000000001</v>
      </c>
      <c r="DT838" s="2" t="n">
        <v>96.43000000000001</v>
      </c>
      <c r="DU838" s="2" t="n">
        <v>0</v>
      </c>
      <c r="DV838" s="2" t="n">
        <v>99.48999999999999</v>
      </c>
      <c r="DW838" s="2" t="n">
        <v>96.43000000000001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</row>
    <row r="839">
      <c r="A839" s="2" t="n">
        <v>4</v>
      </c>
      <c r="B839" s="2" t="inlineStr">
        <is>
          <t>30.02.01.04</t>
        </is>
      </c>
      <c r="C839" s="2" t="inlineStr">
        <is>
          <t>Rodapé para Piso Porcelanato cinza 10x60cm, com acabamento acetinado, ref.: Eliane, Munari cimento AC, assentado com argamassa colante em pó ACIII</t>
        </is>
      </c>
      <c r="D839" s="2" t="inlineStr">
        <is>
          <t>09/12/2026</t>
        </is>
      </c>
      <c r="E839" s="2" t="inlineStr">
        <is>
          <t>03/07/2028</t>
        </is>
      </c>
      <c r="F839" s="2" t="n">
        <v>3889.123494355236</v>
      </c>
      <c r="G839" s="2" t="n">
        <v>0</v>
      </c>
      <c r="H839" s="2" t="n">
        <v>3889.123494355236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0.59</v>
      </c>
      <c r="BY839" s="2" t="n">
        <v>0</v>
      </c>
      <c r="BZ839" s="2" t="n">
        <v>1.78</v>
      </c>
      <c r="CA839" s="2" t="n">
        <v>2.64</v>
      </c>
      <c r="CB839" s="2" t="n">
        <v>0</v>
      </c>
      <c r="CC839" s="2" t="n">
        <v>12.11</v>
      </c>
      <c r="CD839" s="2" t="n">
        <v>10.66</v>
      </c>
      <c r="CE839" s="2" t="n">
        <v>0</v>
      </c>
      <c r="CF839" s="2" t="n">
        <v>22.7</v>
      </c>
      <c r="CG839" s="2" t="n">
        <v>20.02</v>
      </c>
      <c r="CH839" s="2" t="n">
        <v>0</v>
      </c>
      <c r="CI839" s="2" t="n">
        <v>31.61</v>
      </c>
      <c r="CJ839" s="2" t="n">
        <v>28.94</v>
      </c>
      <c r="CK839" s="2" t="n">
        <v>0</v>
      </c>
      <c r="CL839" s="2" t="n">
        <v>41.42</v>
      </c>
      <c r="CM839" s="2" t="n">
        <v>38.74</v>
      </c>
      <c r="CN839" s="2" t="n">
        <v>0</v>
      </c>
      <c r="CO839" s="2" t="n">
        <v>47.66</v>
      </c>
      <c r="CP839" s="2" t="n">
        <v>45.43</v>
      </c>
      <c r="CQ839" s="2" t="n">
        <v>0</v>
      </c>
      <c r="CR839" s="2" t="n">
        <v>57.47</v>
      </c>
      <c r="CS839" s="2" t="n">
        <v>54.79</v>
      </c>
      <c r="CT839" s="2" t="n">
        <v>0</v>
      </c>
      <c r="CU839" s="2" t="n">
        <v>67.78</v>
      </c>
      <c r="CV839" s="2" t="n">
        <v>64.15000000000001</v>
      </c>
      <c r="CW839" s="2" t="n">
        <v>0</v>
      </c>
      <c r="CX839" s="2" t="n">
        <v>76.93000000000001</v>
      </c>
      <c r="CY839" s="2" t="n">
        <v>73.06999999999999</v>
      </c>
      <c r="CZ839" s="2" t="n">
        <v>0</v>
      </c>
      <c r="DA839" s="2" t="n">
        <v>85.84999999999999</v>
      </c>
      <c r="DB839" s="2" t="n">
        <v>83.17</v>
      </c>
      <c r="DC839" s="2" t="n">
        <v>0</v>
      </c>
      <c r="DD839" s="2" t="n">
        <v>92.53</v>
      </c>
      <c r="DE839" s="2" t="n">
        <v>89.86</v>
      </c>
      <c r="DF839" s="2" t="n">
        <v>0</v>
      </c>
      <c r="DG839" s="2" t="n">
        <v>93.56999999999999</v>
      </c>
      <c r="DH839" s="2" t="n">
        <v>92.98</v>
      </c>
      <c r="DI839" s="2" t="n">
        <v>0</v>
      </c>
      <c r="DJ839" s="2" t="n">
        <v>93.56999999999999</v>
      </c>
      <c r="DK839" s="2" t="n">
        <v>93.09999999999999</v>
      </c>
      <c r="DL839" s="2" t="n">
        <v>0</v>
      </c>
      <c r="DM839" s="2" t="n">
        <v>96.43000000000001</v>
      </c>
      <c r="DN839" s="2" t="n">
        <v>93.56999999999999</v>
      </c>
      <c r="DO839" s="2" t="n">
        <v>0</v>
      </c>
      <c r="DP839" s="2" t="n">
        <v>96.43000000000001</v>
      </c>
      <c r="DQ839" s="2" t="n">
        <v>93.56999999999999</v>
      </c>
      <c r="DR839" s="2" t="n">
        <v>0</v>
      </c>
      <c r="DS839" s="2" t="n">
        <v>96.43000000000001</v>
      </c>
      <c r="DT839" s="2" t="n">
        <v>96.43000000000001</v>
      </c>
      <c r="DU839" s="2" t="n">
        <v>0</v>
      </c>
      <c r="DV839" s="2" t="n">
        <v>99.48999999999999</v>
      </c>
      <c r="DW839" s="2" t="n">
        <v>96.43000000000001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</row>
    <row r="840">
      <c r="A840" s="2" t="n">
        <v>3</v>
      </c>
      <c r="B840" s="2" t="inlineStr">
        <is>
          <t>30.02.02</t>
        </is>
      </c>
      <c r="C840" s="2" t="inlineStr">
        <is>
          <t>Pedras</t>
        </is>
      </c>
      <c r="D840" s="2" t="inlineStr">
        <is>
          <t>12/04/2027</t>
        </is>
      </c>
      <c r="E840" s="2" t="inlineStr">
        <is>
          <t>06/07/2028</t>
        </is>
      </c>
      <c r="F840" s="2" t="n">
        <v>70574.08737131399</v>
      </c>
      <c r="G840" s="2" t="n">
        <v>0</v>
      </c>
      <c r="H840" s="2" t="n">
        <v>70574.08737131399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24.56</v>
      </c>
      <c r="CK840" s="2" t="n">
        <v>0</v>
      </c>
      <c r="CL840" s="2" t="n">
        <v>0</v>
      </c>
      <c r="CM840" s="2" t="n">
        <v>71.41</v>
      </c>
      <c r="CN840" s="2" t="n">
        <v>0</v>
      </c>
      <c r="CO840" s="2" t="n">
        <v>24.56</v>
      </c>
      <c r="CP840" s="2" t="n">
        <v>72.19</v>
      </c>
      <c r="CQ840" s="2" t="n">
        <v>0</v>
      </c>
      <c r="CR840" s="2" t="n">
        <v>71.41</v>
      </c>
      <c r="CS840" s="2" t="n">
        <v>72.66</v>
      </c>
      <c r="CT840" s="2" t="n">
        <v>0</v>
      </c>
      <c r="CU840" s="2" t="n">
        <v>72.25</v>
      </c>
      <c r="CV840" s="2" t="n">
        <v>72.66</v>
      </c>
      <c r="CW840" s="2" t="n">
        <v>0</v>
      </c>
      <c r="CX840" s="2" t="n">
        <v>76.79000000000001</v>
      </c>
      <c r="CY840" s="2" t="n">
        <v>72.66</v>
      </c>
      <c r="CZ840" s="2" t="n">
        <v>0</v>
      </c>
      <c r="DA840" s="2" t="n">
        <v>76.79000000000001</v>
      </c>
      <c r="DB840" s="2" t="n">
        <v>73.62</v>
      </c>
      <c r="DC840" s="2" t="n">
        <v>0</v>
      </c>
      <c r="DD840" s="2" t="n">
        <v>77.48999999999999</v>
      </c>
      <c r="DE840" s="2" t="n">
        <v>80.20999999999999</v>
      </c>
      <c r="DF840" s="2" t="n">
        <v>0</v>
      </c>
      <c r="DG840" s="2" t="n">
        <v>79.12</v>
      </c>
      <c r="DH840" s="2" t="n">
        <v>90.44</v>
      </c>
      <c r="DI840" s="2" t="n">
        <v>0</v>
      </c>
      <c r="DJ840" s="2" t="n">
        <v>83.77</v>
      </c>
      <c r="DK840" s="2" t="n">
        <v>94.64</v>
      </c>
      <c r="DL840" s="2" t="n">
        <v>0</v>
      </c>
      <c r="DM840" s="2" t="n">
        <v>99.28</v>
      </c>
      <c r="DN840" s="2" t="n">
        <v>96.73</v>
      </c>
      <c r="DO840" s="2" t="n">
        <v>0</v>
      </c>
      <c r="DP840" s="2" t="n">
        <v>99.28</v>
      </c>
      <c r="DQ840" s="2" t="n">
        <v>97.43000000000001</v>
      </c>
      <c r="DR840" s="2" t="n">
        <v>0</v>
      </c>
      <c r="DS840" s="2" t="n">
        <v>100</v>
      </c>
      <c r="DT840" s="2" t="n">
        <v>99.28</v>
      </c>
      <c r="DU840" s="2" t="n">
        <v>0</v>
      </c>
      <c r="DV840" s="2" t="n">
        <v>100</v>
      </c>
      <c r="DW840" s="2" t="n">
        <v>99.28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</row>
    <row r="841">
      <c r="A841" s="2" t="n">
        <v>4</v>
      </c>
      <c r="B841" s="2" t="inlineStr">
        <is>
          <t>30.02.02.01</t>
        </is>
      </c>
      <c r="C841" s="2" t="inlineStr">
        <is>
          <t>Rodapé para Piso de granito branco siena escovado, h=10cm, assentado com argamassa colante em pó ACIII</t>
        </is>
      </c>
      <c r="D841" s="2" t="inlineStr">
        <is>
          <t>12/04/2027</t>
        </is>
      </c>
      <c r="E841" s="2" t="inlineStr">
        <is>
          <t>06/07/2028</t>
        </is>
      </c>
      <c r="F841" s="2" t="n">
        <v>4157.428588875337</v>
      </c>
      <c r="G841" s="2" t="n">
        <v>0</v>
      </c>
      <c r="H841" s="2" t="n">
        <v>4157.428588875337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24.56</v>
      </c>
      <c r="CK841" s="2" t="n">
        <v>0</v>
      </c>
      <c r="CL841" s="2" t="n">
        <v>0</v>
      </c>
      <c r="CM841" s="2" t="n">
        <v>71.41</v>
      </c>
      <c r="CN841" s="2" t="n">
        <v>0</v>
      </c>
      <c r="CO841" s="2" t="n">
        <v>24.56</v>
      </c>
      <c r="CP841" s="2" t="n">
        <v>72.19</v>
      </c>
      <c r="CQ841" s="2" t="n">
        <v>0</v>
      </c>
      <c r="CR841" s="2" t="n">
        <v>71.41</v>
      </c>
      <c r="CS841" s="2" t="n">
        <v>72.66</v>
      </c>
      <c r="CT841" s="2" t="n">
        <v>0</v>
      </c>
      <c r="CU841" s="2" t="n">
        <v>72.25</v>
      </c>
      <c r="CV841" s="2" t="n">
        <v>72.66</v>
      </c>
      <c r="CW841" s="2" t="n">
        <v>0</v>
      </c>
      <c r="CX841" s="2" t="n">
        <v>76.79000000000001</v>
      </c>
      <c r="CY841" s="2" t="n">
        <v>72.66</v>
      </c>
      <c r="CZ841" s="2" t="n">
        <v>0</v>
      </c>
      <c r="DA841" s="2" t="n">
        <v>76.79000000000001</v>
      </c>
      <c r="DB841" s="2" t="n">
        <v>73.62</v>
      </c>
      <c r="DC841" s="2" t="n">
        <v>0</v>
      </c>
      <c r="DD841" s="2" t="n">
        <v>77.48999999999999</v>
      </c>
      <c r="DE841" s="2" t="n">
        <v>80.20999999999999</v>
      </c>
      <c r="DF841" s="2" t="n">
        <v>0</v>
      </c>
      <c r="DG841" s="2" t="n">
        <v>79.12</v>
      </c>
      <c r="DH841" s="2" t="n">
        <v>90.44</v>
      </c>
      <c r="DI841" s="2" t="n">
        <v>0</v>
      </c>
      <c r="DJ841" s="2" t="n">
        <v>83.77</v>
      </c>
      <c r="DK841" s="2" t="n">
        <v>94.64</v>
      </c>
      <c r="DL841" s="2" t="n">
        <v>0</v>
      </c>
      <c r="DM841" s="2" t="n">
        <v>99.28</v>
      </c>
      <c r="DN841" s="2" t="n">
        <v>96.73</v>
      </c>
      <c r="DO841" s="2" t="n">
        <v>0</v>
      </c>
      <c r="DP841" s="2" t="n">
        <v>99.28</v>
      </c>
      <c r="DQ841" s="2" t="n">
        <v>97.43000000000001</v>
      </c>
      <c r="DR841" s="2" t="n">
        <v>0</v>
      </c>
      <c r="DS841" s="2" t="n">
        <v>100</v>
      </c>
      <c r="DT841" s="2" t="n">
        <v>99.28</v>
      </c>
      <c r="DU841" s="2" t="n">
        <v>0</v>
      </c>
      <c r="DV841" s="2" t="n">
        <v>100</v>
      </c>
      <c r="DW841" s="2" t="n">
        <v>99.28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</row>
    <row r="842">
      <c r="A842" s="2" t="n">
        <v>4</v>
      </c>
      <c r="B842" s="2" t="inlineStr">
        <is>
          <t>30.02.02.02</t>
        </is>
      </c>
      <c r="C842" s="2" t="inlineStr">
        <is>
          <t>Rodapé para Piso de granito branco siena levigado, h=10cm, assentado com argamassa colante em pó ACIII</t>
        </is>
      </c>
      <c r="D842" s="2" t="inlineStr">
        <is>
          <t>12/04/2027</t>
        </is>
      </c>
      <c r="E842" s="2" t="inlineStr">
        <is>
          <t>06/07/2028</t>
        </is>
      </c>
      <c r="F842" s="2" t="n">
        <v>59060.8476258017</v>
      </c>
      <c r="G842" s="2" t="n">
        <v>0</v>
      </c>
      <c r="H842" s="2" t="n">
        <v>59060.8476258017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24.56</v>
      </c>
      <c r="CK842" s="2" t="n">
        <v>0</v>
      </c>
      <c r="CL842" s="2" t="n">
        <v>0</v>
      </c>
      <c r="CM842" s="2" t="n">
        <v>71.41</v>
      </c>
      <c r="CN842" s="2" t="n">
        <v>0</v>
      </c>
      <c r="CO842" s="2" t="n">
        <v>24.56</v>
      </c>
      <c r="CP842" s="2" t="n">
        <v>72.19</v>
      </c>
      <c r="CQ842" s="2" t="n">
        <v>0</v>
      </c>
      <c r="CR842" s="2" t="n">
        <v>71.41</v>
      </c>
      <c r="CS842" s="2" t="n">
        <v>72.66</v>
      </c>
      <c r="CT842" s="2" t="n">
        <v>0</v>
      </c>
      <c r="CU842" s="2" t="n">
        <v>72.25</v>
      </c>
      <c r="CV842" s="2" t="n">
        <v>72.66</v>
      </c>
      <c r="CW842" s="2" t="n">
        <v>0</v>
      </c>
      <c r="CX842" s="2" t="n">
        <v>76.79000000000001</v>
      </c>
      <c r="CY842" s="2" t="n">
        <v>72.66</v>
      </c>
      <c r="CZ842" s="2" t="n">
        <v>0</v>
      </c>
      <c r="DA842" s="2" t="n">
        <v>76.79000000000001</v>
      </c>
      <c r="DB842" s="2" t="n">
        <v>73.62</v>
      </c>
      <c r="DC842" s="2" t="n">
        <v>0</v>
      </c>
      <c r="DD842" s="2" t="n">
        <v>77.48999999999999</v>
      </c>
      <c r="DE842" s="2" t="n">
        <v>80.20999999999999</v>
      </c>
      <c r="DF842" s="2" t="n">
        <v>0</v>
      </c>
      <c r="DG842" s="2" t="n">
        <v>79.12</v>
      </c>
      <c r="DH842" s="2" t="n">
        <v>90.44</v>
      </c>
      <c r="DI842" s="2" t="n">
        <v>0</v>
      </c>
      <c r="DJ842" s="2" t="n">
        <v>83.77</v>
      </c>
      <c r="DK842" s="2" t="n">
        <v>94.64</v>
      </c>
      <c r="DL842" s="2" t="n">
        <v>0</v>
      </c>
      <c r="DM842" s="2" t="n">
        <v>99.28</v>
      </c>
      <c r="DN842" s="2" t="n">
        <v>96.73</v>
      </c>
      <c r="DO842" s="2" t="n">
        <v>0</v>
      </c>
      <c r="DP842" s="2" t="n">
        <v>99.28</v>
      </c>
      <c r="DQ842" s="2" t="n">
        <v>97.43000000000001</v>
      </c>
      <c r="DR842" s="2" t="n">
        <v>0</v>
      </c>
      <c r="DS842" s="2" t="n">
        <v>100</v>
      </c>
      <c r="DT842" s="2" t="n">
        <v>99.28</v>
      </c>
      <c r="DU842" s="2" t="n">
        <v>0</v>
      </c>
      <c r="DV842" s="2" t="n">
        <v>100</v>
      </c>
      <c r="DW842" s="2" t="n">
        <v>99.28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</row>
    <row r="843">
      <c r="A843" s="2" t="n">
        <v>4</v>
      </c>
      <c r="B843" s="2" t="inlineStr">
        <is>
          <t>30.02.02.03</t>
        </is>
      </c>
      <c r="C843" s="2" t="inlineStr">
        <is>
          <t>Rodapé para Piso de granito branco siena levigado, h=10cm, tamanho máximo 10x120cm, assentado com argamassa colante em pó ACIII</t>
        </is>
      </c>
      <c r="D843" s="2" t="inlineStr">
        <is>
          <t>12/04/2027</t>
        </is>
      </c>
      <c r="E843" s="2" t="inlineStr">
        <is>
          <t>06/07/2028</t>
        </is>
      </c>
      <c r="F843" s="2" t="n">
        <v>289.5671877183482</v>
      </c>
      <c r="G843" s="2" t="n">
        <v>0</v>
      </c>
      <c r="H843" s="2" t="n">
        <v>289.5671877183482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24.56</v>
      </c>
      <c r="CK843" s="2" t="n">
        <v>0</v>
      </c>
      <c r="CL843" s="2" t="n">
        <v>0</v>
      </c>
      <c r="CM843" s="2" t="n">
        <v>71.41</v>
      </c>
      <c r="CN843" s="2" t="n">
        <v>0</v>
      </c>
      <c r="CO843" s="2" t="n">
        <v>24.56</v>
      </c>
      <c r="CP843" s="2" t="n">
        <v>72.19</v>
      </c>
      <c r="CQ843" s="2" t="n">
        <v>0</v>
      </c>
      <c r="CR843" s="2" t="n">
        <v>71.41</v>
      </c>
      <c r="CS843" s="2" t="n">
        <v>72.66</v>
      </c>
      <c r="CT843" s="2" t="n">
        <v>0</v>
      </c>
      <c r="CU843" s="2" t="n">
        <v>72.25</v>
      </c>
      <c r="CV843" s="2" t="n">
        <v>72.66</v>
      </c>
      <c r="CW843" s="2" t="n">
        <v>0</v>
      </c>
      <c r="CX843" s="2" t="n">
        <v>76.79000000000001</v>
      </c>
      <c r="CY843" s="2" t="n">
        <v>72.66</v>
      </c>
      <c r="CZ843" s="2" t="n">
        <v>0</v>
      </c>
      <c r="DA843" s="2" t="n">
        <v>76.79000000000001</v>
      </c>
      <c r="DB843" s="2" t="n">
        <v>73.62</v>
      </c>
      <c r="DC843" s="2" t="n">
        <v>0</v>
      </c>
      <c r="DD843" s="2" t="n">
        <v>77.48999999999999</v>
      </c>
      <c r="DE843" s="2" t="n">
        <v>80.20999999999999</v>
      </c>
      <c r="DF843" s="2" t="n">
        <v>0</v>
      </c>
      <c r="DG843" s="2" t="n">
        <v>79.12</v>
      </c>
      <c r="DH843" s="2" t="n">
        <v>90.44</v>
      </c>
      <c r="DI843" s="2" t="n">
        <v>0</v>
      </c>
      <c r="DJ843" s="2" t="n">
        <v>83.77</v>
      </c>
      <c r="DK843" s="2" t="n">
        <v>94.64</v>
      </c>
      <c r="DL843" s="2" t="n">
        <v>0</v>
      </c>
      <c r="DM843" s="2" t="n">
        <v>99.28</v>
      </c>
      <c r="DN843" s="2" t="n">
        <v>96.73</v>
      </c>
      <c r="DO843" s="2" t="n">
        <v>0</v>
      </c>
      <c r="DP843" s="2" t="n">
        <v>99.28</v>
      </c>
      <c r="DQ843" s="2" t="n">
        <v>97.43000000000001</v>
      </c>
      <c r="DR843" s="2" t="n">
        <v>0</v>
      </c>
      <c r="DS843" s="2" t="n">
        <v>100</v>
      </c>
      <c r="DT843" s="2" t="n">
        <v>99.28</v>
      </c>
      <c r="DU843" s="2" t="n">
        <v>0</v>
      </c>
      <c r="DV843" s="2" t="n">
        <v>100</v>
      </c>
      <c r="DW843" s="2" t="n">
        <v>99.28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</row>
    <row r="844">
      <c r="A844" s="2" t="n">
        <v>4</v>
      </c>
      <c r="B844" s="2" t="inlineStr">
        <is>
          <t>30.02.02.04</t>
        </is>
      </c>
      <c r="C844" s="2" t="inlineStr">
        <is>
          <t>Rodapé para Piso de mármore travertino Romano sem estucar, H=10cm, tamanho máximo de 10x120cm, assentado com argamassa colante em pó ACIII</t>
        </is>
      </c>
      <c r="D844" s="2" t="inlineStr">
        <is>
          <t>12/04/2027</t>
        </is>
      </c>
      <c r="E844" s="2" t="inlineStr">
        <is>
          <t>06/07/2028</t>
        </is>
      </c>
      <c r="F844" s="2" t="n">
        <v>7066.243968918601</v>
      </c>
      <c r="G844" s="2" t="n">
        <v>0</v>
      </c>
      <c r="H844" s="2" t="n">
        <v>7066.243968918601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24.56</v>
      </c>
      <c r="CK844" s="2" t="n">
        <v>0</v>
      </c>
      <c r="CL844" s="2" t="n">
        <v>0</v>
      </c>
      <c r="CM844" s="2" t="n">
        <v>71.41</v>
      </c>
      <c r="CN844" s="2" t="n">
        <v>0</v>
      </c>
      <c r="CO844" s="2" t="n">
        <v>24.56</v>
      </c>
      <c r="CP844" s="2" t="n">
        <v>72.19</v>
      </c>
      <c r="CQ844" s="2" t="n">
        <v>0</v>
      </c>
      <c r="CR844" s="2" t="n">
        <v>71.41</v>
      </c>
      <c r="CS844" s="2" t="n">
        <v>72.66</v>
      </c>
      <c r="CT844" s="2" t="n">
        <v>0</v>
      </c>
      <c r="CU844" s="2" t="n">
        <v>72.25</v>
      </c>
      <c r="CV844" s="2" t="n">
        <v>72.66</v>
      </c>
      <c r="CW844" s="2" t="n">
        <v>0</v>
      </c>
      <c r="CX844" s="2" t="n">
        <v>76.79000000000001</v>
      </c>
      <c r="CY844" s="2" t="n">
        <v>72.66</v>
      </c>
      <c r="CZ844" s="2" t="n">
        <v>0</v>
      </c>
      <c r="DA844" s="2" t="n">
        <v>76.79000000000001</v>
      </c>
      <c r="DB844" s="2" t="n">
        <v>73.62</v>
      </c>
      <c r="DC844" s="2" t="n">
        <v>0</v>
      </c>
      <c r="DD844" s="2" t="n">
        <v>77.48999999999999</v>
      </c>
      <c r="DE844" s="2" t="n">
        <v>80.20999999999999</v>
      </c>
      <c r="DF844" s="2" t="n">
        <v>0</v>
      </c>
      <c r="DG844" s="2" t="n">
        <v>79.12</v>
      </c>
      <c r="DH844" s="2" t="n">
        <v>90.44</v>
      </c>
      <c r="DI844" s="2" t="n">
        <v>0</v>
      </c>
      <c r="DJ844" s="2" t="n">
        <v>83.77</v>
      </c>
      <c r="DK844" s="2" t="n">
        <v>94.64</v>
      </c>
      <c r="DL844" s="2" t="n">
        <v>0</v>
      </c>
      <c r="DM844" s="2" t="n">
        <v>99.28</v>
      </c>
      <c r="DN844" s="2" t="n">
        <v>96.73</v>
      </c>
      <c r="DO844" s="2" t="n">
        <v>0</v>
      </c>
      <c r="DP844" s="2" t="n">
        <v>99.28</v>
      </c>
      <c r="DQ844" s="2" t="n">
        <v>97.43000000000001</v>
      </c>
      <c r="DR844" s="2" t="n">
        <v>0</v>
      </c>
      <c r="DS844" s="2" t="n">
        <v>100</v>
      </c>
      <c r="DT844" s="2" t="n">
        <v>99.28</v>
      </c>
      <c r="DU844" s="2" t="n">
        <v>0</v>
      </c>
      <c r="DV844" s="2" t="n">
        <v>100</v>
      </c>
      <c r="DW844" s="2" t="n">
        <v>99.28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</row>
    <row r="845">
      <c r="A845" s="2" t="n">
        <v>3</v>
      </c>
      <c r="B845" s="2" t="inlineStr">
        <is>
          <t>30.02.03</t>
        </is>
      </c>
      <c r="C845" s="2" t="inlineStr">
        <is>
          <t>Pisos de Madeira</t>
        </is>
      </c>
      <c r="D845" s="2" t="inlineStr">
        <is>
          <t>10/01/2028</t>
        </is>
      </c>
      <c r="E845" s="2" t="inlineStr">
        <is>
          <t>04/10/2028</t>
        </is>
      </c>
      <c r="F845" s="2" t="n">
        <v>278642.073</v>
      </c>
      <c r="G845" s="2" t="n">
        <v>0</v>
      </c>
      <c r="H845" s="2" t="n">
        <v>278642.073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0</v>
      </c>
      <c r="DE845" s="2" t="n">
        <v>0</v>
      </c>
      <c r="DF845" s="2" t="n">
        <v>0</v>
      </c>
      <c r="DG845" s="2" t="n">
        <v>8.789999999999999</v>
      </c>
      <c r="DH845" s="2" t="n">
        <v>5.49</v>
      </c>
      <c r="DI845" s="2" t="n">
        <v>0</v>
      </c>
      <c r="DJ845" s="2" t="n">
        <v>19.23</v>
      </c>
      <c r="DK845" s="2" t="n">
        <v>15.93</v>
      </c>
      <c r="DL845" s="2" t="n">
        <v>0</v>
      </c>
      <c r="DM845" s="2" t="n">
        <v>31.87</v>
      </c>
      <c r="DN845" s="2" t="n">
        <v>28.57</v>
      </c>
      <c r="DO845" s="2" t="n">
        <v>0</v>
      </c>
      <c r="DP845" s="2" t="n">
        <v>41.76</v>
      </c>
      <c r="DQ845" s="2" t="n">
        <v>38.46</v>
      </c>
      <c r="DR845" s="2" t="n">
        <v>0</v>
      </c>
      <c r="DS845" s="2" t="n">
        <v>53.85</v>
      </c>
      <c r="DT845" s="2" t="n">
        <v>50.55</v>
      </c>
      <c r="DU845" s="2" t="n">
        <v>0</v>
      </c>
      <c r="DV845" s="2" t="n">
        <v>65.38</v>
      </c>
      <c r="DW845" s="2" t="n">
        <v>62.09</v>
      </c>
      <c r="DX845" s="2" t="n">
        <v>0</v>
      </c>
      <c r="DY845" s="2" t="n">
        <v>76.92</v>
      </c>
      <c r="DZ845" s="2" t="n">
        <v>73.63</v>
      </c>
      <c r="EA845" s="2" t="n">
        <v>0</v>
      </c>
      <c r="EB845" s="2" t="n">
        <v>89.01000000000001</v>
      </c>
      <c r="EC845" s="2" t="n">
        <v>85.70999999999999</v>
      </c>
      <c r="ED845" s="2" t="n">
        <v>0</v>
      </c>
      <c r="EE845" s="2" t="n">
        <v>98.34999999999999</v>
      </c>
      <c r="EF845" s="2" t="n">
        <v>96.15000000000001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</row>
    <row r="846">
      <c r="A846" s="2" t="n">
        <v>4</v>
      </c>
      <c r="B846" s="2" t="inlineStr">
        <is>
          <t>30.02.03.01</t>
        </is>
      </c>
      <c r="C846" s="2" t="inlineStr">
        <is>
          <t>Rodapé em madeira reflorestada, cor branca, h=12cm. Ref.: Durafloor Easy Y-01 120.</t>
        </is>
      </c>
      <c r="D846" s="2" t="inlineStr">
        <is>
          <t>10/01/2028</t>
        </is>
      </c>
      <c r="E846" s="2" t="inlineStr">
        <is>
          <t>04/10/2028</t>
        </is>
      </c>
      <c r="F846" s="2" t="n">
        <v>278642.073</v>
      </c>
      <c r="G846" s="2" t="n">
        <v>0</v>
      </c>
      <c r="H846" s="2" t="n">
        <v>278642.073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0</v>
      </c>
      <c r="DE846" s="2" t="n">
        <v>0</v>
      </c>
      <c r="DF846" s="2" t="n">
        <v>0</v>
      </c>
      <c r="DG846" s="2" t="n">
        <v>8.789999999999999</v>
      </c>
      <c r="DH846" s="2" t="n">
        <v>5.49</v>
      </c>
      <c r="DI846" s="2" t="n">
        <v>0</v>
      </c>
      <c r="DJ846" s="2" t="n">
        <v>19.23</v>
      </c>
      <c r="DK846" s="2" t="n">
        <v>15.93</v>
      </c>
      <c r="DL846" s="2" t="n">
        <v>0</v>
      </c>
      <c r="DM846" s="2" t="n">
        <v>31.87</v>
      </c>
      <c r="DN846" s="2" t="n">
        <v>28.57</v>
      </c>
      <c r="DO846" s="2" t="n">
        <v>0</v>
      </c>
      <c r="DP846" s="2" t="n">
        <v>41.76</v>
      </c>
      <c r="DQ846" s="2" t="n">
        <v>38.46</v>
      </c>
      <c r="DR846" s="2" t="n">
        <v>0</v>
      </c>
      <c r="DS846" s="2" t="n">
        <v>53.85</v>
      </c>
      <c r="DT846" s="2" t="n">
        <v>50.55</v>
      </c>
      <c r="DU846" s="2" t="n">
        <v>0</v>
      </c>
      <c r="DV846" s="2" t="n">
        <v>65.38</v>
      </c>
      <c r="DW846" s="2" t="n">
        <v>62.09</v>
      </c>
      <c r="DX846" s="2" t="n">
        <v>0</v>
      </c>
      <c r="DY846" s="2" t="n">
        <v>76.92</v>
      </c>
      <c r="DZ846" s="2" t="n">
        <v>73.63</v>
      </c>
      <c r="EA846" s="2" t="n">
        <v>0</v>
      </c>
      <c r="EB846" s="2" t="n">
        <v>89.01000000000001</v>
      </c>
      <c r="EC846" s="2" t="n">
        <v>85.70999999999999</v>
      </c>
      <c r="ED846" s="2" t="n">
        <v>0</v>
      </c>
      <c r="EE846" s="2" t="n">
        <v>98.34999999999999</v>
      </c>
      <c r="EF846" s="2" t="n">
        <v>96.15000000000001</v>
      </c>
      <c r="EG846" s="2" t="n">
        <v>0</v>
      </c>
      <c r="EH846" s="2" t="n">
        <v>100</v>
      </c>
      <c r="EI846" s="2" t="n">
        <v>100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</row>
    <row r="847">
      <c r="A847" s="2" t="n">
        <v>3</v>
      </c>
      <c r="B847" s="2" t="inlineStr">
        <is>
          <t>30.02.04</t>
        </is>
      </c>
      <c r="C847" s="2" t="inlineStr">
        <is>
          <t>Sintéticos e Vinílicos</t>
        </is>
      </c>
      <c r="D847" s="2" t="inlineStr">
        <is>
          <t>10/01/2028</t>
        </is>
      </c>
      <c r="E847" s="2" t="inlineStr">
        <is>
          <t>04/10/2028</t>
        </is>
      </c>
      <c r="F847" s="2" t="n">
        <v>2885.099999999999</v>
      </c>
      <c r="G847" s="2" t="n">
        <v>0</v>
      </c>
      <c r="H847" s="2" t="n">
        <v>2885.099999999999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0</v>
      </c>
      <c r="DE847" s="2" t="n">
        <v>0</v>
      </c>
      <c r="DF847" s="2" t="n">
        <v>0</v>
      </c>
      <c r="DG847" s="2" t="n">
        <v>8.789999999999999</v>
      </c>
      <c r="DH847" s="2" t="n">
        <v>5.49</v>
      </c>
      <c r="DI847" s="2" t="n">
        <v>0</v>
      </c>
      <c r="DJ847" s="2" t="n">
        <v>19.23</v>
      </c>
      <c r="DK847" s="2" t="n">
        <v>15.93</v>
      </c>
      <c r="DL847" s="2" t="n">
        <v>0</v>
      </c>
      <c r="DM847" s="2" t="n">
        <v>31.87</v>
      </c>
      <c r="DN847" s="2" t="n">
        <v>28.57</v>
      </c>
      <c r="DO847" s="2" t="n">
        <v>0</v>
      </c>
      <c r="DP847" s="2" t="n">
        <v>41.76</v>
      </c>
      <c r="DQ847" s="2" t="n">
        <v>38.46</v>
      </c>
      <c r="DR847" s="2" t="n">
        <v>0</v>
      </c>
      <c r="DS847" s="2" t="n">
        <v>53.85</v>
      </c>
      <c r="DT847" s="2" t="n">
        <v>50.55</v>
      </c>
      <c r="DU847" s="2" t="n">
        <v>0</v>
      </c>
      <c r="DV847" s="2" t="n">
        <v>65.38</v>
      </c>
      <c r="DW847" s="2" t="n">
        <v>62.09</v>
      </c>
      <c r="DX847" s="2" t="n">
        <v>0</v>
      </c>
      <c r="DY847" s="2" t="n">
        <v>76.92</v>
      </c>
      <c r="DZ847" s="2" t="n">
        <v>73.63</v>
      </c>
      <c r="EA847" s="2" t="n">
        <v>0</v>
      </c>
      <c r="EB847" s="2" t="n">
        <v>89.01000000000001</v>
      </c>
      <c r="EC847" s="2" t="n">
        <v>85.70999999999999</v>
      </c>
      <c r="ED847" s="2" t="n">
        <v>0</v>
      </c>
      <c r="EE847" s="2" t="n">
        <v>98.34999999999999</v>
      </c>
      <c r="EF847" s="2" t="n">
        <v>96.15000000000001</v>
      </c>
      <c r="EG847" s="2" t="n">
        <v>0</v>
      </c>
      <c r="EH847" s="2" t="n">
        <v>100</v>
      </c>
      <c r="EI847" s="2" t="n">
        <v>100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</row>
    <row r="848">
      <c r="A848" s="2" t="n">
        <v>4</v>
      </c>
      <c r="B848" s="2" t="inlineStr">
        <is>
          <t>30.02.04.01</t>
        </is>
      </c>
      <c r="C848" s="2" t="inlineStr">
        <is>
          <t>Rodapé de poliestireno 3547 preto 100mm de altura, Santa Luzia</t>
        </is>
      </c>
      <c r="D848" s="2" t="inlineStr">
        <is>
          <t>10/01/2028</t>
        </is>
      </c>
      <c r="E848" s="2" t="inlineStr">
        <is>
          <t>04/10/2028</t>
        </is>
      </c>
      <c r="F848" s="2" t="n">
        <v>2885.099999999999</v>
      </c>
      <c r="G848" s="2" t="n">
        <v>0</v>
      </c>
      <c r="H848" s="2" t="n">
        <v>2885.099999999999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0</v>
      </c>
      <c r="DE848" s="2" t="n">
        <v>0</v>
      </c>
      <c r="DF848" s="2" t="n">
        <v>0</v>
      </c>
      <c r="DG848" s="2" t="n">
        <v>8.789999999999999</v>
      </c>
      <c r="DH848" s="2" t="n">
        <v>5.49</v>
      </c>
      <c r="DI848" s="2" t="n">
        <v>0</v>
      </c>
      <c r="DJ848" s="2" t="n">
        <v>19.23</v>
      </c>
      <c r="DK848" s="2" t="n">
        <v>15.93</v>
      </c>
      <c r="DL848" s="2" t="n">
        <v>0</v>
      </c>
      <c r="DM848" s="2" t="n">
        <v>31.87</v>
      </c>
      <c r="DN848" s="2" t="n">
        <v>28.57</v>
      </c>
      <c r="DO848" s="2" t="n">
        <v>0</v>
      </c>
      <c r="DP848" s="2" t="n">
        <v>41.76</v>
      </c>
      <c r="DQ848" s="2" t="n">
        <v>38.46</v>
      </c>
      <c r="DR848" s="2" t="n">
        <v>0</v>
      </c>
      <c r="DS848" s="2" t="n">
        <v>53.85</v>
      </c>
      <c r="DT848" s="2" t="n">
        <v>50.55</v>
      </c>
      <c r="DU848" s="2" t="n">
        <v>0</v>
      </c>
      <c r="DV848" s="2" t="n">
        <v>65.38</v>
      </c>
      <c r="DW848" s="2" t="n">
        <v>62.09</v>
      </c>
      <c r="DX848" s="2" t="n">
        <v>0</v>
      </c>
      <c r="DY848" s="2" t="n">
        <v>76.92</v>
      </c>
      <c r="DZ848" s="2" t="n">
        <v>73.63</v>
      </c>
      <c r="EA848" s="2" t="n">
        <v>0</v>
      </c>
      <c r="EB848" s="2" t="n">
        <v>89.01000000000001</v>
      </c>
      <c r="EC848" s="2" t="n">
        <v>85.70999999999999</v>
      </c>
      <c r="ED848" s="2" t="n">
        <v>0</v>
      </c>
      <c r="EE848" s="2" t="n">
        <v>98.34999999999999</v>
      </c>
      <c r="EF848" s="2" t="n">
        <v>96.15000000000001</v>
      </c>
      <c r="EG848" s="2" t="n">
        <v>0</v>
      </c>
      <c r="EH848" s="2" t="n">
        <v>100</v>
      </c>
      <c r="EI848" s="2" t="n">
        <v>100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</row>
    <row r="849">
      <c r="A849" s="2" t="n">
        <v>2</v>
      </c>
      <c r="B849" s="2" t="inlineStr">
        <is>
          <t>30.03</t>
        </is>
      </c>
      <c r="C849" s="2" t="inlineStr">
        <is>
          <t>Pisos externos</t>
        </is>
      </c>
      <c r="D849" s="2" t="inlineStr">
        <is>
          <t>12/04/2027</t>
        </is>
      </c>
      <c r="E849" s="2" t="inlineStr">
        <is>
          <t>27/11/2028</t>
        </is>
      </c>
      <c r="F849" s="2" t="n">
        <v>812987.5188569019</v>
      </c>
      <c r="G849" s="2" t="n">
        <v>0</v>
      </c>
      <c r="H849" s="2" t="n">
        <v>812987.5188569019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3.18</v>
      </c>
      <c r="CK849" s="2" t="n">
        <v>0</v>
      </c>
      <c r="CL849" s="2" t="n">
        <v>0</v>
      </c>
      <c r="CM849" s="2" t="n">
        <v>9.25</v>
      </c>
      <c r="CN849" s="2" t="n">
        <v>0</v>
      </c>
      <c r="CO849" s="2" t="n">
        <v>3.18</v>
      </c>
      <c r="CP849" s="2" t="n">
        <v>9.35</v>
      </c>
      <c r="CQ849" s="2" t="n">
        <v>0</v>
      </c>
      <c r="CR849" s="2" t="n">
        <v>9.25</v>
      </c>
      <c r="CS849" s="2" t="n">
        <v>9.41</v>
      </c>
      <c r="CT849" s="2" t="n">
        <v>0</v>
      </c>
      <c r="CU849" s="2" t="n">
        <v>11.79</v>
      </c>
      <c r="CV849" s="2" t="n">
        <v>11.84</v>
      </c>
      <c r="CW849" s="2" t="n">
        <v>0</v>
      </c>
      <c r="CX849" s="2" t="n">
        <v>25.22</v>
      </c>
      <c r="CY849" s="2" t="n">
        <v>24.69</v>
      </c>
      <c r="CZ849" s="2" t="n">
        <v>0</v>
      </c>
      <c r="DA849" s="2" t="n">
        <v>46.91</v>
      </c>
      <c r="DB849" s="2" t="n">
        <v>43.55</v>
      </c>
      <c r="DC849" s="2" t="n">
        <v>0</v>
      </c>
      <c r="DD849" s="2" t="n">
        <v>60.08</v>
      </c>
      <c r="DE849" s="2" t="n">
        <v>57.49</v>
      </c>
      <c r="DF849" s="2" t="n">
        <v>0</v>
      </c>
      <c r="DG849" s="2" t="n">
        <v>71.37</v>
      </c>
      <c r="DH849" s="2" t="n">
        <v>69.89</v>
      </c>
      <c r="DI849" s="2" t="n">
        <v>0</v>
      </c>
      <c r="DJ849" s="2" t="n">
        <v>81.31</v>
      </c>
      <c r="DK849" s="2" t="n">
        <v>79.77</v>
      </c>
      <c r="DL849" s="2" t="n">
        <v>0</v>
      </c>
      <c r="DM849" s="2" t="n">
        <v>89.7</v>
      </c>
      <c r="DN849" s="2" t="n">
        <v>89.37</v>
      </c>
      <c r="DO849" s="2" t="n">
        <v>0</v>
      </c>
      <c r="DP849" s="2" t="n">
        <v>89.7</v>
      </c>
      <c r="DQ849" s="2" t="n">
        <v>89.45999999999999</v>
      </c>
      <c r="DR849" s="2" t="n">
        <v>0</v>
      </c>
      <c r="DS849" s="2" t="n">
        <v>89.79000000000001</v>
      </c>
      <c r="DT849" s="2" t="n">
        <v>89.7</v>
      </c>
      <c r="DU849" s="2" t="n">
        <v>0</v>
      </c>
      <c r="DV849" s="2" t="n">
        <v>90.06999999999999</v>
      </c>
      <c r="DW849" s="2" t="n">
        <v>89.98</v>
      </c>
      <c r="DX849" s="2" t="n">
        <v>0</v>
      </c>
      <c r="DY849" s="2" t="n">
        <v>92.06</v>
      </c>
      <c r="DZ849" s="2" t="n">
        <v>92.06</v>
      </c>
      <c r="EA849" s="2" t="n">
        <v>0</v>
      </c>
      <c r="EB849" s="2" t="n">
        <v>96.23999999999999</v>
      </c>
      <c r="EC849" s="2" t="n">
        <v>96.23999999999999</v>
      </c>
      <c r="ED849" s="2" t="n">
        <v>0</v>
      </c>
      <c r="EE849" s="2" t="n">
        <v>97.66</v>
      </c>
      <c r="EF849" s="2" t="n">
        <v>97.66</v>
      </c>
      <c r="EG849" s="2" t="n">
        <v>0</v>
      </c>
      <c r="EH849" s="2" t="n">
        <v>97.66</v>
      </c>
      <c r="EI849" s="2" t="n">
        <v>97.66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</row>
    <row r="850">
      <c r="A850" s="2" t="n">
        <v>3</v>
      </c>
      <c r="B850" s="2" t="inlineStr">
        <is>
          <t>30.03.01</t>
        </is>
      </c>
      <c r="C850" s="2" t="inlineStr">
        <is>
          <t>Emborrachado</t>
        </is>
      </c>
      <c r="D850" s="2" t="inlineStr">
        <is>
          <t>10/11/2028</t>
        </is>
      </c>
      <c r="E850" s="2" t="inlineStr">
        <is>
          <t>27/11/2028</t>
        </is>
      </c>
      <c r="F850" s="2" t="n">
        <v>19046.61</v>
      </c>
      <c r="G850" s="2" t="n">
        <v>0</v>
      </c>
      <c r="H850" s="2" t="n">
        <v>19046.61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0</v>
      </c>
      <c r="DE850" s="2" t="n">
        <v>0</v>
      </c>
      <c r="DF850" s="2" t="n">
        <v>0</v>
      </c>
      <c r="DG850" s="2" t="n">
        <v>0</v>
      </c>
      <c r="DH850" s="2" t="n">
        <v>0</v>
      </c>
      <c r="DI850" s="2" t="n">
        <v>0</v>
      </c>
      <c r="DJ850" s="2" t="n">
        <v>0</v>
      </c>
      <c r="DK850" s="2" t="n">
        <v>0</v>
      </c>
      <c r="DL850" s="2" t="n">
        <v>0</v>
      </c>
      <c r="DM850" s="2" t="n">
        <v>0</v>
      </c>
      <c r="DN850" s="2" t="n">
        <v>0</v>
      </c>
      <c r="DO850" s="2" t="n">
        <v>0</v>
      </c>
      <c r="DP850" s="2" t="n">
        <v>0</v>
      </c>
      <c r="DQ850" s="2" t="n">
        <v>0</v>
      </c>
      <c r="DR850" s="2" t="n">
        <v>0</v>
      </c>
      <c r="DS850" s="2" t="n">
        <v>0</v>
      </c>
      <c r="DT850" s="2" t="n">
        <v>0</v>
      </c>
      <c r="DU850" s="2" t="n">
        <v>0</v>
      </c>
      <c r="DV850" s="2" t="n">
        <v>0</v>
      </c>
      <c r="DW850" s="2" t="n">
        <v>0</v>
      </c>
      <c r="DX850" s="2" t="n">
        <v>0</v>
      </c>
      <c r="DY850" s="2" t="n">
        <v>0</v>
      </c>
      <c r="DZ850" s="2" t="n">
        <v>0</v>
      </c>
      <c r="EA850" s="2" t="n">
        <v>0</v>
      </c>
      <c r="EB850" s="2" t="n">
        <v>0</v>
      </c>
      <c r="EC850" s="2" t="n">
        <v>0</v>
      </c>
      <c r="ED850" s="2" t="n">
        <v>0</v>
      </c>
      <c r="EE850" s="2" t="n">
        <v>0</v>
      </c>
      <c r="EF850" s="2" t="n">
        <v>0</v>
      </c>
      <c r="EG850" s="2" t="n">
        <v>0</v>
      </c>
      <c r="EH850" s="2" t="n">
        <v>0</v>
      </c>
      <c r="EI850" s="2" t="n">
        <v>0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</row>
    <row r="851">
      <c r="A851" s="2" t="n">
        <v>4</v>
      </c>
      <c r="B851" s="2" t="inlineStr">
        <is>
          <t>30.03.01.01</t>
        </is>
      </c>
      <c r="C851" s="2" t="inlineStr">
        <is>
          <t>05 - (Piso elevado) - Piso emborrachado moldado in loco, executado sobre contrapiso, cores conforme especificação de projeto</t>
        </is>
      </c>
      <c r="D851" s="2" t="inlineStr">
        <is>
          <t>10/11/2028</t>
        </is>
      </c>
      <c r="E851" s="2" t="inlineStr">
        <is>
          <t>27/11/2028</t>
        </is>
      </c>
      <c r="F851" s="2" t="n">
        <v>19046.61</v>
      </c>
      <c r="G851" s="2" t="n">
        <v>0</v>
      </c>
      <c r="H851" s="2" t="n">
        <v>19046.61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0</v>
      </c>
      <c r="DE851" s="2" t="n">
        <v>0</v>
      </c>
      <c r="DF851" s="2" t="n">
        <v>0</v>
      </c>
      <c r="DG851" s="2" t="n">
        <v>0</v>
      </c>
      <c r="DH851" s="2" t="n">
        <v>0</v>
      </c>
      <c r="DI851" s="2" t="n">
        <v>0</v>
      </c>
      <c r="DJ851" s="2" t="n">
        <v>0</v>
      </c>
      <c r="DK851" s="2" t="n">
        <v>0</v>
      </c>
      <c r="DL851" s="2" t="n">
        <v>0</v>
      </c>
      <c r="DM851" s="2" t="n">
        <v>0</v>
      </c>
      <c r="DN851" s="2" t="n">
        <v>0</v>
      </c>
      <c r="DO851" s="2" t="n">
        <v>0</v>
      </c>
      <c r="DP851" s="2" t="n">
        <v>0</v>
      </c>
      <c r="DQ851" s="2" t="n">
        <v>0</v>
      </c>
      <c r="DR851" s="2" t="n">
        <v>0</v>
      </c>
      <c r="DS851" s="2" t="n">
        <v>0</v>
      </c>
      <c r="DT851" s="2" t="n">
        <v>0</v>
      </c>
      <c r="DU851" s="2" t="n">
        <v>0</v>
      </c>
      <c r="DV851" s="2" t="n">
        <v>0</v>
      </c>
      <c r="DW851" s="2" t="n">
        <v>0</v>
      </c>
      <c r="DX851" s="2" t="n">
        <v>0</v>
      </c>
      <c r="DY851" s="2" t="n">
        <v>0</v>
      </c>
      <c r="DZ851" s="2" t="n">
        <v>0</v>
      </c>
      <c r="EA851" s="2" t="n">
        <v>0</v>
      </c>
      <c r="EB851" s="2" t="n">
        <v>0</v>
      </c>
      <c r="EC851" s="2" t="n">
        <v>0</v>
      </c>
      <c r="ED851" s="2" t="n">
        <v>0</v>
      </c>
      <c r="EE851" s="2" t="n">
        <v>0</v>
      </c>
      <c r="EF851" s="2" t="n">
        <v>0</v>
      </c>
      <c r="EG851" s="2" t="n">
        <v>0</v>
      </c>
      <c r="EH851" s="2" t="n">
        <v>0</v>
      </c>
      <c r="EI851" s="2" t="n">
        <v>0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</row>
    <row r="852">
      <c r="A852" s="2" t="n">
        <v>3</v>
      </c>
      <c r="B852" s="2" t="inlineStr">
        <is>
          <t>30.03.02</t>
        </is>
      </c>
      <c r="C852" s="2" t="inlineStr">
        <is>
          <t>Pedras</t>
        </is>
      </c>
      <c r="D852" s="2" t="inlineStr">
        <is>
          <t>12/04/2027</t>
        </is>
      </c>
      <c r="E852" s="2" t="inlineStr">
        <is>
          <t>15/09/2028</t>
        </is>
      </c>
      <c r="F852" s="2" t="n">
        <v>424255.2198569019</v>
      </c>
      <c r="G852" s="2" t="n">
        <v>0</v>
      </c>
      <c r="H852" s="2" t="n">
        <v>424255.2198569019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6.09</v>
      </c>
      <c r="CK852" s="2" t="n">
        <v>0</v>
      </c>
      <c r="CL852" s="2" t="n">
        <v>0</v>
      </c>
      <c r="CM852" s="2" t="n">
        <v>17.72</v>
      </c>
      <c r="CN852" s="2" t="n">
        <v>0</v>
      </c>
      <c r="CO852" s="2" t="n">
        <v>6.09</v>
      </c>
      <c r="CP852" s="2" t="n">
        <v>17.91</v>
      </c>
      <c r="CQ852" s="2" t="n">
        <v>0</v>
      </c>
      <c r="CR852" s="2" t="n">
        <v>17.72</v>
      </c>
      <c r="CS852" s="2" t="n">
        <v>18.03</v>
      </c>
      <c r="CT852" s="2" t="n">
        <v>0</v>
      </c>
      <c r="CU852" s="2" t="n">
        <v>21.27</v>
      </c>
      <c r="CV852" s="2" t="n">
        <v>21.38</v>
      </c>
      <c r="CW852" s="2" t="n">
        <v>0</v>
      </c>
      <c r="CX852" s="2" t="n">
        <v>23.98</v>
      </c>
      <c r="CY852" s="2" t="n">
        <v>22.96</v>
      </c>
      <c r="CZ852" s="2" t="n">
        <v>0</v>
      </c>
      <c r="DA852" s="2" t="n">
        <v>37.49</v>
      </c>
      <c r="DB852" s="2" t="n">
        <v>32.65</v>
      </c>
      <c r="DC852" s="2" t="n">
        <v>0</v>
      </c>
      <c r="DD852" s="2" t="n">
        <v>47.8</v>
      </c>
      <c r="DE852" s="2" t="n">
        <v>44.42</v>
      </c>
      <c r="DF852" s="2" t="n">
        <v>0</v>
      </c>
      <c r="DG852" s="2" t="n">
        <v>62.39</v>
      </c>
      <c r="DH852" s="2" t="n">
        <v>61.14</v>
      </c>
      <c r="DI852" s="2" t="n">
        <v>0</v>
      </c>
      <c r="DJ852" s="2" t="n">
        <v>76.38</v>
      </c>
      <c r="DK852" s="2" t="n">
        <v>75.02</v>
      </c>
      <c r="DL852" s="2" t="n">
        <v>0</v>
      </c>
      <c r="DM852" s="2" t="n">
        <v>89</v>
      </c>
      <c r="DN852" s="2" t="n">
        <v>88.37</v>
      </c>
      <c r="DO852" s="2" t="n">
        <v>0</v>
      </c>
      <c r="DP852" s="2" t="n">
        <v>89</v>
      </c>
      <c r="DQ852" s="2" t="n">
        <v>88.54000000000001</v>
      </c>
      <c r="DR852" s="2" t="n">
        <v>0</v>
      </c>
      <c r="DS852" s="2" t="n">
        <v>89.18000000000001</v>
      </c>
      <c r="DT852" s="2" t="n">
        <v>89</v>
      </c>
      <c r="DU852" s="2" t="n">
        <v>0</v>
      </c>
      <c r="DV852" s="2" t="n">
        <v>89.56999999999999</v>
      </c>
      <c r="DW852" s="2" t="n">
        <v>89.39</v>
      </c>
      <c r="DX852" s="2" t="n">
        <v>0</v>
      </c>
      <c r="DY852" s="2" t="n">
        <v>92.3</v>
      </c>
      <c r="DZ852" s="2" t="n">
        <v>92.3</v>
      </c>
      <c r="EA852" s="2" t="n">
        <v>0</v>
      </c>
      <c r="EB852" s="2" t="n">
        <v>98.05</v>
      </c>
      <c r="EC852" s="2" t="n">
        <v>98.05</v>
      </c>
      <c r="ED852" s="2" t="n">
        <v>0</v>
      </c>
      <c r="EE852" s="2" t="n">
        <v>100</v>
      </c>
      <c r="EF852" s="2" t="n">
        <v>100</v>
      </c>
      <c r="EG852" s="2" t="n">
        <v>0</v>
      </c>
      <c r="EH852" s="2" t="n">
        <v>100</v>
      </c>
      <c r="EI852" s="2" t="n">
        <v>100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</row>
    <row r="853">
      <c r="A853" s="2" t="n">
        <v>4</v>
      </c>
      <c r="B853" s="2" t="inlineStr">
        <is>
          <t>30.03.02.01</t>
        </is>
      </c>
      <c r="C853" s="2" t="inlineStr">
        <is>
          <t>02 - (Piso elevado) - Piso de granito branco siena, acabamento levigado, placas de 80x90cm</t>
        </is>
      </c>
      <c r="D853" s="2" t="inlineStr">
        <is>
          <t>02/09/2027</t>
        </is>
      </c>
      <c r="E853" s="2" t="inlineStr">
        <is>
          <t>15/09/2028</t>
        </is>
      </c>
      <c r="F853" s="2" t="n">
        <v>168030.3734287363</v>
      </c>
      <c r="G853" s="2" t="n">
        <v>0</v>
      </c>
      <c r="H853" s="2" t="n">
        <v>168030.3734287363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4.53</v>
      </c>
      <c r="CV853" s="2" t="n">
        <v>4.53</v>
      </c>
      <c r="CW853" s="2" t="n">
        <v>0</v>
      </c>
      <c r="CX853" s="2" t="n">
        <v>4.98</v>
      </c>
      <c r="CY853" s="2" t="n">
        <v>4.98</v>
      </c>
      <c r="CZ853" s="2" t="n">
        <v>0</v>
      </c>
      <c r="DA853" s="2" t="n">
        <v>23.25</v>
      </c>
      <c r="DB853" s="2" t="n">
        <v>17.77</v>
      </c>
      <c r="DC853" s="2" t="n">
        <v>0</v>
      </c>
      <c r="DD853" s="2" t="n">
        <v>36.95</v>
      </c>
      <c r="DE853" s="2" t="n">
        <v>31.47</v>
      </c>
      <c r="DF853" s="2" t="n">
        <v>0</v>
      </c>
      <c r="DG853" s="2" t="n">
        <v>56.14</v>
      </c>
      <c r="DH853" s="2" t="n">
        <v>50.66</v>
      </c>
      <c r="DI853" s="2" t="n">
        <v>0</v>
      </c>
      <c r="DJ853" s="2" t="n">
        <v>73.48999999999999</v>
      </c>
      <c r="DK853" s="2" t="n">
        <v>68.01000000000001</v>
      </c>
      <c r="DL853" s="2" t="n">
        <v>0</v>
      </c>
      <c r="DM853" s="2" t="n">
        <v>85.37</v>
      </c>
      <c r="DN853" s="2" t="n">
        <v>85.37</v>
      </c>
      <c r="DO853" s="2" t="n">
        <v>0</v>
      </c>
      <c r="DP853" s="2" t="n">
        <v>85.37</v>
      </c>
      <c r="DQ853" s="2" t="n">
        <v>85.37</v>
      </c>
      <c r="DR853" s="2" t="n">
        <v>0</v>
      </c>
      <c r="DS853" s="2" t="n">
        <v>85.37</v>
      </c>
      <c r="DT853" s="2" t="n">
        <v>85.37</v>
      </c>
      <c r="DU853" s="2" t="n">
        <v>0</v>
      </c>
      <c r="DV853" s="2" t="n">
        <v>85.89</v>
      </c>
      <c r="DW853" s="2" t="n">
        <v>85.89</v>
      </c>
      <c r="DX853" s="2" t="n">
        <v>0</v>
      </c>
      <c r="DY853" s="2" t="n">
        <v>89.58</v>
      </c>
      <c r="DZ853" s="2" t="n">
        <v>89.58</v>
      </c>
      <c r="EA853" s="2" t="n">
        <v>0</v>
      </c>
      <c r="EB853" s="2" t="n">
        <v>97.36</v>
      </c>
      <c r="EC853" s="2" t="n">
        <v>97.36</v>
      </c>
      <c r="ED853" s="2" t="n">
        <v>0</v>
      </c>
      <c r="EE853" s="2" t="n">
        <v>100</v>
      </c>
      <c r="EF853" s="2" t="n">
        <v>100</v>
      </c>
      <c r="EG853" s="2" t="n">
        <v>0</v>
      </c>
      <c r="EH853" s="2" t="n">
        <v>100</v>
      </c>
      <c r="EI853" s="2" t="n">
        <v>100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</row>
    <row r="854">
      <c r="A854" s="2" t="n">
        <v>4</v>
      </c>
      <c r="B854" s="2" t="inlineStr">
        <is>
          <t>30.03.02.02</t>
        </is>
      </c>
      <c r="C854" s="2" t="inlineStr">
        <is>
          <t>03 - (Piso elevado) - Piso de granito Itaúnas, acabamento levigado, placas 80x90cm</t>
        </is>
      </c>
      <c r="D854" s="2" t="inlineStr">
        <is>
          <t>02/09/2027</t>
        </is>
      </c>
      <c r="E854" s="2" t="inlineStr">
        <is>
          <t>15/09/2028</t>
        </is>
      </c>
      <c r="F854" s="2" t="n">
        <v>145678.9008552151</v>
      </c>
      <c r="G854" s="2" t="n">
        <v>0</v>
      </c>
      <c r="H854" s="2" t="n">
        <v>145678.9008552151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4.53</v>
      </c>
      <c r="CV854" s="2" t="n">
        <v>4.53</v>
      </c>
      <c r="CW854" s="2" t="n">
        <v>0</v>
      </c>
      <c r="CX854" s="2" t="n">
        <v>4.98</v>
      </c>
      <c r="CY854" s="2" t="n">
        <v>4.98</v>
      </c>
      <c r="CZ854" s="2" t="n">
        <v>0</v>
      </c>
      <c r="DA854" s="2" t="n">
        <v>23.25</v>
      </c>
      <c r="DB854" s="2" t="n">
        <v>17.77</v>
      </c>
      <c r="DC854" s="2" t="n">
        <v>0</v>
      </c>
      <c r="DD854" s="2" t="n">
        <v>36.95</v>
      </c>
      <c r="DE854" s="2" t="n">
        <v>31.47</v>
      </c>
      <c r="DF854" s="2" t="n">
        <v>0</v>
      </c>
      <c r="DG854" s="2" t="n">
        <v>56.14</v>
      </c>
      <c r="DH854" s="2" t="n">
        <v>50.66</v>
      </c>
      <c r="DI854" s="2" t="n">
        <v>0</v>
      </c>
      <c r="DJ854" s="2" t="n">
        <v>73.48999999999999</v>
      </c>
      <c r="DK854" s="2" t="n">
        <v>68.01000000000001</v>
      </c>
      <c r="DL854" s="2" t="n">
        <v>0</v>
      </c>
      <c r="DM854" s="2" t="n">
        <v>85.37</v>
      </c>
      <c r="DN854" s="2" t="n">
        <v>85.37</v>
      </c>
      <c r="DO854" s="2" t="n">
        <v>0</v>
      </c>
      <c r="DP854" s="2" t="n">
        <v>85.37</v>
      </c>
      <c r="DQ854" s="2" t="n">
        <v>85.37</v>
      </c>
      <c r="DR854" s="2" t="n">
        <v>0</v>
      </c>
      <c r="DS854" s="2" t="n">
        <v>85.37</v>
      </c>
      <c r="DT854" s="2" t="n">
        <v>85.37</v>
      </c>
      <c r="DU854" s="2" t="n">
        <v>0</v>
      </c>
      <c r="DV854" s="2" t="n">
        <v>85.89</v>
      </c>
      <c r="DW854" s="2" t="n">
        <v>85.89</v>
      </c>
      <c r="DX854" s="2" t="n">
        <v>0</v>
      </c>
      <c r="DY854" s="2" t="n">
        <v>89.58</v>
      </c>
      <c r="DZ854" s="2" t="n">
        <v>89.58</v>
      </c>
      <c r="EA854" s="2" t="n">
        <v>0</v>
      </c>
      <c r="EB854" s="2" t="n">
        <v>97.36</v>
      </c>
      <c r="EC854" s="2" t="n">
        <v>97.36</v>
      </c>
      <c r="ED854" s="2" t="n">
        <v>0</v>
      </c>
      <c r="EE854" s="2" t="n">
        <v>100</v>
      </c>
      <c r="EF854" s="2" t="n">
        <v>100</v>
      </c>
      <c r="EG854" s="2" t="n">
        <v>0</v>
      </c>
      <c r="EH854" s="2" t="n">
        <v>100</v>
      </c>
      <c r="EI854" s="2" t="n">
        <v>100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</row>
    <row r="855">
      <c r="A855" s="2" t="n">
        <v>4</v>
      </c>
      <c r="B855" s="2" t="inlineStr">
        <is>
          <t>30.03.02.03</t>
        </is>
      </c>
      <c r="C855" s="2" t="inlineStr">
        <is>
          <t>02 - Piso de granito branco siena, acabamento levigado, placas de 80x90cm</t>
        </is>
      </c>
      <c r="D855" s="2" t="inlineStr">
        <is>
          <t>12/04/2027</t>
        </is>
      </c>
      <c r="E855" s="2" t="inlineStr">
        <is>
          <t>06/07/2028</t>
        </is>
      </c>
      <c r="F855" s="2" t="n">
        <v>46031.04094223971</v>
      </c>
      <c r="G855" s="2" t="n">
        <v>0</v>
      </c>
      <c r="H855" s="2" t="n">
        <v>46031.04094223971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23.39</v>
      </c>
      <c r="CK855" s="2" t="n">
        <v>0</v>
      </c>
      <c r="CL855" s="2" t="n">
        <v>0</v>
      </c>
      <c r="CM855" s="2" t="n">
        <v>68</v>
      </c>
      <c r="CN855" s="2" t="n">
        <v>0</v>
      </c>
      <c r="CO855" s="2" t="n">
        <v>23.39</v>
      </c>
      <c r="CP855" s="2" t="n">
        <v>68.73999999999999</v>
      </c>
      <c r="CQ855" s="2" t="n">
        <v>0</v>
      </c>
      <c r="CR855" s="2" t="n">
        <v>68</v>
      </c>
      <c r="CS855" s="2" t="n">
        <v>69.19</v>
      </c>
      <c r="CT855" s="2" t="n">
        <v>0</v>
      </c>
      <c r="CU855" s="2" t="n">
        <v>68.8</v>
      </c>
      <c r="CV855" s="2" t="n">
        <v>69.19</v>
      </c>
      <c r="CW855" s="2" t="n">
        <v>0</v>
      </c>
      <c r="CX855" s="2" t="n">
        <v>77.90000000000001</v>
      </c>
      <c r="CY855" s="2" t="n">
        <v>73.97</v>
      </c>
      <c r="CZ855" s="2" t="n">
        <v>0</v>
      </c>
      <c r="DA855" s="2" t="n">
        <v>77.90000000000001</v>
      </c>
      <c r="DB855" s="2" t="n">
        <v>74.88</v>
      </c>
      <c r="DC855" s="2" t="n">
        <v>0</v>
      </c>
      <c r="DD855" s="2" t="n">
        <v>78.56999999999999</v>
      </c>
      <c r="DE855" s="2" t="n">
        <v>81.15000000000001</v>
      </c>
      <c r="DF855" s="2" t="n">
        <v>0</v>
      </c>
      <c r="DG855" s="2" t="n">
        <v>80.11</v>
      </c>
      <c r="DH855" s="2" t="n">
        <v>90.90000000000001</v>
      </c>
      <c r="DI855" s="2" t="n">
        <v>0</v>
      </c>
      <c r="DJ855" s="2" t="n">
        <v>84.55</v>
      </c>
      <c r="DK855" s="2" t="n">
        <v>94.89</v>
      </c>
      <c r="DL855" s="2" t="n">
        <v>0</v>
      </c>
      <c r="DM855" s="2" t="n">
        <v>99.31999999999999</v>
      </c>
      <c r="DN855" s="2" t="n">
        <v>96.88</v>
      </c>
      <c r="DO855" s="2" t="n">
        <v>0</v>
      </c>
      <c r="DP855" s="2" t="n">
        <v>99.31999999999999</v>
      </c>
      <c r="DQ855" s="2" t="n">
        <v>97.55</v>
      </c>
      <c r="DR855" s="2" t="n">
        <v>0</v>
      </c>
      <c r="DS855" s="2" t="n">
        <v>100</v>
      </c>
      <c r="DT855" s="2" t="n">
        <v>99.31999999999999</v>
      </c>
      <c r="DU855" s="2" t="n">
        <v>0</v>
      </c>
      <c r="DV855" s="2" t="n">
        <v>100</v>
      </c>
      <c r="DW855" s="2" t="n">
        <v>99.31999999999999</v>
      </c>
      <c r="DX855" s="2" t="n">
        <v>0</v>
      </c>
      <c r="DY855" s="2" t="n">
        <v>100</v>
      </c>
      <c r="DZ855" s="2" t="n">
        <v>100</v>
      </c>
      <c r="EA855" s="2" t="n">
        <v>0</v>
      </c>
      <c r="EB855" s="2" t="n">
        <v>100</v>
      </c>
      <c r="EC855" s="2" t="n">
        <v>100</v>
      </c>
      <c r="ED855" s="2" t="n">
        <v>0</v>
      </c>
      <c r="EE855" s="2" t="n">
        <v>100</v>
      </c>
      <c r="EF855" s="2" t="n">
        <v>100</v>
      </c>
      <c r="EG855" s="2" t="n">
        <v>0</v>
      </c>
      <c r="EH855" s="2" t="n">
        <v>100</v>
      </c>
      <c r="EI855" s="2" t="n">
        <v>100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</row>
    <row r="856">
      <c r="A856" s="2" t="n">
        <v>4</v>
      </c>
      <c r="B856" s="2" t="inlineStr">
        <is>
          <t>30.03.02.04</t>
        </is>
      </c>
      <c r="C856" s="2" t="inlineStr">
        <is>
          <t>03 - Piso de granito Itaúnas, acabamento levigado, placas 80x90cm</t>
        </is>
      </c>
      <c r="D856" s="2" t="inlineStr">
        <is>
          <t>12/04/2027</t>
        </is>
      </c>
      <c r="E856" s="2" t="inlineStr">
        <is>
          <t>06/07/2028</t>
        </is>
      </c>
      <c r="F856" s="2" t="n">
        <v>64514.9046307108</v>
      </c>
      <c r="G856" s="2" t="n">
        <v>0</v>
      </c>
      <c r="H856" s="2" t="n">
        <v>64514.9046307108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23.39</v>
      </c>
      <c r="CK856" s="2" t="n">
        <v>0</v>
      </c>
      <c r="CL856" s="2" t="n">
        <v>0</v>
      </c>
      <c r="CM856" s="2" t="n">
        <v>68</v>
      </c>
      <c r="CN856" s="2" t="n">
        <v>0</v>
      </c>
      <c r="CO856" s="2" t="n">
        <v>23.39</v>
      </c>
      <c r="CP856" s="2" t="n">
        <v>68.73999999999999</v>
      </c>
      <c r="CQ856" s="2" t="n">
        <v>0</v>
      </c>
      <c r="CR856" s="2" t="n">
        <v>68</v>
      </c>
      <c r="CS856" s="2" t="n">
        <v>69.19</v>
      </c>
      <c r="CT856" s="2" t="n">
        <v>0</v>
      </c>
      <c r="CU856" s="2" t="n">
        <v>68.8</v>
      </c>
      <c r="CV856" s="2" t="n">
        <v>69.19</v>
      </c>
      <c r="CW856" s="2" t="n">
        <v>0</v>
      </c>
      <c r="CX856" s="2" t="n">
        <v>77.90000000000001</v>
      </c>
      <c r="CY856" s="2" t="n">
        <v>73.97</v>
      </c>
      <c r="CZ856" s="2" t="n">
        <v>0</v>
      </c>
      <c r="DA856" s="2" t="n">
        <v>77.90000000000001</v>
      </c>
      <c r="DB856" s="2" t="n">
        <v>74.88</v>
      </c>
      <c r="DC856" s="2" t="n">
        <v>0</v>
      </c>
      <c r="DD856" s="2" t="n">
        <v>78.56999999999999</v>
      </c>
      <c r="DE856" s="2" t="n">
        <v>81.15000000000001</v>
      </c>
      <c r="DF856" s="2" t="n">
        <v>0</v>
      </c>
      <c r="DG856" s="2" t="n">
        <v>80.11</v>
      </c>
      <c r="DH856" s="2" t="n">
        <v>90.90000000000001</v>
      </c>
      <c r="DI856" s="2" t="n">
        <v>0</v>
      </c>
      <c r="DJ856" s="2" t="n">
        <v>84.55</v>
      </c>
      <c r="DK856" s="2" t="n">
        <v>94.89</v>
      </c>
      <c r="DL856" s="2" t="n">
        <v>0</v>
      </c>
      <c r="DM856" s="2" t="n">
        <v>99.31999999999999</v>
      </c>
      <c r="DN856" s="2" t="n">
        <v>96.88</v>
      </c>
      <c r="DO856" s="2" t="n">
        <v>0</v>
      </c>
      <c r="DP856" s="2" t="n">
        <v>99.31999999999999</v>
      </c>
      <c r="DQ856" s="2" t="n">
        <v>97.55</v>
      </c>
      <c r="DR856" s="2" t="n">
        <v>0</v>
      </c>
      <c r="DS856" s="2" t="n">
        <v>100</v>
      </c>
      <c r="DT856" s="2" t="n">
        <v>99.31999999999999</v>
      </c>
      <c r="DU856" s="2" t="n">
        <v>0</v>
      </c>
      <c r="DV856" s="2" t="n">
        <v>100</v>
      </c>
      <c r="DW856" s="2" t="n">
        <v>99.31999999999999</v>
      </c>
      <c r="DX856" s="2" t="n">
        <v>0</v>
      </c>
      <c r="DY856" s="2" t="n">
        <v>100</v>
      </c>
      <c r="DZ856" s="2" t="n">
        <v>100</v>
      </c>
      <c r="EA856" s="2" t="n">
        <v>0</v>
      </c>
      <c r="EB856" s="2" t="n">
        <v>100</v>
      </c>
      <c r="EC856" s="2" t="n">
        <v>100</v>
      </c>
      <c r="ED856" s="2" t="n">
        <v>0</v>
      </c>
      <c r="EE856" s="2" t="n">
        <v>100</v>
      </c>
      <c r="EF856" s="2" t="n">
        <v>100</v>
      </c>
      <c r="EG856" s="2" t="n">
        <v>0</v>
      </c>
      <c r="EH856" s="2" t="n">
        <v>100</v>
      </c>
      <c r="EI856" s="2" t="n">
        <v>100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</row>
    <row r="857">
      <c r="A857" s="2" t="n">
        <v>3</v>
      </c>
      <c r="B857" s="2" t="inlineStr">
        <is>
          <t>30.03.03</t>
        </is>
      </c>
      <c r="C857" s="2" t="inlineStr">
        <is>
          <t>Pisos de Madeira</t>
        </is>
      </c>
      <c r="D857" s="2" t="inlineStr">
        <is>
          <t>05/10/2027</t>
        </is>
      </c>
      <c r="E857" s="2" t="inlineStr">
        <is>
          <t>04/01/2028</t>
        </is>
      </c>
      <c r="F857" s="2" t="n">
        <v>246278.629</v>
      </c>
      <c r="G857" s="2" t="n">
        <v>0</v>
      </c>
      <c r="H857" s="2" t="n">
        <v>246278.629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39.45</v>
      </c>
      <c r="CY857" s="2" t="n">
        <v>39.45</v>
      </c>
      <c r="CZ857" s="2" t="n">
        <v>0</v>
      </c>
      <c r="DA857" s="2" t="n">
        <v>78.61</v>
      </c>
      <c r="DB857" s="2" t="n">
        <v>78.61</v>
      </c>
      <c r="DC857" s="2" t="n">
        <v>0</v>
      </c>
      <c r="DD857" s="2" t="n">
        <v>97.48</v>
      </c>
      <c r="DE857" s="2" t="n">
        <v>97.48</v>
      </c>
      <c r="DF857" s="2" t="n">
        <v>0</v>
      </c>
      <c r="DG857" s="2" t="n">
        <v>100</v>
      </c>
      <c r="DH857" s="2" t="n">
        <v>100</v>
      </c>
      <c r="DI857" s="2" t="n">
        <v>0</v>
      </c>
      <c r="DJ857" s="2" t="n">
        <v>100</v>
      </c>
      <c r="DK857" s="2" t="n">
        <v>100</v>
      </c>
      <c r="DL857" s="2" t="n">
        <v>0</v>
      </c>
      <c r="DM857" s="2" t="n">
        <v>100</v>
      </c>
      <c r="DN857" s="2" t="n">
        <v>100</v>
      </c>
      <c r="DO857" s="2" t="n">
        <v>0</v>
      </c>
      <c r="DP857" s="2" t="n">
        <v>100</v>
      </c>
      <c r="DQ857" s="2" t="n">
        <v>100</v>
      </c>
      <c r="DR857" s="2" t="n">
        <v>0</v>
      </c>
      <c r="DS857" s="2" t="n">
        <v>100</v>
      </c>
      <c r="DT857" s="2" t="n">
        <v>100</v>
      </c>
      <c r="DU857" s="2" t="n">
        <v>0</v>
      </c>
      <c r="DV857" s="2" t="n">
        <v>100</v>
      </c>
      <c r="DW857" s="2" t="n">
        <v>100</v>
      </c>
      <c r="DX857" s="2" t="n">
        <v>0</v>
      </c>
      <c r="DY857" s="2" t="n">
        <v>100</v>
      </c>
      <c r="DZ857" s="2" t="n">
        <v>100</v>
      </c>
      <c r="EA857" s="2" t="n">
        <v>0</v>
      </c>
      <c r="EB857" s="2" t="n">
        <v>100</v>
      </c>
      <c r="EC857" s="2" t="n">
        <v>100</v>
      </c>
      <c r="ED857" s="2" t="n">
        <v>0</v>
      </c>
      <c r="EE857" s="2" t="n">
        <v>100</v>
      </c>
      <c r="EF857" s="2" t="n">
        <v>100</v>
      </c>
      <c r="EG857" s="2" t="n">
        <v>0</v>
      </c>
      <c r="EH857" s="2" t="n">
        <v>100</v>
      </c>
      <c r="EI857" s="2" t="n">
        <v>100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</row>
    <row r="858">
      <c r="A858" s="2" t="n">
        <v>4</v>
      </c>
      <c r="B858" s="2" t="inlineStr">
        <is>
          <t>30.03.03.01</t>
        </is>
      </c>
      <c r="C858" s="2" t="inlineStr">
        <is>
          <t>(Piso elevado) 01 - Deck em madeira cumaru aparelhada formado por peças de (2x10)cm, com intervalos de 2,5cm e apoiadas em travessas de madeira serrada (7,5x7,5cm/3"x3") e estrutura de toras de madeira com 25cm de diâmetro, tratado com Pentox ou similar. Para decks da praça e acesso da Alameda Oscar Niemeyer</t>
        </is>
      </c>
      <c r="D858" s="2" t="inlineStr">
        <is>
          <t>05/10/2027</t>
        </is>
      </c>
      <c r="E858" s="2" t="inlineStr">
        <is>
          <t>04/01/2028</t>
        </is>
      </c>
      <c r="F858" s="2" t="n">
        <v>136289.852</v>
      </c>
      <c r="G858" s="2" t="n">
        <v>0</v>
      </c>
      <c r="H858" s="2" t="n">
        <v>136289.852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39.45</v>
      </c>
      <c r="CY858" s="2" t="n">
        <v>39.45</v>
      </c>
      <c r="CZ858" s="2" t="n">
        <v>0</v>
      </c>
      <c r="DA858" s="2" t="n">
        <v>78.61</v>
      </c>
      <c r="DB858" s="2" t="n">
        <v>78.61</v>
      </c>
      <c r="DC858" s="2" t="n">
        <v>0</v>
      </c>
      <c r="DD858" s="2" t="n">
        <v>97.48</v>
      </c>
      <c r="DE858" s="2" t="n">
        <v>97.48</v>
      </c>
      <c r="DF858" s="2" t="n">
        <v>0</v>
      </c>
      <c r="DG858" s="2" t="n">
        <v>100</v>
      </c>
      <c r="DH858" s="2" t="n">
        <v>100</v>
      </c>
      <c r="DI858" s="2" t="n">
        <v>0</v>
      </c>
      <c r="DJ858" s="2" t="n">
        <v>100</v>
      </c>
      <c r="DK858" s="2" t="n">
        <v>100</v>
      </c>
      <c r="DL858" s="2" t="n">
        <v>0</v>
      </c>
      <c r="DM858" s="2" t="n">
        <v>100</v>
      </c>
      <c r="DN858" s="2" t="n">
        <v>100</v>
      </c>
      <c r="DO858" s="2" t="n">
        <v>0</v>
      </c>
      <c r="DP858" s="2" t="n">
        <v>100</v>
      </c>
      <c r="DQ858" s="2" t="n">
        <v>100</v>
      </c>
      <c r="DR858" s="2" t="n">
        <v>0</v>
      </c>
      <c r="DS858" s="2" t="n">
        <v>100</v>
      </c>
      <c r="DT858" s="2" t="n">
        <v>100</v>
      </c>
      <c r="DU858" s="2" t="n">
        <v>0</v>
      </c>
      <c r="DV858" s="2" t="n">
        <v>100</v>
      </c>
      <c r="DW858" s="2" t="n">
        <v>100</v>
      </c>
      <c r="DX858" s="2" t="n">
        <v>0</v>
      </c>
      <c r="DY858" s="2" t="n">
        <v>100</v>
      </c>
      <c r="DZ858" s="2" t="n">
        <v>100</v>
      </c>
      <c r="EA858" s="2" t="n">
        <v>0</v>
      </c>
      <c r="EB858" s="2" t="n">
        <v>100</v>
      </c>
      <c r="EC858" s="2" t="n">
        <v>100</v>
      </c>
      <c r="ED858" s="2" t="n">
        <v>0</v>
      </c>
      <c r="EE858" s="2" t="n">
        <v>100</v>
      </c>
      <c r="EF858" s="2" t="n">
        <v>100</v>
      </c>
      <c r="EG858" s="2" t="n">
        <v>0</v>
      </c>
      <c r="EH858" s="2" t="n">
        <v>100</v>
      </c>
      <c r="EI858" s="2" t="n">
        <v>100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</row>
    <row r="859">
      <c r="A859" s="2" t="n">
        <v>4</v>
      </c>
      <c r="B859" s="2" t="inlineStr">
        <is>
          <t>30.03.03.02</t>
        </is>
      </c>
      <c r="C859" s="2" t="inlineStr">
        <is>
          <t>(Piso elevado) 07 - Deck em madeira cumaru aparelhada formado por peças de (2x10)cm, com intervalos de 2,5cm e apoiadas em travessas de madeira serrada (7,5x7,5cm/3"x3") e estrutura de toras de madeira com 25cm de diâmetro, tratado com Pentox ou similar. Para decks da piscina no nível do pilotis</t>
        </is>
      </c>
      <c r="D859" s="2" t="inlineStr">
        <is>
          <t>05/10/2027</t>
        </is>
      </c>
      <c r="E859" s="2" t="inlineStr">
        <is>
          <t>04/01/2028</t>
        </is>
      </c>
      <c r="F859" s="2" t="n">
        <v>109988.777</v>
      </c>
      <c r="G859" s="2" t="n">
        <v>0</v>
      </c>
      <c r="H859" s="2" t="n">
        <v>109988.777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39.45</v>
      </c>
      <c r="CY859" s="2" t="n">
        <v>39.45</v>
      </c>
      <c r="CZ859" s="2" t="n">
        <v>0</v>
      </c>
      <c r="DA859" s="2" t="n">
        <v>78.61</v>
      </c>
      <c r="DB859" s="2" t="n">
        <v>78.61</v>
      </c>
      <c r="DC859" s="2" t="n">
        <v>0</v>
      </c>
      <c r="DD859" s="2" t="n">
        <v>97.48</v>
      </c>
      <c r="DE859" s="2" t="n">
        <v>97.48</v>
      </c>
      <c r="DF859" s="2" t="n">
        <v>0</v>
      </c>
      <c r="DG859" s="2" t="n">
        <v>100</v>
      </c>
      <c r="DH859" s="2" t="n">
        <v>100</v>
      </c>
      <c r="DI859" s="2" t="n">
        <v>0</v>
      </c>
      <c r="DJ859" s="2" t="n">
        <v>100</v>
      </c>
      <c r="DK859" s="2" t="n">
        <v>100</v>
      </c>
      <c r="DL859" s="2" t="n">
        <v>0</v>
      </c>
      <c r="DM859" s="2" t="n">
        <v>100</v>
      </c>
      <c r="DN859" s="2" t="n">
        <v>100</v>
      </c>
      <c r="DO859" s="2" t="n">
        <v>0</v>
      </c>
      <c r="DP859" s="2" t="n">
        <v>100</v>
      </c>
      <c r="DQ859" s="2" t="n">
        <v>100</v>
      </c>
      <c r="DR859" s="2" t="n">
        <v>0</v>
      </c>
      <c r="DS859" s="2" t="n">
        <v>100</v>
      </c>
      <c r="DT859" s="2" t="n">
        <v>100</v>
      </c>
      <c r="DU859" s="2" t="n">
        <v>0</v>
      </c>
      <c r="DV859" s="2" t="n">
        <v>100</v>
      </c>
      <c r="DW859" s="2" t="n">
        <v>100</v>
      </c>
      <c r="DX859" s="2" t="n">
        <v>0</v>
      </c>
      <c r="DY859" s="2" t="n">
        <v>100</v>
      </c>
      <c r="DZ859" s="2" t="n">
        <v>100</v>
      </c>
      <c r="EA859" s="2" t="n">
        <v>0</v>
      </c>
      <c r="EB859" s="2" t="n">
        <v>100</v>
      </c>
      <c r="EC859" s="2" t="n">
        <v>100</v>
      </c>
      <c r="ED859" s="2" t="n">
        <v>0</v>
      </c>
      <c r="EE859" s="2" t="n">
        <v>100</v>
      </c>
      <c r="EF859" s="2" t="n">
        <v>100</v>
      </c>
      <c r="EG859" s="2" t="n">
        <v>0</v>
      </c>
      <c r="EH859" s="2" t="n">
        <v>100</v>
      </c>
      <c r="EI859" s="2" t="n">
        <v>100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</row>
    <row r="860">
      <c r="A860" s="2" t="n">
        <v>3</v>
      </c>
      <c r="B860" s="2" t="inlineStr">
        <is>
          <t>30.03.04</t>
        </is>
      </c>
      <c r="C860" s="2" t="inlineStr">
        <is>
          <t>Pisos Especiais</t>
        </is>
      </c>
      <c r="D860" s="2" t="inlineStr">
        <is>
          <t>02/09/2027</t>
        </is>
      </c>
      <c r="E860" s="2" t="inlineStr">
        <is>
          <t>15/09/2028</t>
        </is>
      </c>
      <c r="F860" s="2" t="n">
        <v>123407.06</v>
      </c>
      <c r="G860" s="2" t="n">
        <v>0</v>
      </c>
      <c r="H860" s="2" t="n">
        <v>123407.06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4.53</v>
      </c>
      <c r="CV860" s="2" t="n">
        <v>4.53</v>
      </c>
      <c r="CW860" s="2" t="n">
        <v>0</v>
      </c>
      <c r="CX860" s="2" t="n">
        <v>4.98</v>
      </c>
      <c r="CY860" s="2" t="n">
        <v>4.98</v>
      </c>
      <c r="CZ860" s="2" t="n">
        <v>0</v>
      </c>
      <c r="DA860" s="2" t="n">
        <v>23.25</v>
      </c>
      <c r="DB860" s="2" t="n">
        <v>17.77</v>
      </c>
      <c r="DC860" s="2" t="n">
        <v>0</v>
      </c>
      <c r="DD860" s="2" t="n">
        <v>36.95</v>
      </c>
      <c r="DE860" s="2" t="n">
        <v>31.47</v>
      </c>
      <c r="DF860" s="2" t="n">
        <v>0</v>
      </c>
      <c r="DG860" s="2" t="n">
        <v>56.14</v>
      </c>
      <c r="DH860" s="2" t="n">
        <v>50.66</v>
      </c>
      <c r="DI860" s="2" t="n">
        <v>0</v>
      </c>
      <c r="DJ860" s="2" t="n">
        <v>73.48999999999999</v>
      </c>
      <c r="DK860" s="2" t="n">
        <v>68.01000000000001</v>
      </c>
      <c r="DL860" s="2" t="n">
        <v>0</v>
      </c>
      <c r="DM860" s="2" t="n">
        <v>85.37</v>
      </c>
      <c r="DN860" s="2" t="n">
        <v>85.37</v>
      </c>
      <c r="DO860" s="2" t="n">
        <v>0</v>
      </c>
      <c r="DP860" s="2" t="n">
        <v>85.37</v>
      </c>
      <c r="DQ860" s="2" t="n">
        <v>85.37</v>
      </c>
      <c r="DR860" s="2" t="n">
        <v>0</v>
      </c>
      <c r="DS860" s="2" t="n">
        <v>85.37</v>
      </c>
      <c r="DT860" s="2" t="n">
        <v>85.37</v>
      </c>
      <c r="DU860" s="2" t="n">
        <v>0</v>
      </c>
      <c r="DV860" s="2" t="n">
        <v>85.89</v>
      </c>
      <c r="DW860" s="2" t="n">
        <v>85.89</v>
      </c>
      <c r="DX860" s="2" t="n">
        <v>0</v>
      </c>
      <c r="DY860" s="2" t="n">
        <v>89.58</v>
      </c>
      <c r="DZ860" s="2" t="n">
        <v>89.58</v>
      </c>
      <c r="EA860" s="2" t="n">
        <v>0</v>
      </c>
      <c r="EB860" s="2" t="n">
        <v>97.36</v>
      </c>
      <c r="EC860" s="2" t="n">
        <v>97.36</v>
      </c>
      <c r="ED860" s="2" t="n">
        <v>0</v>
      </c>
      <c r="EE860" s="2" t="n">
        <v>100</v>
      </c>
      <c r="EF860" s="2" t="n">
        <v>100</v>
      </c>
      <c r="EG860" s="2" t="n">
        <v>0</v>
      </c>
      <c r="EH860" s="2" t="n">
        <v>100</v>
      </c>
      <c r="EI860" s="2" t="n">
        <v>100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</row>
    <row r="861">
      <c r="A861" s="2" t="n">
        <v>4</v>
      </c>
      <c r="B861" s="2" t="inlineStr">
        <is>
          <t>30.03.04.01</t>
        </is>
      </c>
      <c r="C861" s="2" t="inlineStr">
        <is>
          <t>Sistema piso elevado (Acabamento considerado em seus respectivos itens)</t>
        </is>
      </c>
      <c r="D861" s="2" t="inlineStr">
        <is>
          <t>02/09/2027</t>
        </is>
      </c>
      <c r="E861" s="2" t="inlineStr">
        <is>
          <t>15/09/2028</t>
        </is>
      </c>
      <c r="F861" s="2" t="n">
        <v>123407.06</v>
      </c>
      <c r="G861" s="2" t="n">
        <v>0</v>
      </c>
      <c r="H861" s="2" t="n">
        <v>123407.06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4.53</v>
      </c>
      <c r="CV861" s="2" t="n">
        <v>4.53</v>
      </c>
      <c r="CW861" s="2" t="n">
        <v>0</v>
      </c>
      <c r="CX861" s="2" t="n">
        <v>4.98</v>
      </c>
      <c r="CY861" s="2" t="n">
        <v>4.98</v>
      </c>
      <c r="CZ861" s="2" t="n">
        <v>0</v>
      </c>
      <c r="DA861" s="2" t="n">
        <v>23.25</v>
      </c>
      <c r="DB861" s="2" t="n">
        <v>17.77</v>
      </c>
      <c r="DC861" s="2" t="n">
        <v>0</v>
      </c>
      <c r="DD861" s="2" t="n">
        <v>36.95</v>
      </c>
      <c r="DE861" s="2" t="n">
        <v>31.47</v>
      </c>
      <c r="DF861" s="2" t="n">
        <v>0</v>
      </c>
      <c r="DG861" s="2" t="n">
        <v>56.14</v>
      </c>
      <c r="DH861" s="2" t="n">
        <v>50.66</v>
      </c>
      <c r="DI861" s="2" t="n">
        <v>0</v>
      </c>
      <c r="DJ861" s="2" t="n">
        <v>73.48999999999999</v>
      </c>
      <c r="DK861" s="2" t="n">
        <v>68.01000000000001</v>
      </c>
      <c r="DL861" s="2" t="n">
        <v>0</v>
      </c>
      <c r="DM861" s="2" t="n">
        <v>85.37</v>
      </c>
      <c r="DN861" s="2" t="n">
        <v>85.37</v>
      </c>
      <c r="DO861" s="2" t="n">
        <v>0</v>
      </c>
      <c r="DP861" s="2" t="n">
        <v>85.37</v>
      </c>
      <c r="DQ861" s="2" t="n">
        <v>85.37</v>
      </c>
      <c r="DR861" s="2" t="n">
        <v>0</v>
      </c>
      <c r="DS861" s="2" t="n">
        <v>85.37</v>
      </c>
      <c r="DT861" s="2" t="n">
        <v>85.37</v>
      </c>
      <c r="DU861" s="2" t="n">
        <v>0</v>
      </c>
      <c r="DV861" s="2" t="n">
        <v>85.89</v>
      </c>
      <c r="DW861" s="2" t="n">
        <v>85.89</v>
      </c>
      <c r="DX861" s="2" t="n">
        <v>0</v>
      </c>
      <c r="DY861" s="2" t="n">
        <v>89.58</v>
      </c>
      <c r="DZ861" s="2" t="n">
        <v>89.58</v>
      </c>
      <c r="EA861" s="2" t="n">
        <v>0</v>
      </c>
      <c r="EB861" s="2" t="n">
        <v>97.36</v>
      </c>
      <c r="EC861" s="2" t="n">
        <v>97.36</v>
      </c>
      <c r="ED861" s="2" t="n">
        <v>0</v>
      </c>
      <c r="EE861" s="2" t="n">
        <v>100</v>
      </c>
      <c r="EF861" s="2" t="n">
        <v>100</v>
      </c>
      <c r="EG861" s="2" t="n">
        <v>0</v>
      </c>
      <c r="EH861" s="2" t="n">
        <v>100</v>
      </c>
      <c r="EI861" s="2" t="n">
        <v>100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</row>
    <row r="862">
      <c r="A862" s="2" t="n">
        <v>2</v>
      </c>
      <c r="B862" s="2" t="inlineStr">
        <is>
          <t>30.04</t>
        </is>
      </c>
      <c r="C862" s="2" t="inlineStr">
        <is>
          <t>Paredes</t>
        </is>
      </c>
      <c r="D862" s="2" t="inlineStr">
        <is>
          <t>16/12/2026</t>
        </is>
      </c>
      <c r="E862" s="2" t="inlineStr">
        <is>
          <t>22/06/2028</t>
        </is>
      </c>
      <c r="F862" s="2" t="n">
        <v>1600756.995282478</v>
      </c>
      <c r="G862" s="2" t="n">
        <v>0</v>
      </c>
      <c r="H862" s="2" t="n">
        <v>1600756.995282478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0.29</v>
      </c>
      <c r="BY862" s="2" t="n">
        <v>0</v>
      </c>
      <c r="BZ862" s="2" t="n">
        <v>4.42</v>
      </c>
      <c r="CA862" s="2" t="n">
        <v>4.39</v>
      </c>
      <c r="CB862" s="2" t="n">
        <v>0</v>
      </c>
      <c r="CC862" s="2" t="n">
        <v>12.27</v>
      </c>
      <c r="CD862" s="2" t="n">
        <v>11.75</v>
      </c>
      <c r="CE862" s="2" t="n">
        <v>0</v>
      </c>
      <c r="CF862" s="2" t="n">
        <v>21.69</v>
      </c>
      <c r="CG862" s="2" t="n">
        <v>19.48</v>
      </c>
      <c r="CH862" s="2" t="n">
        <v>0</v>
      </c>
      <c r="CI862" s="2" t="n">
        <v>29.05</v>
      </c>
      <c r="CJ862" s="2" t="n">
        <v>26.84</v>
      </c>
      <c r="CK862" s="2" t="n">
        <v>0</v>
      </c>
      <c r="CL862" s="2" t="n">
        <v>37.15</v>
      </c>
      <c r="CM862" s="2" t="n">
        <v>34.94</v>
      </c>
      <c r="CN862" s="2" t="n">
        <v>0</v>
      </c>
      <c r="CO862" s="2" t="n">
        <v>42.3</v>
      </c>
      <c r="CP862" s="2" t="n">
        <v>40.09</v>
      </c>
      <c r="CQ862" s="2" t="n">
        <v>0</v>
      </c>
      <c r="CR862" s="2" t="n">
        <v>50.4</v>
      </c>
      <c r="CS862" s="2" t="n">
        <v>48.19</v>
      </c>
      <c r="CT862" s="2" t="n">
        <v>0</v>
      </c>
      <c r="CU862" s="2" t="n">
        <v>58.12</v>
      </c>
      <c r="CV862" s="2" t="n">
        <v>55.92</v>
      </c>
      <c r="CW862" s="2" t="n">
        <v>0</v>
      </c>
      <c r="CX862" s="2" t="n">
        <v>66.86</v>
      </c>
      <c r="CY862" s="2" t="n">
        <v>63.28</v>
      </c>
      <c r="CZ862" s="2" t="n">
        <v>0</v>
      </c>
      <c r="DA862" s="2" t="n">
        <v>74.31999999999999</v>
      </c>
      <c r="DB862" s="2" t="n">
        <v>70.64</v>
      </c>
      <c r="DC862" s="2" t="n">
        <v>0</v>
      </c>
      <c r="DD862" s="2" t="n">
        <v>77.26000000000001</v>
      </c>
      <c r="DE862" s="2" t="n">
        <v>76.77</v>
      </c>
      <c r="DF862" s="2" t="n">
        <v>0</v>
      </c>
      <c r="DG862" s="2" t="n">
        <v>82.89</v>
      </c>
      <c r="DH862" s="2" t="n">
        <v>79.38</v>
      </c>
      <c r="DI862" s="2" t="n">
        <v>0</v>
      </c>
      <c r="DJ862" s="2" t="n">
        <v>83.98</v>
      </c>
      <c r="DK862" s="2" t="n">
        <v>83.48999999999999</v>
      </c>
      <c r="DL862" s="2" t="n">
        <v>0</v>
      </c>
      <c r="DM862" s="2" t="n">
        <v>86.34999999999999</v>
      </c>
      <c r="DN862" s="2" t="n">
        <v>83.98</v>
      </c>
      <c r="DO862" s="2" t="n">
        <v>0</v>
      </c>
      <c r="DP862" s="2" t="n">
        <v>86.34999999999999</v>
      </c>
      <c r="DQ862" s="2" t="n">
        <v>83.98</v>
      </c>
      <c r="DR862" s="2" t="n">
        <v>0</v>
      </c>
      <c r="DS862" s="2" t="n">
        <v>97.06</v>
      </c>
      <c r="DT862" s="2" t="n">
        <v>97.06</v>
      </c>
      <c r="DU862" s="2" t="n">
        <v>0</v>
      </c>
      <c r="DV862" s="2" t="n">
        <v>100</v>
      </c>
      <c r="DW862" s="2" t="n">
        <v>100</v>
      </c>
      <c r="DX862" s="2" t="n">
        <v>0</v>
      </c>
      <c r="DY862" s="2" t="n">
        <v>100</v>
      </c>
      <c r="DZ862" s="2" t="n">
        <v>100</v>
      </c>
      <c r="EA862" s="2" t="n">
        <v>0</v>
      </c>
      <c r="EB862" s="2" t="n">
        <v>100</v>
      </c>
      <c r="EC862" s="2" t="n">
        <v>100</v>
      </c>
      <c r="ED862" s="2" t="n">
        <v>0</v>
      </c>
      <c r="EE862" s="2" t="n">
        <v>100</v>
      </c>
      <c r="EF862" s="2" t="n">
        <v>100</v>
      </c>
      <c r="EG862" s="2" t="n">
        <v>0</v>
      </c>
      <c r="EH862" s="2" t="n">
        <v>100</v>
      </c>
      <c r="EI862" s="2" t="n">
        <v>100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</row>
    <row r="863">
      <c r="A863" s="2" t="n">
        <v>3</v>
      </c>
      <c r="B863" s="2" t="inlineStr">
        <is>
          <t>30.04.01</t>
        </is>
      </c>
      <c r="C863" s="2" t="inlineStr">
        <is>
          <t>Porcelanatos</t>
        </is>
      </c>
      <c r="D863" s="2" t="inlineStr">
        <is>
          <t>16/12/2026</t>
        </is>
      </c>
      <c r="E863" s="2" t="inlineStr">
        <is>
          <t>22/06/2028</t>
        </is>
      </c>
      <c r="F863" s="2" t="n">
        <v>1421613.230329072</v>
      </c>
      <c r="G863" s="2" t="n">
        <v>0</v>
      </c>
      <c r="H863" s="2" t="n">
        <v>1421613.230329072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0.33</v>
      </c>
      <c r="BY863" s="2" t="n">
        <v>0</v>
      </c>
      <c r="BZ863" s="2" t="n">
        <v>4.97</v>
      </c>
      <c r="CA863" s="2" t="n">
        <v>4.94</v>
      </c>
      <c r="CB863" s="2" t="n">
        <v>0</v>
      </c>
      <c r="CC863" s="2" t="n">
        <v>13.81</v>
      </c>
      <c r="CD863" s="2" t="n">
        <v>13.23</v>
      </c>
      <c r="CE863" s="2" t="n">
        <v>0</v>
      </c>
      <c r="CF863" s="2" t="n">
        <v>24.42</v>
      </c>
      <c r="CG863" s="2" t="n">
        <v>21.93</v>
      </c>
      <c r="CH863" s="2" t="n">
        <v>0</v>
      </c>
      <c r="CI863" s="2" t="n">
        <v>32.71</v>
      </c>
      <c r="CJ863" s="2" t="n">
        <v>30.22</v>
      </c>
      <c r="CK863" s="2" t="n">
        <v>0</v>
      </c>
      <c r="CL863" s="2" t="n">
        <v>41.83</v>
      </c>
      <c r="CM863" s="2" t="n">
        <v>39.34</v>
      </c>
      <c r="CN863" s="2" t="n">
        <v>0</v>
      </c>
      <c r="CO863" s="2" t="n">
        <v>47.63</v>
      </c>
      <c r="CP863" s="2" t="n">
        <v>45.14</v>
      </c>
      <c r="CQ863" s="2" t="n">
        <v>0</v>
      </c>
      <c r="CR863" s="2" t="n">
        <v>56.75</v>
      </c>
      <c r="CS863" s="2" t="n">
        <v>54.26</v>
      </c>
      <c r="CT863" s="2" t="n">
        <v>0</v>
      </c>
      <c r="CU863" s="2" t="n">
        <v>65.45</v>
      </c>
      <c r="CV863" s="2" t="n">
        <v>62.96</v>
      </c>
      <c r="CW863" s="2" t="n">
        <v>0</v>
      </c>
      <c r="CX863" s="2" t="n">
        <v>75.29000000000001</v>
      </c>
      <c r="CY863" s="2" t="n">
        <v>71.25</v>
      </c>
      <c r="CZ863" s="2" t="n">
        <v>0</v>
      </c>
      <c r="DA863" s="2" t="n">
        <v>83.69</v>
      </c>
      <c r="DB863" s="2" t="n">
        <v>79.54000000000001</v>
      </c>
      <c r="DC863" s="2" t="n">
        <v>0</v>
      </c>
      <c r="DD863" s="2" t="n">
        <v>87</v>
      </c>
      <c r="DE863" s="2" t="n">
        <v>86.45</v>
      </c>
      <c r="DF863" s="2" t="n">
        <v>0</v>
      </c>
      <c r="DG863" s="2" t="n">
        <v>88.15000000000001</v>
      </c>
      <c r="DH863" s="2" t="n">
        <v>87.25</v>
      </c>
      <c r="DI863" s="2" t="n">
        <v>0</v>
      </c>
      <c r="DJ863" s="2" t="n">
        <v>88.43000000000001</v>
      </c>
      <c r="DK863" s="2" t="n">
        <v>87.87</v>
      </c>
      <c r="DL863" s="2" t="n">
        <v>0</v>
      </c>
      <c r="DM863" s="2" t="n">
        <v>91.09</v>
      </c>
      <c r="DN863" s="2" t="n">
        <v>88.43000000000001</v>
      </c>
      <c r="DO863" s="2" t="n">
        <v>0</v>
      </c>
      <c r="DP863" s="2" t="n">
        <v>91.09</v>
      </c>
      <c r="DQ863" s="2" t="n">
        <v>88.43000000000001</v>
      </c>
      <c r="DR863" s="2" t="n">
        <v>0</v>
      </c>
      <c r="DS863" s="2" t="n">
        <v>96.68000000000001</v>
      </c>
      <c r="DT863" s="2" t="n">
        <v>96.68000000000001</v>
      </c>
      <c r="DU863" s="2" t="n">
        <v>0</v>
      </c>
      <c r="DV863" s="2" t="n">
        <v>100</v>
      </c>
      <c r="DW863" s="2" t="n">
        <v>100</v>
      </c>
      <c r="DX863" s="2" t="n">
        <v>0</v>
      </c>
      <c r="DY863" s="2" t="n">
        <v>100</v>
      </c>
      <c r="DZ863" s="2" t="n">
        <v>100</v>
      </c>
      <c r="EA863" s="2" t="n">
        <v>0</v>
      </c>
      <c r="EB863" s="2" t="n">
        <v>100</v>
      </c>
      <c r="EC863" s="2" t="n">
        <v>100</v>
      </c>
      <c r="ED863" s="2" t="n">
        <v>0</v>
      </c>
      <c r="EE863" s="2" t="n">
        <v>100</v>
      </c>
      <c r="EF863" s="2" t="n">
        <v>100</v>
      </c>
      <c r="EG863" s="2" t="n">
        <v>0</v>
      </c>
      <c r="EH863" s="2" t="n">
        <v>100</v>
      </c>
      <c r="EI863" s="2" t="n">
        <v>100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</row>
    <row r="864">
      <c r="A864" s="2" t="n">
        <v>4</v>
      </c>
      <c r="B864" s="2" t="inlineStr">
        <is>
          <t>30.04.01.01</t>
        </is>
      </c>
      <c r="C864" s="2" t="inlineStr">
        <is>
          <t>Revestimento Porcelanato bege, 90x90cm, com acabamento acetinado. Ref.: Eliane, Munari Marfim AC RET, assentado com argamassa colante em pó ACIII</t>
        </is>
      </c>
      <c r="D864" s="2" t="inlineStr">
        <is>
          <t>16/12/2026</t>
        </is>
      </c>
      <c r="E864" s="2" t="inlineStr">
        <is>
          <t>22/06/2028</t>
        </is>
      </c>
      <c r="F864" s="2" t="n">
        <v>198920.9315186793</v>
      </c>
      <c r="G864" s="2" t="n">
        <v>0</v>
      </c>
      <c r="H864" s="2" t="n">
        <v>198920.9315186793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0.33</v>
      </c>
      <c r="BY864" s="2" t="n">
        <v>0</v>
      </c>
      <c r="BZ864" s="2" t="n">
        <v>4.97</v>
      </c>
      <c r="CA864" s="2" t="n">
        <v>4.94</v>
      </c>
      <c r="CB864" s="2" t="n">
        <v>0</v>
      </c>
      <c r="CC864" s="2" t="n">
        <v>13.81</v>
      </c>
      <c r="CD864" s="2" t="n">
        <v>13.23</v>
      </c>
      <c r="CE864" s="2" t="n">
        <v>0</v>
      </c>
      <c r="CF864" s="2" t="n">
        <v>24.42</v>
      </c>
      <c r="CG864" s="2" t="n">
        <v>21.93</v>
      </c>
      <c r="CH864" s="2" t="n">
        <v>0</v>
      </c>
      <c r="CI864" s="2" t="n">
        <v>32.71</v>
      </c>
      <c r="CJ864" s="2" t="n">
        <v>30.22</v>
      </c>
      <c r="CK864" s="2" t="n">
        <v>0</v>
      </c>
      <c r="CL864" s="2" t="n">
        <v>41.83</v>
      </c>
      <c r="CM864" s="2" t="n">
        <v>39.34</v>
      </c>
      <c r="CN864" s="2" t="n">
        <v>0</v>
      </c>
      <c r="CO864" s="2" t="n">
        <v>47.63</v>
      </c>
      <c r="CP864" s="2" t="n">
        <v>45.14</v>
      </c>
      <c r="CQ864" s="2" t="n">
        <v>0</v>
      </c>
      <c r="CR864" s="2" t="n">
        <v>56.75</v>
      </c>
      <c r="CS864" s="2" t="n">
        <v>54.26</v>
      </c>
      <c r="CT864" s="2" t="n">
        <v>0</v>
      </c>
      <c r="CU864" s="2" t="n">
        <v>65.45</v>
      </c>
      <c r="CV864" s="2" t="n">
        <v>62.96</v>
      </c>
      <c r="CW864" s="2" t="n">
        <v>0</v>
      </c>
      <c r="CX864" s="2" t="n">
        <v>75.29000000000001</v>
      </c>
      <c r="CY864" s="2" t="n">
        <v>71.25</v>
      </c>
      <c r="CZ864" s="2" t="n">
        <v>0</v>
      </c>
      <c r="DA864" s="2" t="n">
        <v>83.69</v>
      </c>
      <c r="DB864" s="2" t="n">
        <v>79.54000000000001</v>
      </c>
      <c r="DC864" s="2" t="n">
        <v>0</v>
      </c>
      <c r="DD864" s="2" t="n">
        <v>87</v>
      </c>
      <c r="DE864" s="2" t="n">
        <v>86.45</v>
      </c>
      <c r="DF864" s="2" t="n">
        <v>0</v>
      </c>
      <c r="DG864" s="2" t="n">
        <v>88.15000000000001</v>
      </c>
      <c r="DH864" s="2" t="n">
        <v>87.25</v>
      </c>
      <c r="DI864" s="2" t="n">
        <v>0</v>
      </c>
      <c r="DJ864" s="2" t="n">
        <v>88.43000000000001</v>
      </c>
      <c r="DK864" s="2" t="n">
        <v>87.87</v>
      </c>
      <c r="DL864" s="2" t="n">
        <v>0</v>
      </c>
      <c r="DM864" s="2" t="n">
        <v>91.09</v>
      </c>
      <c r="DN864" s="2" t="n">
        <v>88.43000000000001</v>
      </c>
      <c r="DO864" s="2" t="n">
        <v>0</v>
      </c>
      <c r="DP864" s="2" t="n">
        <v>91.09</v>
      </c>
      <c r="DQ864" s="2" t="n">
        <v>88.43000000000001</v>
      </c>
      <c r="DR864" s="2" t="n">
        <v>0</v>
      </c>
      <c r="DS864" s="2" t="n">
        <v>96.68000000000001</v>
      </c>
      <c r="DT864" s="2" t="n">
        <v>96.68000000000001</v>
      </c>
      <c r="DU864" s="2" t="n">
        <v>0</v>
      </c>
      <c r="DV864" s="2" t="n">
        <v>100</v>
      </c>
      <c r="DW864" s="2" t="n">
        <v>100</v>
      </c>
      <c r="DX864" s="2" t="n">
        <v>0</v>
      </c>
      <c r="DY864" s="2" t="n">
        <v>100</v>
      </c>
      <c r="DZ864" s="2" t="n">
        <v>100</v>
      </c>
      <c r="EA864" s="2" t="n">
        <v>0</v>
      </c>
      <c r="EB864" s="2" t="n">
        <v>100</v>
      </c>
      <c r="EC864" s="2" t="n">
        <v>100</v>
      </c>
      <c r="ED864" s="2" t="n">
        <v>0</v>
      </c>
      <c r="EE864" s="2" t="n">
        <v>100</v>
      </c>
      <c r="EF864" s="2" t="n">
        <v>100</v>
      </c>
      <c r="EG864" s="2" t="n">
        <v>0</v>
      </c>
      <c r="EH864" s="2" t="n">
        <v>100</v>
      </c>
      <c r="EI864" s="2" t="n">
        <v>100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</row>
    <row r="865">
      <c r="A865" s="2" t="n">
        <v>4</v>
      </c>
      <c r="B865" s="2" t="inlineStr">
        <is>
          <t>30.04.01.02</t>
        </is>
      </c>
      <c r="C865" s="2" t="inlineStr">
        <is>
          <t>(Drywall) Revestimento Porcelanato bege, 90x90cm, com acabamento acetinado. Ref.: Eliane, Munari Marfim AC RET, assentado com argamassa colante em pó ACIII</t>
        </is>
      </c>
      <c r="D865" s="2" t="inlineStr">
        <is>
          <t>16/12/2026</t>
        </is>
      </c>
      <c r="E865" s="2" t="inlineStr">
        <is>
          <t>22/06/2028</t>
        </is>
      </c>
      <c r="F865" s="2" t="n">
        <v>987560.7749301915</v>
      </c>
      <c r="G865" s="2" t="n">
        <v>0</v>
      </c>
      <c r="H865" s="2" t="n">
        <v>987560.7749301915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0.33</v>
      </c>
      <c r="BY865" s="2" t="n">
        <v>0</v>
      </c>
      <c r="BZ865" s="2" t="n">
        <v>4.97</v>
      </c>
      <c r="CA865" s="2" t="n">
        <v>4.94</v>
      </c>
      <c r="CB865" s="2" t="n">
        <v>0</v>
      </c>
      <c r="CC865" s="2" t="n">
        <v>13.81</v>
      </c>
      <c r="CD865" s="2" t="n">
        <v>13.23</v>
      </c>
      <c r="CE865" s="2" t="n">
        <v>0</v>
      </c>
      <c r="CF865" s="2" t="n">
        <v>24.42</v>
      </c>
      <c r="CG865" s="2" t="n">
        <v>21.93</v>
      </c>
      <c r="CH865" s="2" t="n">
        <v>0</v>
      </c>
      <c r="CI865" s="2" t="n">
        <v>32.71</v>
      </c>
      <c r="CJ865" s="2" t="n">
        <v>30.22</v>
      </c>
      <c r="CK865" s="2" t="n">
        <v>0</v>
      </c>
      <c r="CL865" s="2" t="n">
        <v>41.83</v>
      </c>
      <c r="CM865" s="2" t="n">
        <v>39.34</v>
      </c>
      <c r="CN865" s="2" t="n">
        <v>0</v>
      </c>
      <c r="CO865" s="2" t="n">
        <v>47.63</v>
      </c>
      <c r="CP865" s="2" t="n">
        <v>45.14</v>
      </c>
      <c r="CQ865" s="2" t="n">
        <v>0</v>
      </c>
      <c r="CR865" s="2" t="n">
        <v>56.75</v>
      </c>
      <c r="CS865" s="2" t="n">
        <v>54.26</v>
      </c>
      <c r="CT865" s="2" t="n">
        <v>0</v>
      </c>
      <c r="CU865" s="2" t="n">
        <v>65.45</v>
      </c>
      <c r="CV865" s="2" t="n">
        <v>62.96</v>
      </c>
      <c r="CW865" s="2" t="n">
        <v>0</v>
      </c>
      <c r="CX865" s="2" t="n">
        <v>75.29000000000001</v>
      </c>
      <c r="CY865" s="2" t="n">
        <v>71.25</v>
      </c>
      <c r="CZ865" s="2" t="n">
        <v>0</v>
      </c>
      <c r="DA865" s="2" t="n">
        <v>83.69</v>
      </c>
      <c r="DB865" s="2" t="n">
        <v>79.54000000000001</v>
      </c>
      <c r="DC865" s="2" t="n">
        <v>0</v>
      </c>
      <c r="DD865" s="2" t="n">
        <v>87</v>
      </c>
      <c r="DE865" s="2" t="n">
        <v>86.45</v>
      </c>
      <c r="DF865" s="2" t="n">
        <v>0</v>
      </c>
      <c r="DG865" s="2" t="n">
        <v>88.15000000000001</v>
      </c>
      <c r="DH865" s="2" t="n">
        <v>87.25</v>
      </c>
      <c r="DI865" s="2" t="n">
        <v>0</v>
      </c>
      <c r="DJ865" s="2" t="n">
        <v>88.43000000000001</v>
      </c>
      <c r="DK865" s="2" t="n">
        <v>87.87</v>
      </c>
      <c r="DL865" s="2" t="n">
        <v>0</v>
      </c>
      <c r="DM865" s="2" t="n">
        <v>91.09</v>
      </c>
      <c r="DN865" s="2" t="n">
        <v>88.43000000000001</v>
      </c>
      <c r="DO865" s="2" t="n">
        <v>0</v>
      </c>
      <c r="DP865" s="2" t="n">
        <v>91.09</v>
      </c>
      <c r="DQ865" s="2" t="n">
        <v>88.43000000000001</v>
      </c>
      <c r="DR865" s="2" t="n">
        <v>0</v>
      </c>
      <c r="DS865" s="2" t="n">
        <v>96.68000000000001</v>
      </c>
      <c r="DT865" s="2" t="n">
        <v>96.68000000000001</v>
      </c>
      <c r="DU865" s="2" t="n">
        <v>0</v>
      </c>
      <c r="DV865" s="2" t="n">
        <v>100</v>
      </c>
      <c r="DW865" s="2" t="n">
        <v>100</v>
      </c>
      <c r="DX865" s="2" t="n">
        <v>0</v>
      </c>
      <c r="DY865" s="2" t="n">
        <v>100</v>
      </c>
      <c r="DZ865" s="2" t="n">
        <v>100</v>
      </c>
      <c r="EA865" s="2" t="n">
        <v>0</v>
      </c>
      <c r="EB865" s="2" t="n">
        <v>100</v>
      </c>
      <c r="EC865" s="2" t="n">
        <v>100</v>
      </c>
      <c r="ED865" s="2" t="n">
        <v>0</v>
      </c>
      <c r="EE865" s="2" t="n">
        <v>100</v>
      </c>
      <c r="EF865" s="2" t="n">
        <v>100</v>
      </c>
      <c r="EG865" s="2" t="n">
        <v>0</v>
      </c>
      <c r="EH865" s="2" t="n">
        <v>100</v>
      </c>
      <c r="EI865" s="2" t="n">
        <v>100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</row>
    <row r="866">
      <c r="A866" s="2" t="n">
        <v>4</v>
      </c>
      <c r="B866" s="2" t="inlineStr">
        <is>
          <t>30.04.01.03</t>
        </is>
      </c>
      <c r="C866" s="2" t="inlineStr">
        <is>
          <t>Revestimento Porcelanato branco, 32,5x59cm, com acabamento acetinado. Ref.: Eliane, Forma Branco AC RET  assentado com argamassa colante em pó ACIII</t>
        </is>
      </c>
      <c r="D866" s="2" t="inlineStr">
        <is>
          <t>16/12/2026</t>
        </is>
      </c>
      <c r="E866" s="2" t="inlineStr">
        <is>
          <t>22/06/2028</t>
        </is>
      </c>
      <c r="F866" s="2" t="n">
        <v>38363.71545594507</v>
      </c>
      <c r="G866" s="2" t="n">
        <v>0</v>
      </c>
      <c r="H866" s="2" t="n">
        <v>38363.71545594507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0.33</v>
      </c>
      <c r="BY866" s="2" t="n">
        <v>0</v>
      </c>
      <c r="BZ866" s="2" t="n">
        <v>4.97</v>
      </c>
      <c r="CA866" s="2" t="n">
        <v>4.94</v>
      </c>
      <c r="CB866" s="2" t="n">
        <v>0</v>
      </c>
      <c r="CC866" s="2" t="n">
        <v>13.81</v>
      </c>
      <c r="CD866" s="2" t="n">
        <v>13.23</v>
      </c>
      <c r="CE866" s="2" t="n">
        <v>0</v>
      </c>
      <c r="CF866" s="2" t="n">
        <v>24.42</v>
      </c>
      <c r="CG866" s="2" t="n">
        <v>21.93</v>
      </c>
      <c r="CH866" s="2" t="n">
        <v>0</v>
      </c>
      <c r="CI866" s="2" t="n">
        <v>32.71</v>
      </c>
      <c r="CJ866" s="2" t="n">
        <v>30.22</v>
      </c>
      <c r="CK866" s="2" t="n">
        <v>0</v>
      </c>
      <c r="CL866" s="2" t="n">
        <v>41.83</v>
      </c>
      <c r="CM866" s="2" t="n">
        <v>39.34</v>
      </c>
      <c r="CN866" s="2" t="n">
        <v>0</v>
      </c>
      <c r="CO866" s="2" t="n">
        <v>47.63</v>
      </c>
      <c r="CP866" s="2" t="n">
        <v>45.14</v>
      </c>
      <c r="CQ866" s="2" t="n">
        <v>0</v>
      </c>
      <c r="CR866" s="2" t="n">
        <v>56.75</v>
      </c>
      <c r="CS866" s="2" t="n">
        <v>54.26</v>
      </c>
      <c r="CT866" s="2" t="n">
        <v>0</v>
      </c>
      <c r="CU866" s="2" t="n">
        <v>65.45</v>
      </c>
      <c r="CV866" s="2" t="n">
        <v>62.96</v>
      </c>
      <c r="CW866" s="2" t="n">
        <v>0</v>
      </c>
      <c r="CX866" s="2" t="n">
        <v>75.29000000000001</v>
      </c>
      <c r="CY866" s="2" t="n">
        <v>71.25</v>
      </c>
      <c r="CZ866" s="2" t="n">
        <v>0</v>
      </c>
      <c r="DA866" s="2" t="n">
        <v>83.69</v>
      </c>
      <c r="DB866" s="2" t="n">
        <v>79.54000000000001</v>
      </c>
      <c r="DC866" s="2" t="n">
        <v>0</v>
      </c>
      <c r="DD866" s="2" t="n">
        <v>87</v>
      </c>
      <c r="DE866" s="2" t="n">
        <v>86.45</v>
      </c>
      <c r="DF866" s="2" t="n">
        <v>0</v>
      </c>
      <c r="DG866" s="2" t="n">
        <v>88.15000000000001</v>
      </c>
      <c r="DH866" s="2" t="n">
        <v>87.25</v>
      </c>
      <c r="DI866" s="2" t="n">
        <v>0</v>
      </c>
      <c r="DJ866" s="2" t="n">
        <v>88.43000000000001</v>
      </c>
      <c r="DK866" s="2" t="n">
        <v>87.87</v>
      </c>
      <c r="DL866" s="2" t="n">
        <v>0</v>
      </c>
      <c r="DM866" s="2" t="n">
        <v>91.09</v>
      </c>
      <c r="DN866" s="2" t="n">
        <v>88.43000000000001</v>
      </c>
      <c r="DO866" s="2" t="n">
        <v>0</v>
      </c>
      <c r="DP866" s="2" t="n">
        <v>91.09</v>
      </c>
      <c r="DQ866" s="2" t="n">
        <v>88.43000000000001</v>
      </c>
      <c r="DR866" s="2" t="n">
        <v>0</v>
      </c>
      <c r="DS866" s="2" t="n">
        <v>96.68000000000001</v>
      </c>
      <c r="DT866" s="2" t="n">
        <v>96.68000000000001</v>
      </c>
      <c r="DU866" s="2" t="n">
        <v>0</v>
      </c>
      <c r="DV866" s="2" t="n">
        <v>100</v>
      </c>
      <c r="DW866" s="2" t="n">
        <v>100</v>
      </c>
      <c r="DX866" s="2" t="n">
        <v>0</v>
      </c>
      <c r="DY866" s="2" t="n">
        <v>100</v>
      </c>
      <c r="DZ866" s="2" t="n">
        <v>100</v>
      </c>
      <c r="EA866" s="2" t="n">
        <v>0</v>
      </c>
      <c r="EB866" s="2" t="n">
        <v>100</v>
      </c>
      <c r="EC866" s="2" t="n">
        <v>100</v>
      </c>
      <c r="ED866" s="2" t="n">
        <v>0</v>
      </c>
      <c r="EE866" s="2" t="n">
        <v>100</v>
      </c>
      <c r="EF866" s="2" t="n">
        <v>100</v>
      </c>
      <c r="EG866" s="2" t="n">
        <v>0</v>
      </c>
      <c r="EH866" s="2" t="n">
        <v>100</v>
      </c>
      <c r="EI866" s="2" t="n">
        <v>100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</row>
    <row r="867">
      <c r="A867" s="2" t="n">
        <v>4</v>
      </c>
      <c r="B867" s="2" t="inlineStr">
        <is>
          <t>30.04.01.04</t>
        </is>
      </c>
      <c r="C867" s="2" t="inlineStr">
        <is>
          <t>(Drywall) Revestimento Porcelanato branco, 32,5x59cm, com acabamento acetinado. Ref.: Eliane, Forma Branco AC RET  assentado com argamassa colante em pó ACIII</t>
        </is>
      </c>
      <c r="D867" s="2" t="inlineStr">
        <is>
          <t>16/12/2026</t>
        </is>
      </c>
      <c r="E867" s="2" t="inlineStr">
        <is>
          <t>22/06/2028</t>
        </is>
      </c>
      <c r="F867" s="2" t="n">
        <v>87001.23391099225</v>
      </c>
      <c r="G867" s="2" t="n">
        <v>0</v>
      </c>
      <c r="H867" s="2" t="n">
        <v>87001.23391099225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0.33</v>
      </c>
      <c r="BY867" s="2" t="n">
        <v>0</v>
      </c>
      <c r="BZ867" s="2" t="n">
        <v>4.97</v>
      </c>
      <c r="CA867" s="2" t="n">
        <v>4.94</v>
      </c>
      <c r="CB867" s="2" t="n">
        <v>0</v>
      </c>
      <c r="CC867" s="2" t="n">
        <v>13.81</v>
      </c>
      <c r="CD867" s="2" t="n">
        <v>13.23</v>
      </c>
      <c r="CE867" s="2" t="n">
        <v>0</v>
      </c>
      <c r="CF867" s="2" t="n">
        <v>24.42</v>
      </c>
      <c r="CG867" s="2" t="n">
        <v>21.93</v>
      </c>
      <c r="CH867" s="2" t="n">
        <v>0</v>
      </c>
      <c r="CI867" s="2" t="n">
        <v>32.71</v>
      </c>
      <c r="CJ867" s="2" t="n">
        <v>30.22</v>
      </c>
      <c r="CK867" s="2" t="n">
        <v>0</v>
      </c>
      <c r="CL867" s="2" t="n">
        <v>41.83</v>
      </c>
      <c r="CM867" s="2" t="n">
        <v>39.34</v>
      </c>
      <c r="CN867" s="2" t="n">
        <v>0</v>
      </c>
      <c r="CO867" s="2" t="n">
        <v>47.63</v>
      </c>
      <c r="CP867" s="2" t="n">
        <v>45.14</v>
      </c>
      <c r="CQ867" s="2" t="n">
        <v>0</v>
      </c>
      <c r="CR867" s="2" t="n">
        <v>56.75</v>
      </c>
      <c r="CS867" s="2" t="n">
        <v>54.26</v>
      </c>
      <c r="CT867" s="2" t="n">
        <v>0</v>
      </c>
      <c r="CU867" s="2" t="n">
        <v>65.45</v>
      </c>
      <c r="CV867" s="2" t="n">
        <v>62.96</v>
      </c>
      <c r="CW867" s="2" t="n">
        <v>0</v>
      </c>
      <c r="CX867" s="2" t="n">
        <v>75.29000000000001</v>
      </c>
      <c r="CY867" s="2" t="n">
        <v>71.25</v>
      </c>
      <c r="CZ867" s="2" t="n">
        <v>0</v>
      </c>
      <c r="DA867" s="2" t="n">
        <v>83.69</v>
      </c>
      <c r="DB867" s="2" t="n">
        <v>79.54000000000001</v>
      </c>
      <c r="DC867" s="2" t="n">
        <v>0</v>
      </c>
      <c r="DD867" s="2" t="n">
        <v>87</v>
      </c>
      <c r="DE867" s="2" t="n">
        <v>86.45</v>
      </c>
      <c r="DF867" s="2" t="n">
        <v>0</v>
      </c>
      <c r="DG867" s="2" t="n">
        <v>88.15000000000001</v>
      </c>
      <c r="DH867" s="2" t="n">
        <v>87.25</v>
      </c>
      <c r="DI867" s="2" t="n">
        <v>0</v>
      </c>
      <c r="DJ867" s="2" t="n">
        <v>88.43000000000001</v>
      </c>
      <c r="DK867" s="2" t="n">
        <v>87.87</v>
      </c>
      <c r="DL867" s="2" t="n">
        <v>0</v>
      </c>
      <c r="DM867" s="2" t="n">
        <v>91.09</v>
      </c>
      <c r="DN867" s="2" t="n">
        <v>88.43000000000001</v>
      </c>
      <c r="DO867" s="2" t="n">
        <v>0</v>
      </c>
      <c r="DP867" s="2" t="n">
        <v>91.09</v>
      </c>
      <c r="DQ867" s="2" t="n">
        <v>88.43000000000001</v>
      </c>
      <c r="DR867" s="2" t="n">
        <v>0</v>
      </c>
      <c r="DS867" s="2" t="n">
        <v>96.68000000000001</v>
      </c>
      <c r="DT867" s="2" t="n">
        <v>96.68000000000001</v>
      </c>
      <c r="DU867" s="2" t="n">
        <v>0</v>
      </c>
      <c r="DV867" s="2" t="n">
        <v>100</v>
      </c>
      <c r="DW867" s="2" t="n">
        <v>100</v>
      </c>
      <c r="DX867" s="2" t="n">
        <v>0</v>
      </c>
      <c r="DY867" s="2" t="n">
        <v>100</v>
      </c>
      <c r="DZ867" s="2" t="n">
        <v>100</v>
      </c>
      <c r="EA867" s="2" t="n">
        <v>0</v>
      </c>
      <c r="EB867" s="2" t="n">
        <v>100</v>
      </c>
      <c r="EC867" s="2" t="n">
        <v>100</v>
      </c>
      <c r="ED867" s="2" t="n">
        <v>0</v>
      </c>
      <c r="EE867" s="2" t="n">
        <v>100</v>
      </c>
      <c r="EF867" s="2" t="n">
        <v>100</v>
      </c>
      <c r="EG867" s="2" t="n">
        <v>0</v>
      </c>
      <c r="EH867" s="2" t="n">
        <v>100</v>
      </c>
      <c r="EI867" s="2" t="n">
        <v>100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</row>
    <row r="868">
      <c r="A868" s="2" t="n">
        <v>4</v>
      </c>
      <c r="B868" s="2" t="inlineStr">
        <is>
          <t>30.04.01.05</t>
        </is>
      </c>
      <c r="C868" s="2" t="inlineStr">
        <is>
          <t>(Área comum) Revestimento Porcelanato Eliane Munari marfim AC 120x120cm ou 90x90cm, assentado com argamassa colante em pó ACIII</t>
        </is>
      </c>
      <c r="D868" s="2" t="inlineStr">
        <is>
          <t>16/12/2026</t>
        </is>
      </c>
      <c r="E868" s="2" t="inlineStr">
        <is>
          <t>22/06/2028</t>
        </is>
      </c>
      <c r="F868" s="2" t="n">
        <v>33619.76584132964</v>
      </c>
      <c r="G868" s="2" t="n">
        <v>0</v>
      </c>
      <c r="H868" s="2" t="n">
        <v>33619.76584132964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0.33</v>
      </c>
      <c r="BY868" s="2" t="n">
        <v>0</v>
      </c>
      <c r="BZ868" s="2" t="n">
        <v>4.97</v>
      </c>
      <c r="CA868" s="2" t="n">
        <v>4.94</v>
      </c>
      <c r="CB868" s="2" t="n">
        <v>0</v>
      </c>
      <c r="CC868" s="2" t="n">
        <v>13.81</v>
      </c>
      <c r="CD868" s="2" t="n">
        <v>13.23</v>
      </c>
      <c r="CE868" s="2" t="n">
        <v>0</v>
      </c>
      <c r="CF868" s="2" t="n">
        <v>24.42</v>
      </c>
      <c r="CG868" s="2" t="n">
        <v>21.93</v>
      </c>
      <c r="CH868" s="2" t="n">
        <v>0</v>
      </c>
      <c r="CI868" s="2" t="n">
        <v>32.71</v>
      </c>
      <c r="CJ868" s="2" t="n">
        <v>30.22</v>
      </c>
      <c r="CK868" s="2" t="n">
        <v>0</v>
      </c>
      <c r="CL868" s="2" t="n">
        <v>41.83</v>
      </c>
      <c r="CM868" s="2" t="n">
        <v>39.34</v>
      </c>
      <c r="CN868" s="2" t="n">
        <v>0</v>
      </c>
      <c r="CO868" s="2" t="n">
        <v>47.63</v>
      </c>
      <c r="CP868" s="2" t="n">
        <v>45.14</v>
      </c>
      <c r="CQ868" s="2" t="n">
        <v>0</v>
      </c>
      <c r="CR868" s="2" t="n">
        <v>56.75</v>
      </c>
      <c r="CS868" s="2" t="n">
        <v>54.26</v>
      </c>
      <c r="CT868" s="2" t="n">
        <v>0</v>
      </c>
      <c r="CU868" s="2" t="n">
        <v>65.45</v>
      </c>
      <c r="CV868" s="2" t="n">
        <v>62.96</v>
      </c>
      <c r="CW868" s="2" t="n">
        <v>0</v>
      </c>
      <c r="CX868" s="2" t="n">
        <v>75.29000000000001</v>
      </c>
      <c r="CY868" s="2" t="n">
        <v>71.25</v>
      </c>
      <c r="CZ868" s="2" t="n">
        <v>0</v>
      </c>
      <c r="DA868" s="2" t="n">
        <v>83.69</v>
      </c>
      <c r="DB868" s="2" t="n">
        <v>79.54000000000001</v>
      </c>
      <c r="DC868" s="2" t="n">
        <v>0</v>
      </c>
      <c r="DD868" s="2" t="n">
        <v>87</v>
      </c>
      <c r="DE868" s="2" t="n">
        <v>86.45</v>
      </c>
      <c r="DF868" s="2" t="n">
        <v>0</v>
      </c>
      <c r="DG868" s="2" t="n">
        <v>88.15000000000001</v>
      </c>
      <c r="DH868" s="2" t="n">
        <v>87.25</v>
      </c>
      <c r="DI868" s="2" t="n">
        <v>0</v>
      </c>
      <c r="DJ868" s="2" t="n">
        <v>88.43000000000001</v>
      </c>
      <c r="DK868" s="2" t="n">
        <v>87.87</v>
      </c>
      <c r="DL868" s="2" t="n">
        <v>0</v>
      </c>
      <c r="DM868" s="2" t="n">
        <v>91.09</v>
      </c>
      <c r="DN868" s="2" t="n">
        <v>88.43000000000001</v>
      </c>
      <c r="DO868" s="2" t="n">
        <v>0</v>
      </c>
      <c r="DP868" s="2" t="n">
        <v>91.09</v>
      </c>
      <c r="DQ868" s="2" t="n">
        <v>88.43000000000001</v>
      </c>
      <c r="DR868" s="2" t="n">
        <v>0</v>
      </c>
      <c r="DS868" s="2" t="n">
        <v>96.68000000000001</v>
      </c>
      <c r="DT868" s="2" t="n">
        <v>96.68000000000001</v>
      </c>
      <c r="DU868" s="2" t="n">
        <v>0</v>
      </c>
      <c r="DV868" s="2" t="n">
        <v>100</v>
      </c>
      <c r="DW868" s="2" t="n">
        <v>100</v>
      </c>
      <c r="DX868" s="2" t="n">
        <v>0</v>
      </c>
      <c r="DY868" s="2" t="n">
        <v>100</v>
      </c>
      <c r="DZ868" s="2" t="n">
        <v>100</v>
      </c>
      <c r="EA868" s="2" t="n">
        <v>0</v>
      </c>
      <c r="EB868" s="2" t="n">
        <v>100</v>
      </c>
      <c r="EC868" s="2" t="n">
        <v>100</v>
      </c>
      <c r="ED868" s="2" t="n">
        <v>0</v>
      </c>
      <c r="EE868" s="2" t="n">
        <v>100</v>
      </c>
      <c r="EF868" s="2" t="n">
        <v>100</v>
      </c>
      <c r="EG868" s="2" t="n">
        <v>0</v>
      </c>
      <c r="EH868" s="2" t="n">
        <v>100</v>
      </c>
      <c r="EI868" s="2" t="n">
        <v>100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</row>
    <row r="869">
      <c r="A869" s="2" t="n">
        <v>4</v>
      </c>
      <c r="B869" s="2" t="inlineStr">
        <is>
          <t>30.04.01.06</t>
        </is>
      </c>
      <c r="C869" s="2" t="inlineStr">
        <is>
          <t>(Área comum) Revestimento Porcelanato cinza 60x60cm com acabamento acetinado, paginação conforme detalhamento, ref.: Eliane, Munari cimento AC, assentado com argamassa colante em pó ACIII</t>
        </is>
      </c>
      <c r="D869" s="2" t="inlineStr">
        <is>
          <t>16/12/2026</t>
        </is>
      </c>
      <c r="E869" s="2" t="inlineStr">
        <is>
          <t>22/06/2028</t>
        </is>
      </c>
      <c r="F869" s="2" t="n">
        <v>76146.80867193425</v>
      </c>
      <c r="G869" s="2" t="n">
        <v>0</v>
      </c>
      <c r="H869" s="2" t="n">
        <v>76146.80867193425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0.33</v>
      </c>
      <c r="BY869" s="2" t="n">
        <v>0</v>
      </c>
      <c r="BZ869" s="2" t="n">
        <v>4.97</v>
      </c>
      <c r="CA869" s="2" t="n">
        <v>4.94</v>
      </c>
      <c r="CB869" s="2" t="n">
        <v>0</v>
      </c>
      <c r="CC869" s="2" t="n">
        <v>13.81</v>
      </c>
      <c r="CD869" s="2" t="n">
        <v>13.23</v>
      </c>
      <c r="CE869" s="2" t="n">
        <v>0</v>
      </c>
      <c r="CF869" s="2" t="n">
        <v>24.42</v>
      </c>
      <c r="CG869" s="2" t="n">
        <v>21.93</v>
      </c>
      <c r="CH869" s="2" t="n">
        <v>0</v>
      </c>
      <c r="CI869" s="2" t="n">
        <v>32.71</v>
      </c>
      <c r="CJ869" s="2" t="n">
        <v>30.22</v>
      </c>
      <c r="CK869" s="2" t="n">
        <v>0</v>
      </c>
      <c r="CL869" s="2" t="n">
        <v>41.83</v>
      </c>
      <c r="CM869" s="2" t="n">
        <v>39.34</v>
      </c>
      <c r="CN869" s="2" t="n">
        <v>0</v>
      </c>
      <c r="CO869" s="2" t="n">
        <v>47.63</v>
      </c>
      <c r="CP869" s="2" t="n">
        <v>45.14</v>
      </c>
      <c r="CQ869" s="2" t="n">
        <v>0</v>
      </c>
      <c r="CR869" s="2" t="n">
        <v>56.75</v>
      </c>
      <c r="CS869" s="2" t="n">
        <v>54.26</v>
      </c>
      <c r="CT869" s="2" t="n">
        <v>0</v>
      </c>
      <c r="CU869" s="2" t="n">
        <v>65.45</v>
      </c>
      <c r="CV869" s="2" t="n">
        <v>62.96</v>
      </c>
      <c r="CW869" s="2" t="n">
        <v>0</v>
      </c>
      <c r="CX869" s="2" t="n">
        <v>75.29000000000001</v>
      </c>
      <c r="CY869" s="2" t="n">
        <v>71.25</v>
      </c>
      <c r="CZ869" s="2" t="n">
        <v>0</v>
      </c>
      <c r="DA869" s="2" t="n">
        <v>83.69</v>
      </c>
      <c r="DB869" s="2" t="n">
        <v>79.54000000000001</v>
      </c>
      <c r="DC869" s="2" t="n">
        <v>0</v>
      </c>
      <c r="DD869" s="2" t="n">
        <v>87</v>
      </c>
      <c r="DE869" s="2" t="n">
        <v>86.45</v>
      </c>
      <c r="DF869" s="2" t="n">
        <v>0</v>
      </c>
      <c r="DG869" s="2" t="n">
        <v>88.15000000000001</v>
      </c>
      <c r="DH869" s="2" t="n">
        <v>87.25</v>
      </c>
      <c r="DI869" s="2" t="n">
        <v>0</v>
      </c>
      <c r="DJ869" s="2" t="n">
        <v>88.43000000000001</v>
      </c>
      <c r="DK869" s="2" t="n">
        <v>87.87</v>
      </c>
      <c r="DL869" s="2" t="n">
        <v>0</v>
      </c>
      <c r="DM869" s="2" t="n">
        <v>91.09</v>
      </c>
      <c r="DN869" s="2" t="n">
        <v>88.43000000000001</v>
      </c>
      <c r="DO869" s="2" t="n">
        <v>0</v>
      </c>
      <c r="DP869" s="2" t="n">
        <v>91.09</v>
      </c>
      <c r="DQ869" s="2" t="n">
        <v>88.43000000000001</v>
      </c>
      <c r="DR869" s="2" t="n">
        <v>0</v>
      </c>
      <c r="DS869" s="2" t="n">
        <v>96.68000000000001</v>
      </c>
      <c r="DT869" s="2" t="n">
        <v>96.68000000000001</v>
      </c>
      <c r="DU869" s="2" t="n">
        <v>0</v>
      </c>
      <c r="DV869" s="2" t="n">
        <v>100</v>
      </c>
      <c r="DW869" s="2" t="n">
        <v>100</v>
      </c>
      <c r="DX869" s="2" t="n">
        <v>0</v>
      </c>
      <c r="DY869" s="2" t="n">
        <v>100</v>
      </c>
      <c r="DZ869" s="2" t="n">
        <v>100</v>
      </c>
      <c r="EA869" s="2" t="n">
        <v>0</v>
      </c>
      <c r="EB869" s="2" t="n">
        <v>100</v>
      </c>
      <c r="EC869" s="2" t="n">
        <v>100</v>
      </c>
      <c r="ED869" s="2" t="n">
        <v>0</v>
      </c>
      <c r="EE869" s="2" t="n">
        <v>100</v>
      </c>
      <c r="EF869" s="2" t="n">
        <v>100</v>
      </c>
      <c r="EG869" s="2" t="n">
        <v>0</v>
      </c>
      <c r="EH869" s="2" t="n">
        <v>100</v>
      </c>
      <c r="EI869" s="2" t="n">
        <v>100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</row>
    <row r="870">
      <c r="A870" s="2" t="n">
        <v>4</v>
      </c>
      <c r="B870" s="2" t="inlineStr">
        <is>
          <t>30.04.01.07</t>
        </is>
      </c>
      <c r="C870" s="2" t="inlineStr">
        <is>
          <t>(Área comum) Revestimento Porcelanato Sunset Cappadocia 14,5x14,5cm, assentado com argamassa colante em pó ACIII</t>
        </is>
      </c>
      <c r="D870" s="2" t="inlineStr">
        <is>
          <t>16/12/2026</t>
        </is>
      </c>
      <c r="E870" s="2" t="inlineStr">
        <is>
          <t>22/06/2028</t>
        </is>
      </c>
      <c r="F870" s="2" t="n">
        <v>0</v>
      </c>
      <c r="G870" s="2" t="n">
        <v>0</v>
      </c>
      <c r="H870" s="2" t="n">
        <v>0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0.33</v>
      </c>
      <c r="BY870" s="2" t="n">
        <v>0</v>
      </c>
      <c r="BZ870" s="2" t="n">
        <v>4.97</v>
      </c>
      <c r="CA870" s="2" t="n">
        <v>4.94</v>
      </c>
      <c r="CB870" s="2" t="n">
        <v>0</v>
      </c>
      <c r="CC870" s="2" t="n">
        <v>13.81</v>
      </c>
      <c r="CD870" s="2" t="n">
        <v>13.23</v>
      </c>
      <c r="CE870" s="2" t="n">
        <v>0</v>
      </c>
      <c r="CF870" s="2" t="n">
        <v>24.42</v>
      </c>
      <c r="CG870" s="2" t="n">
        <v>21.93</v>
      </c>
      <c r="CH870" s="2" t="n">
        <v>0</v>
      </c>
      <c r="CI870" s="2" t="n">
        <v>32.71</v>
      </c>
      <c r="CJ870" s="2" t="n">
        <v>30.22</v>
      </c>
      <c r="CK870" s="2" t="n">
        <v>0</v>
      </c>
      <c r="CL870" s="2" t="n">
        <v>41.83</v>
      </c>
      <c r="CM870" s="2" t="n">
        <v>39.34</v>
      </c>
      <c r="CN870" s="2" t="n">
        <v>0</v>
      </c>
      <c r="CO870" s="2" t="n">
        <v>47.63</v>
      </c>
      <c r="CP870" s="2" t="n">
        <v>45.14</v>
      </c>
      <c r="CQ870" s="2" t="n">
        <v>0</v>
      </c>
      <c r="CR870" s="2" t="n">
        <v>56.75</v>
      </c>
      <c r="CS870" s="2" t="n">
        <v>54.26</v>
      </c>
      <c r="CT870" s="2" t="n">
        <v>0</v>
      </c>
      <c r="CU870" s="2" t="n">
        <v>65.45</v>
      </c>
      <c r="CV870" s="2" t="n">
        <v>62.96</v>
      </c>
      <c r="CW870" s="2" t="n">
        <v>0</v>
      </c>
      <c r="CX870" s="2" t="n">
        <v>75.29000000000001</v>
      </c>
      <c r="CY870" s="2" t="n">
        <v>71.25</v>
      </c>
      <c r="CZ870" s="2" t="n">
        <v>0</v>
      </c>
      <c r="DA870" s="2" t="n">
        <v>83.69</v>
      </c>
      <c r="DB870" s="2" t="n">
        <v>79.54000000000001</v>
      </c>
      <c r="DC870" s="2" t="n">
        <v>0</v>
      </c>
      <c r="DD870" s="2" t="n">
        <v>87</v>
      </c>
      <c r="DE870" s="2" t="n">
        <v>86.45</v>
      </c>
      <c r="DF870" s="2" t="n">
        <v>0</v>
      </c>
      <c r="DG870" s="2" t="n">
        <v>88.15000000000001</v>
      </c>
      <c r="DH870" s="2" t="n">
        <v>87.25</v>
      </c>
      <c r="DI870" s="2" t="n">
        <v>0</v>
      </c>
      <c r="DJ870" s="2" t="n">
        <v>88.43000000000001</v>
      </c>
      <c r="DK870" s="2" t="n">
        <v>87.87</v>
      </c>
      <c r="DL870" s="2" t="n">
        <v>0</v>
      </c>
      <c r="DM870" s="2" t="n">
        <v>91.09</v>
      </c>
      <c r="DN870" s="2" t="n">
        <v>88.43000000000001</v>
      </c>
      <c r="DO870" s="2" t="n">
        <v>0</v>
      </c>
      <c r="DP870" s="2" t="n">
        <v>91.09</v>
      </c>
      <c r="DQ870" s="2" t="n">
        <v>88.43000000000001</v>
      </c>
      <c r="DR870" s="2" t="n">
        <v>0</v>
      </c>
      <c r="DS870" s="2" t="n">
        <v>96.68000000000001</v>
      </c>
      <c r="DT870" s="2" t="n">
        <v>96.68000000000001</v>
      </c>
      <c r="DU870" s="2" t="n">
        <v>0</v>
      </c>
      <c r="DV870" s="2" t="n">
        <v>100</v>
      </c>
      <c r="DW870" s="2" t="n">
        <v>100</v>
      </c>
      <c r="DX870" s="2" t="n">
        <v>0</v>
      </c>
      <c r="DY870" s="2" t="n">
        <v>100</v>
      </c>
      <c r="DZ870" s="2" t="n">
        <v>100</v>
      </c>
      <c r="EA870" s="2" t="n">
        <v>0</v>
      </c>
      <c r="EB870" s="2" t="n">
        <v>100</v>
      </c>
      <c r="EC870" s="2" t="n">
        <v>100</v>
      </c>
      <c r="ED870" s="2" t="n">
        <v>0</v>
      </c>
      <c r="EE870" s="2" t="n">
        <v>100</v>
      </c>
      <c r="EF870" s="2" t="n">
        <v>100</v>
      </c>
      <c r="EG870" s="2" t="n">
        <v>0</v>
      </c>
      <c r="EH870" s="2" t="n">
        <v>100</v>
      </c>
      <c r="EI870" s="2" t="n">
        <v>100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</row>
    <row r="871">
      <c r="A871" s="2" t="n">
        <v>4</v>
      </c>
      <c r="B871" s="2" t="inlineStr">
        <is>
          <t>30.04.01.08</t>
        </is>
      </c>
      <c r="C871" s="2" t="inlineStr">
        <is>
          <t>(Área comum) Revestimento Porcelanato Posto 12 natural dim.: 120x120cm, Portobello, assentado com argamassa colante em pó ACIII</t>
        </is>
      </c>
      <c r="D871" s="2" t="inlineStr">
        <is>
          <t>16/12/2026</t>
        </is>
      </c>
      <c r="E871" s="2" t="inlineStr">
        <is>
          <t>22/06/2028</t>
        </is>
      </c>
      <c r="F871" s="2" t="n">
        <v>0</v>
      </c>
      <c r="G871" s="2" t="n">
        <v>0</v>
      </c>
      <c r="H871" s="2" t="n">
        <v>0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0.33</v>
      </c>
      <c r="BY871" s="2" t="n">
        <v>0</v>
      </c>
      <c r="BZ871" s="2" t="n">
        <v>4.97</v>
      </c>
      <c r="CA871" s="2" t="n">
        <v>4.94</v>
      </c>
      <c r="CB871" s="2" t="n">
        <v>0</v>
      </c>
      <c r="CC871" s="2" t="n">
        <v>13.81</v>
      </c>
      <c r="CD871" s="2" t="n">
        <v>13.23</v>
      </c>
      <c r="CE871" s="2" t="n">
        <v>0</v>
      </c>
      <c r="CF871" s="2" t="n">
        <v>24.42</v>
      </c>
      <c r="CG871" s="2" t="n">
        <v>21.93</v>
      </c>
      <c r="CH871" s="2" t="n">
        <v>0</v>
      </c>
      <c r="CI871" s="2" t="n">
        <v>32.71</v>
      </c>
      <c r="CJ871" s="2" t="n">
        <v>30.22</v>
      </c>
      <c r="CK871" s="2" t="n">
        <v>0</v>
      </c>
      <c r="CL871" s="2" t="n">
        <v>41.83</v>
      </c>
      <c r="CM871" s="2" t="n">
        <v>39.34</v>
      </c>
      <c r="CN871" s="2" t="n">
        <v>0</v>
      </c>
      <c r="CO871" s="2" t="n">
        <v>47.63</v>
      </c>
      <c r="CP871" s="2" t="n">
        <v>45.14</v>
      </c>
      <c r="CQ871" s="2" t="n">
        <v>0</v>
      </c>
      <c r="CR871" s="2" t="n">
        <v>56.75</v>
      </c>
      <c r="CS871" s="2" t="n">
        <v>54.26</v>
      </c>
      <c r="CT871" s="2" t="n">
        <v>0</v>
      </c>
      <c r="CU871" s="2" t="n">
        <v>65.45</v>
      </c>
      <c r="CV871" s="2" t="n">
        <v>62.96</v>
      </c>
      <c r="CW871" s="2" t="n">
        <v>0</v>
      </c>
      <c r="CX871" s="2" t="n">
        <v>75.29000000000001</v>
      </c>
      <c r="CY871" s="2" t="n">
        <v>71.25</v>
      </c>
      <c r="CZ871" s="2" t="n">
        <v>0</v>
      </c>
      <c r="DA871" s="2" t="n">
        <v>83.69</v>
      </c>
      <c r="DB871" s="2" t="n">
        <v>79.54000000000001</v>
      </c>
      <c r="DC871" s="2" t="n">
        <v>0</v>
      </c>
      <c r="DD871" s="2" t="n">
        <v>87</v>
      </c>
      <c r="DE871" s="2" t="n">
        <v>86.45</v>
      </c>
      <c r="DF871" s="2" t="n">
        <v>0</v>
      </c>
      <c r="DG871" s="2" t="n">
        <v>88.15000000000001</v>
      </c>
      <c r="DH871" s="2" t="n">
        <v>87.25</v>
      </c>
      <c r="DI871" s="2" t="n">
        <v>0</v>
      </c>
      <c r="DJ871" s="2" t="n">
        <v>88.43000000000001</v>
      </c>
      <c r="DK871" s="2" t="n">
        <v>87.87</v>
      </c>
      <c r="DL871" s="2" t="n">
        <v>0</v>
      </c>
      <c r="DM871" s="2" t="n">
        <v>91.09</v>
      </c>
      <c r="DN871" s="2" t="n">
        <v>88.43000000000001</v>
      </c>
      <c r="DO871" s="2" t="n">
        <v>0</v>
      </c>
      <c r="DP871" s="2" t="n">
        <v>91.09</v>
      </c>
      <c r="DQ871" s="2" t="n">
        <v>88.43000000000001</v>
      </c>
      <c r="DR871" s="2" t="n">
        <v>0</v>
      </c>
      <c r="DS871" s="2" t="n">
        <v>96.68000000000001</v>
      </c>
      <c r="DT871" s="2" t="n">
        <v>96.68000000000001</v>
      </c>
      <c r="DU871" s="2" t="n">
        <v>0</v>
      </c>
      <c r="DV871" s="2" t="n">
        <v>100</v>
      </c>
      <c r="DW871" s="2" t="n">
        <v>100</v>
      </c>
      <c r="DX871" s="2" t="n">
        <v>0</v>
      </c>
      <c r="DY871" s="2" t="n">
        <v>100</v>
      </c>
      <c r="DZ871" s="2" t="n">
        <v>100</v>
      </c>
      <c r="EA871" s="2" t="n">
        <v>0</v>
      </c>
      <c r="EB871" s="2" t="n">
        <v>100</v>
      </c>
      <c r="EC871" s="2" t="n">
        <v>100</v>
      </c>
      <c r="ED871" s="2" t="n">
        <v>0</v>
      </c>
      <c r="EE871" s="2" t="n">
        <v>100</v>
      </c>
      <c r="EF871" s="2" t="n">
        <v>100</v>
      </c>
      <c r="EG871" s="2" t="n">
        <v>0</v>
      </c>
      <c r="EH871" s="2" t="n">
        <v>100</v>
      </c>
      <c r="EI871" s="2" t="n">
        <v>100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</row>
    <row r="872">
      <c r="A872" s="2" t="n">
        <v>3</v>
      </c>
      <c r="B872" s="2" t="inlineStr">
        <is>
          <t>30.04.02</t>
        </is>
      </c>
      <c r="C872" s="2" t="inlineStr">
        <is>
          <t>Revestimento com pedras</t>
        </is>
      </c>
      <c r="D872" s="2" t="inlineStr">
        <is>
          <t>19/01/2028</t>
        </is>
      </c>
      <c r="E872" s="2" t="inlineStr">
        <is>
          <t>03/02/2028</t>
        </is>
      </c>
      <c r="F872" s="2" t="n">
        <v>87280.74095340597</v>
      </c>
      <c r="G872" s="2" t="n">
        <v>0</v>
      </c>
      <c r="H872" s="2" t="n">
        <v>87280.74095340597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0</v>
      </c>
      <c r="DE872" s="2" t="n">
        <v>0</v>
      </c>
      <c r="DF872" s="2" t="n">
        <v>0</v>
      </c>
      <c r="DG872" s="2" t="n">
        <v>84.59999999999999</v>
      </c>
      <c r="DH872" s="2" t="n">
        <v>34.6</v>
      </c>
      <c r="DI872" s="2" t="n">
        <v>0</v>
      </c>
      <c r="DJ872" s="2" t="n">
        <v>100</v>
      </c>
      <c r="DK872" s="2" t="n">
        <v>100</v>
      </c>
      <c r="DL872" s="2" t="n">
        <v>0</v>
      </c>
      <c r="DM872" s="2" t="n">
        <v>100</v>
      </c>
      <c r="DN872" s="2" t="n">
        <v>100</v>
      </c>
      <c r="DO872" s="2" t="n">
        <v>0</v>
      </c>
      <c r="DP872" s="2" t="n">
        <v>100</v>
      </c>
      <c r="DQ872" s="2" t="n">
        <v>100</v>
      </c>
      <c r="DR872" s="2" t="n">
        <v>0</v>
      </c>
      <c r="DS872" s="2" t="n">
        <v>100</v>
      </c>
      <c r="DT872" s="2" t="n">
        <v>100</v>
      </c>
      <c r="DU872" s="2" t="n">
        <v>0</v>
      </c>
      <c r="DV872" s="2" t="n">
        <v>100</v>
      </c>
      <c r="DW872" s="2" t="n">
        <v>100</v>
      </c>
      <c r="DX872" s="2" t="n">
        <v>0</v>
      </c>
      <c r="DY872" s="2" t="n">
        <v>100</v>
      </c>
      <c r="DZ872" s="2" t="n">
        <v>100</v>
      </c>
      <c r="EA872" s="2" t="n">
        <v>0</v>
      </c>
      <c r="EB872" s="2" t="n">
        <v>100</v>
      </c>
      <c r="EC872" s="2" t="n">
        <v>100</v>
      </c>
      <c r="ED872" s="2" t="n">
        <v>0</v>
      </c>
      <c r="EE872" s="2" t="n">
        <v>100</v>
      </c>
      <c r="EF872" s="2" t="n">
        <v>100</v>
      </c>
      <c r="EG872" s="2" t="n">
        <v>0</v>
      </c>
      <c r="EH872" s="2" t="n">
        <v>100</v>
      </c>
      <c r="EI872" s="2" t="n">
        <v>100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</row>
    <row r="873">
      <c r="A873" s="2" t="n">
        <v>4</v>
      </c>
      <c r="B873" s="2" t="inlineStr">
        <is>
          <t>30.04.02.01</t>
        </is>
      </c>
      <c r="C873" s="2" t="inlineStr">
        <is>
          <t>(Drywall) Revestimento de granito Siena escovado, H=100cm, assentado com argamassa colante em pó ACIII</t>
        </is>
      </c>
      <c r="D873" s="2" t="inlineStr">
        <is>
          <t>19/01/2028</t>
        </is>
      </c>
      <c r="E873" s="2" t="inlineStr">
        <is>
          <t>03/02/2028</t>
        </is>
      </c>
      <c r="F873" s="2" t="n">
        <v>5279.586290933192</v>
      </c>
      <c r="G873" s="2" t="n">
        <v>0</v>
      </c>
      <c r="H873" s="2" t="n">
        <v>5279.586290933192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0</v>
      </c>
      <c r="DE873" s="2" t="n">
        <v>0</v>
      </c>
      <c r="DF873" s="2" t="n">
        <v>0</v>
      </c>
      <c r="DG873" s="2" t="n">
        <v>84.59999999999999</v>
      </c>
      <c r="DH873" s="2" t="n">
        <v>34.6</v>
      </c>
      <c r="DI873" s="2" t="n">
        <v>0</v>
      </c>
      <c r="DJ873" s="2" t="n">
        <v>100</v>
      </c>
      <c r="DK873" s="2" t="n">
        <v>100</v>
      </c>
      <c r="DL873" s="2" t="n">
        <v>0</v>
      </c>
      <c r="DM873" s="2" t="n">
        <v>100</v>
      </c>
      <c r="DN873" s="2" t="n">
        <v>100</v>
      </c>
      <c r="DO873" s="2" t="n">
        <v>0</v>
      </c>
      <c r="DP873" s="2" t="n">
        <v>100</v>
      </c>
      <c r="DQ873" s="2" t="n">
        <v>100</v>
      </c>
      <c r="DR873" s="2" t="n">
        <v>0</v>
      </c>
      <c r="DS873" s="2" t="n">
        <v>100</v>
      </c>
      <c r="DT873" s="2" t="n">
        <v>100</v>
      </c>
      <c r="DU873" s="2" t="n">
        <v>0</v>
      </c>
      <c r="DV873" s="2" t="n">
        <v>100</v>
      </c>
      <c r="DW873" s="2" t="n">
        <v>100</v>
      </c>
      <c r="DX873" s="2" t="n">
        <v>0</v>
      </c>
      <c r="DY873" s="2" t="n">
        <v>100</v>
      </c>
      <c r="DZ873" s="2" t="n">
        <v>100</v>
      </c>
      <c r="EA873" s="2" t="n">
        <v>0</v>
      </c>
      <c r="EB873" s="2" t="n">
        <v>100</v>
      </c>
      <c r="EC873" s="2" t="n">
        <v>100</v>
      </c>
      <c r="ED873" s="2" t="n">
        <v>0</v>
      </c>
      <c r="EE873" s="2" t="n">
        <v>100</v>
      </c>
      <c r="EF873" s="2" t="n">
        <v>100</v>
      </c>
      <c r="EG873" s="2" t="n">
        <v>0</v>
      </c>
      <c r="EH873" s="2" t="n">
        <v>100</v>
      </c>
      <c r="EI873" s="2" t="n">
        <v>100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</row>
    <row r="874">
      <c r="A874" s="2" t="n">
        <v>4</v>
      </c>
      <c r="B874" s="2" t="inlineStr">
        <is>
          <t>30.04.02.02</t>
        </is>
      </c>
      <c r="C874" s="2" t="inlineStr">
        <is>
          <t>Revestimento de granito branco siena, acabamento levigado, dimensões e paginação conforme detalhamento,  assentado com argamassa colante em pó ACIII</t>
        </is>
      </c>
      <c r="D874" s="2" t="inlineStr">
        <is>
          <t>19/01/2028</t>
        </is>
      </c>
      <c r="E874" s="2" t="inlineStr">
        <is>
          <t>03/02/2028</t>
        </is>
      </c>
      <c r="F874" s="2" t="n">
        <v>33505.67698911556</v>
      </c>
      <c r="G874" s="2" t="n">
        <v>0</v>
      </c>
      <c r="H874" s="2" t="n">
        <v>33505.67698911556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0</v>
      </c>
      <c r="DE874" s="2" t="n">
        <v>0</v>
      </c>
      <c r="DF874" s="2" t="n">
        <v>0</v>
      </c>
      <c r="DG874" s="2" t="n">
        <v>84.59999999999999</v>
      </c>
      <c r="DH874" s="2" t="n">
        <v>34.6</v>
      </c>
      <c r="DI874" s="2" t="n">
        <v>0</v>
      </c>
      <c r="DJ874" s="2" t="n">
        <v>100</v>
      </c>
      <c r="DK874" s="2" t="n">
        <v>100</v>
      </c>
      <c r="DL874" s="2" t="n">
        <v>0</v>
      </c>
      <c r="DM874" s="2" t="n">
        <v>100</v>
      </c>
      <c r="DN874" s="2" t="n">
        <v>100</v>
      </c>
      <c r="DO874" s="2" t="n">
        <v>0</v>
      </c>
      <c r="DP874" s="2" t="n">
        <v>100</v>
      </c>
      <c r="DQ874" s="2" t="n">
        <v>100</v>
      </c>
      <c r="DR874" s="2" t="n">
        <v>0</v>
      </c>
      <c r="DS874" s="2" t="n">
        <v>100</v>
      </c>
      <c r="DT874" s="2" t="n">
        <v>100</v>
      </c>
      <c r="DU874" s="2" t="n">
        <v>0</v>
      </c>
      <c r="DV874" s="2" t="n">
        <v>100</v>
      </c>
      <c r="DW874" s="2" t="n">
        <v>100</v>
      </c>
      <c r="DX874" s="2" t="n">
        <v>0</v>
      </c>
      <c r="DY874" s="2" t="n">
        <v>100</v>
      </c>
      <c r="DZ874" s="2" t="n">
        <v>100</v>
      </c>
      <c r="EA874" s="2" t="n">
        <v>0</v>
      </c>
      <c r="EB874" s="2" t="n">
        <v>100</v>
      </c>
      <c r="EC874" s="2" t="n">
        <v>100</v>
      </c>
      <c r="ED874" s="2" t="n">
        <v>0</v>
      </c>
      <c r="EE874" s="2" t="n">
        <v>100</v>
      </c>
      <c r="EF874" s="2" t="n">
        <v>100</v>
      </c>
      <c r="EG874" s="2" t="n">
        <v>0</v>
      </c>
      <c r="EH874" s="2" t="n">
        <v>100</v>
      </c>
      <c r="EI874" s="2" t="n">
        <v>100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</row>
    <row r="875">
      <c r="A875" s="2" t="n">
        <v>4</v>
      </c>
      <c r="B875" s="2" t="inlineStr">
        <is>
          <t>30.04.02.03</t>
        </is>
      </c>
      <c r="C875" s="2" t="inlineStr">
        <is>
          <t>Bancos - Revestimento de granito branco siena, assentado com argamassa colante em pó ACIII</t>
        </is>
      </c>
      <c r="D875" s="2" t="inlineStr">
        <is>
          <t>19/01/2028</t>
        </is>
      </c>
      <c r="E875" s="2" t="inlineStr">
        <is>
          <t>03/02/2028</t>
        </is>
      </c>
      <c r="F875" s="2" t="n">
        <v>48495.47767335721</v>
      </c>
      <c r="G875" s="2" t="n">
        <v>0</v>
      </c>
      <c r="H875" s="2" t="n">
        <v>48495.47767335721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0</v>
      </c>
      <c r="DE875" s="2" t="n">
        <v>0</v>
      </c>
      <c r="DF875" s="2" t="n">
        <v>0</v>
      </c>
      <c r="DG875" s="2" t="n">
        <v>84.59999999999999</v>
      </c>
      <c r="DH875" s="2" t="n">
        <v>34.6</v>
      </c>
      <c r="DI875" s="2" t="n">
        <v>0</v>
      </c>
      <c r="DJ875" s="2" t="n">
        <v>100</v>
      </c>
      <c r="DK875" s="2" t="n">
        <v>100</v>
      </c>
      <c r="DL875" s="2" t="n">
        <v>0</v>
      </c>
      <c r="DM875" s="2" t="n">
        <v>100</v>
      </c>
      <c r="DN875" s="2" t="n">
        <v>100</v>
      </c>
      <c r="DO875" s="2" t="n">
        <v>0</v>
      </c>
      <c r="DP875" s="2" t="n">
        <v>100</v>
      </c>
      <c r="DQ875" s="2" t="n">
        <v>100</v>
      </c>
      <c r="DR875" s="2" t="n">
        <v>0</v>
      </c>
      <c r="DS875" s="2" t="n">
        <v>100</v>
      </c>
      <c r="DT875" s="2" t="n">
        <v>100</v>
      </c>
      <c r="DU875" s="2" t="n">
        <v>0</v>
      </c>
      <c r="DV875" s="2" t="n">
        <v>100</v>
      </c>
      <c r="DW875" s="2" t="n">
        <v>100</v>
      </c>
      <c r="DX875" s="2" t="n">
        <v>0</v>
      </c>
      <c r="DY875" s="2" t="n">
        <v>100</v>
      </c>
      <c r="DZ875" s="2" t="n">
        <v>100</v>
      </c>
      <c r="EA875" s="2" t="n">
        <v>0</v>
      </c>
      <c r="EB875" s="2" t="n">
        <v>100</v>
      </c>
      <c r="EC875" s="2" t="n">
        <v>100</v>
      </c>
      <c r="ED875" s="2" t="n">
        <v>0</v>
      </c>
      <c r="EE875" s="2" t="n">
        <v>100</v>
      </c>
      <c r="EF875" s="2" t="n">
        <v>100</v>
      </c>
      <c r="EG875" s="2" t="n">
        <v>0</v>
      </c>
      <c r="EH875" s="2" t="n">
        <v>100</v>
      </c>
      <c r="EI875" s="2" t="n">
        <v>100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</row>
    <row r="876">
      <c r="A876" s="2" t="n">
        <v>3</v>
      </c>
      <c r="B876" s="2" t="inlineStr">
        <is>
          <t>30.04.03</t>
        </is>
      </c>
      <c r="C876" s="2" t="inlineStr">
        <is>
          <t>Diversos</t>
        </is>
      </c>
      <c r="D876" s="2" t="inlineStr">
        <is>
          <t>03/05/2028</t>
        </is>
      </c>
      <c r="E876" s="2" t="inlineStr">
        <is>
          <t>10/05/2028</t>
        </is>
      </c>
      <c r="F876" s="2" t="n">
        <v>91863.02399999998</v>
      </c>
      <c r="G876" s="2" t="n">
        <v>0</v>
      </c>
      <c r="H876" s="2" t="n">
        <v>91863.02399999998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0</v>
      </c>
      <c r="DE876" s="2" t="n">
        <v>0</v>
      </c>
      <c r="DF876" s="2" t="n">
        <v>0</v>
      </c>
      <c r="DG876" s="2" t="n">
        <v>0</v>
      </c>
      <c r="DH876" s="2" t="n">
        <v>0</v>
      </c>
      <c r="DI876" s="2" t="n">
        <v>0</v>
      </c>
      <c r="DJ876" s="2" t="n">
        <v>0</v>
      </c>
      <c r="DK876" s="2" t="n">
        <v>0</v>
      </c>
      <c r="DL876" s="2" t="n">
        <v>0</v>
      </c>
      <c r="DM876" s="2" t="n">
        <v>0</v>
      </c>
      <c r="DN876" s="2" t="n">
        <v>0</v>
      </c>
      <c r="DO876" s="2" t="n">
        <v>0</v>
      </c>
      <c r="DP876" s="2" t="n">
        <v>0</v>
      </c>
      <c r="DQ876" s="2" t="n">
        <v>0</v>
      </c>
      <c r="DR876" s="2" t="n">
        <v>0</v>
      </c>
      <c r="DS876" s="2" t="n">
        <v>100</v>
      </c>
      <c r="DT876" s="2" t="n">
        <v>100</v>
      </c>
      <c r="DU876" s="2" t="n">
        <v>0</v>
      </c>
      <c r="DV876" s="2" t="n">
        <v>100</v>
      </c>
      <c r="DW876" s="2" t="n">
        <v>100</v>
      </c>
      <c r="DX876" s="2" t="n">
        <v>0</v>
      </c>
      <c r="DY876" s="2" t="n">
        <v>100</v>
      </c>
      <c r="DZ876" s="2" t="n">
        <v>100</v>
      </c>
      <c r="EA876" s="2" t="n">
        <v>0</v>
      </c>
      <c r="EB876" s="2" t="n">
        <v>100</v>
      </c>
      <c r="EC876" s="2" t="n">
        <v>100</v>
      </c>
      <c r="ED876" s="2" t="n">
        <v>0</v>
      </c>
      <c r="EE876" s="2" t="n">
        <v>100</v>
      </c>
      <c r="EF876" s="2" t="n">
        <v>100</v>
      </c>
      <c r="EG876" s="2" t="n">
        <v>0</v>
      </c>
      <c r="EH876" s="2" t="n">
        <v>100</v>
      </c>
      <c r="EI876" s="2" t="n">
        <v>100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</row>
    <row r="877">
      <c r="A877" s="2" t="n">
        <v>4</v>
      </c>
      <c r="B877" s="2" t="inlineStr">
        <is>
          <t>30.04.03.01</t>
        </is>
      </c>
      <c r="C877" s="2" t="inlineStr">
        <is>
          <t>Bancos - Assento em madeira</t>
        </is>
      </c>
      <c r="D877" s="2" t="inlineStr">
        <is>
          <t>03/05/2028</t>
        </is>
      </c>
      <c r="E877" s="2" t="inlineStr">
        <is>
          <t>10/05/2028</t>
        </is>
      </c>
      <c r="F877" s="2" t="n">
        <v>48407.24999999999</v>
      </c>
      <c r="G877" s="2" t="n">
        <v>0</v>
      </c>
      <c r="H877" s="2" t="n">
        <v>48407.24999999999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0</v>
      </c>
      <c r="DE877" s="2" t="n">
        <v>0</v>
      </c>
      <c r="DF877" s="2" t="n">
        <v>0</v>
      </c>
      <c r="DG877" s="2" t="n">
        <v>0</v>
      </c>
      <c r="DH877" s="2" t="n">
        <v>0</v>
      </c>
      <c r="DI877" s="2" t="n">
        <v>0</v>
      </c>
      <c r="DJ877" s="2" t="n">
        <v>0</v>
      </c>
      <c r="DK877" s="2" t="n">
        <v>0</v>
      </c>
      <c r="DL877" s="2" t="n">
        <v>0</v>
      </c>
      <c r="DM877" s="2" t="n">
        <v>0</v>
      </c>
      <c r="DN877" s="2" t="n">
        <v>0</v>
      </c>
      <c r="DO877" s="2" t="n">
        <v>0</v>
      </c>
      <c r="DP877" s="2" t="n">
        <v>0</v>
      </c>
      <c r="DQ877" s="2" t="n">
        <v>0</v>
      </c>
      <c r="DR877" s="2" t="n">
        <v>0</v>
      </c>
      <c r="DS877" s="2" t="n">
        <v>100</v>
      </c>
      <c r="DT877" s="2" t="n">
        <v>100</v>
      </c>
      <c r="DU877" s="2" t="n">
        <v>0</v>
      </c>
      <c r="DV877" s="2" t="n">
        <v>100</v>
      </c>
      <c r="DW877" s="2" t="n">
        <v>100</v>
      </c>
      <c r="DX877" s="2" t="n">
        <v>0</v>
      </c>
      <c r="DY877" s="2" t="n">
        <v>100</v>
      </c>
      <c r="DZ877" s="2" t="n">
        <v>100</v>
      </c>
      <c r="EA877" s="2" t="n">
        <v>0</v>
      </c>
      <c r="EB877" s="2" t="n">
        <v>100</v>
      </c>
      <c r="EC877" s="2" t="n">
        <v>100</v>
      </c>
      <c r="ED877" s="2" t="n">
        <v>0</v>
      </c>
      <c r="EE877" s="2" t="n">
        <v>100</v>
      </c>
      <c r="EF877" s="2" t="n">
        <v>100</v>
      </c>
      <c r="EG877" s="2" t="n">
        <v>0</v>
      </c>
      <c r="EH877" s="2" t="n">
        <v>100</v>
      </c>
      <c r="EI877" s="2" t="n">
        <v>100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</row>
    <row r="878">
      <c r="A878" s="2" t="n">
        <v>4</v>
      </c>
      <c r="B878" s="2" t="inlineStr">
        <is>
          <t>30.04.03.02</t>
        </is>
      </c>
      <c r="C878" s="2" t="inlineStr">
        <is>
          <t>(Reboco) INT - Painel em chapa de inox 304 1mm com base em MDF 18mm piso-teto</t>
        </is>
      </c>
      <c r="D878" s="2" t="inlineStr">
        <is>
          <t>03/05/2028</t>
        </is>
      </c>
      <c r="E878" s="2" t="inlineStr">
        <is>
          <t>10/05/2028</t>
        </is>
      </c>
      <c r="F878" s="2" t="n">
        <v>43455.77399999999</v>
      </c>
      <c r="G878" s="2" t="n">
        <v>0</v>
      </c>
      <c r="H878" s="2" t="n">
        <v>43455.77399999999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0</v>
      </c>
      <c r="DE878" s="2" t="n">
        <v>0</v>
      </c>
      <c r="DF878" s="2" t="n">
        <v>0</v>
      </c>
      <c r="DG878" s="2" t="n">
        <v>0</v>
      </c>
      <c r="DH878" s="2" t="n">
        <v>0</v>
      </c>
      <c r="DI878" s="2" t="n">
        <v>0</v>
      </c>
      <c r="DJ878" s="2" t="n">
        <v>0</v>
      </c>
      <c r="DK878" s="2" t="n">
        <v>0</v>
      </c>
      <c r="DL878" s="2" t="n">
        <v>0</v>
      </c>
      <c r="DM878" s="2" t="n">
        <v>0</v>
      </c>
      <c r="DN878" s="2" t="n">
        <v>0</v>
      </c>
      <c r="DO878" s="2" t="n">
        <v>0</v>
      </c>
      <c r="DP878" s="2" t="n">
        <v>0</v>
      </c>
      <c r="DQ878" s="2" t="n">
        <v>0</v>
      </c>
      <c r="DR878" s="2" t="n">
        <v>0</v>
      </c>
      <c r="DS878" s="2" t="n">
        <v>100</v>
      </c>
      <c r="DT878" s="2" t="n">
        <v>100</v>
      </c>
      <c r="DU878" s="2" t="n">
        <v>0</v>
      </c>
      <c r="DV878" s="2" t="n">
        <v>100</v>
      </c>
      <c r="DW878" s="2" t="n">
        <v>100</v>
      </c>
      <c r="DX878" s="2" t="n">
        <v>0</v>
      </c>
      <c r="DY878" s="2" t="n">
        <v>100</v>
      </c>
      <c r="DZ878" s="2" t="n">
        <v>100</v>
      </c>
      <c r="EA878" s="2" t="n">
        <v>0</v>
      </c>
      <c r="EB878" s="2" t="n">
        <v>100</v>
      </c>
      <c r="EC878" s="2" t="n">
        <v>100</v>
      </c>
      <c r="ED878" s="2" t="n">
        <v>0</v>
      </c>
      <c r="EE878" s="2" t="n">
        <v>100</v>
      </c>
      <c r="EF878" s="2" t="n">
        <v>100</v>
      </c>
      <c r="EG878" s="2" t="n">
        <v>0</v>
      </c>
      <c r="EH878" s="2" t="n">
        <v>100</v>
      </c>
      <c r="EI878" s="2" t="n">
        <v>100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</row>
    <row r="879">
      <c r="A879" s="2" t="n">
        <v>2</v>
      </c>
      <c r="B879" s="2" t="inlineStr">
        <is>
          <t>30.05</t>
        </is>
      </c>
      <c r="C879" s="2" t="inlineStr">
        <is>
          <t>Revestimento de piscinas</t>
        </is>
      </c>
      <c r="D879" s="2" t="inlineStr">
        <is>
          <t>26/01/2028</t>
        </is>
      </c>
      <c r="E879" s="2" t="inlineStr">
        <is>
          <t>29/03/2028</t>
        </is>
      </c>
      <c r="F879" s="2" t="n">
        <v>152086.0844559362</v>
      </c>
      <c r="G879" s="2" t="n">
        <v>0</v>
      </c>
      <c r="H879" s="2" t="n">
        <v>152086.0844559362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0</v>
      </c>
      <c r="DE879" s="2" t="n">
        <v>0</v>
      </c>
      <c r="DF879" s="2" t="n">
        <v>0</v>
      </c>
      <c r="DG879" s="2" t="n">
        <v>9.09</v>
      </c>
      <c r="DH879" s="2" t="n">
        <v>9.09</v>
      </c>
      <c r="DI879" s="2" t="n">
        <v>0</v>
      </c>
      <c r="DJ879" s="2" t="n">
        <v>52.27</v>
      </c>
      <c r="DK879" s="2" t="n">
        <v>52.27</v>
      </c>
      <c r="DL879" s="2" t="n">
        <v>0</v>
      </c>
      <c r="DM879" s="2" t="n">
        <v>100</v>
      </c>
      <c r="DN879" s="2" t="n">
        <v>100</v>
      </c>
      <c r="DO879" s="2" t="n">
        <v>0</v>
      </c>
      <c r="DP879" s="2" t="n">
        <v>100</v>
      </c>
      <c r="DQ879" s="2" t="n">
        <v>100</v>
      </c>
      <c r="DR879" s="2" t="n">
        <v>0</v>
      </c>
      <c r="DS879" s="2" t="n">
        <v>100</v>
      </c>
      <c r="DT879" s="2" t="n">
        <v>100</v>
      </c>
      <c r="DU879" s="2" t="n">
        <v>0</v>
      </c>
      <c r="DV879" s="2" t="n">
        <v>100</v>
      </c>
      <c r="DW879" s="2" t="n">
        <v>100</v>
      </c>
      <c r="DX879" s="2" t="n">
        <v>0</v>
      </c>
      <c r="DY879" s="2" t="n">
        <v>100</v>
      </c>
      <c r="DZ879" s="2" t="n">
        <v>100</v>
      </c>
      <c r="EA879" s="2" t="n">
        <v>0</v>
      </c>
      <c r="EB879" s="2" t="n">
        <v>100</v>
      </c>
      <c r="EC879" s="2" t="n">
        <v>100</v>
      </c>
      <c r="ED879" s="2" t="n">
        <v>0</v>
      </c>
      <c r="EE879" s="2" t="n">
        <v>100</v>
      </c>
      <c r="EF879" s="2" t="n">
        <v>100</v>
      </c>
      <c r="EG879" s="2" t="n">
        <v>0</v>
      </c>
      <c r="EH879" s="2" t="n">
        <v>100</v>
      </c>
      <c r="EI879" s="2" t="n">
        <v>100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</row>
    <row r="880">
      <c r="A880" s="2" t="n">
        <v>3</v>
      </c>
      <c r="B880" s="2" t="inlineStr">
        <is>
          <t>30.05.01</t>
        </is>
      </c>
      <c r="C880" s="2" t="inlineStr">
        <is>
          <t>Argamassas</t>
        </is>
      </c>
      <c r="D880" s="2" t="inlineStr">
        <is>
          <t>26/01/2028</t>
        </is>
      </c>
      <c r="E880" s="2" t="inlineStr">
        <is>
          <t>29/03/2028</t>
        </is>
      </c>
      <c r="F880" s="2" t="n">
        <v>33870.17419158331</v>
      </c>
      <c r="G880" s="2" t="n">
        <v>0</v>
      </c>
      <c r="H880" s="2" t="n">
        <v>33870.17419158331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0</v>
      </c>
      <c r="DE880" s="2" t="n">
        <v>0</v>
      </c>
      <c r="DF880" s="2" t="n">
        <v>0</v>
      </c>
      <c r="DG880" s="2" t="n">
        <v>9.09</v>
      </c>
      <c r="DH880" s="2" t="n">
        <v>9.09</v>
      </c>
      <c r="DI880" s="2" t="n">
        <v>0</v>
      </c>
      <c r="DJ880" s="2" t="n">
        <v>52.27</v>
      </c>
      <c r="DK880" s="2" t="n">
        <v>52.27</v>
      </c>
      <c r="DL880" s="2" t="n">
        <v>0</v>
      </c>
      <c r="DM880" s="2" t="n">
        <v>100</v>
      </c>
      <c r="DN880" s="2" t="n">
        <v>100</v>
      </c>
      <c r="DO880" s="2" t="n">
        <v>0</v>
      </c>
      <c r="DP880" s="2" t="n">
        <v>100</v>
      </c>
      <c r="DQ880" s="2" t="n">
        <v>100</v>
      </c>
      <c r="DR880" s="2" t="n">
        <v>0</v>
      </c>
      <c r="DS880" s="2" t="n">
        <v>100</v>
      </c>
      <c r="DT880" s="2" t="n">
        <v>100</v>
      </c>
      <c r="DU880" s="2" t="n">
        <v>0</v>
      </c>
      <c r="DV880" s="2" t="n">
        <v>100</v>
      </c>
      <c r="DW880" s="2" t="n">
        <v>100</v>
      </c>
      <c r="DX880" s="2" t="n">
        <v>0</v>
      </c>
      <c r="DY880" s="2" t="n">
        <v>100</v>
      </c>
      <c r="DZ880" s="2" t="n">
        <v>100</v>
      </c>
      <c r="EA880" s="2" t="n">
        <v>0</v>
      </c>
      <c r="EB880" s="2" t="n">
        <v>100</v>
      </c>
      <c r="EC880" s="2" t="n">
        <v>100</v>
      </c>
      <c r="ED880" s="2" t="n">
        <v>0</v>
      </c>
      <c r="EE880" s="2" t="n">
        <v>100</v>
      </c>
      <c r="EF880" s="2" t="n">
        <v>100</v>
      </c>
      <c r="EG880" s="2" t="n">
        <v>0</v>
      </c>
      <c r="EH880" s="2" t="n">
        <v>100</v>
      </c>
      <c r="EI880" s="2" t="n">
        <v>100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</row>
    <row r="881">
      <c r="A881" s="2" t="n">
        <v>4</v>
      </c>
      <c r="B881" s="2" t="inlineStr">
        <is>
          <t>30.05.01.01</t>
        </is>
      </c>
      <c r="C881" s="2" t="inlineStr">
        <is>
          <t>Taliscamento de Parede</t>
        </is>
      </c>
      <c r="D881" s="2" t="inlineStr">
        <is>
          <t>26/01/2028</t>
        </is>
      </c>
      <c r="E881" s="2" t="inlineStr">
        <is>
          <t>29/03/2028</t>
        </is>
      </c>
      <c r="F881" s="2" t="n">
        <v>809.2864798483489</v>
      </c>
      <c r="G881" s="2" t="n">
        <v>0</v>
      </c>
      <c r="H881" s="2" t="n">
        <v>809.2864798483489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0</v>
      </c>
      <c r="DE881" s="2" t="n">
        <v>0</v>
      </c>
      <c r="DF881" s="2" t="n">
        <v>0</v>
      </c>
      <c r="DG881" s="2" t="n">
        <v>9.09</v>
      </c>
      <c r="DH881" s="2" t="n">
        <v>9.09</v>
      </c>
      <c r="DI881" s="2" t="n">
        <v>0</v>
      </c>
      <c r="DJ881" s="2" t="n">
        <v>52.27</v>
      </c>
      <c r="DK881" s="2" t="n">
        <v>52.27</v>
      </c>
      <c r="DL881" s="2" t="n">
        <v>0</v>
      </c>
      <c r="DM881" s="2" t="n">
        <v>100</v>
      </c>
      <c r="DN881" s="2" t="n">
        <v>100</v>
      </c>
      <c r="DO881" s="2" t="n">
        <v>0</v>
      </c>
      <c r="DP881" s="2" t="n">
        <v>100</v>
      </c>
      <c r="DQ881" s="2" t="n">
        <v>100</v>
      </c>
      <c r="DR881" s="2" t="n">
        <v>0</v>
      </c>
      <c r="DS881" s="2" t="n">
        <v>100</v>
      </c>
      <c r="DT881" s="2" t="n">
        <v>100</v>
      </c>
      <c r="DU881" s="2" t="n">
        <v>0</v>
      </c>
      <c r="DV881" s="2" t="n">
        <v>100</v>
      </c>
      <c r="DW881" s="2" t="n">
        <v>100</v>
      </c>
      <c r="DX881" s="2" t="n">
        <v>0</v>
      </c>
      <c r="DY881" s="2" t="n">
        <v>100</v>
      </c>
      <c r="DZ881" s="2" t="n">
        <v>100</v>
      </c>
      <c r="EA881" s="2" t="n">
        <v>0</v>
      </c>
      <c r="EB881" s="2" t="n">
        <v>100</v>
      </c>
      <c r="EC881" s="2" t="n">
        <v>100</v>
      </c>
      <c r="ED881" s="2" t="n">
        <v>0</v>
      </c>
      <c r="EE881" s="2" t="n">
        <v>100</v>
      </c>
      <c r="EF881" s="2" t="n">
        <v>100</v>
      </c>
      <c r="EG881" s="2" t="n">
        <v>0</v>
      </c>
      <c r="EH881" s="2" t="n">
        <v>100</v>
      </c>
      <c r="EI881" s="2" t="n">
        <v>100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</row>
    <row r="882">
      <c r="A882" s="2" t="n">
        <v>4</v>
      </c>
      <c r="B882" s="2" t="inlineStr">
        <is>
          <t>30.05.01.02</t>
        </is>
      </c>
      <c r="C882" s="2" t="inlineStr">
        <is>
          <t>Chapisco</t>
        </is>
      </c>
      <c r="D882" s="2" t="inlineStr">
        <is>
          <t>26/01/2028</t>
        </is>
      </c>
      <c r="E882" s="2" t="inlineStr">
        <is>
          <t>29/03/2028</t>
        </is>
      </c>
      <c r="F882" s="2" t="n">
        <v>6345.909381430572</v>
      </c>
      <c r="G882" s="2" t="n">
        <v>0</v>
      </c>
      <c r="H882" s="2" t="n">
        <v>6345.909381430572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0</v>
      </c>
      <c r="DE882" s="2" t="n">
        <v>0</v>
      </c>
      <c r="DF882" s="2" t="n">
        <v>0</v>
      </c>
      <c r="DG882" s="2" t="n">
        <v>9.09</v>
      </c>
      <c r="DH882" s="2" t="n">
        <v>9.09</v>
      </c>
      <c r="DI882" s="2" t="n">
        <v>0</v>
      </c>
      <c r="DJ882" s="2" t="n">
        <v>52.27</v>
      </c>
      <c r="DK882" s="2" t="n">
        <v>52.27</v>
      </c>
      <c r="DL882" s="2" t="n">
        <v>0</v>
      </c>
      <c r="DM882" s="2" t="n">
        <v>100</v>
      </c>
      <c r="DN882" s="2" t="n">
        <v>100</v>
      </c>
      <c r="DO882" s="2" t="n">
        <v>0</v>
      </c>
      <c r="DP882" s="2" t="n">
        <v>100</v>
      </c>
      <c r="DQ882" s="2" t="n">
        <v>100</v>
      </c>
      <c r="DR882" s="2" t="n">
        <v>0</v>
      </c>
      <c r="DS882" s="2" t="n">
        <v>100</v>
      </c>
      <c r="DT882" s="2" t="n">
        <v>100</v>
      </c>
      <c r="DU882" s="2" t="n">
        <v>0</v>
      </c>
      <c r="DV882" s="2" t="n">
        <v>100</v>
      </c>
      <c r="DW882" s="2" t="n">
        <v>100</v>
      </c>
      <c r="DX882" s="2" t="n">
        <v>0</v>
      </c>
      <c r="DY882" s="2" t="n">
        <v>100</v>
      </c>
      <c r="DZ882" s="2" t="n">
        <v>100</v>
      </c>
      <c r="EA882" s="2" t="n">
        <v>0</v>
      </c>
      <c r="EB882" s="2" t="n">
        <v>100</v>
      </c>
      <c r="EC882" s="2" t="n">
        <v>100</v>
      </c>
      <c r="ED882" s="2" t="n">
        <v>0</v>
      </c>
      <c r="EE882" s="2" t="n">
        <v>100</v>
      </c>
      <c r="EF882" s="2" t="n">
        <v>100</v>
      </c>
      <c r="EG882" s="2" t="n">
        <v>0</v>
      </c>
      <c r="EH882" s="2" t="n">
        <v>100</v>
      </c>
      <c r="EI882" s="2" t="n">
        <v>100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</row>
    <row r="883">
      <c r="A883" s="2" t="n">
        <v>4</v>
      </c>
      <c r="B883" s="2" t="inlineStr">
        <is>
          <t>30.05.01.03</t>
        </is>
      </c>
      <c r="C883" s="2" t="inlineStr">
        <is>
          <t>Emboço esp. 50mm</t>
        </is>
      </c>
      <c r="D883" s="2" t="inlineStr">
        <is>
          <t>26/01/2028</t>
        </is>
      </c>
      <c r="E883" s="2" t="inlineStr">
        <is>
          <t>29/03/2028</t>
        </is>
      </c>
      <c r="F883" s="2" t="n">
        <v>26714.97833030439</v>
      </c>
      <c r="G883" s="2" t="n">
        <v>0</v>
      </c>
      <c r="H883" s="2" t="n">
        <v>26714.97833030439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0</v>
      </c>
      <c r="DE883" s="2" t="n">
        <v>0</v>
      </c>
      <c r="DF883" s="2" t="n">
        <v>0</v>
      </c>
      <c r="DG883" s="2" t="n">
        <v>9.09</v>
      </c>
      <c r="DH883" s="2" t="n">
        <v>9.09</v>
      </c>
      <c r="DI883" s="2" t="n">
        <v>0</v>
      </c>
      <c r="DJ883" s="2" t="n">
        <v>52.27</v>
      </c>
      <c r="DK883" s="2" t="n">
        <v>52.27</v>
      </c>
      <c r="DL883" s="2" t="n">
        <v>0</v>
      </c>
      <c r="DM883" s="2" t="n">
        <v>100</v>
      </c>
      <c r="DN883" s="2" t="n">
        <v>100</v>
      </c>
      <c r="DO883" s="2" t="n">
        <v>0</v>
      </c>
      <c r="DP883" s="2" t="n">
        <v>100</v>
      </c>
      <c r="DQ883" s="2" t="n">
        <v>100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</row>
    <row r="884">
      <c r="A884" s="2" t="n">
        <v>3</v>
      </c>
      <c r="B884" s="2" t="inlineStr">
        <is>
          <t>30.05.02</t>
        </is>
      </c>
      <c r="C884" s="2" t="inlineStr">
        <is>
          <t>Revestimentos porcelanato e pedras</t>
        </is>
      </c>
      <c r="D884" s="2" t="inlineStr">
        <is>
          <t>26/01/2028</t>
        </is>
      </c>
      <c r="E884" s="2" t="inlineStr">
        <is>
          <t>29/03/2028</t>
        </is>
      </c>
      <c r="F884" s="2" t="n">
        <v>118215.9102643529</v>
      </c>
      <c r="G884" s="2" t="n">
        <v>0</v>
      </c>
      <c r="H884" s="2" t="n">
        <v>118215.9102643529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0</v>
      </c>
      <c r="DE884" s="2" t="n">
        <v>0</v>
      </c>
      <c r="DF884" s="2" t="n">
        <v>0</v>
      </c>
      <c r="DG884" s="2" t="n">
        <v>9.09</v>
      </c>
      <c r="DH884" s="2" t="n">
        <v>9.09</v>
      </c>
      <c r="DI884" s="2" t="n">
        <v>0</v>
      </c>
      <c r="DJ884" s="2" t="n">
        <v>52.27</v>
      </c>
      <c r="DK884" s="2" t="n">
        <v>52.27</v>
      </c>
      <c r="DL884" s="2" t="n">
        <v>0</v>
      </c>
      <c r="DM884" s="2" t="n">
        <v>100</v>
      </c>
      <c r="DN884" s="2" t="n">
        <v>100</v>
      </c>
      <c r="DO884" s="2" t="n">
        <v>0</v>
      </c>
      <c r="DP884" s="2" t="n">
        <v>100</v>
      </c>
      <c r="DQ884" s="2" t="n">
        <v>100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</row>
    <row r="885">
      <c r="A885" s="2" t="n">
        <v>4</v>
      </c>
      <c r="B885" s="2" t="inlineStr">
        <is>
          <t>30.05.02.01</t>
        </is>
      </c>
      <c r="C885" s="2" t="inlineStr">
        <is>
          <t>Revestimento com pastilhas 2x2cm Keramika canto reto, superfície fosca, cor MP054, assentado com argamassa colante em pó ACIII</t>
        </is>
      </c>
      <c r="D885" s="2" t="inlineStr">
        <is>
          <t>26/01/2028</t>
        </is>
      </c>
      <c r="E885" s="2" t="inlineStr">
        <is>
          <t>29/03/2028</t>
        </is>
      </c>
      <c r="F885" s="2" t="n">
        <v>90355.39926435292</v>
      </c>
      <c r="G885" s="2" t="n">
        <v>0</v>
      </c>
      <c r="H885" s="2" t="n">
        <v>90355.39926435292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0</v>
      </c>
      <c r="DE885" s="2" t="n">
        <v>0</v>
      </c>
      <c r="DF885" s="2" t="n">
        <v>0</v>
      </c>
      <c r="DG885" s="2" t="n">
        <v>9.09</v>
      </c>
      <c r="DH885" s="2" t="n">
        <v>9.09</v>
      </c>
      <c r="DI885" s="2" t="n">
        <v>0</v>
      </c>
      <c r="DJ885" s="2" t="n">
        <v>52.27</v>
      </c>
      <c r="DK885" s="2" t="n">
        <v>52.27</v>
      </c>
      <c r="DL885" s="2" t="n">
        <v>0</v>
      </c>
      <c r="DM885" s="2" t="n">
        <v>100</v>
      </c>
      <c r="DN885" s="2" t="n">
        <v>100</v>
      </c>
      <c r="DO885" s="2" t="n">
        <v>0</v>
      </c>
      <c r="DP885" s="2" t="n">
        <v>100</v>
      </c>
      <c r="DQ885" s="2" t="n">
        <v>100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</row>
    <row r="886">
      <c r="A886" s="2" t="n">
        <v>4</v>
      </c>
      <c r="B886" s="2" t="inlineStr">
        <is>
          <t>30.05.02.02</t>
        </is>
      </c>
      <c r="C886" s="2" t="inlineStr">
        <is>
          <t>09 - Revestimento de granilite, tipo fulget, para revestimento de espelho d'agua, com espessura de 2cm  e juntas plásticas para piso com 1,50x1,50m, com acabamento rústico, executado sobre contrapiso nivelado. Ref.: Casa Francesa #1118 ou similar, assentado com argamassa colante em pó ACIII</t>
        </is>
      </c>
      <c r="D886" s="2" t="inlineStr">
        <is>
          <t>26/01/2028</t>
        </is>
      </c>
      <c r="E886" s="2" t="inlineStr">
        <is>
          <t>29/03/2028</t>
        </is>
      </c>
      <c r="F886" s="2" t="n">
        <v>27860.511</v>
      </c>
      <c r="G886" s="2" t="n">
        <v>0</v>
      </c>
      <c r="H886" s="2" t="n">
        <v>27860.511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0</v>
      </c>
      <c r="DE886" s="2" t="n">
        <v>0</v>
      </c>
      <c r="DF886" s="2" t="n">
        <v>0</v>
      </c>
      <c r="DG886" s="2" t="n">
        <v>9.09</v>
      </c>
      <c r="DH886" s="2" t="n">
        <v>9.09</v>
      </c>
      <c r="DI886" s="2" t="n">
        <v>0</v>
      </c>
      <c r="DJ886" s="2" t="n">
        <v>52.27</v>
      </c>
      <c r="DK886" s="2" t="n">
        <v>52.27</v>
      </c>
      <c r="DL886" s="2" t="n">
        <v>0</v>
      </c>
      <c r="DM886" s="2" t="n">
        <v>100</v>
      </c>
      <c r="DN886" s="2" t="n">
        <v>100</v>
      </c>
      <c r="DO886" s="2" t="n">
        <v>0</v>
      </c>
      <c r="DP886" s="2" t="n">
        <v>100</v>
      </c>
      <c r="DQ886" s="2" t="n">
        <v>100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</row>
    <row r="887">
      <c r="A887" s="2" t="n">
        <v>2</v>
      </c>
      <c r="B887" s="2" t="inlineStr">
        <is>
          <t>30.06</t>
        </is>
      </c>
      <c r="C887" s="2" t="inlineStr">
        <is>
          <t>Bancada em granito Branco Siena escovado - cozinhas e área de serviço</t>
        </is>
      </c>
      <c r="D887" s="2" t="inlineStr">
        <is>
          <t>05/03/2027</t>
        </is>
      </c>
      <c r="E887" s="2" t="inlineStr">
        <is>
          <t>12/07/2028</t>
        </is>
      </c>
      <c r="F887" s="2" t="n">
        <v>680398.8514569376</v>
      </c>
      <c r="G887" s="2" t="n">
        <v>0</v>
      </c>
      <c r="H887" s="2" t="n">
        <v>680398.8514569376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7.16</v>
      </c>
      <c r="CD887" s="2" t="n">
        <v>4.47</v>
      </c>
      <c r="CE887" s="2" t="n">
        <v>0</v>
      </c>
      <c r="CF887" s="2" t="n">
        <v>16.55</v>
      </c>
      <c r="CG887" s="2" t="n">
        <v>13.86</v>
      </c>
      <c r="CH887" s="2" t="n">
        <v>0</v>
      </c>
      <c r="CI887" s="2" t="n">
        <v>25.49</v>
      </c>
      <c r="CJ887" s="2" t="n">
        <v>22.81</v>
      </c>
      <c r="CK887" s="2" t="n">
        <v>0</v>
      </c>
      <c r="CL887" s="2" t="n">
        <v>35.33</v>
      </c>
      <c r="CM887" s="2" t="n">
        <v>32.65</v>
      </c>
      <c r="CN887" s="2" t="n">
        <v>0</v>
      </c>
      <c r="CO887" s="2" t="n">
        <v>42.93</v>
      </c>
      <c r="CP887" s="2" t="n">
        <v>42.48</v>
      </c>
      <c r="CQ887" s="2" t="n">
        <v>0</v>
      </c>
      <c r="CR887" s="2" t="n">
        <v>51.43</v>
      </c>
      <c r="CS887" s="2" t="n">
        <v>48.74</v>
      </c>
      <c r="CT887" s="2" t="n">
        <v>0</v>
      </c>
      <c r="CU887" s="2" t="n">
        <v>60.82</v>
      </c>
      <c r="CV887" s="2" t="n">
        <v>58.14</v>
      </c>
      <c r="CW887" s="2" t="n">
        <v>0</v>
      </c>
      <c r="CX887" s="2" t="n">
        <v>69.76000000000001</v>
      </c>
      <c r="CY887" s="2" t="n">
        <v>67.08</v>
      </c>
      <c r="CZ887" s="2" t="n">
        <v>0</v>
      </c>
      <c r="DA887" s="2" t="n">
        <v>78.70999999999999</v>
      </c>
      <c r="DB887" s="2" t="n">
        <v>76.02</v>
      </c>
      <c r="DC887" s="2" t="n">
        <v>0</v>
      </c>
      <c r="DD887" s="2" t="n">
        <v>85.42</v>
      </c>
      <c r="DE887" s="2" t="n">
        <v>82.73</v>
      </c>
      <c r="DF887" s="2" t="n">
        <v>0</v>
      </c>
      <c r="DG887" s="2" t="n">
        <v>89.70999999999999</v>
      </c>
      <c r="DH887" s="2" t="n">
        <v>89.44</v>
      </c>
      <c r="DI887" s="2" t="n">
        <v>0</v>
      </c>
      <c r="DJ887" s="2" t="n">
        <v>90.38</v>
      </c>
      <c r="DK887" s="2" t="n">
        <v>90.31</v>
      </c>
      <c r="DL887" s="2" t="n">
        <v>0</v>
      </c>
      <c r="DM887" s="2" t="n">
        <v>90.38</v>
      </c>
      <c r="DN887" s="2" t="n">
        <v>90.38</v>
      </c>
      <c r="DO887" s="2" t="n">
        <v>0</v>
      </c>
      <c r="DP887" s="2" t="n">
        <v>90.38</v>
      </c>
      <c r="DQ887" s="2" t="n">
        <v>90.38</v>
      </c>
      <c r="DR887" s="2" t="n">
        <v>0</v>
      </c>
      <c r="DS887" s="2" t="n">
        <v>96.42</v>
      </c>
      <c r="DT887" s="2" t="n">
        <v>96.42</v>
      </c>
      <c r="DU887" s="2" t="n">
        <v>0</v>
      </c>
      <c r="DV887" s="2" t="n">
        <v>96.42</v>
      </c>
      <c r="DW887" s="2" t="n">
        <v>96.42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</row>
    <row r="888">
      <c r="A888" s="2" t="n">
        <v>3</v>
      </c>
      <c r="B888" s="2" t="inlineStr">
        <is>
          <t>30.06.01</t>
        </is>
      </c>
      <c r="C888" s="2" t="inlineStr">
        <is>
          <t>Bancada em granito Branco Siena escovado</t>
        </is>
      </c>
      <c r="D888" s="2" t="inlineStr">
        <is>
          <t>05/03/2027</t>
        </is>
      </c>
      <c r="E888" s="2" t="inlineStr">
        <is>
          <t>12/07/2028</t>
        </is>
      </c>
      <c r="F888" s="2" t="n">
        <v>310465.7453190946</v>
      </c>
      <c r="G888" s="2" t="n">
        <v>0</v>
      </c>
      <c r="H888" s="2" t="n">
        <v>310465.7453190946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7.16</v>
      </c>
      <c r="CD888" s="2" t="n">
        <v>4.47</v>
      </c>
      <c r="CE888" s="2" t="n">
        <v>0</v>
      </c>
      <c r="CF888" s="2" t="n">
        <v>16.55</v>
      </c>
      <c r="CG888" s="2" t="n">
        <v>13.86</v>
      </c>
      <c r="CH888" s="2" t="n">
        <v>0</v>
      </c>
      <c r="CI888" s="2" t="n">
        <v>25.49</v>
      </c>
      <c r="CJ888" s="2" t="n">
        <v>22.81</v>
      </c>
      <c r="CK888" s="2" t="n">
        <v>0</v>
      </c>
      <c r="CL888" s="2" t="n">
        <v>35.33</v>
      </c>
      <c r="CM888" s="2" t="n">
        <v>32.65</v>
      </c>
      <c r="CN888" s="2" t="n">
        <v>0</v>
      </c>
      <c r="CO888" s="2" t="n">
        <v>42.93</v>
      </c>
      <c r="CP888" s="2" t="n">
        <v>42.48</v>
      </c>
      <c r="CQ888" s="2" t="n">
        <v>0</v>
      </c>
      <c r="CR888" s="2" t="n">
        <v>51.43</v>
      </c>
      <c r="CS888" s="2" t="n">
        <v>48.74</v>
      </c>
      <c r="CT888" s="2" t="n">
        <v>0</v>
      </c>
      <c r="CU888" s="2" t="n">
        <v>60.82</v>
      </c>
      <c r="CV888" s="2" t="n">
        <v>58.14</v>
      </c>
      <c r="CW888" s="2" t="n">
        <v>0</v>
      </c>
      <c r="CX888" s="2" t="n">
        <v>69.76000000000001</v>
      </c>
      <c r="CY888" s="2" t="n">
        <v>67.08</v>
      </c>
      <c r="CZ888" s="2" t="n">
        <v>0</v>
      </c>
      <c r="DA888" s="2" t="n">
        <v>78.70999999999999</v>
      </c>
      <c r="DB888" s="2" t="n">
        <v>76.02</v>
      </c>
      <c r="DC888" s="2" t="n">
        <v>0</v>
      </c>
      <c r="DD888" s="2" t="n">
        <v>85.42</v>
      </c>
      <c r="DE888" s="2" t="n">
        <v>82.73</v>
      </c>
      <c r="DF888" s="2" t="n">
        <v>0</v>
      </c>
      <c r="DG888" s="2" t="n">
        <v>89.70999999999999</v>
      </c>
      <c r="DH888" s="2" t="n">
        <v>89.44</v>
      </c>
      <c r="DI888" s="2" t="n">
        <v>0</v>
      </c>
      <c r="DJ888" s="2" t="n">
        <v>90.38</v>
      </c>
      <c r="DK888" s="2" t="n">
        <v>90.31</v>
      </c>
      <c r="DL888" s="2" t="n">
        <v>0</v>
      </c>
      <c r="DM888" s="2" t="n">
        <v>90.38</v>
      </c>
      <c r="DN888" s="2" t="n">
        <v>90.38</v>
      </c>
      <c r="DO888" s="2" t="n">
        <v>0</v>
      </c>
      <c r="DP888" s="2" t="n">
        <v>90.38</v>
      </c>
      <c r="DQ888" s="2" t="n">
        <v>90.38</v>
      </c>
      <c r="DR888" s="2" t="n">
        <v>0</v>
      </c>
      <c r="DS888" s="2" t="n">
        <v>96.42</v>
      </c>
      <c r="DT888" s="2" t="n">
        <v>96.42</v>
      </c>
      <c r="DU888" s="2" t="n">
        <v>0</v>
      </c>
      <c r="DV888" s="2" t="n">
        <v>96.42</v>
      </c>
      <c r="DW888" s="2" t="n">
        <v>96.42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</row>
    <row r="889">
      <c r="A889" s="2" t="n">
        <v>3</v>
      </c>
      <c r="B889" s="2" t="inlineStr">
        <is>
          <t>30.06.02</t>
        </is>
      </c>
      <c r="C889" s="2" t="inlineStr">
        <is>
          <t>Fechamento lateral para bancada de granito</t>
        </is>
      </c>
      <c r="D889" s="2" t="inlineStr">
        <is>
          <t>05/03/2027</t>
        </is>
      </c>
      <c r="E889" s="2" t="inlineStr">
        <is>
          <t>12/07/2028</t>
        </is>
      </c>
      <c r="F889" s="2" t="n">
        <v>143185.1124364796</v>
      </c>
      <c r="G889" s="2" t="n">
        <v>0</v>
      </c>
      <c r="H889" s="2" t="n">
        <v>143185.1124364796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7.16</v>
      </c>
      <c r="CD889" s="2" t="n">
        <v>4.47</v>
      </c>
      <c r="CE889" s="2" t="n">
        <v>0</v>
      </c>
      <c r="CF889" s="2" t="n">
        <v>16.55</v>
      </c>
      <c r="CG889" s="2" t="n">
        <v>13.86</v>
      </c>
      <c r="CH889" s="2" t="n">
        <v>0</v>
      </c>
      <c r="CI889" s="2" t="n">
        <v>25.49</v>
      </c>
      <c r="CJ889" s="2" t="n">
        <v>22.81</v>
      </c>
      <c r="CK889" s="2" t="n">
        <v>0</v>
      </c>
      <c r="CL889" s="2" t="n">
        <v>35.33</v>
      </c>
      <c r="CM889" s="2" t="n">
        <v>32.65</v>
      </c>
      <c r="CN889" s="2" t="n">
        <v>0</v>
      </c>
      <c r="CO889" s="2" t="n">
        <v>42.93</v>
      </c>
      <c r="CP889" s="2" t="n">
        <v>42.48</v>
      </c>
      <c r="CQ889" s="2" t="n">
        <v>0</v>
      </c>
      <c r="CR889" s="2" t="n">
        <v>51.43</v>
      </c>
      <c r="CS889" s="2" t="n">
        <v>48.74</v>
      </c>
      <c r="CT889" s="2" t="n">
        <v>0</v>
      </c>
      <c r="CU889" s="2" t="n">
        <v>60.82</v>
      </c>
      <c r="CV889" s="2" t="n">
        <v>58.14</v>
      </c>
      <c r="CW889" s="2" t="n">
        <v>0</v>
      </c>
      <c r="CX889" s="2" t="n">
        <v>69.76000000000001</v>
      </c>
      <c r="CY889" s="2" t="n">
        <v>67.08</v>
      </c>
      <c r="CZ889" s="2" t="n">
        <v>0</v>
      </c>
      <c r="DA889" s="2" t="n">
        <v>78.70999999999999</v>
      </c>
      <c r="DB889" s="2" t="n">
        <v>76.02</v>
      </c>
      <c r="DC889" s="2" t="n">
        <v>0</v>
      </c>
      <c r="DD889" s="2" t="n">
        <v>85.42</v>
      </c>
      <c r="DE889" s="2" t="n">
        <v>82.73</v>
      </c>
      <c r="DF889" s="2" t="n">
        <v>0</v>
      </c>
      <c r="DG889" s="2" t="n">
        <v>89.70999999999999</v>
      </c>
      <c r="DH889" s="2" t="n">
        <v>89.44</v>
      </c>
      <c r="DI889" s="2" t="n">
        <v>0</v>
      </c>
      <c r="DJ889" s="2" t="n">
        <v>90.38</v>
      </c>
      <c r="DK889" s="2" t="n">
        <v>90.31</v>
      </c>
      <c r="DL889" s="2" t="n">
        <v>0</v>
      </c>
      <c r="DM889" s="2" t="n">
        <v>90.38</v>
      </c>
      <c r="DN889" s="2" t="n">
        <v>90.38</v>
      </c>
      <c r="DO889" s="2" t="n">
        <v>0</v>
      </c>
      <c r="DP889" s="2" t="n">
        <v>90.38</v>
      </c>
      <c r="DQ889" s="2" t="n">
        <v>90.38</v>
      </c>
      <c r="DR889" s="2" t="n">
        <v>0</v>
      </c>
      <c r="DS889" s="2" t="n">
        <v>96.42</v>
      </c>
      <c r="DT889" s="2" t="n">
        <v>96.42</v>
      </c>
      <c r="DU889" s="2" t="n">
        <v>0</v>
      </c>
      <c r="DV889" s="2" t="n">
        <v>96.42</v>
      </c>
      <c r="DW889" s="2" t="n">
        <v>96.42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</row>
    <row r="890">
      <c r="A890" s="2" t="n">
        <v>3</v>
      </c>
      <c r="B890" s="2" t="inlineStr">
        <is>
          <t>30.06.03</t>
        </is>
      </c>
      <c r="C890" s="2" t="inlineStr">
        <is>
          <t>Testeira de granito Branco Siena escovado h=10cm</t>
        </is>
      </c>
      <c r="D890" s="2" t="inlineStr">
        <is>
          <t>05/03/2027</t>
        </is>
      </c>
      <c r="E890" s="2" t="inlineStr">
        <is>
          <t>12/07/2028</t>
        </is>
      </c>
      <c r="F890" s="2" t="n">
        <v>76944.37011649595</v>
      </c>
      <c r="G890" s="2" t="n">
        <v>0</v>
      </c>
      <c r="H890" s="2" t="n">
        <v>76944.37011649595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7.16</v>
      </c>
      <c r="CD890" s="2" t="n">
        <v>4.47</v>
      </c>
      <c r="CE890" s="2" t="n">
        <v>0</v>
      </c>
      <c r="CF890" s="2" t="n">
        <v>16.55</v>
      </c>
      <c r="CG890" s="2" t="n">
        <v>13.86</v>
      </c>
      <c r="CH890" s="2" t="n">
        <v>0</v>
      </c>
      <c r="CI890" s="2" t="n">
        <v>25.49</v>
      </c>
      <c r="CJ890" s="2" t="n">
        <v>22.81</v>
      </c>
      <c r="CK890" s="2" t="n">
        <v>0</v>
      </c>
      <c r="CL890" s="2" t="n">
        <v>35.33</v>
      </c>
      <c r="CM890" s="2" t="n">
        <v>32.65</v>
      </c>
      <c r="CN890" s="2" t="n">
        <v>0</v>
      </c>
      <c r="CO890" s="2" t="n">
        <v>42.93</v>
      </c>
      <c r="CP890" s="2" t="n">
        <v>42.48</v>
      </c>
      <c r="CQ890" s="2" t="n">
        <v>0</v>
      </c>
      <c r="CR890" s="2" t="n">
        <v>51.43</v>
      </c>
      <c r="CS890" s="2" t="n">
        <v>48.74</v>
      </c>
      <c r="CT890" s="2" t="n">
        <v>0</v>
      </c>
      <c r="CU890" s="2" t="n">
        <v>60.82</v>
      </c>
      <c r="CV890" s="2" t="n">
        <v>58.14</v>
      </c>
      <c r="CW890" s="2" t="n">
        <v>0</v>
      </c>
      <c r="CX890" s="2" t="n">
        <v>69.76000000000001</v>
      </c>
      <c r="CY890" s="2" t="n">
        <v>67.08</v>
      </c>
      <c r="CZ890" s="2" t="n">
        <v>0</v>
      </c>
      <c r="DA890" s="2" t="n">
        <v>78.70999999999999</v>
      </c>
      <c r="DB890" s="2" t="n">
        <v>76.02</v>
      </c>
      <c r="DC890" s="2" t="n">
        <v>0</v>
      </c>
      <c r="DD890" s="2" t="n">
        <v>85.42</v>
      </c>
      <c r="DE890" s="2" t="n">
        <v>82.73</v>
      </c>
      <c r="DF890" s="2" t="n">
        <v>0</v>
      </c>
      <c r="DG890" s="2" t="n">
        <v>89.70999999999999</v>
      </c>
      <c r="DH890" s="2" t="n">
        <v>89.44</v>
      </c>
      <c r="DI890" s="2" t="n">
        <v>0</v>
      </c>
      <c r="DJ890" s="2" t="n">
        <v>90.38</v>
      </c>
      <c r="DK890" s="2" t="n">
        <v>90.31</v>
      </c>
      <c r="DL890" s="2" t="n">
        <v>0</v>
      </c>
      <c r="DM890" s="2" t="n">
        <v>90.38</v>
      </c>
      <c r="DN890" s="2" t="n">
        <v>90.38</v>
      </c>
      <c r="DO890" s="2" t="n">
        <v>0</v>
      </c>
      <c r="DP890" s="2" t="n">
        <v>90.38</v>
      </c>
      <c r="DQ890" s="2" t="n">
        <v>90.38</v>
      </c>
      <c r="DR890" s="2" t="n">
        <v>0</v>
      </c>
      <c r="DS890" s="2" t="n">
        <v>96.42</v>
      </c>
      <c r="DT890" s="2" t="n">
        <v>96.42</v>
      </c>
      <c r="DU890" s="2" t="n">
        <v>0</v>
      </c>
      <c r="DV890" s="2" t="n">
        <v>96.42</v>
      </c>
      <c r="DW890" s="2" t="n">
        <v>96.42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</row>
    <row r="891">
      <c r="A891" s="2" t="n">
        <v>3</v>
      </c>
      <c r="B891" s="2" t="inlineStr">
        <is>
          <t>30.06.04</t>
        </is>
      </c>
      <c r="C891" s="2" t="inlineStr">
        <is>
          <t>Rodabanca de granito Branco Siena escovado h=10cm</t>
        </is>
      </c>
      <c r="D891" s="2" t="inlineStr">
        <is>
          <t>05/03/2027</t>
        </is>
      </c>
      <c r="E891" s="2" t="inlineStr">
        <is>
          <t>12/07/2028</t>
        </is>
      </c>
      <c r="F891" s="2" t="n">
        <v>106773.5210198023</v>
      </c>
      <c r="G891" s="2" t="n">
        <v>0</v>
      </c>
      <c r="H891" s="2" t="n">
        <v>106773.5210198023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7.16</v>
      </c>
      <c r="CD891" s="2" t="n">
        <v>4.47</v>
      </c>
      <c r="CE891" s="2" t="n">
        <v>0</v>
      </c>
      <c r="CF891" s="2" t="n">
        <v>16.55</v>
      </c>
      <c r="CG891" s="2" t="n">
        <v>13.86</v>
      </c>
      <c r="CH891" s="2" t="n">
        <v>0</v>
      </c>
      <c r="CI891" s="2" t="n">
        <v>25.49</v>
      </c>
      <c r="CJ891" s="2" t="n">
        <v>22.81</v>
      </c>
      <c r="CK891" s="2" t="n">
        <v>0</v>
      </c>
      <c r="CL891" s="2" t="n">
        <v>35.33</v>
      </c>
      <c r="CM891" s="2" t="n">
        <v>32.65</v>
      </c>
      <c r="CN891" s="2" t="n">
        <v>0</v>
      </c>
      <c r="CO891" s="2" t="n">
        <v>42.93</v>
      </c>
      <c r="CP891" s="2" t="n">
        <v>42.48</v>
      </c>
      <c r="CQ891" s="2" t="n">
        <v>0</v>
      </c>
      <c r="CR891" s="2" t="n">
        <v>51.43</v>
      </c>
      <c r="CS891" s="2" t="n">
        <v>48.74</v>
      </c>
      <c r="CT891" s="2" t="n">
        <v>0</v>
      </c>
      <c r="CU891" s="2" t="n">
        <v>60.82</v>
      </c>
      <c r="CV891" s="2" t="n">
        <v>58.14</v>
      </c>
      <c r="CW891" s="2" t="n">
        <v>0</v>
      </c>
      <c r="CX891" s="2" t="n">
        <v>69.76000000000001</v>
      </c>
      <c r="CY891" s="2" t="n">
        <v>67.08</v>
      </c>
      <c r="CZ891" s="2" t="n">
        <v>0</v>
      </c>
      <c r="DA891" s="2" t="n">
        <v>78.70999999999999</v>
      </c>
      <c r="DB891" s="2" t="n">
        <v>76.02</v>
      </c>
      <c r="DC891" s="2" t="n">
        <v>0</v>
      </c>
      <c r="DD891" s="2" t="n">
        <v>85.42</v>
      </c>
      <c r="DE891" s="2" t="n">
        <v>82.73</v>
      </c>
      <c r="DF891" s="2" t="n">
        <v>0</v>
      </c>
      <c r="DG891" s="2" t="n">
        <v>89.70999999999999</v>
      </c>
      <c r="DH891" s="2" t="n">
        <v>89.44</v>
      </c>
      <c r="DI891" s="2" t="n">
        <v>0</v>
      </c>
      <c r="DJ891" s="2" t="n">
        <v>90.38</v>
      </c>
      <c r="DK891" s="2" t="n">
        <v>90.31</v>
      </c>
      <c r="DL891" s="2" t="n">
        <v>0</v>
      </c>
      <c r="DM891" s="2" t="n">
        <v>90.38</v>
      </c>
      <c r="DN891" s="2" t="n">
        <v>90.38</v>
      </c>
      <c r="DO891" s="2" t="n">
        <v>0</v>
      </c>
      <c r="DP891" s="2" t="n">
        <v>90.38</v>
      </c>
      <c r="DQ891" s="2" t="n">
        <v>90.38</v>
      </c>
      <c r="DR891" s="2" t="n">
        <v>0</v>
      </c>
      <c r="DS891" s="2" t="n">
        <v>96.42</v>
      </c>
      <c r="DT891" s="2" t="n">
        <v>96.42</v>
      </c>
      <c r="DU891" s="2" t="n">
        <v>0</v>
      </c>
      <c r="DV891" s="2" t="n">
        <v>96.42</v>
      </c>
      <c r="DW891" s="2" t="n">
        <v>96.42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</row>
    <row r="892">
      <c r="A892" s="2" t="n">
        <v>3</v>
      </c>
      <c r="B892" s="2" t="inlineStr">
        <is>
          <t>30.06.05</t>
        </is>
      </c>
      <c r="C892" s="2" t="inlineStr">
        <is>
          <t>Furo e colagem de bojo</t>
        </is>
      </c>
      <c r="D892" s="2" t="inlineStr">
        <is>
          <t>05/03/2027</t>
        </is>
      </c>
      <c r="E892" s="2" t="inlineStr">
        <is>
          <t>12/07/2028</t>
        </is>
      </c>
      <c r="F892" s="2" t="n">
        <v>13815</v>
      </c>
      <c r="G892" s="2" t="n">
        <v>0</v>
      </c>
      <c r="H892" s="2" t="n">
        <v>13815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7.16</v>
      </c>
      <c r="CD892" s="2" t="n">
        <v>4.47</v>
      </c>
      <c r="CE892" s="2" t="n">
        <v>0</v>
      </c>
      <c r="CF892" s="2" t="n">
        <v>16.55</v>
      </c>
      <c r="CG892" s="2" t="n">
        <v>13.86</v>
      </c>
      <c r="CH892" s="2" t="n">
        <v>0</v>
      </c>
      <c r="CI892" s="2" t="n">
        <v>25.49</v>
      </c>
      <c r="CJ892" s="2" t="n">
        <v>22.81</v>
      </c>
      <c r="CK892" s="2" t="n">
        <v>0</v>
      </c>
      <c r="CL892" s="2" t="n">
        <v>35.33</v>
      </c>
      <c r="CM892" s="2" t="n">
        <v>32.65</v>
      </c>
      <c r="CN892" s="2" t="n">
        <v>0</v>
      </c>
      <c r="CO892" s="2" t="n">
        <v>42.93</v>
      </c>
      <c r="CP892" s="2" t="n">
        <v>42.48</v>
      </c>
      <c r="CQ892" s="2" t="n">
        <v>0</v>
      </c>
      <c r="CR892" s="2" t="n">
        <v>51.43</v>
      </c>
      <c r="CS892" s="2" t="n">
        <v>48.74</v>
      </c>
      <c r="CT892" s="2" t="n">
        <v>0</v>
      </c>
      <c r="CU892" s="2" t="n">
        <v>60.82</v>
      </c>
      <c r="CV892" s="2" t="n">
        <v>58.14</v>
      </c>
      <c r="CW892" s="2" t="n">
        <v>0</v>
      </c>
      <c r="CX892" s="2" t="n">
        <v>69.76000000000001</v>
      </c>
      <c r="CY892" s="2" t="n">
        <v>67.08</v>
      </c>
      <c r="CZ892" s="2" t="n">
        <v>0</v>
      </c>
      <c r="DA892" s="2" t="n">
        <v>78.70999999999999</v>
      </c>
      <c r="DB892" s="2" t="n">
        <v>76.02</v>
      </c>
      <c r="DC892" s="2" t="n">
        <v>0</v>
      </c>
      <c r="DD892" s="2" t="n">
        <v>85.42</v>
      </c>
      <c r="DE892" s="2" t="n">
        <v>82.73</v>
      </c>
      <c r="DF892" s="2" t="n">
        <v>0</v>
      </c>
      <c r="DG892" s="2" t="n">
        <v>89.70999999999999</v>
      </c>
      <c r="DH892" s="2" t="n">
        <v>89.44</v>
      </c>
      <c r="DI892" s="2" t="n">
        <v>0</v>
      </c>
      <c r="DJ892" s="2" t="n">
        <v>90.38</v>
      </c>
      <c r="DK892" s="2" t="n">
        <v>90.31</v>
      </c>
      <c r="DL892" s="2" t="n">
        <v>0</v>
      </c>
      <c r="DM892" s="2" t="n">
        <v>90.38</v>
      </c>
      <c r="DN892" s="2" t="n">
        <v>90.38</v>
      </c>
      <c r="DO892" s="2" t="n">
        <v>0</v>
      </c>
      <c r="DP892" s="2" t="n">
        <v>90.38</v>
      </c>
      <c r="DQ892" s="2" t="n">
        <v>90.38</v>
      </c>
      <c r="DR892" s="2" t="n">
        <v>0</v>
      </c>
      <c r="DS892" s="2" t="n">
        <v>96.42</v>
      </c>
      <c r="DT892" s="2" t="n">
        <v>96.42</v>
      </c>
      <c r="DU892" s="2" t="n">
        <v>0</v>
      </c>
      <c r="DV892" s="2" t="n">
        <v>96.42</v>
      </c>
      <c r="DW892" s="2" t="n">
        <v>96.42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</row>
    <row r="893">
      <c r="A893" s="2" t="n">
        <v>3</v>
      </c>
      <c r="B893" s="2" t="inlineStr">
        <is>
          <t>30.06.06</t>
        </is>
      </c>
      <c r="C893" s="2" t="inlineStr">
        <is>
          <t>Mãos francesas para bancadas</t>
        </is>
      </c>
      <c r="D893" s="2" t="inlineStr">
        <is>
          <t>05/03/2027</t>
        </is>
      </c>
      <c r="E893" s="2" t="inlineStr">
        <is>
          <t>12/07/2028</t>
        </is>
      </c>
      <c r="F893" s="2" t="n">
        <v>21700</v>
      </c>
      <c r="G893" s="2" t="n">
        <v>0</v>
      </c>
      <c r="H893" s="2" t="n">
        <v>21700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7.16</v>
      </c>
      <c r="CD893" s="2" t="n">
        <v>4.47</v>
      </c>
      <c r="CE893" s="2" t="n">
        <v>0</v>
      </c>
      <c r="CF893" s="2" t="n">
        <v>16.55</v>
      </c>
      <c r="CG893" s="2" t="n">
        <v>13.86</v>
      </c>
      <c r="CH893" s="2" t="n">
        <v>0</v>
      </c>
      <c r="CI893" s="2" t="n">
        <v>25.49</v>
      </c>
      <c r="CJ893" s="2" t="n">
        <v>22.81</v>
      </c>
      <c r="CK893" s="2" t="n">
        <v>0</v>
      </c>
      <c r="CL893" s="2" t="n">
        <v>35.33</v>
      </c>
      <c r="CM893" s="2" t="n">
        <v>32.65</v>
      </c>
      <c r="CN893" s="2" t="n">
        <v>0</v>
      </c>
      <c r="CO893" s="2" t="n">
        <v>42.93</v>
      </c>
      <c r="CP893" s="2" t="n">
        <v>42.48</v>
      </c>
      <c r="CQ893" s="2" t="n">
        <v>0</v>
      </c>
      <c r="CR893" s="2" t="n">
        <v>51.43</v>
      </c>
      <c r="CS893" s="2" t="n">
        <v>48.74</v>
      </c>
      <c r="CT893" s="2" t="n">
        <v>0</v>
      </c>
      <c r="CU893" s="2" t="n">
        <v>60.82</v>
      </c>
      <c r="CV893" s="2" t="n">
        <v>58.14</v>
      </c>
      <c r="CW893" s="2" t="n">
        <v>0</v>
      </c>
      <c r="CX893" s="2" t="n">
        <v>69.76000000000001</v>
      </c>
      <c r="CY893" s="2" t="n">
        <v>67.08</v>
      </c>
      <c r="CZ893" s="2" t="n">
        <v>0</v>
      </c>
      <c r="DA893" s="2" t="n">
        <v>78.70999999999999</v>
      </c>
      <c r="DB893" s="2" t="n">
        <v>76.02</v>
      </c>
      <c r="DC893" s="2" t="n">
        <v>0</v>
      </c>
      <c r="DD893" s="2" t="n">
        <v>85.42</v>
      </c>
      <c r="DE893" s="2" t="n">
        <v>82.73</v>
      </c>
      <c r="DF893" s="2" t="n">
        <v>0</v>
      </c>
      <c r="DG893" s="2" t="n">
        <v>89.70999999999999</v>
      </c>
      <c r="DH893" s="2" t="n">
        <v>89.44</v>
      </c>
      <c r="DI893" s="2" t="n">
        <v>0</v>
      </c>
      <c r="DJ893" s="2" t="n">
        <v>90.38</v>
      </c>
      <c r="DK893" s="2" t="n">
        <v>90.31</v>
      </c>
      <c r="DL893" s="2" t="n">
        <v>0</v>
      </c>
      <c r="DM893" s="2" t="n">
        <v>90.38</v>
      </c>
      <c r="DN893" s="2" t="n">
        <v>90.38</v>
      </c>
      <c r="DO893" s="2" t="n">
        <v>0</v>
      </c>
      <c r="DP893" s="2" t="n">
        <v>90.38</v>
      </c>
      <c r="DQ893" s="2" t="n">
        <v>90.38</v>
      </c>
      <c r="DR893" s="2" t="n">
        <v>0</v>
      </c>
      <c r="DS893" s="2" t="n">
        <v>96.42</v>
      </c>
      <c r="DT893" s="2" t="n">
        <v>96.42</v>
      </c>
      <c r="DU893" s="2" t="n">
        <v>0</v>
      </c>
      <c r="DV893" s="2" t="n">
        <v>96.42</v>
      </c>
      <c r="DW893" s="2" t="n">
        <v>96.42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</row>
    <row r="894">
      <c r="A894" s="2" t="n">
        <v>3</v>
      </c>
      <c r="B894" s="2" t="inlineStr">
        <is>
          <t>30.06.07</t>
        </is>
      </c>
      <c r="C894" s="2" t="inlineStr">
        <is>
          <t>Proteção de bancadas contra manuseio de obra</t>
        </is>
      </c>
      <c r="D894" s="2" t="inlineStr">
        <is>
          <t>05/03/2027</t>
        </is>
      </c>
      <c r="E894" s="2" t="inlineStr">
        <is>
          <t>12/07/2028</t>
        </is>
      </c>
      <c r="F894" s="2" t="n">
        <v>7515.102565065191</v>
      </c>
      <c r="G894" s="2" t="n">
        <v>0</v>
      </c>
      <c r="H894" s="2" t="n">
        <v>7515.102565065191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7.16</v>
      </c>
      <c r="CD894" s="2" t="n">
        <v>4.47</v>
      </c>
      <c r="CE894" s="2" t="n">
        <v>0</v>
      </c>
      <c r="CF894" s="2" t="n">
        <v>16.55</v>
      </c>
      <c r="CG894" s="2" t="n">
        <v>13.86</v>
      </c>
      <c r="CH894" s="2" t="n">
        <v>0</v>
      </c>
      <c r="CI894" s="2" t="n">
        <v>25.49</v>
      </c>
      <c r="CJ894" s="2" t="n">
        <v>22.81</v>
      </c>
      <c r="CK894" s="2" t="n">
        <v>0</v>
      </c>
      <c r="CL894" s="2" t="n">
        <v>35.33</v>
      </c>
      <c r="CM894" s="2" t="n">
        <v>32.65</v>
      </c>
      <c r="CN894" s="2" t="n">
        <v>0</v>
      </c>
      <c r="CO894" s="2" t="n">
        <v>42.93</v>
      </c>
      <c r="CP894" s="2" t="n">
        <v>42.48</v>
      </c>
      <c r="CQ894" s="2" t="n">
        <v>0</v>
      </c>
      <c r="CR894" s="2" t="n">
        <v>51.43</v>
      </c>
      <c r="CS894" s="2" t="n">
        <v>48.74</v>
      </c>
      <c r="CT894" s="2" t="n">
        <v>0</v>
      </c>
      <c r="CU894" s="2" t="n">
        <v>60.82</v>
      </c>
      <c r="CV894" s="2" t="n">
        <v>58.14</v>
      </c>
      <c r="CW894" s="2" t="n">
        <v>0</v>
      </c>
      <c r="CX894" s="2" t="n">
        <v>69.76000000000001</v>
      </c>
      <c r="CY894" s="2" t="n">
        <v>67.08</v>
      </c>
      <c r="CZ894" s="2" t="n">
        <v>0</v>
      </c>
      <c r="DA894" s="2" t="n">
        <v>78.70999999999999</v>
      </c>
      <c r="DB894" s="2" t="n">
        <v>76.02</v>
      </c>
      <c r="DC894" s="2" t="n">
        <v>0</v>
      </c>
      <c r="DD894" s="2" t="n">
        <v>85.42</v>
      </c>
      <c r="DE894" s="2" t="n">
        <v>82.73</v>
      </c>
      <c r="DF894" s="2" t="n">
        <v>0</v>
      </c>
      <c r="DG894" s="2" t="n">
        <v>89.70999999999999</v>
      </c>
      <c r="DH894" s="2" t="n">
        <v>89.44</v>
      </c>
      <c r="DI894" s="2" t="n">
        <v>0</v>
      </c>
      <c r="DJ894" s="2" t="n">
        <v>90.38</v>
      </c>
      <c r="DK894" s="2" t="n">
        <v>90.31</v>
      </c>
      <c r="DL894" s="2" t="n">
        <v>0</v>
      </c>
      <c r="DM894" s="2" t="n">
        <v>90.38</v>
      </c>
      <c r="DN894" s="2" t="n">
        <v>90.38</v>
      </c>
      <c r="DO894" s="2" t="n">
        <v>0</v>
      </c>
      <c r="DP894" s="2" t="n">
        <v>90.38</v>
      </c>
      <c r="DQ894" s="2" t="n">
        <v>90.38</v>
      </c>
      <c r="DR894" s="2" t="n">
        <v>0</v>
      </c>
      <c r="DS894" s="2" t="n">
        <v>96.42</v>
      </c>
      <c r="DT894" s="2" t="n">
        <v>96.42</v>
      </c>
      <c r="DU894" s="2" t="n">
        <v>0</v>
      </c>
      <c r="DV894" s="2" t="n">
        <v>96.42</v>
      </c>
      <c r="DW894" s="2" t="n">
        <v>96.42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</row>
    <row r="895">
      <c r="A895" s="2" t="n">
        <v>2</v>
      </c>
      <c r="B895" s="2" t="inlineStr">
        <is>
          <t>30.07</t>
        </is>
      </c>
      <c r="C895" s="2" t="inlineStr">
        <is>
          <t>Bancada em granito Branco Siena levigado</t>
        </is>
      </c>
      <c r="D895" s="2" t="inlineStr">
        <is>
          <t>05/03/2027</t>
        </is>
      </c>
      <c r="E895" s="2" t="inlineStr">
        <is>
          <t>12/07/2028</t>
        </is>
      </c>
      <c r="F895" s="2" t="n">
        <v>45964.85751852075</v>
      </c>
      <c r="G895" s="2" t="n">
        <v>0</v>
      </c>
      <c r="H895" s="2" t="n">
        <v>45964.85751852075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6.67</v>
      </c>
      <c r="CD895" s="2" t="n">
        <v>4.17</v>
      </c>
      <c r="CE895" s="2" t="n">
        <v>0</v>
      </c>
      <c r="CF895" s="2" t="n">
        <v>15.42</v>
      </c>
      <c r="CG895" s="2" t="n">
        <v>12.92</v>
      </c>
      <c r="CH895" s="2" t="n">
        <v>0</v>
      </c>
      <c r="CI895" s="2" t="n">
        <v>23.75</v>
      </c>
      <c r="CJ895" s="2" t="n">
        <v>21.25</v>
      </c>
      <c r="CK895" s="2" t="n">
        <v>0</v>
      </c>
      <c r="CL895" s="2" t="n">
        <v>32.92</v>
      </c>
      <c r="CM895" s="2" t="n">
        <v>30.42</v>
      </c>
      <c r="CN895" s="2" t="n">
        <v>0</v>
      </c>
      <c r="CO895" s="2" t="n">
        <v>40</v>
      </c>
      <c r="CP895" s="2" t="n">
        <v>39.58</v>
      </c>
      <c r="CQ895" s="2" t="n">
        <v>0</v>
      </c>
      <c r="CR895" s="2" t="n">
        <v>47.92</v>
      </c>
      <c r="CS895" s="2" t="n">
        <v>45.42</v>
      </c>
      <c r="CT895" s="2" t="n">
        <v>0</v>
      </c>
      <c r="CU895" s="2" t="n">
        <v>56.67</v>
      </c>
      <c r="CV895" s="2" t="n">
        <v>54.17</v>
      </c>
      <c r="CW895" s="2" t="n">
        <v>0</v>
      </c>
      <c r="CX895" s="2" t="n">
        <v>65</v>
      </c>
      <c r="CY895" s="2" t="n">
        <v>62.5</v>
      </c>
      <c r="CZ895" s="2" t="n">
        <v>0</v>
      </c>
      <c r="DA895" s="2" t="n">
        <v>73.33</v>
      </c>
      <c r="DB895" s="2" t="n">
        <v>70.83</v>
      </c>
      <c r="DC895" s="2" t="n">
        <v>0</v>
      </c>
      <c r="DD895" s="2" t="n">
        <v>79.58</v>
      </c>
      <c r="DE895" s="2" t="n">
        <v>77.08</v>
      </c>
      <c r="DF895" s="2" t="n">
        <v>0</v>
      </c>
      <c r="DG895" s="2" t="n">
        <v>85</v>
      </c>
      <c r="DH895" s="2" t="n">
        <v>83.33</v>
      </c>
      <c r="DI895" s="2" t="n">
        <v>0</v>
      </c>
      <c r="DJ895" s="2" t="n">
        <v>93.33</v>
      </c>
      <c r="DK895" s="2" t="n">
        <v>92.22</v>
      </c>
      <c r="DL895" s="2" t="n">
        <v>0</v>
      </c>
      <c r="DM895" s="2" t="n">
        <v>93.33</v>
      </c>
      <c r="DN895" s="2" t="n">
        <v>93.33</v>
      </c>
      <c r="DO895" s="2" t="n">
        <v>0</v>
      </c>
      <c r="DP895" s="2" t="n">
        <v>93.33</v>
      </c>
      <c r="DQ895" s="2" t="n">
        <v>93.33</v>
      </c>
      <c r="DR895" s="2" t="n">
        <v>0</v>
      </c>
      <c r="DS895" s="2" t="n">
        <v>96.67</v>
      </c>
      <c r="DT895" s="2" t="n">
        <v>96.67</v>
      </c>
      <c r="DU895" s="2" t="n">
        <v>0</v>
      </c>
      <c r="DV895" s="2" t="n">
        <v>96.67</v>
      </c>
      <c r="DW895" s="2" t="n">
        <v>96.67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</row>
    <row r="896">
      <c r="A896" s="2" t="n">
        <v>3</v>
      </c>
      <c r="B896" s="2" t="inlineStr">
        <is>
          <t>30.07.01</t>
        </is>
      </c>
      <c r="C896" s="2" t="inlineStr">
        <is>
          <t>Bancada em granito Branco Siena levigado</t>
        </is>
      </c>
      <c r="D896" s="2" t="inlineStr">
        <is>
          <t>05/03/2027</t>
        </is>
      </c>
      <c r="E896" s="2" t="inlineStr">
        <is>
          <t>12/07/2028</t>
        </is>
      </c>
      <c r="F896" s="2" t="n">
        <v>20483.79109803731</v>
      </c>
      <c r="G896" s="2" t="n">
        <v>0</v>
      </c>
      <c r="H896" s="2" t="n">
        <v>20483.79109803731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6.67</v>
      </c>
      <c r="CD896" s="2" t="n">
        <v>4.17</v>
      </c>
      <c r="CE896" s="2" t="n">
        <v>0</v>
      </c>
      <c r="CF896" s="2" t="n">
        <v>15.42</v>
      </c>
      <c r="CG896" s="2" t="n">
        <v>12.92</v>
      </c>
      <c r="CH896" s="2" t="n">
        <v>0</v>
      </c>
      <c r="CI896" s="2" t="n">
        <v>23.75</v>
      </c>
      <c r="CJ896" s="2" t="n">
        <v>21.25</v>
      </c>
      <c r="CK896" s="2" t="n">
        <v>0</v>
      </c>
      <c r="CL896" s="2" t="n">
        <v>32.92</v>
      </c>
      <c r="CM896" s="2" t="n">
        <v>30.42</v>
      </c>
      <c r="CN896" s="2" t="n">
        <v>0</v>
      </c>
      <c r="CO896" s="2" t="n">
        <v>40</v>
      </c>
      <c r="CP896" s="2" t="n">
        <v>39.58</v>
      </c>
      <c r="CQ896" s="2" t="n">
        <v>0</v>
      </c>
      <c r="CR896" s="2" t="n">
        <v>47.92</v>
      </c>
      <c r="CS896" s="2" t="n">
        <v>45.42</v>
      </c>
      <c r="CT896" s="2" t="n">
        <v>0</v>
      </c>
      <c r="CU896" s="2" t="n">
        <v>56.67</v>
      </c>
      <c r="CV896" s="2" t="n">
        <v>54.17</v>
      </c>
      <c r="CW896" s="2" t="n">
        <v>0</v>
      </c>
      <c r="CX896" s="2" t="n">
        <v>65</v>
      </c>
      <c r="CY896" s="2" t="n">
        <v>62.5</v>
      </c>
      <c r="CZ896" s="2" t="n">
        <v>0</v>
      </c>
      <c r="DA896" s="2" t="n">
        <v>73.33</v>
      </c>
      <c r="DB896" s="2" t="n">
        <v>70.83</v>
      </c>
      <c r="DC896" s="2" t="n">
        <v>0</v>
      </c>
      <c r="DD896" s="2" t="n">
        <v>79.58</v>
      </c>
      <c r="DE896" s="2" t="n">
        <v>77.08</v>
      </c>
      <c r="DF896" s="2" t="n">
        <v>0</v>
      </c>
      <c r="DG896" s="2" t="n">
        <v>85</v>
      </c>
      <c r="DH896" s="2" t="n">
        <v>83.33</v>
      </c>
      <c r="DI896" s="2" t="n">
        <v>0</v>
      </c>
      <c r="DJ896" s="2" t="n">
        <v>93.33</v>
      </c>
      <c r="DK896" s="2" t="n">
        <v>92.22</v>
      </c>
      <c r="DL896" s="2" t="n">
        <v>0</v>
      </c>
      <c r="DM896" s="2" t="n">
        <v>93.33</v>
      </c>
      <c r="DN896" s="2" t="n">
        <v>93.33</v>
      </c>
      <c r="DO896" s="2" t="n">
        <v>0</v>
      </c>
      <c r="DP896" s="2" t="n">
        <v>93.33</v>
      </c>
      <c r="DQ896" s="2" t="n">
        <v>93.33</v>
      </c>
      <c r="DR896" s="2" t="n">
        <v>0</v>
      </c>
      <c r="DS896" s="2" t="n">
        <v>96.67</v>
      </c>
      <c r="DT896" s="2" t="n">
        <v>96.67</v>
      </c>
      <c r="DU896" s="2" t="n">
        <v>0</v>
      </c>
      <c r="DV896" s="2" t="n">
        <v>96.67</v>
      </c>
      <c r="DW896" s="2" t="n">
        <v>96.67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</row>
    <row r="897">
      <c r="A897" s="2" t="n">
        <v>3</v>
      </c>
      <c r="B897" s="2" t="inlineStr">
        <is>
          <t>30.07.02</t>
        </is>
      </c>
      <c r="C897" s="2" t="inlineStr">
        <is>
          <t>Fechamento lateral para bancada de granito branco siena levigado</t>
        </is>
      </c>
      <c r="D897" s="2" t="inlineStr">
        <is>
          <t>05/03/2027</t>
        </is>
      </c>
      <c r="E897" s="2" t="inlineStr">
        <is>
          <t>12/07/2028</t>
        </is>
      </c>
      <c r="F897" s="2" t="n">
        <v>16007.55881694184</v>
      </c>
      <c r="G897" s="2" t="n">
        <v>0</v>
      </c>
      <c r="H897" s="2" t="n">
        <v>16007.55881694184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6.67</v>
      </c>
      <c r="CD897" s="2" t="n">
        <v>4.17</v>
      </c>
      <c r="CE897" s="2" t="n">
        <v>0</v>
      </c>
      <c r="CF897" s="2" t="n">
        <v>15.42</v>
      </c>
      <c r="CG897" s="2" t="n">
        <v>12.92</v>
      </c>
      <c r="CH897" s="2" t="n">
        <v>0</v>
      </c>
      <c r="CI897" s="2" t="n">
        <v>23.75</v>
      </c>
      <c r="CJ897" s="2" t="n">
        <v>21.25</v>
      </c>
      <c r="CK897" s="2" t="n">
        <v>0</v>
      </c>
      <c r="CL897" s="2" t="n">
        <v>32.92</v>
      </c>
      <c r="CM897" s="2" t="n">
        <v>30.42</v>
      </c>
      <c r="CN897" s="2" t="n">
        <v>0</v>
      </c>
      <c r="CO897" s="2" t="n">
        <v>40</v>
      </c>
      <c r="CP897" s="2" t="n">
        <v>39.58</v>
      </c>
      <c r="CQ897" s="2" t="n">
        <v>0</v>
      </c>
      <c r="CR897" s="2" t="n">
        <v>47.92</v>
      </c>
      <c r="CS897" s="2" t="n">
        <v>45.42</v>
      </c>
      <c r="CT897" s="2" t="n">
        <v>0</v>
      </c>
      <c r="CU897" s="2" t="n">
        <v>56.67</v>
      </c>
      <c r="CV897" s="2" t="n">
        <v>54.17</v>
      </c>
      <c r="CW897" s="2" t="n">
        <v>0</v>
      </c>
      <c r="CX897" s="2" t="n">
        <v>65</v>
      </c>
      <c r="CY897" s="2" t="n">
        <v>62.5</v>
      </c>
      <c r="CZ897" s="2" t="n">
        <v>0</v>
      </c>
      <c r="DA897" s="2" t="n">
        <v>73.33</v>
      </c>
      <c r="DB897" s="2" t="n">
        <v>70.83</v>
      </c>
      <c r="DC897" s="2" t="n">
        <v>0</v>
      </c>
      <c r="DD897" s="2" t="n">
        <v>79.58</v>
      </c>
      <c r="DE897" s="2" t="n">
        <v>77.08</v>
      </c>
      <c r="DF897" s="2" t="n">
        <v>0</v>
      </c>
      <c r="DG897" s="2" t="n">
        <v>85</v>
      </c>
      <c r="DH897" s="2" t="n">
        <v>83.33</v>
      </c>
      <c r="DI897" s="2" t="n">
        <v>0</v>
      </c>
      <c r="DJ897" s="2" t="n">
        <v>93.33</v>
      </c>
      <c r="DK897" s="2" t="n">
        <v>92.22</v>
      </c>
      <c r="DL897" s="2" t="n">
        <v>0</v>
      </c>
      <c r="DM897" s="2" t="n">
        <v>93.33</v>
      </c>
      <c r="DN897" s="2" t="n">
        <v>93.33</v>
      </c>
      <c r="DO897" s="2" t="n">
        <v>0</v>
      </c>
      <c r="DP897" s="2" t="n">
        <v>93.33</v>
      </c>
      <c r="DQ897" s="2" t="n">
        <v>93.33</v>
      </c>
      <c r="DR897" s="2" t="n">
        <v>0</v>
      </c>
      <c r="DS897" s="2" t="n">
        <v>96.67</v>
      </c>
      <c r="DT897" s="2" t="n">
        <v>96.67</v>
      </c>
      <c r="DU897" s="2" t="n">
        <v>0</v>
      </c>
      <c r="DV897" s="2" t="n">
        <v>96.67</v>
      </c>
      <c r="DW897" s="2" t="n">
        <v>96.67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</row>
    <row r="898">
      <c r="A898" s="2" t="n">
        <v>3</v>
      </c>
      <c r="B898" s="2" t="inlineStr">
        <is>
          <t>30.07.03</t>
        </is>
      </c>
      <c r="C898" s="2" t="inlineStr">
        <is>
          <t>Testeira de granito branco siena levigado h=10cm</t>
        </is>
      </c>
      <c r="D898" s="2" t="inlineStr">
        <is>
          <t>05/03/2027</t>
        </is>
      </c>
      <c r="E898" s="2" t="inlineStr">
        <is>
          <t>12/07/2028</t>
        </is>
      </c>
      <c r="F898" s="2" t="n">
        <v>3807.67652694939</v>
      </c>
      <c r="G898" s="2" t="n">
        <v>0</v>
      </c>
      <c r="H898" s="2" t="n">
        <v>3807.67652694939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6.67</v>
      </c>
      <c r="CD898" s="2" t="n">
        <v>4.17</v>
      </c>
      <c r="CE898" s="2" t="n">
        <v>0</v>
      </c>
      <c r="CF898" s="2" t="n">
        <v>15.42</v>
      </c>
      <c r="CG898" s="2" t="n">
        <v>12.92</v>
      </c>
      <c r="CH898" s="2" t="n">
        <v>0</v>
      </c>
      <c r="CI898" s="2" t="n">
        <v>23.75</v>
      </c>
      <c r="CJ898" s="2" t="n">
        <v>21.25</v>
      </c>
      <c r="CK898" s="2" t="n">
        <v>0</v>
      </c>
      <c r="CL898" s="2" t="n">
        <v>32.92</v>
      </c>
      <c r="CM898" s="2" t="n">
        <v>30.42</v>
      </c>
      <c r="CN898" s="2" t="n">
        <v>0</v>
      </c>
      <c r="CO898" s="2" t="n">
        <v>40</v>
      </c>
      <c r="CP898" s="2" t="n">
        <v>39.58</v>
      </c>
      <c r="CQ898" s="2" t="n">
        <v>0</v>
      </c>
      <c r="CR898" s="2" t="n">
        <v>47.92</v>
      </c>
      <c r="CS898" s="2" t="n">
        <v>45.42</v>
      </c>
      <c r="CT898" s="2" t="n">
        <v>0</v>
      </c>
      <c r="CU898" s="2" t="n">
        <v>56.67</v>
      </c>
      <c r="CV898" s="2" t="n">
        <v>54.17</v>
      </c>
      <c r="CW898" s="2" t="n">
        <v>0</v>
      </c>
      <c r="CX898" s="2" t="n">
        <v>65</v>
      </c>
      <c r="CY898" s="2" t="n">
        <v>62.5</v>
      </c>
      <c r="CZ898" s="2" t="n">
        <v>0</v>
      </c>
      <c r="DA898" s="2" t="n">
        <v>73.33</v>
      </c>
      <c r="DB898" s="2" t="n">
        <v>70.83</v>
      </c>
      <c r="DC898" s="2" t="n">
        <v>0</v>
      </c>
      <c r="DD898" s="2" t="n">
        <v>79.58</v>
      </c>
      <c r="DE898" s="2" t="n">
        <v>77.08</v>
      </c>
      <c r="DF898" s="2" t="n">
        <v>0</v>
      </c>
      <c r="DG898" s="2" t="n">
        <v>85</v>
      </c>
      <c r="DH898" s="2" t="n">
        <v>83.33</v>
      </c>
      <c r="DI898" s="2" t="n">
        <v>0</v>
      </c>
      <c r="DJ898" s="2" t="n">
        <v>93.33</v>
      </c>
      <c r="DK898" s="2" t="n">
        <v>92.22</v>
      </c>
      <c r="DL898" s="2" t="n">
        <v>0</v>
      </c>
      <c r="DM898" s="2" t="n">
        <v>93.33</v>
      </c>
      <c r="DN898" s="2" t="n">
        <v>93.33</v>
      </c>
      <c r="DO898" s="2" t="n">
        <v>0</v>
      </c>
      <c r="DP898" s="2" t="n">
        <v>93.33</v>
      </c>
      <c r="DQ898" s="2" t="n">
        <v>93.33</v>
      </c>
      <c r="DR898" s="2" t="n">
        <v>0</v>
      </c>
      <c r="DS898" s="2" t="n">
        <v>96.67</v>
      </c>
      <c r="DT898" s="2" t="n">
        <v>96.67</v>
      </c>
      <c r="DU898" s="2" t="n">
        <v>0</v>
      </c>
      <c r="DV898" s="2" t="n">
        <v>96.67</v>
      </c>
      <c r="DW898" s="2" t="n">
        <v>96.67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</row>
    <row r="899">
      <c r="A899" s="2" t="n">
        <v>3</v>
      </c>
      <c r="B899" s="2" t="inlineStr">
        <is>
          <t>30.07.04</t>
        </is>
      </c>
      <c r="C899" s="2" t="inlineStr">
        <is>
          <t>Rodabanca de granito branco siena levigado h=10cm</t>
        </is>
      </c>
      <c r="D899" s="2" t="inlineStr">
        <is>
          <t>05/03/2027</t>
        </is>
      </c>
      <c r="E899" s="2" t="inlineStr">
        <is>
          <t>12/07/2028</t>
        </is>
      </c>
      <c r="F899" s="2" t="n">
        <v>3780.750208392061</v>
      </c>
      <c r="G899" s="2" t="n">
        <v>0</v>
      </c>
      <c r="H899" s="2" t="n">
        <v>3780.750208392061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6.67</v>
      </c>
      <c r="CD899" s="2" t="n">
        <v>4.17</v>
      </c>
      <c r="CE899" s="2" t="n">
        <v>0</v>
      </c>
      <c r="CF899" s="2" t="n">
        <v>15.42</v>
      </c>
      <c r="CG899" s="2" t="n">
        <v>12.92</v>
      </c>
      <c r="CH899" s="2" t="n">
        <v>0</v>
      </c>
      <c r="CI899" s="2" t="n">
        <v>23.75</v>
      </c>
      <c r="CJ899" s="2" t="n">
        <v>21.25</v>
      </c>
      <c r="CK899" s="2" t="n">
        <v>0</v>
      </c>
      <c r="CL899" s="2" t="n">
        <v>32.92</v>
      </c>
      <c r="CM899" s="2" t="n">
        <v>30.42</v>
      </c>
      <c r="CN899" s="2" t="n">
        <v>0</v>
      </c>
      <c r="CO899" s="2" t="n">
        <v>40</v>
      </c>
      <c r="CP899" s="2" t="n">
        <v>39.58</v>
      </c>
      <c r="CQ899" s="2" t="n">
        <v>0</v>
      </c>
      <c r="CR899" s="2" t="n">
        <v>47.92</v>
      </c>
      <c r="CS899" s="2" t="n">
        <v>45.42</v>
      </c>
      <c r="CT899" s="2" t="n">
        <v>0</v>
      </c>
      <c r="CU899" s="2" t="n">
        <v>56.67</v>
      </c>
      <c r="CV899" s="2" t="n">
        <v>54.17</v>
      </c>
      <c r="CW899" s="2" t="n">
        <v>0</v>
      </c>
      <c r="CX899" s="2" t="n">
        <v>65</v>
      </c>
      <c r="CY899" s="2" t="n">
        <v>62.5</v>
      </c>
      <c r="CZ899" s="2" t="n">
        <v>0</v>
      </c>
      <c r="DA899" s="2" t="n">
        <v>73.33</v>
      </c>
      <c r="DB899" s="2" t="n">
        <v>70.83</v>
      </c>
      <c r="DC899" s="2" t="n">
        <v>0</v>
      </c>
      <c r="DD899" s="2" t="n">
        <v>79.58</v>
      </c>
      <c r="DE899" s="2" t="n">
        <v>77.08</v>
      </c>
      <c r="DF899" s="2" t="n">
        <v>0</v>
      </c>
      <c r="DG899" s="2" t="n">
        <v>85</v>
      </c>
      <c r="DH899" s="2" t="n">
        <v>83.33</v>
      </c>
      <c r="DI899" s="2" t="n">
        <v>0</v>
      </c>
      <c r="DJ899" s="2" t="n">
        <v>93.33</v>
      </c>
      <c r="DK899" s="2" t="n">
        <v>92.22</v>
      </c>
      <c r="DL899" s="2" t="n">
        <v>0</v>
      </c>
      <c r="DM899" s="2" t="n">
        <v>93.33</v>
      </c>
      <c r="DN899" s="2" t="n">
        <v>93.33</v>
      </c>
      <c r="DO899" s="2" t="n">
        <v>0</v>
      </c>
      <c r="DP899" s="2" t="n">
        <v>93.33</v>
      </c>
      <c r="DQ899" s="2" t="n">
        <v>93.33</v>
      </c>
      <c r="DR899" s="2" t="n">
        <v>0</v>
      </c>
      <c r="DS899" s="2" t="n">
        <v>96.67</v>
      </c>
      <c r="DT899" s="2" t="n">
        <v>96.67</v>
      </c>
      <c r="DU899" s="2" t="n">
        <v>0</v>
      </c>
      <c r="DV899" s="2" t="n">
        <v>96.67</v>
      </c>
      <c r="DW899" s="2" t="n">
        <v>96.67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</row>
    <row r="900">
      <c r="A900" s="2" t="n">
        <v>3</v>
      </c>
      <c r="B900" s="2" t="inlineStr">
        <is>
          <t>30.07.05</t>
        </is>
      </c>
      <c r="C900" s="2" t="inlineStr">
        <is>
          <t>Furo e colagem de bojo</t>
        </is>
      </c>
      <c r="D900" s="2" t="inlineStr">
        <is>
          <t>05/03/2027</t>
        </is>
      </c>
      <c r="E900" s="2" t="inlineStr">
        <is>
          <t>12/07/2028</t>
        </is>
      </c>
      <c r="F900" s="2" t="n">
        <v>540</v>
      </c>
      <c r="G900" s="2" t="n">
        <v>0</v>
      </c>
      <c r="H900" s="2" t="n">
        <v>540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6.67</v>
      </c>
      <c r="CD900" s="2" t="n">
        <v>4.17</v>
      </c>
      <c r="CE900" s="2" t="n">
        <v>0</v>
      </c>
      <c r="CF900" s="2" t="n">
        <v>15.42</v>
      </c>
      <c r="CG900" s="2" t="n">
        <v>12.92</v>
      </c>
      <c r="CH900" s="2" t="n">
        <v>0</v>
      </c>
      <c r="CI900" s="2" t="n">
        <v>23.75</v>
      </c>
      <c r="CJ900" s="2" t="n">
        <v>21.25</v>
      </c>
      <c r="CK900" s="2" t="n">
        <v>0</v>
      </c>
      <c r="CL900" s="2" t="n">
        <v>32.92</v>
      </c>
      <c r="CM900" s="2" t="n">
        <v>30.42</v>
      </c>
      <c r="CN900" s="2" t="n">
        <v>0</v>
      </c>
      <c r="CO900" s="2" t="n">
        <v>40</v>
      </c>
      <c r="CP900" s="2" t="n">
        <v>39.58</v>
      </c>
      <c r="CQ900" s="2" t="n">
        <v>0</v>
      </c>
      <c r="CR900" s="2" t="n">
        <v>47.92</v>
      </c>
      <c r="CS900" s="2" t="n">
        <v>45.42</v>
      </c>
      <c r="CT900" s="2" t="n">
        <v>0</v>
      </c>
      <c r="CU900" s="2" t="n">
        <v>56.67</v>
      </c>
      <c r="CV900" s="2" t="n">
        <v>54.17</v>
      </c>
      <c r="CW900" s="2" t="n">
        <v>0</v>
      </c>
      <c r="CX900" s="2" t="n">
        <v>65</v>
      </c>
      <c r="CY900" s="2" t="n">
        <v>62.5</v>
      </c>
      <c r="CZ900" s="2" t="n">
        <v>0</v>
      </c>
      <c r="DA900" s="2" t="n">
        <v>73.33</v>
      </c>
      <c r="DB900" s="2" t="n">
        <v>70.83</v>
      </c>
      <c r="DC900" s="2" t="n">
        <v>0</v>
      </c>
      <c r="DD900" s="2" t="n">
        <v>79.58</v>
      </c>
      <c r="DE900" s="2" t="n">
        <v>77.08</v>
      </c>
      <c r="DF900" s="2" t="n">
        <v>0</v>
      </c>
      <c r="DG900" s="2" t="n">
        <v>85</v>
      </c>
      <c r="DH900" s="2" t="n">
        <v>83.33</v>
      </c>
      <c r="DI900" s="2" t="n">
        <v>0</v>
      </c>
      <c r="DJ900" s="2" t="n">
        <v>93.33</v>
      </c>
      <c r="DK900" s="2" t="n">
        <v>92.22</v>
      </c>
      <c r="DL900" s="2" t="n">
        <v>0</v>
      </c>
      <c r="DM900" s="2" t="n">
        <v>93.33</v>
      </c>
      <c r="DN900" s="2" t="n">
        <v>93.33</v>
      </c>
      <c r="DO900" s="2" t="n">
        <v>0</v>
      </c>
      <c r="DP900" s="2" t="n">
        <v>93.33</v>
      </c>
      <c r="DQ900" s="2" t="n">
        <v>93.33</v>
      </c>
      <c r="DR900" s="2" t="n">
        <v>0</v>
      </c>
      <c r="DS900" s="2" t="n">
        <v>96.67</v>
      </c>
      <c r="DT900" s="2" t="n">
        <v>96.67</v>
      </c>
      <c r="DU900" s="2" t="n">
        <v>0</v>
      </c>
      <c r="DV900" s="2" t="n">
        <v>96.67</v>
      </c>
      <c r="DW900" s="2" t="n">
        <v>96.67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</row>
    <row r="901">
      <c r="A901" s="2" t="n">
        <v>3</v>
      </c>
      <c r="B901" s="2" t="inlineStr">
        <is>
          <t>30.07.06</t>
        </is>
      </c>
      <c r="C901" s="2" t="inlineStr">
        <is>
          <t>Mãos francesas para bancadas</t>
        </is>
      </c>
      <c r="D901" s="2" t="inlineStr">
        <is>
          <t>05/03/2027</t>
        </is>
      </c>
      <c r="E901" s="2" t="inlineStr">
        <is>
          <t>12/07/2028</t>
        </is>
      </c>
      <c r="F901" s="2" t="n">
        <v>650</v>
      </c>
      <c r="G901" s="2" t="n">
        <v>0</v>
      </c>
      <c r="H901" s="2" t="n">
        <v>650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6.67</v>
      </c>
      <c r="CD901" s="2" t="n">
        <v>4.17</v>
      </c>
      <c r="CE901" s="2" t="n">
        <v>0</v>
      </c>
      <c r="CF901" s="2" t="n">
        <v>15.42</v>
      </c>
      <c r="CG901" s="2" t="n">
        <v>12.92</v>
      </c>
      <c r="CH901" s="2" t="n">
        <v>0</v>
      </c>
      <c r="CI901" s="2" t="n">
        <v>23.75</v>
      </c>
      <c r="CJ901" s="2" t="n">
        <v>21.25</v>
      </c>
      <c r="CK901" s="2" t="n">
        <v>0</v>
      </c>
      <c r="CL901" s="2" t="n">
        <v>32.92</v>
      </c>
      <c r="CM901" s="2" t="n">
        <v>30.42</v>
      </c>
      <c r="CN901" s="2" t="n">
        <v>0</v>
      </c>
      <c r="CO901" s="2" t="n">
        <v>40</v>
      </c>
      <c r="CP901" s="2" t="n">
        <v>39.58</v>
      </c>
      <c r="CQ901" s="2" t="n">
        <v>0</v>
      </c>
      <c r="CR901" s="2" t="n">
        <v>47.92</v>
      </c>
      <c r="CS901" s="2" t="n">
        <v>45.42</v>
      </c>
      <c r="CT901" s="2" t="n">
        <v>0</v>
      </c>
      <c r="CU901" s="2" t="n">
        <v>56.67</v>
      </c>
      <c r="CV901" s="2" t="n">
        <v>54.17</v>
      </c>
      <c r="CW901" s="2" t="n">
        <v>0</v>
      </c>
      <c r="CX901" s="2" t="n">
        <v>65</v>
      </c>
      <c r="CY901" s="2" t="n">
        <v>62.5</v>
      </c>
      <c r="CZ901" s="2" t="n">
        <v>0</v>
      </c>
      <c r="DA901" s="2" t="n">
        <v>73.33</v>
      </c>
      <c r="DB901" s="2" t="n">
        <v>70.83</v>
      </c>
      <c r="DC901" s="2" t="n">
        <v>0</v>
      </c>
      <c r="DD901" s="2" t="n">
        <v>79.58</v>
      </c>
      <c r="DE901" s="2" t="n">
        <v>77.08</v>
      </c>
      <c r="DF901" s="2" t="n">
        <v>0</v>
      </c>
      <c r="DG901" s="2" t="n">
        <v>85</v>
      </c>
      <c r="DH901" s="2" t="n">
        <v>83.33</v>
      </c>
      <c r="DI901" s="2" t="n">
        <v>0</v>
      </c>
      <c r="DJ901" s="2" t="n">
        <v>93.33</v>
      </c>
      <c r="DK901" s="2" t="n">
        <v>92.22</v>
      </c>
      <c r="DL901" s="2" t="n">
        <v>0</v>
      </c>
      <c r="DM901" s="2" t="n">
        <v>93.33</v>
      </c>
      <c r="DN901" s="2" t="n">
        <v>93.33</v>
      </c>
      <c r="DO901" s="2" t="n">
        <v>0</v>
      </c>
      <c r="DP901" s="2" t="n">
        <v>93.33</v>
      </c>
      <c r="DQ901" s="2" t="n">
        <v>93.33</v>
      </c>
      <c r="DR901" s="2" t="n">
        <v>0</v>
      </c>
      <c r="DS901" s="2" t="n">
        <v>96.67</v>
      </c>
      <c r="DT901" s="2" t="n">
        <v>96.67</v>
      </c>
      <c r="DU901" s="2" t="n">
        <v>0</v>
      </c>
      <c r="DV901" s="2" t="n">
        <v>96.67</v>
      </c>
      <c r="DW901" s="2" t="n">
        <v>96.67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</row>
    <row r="902">
      <c r="A902" s="2" t="n">
        <v>3</v>
      </c>
      <c r="B902" s="2" t="inlineStr">
        <is>
          <t>30.07.07</t>
        </is>
      </c>
      <c r="C902" s="2" t="inlineStr">
        <is>
          <t>Proteção de bancadas contra manuseio de obra</t>
        </is>
      </c>
      <c r="D902" s="2" t="inlineStr">
        <is>
          <t>05/03/2027</t>
        </is>
      </c>
      <c r="E902" s="2" t="inlineStr">
        <is>
          <t>12/07/2028</t>
        </is>
      </c>
      <c r="F902" s="2" t="n">
        <v>695.0808682001543</v>
      </c>
      <c r="G902" s="2" t="n">
        <v>0</v>
      </c>
      <c r="H902" s="2" t="n">
        <v>695.0808682001543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6.67</v>
      </c>
      <c r="CD902" s="2" t="n">
        <v>4.17</v>
      </c>
      <c r="CE902" s="2" t="n">
        <v>0</v>
      </c>
      <c r="CF902" s="2" t="n">
        <v>15.42</v>
      </c>
      <c r="CG902" s="2" t="n">
        <v>12.92</v>
      </c>
      <c r="CH902" s="2" t="n">
        <v>0</v>
      </c>
      <c r="CI902" s="2" t="n">
        <v>23.75</v>
      </c>
      <c r="CJ902" s="2" t="n">
        <v>21.25</v>
      </c>
      <c r="CK902" s="2" t="n">
        <v>0</v>
      </c>
      <c r="CL902" s="2" t="n">
        <v>32.92</v>
      </c>
      <c r="CM902" s="2" t="n">
        <v>30.42</v>
      </c>
      <c r="CN902" s="2" t="n">
        <v>0</v>
      </c>
      <c r="CO902" s="2" t="n">
        <v>40</v>
      </c>
      <c r="CP902" s="2" t="n">
        <v>39.58</v>
      </c>
      <c r="CQ902" s="2" t="n">
        <v>0</v>
      </c>
      <c r="CR902" s="2" t="n">
        <v>47.92</v>
      </c>
      <c r="CS902" s="2" t="n">
        <v>45.42</v>
      </c>
      <c r="CT902" s="2" t="n">
        <v>0</v>
      </c>
      <c r="CU902" s="2" t="n">
        <v>56.67</v>
      </c>
      <c r="CV902" s="2" t="n">
        <v>54.17</v>
      </c>
      <c r="CW902" s="2" t="n">
        <v>0</v>
      </c>
      <c r="CX902" s="2" t="n">
        <v>65</v>
      </c>
      <c r="CY902" s="2" t="n">
        <v>62.5</v>
      </c>
      <c r="CZ902" s="2" t="n">
        <v>0</v>
      </c>
      <c r="DA902" s="2" t="n">
        <v>73.33</v>
      </c>
      <c r="DB902" s="2" t="n">
        <v>70.83</v>
      </c>
      <c r="DC902" s="2" t="n">
        <v>0</v>
      </c>
      <c r="DD902" s="2" t="n">
        <v>79.58</v>
      </c>
      <c r="DE902" s="2" t="n">
        <v>77.08</v>
      </c>
      <c r="DF902" s="2" t="n">
        <v>0</v>
      </c>
      <c r="DG902" s="2" t="n">
        <v>85</v>
      </c>
      <c r="DH902" s="2" t="n">
        <v>83.33</v>
      </c>
      <c r="DI902" s="2" t="n">
        <v>0</v>
      </c>
      <c r="DJ902" s="2" t="n">
        <v>93.33</v>
      </c>
      <c r="DK902" s="2" t="n">
        <v>92.22</v>
      </c>
      <c r="DL902" s="2" t="n">
        <v>0</v>
      </c>
      <c r="DM902" s="2" t="n">
        <v>93.33</v>
      </c>
      <c r="DN902" s="2" t="n">
        <v>93.33</v>
      </c>
      <c r="DO902" s="2" t="n">
        <v>0</v>
      </c>
      <c r="DP902" s="2" t="n">
        <v>93.33</v>
      </c>
      <c r="DQ902" s="2" t="n">
        <v>93.33</v>
      </c>
      <c r="DR902" s="2" t="n">
        <v>0</v>
      </c>
      <c r="DS902" s="2" t="n">
        <v>96.67</v>
      </c>
      <c r="DT902" s="2" t="n">
        <v>96.67</v>
      </c>
      <c r="DU902" s="2" t="n">
        <v>0</v>
      </c>
      <c r="DV902" s="2" t="n">
        <v>96.67</v>
      </c>
      <c r="DW902" s="2" t="n">
        <v>96.67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</row>
    <row r="903">
      <c r="A903" s="2" t="n">
        <v>2</v>
      </c>
      <c r="B903" s="2" t="inlineStr">
        <is>
          <t>30.08</t>
        </is>
      </c>
      <c r="C903" s="2" t="inlineStr">
        <is>
          <t>Bancada em granito Cinza Andorinha escovado</t>
        </is>
      </c>
      <c r="D903" s="2" t="inlineStr">
        <is>
          <t>05/03/2027</t>
        </is>
      </c>
      <c r="E903" s="2" t="inlineStr">
        <is>
          <t>12/07/2028</t>
        </is>
      </c>
      <c r="F903" s="2" t="n">
        <v>34765.54939549143</v>
      </c>
      <c r="G903" s="2" t="n">
        <v>0</v>
      </c>
      <c r="H903" s="2" t="n">
        <v>34765.54939549143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6.67</v>
      </c>
      <c r="CD903" s="2" t="n">
        <v>4.17</v>
      </c>
      <c r="CE903" s="2" t="n">
        <v>0</v>
      </c>
      <c r="CF903" s="2" t="n">
        <v>15.42</v>
      </c>
      <c r="CG903" s="2" t="n">
        <v>12.92</v>
      </c>
      <c r="CH903" s="2" t="n">
        <v>0</v>
      </c>
      <c r="CI903" s="2" t="n">
        <v>23.75</v>
      </c>
      <c r="CJ903" s="2" t="n">
        <v>21.25</v>
      </c>
      <c r="CK903" s="2" t="n">
        <v>0</v>
      </c>
      <c r="CL903" s="2" t="n">
        <v>32.92</v>
      </c>
      <c r="CM903" s="2" t="n">
        <v>30.42</v>
      </c>
      <c r="CN903" s="2" t="n">
        <v>0</v>
      </c>
      <c r="CO903" s="2" t="n">
        <v>40</v>
      </c>
      <c r="CP903" s="2" t="n">
        <v>39.58</v>
      </c>
      <c r="CQ903" s="2" t="n">
        <v>0</v>
      </c>
      <c r="CR903" s="2" t="n">
        <v>47.92</v>
      </c>
      <c r="CS903" s="2" t="n">
        <v>45.42</v>
      </c>
      <c r="CT903" s="2" t="n">
        <v>0</v>
      </c>
      <c r="CU903" s="2" t="n">
        <v>56.67</v>
      </c>
      <c r="CV903" s="2" t="n">
        <v>54.17</v>
      </c>
      <c r="CW903" s="2" t="n">
        <v>0</v>
      </c>
      <c r="CX903" s="2" t="n">
        <v>65</v>
      </c>
      <c r="CY903" s="2" t="n">
        <v>62.5</v>
      </c>
      <c r="CZ903" s="2" t="n">
        <v>0</v>
      </c>
      <c r="DA903" s="2" t="n">
        <v>73.33</v>
      </c>
      <c r="DB903" s="2" t="n">
        <v>70.83</v>
      </c>
      <c r="DC903" s="2" t="n">
        <v>0</v>
      </c>
      <c r="DD903" s="2" t="n">
        <v>79.58</v>
      </c>
      <c r="DE903" s="2" t="n">
        <v>77.08</v>
      </c>
      <c r="DF903" s="2" t="n">
        <v>0</v>
      </c>
      <c r="DG903" s="2" t="n">
        <v>85</v>
      </c>
      <c r="DH903" s="2" t="n">
        <v>83.33</v>
      </c>
      <c r="DI903" s="2" t="n">
        <v>0</v>
      </c>
      <c r="DJ903" s="2" t="n">
        <v>93.33</v>
      </c>
      <c r="DK903" s="2" t="n">
        <v>92.22</v>
      </c>
      <c r="DL903" s="2" t="n">
        <v>0</v>
      </c>
      <c r="DM903" s="2" t="n">
        <v>93.33</v>
      </c>
      <c r="DN903" s="2" t="n">
        <v>93.33</v>
      </c>
      <c r="DO903" s="2" t="n">
        <v>0</v>
      </c>
      <c r="DP903" s="2" t="n">
        <v>93.33</v>
      </c>
      <c r="DQ903" s="2" t="n">
        <v>93.33</v>
      </c>
      <c r="DR903" s="2" t="n">
        <v>0</v>
      </c>
      <c r="DS903" s="2" t="n">
        <v>96.67</v>
      </c>
      <c r="DT903" s="2" t="n">
        <v>96.67</v>
      </c>
      <c r="DU903" s="2" t="n">
        <v>0</v>
      </c>
      <c r="DV903" s="2" t="n">
        <v>96.67</v>
      </c>
      <c r="DW903" s="2" t="n">
        <v>96.67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</row>
    <row r="904">
      <c r="A904" s="2" t="n">
        <v>3</v>
      </c>
      <c r="B904" s="2" t="inlineStr">
        <is>
          <t>30.08.01</t>
        </is>
      </c>
      <c r="C904" s="2" t="inlineStr">
        <is>
          <t>Bancada em granito Cinza Andorinha escovado</t>
        </is>
      </c>
      <c r="D904" s="2" t="inlineStr">
        <is>
          <t>05/03/2027</t>
        </is>
      </c>
      <c r="E904" s="2" t="inlineStr">
        <is>
          <t>12/07/2028</t>
        </is>
      </c>
      <c r="F904" s="2" t="n">
        <v>2795.728908608214</v>
      </c>
      <c r="G904" s="2" t="n">
        <v>0</v>
      </c>
      <c r="H904" s="2" t="n">
        <v>2795.728908608214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6.67</v>
      </c>
      <c r="CD904" s="2" t="n">
        <v>4.17</v>
      </c>
      <c r="CE904" s="2" t="n">
        <v>0</v>
      </c>
      <c r="CF904" s="2" t="n">
        <v>15.42</v>
      </c>
      <c r="CG904" s="2" t="n">
        <v>12.92</v>
      </c>
      <c r="CH904" s="2" t="n">
        <v>0</v>
      </c>
      <c r="CI904" s="2" t="n">
        <v>23.75</v>
      </c>
      <c r="CJ904" s="2" t="n">
        <v>21.25</v>
      </c>
      <c r="CK904" s="2" t="n">
        <v>0</v>
      </c>
      <c r="CL904" s="2" t="n">
        <v>32.92</v>
      </c>
      <c r="CM904" s="2" t="n">
        <v>30.42</v>
      </c>
      <c r="CN904" s="2" t="n">
        <v>0</v>
      </c>
      <c r="CO904" s="2" t="n">
        <v>40</v>
      </c>
      <c r="CP904" s="2" t="n">
        <v>39.58</v>
      </c>
      <c r="CQ904" s="2" t="n">
        <v>0</v>
      </c>
      <c r="CR904" s="2" t="n">
        <v>47.92</v>
      </c>
      <c r="CS904" s="2" t="n">
        <v>45.42</v>
      </c>
      <c r="CT904" s="2" t="n">
        <v>0</v>
      </c>
      <c r="CU904" s="2" t="n">
        <v>56.67</v>
      </c>
      <c r="CV904" s="2" t="n">
        <v>54.17</v>
      </c>
      <c r="CW904" s="2" t="n">
        <v>0</v>
      </c>
      <c r="CX904" s="2" t="n">
        <v>65</v>
      </c>
      <c r="CY904" s="2" t="n">
        <v>62.5</v>
      </c>
      <c r="CZ904" s="2" t="n">
        <v>0</v>
      </c>
      <c r="DA904" s="2" t="n">
        <v>73.33</v>
      </c>
      <c r="DB904" s="2" t="n">
        <v>70.83</v>
      </c>
      <c r="DC904" s="2" t="n">
        <v>0</v>
      </c>
      <c r="DD904" s="2" t="n">
        <v>79.58</v>
      </c>
      <c r="DE904" s="2" t="n">
        <v>77.08</v>
      </c>
      <c r="DF904" s="2" t="n">
        <v>0</v>
      </c>
      <c r="DG904" s="2" t="n">
        <v>85</v>
      </c>
      <c r="DH904" s="2" t="n">
        <v>83.33</v>
      </c>
      <c r="DI904" s="2" t="n">
        <v>0</v>
      </c>
      <c r="DJ904" s="2" t="n">
        <v>93.33</v>
      </c>
      <c r="DK904" s="2" t="n">
        <v>92.22</v>
      </c>
      <c r="DL904" s="2" t="n">
        <v>0</v>
      </c>
      <c r="DM904" s="2" t="n">
        <v>93.33</v>
      </c>
      <c r="DN904" s="2" t="n">
        <v>93.33</v>
      </c>
      <c r="DO904" s="2" t="n">
        <v>0</v>
      </c>
      <c r="DP904" s="2" t="n">
        <v>93.33</v>
      </c>
      <c r="DQ904" s="2" t="n">
        <v>93.33</v>
      </c>
      <c r="DR904" s="2" t="n">
        <v>0</v>
      </c>
      <c r="DS904" s="2" t="n">
        <v>96.67</v>
      </c>
      <c r="DT904" s="2" t="n">
        <v>96.67</v>
      </c>
      <c r="DU904" s="2" t="n">
        <v>0</v>
      </c>
      <c r="DV904" s="2" t="n">
        <v>96.67</v>
      </c>
      <c r="DW904" s="2" t="n">
        <v>96.67</v>
      </c>
      <c r="DX904" s="2" t="n">
        <v>0</v>
      </c>
      <c r="DY904" s="2" t="n">
        <v>100</v>
      </c>
      <c r="DZ904" s="2" t="n">
        <v>100</v>
      </c>
      <c r="EA904" s="2" t="n">
        <v>0</v>
      </c>
      <c r="EB904" s="2" t="n">
        <v>100</v>
      </c>
      <c r="EC904" s="2" t="n">
        <v>100</v>
      </c>
      <c r="ED904" s="2" t="n">
        <v>0</v>
      </c>
      <c r="EE904" s="2" t="n">
        <v>100</v>
      </c>
      <c r="EF904" s="2" t="n">
        <v>100</v>
      </c>
      <c r="EG904" s="2" t="n">
        <v>0</v>
      </c>
      <c r="EH904" s="2" t="n">
        <v>100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</row>
    <row r="905">
      <c r="A905" s="2" t="n">
        <v>3</v>
      </c>
      <c r="B905" s="2" t="inlineStr">
        <is>
          <t>30.08.02</t>
        </is>
      </c>
      <c r="C905" s="2" t="inlineStr">
        <is>
          <t>Testeira de granito Cinza Andorinha escovado h=10cm</t>
        </is>
      </c>
      <c r="D905" s="2" t="inlineStr">
        <is>
          <t>05/03/2027</t>
        </is>
      </c>
      <c r="E905" s="2" t="inlineStr">
        <is>
          <t>12/07/2028</t>
        </is>
      </c>
      <c r="F905" s="2" t="n">
        <v>19564.20736370891</v>
      </c>
      <c r="G905" s="2" t="n">
        <v>0</v>
      </c>
      <c r="H905" s="2" t="n">
        <v>19564.20736370891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6.67</v>
      </c>
      <c r="CD905" s="2" t="n">
        <v>4.17</v>
      </c>
      <c r="CE905" s="2" t="n">
        <v>0</v>
      </c>
      <c r="CF905" s="2" t="n">
        <v>15.42</v>
      </c>
      <c r="CG905" s="2" t="n">
        <v>12.92</v>
      </c>
      <c r="CH905" s="2" t="n">
        <v>0</v>
      </c>
      <c r="CI905" s="2" t="n">
        <v>23.75</v>
      </c>
      <c r="CJ905" s="2" t="n">
        <v>21.25</v>
      </c>
      <c r="CK905" s="2" t="n">
        <v>0</v>
      </c>
      <c r="CL905" s="2" t="n">
        <v>32.92</v>
      </c>
      <c r="CM905" s="2" t="n">
        <v>30.42</v>
      </c>
      <c r="CN905" s="2" t="n">
        <v>0</v>
      </c>
      <c r="CO905" s="2" t="n">
        <v>40</v>
      </c>
      <c r="CP905" s="2" t="n">
        <v>39.58</v>
      </c>
      <c r="CQ905" s="2" t="n">
        <v>0</v>
      </c>
      <c r="CR905" s="2" t="n">
        <v>47.92</v>
      </c>
      <c r="CS905" s="2" t="n">
        <v>45.42</v>
      </c>
      <c r="CT905" s="2" t="n">
        <v>0</v>
      </c>
      <c r="CU905" s="2" t="n">
        <v>56.67</v>
      </c>
      <c r="CV905" s="2" t="n">
        <v>54.17</v>
      </c>
      <c r="CW905" s="2" t="n">
        <v>0</v>
      </c>
      <c r="CX905" s="2" t="n">
        <v>65</v>
      </c>
      <c r="CY905" s="2" t="n">
        <v>62.5</v>
      </c>
      <c r="CZ905" s="2" t="n">
        <v>0</v>
      </c>
      <c r="DA905" s="2" t="n">
        <v>73.33</v>
      </c>
      <c r="DB905" s="2" t="n">
        <v>70.83</v>
      </c>
      <c r="DC905" s="2" t="n">
        <v>0</v>
      </c>
      <c r="DD905" s="2" t="n">
        <v>79.58</v>
      </c>
      <c r="DE905" s="2" t="n">
        <v>77.08</v>
      </c>
      <c r="DF905" s="2" t="n">
        <v>0</v>
      </c>
      <c r="DG905" s="2" t="n">
        <v>85</v>
      </c>
      <c r="DH905" s="2" t="n">
        <v>83.33</v>
      </c>
      <c r="DI905" s="2" t="n">
        <v>0</v>
      </c>
      <c r="DJ905" s="2" t="n">
        <v>93.33</v>
      </c>
      <c r="DK905" s="2" t="n">
        <v>92.22</v>
      </c>
      <c r="DL905" s="2" t="n">
        <v>0</v>
      </c>
      <c r="DM905" s="2" t="n">
        <v>93.33</v>
      </c>
      <c r="DN905" s="2" t="n">
        <v>93.33</v>
      </c>
      <c r="DO905" s="2" t="n">
        <v>0</v>
      </c>
      <c r="DP905" s="2" t="n">
        <v>93.33</v>
      </c>
      <c r="DQ905" s="2" t="n">
        <v>93.33</v>
      </c>
      <c r="DR905" s="2" t="n">
        <v>0</v>
      </c>
      <c r="DS905" s="2" t="n">
        <v>96.67</v>
      </c>
      <c r="DT905" s="2" t="n">
        <v>96.67</v>
      </c>
      <c r="DU905" s="2" t="n">
        <v>0</v>
      </c>
      <c r="DV905" s="2" t="n">
        <v>96.67</v>
      </c>
      <c r="DW905" s="2" t="n">
        <v>96.67</v>
      </c>
      <c r="DX905" s="2" t="n">
        <v>0</v>
      </c>
      <c r="DY905" s="2" t="n">
        <v>100</v>
      </c>
      <c r="DZ905" s="2" t="n">
        <v>100</v>
      </c>
      <c r="EA905" s="2" t="n">
        <v>0</v>
      </c>
      <c r="EB905" s="2" t="n">
        <v>100</v>
      </c>
      <c r="EC905" s="2" t="n">
        <v>100</v>
      </c>
      <c r="ED905" s="2" t="n">
        <v>0</v>
      </c>
      <c r="EE905" s="2" t="n">
        <v>100</v>
      </c>
      <c r="EF905" s="2" t="n">
        <v>100</v>
      </c>
      <c r="EG905" s="2" t="n">
        <v>0</v>
      </c>
      <c r="EH905" s="2" t="n">
        <v>100</v>
      </c>
      <c r="EI905" s="2" t="n">
        <v>100</v>
      </c>
      <c r="EJ905" s="2" t="n">
        <v>0</v>
      </c>
      <c r="EK905" s="2" t="n">
        <v>100</v>
      </c>
      <c r="EL905" s="2" t="n">
        <v>100</v>
      </c>
      <c r="EM905" s="2" t="n">
        <v>0</v>
      </c>
      <c r="EN905" s="2" t="n">
        <v>100</v>
      </c>
      <c r="EO905" s="2" t="n">
        <v>100</v>
      </c>
      <c r="EP905" s="2" t="n">
        <v>0</v>
      </c>
    </row>
    <row r="906">
      <c r="A906" s="2" t="n">
        <v>3</v>
      </c>
      <c r="B906" s="2" t="inlineStr">
        <is>
          <t>30.08.03</t>
        </is>
      </c>
      <c r="C906" s="2" t="inlineStr">
        <is>
          <t>Rodabanca de granito Cinza Andorinha escovado h=10cm</t>
        </is>
      </c>
      <c r="D906" s="2" t="inlineStr">
        <is>
          <t>05/03/2027</t>
        </is>
      </c>
      <c r="E906" s="2" t="inlineStr">
        <is>
          <t>12/07/2028</t>
        </is>
      </c>
      <c r="F906" s="2" t="n">
        <v>11792.9399907625</v>
      </c>
      <c r="G906" s="2" t="n">
        <v>0</v>
      </c>
      <c r="H906" s="2" t="n">
        <v>11792.9399907625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6.67</v>
      </c>
      <c r="CD906" s="2" t="n">
        <v>4.17</v>
      </c>
      <c r="CE906" s="2" t="n">
        <v>0</v>
      </c>
      <c r="CF906" s="2" t="n">
        <v>15.42</v>
      </c>
      <c r="CG906" s="2" t="n">
        <v>12.92</v>
      </c>
      <c r="CH906" s="2" t="n">
        <v>0</v>
      </c>
      <c r="CI906" s="2" t="n">
        <v>23.75</v>
      </c>
      <c r="CJ906" s="2" t="n">
        <v>21.25</v>
      </c>
      <c r="CK906" s="2" t="n">
        <v>0</v>
      </c>
      <c r="CL906" s="2" t="n">
        <v>32.92</v>
      </c>
      <c r="CM906" s="2" t="n">
        <v>30.42</v>
      </c>
      <c r="CN906" s="2" t="n">
        <v>0</v>
      </c>
      <c r="CO906" s="2" t="n">
        <v>40</v>
      </c>
      <c r="CP906" s="2" t="n">
        <v>39.58</v>
      </c>
      <c r="CQ906" s="2" t="n">
        <v>0</v>
      </c>
      <c r="CR906" s="2" t="n">
        <v>47.92</v>
      </c>
      <c r="CS906" s="2" t="n">
        <v>45.42</v>
      </c>
      <c r="CT906" s="2" t="n">
        <v>0</v>
      </c>
      <c r="CU906" s="2" t="n">
        <v>56.67</v>
      </c>
      <c r="CV906" s="2" t="n">
        <v>54.17</v>
      </c>
      <c r="CW906" s="2" t="n">
        <v>0</v>
      </c>
      <c r="CX906" s="2" t="n">
        <v>65</v>
      </c>
      <c r="CY906" s="2" t="n">
        <v>62.5</v>
      </c>
      <c r="CZ906" s="2" t="n">
        <v>0</v>
      </c>
      <c r="DA906" s="2" t="n">
        <v>73.33</v>
      </c>
      <c r="DB906" s="2" t="n">
        <v>70.83</v>
      </c>
      <c r="DC906" s="2" t="n">
        <v>0</v>
      </c>
      <c r="DD906" s="2" t="n">
        <v>79.58</v>
      </c>
      <c r="DE906" s="2" t="n">
        <v>77.08</v>
      </c>
      <c r="DF906" s="2" t="n">
        <v>0</v>
      </c>
      <c r="DG906" s="2" t="n">
        <v>85</v>
      </c>
      <c r="DH906" s="2" t="n">
        <v>83.33</v>
      </c>
      <c r="DI906" s="2" t="n">
        <v>0</v>
      </c>
      <c r="DJ906" s="2" t="n">
        <v>93.33</v>
      </c>
      <c r="DK906" s="2" t="n">
        <v>92.22</v>
      </c>
      <c r="DL906" s="2" t="n">
        <v>0</v>
      </c>
      <c r="DM906" s="2" t="n">
        <v>93.33</v>
      </c>
      <c r="DN906" s="2" t="n">
        <v>93.33</v>
      </c>
      <c r="DO906" s="2" t="n">
        <v>0</v>
      </c>
      <c r="DP906" s="2" t="n">
        <v>93.33</v>
      </c>
      <c r="DQ906" s="2" t="n">
        <v>93.33</v>
      </c>
      <c r="DR906" s="2" t="n">
        <v>0</v>
      </c>
      <c r="DS906" s="2" t="n">
        <v>96.67</v>
      </c>
      <c r="DT906" s="2" t="n">
        <v>96.67</v>
      </c>
      <c r="DU906" s="2" t="n">
        <v>0</v>
      </c>
      <c r="DV906" s="2" t="n">
        <v>96.67</v>
      </c>
      <c r="DW906" s="2" t="n">
        <v>96.67</v>
      </c>
      <c r="DX906" s="2" t="n">
        <v>0</v>
      </c>
      <c r="DY906" s="2" t="n">
        <v>100</v>
      </c>
      <c r="DZ906" s="2" t="n">
        <v>100</v>
      </c>
      <c r="EA906" s="2" t="n">
        <v>0</v>
      </c>
      <c r="EB906" s="2" t="n">
        <v>100</v>
      </c>
      <c r="EC906" s="2" t="n">
        <v>100</v>
      </c>
      <c r="ED906" s="2" t="n">
        <v>0</v>
      </c>
      <c r="EE906" s="2" t="n">
        <v>100</v>
      </c>
      <c r="EF906" s="2" t="n">
        <v>100</v>
      </c>
      <c r="EG906" s="2" t="n">
        <v>0</v>
      </c>
      <c r="EH906" s="2" t="n">
        <v>100</v>
      </c>
      <c r="EI906" s="2" t="n">
        <v>100</v>
      </c>
      <c r="EJ906" s="2" t="n">
        <v>0</v>
      </c>
      <c r="EK906" s="2" t="n">
        <v>100</v>
      </c>
      <c r="EL906" s="2" t="n">
        <v>100</v>
      </c>
      <c r="EM906" s="2" t="n">
        <v>0</v>
      </c>
      <c r="EN906" s="2" t="n">
        <v>100</v>
      </c>
      <c r="EO906" s="2" t="n">
        <v>100</v>
      </c>
      <c r="EP906" s="2" t="n">
        <v>0</v>
      </c>
    </row>
    <row r="907">
      <c r="A907" s="2" t="n">
        <v>3</v>
      </c>
      <c r="B907" s="2" t="inlineStr">
        <is>
          <t>30.08.04</t>
        </is>
      </c>
      <c r="C907" s="2" t="inlineStr">
        <is>
          <t>Furo e colagem de bojo</t>
        </is>
      </c>
      <c r="D907" s="2" t="inlineStr">
        <is>
          <t>05/03/2027</t>
        </is>
      </c>
      <c r="E907" s="2" t="inlineStr">
        <is>
          <t>12/07/2028</t>
        </is>
      </c>
      <c r="F907" s="2" t="n">
        <v>270</v>
      </c>
      <c r="G907" s="2" t="n">
        <v>0</v>
      </c>
      <c r="H907" s="2" t="n">
        <v>270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6.67</v>
      </c>
      <c r="CD907" s="2" t="n">
        <v>4.17</v>
      </c>
      <c r="CE907" s="2" t="n">
        <v>0</v>
      </c>
      <c r="CF907" s="2" t="n">
        <v>15.42</v>
      </c>
      <c r="CG907" s="2" t="n">
        <v>12.92</v>
      </c>
      <c r="CH907" s="2" t="n">
        <v>0</v>
      </c>
      <c r="CI907" s="2" t="n">
        <v>23.75</v>
      </c>
      <c r="CJ907" s="2" t="n">
        <v>21.25</v>
      </c>
      <c r="CK907" s="2" t="n">
        <v>0</v>
      </c>
      <c r="CL907" s="2" t="n">
        <v>32.92</v>
      </c>
      <c r="CM907" s="2" t="n">
        <v>30.42</v>
      </c>
      <c r="CN907" s="2" t="n">
        <v>0</v>
      </c>
      <c r="CO907" s="2" t="n">
        <v>40</v>
      </c>
      <c r="CP907" s="2" t="n">
        <v>39.58</v>
      </c>
      <c r="CQ907" s="2" t="n">
        <v>0</v>
      </c>
      <c r="CR907" s="2" t="n">
        <v>47.92</v>
      </c>
      <c r="CS907" s="2" t="n">
        <v>45.42</v>
      </c>
      <c r="CT907" s="2" t="n">
        <v>0</v>
      </c>
      <c r="CU907" s="2" t="n">
        <v>56.67</v>
      </c>
      <c r="CV907" s="2" t="n">
        <v>54.17</v>
      </c>
      <c r="CW907" s="2" t="n">
        <v>0</v>
      </c>
      <c r="CX907" s="2" t="n">
        <v>65</v>
      </c>
      <c r="CY907" s="2" t="n">
        <v>62.5</v>
      </c>
      <c r="CZ907" s="2" t="n">
        <v>0</v>
      </c>
      <c r="DA907" s="2" t="n">
        <v>73.33</v>
      </c>
      <c r="DB907" s="2" t="n">
        <v>70.83</v>
      </c>
      <c r="DC907" s="2" t="n">
        <v>0</v>
      </c>
      <c r="DD907" s="2" t="n">
        <v>79.58</v>
      </c>
      <c r="DE907" s="2" t="n">
        <v>77.08</v>
      </c>
      <c r="DF907" s="2" t="n">
        <v>0</v>
      </c>
      <c r="DG907" s="2" t="n">
        <v>85</v>
      </c>
      <c r="DH907" s="2" t="n">
        <v>83.33</v>
      </c>
      <c r="DI907" s="2" t="n">
        <v>0</v>
      </c>
      <c r="DJ907" s="2" t="n">
        <v>93.33</v>
      </c>
      <c r="DK907" s="2" t="n">
        <v>92.22</v>
      </c>
      <c r="DL907" s="2" t="n">
        <v>0</v>
      </c>
      <c r="DM907" s="2" t="n">
        <v>93.33</v>
      </c>
      <c r="DN907" s="2" t="n">
        <v>93.33</v>
      </c>
      <c r="DO907" s="2" t="n">
        <v>0</v>
      </c>
      <c r="DP907" s="2" t="n">
        <v>93.33</v>
      </c>
      <c r="DQ907" s="2" t="n">
        <v>93.33</v>
      </c>
      <c r="DR907" s="2" t="n">
        <v>0</v>
      </c>
      <c r="DS907" s="2" t="n">
        <v>96.67</v>
      </c>
      <c r="DT907" s="2" t="n">
        <v>96.67</v>
      </c>
      <c r="DU907" s="2" t="n">
        <v>0</v>
      </c>
      <c r="DV907" s="2" t="n">
        <v>96.67</v>
      </c>
      <c r="DW907" s="2" t="n">
        <v>96.67</v>
      </c>
      <c r="DX907" s="2" t="n">
        <v>0</v>
      </c>
      <c r="DY907" s="2" t="n">
        <v>100</v>
      </c>
      <c r="DZ907" s="2" t="n">
        <v>100</v>
      </c>
      <c r="EA907" s="2" t="n">
        <v>0</v>
      </c>
      <c r="EB907" s="2" t="n">
        <v>100</v>
      </c>
      <c r="EC907" s="2" t="n">
        <v>100</v>
      </c>
      <c r="ED907" s="2" t="n">
        <v>0</v>
      </c>
      <c r="EE907" s="2" t="n">
        <v>100</v>
      </c>
      <c r="EF907" s="2" t="n">
        <v>100</v>
      </c>
      <c r="EG907" s="2" t="n">
        <v>0</v>
      </c>
      <c r="EH907" s="2" t="n">
        <v>100</v>
      </c>
      <c r="EI907" s="2" t="n">
        <v>100</v>
      </c>
      <c r="EJ907" s="2" t="n">
        <v>0</v>
      </c>
      <c r="EK907" s="2" t="n">
        <v>100</v>
      </c>
      <c r="EL907" s="2" t="n">
        <v>100</v>
      </c>
      <c r="EM907" s="2" t="n">
        <v>0</v>
      </c>
      <c r="EN907" s="2" t="n">
        <v>100</v>
      </c>
      <c r="EO907" s="2" t="n">
        <v>100</v>
      </c>
      <c r="EP907" s="2" t="n">
        <v>0</v>
      </c>
    </row>
    <row r="908">
      <c r="A908" s="2" t="n">
        <v>3</v>
      </c>
      <c r="B908" s="2" t="inlineStr">
        <is>
          <t>30.08.05</t>
        </is>
      </c>
      <c r="C908" s="2" t="inlineStr">
        <is>
          <t>Mãos francesas para bancadas</t>
        </is>
      </c>
      <c r="D908" s="2" t="inlineStr">
        <is>
          <t>05/03/2027</t>
        </is>
      </c>
      <c r="E908" s="2" t="inlineStr">
        <is>
          <t>12/07/2028</t>
        </is>
      </c>
      <c r="F908" s="2" t="n">
        <v>275</v>
      </c>
      <c r="G908" s="2" t="n">
        <v>0</v>
      </c>
      <c r="H908" s="2" t="n">
        <v>275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6.67</v>
      </c>
      <c r="CD908" s="2" t="n">
        <v>4.17</v>
      </c>
      <c r="CE908" s="2" t="n">
        <v>0</v>
      </c>
      <c r="CF908" s="2" t="n">
        <v>15.42</v>
      </c>
      <c r="CG908" s="2" t="n">
        <v>12.92</v>
      </c>
      <c r="CH908" s="2" t="n">
        <v>0</v>
      </c>
      <c r="CI908" s="2" t="n">
        <v>23.75</v>
      </c>
      <c r="CJ908" s="2" t="n">
        <v>21.25</v>
      </c>
      <c r="CK908" s="2" t="n">
        <v>0</v>
      </c>
      <c r="CL908" s="2" t="n">
        <v>32.92</v>
      </c>
      <c r="CM908" s="2" t="n">
        <v>30.42</v>
      </c>
      <c r="CN908" s="2" t="n">
        <v>0</v>
      </c>
      <c r="CO908" s="2" t="n">
        <v>40</v>
      </c>
      <c r="CP908" s="2" t="n">
        <v>39.58</v>
      </c>
      <c r="CQ908" s="2" t="n">
        <v>0</v>
      </c>
      <c r="CR908" s="2" t="n">
        <v>47.92</v>
      </c>
      <c r="CS908" s="2" t="n">
        <v>45.42</v>
      </c>
      <c r="CT908" s="2" t="n">
        <v>0</v>
      </c>
      <c r="CU908" s="2" t="n">
        <v>56.67</v>
      </c>
      <c r="CV908" s="2" t="n">
        <v>54.17</v>
      </c>
      <c r="CW908" s="2" t="n">
        <v>0</v>
      </c>
      <c r="CX908" s="2" t="n">
        <v>65</v>
      </c>
      <c r="CY908" s="2" t="n">
        <v>62.5</v>
      </c>
      <c r="CZ908" s="2" t="n">
        <v>0</v>
      </c>
      <c r="DA908" s="2" t="n">
        <v>73.33</v>
      </c>
      <c r="DB908" s="2" t="n">
        <v>70.83</v>
      </c>
      <c r="DC908" s="2" t="n">
        <v>0</v>
      </c>
      <c r="DD908" s="2" t="n">
        <v>79.58</v>
      </c>
      <c r="DE908" s="2" t="n">
        <v>77.08</v>
      </c>
      <c r="DF908" s="2" t="n">
        <v>0</v>
      </c>
      <c r="DG908" s="2" t="n">
        <v>85</v>
      </c>
      <c r="DH908" s="2" t="n">
        <v>83.33</v>
      </c>
      <c r="DI908" s="2" t="n">
        <v>0</v>
      </c>
      <c r="DJ908" s="2" t="n">
        <v>93.33</v>
      </c>
      <c r="DK908" s="2" t="n">
        <v>92.22</v>
      </c>
      <c r="DL908" s="2" t="n">
        <v>0</v>
      </c>
      <c r="DM908" s="2" t="n">
        <v>93.33</v>
      </c>
      <c r="DN908" s="2" t="n">
        <v>93.33</v>
      </c>
      <c r="DO908" s="2" t="n">
        <v>0</v>
      </c>
      <c r="DP908" s="2" t="n">
        <v>93.33</v>
      </c>
      <c r="DQ908" s="2" t="n">
        <v>93.33</v>
      </c>
      <c r="DR908" s="2" t="n">
        <v>0</v>
      </c>
      <c r="DS908" s="2" t="n">
        <v>96.67</v>
      </c>
      <c r="DT908" s="2" t="n">
        <v>96.67</v>
      </c>
      <c r="DU908" s="2" t="n">
        <v>0</v>
      </c>
      <c r="DV908" s="2" t="n">
        <v>96.67</v>
      </c>
      <c r="DW908" s="2" t="n">
        <v>96.67</v>
      </c>
      <c r="DX908" s="2" t="n">
        <v>0</v>
      </c>
      <c r="DY908" s="2" t="n">
        <v>100</v>
      </c>
      <c r="DZ908" s="2" t="n">
        <v>100</v>
      </c>
      <c r="EA908" s="2" t="n">
        <v>0</v>
      </c>
      <c r="EB908" s="2" t="n">
        <v>100</v>
      </c>
      <c r="EC908" s="2" t="n">
        <v>100</v>
      </c>
      <c r="ED908" s="2" t="n">
        <v>0</v>
      </c>
      <c r="EE908" s="2" t="n">
        <v>100</v>
      </c>
      <c r="EF908" s="2" t="n">
        <v>100</v>
      </c>
      <c r="EG908" s="2" t="n">
        <v>0</v>
      </c>
      <c r="EH908" s="2" t="n">
        <v>100</v>
      </c>
      <c r="EI908" s="2" t="n">
        <v>100</v>
      </c>
      <c r="EJ908" s="2" t="n">
        <v>0</v>
      </c>
      <c r="EK908" s="2" t="n">
        <v>100</v>
      </c>
      <c r="EL908" s="2" t="n">
        <v>100</v>
      </c>
      <c r="EM908" s="2" t="n">
        <v>0</v>
      </c>
      <c r="EN908" s="2" t="n">
        <v>100</v>
      </c>
      <c r="EO908" s="2" t="n">
        <v>100</v>
      </c>
      <c r="EP908" s="2" t="n">
        <v>0</v>
      </c>
    </row>
    <row r="909">
      <c r="A909" s="2" t="n">
        <v>3</v>
      </c>
      <c r="B909" s="2" t="inlineStr">
        <is>
          <t>30.08.06</t>
        </is>
      </c>
      <c r="C909" s="2" t="inlineStr">
        <is>
          <t>Proteção de bancadas contra manuseio de obra</t>
        </is>
      </c>
      <c r="D909" s="2" t="inlineStr">
        <is>
          <t>05/03/2027</t>
        </is>
      </c>
      <c r="E909" s="2" t="inlineStr">
        <is>
          <t>12/07/2028</t>
        </is>
      </c>
      <c r="F909" s="2" t="n">
        <v>67.67313241180396</v>
      </c>
      <c r="G909" s="2" t="n">
        <v>0</v>
      </c>
      <c r="H909" s="2" t="n">
        <v>67.67313241180396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6.67</v>
      </c>
      <c r="CD909" s="2" t="n">
        <v>4.17</v>
      </c>
      <c r="CE909" s="2" t="n">
        <v>0</v>
      </c>
      <c r="CF909" s="2" t="n">
        <v>15.42</v>
      </c>
      <c r="CG909" s="2" t="n">
        <v>12.92</v>
      </c>
      <c r="CH909" s="2" t="n">
        <v>0</v>
      </c>
      <c r="CI909" s="2" t="n">
        <v>23.75</v>
      </c>
      <c r="CJ909" s="2" t="n">
        <v>21.25</v>
      </c>
      <c r="CK909" s="2" t="n">
        <v>0</v>
      </c>
      <c r="CL909" s="2" t="n">
        <v>32.92</v>
      </c>
      <c r="CM909" s="2" t="n">
        <v>30.42</v>
      </c>
      <c r="CN909" s="2" t="n">
        <v>0</v>
      </c>
      <c r="CO909" s="2" t="n">
        <v>40</v>
      </c>
      <c r="CP909" s="2" t="n">
        <v>39.58</v>
      </c>
      <c r="CQ909" s="2" t="n">
        <v>0</v>
      </c>
      <c r="CR909" s="2" t="n">
        <v>47.92</v>
      </c>
      <c r="CS909" s="2" t="n">
        <v>45.42</v>
      </c>
      <c r="CT909" s="2" t="n">
        <v>0</v>
      </c>
      <c r="CU909" s="2" t="n">
        <v>56.67</v>
      </c>
      <c r="CV909" s="2" t="n">
        <v>54.17</v>
      </c>
      <c r="CW909" s="2" t="n">
        <v>0</v>
      </c>
      <c r="CX909" s="2" t="n">
        <v>65</v>
      </c>
      <c r="CY909" s="2" t="n">
        <v>62.5</v>
      </c>
      <c r="CZ909" s="2" t="n">
        <v>0</v>
      </c>
      <c r="DA909" s="2" t="n">
        <v>73.33</v>
      </c>
      <c r="DB909" s="2" t="n">
        <v>70.83</v>
      </c>
      <c r="DC909" s="2" t="n">
        <v>0</v>
      </c>
      <c r="DD909" s="2" t="n">
        <v>79.58</v>
      </c>
      <c r="DE909" s="2" t="n">
        <v>77.08</v>
      </c>
      <c r="DF909" s="2" t="n">
        <v>0</v>
      </c>
      <c r="DG909" s="2" t="n">
        <v>85</v>
      </c>
      <c r="DH909" s="2" t="n">
        <v>83.33</v>
      </c>
      <c r="DI909" s="2" t="n">
        <v>0</v>
      </c>
      <c r="DJ909" s="2" t="n">
        <v>93.33</v>
      </c>
      <c r="DK909" s="2" t="n">
        <v>92.22</v>
      </c>
      <c r="DL909" s="2" t="n">
        <v>0</v>
      </c>
      <c r="DM909" s="2" t="n">
        <v>93.33</v>
      </c>
      <c r="DN909" s="2" t="n">
        <v>93.33</v>
      </c>
      <c r="DO909" s="2" t="n">
        <v>0</v>
      </c>
      <c r="DP909" s="2" t="n">
        <v>93.33</v>
      </c>
      <c r="DQ909" s="2" t="n">
        <v>93.33</v>
      </c>
      <c r="DR909" s="2" t="n">
        <v>0</v>
      </c>
      <c r="DS909" s="2" t="n">
        <v>96.67</v>
      </c>
      <c r="DT909" s="2" t="n">
        <v>96.67</v>
      </c>
      <c r="DU909" s="2" t="n">
        <v>0</v>
      </c>
      <c r="DV909" s="2" t="n">
        <v>96.67</v>
      </c>
      <c r="DW909" s="2" t="n">
        <v>96.67</v>
      </c>
      <c r="DX909" s="2" t="n">
        <v>0</v>
      </c>
      <c r="DY909" s="2" t="n">
        <v>100</v>
      </c>
      <c r="DZ909" s="2" t="n">
        <v>100</v>
      </c>
      <c r="EA909" s="2" t="n">
        <v>0</v>
      </c>
      <c r="EB909" s="2" t="n">
        <v>100</v>
      </c>
      <c r="EC909" s="2" t="n">
        <v>100</v>
      </c>
      <c r="ED909" s="2" t="n">
        <v>0</v>
      </c>
      <c r="EE909" s="2" t="n">
        <v>100</v>
      </c>
      <c r="EF909" s="2" t="n">
        <v>100</v>
      </c>
      <c r="EG909" s="2" t="n">
        <v>0</v>
      </c>
      <c r="EH909" s="2" t="n">
        <v>100</v>
      </c>
      <c r="EI909" s="2" t="n">
        <v>100</v>
      </c>
      <c r="EJ909" s="2" t="n">
        <v>0</v>
      </c>
      <c r="EK909" s="2" t="n">
        <v>100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</row>
    <row r="910">
      <c r="A910" s="2" t="n">
        <v>2</v>
      </c>
      <c r="B910" s="2" t="inlineStr">
        <is>
          <t>30.09</t>
        </is>
      </c>
      <c r="C910" s="2" t="inlineStr">
        <is>
          <t>Bancada em mármore Bege Bahia escovado - Banheiros apartamentos</t>
        </is>
      </c>
      <c r="D910" s="2" t="inlineStr">
        <is>
          <t>05/03/2027</t>
        </is>
      </c>
      <c r="E910" s="2" t="inlineStr">
        <is>
          <t>12/07/2028</t>
        </is>
      </c>
      <c r="F910" s="2" t="n">
        <v>185846.5214508311</v>
      </c>
      <c r="G910" s="2" t="n">
        <v>0</v>
      </c>
      <c r="H910" s="2" t="n">
        <v>185846.5214508311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6.67</v>
      </c>
      <c r="CD910" s="2" t="n">
        <v>4.17</v>
      </c>
      <c r="CE910" s="2" t="n">
        <v>0</v>
      </c>
      <c r="CF910" s="2" t="n">
        <v>15.42</v>
      </c>
      <c r="CG910" s="2" t="n">
        <v>12.92</v>
      </c>
      <c r="CH910" s="2" t="n">
        <v>0</v>
      </c>
      <c r="CI910" s="2" t="n">
        <v>23.75</v>
      </c>
      <c r="CJ910" s="2" t="n">
        <v>21.25</v>
      </c>
      <c r="CK910" s="2" t="n">
        <v>0</v>
      </c>
      <c r="CL910" s="2" t="n">
        <v>32.92</v>
      </c>
      <c r="CM910" s="2" t="n">
        <v>30.42</v>
      </c>
      <c r="CN910" s="2" t="n">
        <v>0</v>
      </c>
      <c r="CO910" s="2" t="n">
        <v>40</v>
      </c>
      <c r="CP910" s="2" t="n">
        <v>39.58</v>
      </c>
      <c r="CQ910" s="2" t="n">
        <v>0</v>
      </c>
      <c r="CR910" s="2" t="n">
        <v>47.92</v>
      </c>
      <c r="CS910" s="2" t="n">
        <v>45.42</v>
      </c>
      <c r="CT910" s="2" t="n">
        <v>0</v>
      </c>
      <c r="CU910" s="2" t="n">
        <v>56.67</v>
      </c>
      <c r="CV910" s="2" t="n">
        <v>54.17</v>
      </c>
      <c r="CW910" s="2" t="n">
        <v>0</v>
      </c>
      <c r="CX910" s="2" t="n">
        <v>65</v>
      </c>
      <c r="CY910" s="2" t="n">
        <v>62.5</v>
      </c>
      <c r="CZ910" s="2" t="n">
        <v>0</v>
      </c>
      <c r="DA910" s="2" t="n">
        <v>73.33</v>
      </c>
      <c r="DB910" s="2" t="n">
        <v>70.83</v>
      </c>
      <c r="DC910" s="2" t="n">
        <v>0</v>
      </c>
      <c r="DD910" s="2" t="n">
        <v>79.58</v>
      </c>
      <c r="DE910" s="2" t="n">
        <v>77.08</v>
      </c>
      <c r="DF910" s="2" t="n">
        <v>0</v>
      </c>
      <c r="DG910" s="2" t="n">
        <v>85</v>
      </c>
      <c r="DH910" s="2" t="n">
        <v>83.33</v>
      </c>
      <c r="DI910" s="2" t="n">
        <v>0</v>
      </c>
      <c r="DJ910" s="2" t="n">
        <v>93.33</v>
      </c>
      <c r="DK910" s="2" t="n">
        <v>92.22</v>
      </c>
      <c r="DL910" s="2" t="n">
        <v>0</v>
      </c>
      <c r="DM910" s="2" t="n">
        <v>93.33</v>
      </c>
      <c r="DN910" s="2" t="n">
        <v>93.33</v>
      </c>
      <c r="DO910" s="2" t="n">
        <v>0</v>
      </c>
      <c r="DP910" s="2" t="n">
        <v>93.33</v>
      </c>
      <c r="DQ910" s="2" t="n">
        <v>93.33</v>
      </c>
      <c r="DR910" s="2" t="n">
        <v>0</v>
      </c>
      <c r="DS910" s="2" t="n">
        <v>96.67</v>
      </c>
      <c r="DT910" s="2" t="n">
        <v>96.67</v>
      </c>
      <c r="DU910" s="2" t="n">
        <v>0</v>
      </c>
      <c r="DV910" s="2" t="n">
        <v>96.67</v>
      </c>
      <c r="DW910" s="2" t="n">
        <v>96.67</v>
      </c>
      <c r="DX910" s="2" t="n">
        <v>0</v>
      </c>
      <c r="DY910" s="2" t="n">
        <v>100</v>
      </c>
      <c r="DZ910" s="2" t="n">
        <v>100</v>
      </c>
      <c r="EA910" s="2" t="n">
        <v>0</v>
      </c>
      <c r="EB910" s="2" t="n">
        <v>100</v>
      </c>
      <c r="EC910" s="2" t="n">
        <v>100</v>
      </c>
      <c r="ED910" s="2" t="n">
        <v>0</v>
      </c>
      <c r="EE910" s="2" t="n">
        <v>100</v>
      </c>
      <c r="EF910" s="2" t="n">
        <v>100</v>
      </c>
      <c r="EG910" s="2" t="n">
        <v>0</v>
      </c>
      <c r="EH910" s="2" t="n">
        <v>100</v>
      </c>
      <c r="EI910" s="2" t="n">
        <v>100</v>
      </c>
      <c r="EJ910" s="2" t="n">
        <v>0</v>
      </c>
      <c r="EK910" s="2" t="n">
        <v>100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</row>
    <row r="911">
      <c r="A911" s="2" t="n">
        <v>3</v>
      </c>
      <c r="B911" s="2" t="inlineStr">
        <is>
          <t>30.09.01</t>
        </is>
      </c>
      <c r="C911" s="2" t="inlineStr">
        <is>
          <t>Bancada em mármore Bege Bahia escovado ou outro a ser definid</t>
        </is>
      </c>
      <c r="D911" s="2" t="inlineStr">
        <is>
          <t>05/03/2027</t>
        </is>
      </c>
      <c r="E911" s="2" t="inlineStr">
        <is>
          <t>12/07/2028</t>
        </is>
      </c>
      <c r="F911" s="2" t="n">
        <v>80226.54430160488</v>
      </c>
      <c r="G911" s="2" t="n">
        <v>0</v>
      </c>
      <c r="H911" s="2" t="n">
        <v>80226.54430160488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6.67</v>
      </c>
      <c r="CD911" s="2" t="n">
        <v>4.17</v>
      </c>
      <c r="CE911" s="2" t="n">
        <v>0</v>
      </c>
      <c r="CF911" s="2" t="n">
        <v>15.42</v>
      </c>
      <c r="CG911" s="2" t="n">
        <v>12.92</v>
      </c>
      <c r="CH911" s="2" t="n">
        <v>0</v>
      </c>
      <c r="CI911" s="2" t="n">
        <v>23.75</v>
      </c>
      <c r="CJ911" s="2" t="n">
        <v>21.25</v>
      </c>
      <c r="CK911" s="2" t="n">
        <v>0</v>
      </c>
      <c r="CL911" s="2" t="n">
        <v>32.92</v>
      </c>
      <c r="CM911" s="2" t="n">
        <v>30.42</v>
      </c>
      <c r="CN911" s="2" t="n">
        <v>0</v>
      </c>
      <c r="CO911" s="2" t="n">
        <v>40</v>
      </c>
      <c r="CP911" s="2" t="n">
        <v>39.58</v>
      </c>
      <c r="CQ911" s="2" t="n">
        <v>0</v>
      </c>
      <c r="CR911" s="2" t="n">
        <v>47.92</v>
      </c>
      <c r="CS911" s="2" t="n">
        <v>45.42</v>
      </c>
      <c r="CT911" s="2" t="n">
        <v>0</v>
      </c>
      <c r="CU911" s="2" t="n">
        <v>56.67</v>
      </c>
      <c r="CV911" s="2" t="n">
        <v>54.17</v>
      </c>
      <c r="CW911" s="2" t="n">
        <v>0</v>
      </c>
      <c r="CX911" s="2" t="n">
        <v>65</v>
      </c>
      <c r="CY911" s="2" t="n">
        <v>62.5</v>
      </c>
      <c r="CZ911" s="2" t="n">
        <v>0</v>
      </c>
      <c r="DA911" s="2" t="n">
        <v>73.33</v>
      </c>
      <c r="DB911" s="2" t="n">
        <v>70.83</v>
      </c>
      <c r="DC911" s="2" t="n">
        <v>0</v>
      </c>
      <c r="DD911" s="2" t="n">
        <v>79.58</v>
      </c>
      <c r="DE911" s="2" t="n">
        <v>77.08</v>
      </c>
      <c r="DF911" s="2" t="n">
        <v>0</v>
      </c>
      <c r="DG911" s="2" t="n">
        <v>85</v>
      </c>
      <c r="DH911" s="2" t="n">
        <v>83.33</v>
      </c>
      <c r="DI911" s="2" t="n">
        <v>0</v>
      </c>
      <c r="DJ911" s="2" t="n">
        <v>93.33</v>
      </c>
      <c r="DK911" s="2" t="n">
        <v>92.22</v>
      </c>
      <c r="DL911" s="2" t="n">
        <v>0</v>
      </c>
      <c r="DM911" s="2" t="n">
        <v>93.33</v>
      </c>
      <c r="DN911" s="2" t="n">
        <v>93.33</v>
      </c>
      <c r="DO911" s="2" t="n">
        <v>0</v>
      </c>
      <c r="DP911" s="2" t="n">
        <v>93.33</v>
      </c>
      <c r="DQ911" s="2" t="n">
        <v>93.33</v>
      </c>
      <c r="DR911" s="2" t="n">
        <v>0</v>
      </c>
      <c r="DS911" s="2" t="n">
        <v>96.67</v>
      </c>
      <c r="DT911" s="2" t="n">
        <v>96.67</v>
      </c>
      <c r="DU911" s="2" t="n">
        <v>0</v>
      </c>
      <c r="DV911" s="2" t="n">
        <v>96.67</v>
      </c>
      <c r="DW911" s="2" t="n">
        <v>96.67</v>
      </c>
      <c r="DX911" s="2" t="n">
        <v>0</v>
      </c>
      <c r="DY911" s="2" t="n">
        <v>100</v>
      </c>
      <c r="DZ911" s="2" t="n">
        <v>100</v>
      </c>
      <c r="EA911" s="2" t="n">
        <v>0</v>
      </c>
      <c r="EB911" s="2" t="n">
        <v>100</v>
      </c>
      <c r="EC911" s="2" t="n">
        <v>100</v>
      </c>
      <c r="ED911" s="2" t="n">
        <v>0</v>
      </c>
      <c r="EE911" s="2" t="n">
        <v>100</v>
      </c>
      <c r="EF911" s="2" t="n">
        <v>100</v>
      </c>
      <c r="EG911" s="2" t="n">
        <v>0</v>
      </c>
      <c r="EH911" s="2" t="n">
        <v>100</v>
      </c>
      <c r="EI911" s="2" t="n">
        <v>100</v>
      </c>
      <c r="EJ911" s="2" t="n">
        <v>0</v>
      </c>
      <c r="EK911" s="2" t="n">
        <v>100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</row>
    <row r="912">
      <c r="A912" s="2" t="n">
        <v>3</v>
      </c>
      <c r="B912" s="2" t="inlineStr">
        <is>
          <t>30.09.02</t>
        </is>
      </c>
      <c r="C912" s="2" t="inlineStr">
        <is>
          <t>Testeira de mármore bege bahia escovado h=10cm</t>
        </is>
      </c>
      <c r="D912" s="2" t="inlineStr">
        <is>
          <t>05/03/2027</t>
        </is>
      </c>
      <c r="E912" s="2" t="inlineStr">
        <is>
          <t>12/07/2028</t>
        </is>
      </c>
      <c r="F912" s="2" t="n">
        <v>41960.64466116183</v>
      </c>
      <c r="G912" s="2" t="n">
        <v>0</v>
      </c>
      <c r="H912" s="2" t="n">
        <v>41960.64466116183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6.67</v>
      </c>
      <c r="CD912" s="2" t="n">
        <v>4.17</v>
      </c>
      <c r="CE912" s="2" t="n">
        <v>0</v>
      </c>
      <c r="CF912" s="2" t="n">
        <v>15.42</v>
      </c>
      <c r="CG912" s="2" t="n">
        <v>12.92</v>
      </c>
      <c r="CH912" s="2" t="n">
        <v>0</v>
      </c>
      <c r="CI912" s="2" t="n">
        <v>23.75</v>
      </c>
      <c r="CJ912" s="2" t="n">
        <v>21.25</v>
      </c>
      <c r="CK912" s="2" t="n">
        <v>0</v>
      </c>
      <c r="CL912" s="2" t="n">
        <v>32.92</v>
      </c>
      <c r="CM912" s="2" t="n">
        <v>30.42</v>
      </c>
      <c r="CN912" s="2" t="n">
        <v>0</v>
      </c>
      <c r="CO912" s="2" t="n">
        <v>40</v>
      </c>
      <c r="CP912" s="2" t="n">
        <v>39.58</v>
      </c>
      <c r="CQ912" s="2" t="n">
        <v>0</v>
      </c>
      <c r="CR912" s="2" t="n">
        <v>47.92</v>
      </c>
      <c r="CS912" s="2" t="n">
        <v>45.42</v>
      </c>
      <c r="CT912" s="2" t="n">
        <v>0</v>
      </c>
      <c r="CU912" s="2" t="n">
        <v>56.67</v>
      </c>
      <c r="CV912" s="2" t="n">
        <v>54.17</v>
      </c>
      <c r="CW912" s="2" t="n">
        <v>0</v>
      </c>
      <c r="CX912" s="2" t="n">
        <v>65</v>
      </c>
      <c r="CY912" s="2" t="n">
        <v>62.5</v>
      </c>
      <c r="CZ912" s="2" t="n">
        <v>0</v>
      </c>
      <c r="DA912" s="2" t="n">
        <v>73.33</v>
      </c>
      <c r="DB912" s="2" t="n">
        <v>70.83</v>
      </c>
      <c r="DC912" s="2" t="n">
        <v>0</v>
      </c>
      <c r="DD912" s="2" t="n">
        <v>79.58</v>
      </c>
      <c r="DE912" s="2" t="n">
        <v>77.08</v>
      </c>
      <c r="DF912" s="2" t="n">
        <v>0</v>
      </c>
      <c r="DG912" s="2" t="n">
        <v>85</v>
      </c>
      <c r="DH912" s="2" t="n">
        <v>83.33</v>
      </c>
      <c r="DI912" s="2" t="n">
        <v>0</v>
      </c>
      <c r="DJ912" s="2" t="n">
        <v>93.33</v>
      </c>
      <c r="DK912" s="2" t="n">
        <v>92.22</v>
      </c>
      <c r="DL912" s="2" t="n">
        <v>0</v>
      </c>
      <c r="DM912" s="2" t="n">
        <v>93.33</v>
      </c>
      <c r="DN912" s="2" t="n">
        <v>93.33</v>
      </c>
      <c r="DO912" s="2" t="n">
        <v>0</v>
      </c>
      <c r="DP912" s="2" t="n">
        <v>93.33</v>
      </c>
      <c r="DQ912" s="2" t="n">
        <v>93.33</v>
      </c>
      <c r="DR912" s="2" t="n">
        <v>0</v>
      </c>
      <c r="DS912" s="2" t="n">
        <v>96.67</v>
      </c>
      <c r="DT912" s="2" t="n">
        <v>96.67</v>
      </c>
      <c r="DU912" s="2" t="n">
        <v>0</v>
      </c>
      <c r="DV912" s="2" t="n">
        <v>96.67</v>
      </c>
      <c r="DW912" s="2" t="n">
        <v>96.67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</row>
    <row r="913">
      <c r="A913" s="2" t="n">
        <v>3</v>
      </c>
      <c r="B913" s="2" t="inlineStr">
        <is>
          <t>30.09.03</t>
        </is>
      </c>
      <c r="C913" s="2" t="inlineStr">
        <is>
          <t>Rodabanca de mármore bege bahia escovado h=10cm</t>
        </is>
      </c>
      <c r="D913" s="2" t="inlineStr">
        <is>
          <t>05/03/2027</t>
        </is>
      </c>
      <c r="E913" s="2" t="inlineStr">
        <is>
          <t>12/07/2028</t>
        </is>
      </c>
      <c r="F913" s="2" t="n">
        <v>42147.37683608852</v>
      </c>
      <c r="G913" s="2" t="n">
        <v>0</v>
      </c>
      <c r="H913" s="2" t="n">
        <v>42147.37683608852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6.67</v>
      </c>
      <c r="CD913" s="2" t="n">
        <v>4.17</v>
      </c>
      <c r="CE913" s="2" t="n">
        <v>0</v>
      </c>
      <c r="CF913" s="2" t="n">
        <v>15.42</v>
      </c>
      <c r="CG913" s="2" t="n">
        <v>12.92</v>
      </c>
      <c r="CH913" s="2" t="n">
        <v>0</v>
      </c>
      <c r="CI913" s="2" t="n">
        <v>23.75</v>
      </c>
      <c r="CJ913" s="2" t="n">
        <v>21.25</v>
      </c>
      <c r="CK913" s="2" t="n">
        <v>0</v>
      </c>
      <c r="CL913" s="2" t="n">
        <v>32.92</v>
      </c>
      <c r="CM913" s="2" t="n">
        <v>30.42</v>
      </c>
      <c r="CN913" s="2" t="n">
        <v>0</v>
      </c>
      <c r="CO913" s="2" t="n">
        <v>40</v>
      </c>
      <c r="CP913" s="2" t="n">
        <v>39.58</v>
      </c>
      <c r="CQ913" s="2" t="n">
        <v>0</v>
      </c>
      <c r="CR913" s="2" t="n">
        <v>47.92</v>
      </c>
      <c r="CS913" s="2" t="n">
        <v>45.42</v>
      </c>
      <c r="CT913" s="2" t="n">
        <v>0</v>
      </c>
      <c r="CU913" s="2" t="n">
        <v>56.67</v>
      </c>
      <c r="CV913" s="2" t="n">
        <v>54.17</v>
      </c>
      <c r="CW913" s="2" t="n">
        <v>0</v>
      </c>
      <c r="CX913" s="2" t="n">
        <v>65</v>
      </c>
      <c r="CY913" s="2" t="n">
        <v>62.5</v>
      </c>
      <c r="CZ913" s="2" t="n">
        <v>0</v>
      </c>
      <c r="DA913" s="2" t="n">
        <v>73.33</v>
      </c>
      <c r="DB913" s="2" t="n">
        <v>70.83</v>
      </c>
      <c r="DC913" s="2" t="n">
        <v>0</v>
      </c>
      <c r="DD913" s="2" t="n">
        <v>79.58</v>
      </c>
      <c r="DE913" s="2" t="n">
        <v>77.08</v>
      </c>
      <c r="DF913" s="2" t="n">
        <v>0</v>
      </c>
      <c r="DG913" s="2" t="n">
        <v>85</v>
      </c>
      <c r="DH913" s="2" t="n">
        <v>83.33</v>
      </c>
      <c r="DI913" s="2" t="n">
        <v>0</v>
      </c>
      <c r="DJ913" s="2" t="n">
        <v>93.33</v>
      </c>
      <c r="DK913" s="2" t="n">
        <v>92.22</v>
      </c>
      <c r="DL913" s="2" t="n">
        <v>0</v>
      </c>
      <c r="DM913" s="2" t="n">
        <v>93.33</v>
      </c>
      <c r="DN913" s="2" t="n">
        <v>93.33</v>
      </c>
      <c r="DO913" s="2" t="n">
        <v>0</v>
      </c>
      <c r="DP913" s="2" t="n">
        <v>93.33</v>
      </c>
      <c r="DQ913" s="2" t="n">
        <v>93.33</v>
      </c>
      <c r="DR913" s="2" t="n">
        <v>0</v>
      </c>
      <c r="DS913" s="2" t="n">
        <v>96.67</v>
      </c>
      <c r="DT913" s="2" t="n">
        <v>96.67</v>
      </c>
      <c r="DU913" s="2" t="n">
        <v>0</v>
      </c>
      <c r="DV913" s="2" t="n">
        <v>96.67</v>
      </c>
      <c r="DW913" s="2" t="n">
        <v>96.67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</row>
    <row r="914">
      <c r="A914" s="2" t="n">
        <v>3</v>
      </c>
      <c r="B914" s="2" t="inlineStr">
        <is>
          <t>30.09.04</t>
        </is>
      </c>
      <c r="C914" s="2" t="inlineStr">
        <is>
          <t>Furo e colagem de bojo</t>
        </is>
      </c>
      <c r="D914" s="2" t="inlineStr">
        <is>
          <t>05/03/2027</t>
        </is>
      </c>
      <c r="E914" s="2" t="inlineStr">
        <is>
          <t>12/07/2028</t>
        </is>
      </c>
      <c r="F914" s="2" t="n">
        <v>9270</v>
      </c>
      <c r="G914" s="2" t="n">
        <v>0</v>
      </c>
      <c r="H914" s="2" t="n">
        <v>9270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6.67</v>
      </c>
      <c r="CD914" s="2" t="n">
        <v>4.17</v>
      </c>
      <c r="CE914" s="2" t="n">
        <v>0</v>
      </c>
      <c r="CF914" s="2" t="n">
        <v>15.42</v>
      </c>
      <c r="CG914" s="2" t="n">
        <v>12.92</v>
      </c>
      <c r="CH914" s="2" t="n">
        <v>0</v>
      </c>
      <c r="CI914" s="2" t="n">
        <v>23.75</v>
      </c>
      <c r="CJ914" s="2" t="n">
        <v>21.25</v>
      </c>
      <c r="CK914" s="2" t="n">
        <v>0</v>
      </c>
      <c r="CL914" s="2" t="n">
        <v>32.92</v>
      </c>
      <c r="CM914" s="2" t="n">
        <v>30.42</v>
      </c>
      <c r="CN914" s="2" t="n">
        <v>0</v>
      </c>
      <c r="CO914" s="2" t="n">
        <v>40</v>
      </c>
      <c r="CP914" s="2" t="n">
        <v>39.58</v>
      </c>
      <c r="CQ914" s="2" t="n">
        <v>0</v>
      </c>
      <c r="CR914" s="2" t="n">
        <v>47.92</v>
      </c>
      <c r="CS914" s="2" t="n">
        <v>45.42</v>
      </c>
      <c r="CT914" s="2" t="n">
        <v>0</v>
      </c>
      <c r="CU914" s="2" t="n">
        <v>56.67</v>
      </c>
      <c r="CV914" s="2" t="n">
        <v>54.17</v>
      </c>
      <c r="CW914" s="2" t="n">
        <v>0</v>
      </c>
      <c r="CX914" s="2" t="n">
        <v>65</v>
      </c>
      <c r="CY914" s="2" t="n">
        <v>62.5</v>
      </c>
      <c r="CZ914" s="2" t="n">
        <v>0</v>
      </c>
      <c r="DA914" s="2" t="n">
        <v>73.33</v>
      </c>
      <c r="DB914" s="2" t="n">
        <v>70.83</v>
      </c>
      <c r="DC914" s="2" t="n">
        <v>0</v>
      </c>
      <c r="DD914" s="2" t="n">
        <v>79.58</v>
      </c>
      <c r="DE914" s="2" t="n">
        <v>77.08</v>
      </c>
      <c r="DF914" s="2" t="n">
        <v>0</v>
      </c>
      <c r="DG914" s="2" t="n">
        <v>85</v>
      </c>
      <c r="DH914" s="2" t="n">
        <v>83.33</v>
      </c>
      <c r="DI914" s="2" t="n">
        <v>0</v>
      </c>
      <c r="DJ914" s="2" t="n">
        <v>93.33</v>
      </c>
      <c r="DK914" s="2" t="n">
        <v>92.22</v>
      </c>
      <c r="DL914" s="2" t="n">
        <v>0</v>
      </c>
      <c r="DM914" s="2" t="n">
        <v>93.33</v>
      </c>
      <c r="DN914" s="2" t="n">
        <v>93.33</v>
      </c>
      <c r="DO914" s="2" t="n">
        <v>0</v>
      </c>
      <c r="DP914" s="2" t="n">
        <v>93.33</v>
      </c>
      <c r="DQ914" s="2" t="n">
        <v>93.33</v>
      </c>
      <c r="DR914" s="2" t="n">
        <v>0</v>
      </c>
      <c r="DS914" s="2" t="n">
        <v>96.67</v>
      </c>
      <c r="DT914" s="2" t="n">
        <v>96.67</v>
      </c>
      <c r="DU914" s="2" t="n">
        <v>0</v>
      </c>
      <c r="DV914" s="2" t="n">
        <v>96.67</v>
      </c>
      <c r="DW914" s="2" t="n">
        <v>96.67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</row>
    <row r="915">
      <c r="A915" s="2" t="n">
        <v>3</v>
      </c>
      <c r="B915" s="2" t="inlineStr">
        <is>
          <t>30.09.05</t>
        </is>
      </c>
      <c r="C915" s="2" t="inlineStr">
        <is>
          <t>Mãos francesas para bancadas</t>
        </is>
      </c>
      <c r="D915" s="2" t="inlineStr">
        <is>
          <t>05/03/2027</t>
        </is>
      </c>
      <c r="E915" s="2" t="inlineStr">
        <is>
          <t>12/07/2028</t>
        </is>
      </c>
      <c r="F915" s="2" t="n">
        <v>10300</v>
      </c>
      <c r="G915" s="2" t="n">
        <v>0</v>
      </c>
      <c r="H915" s="2" t="n">
        <v>10300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6.67</v>
      </c>
      <c r="CD915" s="2" t="n">
        <v>4.17</v>
      </c>
      <c r="CE915" s="2" t="n">
        <v>0</v>
      </c>
      <c r="CF915" s="2" t="n">
        <v>15.42</v>
      </c>
      <c r="CG915" s="2" t="n">
        <v>12.92</v>
      </c>
      <c r="CH915" s="2" t="n">
        <v>0</v>
      </c>
      <c r="CI915" s="2" t="n">
        <v>23.75</v>
      </c>
      <c r="CJ915" s="2" t="n">
        <v>21.25</v>
      </c>
      <c r="CK915" s="2" t="n">
        <v>0</v>
      </c>
      <c r="CL915" s="2" t="n">
        <v>32.92</v>
      </c>
      <c r="CM915" s="2" t="n">
        <v>30.42</v>
      </c>
      <c r="CN915" s="2" t="n">
        <v>0</v>
      </c>
      <c r="CO915" s="2" t="n">
        <v>40</v>
      </c>
      <c r="CP915" s="2" t="n">
        <v>39.58</v>
      </c>
      <c r="CQ915" s="2" t="n">
        <v>0</v>
      </c>
      <c r="CR915" s="2" t="n">
        <v>47.92</v>
      </c>
      <c r="CS915" s="2" t="n">
        <v>45.42</v>
      </c>
      <c r="CT915" s="2" t="n">
        <v>0</v>
      </c>
      <c r="CU915" s="2" t="n">
        <v>56.67</v>
      </c>
      <c r="CV915" s="2" t="n">
        <v>54.17</v>
      </c>
      <c r="CW915" s="2" t="n">
        <v>0</v>
      </c>
      <c r="CX915" s="2" t="n">
        <v>65</v>
      </c>
      <c r="CY915" s="2" t="n">
        <v>62.5</v>
      </c>
      <c r="CZ915" s="2" t="n">
        <v>0</v>
      </c>
      <c r="DA915" s="2" t="n">
        <v>73.33</v>
      </c>
      <c r="DB915" s="2" t="n">
        <v>70.83</v>
      </c>
      <c r="DC915" s="2" t="n">
        <v>0</v>
      </c>
      <c r="DD915" s="2" t="n">
        <v>79.58</v>
      </c>
      <c r="DE915" s="2" t="n">
        <v>77.08</v>
      </c>
      <c r="DF915" s="2" t="n">
        <v>0</v>
      </c>
      <c r="DG915" s="2" t="n">
        <v>85</v>
      </c>
      <c r="DH915" s="2" t="n">
        <v>83.33</v>
      </c>
      <c r="DI915" s="2" t="n">
        <v>0</v>
      </c>
      <c r="DJ915" s="2" t="n">
        <v>93.33</v>
      </c>
      <c r="DK915" s="2" t="n">
        <v>92.22</v>
      </c>
      <c r="DL915" s="2" t="n">
        <v>0</v>
      </c>
      <c r="DM915" s="2" t="n">
        <v>93.33</v>
      </c>
      <c r="DN915" s="2" t="n">
        <v>93.33</v>
      </c>
      <c r="DO915" s="2" t="n">
        <v>0</v>
      </c>
      <c r="DP915" s="2" t="n">
        <v>93.33</v>
      </c>
      <c r="DQ915" s="2" t="n">
        <v>93.33</v>
      </c>
      <c r="DR915" s="2" t="n">
        <v>0</v>
      </c>
      <c r="DS915" s="2" t="n">
        <v>96.67</v>
      </c>
      <c r="DT915" s="2" t="n">
        <v>96.67</v>
      </c>
      <c r="DU915" s="2" t="n">
        <v>0</v>
      </c>
      <c r="DV915" s="2" t="n">
        <v>96.67</v>
      </c>
      <c r="DW915" s="2" t="n">
        <v>96.67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</row>
    <row r="916">
      <c r="A916" s="2" t="n">
        <v>3</v>
      </c>
      <c r="B916" s="2" t="inlineStr">
        <is>
          <t>30.09.06</t>
        </is>
      </c>
      <c r="C916" s="2" t="inlineStr">
        <is>
          <t>Proteção de bancadas contra manuseio de obra</t>
        </is>
      </c>
      <c r="D916" s="2" t="inlineStr">
        <is>
          <t>05/03/2027</t>
        </is>
      </c>
      <c r="E916" s="2" t="inlineStr">
        <is>
          <t>12/07/2028</t>
        </is>
      </c>
      <c r="F916" s="2" t="n">
        <v>1941.955651975838</v>
      </c>
      <c r="G916" s="2" t="n">
        <v>0</v>
      </c>
      <c r="H916" s="2" t="n">
        <v>1941.955651975838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6.67</v>
      </c>
      <c r="CD916" s="2" t="n">
        <v>4.17</v>
      </c>
      <c r="CE916" s="2" t="n">
        <v>0</v>
      </c>
      <c r="CF916" s="2" t="n">
        <v>15.42</v>
      </c>
      <c r="CG916" s="2" t="n">
        <v>12.92</v>
      </c>
      <c r="CH916" s="2" t="n">
        <v>0</v>
      </c>
      <c r="CI916" s="2" t="n">
        <v>23.75</v>
      </c>
      <c r="CJ916" s="2" t="n">
        <v>21.25</v>
      </c>
      <c r="CK916" s="2" t="n">
        <v>0</v>
      </c>
      <c r="CL916" s="2" t="n">
        <v>32.92</v>
      </c>
      <c r="CM916" s="2" t="n">
        <v>30.42</v>
      </c>
      <c r="CN916" s="2" t="n">
        <v>0</v>
      </c>
      <c r="CO916" s="2" t="n">
        <v>40</v>
      </c>
      <c r="CP916" s="2" t="n">
        <v>39.58</v>
      </c>
      <c r="CQ916" s="2" t="n">
        <v>0</v>
      </c>
      <c r="CR916" s="2" t="n">
        <v>47.92</v>
      </c>
      <c r="CS916" s="2" t="n">
        <v>45.42</v>
      </c>
      <c r="CT916" s="2" t="n">
        <v>0</v>
      </c>
      <c r="CU916" s="2" t="n">
        <v>56.67</v>
      </c>
      <c r="CV916" s="2" t="n">
        <v>54.17</v>
      </c>
      <c r="CW916" s="2" t="n">
        <v>0</v>
      </c>
      <c r="CX916" s="2" t="n">
        <v>65</v>
      </c>
      <c r="CY916" s="2" t="n">
        <v>62.5</v>
      </c>
      <c r="CZ916" s="2" t="n">
        <v>0</v>
      </c>
      <c r="DA916" s="2" t="n">
        <v>73.33</v>
      </c>
      <c r="DB916" s="2" t="n">
        <v>70.83</v>
      </c>
      <c r="DC916" s="2" t="n">
        <v>0</v>
      </c>
      <c r="DD916" s="2" t="n">
        <v>79.58</v>
      </c>
      <c r="DE916" s="2" t="n">
        <v>77.08</v>
      </c>
      <c r="DF916" s="2" t="n">
        <v>0</v>
      </c>
      <c r="DG916" s="2" t="n">
        <v>85</v>
      </c>
      <c r="DH916" s="2" t="n">
        <v>83.33</v>
      </c>
      <c r="DI916" s="2" t="n">
        <v>0</v>
      </c>
      <c r="DJ916" s="2" t="n">
        <v>93.33</v>
      </c>
      <c r="DK916" s="2" t="n">
        <v>92.22</v>
      </c>
      <c r="DL916" s="2" t="n">
        <v>0</v>
      </c>
      <c r="DM916" s="2" t="n">
        <v>93.33</v>
      </c>
      <c r="DN916" s="2" t="n">
        <v>93.33</v>
      </c>
      <c r="DO916" s="2" t="n">
        <v>0</v>
      </c>
      <c r="DP916" s="2" t="n">
        <v>93.33</v>
      </c>
      <c r="DQ916" s="2" t="n">
        <v>93.33</v>
      </c>
      <c r="DR916" s="2" t="n">
        <v>0</v>
      </c>
      <c r="DS916" s="2" t="n">
        <v>96.67</v>
      </c>
      <c r="DT916" s="2" t="n">
        <v>96.67</v>
      </c>
      <c r="DU916" s="2" t="n">
        <v>0</v>
      </c>
      <c r="DV916" s="2" t="n">
        <v>96.67</v>
      </c>
      <c r="DW916" s="2" t="n">
        <v>96.67</v>
      </c>
      <c r="DX916" s="2" t="n">
        <v>0</v>
      </c>
      <c r="DY916" s="2" t="n">
        <v>100</v>
      </c>
      <c r="DZ916" s="2" t="n">
        <v>100</v>
      </c>
      <c r="EA916" s="2" t="n">
        <v>0</v>
      </c>
      <c r="EB916" s="2" t="n">
        <v>100</v>
      </c>
      <c r="EC916" s="2" t="n">
        <v>100</v>
      </c>
      <c r="ED916" s="2" t="n">
        <v>0</v>
      </c>
      <c r="EE916" s="2" t="n">
        <v>100</v>
      </c>
      <c r="EF916" s="2" t="n">
        <v>100</v>
      </c>
      <c r="EG916" s="2" t="n">
        <v>0</v>
      </c>
      <c r="EH916" s="2" t="n">
        <v>100</v>
      </c>
      <c r="EI916" s="2" t="n">
        <v>100</v>
      </c>
      <c r="EJ916" s="2" t="n">
        <v>0</v>
      </c>
      <c r="EK916" s="2" t="n">
        <v>100</v>
      </c>
      <c r="EL916" s="2" t="n">
        <v>100</v>
      </c>
      <c r="EM916" s="2" t="n">
        <v>0</v>
      </c>
      <c r="EN916" s="2" t="n">
        <v>100</v>
      </c>
      <c r="EO916" s="2" t="n">
        <v>100</v>
      </c>
      <c r="EP916" s="2" t="n">
        <v>0</v>
      </c>
    </row>
    <row r="917">
      <c r="A917" s="2" t="n">
        <v>2</v>
      </c>
      <c r="B917" s="2" t="inlineStr">
        <is>
          <t>30.10</t>
        </is>
      </c>
      <c r="C917" s="2" t="inlineStr">
        <is>
          <t>Bancada esculpida em mármore Bege Bahia escovado - lavabos</t>
        </is>
      </c>
      <c r="D917" s="2" t="inlineStr">
        <is>
          <t>05/03/2027</t>
        </is>
      </c>
      <c r="E917" s="2" t="inlineStr">
        <is>
          <t>12/07/2028</t>
        </is>
      </c>
      <c r="F917" s="2" t="n">
        <v>172911.4356405027</v>
      </c>
      <c r="G917" s="2" t="n">
        <v>0</v>
      </c>
      <c r="H917" s="2" t="n">
        <v>172911.4356405027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6.67</v>
      </c>
      <c r="CD917" s="2" t="n">
        <v>4.17</v>
      </c>
      <c r="CE917" s="2" t="n">
        <v>0</v>
      </c>
      <c r="CF917" s="2" t="n">
        <v>15.42</v>
      </c>
      <c r="CG917" s="2" t="n">
        <v>12.92</v>
      </c>
      <c r="CH917" s="2" t="n">
        <v>0</v>
      </c>
      <c r="CI917" s="2" t="n">
        <v>23.75</v>
      </c>
      <c r="CJ917" s="2" t="n">
        <v>21.25</v>
      </c>
      <c r="CK917" s="2" t="n">
        <v>0</v>
      </c>
      <c r="CL917" s="2" t="n">
        <v>32.92</v>
      </c>
      <c r="CM917" s="2" t="n">
        <v>30.42</v>
      </c>
      <c r="CN917" s="2" t="n">
        <v>0</v>
      </c>
      <c r="CO917" s="2" t="n">
        <v>40</v>
      </c>
      <c r="CP917" s="2" t="n">
        <v>39.58</v>
      </c>
      <c r="CQ917" s="2" t="n">
        <v>0</v>
      </c>
      <c r="CR917" s="2" t="n">
        <v>47.92</v>
      </c>
      <c r="CS917" s="2" t="n">
        <v>45.42</v>
      </c>
      <c r="CT917" s="2" t="n">
        <v>0</v>
      </c>
      <c r="CU917" s="2" t="n">
        <v>56.67</v>
      </c>
      <c r="CV917" s="2" t="n">
        <v>54.17</v>
      </c>
      <c r="CW917" s="2" t="n">
        <v>0</v>
      </c>
      <c r="CX917" s="2" t="n">
        <v>65</v>
      </c>
      <c r="CY917" s="2" t="n">
        <v>62.5</v>
      </c>
      <c r="CZ917" s="2" t="n">
        <v>0</v>
      </c>
      <c r="DA917" s="2" t="n">
        <v>73.33</v>
      </c>
      <c r="DB917" s="2" t="n">
        <v>70.83</v>
      </c>
      <c r="DC917" s="2" t="n">
        <v>0</v>
      </c>
      <c r="DD917" s="2" t="n">
        <v>79.58</v>
      </c>
      <c r="DE917" s="2" t="n">
        <v>77.08</v>
      </c>
      <c r="DF917" s="2" t="n">
        <v>0</v>
      </c>
      <c r="DG917" s="2" t="n">
        <v>85</v>
      </c>
      <c r="DH917" s="2" t="n">
        <v>83.33</v>
      </c>
      <c r="DI917" s="2" t="n">
        <v>0</v>
      </c>
      <c r="DJ917" s="2" t="n">
        <v>93.33</v>
      </c>
      <c r="DK917" s="2" t="n">
        <v>92.22</v>
      </c>
      <c r="DL917" s="2" t="n">
        <v>0</v>
      </c>
      <c r="DM917" s="2" t="n">
        <v>93.33</v>
      </c>
      <c r="DN917" s="2" t="n">
        <v>93.33</v>
      </c>
      <c r="DO917" s="2" t="n">
        <v>0</v>
      </c>
      <c r="DP917" s="2" t="n">
        <v>93.33</v>
      </c>
      <c r="DQ917" s="2" t="n">
        <v>93.33</v>
      </c>
      <c r="DR917" s="2" t="n">
        <v>0</v>
      </c>
      <c r="DS917" s="2" t="n">
        <v>96.67</v>
      </c>
      <c r="DT917" s="2" t="n">
        <v>96.67</v>
      </c>
      <c r="DU917" s="2" t="n">
        <v>0</v>
      </c>
      <c r="DV917" s="2" t="n">
        <v>96.67</v>
      </c>
      <c r="DW917" s="2" t="n">
        <v>96.67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</row>
    <row r="918">
      <c r="A918" s="2" t="n">
        <v>3</v>
      </c>
      <c r="B918" s="2" t="inlineStr">
        <is>
          <t>30.10.01</t>
        </is>
      </c>
      <c r="C918" s="2" t="inlineStr">
        <is>
          <t>Bancada esculpida em mármore Bege Bahia escovado ou outro a ser definido</t>
        </is>
      </c>
      <c r="D918" s="2" t="inlineStr">
        <is>
          <t>05/03/2027</t>
        </is>
      </c>
      <c r="E918" s="2" t="inlineStr">
        <is>
          <t>12/07/2028</t>
        </is>
      </c>
      <c r="F918" s="2" t="n">
        <v>56853.49034972169</v>
      </c>
      <c r="G918" s="2" t="n">
        <v>0</v>
      </c>
      <c r="H918" s="2" t="n">
        <v>56853.49034972169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6.67</v>
      </c>
      <c r="CD918" s="2" t="n">
        <v>4.17</v>
      </c>
      <c r="CE918" s="2" t="n">
        <v>0</v>
      </c>
      <c r="CF918" s="2" t="n">
        <v>15.42</v>
      </c>
      <c r="CG918" s="2" t="n">
        <v>12.92</v>
      </c>
      <c r="CH918" s="2" t="n">
        <v>0</v>
      </c>
      <c r="CI918" s="2" t="n">
        <v>23.75</v>
      </c>
      <c r="CJ918" s="2" t="n">
        <v>21.25</v>
      </c>
      <c r="CK918" s="2" t="n">
        <v>0</v>
      </c>
      <c r="CL918" s="2" t="n">
        <v>32.92</v>
      </c>
      <c r="CM918" s="2" t="n">
        <v>30.42</v>
      </c>
      <c r="CN918" s="2" t="n">
        <v>0</v>
      </c>
      <c r="CO918" s="2" t="n">
        <v>40</v>
      </c>
      <c r="CP918" s="2" t="n">
        <v>39.58</v>
      </c>
      <c r="CQ918" s="2" t="n">
        <v>0</v>
      </c>
      <c r="CR918" s="2" t="n">
        <v>47.92</v>
      </c>
      <c r="CS918" s="2" t="n">
        <v>45.42</v>
      </c>
      <c r="CT918" s="2" t="n">
        <v>0</v>
      </c>
      <c r="CU918" s="2" t="n">
        <v>56.67</v>
      </c>
      <c r="CV918" s="2" t="n">
        <v>54.17</v>
      </c>
      <c r="CW918" s="2" t="n">
        <v>0</v>
      </c>
      <c r="CX918" s="2" t="n">
        <v>65</v>
      </c>
      <c r="CY918" s="2" t="n">
        <v>62.5</v>
      </c>
      <c r="CZ918" s="2" t="n">
        <v>0</v>
      </c>
      <c r="DA918" s="2" t="n">
        <v>73.33</v>
      </c>
      <c r="DB918" s="2" t="n">
        <v>70.83</v>
      </c>
      <c r="DC918" s="2" t="n">
        <v>0</v>
      </c>
      <c r="DD918" s="2" t="n">
        <v>79.58</v>
      </c>
      <c r="DE918" s="2" t="n">
        <v>77.08</v>
      </c>
      <c r="DF918" s="2" t="n">
        <v>0</v>
      </c>
      <c r="DG918" s="2" t="n">
        <v>85</v>
      </c>
      <c r="DH918" s="2" t="n">
        <v>83.33</v>
      </c>
      <c r="DI918" s="2" t="n">
        <v>0</v>
      </c>
      <c r="DJ918" s="2" t="n">
        <v>93.33</v>
      </c>
      <c r="DK918" s="2" t="n">
        <v>92.22</v>
      </c>
      <c r="DL918" s="2" t="n">
        <v>0</v>
      </c>
      <c r="DM918" s="2" t="n">
        <v>93.33</v>
      </c>
      <c r="DN918" s="2" t="n">
        <v>93.33</v>
      </c>
      <c r="DO918" s="2" t="n">
        <v>0</v>
      </c>
      <c r="DP918" s="2" t="n">
        <v>93.33</v>
      </c>
      <c r="DQ918" s="2" t="n">
        <v>93.33</v>
      </c>
      <c r="DR918" s="2" t="n">
        <v>0</v>
      </c>
      <c r="DS918" s="2" t="n">
        <v>96.67</v>
      </c>
      <c r="DT918" s="2" t="n">
        <v>96.67</v>
      </c>
      <c r="DU918" s="2" t="n">
        <v>0</v>
      </c>
      <c r="DV918" s="2" t="n">
        <v>96.67</v>
      </c>
      <c r="DW918" s="2" t="n">
        <v>96.67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</row>
    <row r="919">
      <c r="A919" s="2" t="n">
        <v>3</v>
      </c>
      <c r="B919" s="2" t="inlineStr">
        <is>
          <t>30.10.02</t>
        </is>
      </c>
      <c r="C919" s="2" t="inlineStr">
        <is>
          <t>Cuba esculpida em mármore Bege Bahia escovado</t>
        </is>
      </c>
      <c r="D919" s="2" t="inlineStr">
        <is>
          <t>05/03/2027</t>
        </is>
      </c>
      <c r="E919" s="2" t="inlineStr">
        <is>
          <t>12/07/2028</t>
        </is>
      </c>
      <c r="F919" s="2" t="n">
        <v>107181.7554289301</v>
      </c>
      <c r="G919" s="2" t="n">
        <v>0</v>
      </c>
      <c r="H919" s="2" t="n">
        <v>107181.7554289301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6.67</v>
      </c>
      <c r="CD919" s="2" t="n">
        <v>4.17</v>
      </c>
      <c r="CE919" s="2" t="n">
        <v>0</v>
      </c>
      <c r="CF919" s="2" t="n">
        <v>15.42</v>
      </c>
      <c r="CG919" s="2" t="n">
        <v>12.92</v>
      </c>
      <c r="CH919" s="2" t="n">
        <v>0</v>
      </c>
      <c r="CI919" s="2" t="n">
        <v>23.75</v>
      </c>
      <c r="CJ919" s="2" t="n">
        <v>21.25</v>
      </c>
      <c r="CK919" s="2" t="n">
        <v>0</v>
      </c>
      <c r="CL919" s="2" t="n">
        <v>32.92</v>
      </c>
      <c r="CM919" s="2" t="n">
        <v>30.42</v>
      </c>
      <c r="CN919" s="2" t="n">
        <v>0</v>
      </c>
      <c r="CO919" s="2" t="n">
        <v>40</v>
      </c>
      <c r="CP919" s="2" t="n">
        <v>39.58</v>
      </c>
      <c r="CQ919" s="2" t="n">
        <v>0</v>
      </c>
      <c r="CR919" s="2" t="n">
        <v>47.92</v>
      </c>
      <c r="CS919" s="2" t="n">
        <v>45.42</v>
      </c>
      <c r="CT919" s="2" t="n">
        <v>0</v>
      </c>
      <c r="CU919" s="2" t="n">
        <v>56.67</v>
      </c>
      <c r="CV919" s="2" t="n">
        <v>54.17</v>
      </c>
      <c r="CW919" s="2" t="n">
        <v>0</v>
      </c>
      <c r="CX919" s="2" t="n">
        <v>65</v>
      </c>
      <c r="CY919" s="2" t="n">
        <v>62.5</v>
      </c>
      <c r="CZ919" s="2" t="n">
        <v>0</v>
      </c>
      <c r="DA919" s="2" t="n">
        <v>73.33</v>
      </c>
      <c r="DB919" s="2" t="n">
        <v>70.83</v>
      </c>
      <c r="DC919" s="2" t="n">
        <v>0</v>
      </c>
      <c r="DD919" s="2" t="n">
        <v>79.58</v>
      </c>
      <c r="DE919" s="2" t="n">
        <v>77.08</v>
      </c>
      <c r="DF919" s="2" t="n">
        <v>0</v>
      </c>
      <c r="DG919" s="2" t="n">
        <v>85</v>
      </c>
      <c r="DH919" s="2" t="n">
        <v>83.33</v>
      </c>
      <c r="DI919" s="2" t="n">
        <v>0</v>
      </c>
      <c r="DJ919" s="2" t="n">
        <v>93.33</v>
      </c>
      <c r="DK919" s="2" t="n">
        <v>92.22</v>
      </c>
      <c r="DL919" s="2" t="n">
        <v>0</v>
      </c>
      <c r="DM919" s="2" t="n">
        <v>93.33</v>
      </c>
      <c r="DN919" s="2" t="n">
        <v>93.33</v>
      </c>
      <c r="DO919" s="2" t="n">
        <v>0</v>
      </c>
      <c r="DP919" s="2" t="n">
        <v>93.33</v>
      </c>
      <c r="DQ919" s="2" t="n">
        <v>93.33</v>
      </c>
      <c r="DR919" s="2" t="n">
        <v>0</v>
      </c>
      <c r="DS919" s="2" t="n">
        <v>96.67</v>
      </c>
      <c r="DT919" s="2" t="n">
        <v>96.67</v>
      </c>
      <c r="DU919" s="2" t="n">
        <v>0</v>
      </c>
      <c r="DV919" s="2" t="n">
        <v>96.67</v>
      </c>
      <c r="DW919" s="2" t="n">
        <v>96.67</v>
      </c>
      <c r="DX919" s="2" t="n">
        <v>0</v>
      </c>
      <c r="DY919" s="2" t="n">
        <v>100</v>
      </c>
      <c r="DZ919" s="2" t="n">
        <v>100</v>
      </c>
      <c r="EA919" s="2" t="n">
        <v>0</v>
      </c>
      <c r="EB919" s="2" t="n">
        <v>100</v>
      </c>
      <c r="EC919" s="2" t="n">
        <v>100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</row>
    <row r="920">
      <c r="A920" s="2" t="n">
        <v>3</v>
      </c>
      <c r="B920" s="2" t="inlineStr">
        <is>
          <t>30.10.03</t>
        </is>
      </c>
      <c r="C920" s="2" t="inlineStr">
        <is>
          <t>Mãos francesas para bancadas</t>
        </is>
      </c>
      <c r="D920" s="2" t="inlineStr">
        <is>
          <t>05/03/2027</t>
        </is>
      </c>
      <c r="E920" s="2" t="inlineStr">
        <is>
          <t>12/07/2028</t>
        </is>
      </c>
      <c r="F920" s="2" t="n">
        <v>7500</v>
      </c>
      <c r="G920" s="2" t="n">
        <v>0</v>
      </c>
      <c r="H920" s="2" t="n">
        <v>7500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6.67</v>
      </c>
      <c r="CD920" s="2" t="n">
        <v>4.17</v>
      </c>
      <c r="CE920" s="2" t="n">
        <v>0</v>
      </c>
      <c r="CF920" s="2" t="n">
        <v>15.42</v>
      </c>
      <c r="CG920" s="2" t="n">
        <v>12.92</v>
      </c>
      <c r="CH920" s="2" t="n">
        <v>0</v>
      </c>
      <c r="CI920" s="2" t="n">
        <v>23.75</v>
      </c>
      <c r="CJ920" s="2" t="n">
        <v>21.25</v>
      </c>
      <c r="CK920" s="2" t="n">
        <v>0</v>
      </c>
      <c r="CL920" s="2" t="n">
        <v>32.92</v>
      </c>
      <c r="CM920" s="2" t="n">
        <v>30.42</v>
      </c>
      <c r="CN920" s="2" t="n">
        <v>0</v>
      </c>
      <c r="CO920" s="2" t="n">
        <v>40</v>
      </c>
      <c r="CP920" s="2" t="n">
        <v>39.58</v>
      </c>
      <c r="CQ920" s="2" t="n">
        <v>0</v>
      </c>
      <c r="CR920" s="2" t="n">
        <v>47.92</v>
      </c>
      <c r="CS920" s="2" t="n">
        <v>45.42</v>
      </c>
      <c r="CT920" s="2" t="n">
        <v>0</v>
      </c>
      <c r="CU920" s="2" t="n">
        <v>56.67</v>
      </c>
      <c r="CV920" s="2" t="n">
        <v>54.17</v>
      </c>
      <c r="CW920" s="2" t="n">
        <v>0</v>
      </c>
      <c r="CX920" s="2" t="n">
        <v>65</v>
      </c>
      <c r="CY920" s="2" t="n">
        <v>62.5</v>
      </c>
      <c r="CZ920" s="2" t="n">
        <v>0</v>
      </c>
      <c r="DA920" s="2" t="n">
        <v>73.33</v>
      </c>
      <c r="DB920" s="2" t="n">
        <v>70.83</v>
      </c>
      <c r="DC920" s="2" t="n">
        <v>0</v>
      </c>
      <c r="DD920" s="2" t="n">
        <v>79.58</v>
      </c>
      <c r="DE920" s="2" t="n">
        <v>77.08</v>
      </c>
      <c r="DF920" s="2" t="n">
        <v>0</v>
      </c>
      <c r="DG920" s="2" t="n">
        <v>85</v>
      </c>
      <c r="DH920" s="2" t="n">
        <v>83.33</v>
      </c>
      <c r="DI920" s="2" t="n">
        <v>0</v>
      </c>
      <c r="DJ920" s="2" t="n">
        <v>93.33</v>
      </c>
      <c r="DK920" s="2" t="n">
        <v>92.22</v>
      </c>
      <c r="DL920" s="2" t="n">
        <v>0</v>
      </c>
      <c r="DM920" s="2" t="n">
        <v>93.33</v>
      </c>
      <c r="DN920" s="2" t="n">
        <v>93.33</v>
      </c>
      <c r="DO920" s="2" t="n">
        <v>0</v>
      </c>
      <c r="DP920" s="2" t="n">
        <v>93.33</v>
      </c>
      <c r="DQ920" s="2" t="n">
        <v>93.33</v>
      </c>
      <c r="DR920" s="2" t="n">
        <v>0</v>
      </c>
      <c r="DS920" s="2" t="n">
        <v>96.67</v>
      </c>
      <c r="DT920" s="2" t="n">
        <v>96.67</v>
      </c>
      <c r="DU920" s="2" t="n">
        <v>0</v>
      </c>
      <c r="DV920" s="2" t="n">
        <v>96.67</v>
      </c>
      <c r="DW920" s="2" t="n">
        <v>96.67</v>
      </c>
      <c r="DX920" s="2" t="n">
        <v>0</v>
      </c>
      <c r="DY920" s="2" t="n">
        <v>100</v>
      </c>
      <c r="DZ920" s="2" t="n">
        <v>100</v>
      </c>
      <c r="EA920" s="2" t="n">
        <v>0</v>
      </c>
      <c r="EB920" s="2" t="n">
        <v>100</v>
      </c>
      <c r="EC920" s="2" t="n">
        <v>100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</row>
    <row r="921">
      <c r="A921" s="2" t="n">
        <v>3</v>
      </c>
      <c r="B921" s="2" t="inlineStr">
        <is>
          <t>30.10.04</t>
        </is>
      </c>
      <c r="C921" s="2" t="inlineStr">
        <is>
          <t>Proteção de bancadas contra manuseio de obra</t>
        </is>
      </c>
      <c r="D921" s="2" t="inlineStr">
        <is>
          <t>05/03/2027</t>
        </is>
      </c>
      <c r="E921" s="2" t="inlineStr">
        <is>
          <t>12/07/2028</t>
        </is>
      </c>
      <c r="F921" s="2" t="n">
        <v>1376.189861850839</v>
      </c>
      <c r="G921" s="2" t="n">
        <v>0</v>
      </c>
      <c r="H921" s="2" t="n">
        <v>1376.189861850839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6.67</v>
      </c>
      <c r="CD921" s="2" t="n">
        <v>4.17</v>
      </c>
      <c r="CE921" s="2" t="n">
        <v>0</v>
      </c>
      <c r="CF921" s="2" t="n">
        <v>15.42</v>
      </c>
      <c r="CG921" s="2" t="n">
        <v>12.92</v>
      </c>
      <c r="CH921" s="2" t="n">
        <v>0</v>
      </c>
      <c r="CI921" s="2" t="n">
        <v>23.75</v>
      </c>
      <c r="CJ921" s="2" t="n">
        <v>21.25</v>
      </c>
      <c r="CK921" s="2" t="n">
        <v>0</v>
      </c>
      <c r="CL921" s="2" t="n">
        <v>32.92</v>
      </c>
      <c r="CM921" s="2" t="n">
        <v>30.42</v>
      </c>
      <c r="CN921" s="2" t="n">
        <v>0</v>
      </c>
      <c r="CO921" s="2" t="n">
        <v>40</v>
      </c>
      <c r="CP921" s="2" t="n">
        <v>39.58</v>
      </c>
      <c r="CQ921" s="2" t="n">
        <v>0</v>
      </c>
      <c r="CR921" s="2" t="n">
        <v>47.92</v>
      </c>
      <c r="CS921" s="2" t="n">
        <v>45.42</v>
      </c>
      <c r="CT921" s="2" t="n">
        <v>0</v>
      </c>
      <c r="CU921" s="2" t="n">
        <v>56.67</v>
      </c>
      <c r="CV921" s="2" t="n">
        <v>54.17</v>
      </c>
      <c r="CW921" s="2" t="n">
        <v>0</v>
      </c>
      <c r="CX921" s="2" t="n">
        <v>65</v>
      </c>
      <c r="CY921" s="2" t="n">
        <v>62.5</v>
      </c>
      <c r="CZ921" s="2" t="n">
        <v>0</v>
      </c>
      <c r="DA921" s="2" t="n">
        <v>73.33</v>
      </c>
      <c r="DB921" s="2" t="n">
        <v>70.83</v>
      </c>
      <c r="DC921" s="2" t="n">
        <v>0</v>
      </c>
      <c r="DD921" s="2" t="n">
        <v>79.58</v>
      </c>
      <c r="DE921" s="2" t="n">
        <v>77.08</v>
      </c>
      <c r="DF921" s="2" t="n">
        <v>0</v>
      </c>
      <c r="DG921" s="2" t="n">
        <v>85</v>
      </c>
      <c r="DH921" s="2" t="n">
        <v>83.33</v>
      </c>
      <c r="DI921" s="2" t="n">
        <v>0</v>
      </c>
      <c r="DJ921" s="2" t="n">
        <v>93.33</v>
      </c>
      <c r="DK921" s="2" t="n">
        <v>92.22</v>
      </c>
      <c r="DL921" s="2" t="n">
        <v>0</v>
      </c>
      <c r="DM921" s="2" t="n">
        <v>93.33</v>
      </c>
      <c r="DN921" s="2" t="n">
        <v>93.33</v>
      </c>
      <c r="DO921" s="2" t="n">
        <v>0</v>
      </c>
      <c r="DP921" s="2" t="n">
        <v>93.33</v>
      </c>
      <c r="DQ921" s="2" t="n">
        <v>93.33</v>
      </c>
      <c r="DR921" s="2" t="n">
        <v>0</v>
      </c>
      <c r="DS921" s="2" t="n">
        <v>96.67</v>
      </c>
      <c r="DT921" s="2" t="n">
        <v>96.67</v>
      </c>
      <c r="DU921" s="2" t="n">
        <v>0</v>
      </c>
      <c r="DV921" s="2" t="n">
        <v>96.67</v>
      </c>
      <c r="DW921" s="2" t="n">
        <v>96.67</v>
      </c>
      <c r="DX921" s="2" t="n">
        <v>0</v>
      </c>
      <c r="DY921" s="2" t="n">
        <v>100</v>
      </c>
      <c r="DZ921" s="2" t="n">
        <v>100</v>
      </c>
      <c r="EA921" s="2" t="n">
        <v>0</v>
      </c>
      <c r="EB921" s="2" t="n">
        <v>100</v>
      </c>
      <c r="EC921" s="2" t="n">
        <v>100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</row>
    <row r="922">
      <c r="A922" s="2" t="n">
        <v>2</v>
      </c>
      <c r="B922" s="2" t="inlineStr">
        <is>
          <t>30.11</t>
        </is>
      </c>
      <c r="C922" s="2" t="inlineStr">
        <is>
          <t>Peças  diversas</t>
        </is>
      </c>
      <c r="D922" s="2" t="inlineStr">
        <is>
          <t>05/03/2027</t>
        </is>
      </c>
      <c r="E922" s="2" t="inlineStr">
        <is>
          <t>12/07/2028</t>
        </is>
      </c>
      <c r="F922" s="2" t="n">
        <v>946057.6506017671</v>
      </c>
      <c r="G922" s="2" t="n">
        <v>0</v>
      </c>
      <c r="H922" s="2" t="n">
        <v>946057.6506017671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6.67</v>
      </c>
      <c r="CD922" s="2" t="n">
        <v>4.17</v>
      </c>
      <c r="CE922" s="2" t="n">
        <v>0</v>
      </c>
      <c r="CF922" s="2" t="n">
        <v>15.42</v>
      </c>
      <c r="CG922" s="2" t="n">
        <v>12.92</v>
      </c>
      <c r="CH922" s="2" t="n">
        <v>0</v>
      </c>
      <c r="CI922" s="2" t="n">
        <v>23.75</v>
      </c>
      <c r="CJ922" s="2" t="n">
        <v>21.25</v>
      </c>
      <c r="CK922" s="2" t="n">
        <v>0</v>
      </c>
      <c r="CL922" s="2" t="n">
        <v>32.92</v>
      </c>
      <c r="CM922" s="2" t="n">
        <v>30.42</v>
      </c>
      <c r="CN922" s="2" t="n">
        <v>0</v>
      </c>
      <c r="CO922" s="2" t="n">
        <v>40</v>
      </c>
      <c r="CP922" s="2" t="n">
        <v>39.58</v>
      </c>
      <c r="CQ922" s="2" t="n">
        <v>0</v>
      </c>
      <c r="CR922" s="2" t="n">
        <v>47.92</v>
      </c>
      <c r="CS922" s="2" t="n">
        <v>45.42</v>
      </c>
      <c r="CT922" s="2" t="n">
        <v>0</v>
      </c>
      <c r="CU922" s="2" t="n">
        <v>56.67</v>
      </c>
      <c r="CV922" s="2" t="n">
        <v>54.17</v>
      </c>
      <c r="CW922" s="2" t="n">
        <v>0</v>
      </c>
      <c r="CX922" s="2" t="n">
        <v>65</v>
      </c>
      <c r="CY922" s="2" t="n">
        <v>62.5</v>
      </c>
      <c r="CZ922" s="2" t="n">
        <v>0</v>
      </c>
      <c r="DA922" s="2" t="n">
        <v>73.33</v>
      </c>
      <c r="DB922" s="2" t="n">
        <v>70.83</v>
      </c>
      <c r="DC922" s="2" t="n">
        <v>0</v>
      </c>
      <c r="DD922" s="2" t="n">
        <v>79.58</v>
      </c>
      <c r="DE922" s="2" t="n">
        <v>77.08</v>
      </c>
      <c r="DF922" s="2" t="n">
        <v>0</v>
      </c>
      <c r="DG922" s="2" t="n">
        <v>85</v>
      </c>
      <c r="DH922" s="2" t="n">
        <v>83.33</v>
      </c>
      <c r="DI922" s="2" t="n">
        <v>0</v>
      </c>
      <c r="DJ922" s="2" t="n">
        <v>93.33</v>
      </c>
      <c r="DK922" s="2" t="n">
        <v>92.22</v>
      </c>
      <c r="DL922" s="2" t="n">
        <v>0</v>
      </c>
      <c r="DM922" s="2" t="n">
        <v>93.33</v>
      </c>
      <c r="DN922" s="2" t="n">
        <v>93.33</v>
      </c>
      <c r="DO922" s="2" t="n">
        <v>0</v>
      </c>
      <c r="DP922" s="2" t="n">
        <v>93.33</v>
      </c>
      <c r="DQ922" s="2" t="n">
        <v>93.33</v>
      </c>
      <c r="DR922" s="2" t="n">
        <v>0</v>
      </c>
      <c r="DS922" s="2" t="n">
        <v>96.67</v>
      </c>
      <c r="DT922" s="2" t="n">
        <v>96.67</v>
      </c>
      <c r="DU922" s="2" t="n">
        <v>0</v>
      </c>
      <c r="DV922" s="2" t="n">
        <v>96.67</v>
      </c>
      <c r="DW922" s="2" t="n">
        <v>96.67</v>
      </c>
      <c r="DX922" s="2" t="n">
        <v>0</v>
      </c>
      <c r="DY922" s="2" t="n">
        <v>100</v>
      </c>
      <c r="DZ922" s="2" t="n">
        <v>100</v>
      </c>
      <c r="EA922" s="2" t="n">
        <v>0</v>
      </c>
      <c r="EB922" s="2" t="n">
        <v>100</v>
      </c>
      <c r="EC922" s="2" t="n">
        <v>100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</row>
    <row r="923">
      <c r="A923" s="2" t="n">
        <v>3</v>
      </c>
      <c r="B923" s="2" t="inlineStr">
        <is>
          <t>30.11.01</t>
        </is>
      </c>
      <c r="C923" s="2" t="inlineStr">
        <is>
          <t>Divisórias em granito cinza andorinah escovado</t>
        </is>
      </c>
      <c r="D923" s="2" t="inlineStr">
        <is>
          <t>05/03/2027</t>
        </is>
      </c>
      <c r="E923" s="2" t="inlineStr">
        <is>
          <t>12/07/2028</t>
        </is>
      </c>
      <c r="F923" s="2" t="n">
        <v>29274.94598509074</v>
      </c>
      <c r="G923" s="2" t="n">
        <v>0</v>
      </c>
      <c r="H923" s="2" t="n">
        <v>29274.94598509074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6.67</v>
      </c>
      <c r="CD923" s="2" t="n">
        <v>4.17</v>
      </c>
      <c r="CE923" s="2" t="n">
        <v>0</v>
      </c>
      <c r="CF923" s="2" t="n">
        <v>15.42</v>
      </c>
      <c r="CG923" s="2" t="n">
        <v>12.92</v>
      </c>
      <c r="CH923" s="2" t="n">
        <v>0</v>
      </c>
      <c r="CI923" s="2" t="n">
        <v>23.75</v>
      </c>
      <c r="CJ923" s="2" t="n">
        <v>21.25</v>
      </c>
      <c r="CK923" s="2" t="n">
        <v>0</v>
      </c>
      <c r="CL923" s="2" t="n">
        <v>32.92</v>
      </c>
      <c r="CM923" s="2" t="n">
        <v>30.42</v>
      </c>
      <c r="CN923" s="2" t="n">
        <v>0</v>
      </c>
      <c r="CO923" s="2" t="n">
        <v>40</v>
      </c>
      <c r="CP923" s="2" t="n">
        <v>39.58</v>
      </c>
      <c r="CQ923" s="2" t="n">
        <v>0</v>
      </c>
      <c r="CR923" s="2" t="n">
        <v>47.92</v>
      </c>
      <c r="CS923" s="2" t="n">
        <v>45.42</v>
      </c>
      <c r="CT923" s="2" t="n">
        <v>0</v>
      </c>
      <c r="CU923" s="2" t="n">
        <v>56.67</v>
      </c>
      <c r="CV923" s="2" t="n">
        <v>54.17</v>
      </c>
      <c r="CW923" s="2" t="n">
        <v>0</v>
      </c>
      <c r="CX923" s="2" t="n">
        <v>65</v>
      </c>
      <c r="CY923" s="2" t="n">
        <v>62.5</v>
      </c>
      <c r="CZ923" s="2" t="n">
        <v>0</v>
      </c>
      <c r="DA923" s="2" t="n">
        <v>73.33</v>
      </c>
      <c r="DB923" s="2" t="n">
        <v>70.83</v>
      </c>
      <c r="DC923" s="2" t="n">
        <v>0</v>
      </c>
      <c r="DD923" s="2" t="n">
        <v>79.58</v>
      </c>
      <c r="DE923" s="2" t="n">
        <v>77.08</v>
      </c>
      <c r="DF923" s="2" t="n">
        <v>0</v>
      </c>
      <c r="DG923" s="2" t="n">
        <v>85</v>
      </c>
      <c r="DH923" s="2" t="n">
        <v>83.33</v>
      </c>
      <c r="DI923" s="2" t="n">
        <v>0</v>
      </c>
      <c r="DJ923" s="2" t="n">
        <v>93.33</v>
      </c>
      <c r="DK923" s="2" t="n">
        <v>92.22</v>
      </c>
      <c r="DL923" s="2" t="n">
        <v>0</v>
      </c>
      <c r="DM923" s="2" t="n">
        <v>93.33</v>
      </c>
      <c r="DN923" s="2" t="n">
        <v>93.33</v>
      </c>
      <c r="DO923" s="2" t="n">
        <v>0</v>
      </c>
      <c r="DP923" s="2" t="n">
        <v>93.33</v>
      </c>
      <c r="DQ923" s="2" t="n">
        <v>93.33</v>
      </c>
      <c r="DR923" s="2" t="n">
        <v>0</v>
      </c>
      <c r="DS923" s="2" t="n">
        <v>96.67</v>
      </c>
      <c r="DT923" s="2" t="n">
        <v>96.67</v>
      </c>
      <c r="DU923" s="2" t="n">
        <v>0</v>
      </c>
      <c r="DV923" s="2" t="n">
        <v>96.67</v>
      </c>
      <c r="DW923" s="2" t="n">
        <v>96.67</v>
      </c>
      <c r="DX923" s="2" t="n">
        <v>0</v>
      </c>
      <c r="DY923" s="2" t="n">
        <v>100</v>
      </c>
      <c r="DZ923" s="2" t="n">
        <v>100</v>
      </c>
      <c r="EA923" s="2" t="n">
        <v>0</v>
      </c>
      <c r="EB923" s="2" t="n">
        <v>100</v>
      </c>
      <c r="EC923" s="2" t="n">
        <v>100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</row>
    <row r="924">
      <c r="A924" s="2" t="n">
        <v>3</v>
      </c>
      <c r="B924" s="2" t="inlineStr">
        <is>
          <t>30.11.02</t>
        </is>
      </c>
      <c r="C924" s="2" t="inlineStr">
        <is>
          <t>Porta p/ divisória, 80x180cm</t>
        </is>
      </c>
      <c r="D924" s="2" t="inlineStr">
        <is>
          <t>05/03/2027</t>
        </is>
      </c>
      <c r="E924" s="2" t="inlineStr">
        <is>
          <t>12/07/2028</t>
        </is>
      </c>
      <c r="F924" s="2" t="n">
        <v>16512.4631874842</v>
      </c>
      <c r="G924" s="2" t="n">
        <v>0</v>
      </c>
      <c r="H924" s="2" t="n">
        <v>16512.4631874842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6.67</v>
      </c>
      <c r="CD924" s="2" t="n">
        <v>4.17</v>
      </c>
      <c r="CE924" s="2" t="n">
        <v>0</v>
      </c>
      <c r="CF924" s="2" t="n">
        <v>15.42</v>
      </c>
      <c r="CG924" s="2" t="n">
        <v>12.92</v>
      </c>
      <c r="CH924" s="2" t="n">
        <v>0</v>
      </c>
      <c r="CI924" s="2" t="n">
        <v>23.75</v>
      </c>
      <c r="CJ924" s="2" t="n">
        <v>21.25</v>
      </c>
      <c r="CK924" s="2" t="n">
        <v>0</v>
      </c>
      <c r="CL924" s="2" t="n">
        <v>32.92</v>
      </c>
      <c r="CM924" s="2" t="n">
        <v>30.42</v>
      </c>
      <c r="CN924" s="2" t="n">
        <v>0</v>
      </c>
      <c r="CO924" s="2" t="n">
        <v>40</v>
      </c>
      <c r="CP924" s="2" t="n">
        <v>39.58</v>
      </c>
      <c r="CQ924" s="2" t="n">
        <v>0</v>
      </c>
      <c r="CR924" s="2" t="n">
        <v>47.92</v>
      </c>
      <c r="CS924" s="2" t="n">
        <v>45.42</v>
      </c>
      <c r="CT924" s="2" t="n">
        <v>0</v>
      </c>
      <c r="CU924" s="2" t="n">
        <v>56.67</v>
      </c>
      <c r="CV924" s="2" t="n">
        <v>54.17</v>
      </c>
      <c r="CW924" s="2" t="n">
        <v>0</v>
      </c>
      <c r="CX924" s="2" t="n">
        <v>65</v>
      </c>
      <c r="CY924" s="2" t="n">
        <v>62.5</v>
      </c>
      <c r="CZ924" s="2" t="n">
        <v>0</v>
      </c>
      <c r="DA924" s="2" t="n">
        <v>73.33</v>
      </c>
      <c r="DB924" s="2" t="n">
        <v>70.83</v>
      </c>
      <c r="DC924" s="2" t="n">
        <v>0</v>
      </c>
      <c r="DD924" s="2" t="n">
        <v>79.58</v>
      </c>
      <c r="DE924" s="2" t="n">
        <v>77.08</v>
      </c>
      <c r="DF924" s="2" t="n">
        <v>0</v>
      </c>
      <c r="DG924" s="2" t="n">
        <v>85</v>
      </c>
      <c r="DH924" s="2" t="n">
        <v>83.33</v>
      </c>
      <c r="DI924" s="2" t="n">
        <v>0</v>
      </c>
      <c r="DJ924" s="2" t="n">
        <v>93.33</v>
      </c>
      <c r="DK924" s="2" t="n">
        <v>92.22</v>
      </c>
      <c r="DL924" s="2" t="n">
        <v>0</v>
      </c>
      <c r="DM924" s="2" t="n">
        <v>93.33</v>
      </c>
      <c r="DN924" s="2" t="n">
        <v>93.33</v>
      </c>
      <c r="DO924" s="2" t="n">
        <v>0</v>
      </c>
      <c r="DP924" s="2" t="n">
        <v>93.33</v>
      </c>
      <c r="DQ924" s="2" t="n">
        <v>93.33</v>
      </c>
      <c r="DR924" s="2" t="n">
        <v>0</v>
      </c>
      <c r="DS924" s="2" t="n">
        <v>96.67</v>
      </c>
      <c r="DT924" s="2" t="n">
        <v>96.67</v>
      </c>
      <c r="DU924" s="2" t="n">
        <v>0</v>
      </c>
      <c r="DV924" s="2" t="n">
        <v>96.67</v>
      </c>
      <c r="DW924" s="2" t="n">
        <v>96.67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</row>
    <row r="925">
      <c r="A925" s="2" t="n">
        <v>3</v>
      </c>
      <c r="B925" s="2" t="inlineStr">
        <is>
          <t>30.11.03</t>
        </is>
      </c>
      <c r="C925" s="2" t="inlineStr">
        <is>
          <t>Peitoril em granito Branco Siena com acabamento levigado</t>
        </is>
      </c>
      <c r="D925" s="2" t="inlineStr">
        <is>
          <t>05/03/2027</t>
        </is>
      </c>
      <c r="E925" s="2" t="inlineStr">
        <is>
          <t>12/07/2028</t>
        </is>
      </c>
      <c r="F925" s="2" t="n">
        <v>274129.2395296088</v>
      </c>
      <c r="G925" s="2" t="n">
        <v>0</v>
      </c>
      <c r="H925" s="2" t="n">
        <v>274129.2395296088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6.67</v>
      </c>
      <c r="CD925" s="2" t="n">
        <v>4.17</v>
      </c>
      <c r="CE925" s="2" t="n">
        <v>0</v>
      </c>
      <c r="CF925" s="2" t="n">
        <v>15.42</v>
      </c>
      <c r="CG925" s="2" t="n">
        <v>12.92</v>
      </c>
      <c r="CH925" s="2" t="n">
        <v>0</v>
      </c>
      <c r="CI925" s="2" t="n">
        <v>23.75</v>
      </c>
      <c r="CJ925" s="2" t="n">
        <v>21.25</v>
      </c>
      <c r="CK925" s="2" t="n">
        <v>0</v>
      </c>
      <c r="CL925" s="2" t="n">
        <v>32.92</v>
      </c>
      <c r="CM925" s="2" t="n">
        <v>30.42</v>
      </c>
      <c r="CN925" s="2" t="n">
        <v>0</v>
      </c>
      <c r="CO925" s="2" t="n">
        <v>40</v>
      </c>
      <c r="CP925" s="2" t="n">
        <v>39.58</v>
      </c>
      <c r="CQ925" s="2" t="n">
        <v>0</v>
      </c>
      <c r="CR925" s="2" t="n">
        <v>47.92</v>
      </c>
      <c r="CS925" s="2" t="n">
        <v>45.42</v>
      </c>
      <c r="CT925" s="2" t="n">
        <v>0</v>
      </c>
      <c r="CU925" s="2" t="n">
        <v>56.67</v>
      </c>
      <c r="CV925" s="2" t="n">
        <v>54.17</v>
      </c>
      <c r="CW925" s="2" t="n">
        <v>0</v>
      </c>
      <c r="CX925" s="2" t="n">
        <v>65</v>
      </c>
      <c r="CY925" s="2" t="n">
        <v>62.5</v>
      </c>
      <c r="CZ925" s="2" t="n">
        <v>0</v>
      </c>
      <c r="DA925" s="2" t="n">
        <v>73.33</v>
      </c>
      <c r="DB925" s="2" t="n">
        <v>70.83</v>
      </c>
      <c r="DC925" s="2" t="n">
        <v>0</v>
      </c>
      <c r="DD925" s="2" t="n">
        <v>79.58</v>
      </c>
      <c r="DE925" s="2" t="n">
        <v>77.08</v>
      </c>
      <c r="DF925" s="2" t="n">
        <v>0</v>
      </c>
      <c r="DG925" s="2" t="n">
        <v>85</v>
      </c>
      <c r="DH925" s="2" t="n">
        <v>83.33</v>
      </c>
      <c r="DI925" s="2" t="n">
        <v>0</v>
      </c>
      <c r="DJ925" s="2" t="n">
        <v>93.33</v>
      </c>
      <c r="DK925" s="2" t="n">
        <v>92.22</v>
      </c>
      <c r="DL925" s="2" t="n">
        <v>0</v>
      </c>
      <c r="DM925" s="2" t="n">
        <v>93.33</v>
      </c>
      <c r="DN925" s="2" t="n">
        <v>93.33</v>
      </c>
      <c r="DO925" s="2" t="n">
        <v>0</v>
      </c>
      <c r="DP925" s="2" t="n">
        <v>93.33</v>
      </c>
      <c r="DQ925" s="2" t="n">
        <v>93.33</v>
      </c>
      <c r="DR925" s="2" t="n">
        <v>0</v>
      </c>
      <c r="DS925" s="2" t="n">
        <v>96.67</v>
      </c>
      <c r="DT925" s="2" t="n">
        <v>96.67</v>
      </c>
      <c r="DU925" s="2" t="n">
        <v>0</v>
      </c>
      <c r="DV925" s="2" t="n">
        <v>96.67</v>
      </c>
      <c r="DW925" s="2" t="n">
        <v>96.67</v>
      </c>
      <c r="DX925" s="2" t="n">
        <v>0</v>
      </c>
      <c r="DY925" s="2" t="n">
        <v>100</v>
      </c>
      <c r="DZ925" s="2" t="n">
        <v>100</v>
      </c>
      <c r="EA925" s="2" t="n">
        <v>0</v>
      </c>
      <c r="EB925" s="2" t="n">
        <v>100</v>
      </c>
      <c r="EC925" s="2" t="n">
        <v>100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</row>
    <row r="926">
      <c r="A926" s="2" t="n">
        <v>3</v>
      </c>
      <c r="B926" s="2" t="inlineStr">
        <is>
          <t>30.11.04</t>
        </is>
      </c>
      <c r="C926" s="2" t="inlineStr">
        <is>
          <t>Soleira em cantoneira de alumínio anodizado, dimensão 3/4", conforme detalhamento.</t>
        </is>
      </c>
      <c r="D926" s="2" t="inlineStr">
        <is>
          <t>05/03/2027</t>
        </is>
      </c>
      <c r="E926" s="2" t="inlineStr">
        <is>
          <t>12/07/2028</t>
        </is>
      </c>
      <c r="F926" s="2" t="n">
        <v>28647.5144434552</v>
      </c>
      <c r="G926" s="2" t="n">
        <v>0</v>
      </c>
      <c r="H926" s="2" t="n">
        <v>28647.5144434552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6.67</v>
      </c>
      <c r="CD926" s="2" t="n">
        <v>4.17</v>
      </c>
      <c r="CE926" s="2" t="n">
        <v>0</v>
      </c>
      <c r="CF926" s="2" t="n">
        <v>15.42</v>
      </c>
      <c r="CG926" s="2" t="n">
        <v>12.92</v>
      </c>
      <c r="CH926" s="2" t="n">
        <v>0</v>
      </c>
      <c r="CI926" s="2" t="n">
        <v>23.75</v>
      </c>
      <c r="CJ926" s="2" t="n">
        <v>21.25</v>
      </c>
      <c r="CK926" s="2" t="n">
        <v>0</v>
      </c>
      <c r="CL926" s="2" t="n">
        <v>32.92</v>
      </c>
      <c r="CM926" s="2" t="n">
        <v>30.42</v>
      </c>
      <c r="CN926" s="2" t="n">
        <v>0</v>
      </c>
      <c r="CO926" s="2" t="n">
        <v>40</v>
      </c>
      <c r="CP926" s="2" t="n">
        <v>39.58</v>
      </c>
      <c r="CQ926" s="2" t="n">
        <v>0</v>
      </c>
      <c r="CR926" s="2" t="n">
        <v>47.92</v>
      </c>
      <c r="CS926" s="2" t="n">
        <v>45.42</v>
      </c>
      <c r="CT926" s="2" t="n">
        <v>0</v>
      </c>
      <c r="CU926" s="2" t="n">
        <v>56.67</v>
      </c>
      <c r="CV926" s="2" t="n">
        <v>54.17</v>
      </c>
      <c r="CW926" s="2" t="n">
        <v>0</v>
      </c>
      <c r="CX926" s="2" t="n">
        <v>65</v>
      </c>
      <c r="CY926" s="2" t="n">
        <v>62.5</v>
      </c>
      <c r="CZ926" s="2" t="n">
        <v>0</v>
      </c>
      <c r="DA926" s="2" t="n">
        <v>73.33</v>
      </c>
      <c r="DB926" s="2" t="n">
        <v>70.83</v>
      </c>
      <c r="DC926" s="2" t="n">
        <v>0</v>
      </c>
      <c r="DD926" s="2" t="n">
        <v>79.58</v>
      </c>
      <c r="DE926" s="2" t="n">
        <v>77.08</v>
      </c>
      <c r="DF926" s="2" t="n">
        <v>0</v>
      </c>
      <c r="DG926" s="2" t="n">
        <v>85</v>
      </c>
      <c r="DH926" s="2" t="n">
        <v>83.33</v>
      </c>
      <c r="DI926" s="2" t="n">
        <v>0</v>
      </c>
      <c r="DJ926" s="2" t="n">
        <v>93.33</v>
      </c>
      <c r="DK926" s="2" t="n">
        <v>92.22</v>
      </c>
      <c r="DL926" s="2" t="n">
        <v>0</v>
      </c>
      <c r="DM926" s="2" t="n">
        <v>93.33</v>
      </c>
      <c r="DN926" s="2" t="n">
        <v>93.33</v>
      </c>
      <c r="DO926" s="2" t="n">
        <v>0</v>
      </c>
      <c r="DP926" s="2" t="n">
        <v>93.33</v>
      </c>
      <c r="DQ926" s="2" t="n">
        <v>93.33</v>
      </c>
      <c r="DR926" s="2" t="n">
        <v>0</v>
      </c>
      <c r="DS926" s="2" t="n">
        <v>96.67</v>
      </c>
      <c r="DT926" s="2" t="n">
        <v>96.67</v>
      </c>
      <c r="DU926" s="2" t="n">
        <v>0</v>
      </c>
      <c r="DV926" s="2" t="n">
        <v>96.67</v>
      </c>
      <c r="DW926" s="2" t="n">
        <v>96.67</v>
      </c>
      <c r="DX926" s="2" t="n">
        <v>0</v>
      </c>
      <c r="DY926" s="2" t="n">
        <v>100</v>
      </c>
      <c r="DZ926" s="2" t="n">
        <v>100</v>
      </c>
      <c r="EA926" s="2" t="n">
        <v>0</v>
      </c>
      <c r="EB926" s="2" t="n">
        <v>100</v>
      </c>
      <c r="EC926" s="2" t="n">
        <v>100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</row>
    <row r="927">
      <c r="A927" s="2" t="n">
        <v>3</v>
      </c>
      <c r="B927" s="2" t="inlineStr">
        <is>
          <t>30.11.05</t>
        </is>
      </c>
      <c r="C927" s="2" t="inlineStr">
        <is>
          <t>Soleira em porcelanato bege, com acabamento acetinado. Ref.: Eliane, Munari Marfim AC.</t>
        </is>
      </c>
      <c r="D927" s="2" t="inlineStr">
        <is>
          <t>05/03/2027</t>
        </is>
      </c>
      <c r="E927" s="2" t="inlineStr">
        <is>
          <t>12/07/2028</t>
        </is>
      </c>
      <c r="F927" s="2" t="n">
        <v>27290.12962793945</v>
      </c>
      <c r="G927" s="2" t="n">
        <v>0</v>
      </c>
      <c r="H927" s="2" t="n">
        <v>27290.12962793945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6.67</v>
      </c>
      <c r="CD927" s="2" t="n">
        <v>4.17</v>
      </c>
      <c r="CE927" s="2" t="n">
        <v>0</v>
      </c>
      <c r="CF927" s="2" t="n">
        <v>15.42</v>
      </c>
      <c r="CG927" s="2" t="n">
        <v>12.92</v>
      </c>
      <c r="CH927" s="2" t="n">
        <v>0</v>
      </c>
      <c r="CI927" s="2" t="n">
        <v>23.75</v>
      </c>
      <c r="CJ927" s="2" t="n">
        <v>21.25</v>
      </c>
      <c r="CK927" s="2" t="n">
        <v>0</v>
      </c>
      <c r="CL927" s="2" t="n">
        <v>32.92</v>
      </c>
      <c r="CM927" s="2" t="n">
        <v>30.42</v>
      </c>
      <c r="CN927" s="2" t="n">
        <v>0</v>
      </c>
      <c r="CO927" s="2" t="n">
        <v>40</v>
      </c>
      <c r="CP927" s="2" t="n">
        <v>39.58</v>
      </c>
      <c r="CQ927" s="2" t="n">
        <v>0</v>
      </c>
      <c r="CR927" s="2" t="n">
        <v>47.92</v>
      </c>
      <c r="CS927" s="2" t="n">
        <v>45.42</v>
      </c>
      <c r="CT927" s="2" t="n">
        <v>0</v>
      </c>
      <c r="CU927" s="2" t="n">
        <v>56.67</v>
      </c>
      <c r="CV927" s="2" t="n">
        <v>54.17</v>
      </c>
      <c r="CW927" s="2" t="n">
        <v>0</v>
      </c>
      <c r="CX927" s="2" t="n">
        <v>65</v>
      </c>
      <c r="CY927" s="2" t="n">
        <v>62.5</v>
      </c>
      <c r="CZ927" s="2" t="n">
        <v>0</v>
      </c>
      <c r="DA927" s="2" t="n">
        <v>73.33</v>
      </c>
      <c r="DB927" s="2" t="n">
        <v>70.83</v>
      </c>
      <c r="DC927" s="2" t="n">
        <v>0</v>
      </c>
      <c r="DD927" s="2" t="n">
        <v>79.58</v>
      </c>
      <c r="DE927" s="2" t="n">
        <v>77.08</v>
      </c>
      <c r="DF927" s="2" t="n">
        <v>0</v>
      </c>
      <c r="DG927" s="2" t="n">
        <v>85</v>
      </c>
      <c r="DH927" s="2" t="n">
        <v>83.33</v>
      </c>
      <c r="DI927" s="2" t="n">
        <v>0</v>
      </c>
      <c r="DJ927" s="2" t="n">
        <v>93.33</v>
      </c>
      <c r="DK927" s="2" t="n">
        <v>92.22</v>
      </c>
      <c r="DL927" s="2" t="n">
        <v>0</v>
      </c>
      <c r="DM927" s="2" t="n">
        <v>93.33</v>
      </c>
      <c r="DN927" s="2" t="n">
        <v>93.33</v>
      </c>
      <c r="DO927" s="2" t="n">
        <v>0</v>
      </c>
      <c r="DP927" s="2" t="n">
        <v>93.33</v>
      </c>
      <c r="DQ927" s="2" t="n">
        <v>93.33</v>
      </c>
      <c r="DR927" s="2" t="n">
        <v>0</v>
      </c>
      <c r="DS927" s="2" t="n">
        <v>96.67</v>
      </c>
      <c r="DT927" s="2" t="n">
        <v>96.67</v>
      </c>
      <c r="DU927" s="2" t="n">
        <v>0</v>
      </c>
      <c r="DV927" s="2" t="n">
        <v>96.67</v>
      </c>
      <c r="DW927" s="2" t="n">
        <v>96.67</v>
      </c>
      <c r="DX927" s="2" t="n">
        <v>0</v>
      </c>
      <c r="DY927" s="2" t="n">
        <v>100</v>
      </c>
      <c r="DZ927" s="2" t="n">
        <v>100</v>
      </c>
      <c r="EA927" s="2" t="n">
        <v>0</v>
      </c>
      <c r="EB927" s="2" t="n">
        <v>100</v>
      </c>
      <c r="EC927" s="2" t="n">
        <v>100</v>
      </c>
      <c r="ED927" s="2" t="n">
        <v>0</v>
      </c>
      <c r="EE927" s="2" t="n">
        <v>100</v>
      </c>
      <c r="EF927" s="2" t="n">
        <v>100</v>
      </c>
      <c r="EG927" s="2" t="n">
        <v>0</v>
      </c>
      <c r="EH927" s="2" t="n">
        <v>100</v>
      </c>
      <c r="EI927" s="2" t="n">
        <v>100</v>
      </c>
      <c r="EJ927" s="2" t="n">
        <v>0</v>
      </c>
      <c r="EK927" s="2" t="n">
        <v>100</v>
      </c>
      <c r="EL927" s="2" t="n">
        <v>100</v>
      </c>
      <c r="EM927" s="2" t="n">
        <v>0</v>
      </c>
      <c r="EN927" s="2" t="n">
        <v>100</v>
      </c>
      <c r="EO927" s="2" t="n">
        <v>100</v>
      </c>
      <c r="EP927" s="2" t="n">
        <v>0</v>
      </c>
    </row>
    <row r="928">
      <c r="A928" s="2" t="n">
        <v>3</v>
      </c>
      <c r="B928" s="2" t="inlineStr">
        <is>
          <t>30.11.06</t>
        </is>
      </c>
      <c r="C928" s="2" t="inlineStr">
        <is>
          <t>Soleira em granito Branco Siena, acabamento levigado</t>
        </is>
      </c>
      <c r="D928" s="2" t="inlineStr">
        <is>
          <t>05/03/2027</t>
        </is>
      </c>
      <c r="E928" s="2" t="inlineStr">
        <is>
          <t>12/07/2028</t>
        </is>
      </c>
      <c r="F928" s="2" t="n">
        <v>250428.6851286962</v>
      </c>
      <c r="G928" s="2" t="n">
        <v>0</v>
      </c>
      <c r="H928" s="2" t="n">
        <v>250428.6851286962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6.67</v>
      </c>
      <c r="CD928" s="2" t="n">
        <v>4.17</v>
      </c>
      <c r="CE928" s="2" t="n">
        <v>0</v>
      </c>
      <c r="CF928" s="2" t="n">
        <v>15.42</v>
      </c>
      <c r="CG928" s="2" t="n">
        <v>12.92</v>
      </c>
      <c r="CH928" s="2" t="n">
        <v>0</v>
      </c>
      <c r="CI928" s="2" t="n">
        <v>23.75</v>
      </c>
      <c r="CJ928" s="2" t="n">
        <v>21.25</v>
      </c>
      <c r="CK928" s="2" t="n">
        <v>0</v>
      </c>
      <c r="CL928" s="2" t="n">
        <v>32.92</v>
      </c>
      <c r="CM928" s="2" t="n">
        <v>30.42</v>
      </c>
      <c r="CN928" s="2" t="n">
        <v>0</v>
      </c>
      <c r="CO928" s="2" t="n">
        <v>40</v>
      </c>
      <c r="CP928" s="2" t="n">
        <v>39.58</v>
      </c>
      <c r="CQ928" s="2" t="n">
        <v>0</v>
      </c>
      <c r="CR928" s="2" t="n">
        <v>47.92</v>
      </c>
      <c r="CS928" s="2" t="n">
        <v>45.42</v>
      </c>
      <c r="CT928" s="2" t="n">
        <v>0</v>
      </c>
      <c r="CU928" s="2" t="n">
        <v>56.67</v>
      </c>
      <c r="CV928" s="2" t="n">
        <v>54.17</v>
      </c>
      <c r="CW928" s="2" t="n">
        <v>0</v>
      </c>
      <c r="CX928" s="2" t="n">
        <v>65</v>
      </c>
      <c r="CY928" s="2" t="n">
        <v>62.5</v>
      </c>
      <c r="CZ928" s="2" t="n">
        <v>0</v>
      </c>
      <c r="DA928" s="2" t="n">
        <v>73.33</v>
      </c>
      <c r="DB928" s="2" t="n">
        <v>70.83</v>
      </c>
      <c r="DC928" s="2" t="n">
        <v>0</v>
      </c>
      <c r="DD928" s="2" t="n">
        <v>79.58</v>
      </c>
      <c r="DE928" s="2" t="n">
        <v>77.08</v>
      </c>
      <c r="DF928" s="2" t="n">
        <v>0</v>
      </c>
      <c r="DG928" s="2" t="n">
        <v>85</v>
      </c>
      <c r="DH928" s="2" t="n">
        <v>83.33</v>
      </c>
      <c r="DI928" s="2" t="n">
        <v>0</v>
      </c>
      <c r="DJ928" s="2" t="n">
        <v>93.33</v>
      </c>
      <c r="DK928" s="2" t="n">
        <v>92.22</v>
      </c>
      <c r="DL928" s="2" t="n">
        <v>0</v>
      </c>
      <c r="DM928" s="2" t="n">
        <v>93.33</v>
      </c>
      <c r="DN928" s="2" t="n">
        <v>93.33</v>
      </c>
      <c r="DO928" s="2" t="n">
        <v>0</v>
      </c>
      <c r="DP928" s="2" t="n">
        <v>93.33</v>
      </c>
      <c r="DQ928" s="2" t="n">
        <v>93.33</v>
      </c>
      <c r="DR928" s="2" t="n">
        <v>0</v>
      </c>
      <c r="DS928" s="2" t="n">
        <v>96.67</v>
      </c>
      <c r="DT928" s="2" t="n">
        <v>96.67</v>
      </c>
      <c r="DU928" s="2" t="n">
        <v>0</v>
      </c>
      <c r="DV928" s="2" t="n">
        <v>96.67</v>
      </c>
      <c r="DW928" s="2" t="n">
        <v>96.67</v>
      </c>
      <c r="DX928" s="2" t="n">
        <v>0</v>
      </c>
      <c r="DY928" s="2" t="n">
        <v>100</v>
      </c>
      <c r="DZ928" s="2" t="n">
        <v>100</v>
      </c>
      <c r="EA928" s="2" t="n">
        <v>0</v>
      </c>
      <c r="EB928" s="2" t="n">
        <v>100</v>
      </c>
      <c r="EC928" s="2" t="n">
        <v>100</v>
      </c>
      <c r="ED928" s="2" t="n">
        <v>0</v>
      </c>
      <c r="EE928" s="2" t="n">
        <v>100</v>
      </c>
      <c r="EF928" s="2" t="n">
        <v>100</v>
      </c>
      <c r="EG928" s="2" t="n">
        <v>0</v>
      </c>
      <c r="EH928" s="2" t="n">
        <v>100</v>
      </c>
      <c r="EI928" s="2" t="n">
        <v>100</v>
      </c>
      <c r="EJ928" s="2" t="n">
        <v>0</v>
      </c>
      <c r="EK928" s="2" t="n">
        <v>100</v>
      </c>
      <c r="EL928" s="2" t="n">
        <v>100</v>
      </c>
      <c r="EM928" s="2" t="n">
        <v>0</v>
      </c>
      <c r="EN928" s="2" t="n">
        <v>100</v>
      </c>
      <c r="EO928" s="2" t="n">
        <v>100</v>
      </c>
      <c r="EP928" s="2" t="n">
        <v>0</v>
      </c>
    </row>
    <row r="929">
      <c r="A929" s="2" t="n">
        <v>3</v>
      </c>
      <c r="B929" s="2" t="inlineStr">
        <is>
          <t>30.11.07</t>
        </is>
      </c>
      <c r="C929" s="2" t="inlineStr">
        <is>
          <t>Soleira em granito cinza andorinha, acabamento levigado</t>
        </is>
      </c>
      <c r="D929" s="2" t="inlineStr">
        <is>
          <t>05/03/2027</t>
        </is>
      </c>
      <c r="E929" s="2" t="inlineStr">
        <is>
          <t>12/07/2028</t>
        </is>
      </c>
      <c r="F929" s="2" t="n">
        <v>4143.055983119521</v>
      </c>
      <c r="G929" s="2" t="n">
        <v>0</v>
      </c>
      <c r="H929" s="2" t="n">
        <v>4143.055983119521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6.67</v>
      </c>
      <c r="CD929" s="2" t="n">
        <v>4.17</v>
      </c>
      <c r="CE929" s="2" t="n">
        <v>0</v>
      </c>
      <c r="CF929" s="2" t="n">
        <v>15.42</v>
      </c>
      <c r="CG929" s="2" t="n">
        <v>12.92</v>
      </c>
      <c r="CH929" s="2" t="n">
        <v>0</v>
      </c>
      <c r="CI929" s="2" t="n">
        <v>23.75</v>
      </c>
      <c r="CJ929" s="2" t="n">
        <v>21.25</v>
      </c>
      <c r="CK929" s="2" t="n">
        <v>0</v>
      </c>
      <c r="CL929" s="2" t="n">
        <v>32.92</v>
      </c>
      <c r="CM929" s="2" t="n">
        <v>30.42</v>
      </c>
      <c r="CN929" s="2" t="n">
        <v>0</v>
      </c>
      <c r="CO929" s="2" t="n">
        <v>40</v>
      </c>
      <c r="CP929" s="2" t="n">
        <v>39.58</v>
      </c>
      <c r="CQ929" s="2" t="n">
        <v>0</v>
      </c>
      <c r="CR929" s="2" t="n">
        <v>47.92</v>
      </c>
      <c r="CS929" s="2" t="n">
        <v>45.42</v>
      </c>
      <c r="CT929" s="2" t="n">
        <v>0</v>
      </c>
      <c r="CU929" s="2" t="n">
        <v>56.67</v>
      </c>
      <c r="CV929" s="2" t="n">
        <v>54.17</v>
      </c>
      <c r="CW929" s="2" t="n">
        <v>0</v>
      </c>
      <c r="CX929" s="2" t="n">
        <v>65</v>
      </c>
      <c r="CY929" s="2" t="n">
        <v>62.5</v>
      </c>
      <c r="CZ929" s="2" t="n">
        <v>0</v>
      </c>
      <c r="DA929" s="2" t="n">
        <v>73.33</v>
      </c>
      <c r="DB929" s="2" t="n">
        <v>70.83</v>
      </c>
      <c r="DC929" s="2" t="n">
        <v>0</v>
      </c>
      <c r="DD929" s="2" t="n">
        <v>79.58</v>
      </c>
      <c r="DE929" s="2" t="n">
        <v>77.08</v>
      </c>
      <c r="DF929" s="2" t="n">
        <v>0</v>
      </c>
      <c r="DG929" s="2" t="n">
        <v>85</v>
      </c>
      <c r="DH929" s="2" t="n">
        <v>83.33</v>
      </c>
      <c r="DI929" s="2" t="n">
        <v>0</v>
      </c>
      <c r="DJ929" s="2" t="n">
        <v>93.33</v>
      </c>
      <c r="DK929" s="2" t="n">
        <v>92.22</v>
      </c>
      <c r="DL929" s="2" t="n">
        <v>0</v>
      </c>
      <c r="DM929" s="2" t="n">
        <v>93.33</v>
      </c>
      <c r="DN929" s="2" t="n">
        <v>93.33</v>
      </c>
      <c r="DO929" s="2" t="n">
        <v>0</v>
      </c>
      <c r="DP929" s="2" t="n">
        <v>93.33</v>
      </c>
      <c r="DQ929" s="2" t="n">
        <v>93.33</v>
      </c>
      <c r="DR929" s="2" t="n">
        <v>0</v>
      </c>
      <c r="DS929" s="2" t="n">
        <v>96.67</v>
      </c>
      <c r="DT929" s="2" t="n">
        <v>96.67</v>
      </c>
      <c r="DU929" s="2" t="n">
        <v>0</v>
      </c>
      <c r="DV929" s="2" t="n">
        <v>96.67</v>
      </c>
      <c r="DW929" s="2" t="n">
        <v>96.67</v>
      </c>
      <c r="DX929" s="2" t="n">
        <v>0</v>
      </c>
      <c r="DY929" s="2" t="n">
        <v>100</v>
      </c>
      <c r="DZ929" s="2" t="n">
        <v>100</v>
      </c>
      <c r="EA929" s="2" t="n">
        <v>0</v>
      </c>
      <c r="EB929" s="2" t="n">
        <v>100</v>
      </c>
      <c r="EC929" s="2" t="n">
        <v>100</v>
      </c>
      <c r="ED929" s="2" t="n">
        <v>0</v>
      </c>
      <c r="EE929" s="2" t="n">
        <v>100</v>
      </c>
      <c r="EF929" s="2" t="n">
        <v>100</v>
      </c>
      <c r="EG929" s="2" t="n">
        <v>0</v>
      </c>
      <c r="EH929" s="2" t="n">
        <v>100</v>
      </c>
      <c r="EI929" s="2" t="n">
        <v>100</v>
      </c>
      <c r="EJ929" s="2" t="n">
        <v>0</v>
      </c>
      <c r="EK929" s="2" t="n">
        <v>100</v>
      </c>
      <c r="EL929" s="2" t="n">
        <v>100</v>
      </c>
      <c r="EM929" s="2" t="n">
        <v>0</v>
      </c>
      <c r="EN929" s="2" t="n">
        <v>100</v>
      </c>
      <c r="EO929" s="2" t="n">
        <v>100</v>
      </c>
      <c r="EP929" s="2" t="n">
        <v>0</v>
      </c>
    </row>
    <row r="930">
      <c r="A930" s="2" t="n">
        <v>3</v>
      </c>
      <c r="B930" s="2" t="inlineStr">
        <is>
          <t>30.11.08</t>
        </is>
      </c>
      <c r="C930" s="2" t="inlineStr">
        <is>
          <t>Pingadeiras para platibandas e guarda-corpos de alvenaria de mármore branco</t>
        </is>
      </c>
      <c r="D930" s="2" t="inlineStr">
        <is>
          <t>05/03/2027</t>
        </is>
      </c>
      <c r="E930" s="2" t="inlineStr">
        <is>
          <t>12/07/2028</t>
        </is>
      </c>
      <c r="F930" s="2" t="n">
        <v>104537.6665533565</v>
      </c>
      <c r="G930" s="2" t="n">
        <v>0</v>
      </c>
      <c r="H930" s="2" t="n">
        <v>104537.6665533565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6.67</v>
      </c>
      <c r="CD930" s="2" t="n">
        <v>4.17</v>
      </c>
      <c r="CE930" s="2" t="n">
        <v>0</v>
      </c>
      <c r="CF930" s="2" t="n">
        <v>15.42</v>
      </c>
      <c r="CG930" s="2" t="n">
        <v>12.92</v>
      </c>
      <c r="CH930" s="2" t="n">
        <v>0</v>
      </c>
      <c r="CI930" s="2" t="n">
        <v>23.75</v>
      </c>
      <c r="CJ930" s="2" t="n">
        <v>21.25</v>
      </c>
      <c r="CK930" s="2" t="n">
        <v>0</v>
      </c>
      <c r="CL930" s="2" t="n">
        <v>32.92</v>
      </c>
      <c r="CM930" s="2" t="n">
        <v>30.42</v>
      </c>
      <c r="CN930" s="2" t="n">
        <v>0</v>
      </c>
      <c r="CO930" s="2" t="n">
        <v>40</v>
      </c>
      <c r="CP930" s="2" t="n">
        <v>39.58</v>
      </c>
      <c r="CQ930" s="2" t="n">
        <v>0</v>
      </c>
      <c r="CR930" s="2" t="n">
        <v>47.92</v>
      </c>
      <c r="CS930" s="2" t="n">
        <v>45.42</v>
      </c>
      <c r="CT930" s="2" t="n">
        <v>0</v>
      </c>
      <c r="CU930" s="2" t="n">
        <v>56.67</v>
      </c>
      <c r="CV930" s="2" t="n">
        <v>54.17</v>
      </c>
      <c r="CW930" s="2" t="n">
        <v>0</v>
      </c>
      <c r="CX930" s="2" t="n">
        <v>65</v>
      </c>
      <c r="CY930" s="2" t="n">
        <v>62.5</v>
      </c>
      <c r="CZ930" s="2" t="n">
        <v>0</v>
      </c>
      <c r="DA930" s="2" t="n">
        <v>73.33</v>
      </c>
      <c r="DB930" s="2" t="n">
        <v>70.83</v>
      </c>
      <c r="DC930" s="2" t="n">
        <v>0</v>
      </c>
      <c r="DD930" s="2" t="n">
        <v>79.58</v>
      </c>
      <c r="DE930" s="2" t="n">
        <v>77.08</v>
      </c>
      <c r="DF930" s="2" t="n">
        <v>0</v>
      </c>
      <c r="DG930" s="2" t="n">
        <v>85</v>
      </c>
      <c r="DH930" s="2" t="n">
        <v>83.33</v>
      </c>
      <c r="DI930" s="2" t="n">
        <v>0</v>
      </c>
      <c r="DJ930" s="2" t="n">
        <v>93.33</v>
      </c>
      <c r="DK930" s="2" t="n">
        <v>92.22</v>
      </c>
      <c r="DL930" s="2" t="n">
        <v>0</v>
      </c>
      <c r="DM930" s="2" t="n">
        <v>93.33</v>
      </c>
      <c r="DN930" s="2" t="n">
        <v>93.33</v>
      </c>
      <c r="DO930" s="2" t="n">
        <v>0</v>
      </c>
      <c r="DP930" s="2" t="n">
        <v>93.33</v>
      </c>
      <c r="DQ930" s="2" t="n">
        <v>93.33</v>
      </c>
      <c r="DR930" s="2" t="n">
        <v>0</v>
      </c>
      <c r="DS930" s="2" t="n">
        <v>96.67</v>
      </c>
      <c r="DT930" s="2" t="n">
        <v>96.67</v>
      </c>
      <c r="DU930" s="2" t="n">
        <v>0</v>
      </c>
      <c r="DV930" s="2" t="n">
        <v>96.67</v>
      </c>
      <c r="DW930" s="2" t="n">
        <v>96.67</v>
      </c>
      <c r="DX930" s="2" t="n">
        <v>0</v>
      </c>
      <c r="DY930" s="2" t="n">
        <v>100</v>
      </c>
      <c r="DZ930" s="2" t="n">
        <v>100</v>
      </c>
      <c r="EA930" s="2" t="n">
        <v>0</v>
      </c>
      <c r="EB930" s="2" t="n">
        <v>100</v>
      </c>
      <c r="EC930" s="2" t="n">
        <v>100</v>
      </c>
      <c r="ED930" s="2" t="n">
        <v>0</v>
      </c>
      <c r="EE930" s="2" t="n">
        <v>100</v>
      </c>
      <c r="EF930" s="2" t="n">
        <v>100</v>
      </c>
      <c r="EG930" s="2" t="n">
        <v>0</v>
      </c>
      <c r="EH930" s="2" t="n">
        <v>100</v>
      </c>
      <c r="EI930" s="2" t="n">
        <v>100</v>
      </c>
      <c r="EJ930" s="2" t="n">
        <v>0</v>
      </c>
      <c r="EK930" s="2" t="n">
        <v>100</v>
      </c>
      <c r="EL930" s="2" t="n">
        <v>100</v>
      </c>
      <c r="EM930" s="2" t="n">
        <v>0</v>
      </c>
      <c r="EN930" s="2" t="n">
        <v>100</v>
      </c>
      <c r="EO930" s="2" t="n">
        <v>100</v>
      </c>
      <c r="EP930" s="2" t="n">
        <v>0</v>
      </c>
    </row>
    <row r="931">
      <c r="A931" s="2" t="n">
        <v>3</v>
      </c>
      <c r="B931" s="2" t="inlineStr">
        <is>
          <t>30.11.09</t>
        </is>
      </c>
      <c r="C931" s="2" t="inlineStr">
        <is>
          <t>Aduelas de granito para porta de elevadores</t>
        </is>
      </c>
      <c r="D931" s="2" t="inlineStr">
        <is>
          <t>05/03/2027</t>
        </is>
      </c>
      <c r="E931" s="2" t="inlineStr">
        <is>
          <t>12/07/2028</t>
        </is>
      </c>
      <c r="F931" s="2" t="n">
        <v>152712.2950286881</v>
      </c>
      <c r="G931" s="2" t="n">
        <v>0</v>
      </c>
      <c r="H931" s="2" t="n">
        <v>152712.2950286881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6.67</v>
      </c>
      <c r="CD931" s="2" t="n">
        <v>4.17</v>
      </c>
      <c r="CE931" s="2" t="n">
        <v>0</v>
      </c>
      <c r="CF931" s="2" t="n">
        <v>15.42</v>
      </c>
      <c r="CG931" s="2" t="n">
        <v>12.92</v>
      </c>
      <c r="CH931" s="2" t="n">
        <v>0</v>
      </c>
      <c r="CI931" s="2" t="n">
        <v>23.75</v>
      </c>
      <c r="CJ931" s="2" t="n">
        <v>21.25</v>
      </c>
      <c r="CK931" s="2" t="n">
        <v>0</v>
      </c>
      <c r="CL931" s="2" t="n">
        <v>32.92</v>
      </c>
      <c r="CM931" s="2" t="n">
        <v>30.42</v>
      </c>
      <c r="CN931" s="2" t="n">
        <v>0</v>
      </c>
      <c r="CO931" s="2" t="n">
        <v>40</v>
      </c>
      <c r="CP931" s="2" t="n">
        <v>39.58</v>
      </c>
      <c r="CQ931" s="2" t="n">
        <v>0</v>
      </c>
      <c r="CR931" s="2" t="n">
        <v>47.92</v>
      </c>
      <c r="CS931" s="2" t="n">
        <v>45.42</v>
      </c>
      <c r="CT931" s="2" t="n">
        <v>0</v>
      </c>
      <c r="CU931" s="2" t="n">
        <v>56.67</v>
      </c>
      <c r="CV931" s="2" t="n">
        <v>54.17</v>
      </c>
      <c r="CW931" s="2" t="n">
        <v>0</v>
      </c>
      <c r="CX931" s="2" t="n">
        <v>65</v>
      </c>
      <c r="CY931" s="2" t="n">
        <v>62.5</v>
      </c>
      <c r="CZ931" s="2" t="n">
        <v>0</v>
      </c>
      <c r="DA931" s="2" t="n">
        <v>73.33</v>
      </c>
      <c r="DB931" s="2" t="n">
        <v>70.83</v>
      </c>
      <c r="DC931" s="2" t="n">
        <v>0</v>
      </c>
      <c r="DD931" s="2" t="n">
        <v>79.58</v>
      </c>
      <c r="DE931" s="2" t="n">
        <v>77.08</v>
      </c>
      <c r="DF931" s="2" t="n">
        <v>0</v>
      </c>
      <c r="DG931" s="2" t="n">
        <v>85</v>
      </c>
      <c r="DH931" s="2" t="n">
        <v>83.33</v>
      </c>
      <c r="DI931" s="2" t="n">
        <v>0</v>
      </c>
      <c r="DJ931" s="2" t="n">
        <v>93.33</v>
      </c>
      <c r="DK931" s="2" t="n">
        <v>92.22</v>
      </c>
      <c r="DL931" s="2" t="n">
        <v>0</v>
      </c>
      <c r="DM931" s="2" t="n">
        <v>93.33</v>
      </c>
      <c r="DN931" s="2" t="n">
        <v>93.33</v>
      </c>
      <c r="DO931" s="2" t="n">
        <v>0</v>
      </c>
      <c r="DP931" s="2" t="n">
        <v>93.33</v>
      </c>
      <c r="DQ931" s="2" t="n">
        <v>93.33</v>
      </c>
      <c r="DR931" s="2" t="n">
        <v>0</v>
      </c>
      <c r="DS931" s="2" t="n">
        <v>96.67</v>
      </c>
      <c r="DT931" s="2" t="n">
        <v>96.67</v>
      </c>
      <c r="DU931" s="2" t="n">
        <v>0</v>
      </c>
      <c r="DV931" s="2" t="n">
        <v>96.67</v>
      </c>
      <c r="DW931" s="2" t="n">
        <v>96.67</v>
      </c>
      <c r="DX931" s="2" t="n">
        <v>0</v>
      </c>
      <c r="DY931" s="2" t="n">
        <v>100</v>
      </c>
      <c r="DZ931" s="2" t="n">
        <v>100</v>
      </c>
      <c r="EA931" s="2" t="n">
        <v>0</v>
      </c>
      <c r="EB931" s="2" t="n">
        <v>100</v>
      </c>
      <c r="EC931" s="2" t="n">
        <v>100</v>
      </c>
      <c r="ED931" s="2" t="n">
        <v>0</v>
      </c>
      <c r="EE931" s="2" t="n">
        <v>100</v>
      </c>
      <c r="EF931" s="2" t="n">
        <v>100</v>
      </c>
      <c r="EG931" s="2" t="n">
        <v>0</v>
      </c>
      <c r="EH931" s="2" t="n">
        <v>100</v>
      </c>
      <c r="EI931" s="2" t="n">
        <v>100</v>
      </c>
      <c r="EJ931" s="2" t="n">
        <v>0</v>
      </c>
      <c r="EK931" s="2" t="n">
        <v>100</v>
      </c>
      <c r="EL931" s="2" t="n">
        <v>100</v>
      </c>
      <c r="EM931" s="2" t="n">
        <v>0</v>
      </c>
      <c r="EN931" s="2" t="n">
        <v>100</v>
      </c>
      <c r="EO931" s="2" t="n">
        <v>100</v>
      </c>
      <c r="EP931" s="2" t="n">
        <v>0</v>
      </c>
    </row>
    <row r="932">
      <c r="A932" s="2" t="n">
        <v>3</v>
      </c>
      <c r="B932" s="2" t="inlineStr">
        <is>
          <t>30.11.10</t>
        </is>
      </c>
      <c r="C932" s="2" t="inlineStr">
        <is>
          <t>Bit box</t>
        </is>
      </c>
      <c r="D932" s="2" t="inlineStr">
        <is>
          <t>05/03/2027</t>
        </is>
      </c>
      <c r="E932" s="2" t="inlineStr">
        <is>
          <t>12/07/2028</t>
        </is>
      </c>
      <c r="F932" s="2" t="n">
        <v>23490.42952710521</v>
      </c>
      <c r="G932" s="2" t="n">
        <v>0</v>
      </c>
      <c r="H932" s="2" t="n">
        <v>23490.42952710521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6.67</v>
      </c>
      <c r="CD932" s="2" t="n">
        <v>4.17</v>
      </c>
      <c r="CE932" s="2" t="n">
        <v>0</v>
      </c>
      <c r="CF932" s="2" t="n">
        <v>15.42</v>
      </c>
      <c r="CG932" s="2" t="n">
        <v>12.92</v>
      </c>
      <c r="CH932" s="2" t="n">
        <v>0</v>
      </c>
      <c r="CI932" s="2" t="n">
        <v>23.75</v>
      </c>
      <c r="CJ932" s="2" t="n">
        <v>21.25</v>
      </c>
      <c r="CK932" s="2" t="n">
        <v>0</v>
      </c>
      <c r="CL932" s="2" t="n">
        <v>32.92</v>
      </c>
      <c r="CM932" s="2" t="n">
        <v>30.42</v>
      </c>
      <c r="CN932" s="2" t="n">
        <v>0</v>
      </c>
      <c r="CO932" s="2" t="n">
        <v>40</v>
      </c>
      <c r="CP932" s="2" t="n">
        <v>39.58</v>
      </c>
      <c r="CQ932" s="2" t="n">
        <v>0</v>
      </c>
      <c r="CR932" s="2" t="n">
        <v>47.92</v>
      </c>
      <c r="CS932" s="2" t="n">
        <v>45.42</v>
      </c>
      <c r="CT932" s="2" t="n">
        <v>0</v>
      </c>
      <c r="CU932" s="2" t="n">
        <v>56.67</v>
      </c>
      <c r="CV932" s="2" t="n">
        <v>54.17</v>
      </c>
      <c r="CW932" s="2" t="n">
        <v>0</v>
      </c>
      <c r="CX932" s="2" t="n">
        <v>65</v>
      </c>
      <c r="CY932" s="2" t="n">
        <v>62.5</v>
      </c>
      <c r="CZ932" s="2" t="n">
        <v>0</v>
      </c>
      <c r="DA932" s="2" t="n">
        <v>73.33</v>
      </c>
      <c r="DB932" s="2" t="n">
        <v>70.83</v>
      </c>
      <c r="DC932" s="2" t="n">
        <v>0</v>
      </c>
      <c r="DD932" s="2" t="n">
        <v>79.58</v>
      </c>
      <c r="DE932" s="2" t="n">
        <v>77.08</v>
      </c>
      <c r="DF932" s="2" t="n">
        <v>0</v>
      </c>
      <c r="DG932" s="2" t="n">
        <v>85</v>
      </c>
      <c r="DH932" s="2" t="n">
        <v>83.33</v>
      </c>
      <c r="DI932" s="2" t="n">
        <v>0</v>
      </c>
      <c r="DJ932" s="2" t="n">
        <v>93.33</v>
      </c>
      <c r="DK932" s="2" t="n">
        <v>92.22</v>
      </c>
      <c r="DL932" s="2" t="n">
        <v>0</v>
      </c>
      <c r="DM932" s="2" t="n">
        <v>93.33</v>
      </c>
      <c r="DN932" s="2" t="n">
        <v>93.33</v>
      </c>
      <c r="DO932" s="2" t="n">
        <v>0</v>
      </c>
      <c r="DP932" s="2" t="n">
        <v>93.33</v>
      </c>
      <c r="DQ932" s="2" t="n">
        <v>93.33</v>
      </c>
      <c r="DR932" s="2" t="n">
        <v>0</v>
      </c>
      <c r="DS932" s="2" t="n">
        <v>96.67</v>
      </c>
      <c r="DT932" s="2" t="n">
        <v>96.67</v>
      </c>
      <c r="DU932" s="2" t="n">
        <v>0</v>
      </c>
      <c r="DV932" s="2" t="n">
        <v>96.67</v>
      </c>
      <c r="DW932" s="2" t="n">
        <v>96.67</v>
      </c>
      <c r="DX932" s="2" t="n">
        <v>0</v>
      </c>
      <c r="DY932" s="2" t="n">
        <v>100</v>
      </c>
      <c r="DZ932" s="2" t="n">
        <v>100</v>
      </c>
      <c r="EA932" s="2" t="n">
        <v>0</v>
      </c>
      <c r="EB932" s="2" t="n">
        <v>100</v>
      </c>
      <c r="EC932" s="2" t="n">
        <v>100</v>
      </c>
      <c r="ED932" s="2" t="n">
        <v>0</v>
      </c>
      <c r="EE932" s="2" t="n">
        <v>100</v>
      </c>
      <c r="EF932" s="2" t="n">
        <v>100</v>
      </c>
      <c r="EG932" s="2" t="n">
        <v>0</v>
      </c>
      <c r="EH932" s="2" t="n">
        <v>100</v>
      </c>
      <c r="EI932" s="2" t="n">
        <v>100</v>
      </c>
      <c r="EJ932" s="2" t="n">
        <v>0</v>
      </c>
      <c r="EK932" s="2" t="n">
        <v>100</v>
      </c>
      <c r="EL932" s="2" t="n">
        <v>100</v>
      </c>
      <c r="EM932" s="2" t="n">
        <v>0</v>
      </c>
      <c r="EN932" s="2" t="n">
        <v>100</v>
      </c>
      <c r="EO932" s="2" t="n">
        <v>100</v>
      </c>
      <c r="EP932" s="2" t="n">
        <v>0</v>
      </c>
    </row>
    <row r="933">
      <c r="A933" s="2" t="n">
        <v>3</v>
      </c>
      <c r="B933" s="2" t="inlineStr">
        <is>
          <t>30.11.11</t>
        </is>
      </c>
      <c r="C933" s="2" t="inlineStr">
        <is>
          <t>Borda Piscina adulto| infantil e Raia coberta</t>
        </is>
      </c>
      <c r="D933" s="2" t="inlineStr">
        <is>
          <t>05/03/2027</t>
        </is>
      </c>
      <c r="E933" s="2" t="inlineStr">
        <is>
          <t>12/07/2028</t>
        </is>
      </c>
      <c r="F933" s="2" t="n">
        <v>34891.22560722327</v>
      </c>
      <c r="G933" s="2" t="n">
        <v>0</v>
      </c>
      <c r="H933" s="2" t="n">
        <v>34891.22560722327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6.67</v>
      </c>
      <c r="CD933" s="2" t="n">
        <v>4.17</v>
      </c>
      <c r="CE933" s="2" t="n">
        <v>0</v>
      </c>
      <c r="CF933" s="2" t="n">
        <v>15.42</v>
      </c>
      <c r="CG933" s="2" t="n">
        <v>12.92</v>
      </c>
      <c r="CH933" s="2" t="n">
        <v>0</v>
      </c>
      <c r="CI933" s="2" t="n">
        <v>23.75</v>
      </c>
      <c r="CJ933" s="2" t="n">
        <v>21.25</v>
      </c>
      <c r="CK933" s="2" t="n">
        <v>0</v>
      </c>
      <c r="CL933" s="2" t="n">
        <v>32.92</v>
      </c>
      <c r="CM933" s="2" t="n">
        <v>30.42</v>
      </c>
      <c r="CN933" s="2" t="n">
        <v>0</v>
      </c>
      <c r="CO933" s="2" t="n">
        <v>40</v>
      </c>
      <c r="CP933" s="2" t="n">
        <v>39.58</v>
      </c>
      <c r="CQ933" s="2" t="n">
        <v>0</v>
      </c>
      <c r="CR933" s="2" t="n">
        <v>47.92</v>
      </c>
      <c r="CS933" s="2" t="n">
        <v>45.42</v>
      </c>
      <c r="CT933" s="2" t="n">
        <v>0</v>
      </c>
      <c r="CU933" s="2" t="n">
        <v>56.67</v>
      </c>
      <c r="CV933" s="2" t="n">
        <v>54.17</v>
      </c>
      <c r="CW933" s="2" t="n">
        <v>0</v>
      </c>
      <c r="CX933" s="2" t="n">
        <v>65</v>
      </c>
      <c r="CY933" s="2" t="n">
        <v>62.5</v>
      </c>
      <c r="CZ933" s="2" t="n">
        <v>0</v>
      </c>
      <c r="DA933" s="2" t="n">
        <v>73.33</v>
      </c>
      <c r="DB933" s="2" t="n">
        <v>70.83</v>
      </c>
      <c r="DC933" s="2" t="n">
        <v>0</v>
      </c>
      <c r="DD933" s="2" t="n">
        <v>79.58</v>
      </c>
      <c r="DE933" s="2" t="n">
        <v>77.08</v>
      </c>
      <c r="DF933" s="2" t="n">
        <v>0</v>
      </c>
      <c r="DG933" s="2" t="n">
        <v>85</v>
      </c>
      <c r="DH933" s="2" t="n">
        <v>83.33</v>
      </c>
      <c r="DI933" s="2" t="n">
        <v>0</v>
      </c>
      <c r="DJ933" s="2" t="n">
        <v>93.33</v>
      </c>
      <c r="DK933" s="2" t="n">
        <v>92.22</v>
      </c>
      <c r="DL933" s="2" t="n">
        <v>0</v>
      </c>
      <c r="DM933" s="2" t="n">
        <v>93.33</v>
      </c>
      <c r="DN933" s="2" t="n">
        <v>93.33</v>
      </c>
      <c r="DO933" s="2" t="n">
        <v>0</v>
      </c>
      <c r="DP933" s="2" t="n">
        <v>93.33</v>
      </c>
      <c r="DQ933" s="2" t="n">
        <v>93.33</v>
      </c>
      <c r="DR933" s="2" t="n">
        <v>0</v>
      </c>
      <c r="DS933" s="2" t="n">
        <v>96.67</v>
      </c>
      <c r="DT933" s="2" t="n">
        <v>96.67</v>
      </c>
      <c r="DU933" s="2" t="n">
        <v>0</v>
      </c>
      <c r="DV933" s="2" t="n">
        <v>96.67</v>
      </c>
      <c r="DW933" s="2" t="n">
        <v>96.67</v>
      </c>
      <c r="DX933" s="2" t="n">
        <v>0</v>
      </c>
      <c r="DY933" s="2" t="n">
        <v>100</v>
      </c>
      <c r="DZ933" s="2" t="n">
        <v>100</v>
      </c>
      <c r="EA933" s="2" t="n">
        <v>0</v>
      </c>
      <c r="EB933" s="2" t="n">
        <v>100</v>
      </c>
      <c r="EC933" s="2" t="n">
        <v>100</v>
      </c>
      <c r="ED933" s="2" t="n">
        <v>0</v>
      </c>
      <c r="EE933" s="2" t="n">
        <v>100</v>
      </c>
      <c r="EF933" s="2" t="n">
        <v>100</v>
      </c>
      <c r="EG933" s="2" t="n">
        <v>0</v>
      </c>
      <c r="EH933" s="2" t="n">
        <v>100</v>
      </c>
      <c r="EI933" s="2" t="n">
        <v>100</v>
      </c>
      <c r="EJ933" s="2" t="n">
        <v>0</v>
      </c>
      <c r="EK933" s="2" t="n">
        <v>100</v>
      </c>
      <c r="EL933" s="2" t="n">
        <v>100</v>
      </c>
      <c r="EM933" s="2" t="n">
        <v>0</v>
      </c>
      <c r="EN933" s="2" t="n">
        <v>100</v>
      </c>
      <c r="EO933" s="2" t="n">
        <v>100</v>
      </c>
      <c r="EP933" s="2" t="n">
        <v>0</v>
      </c>
    </row>
    <row r="934">
      <c r="A934" s="2" t="n">
        <v>1</v>
      </c>
      <c r="B934" s="2" t="inlineStr">
        <is>
          <t>31</t>
        </is>
      </c>
      <c r="C934" s="2" t="inlineStr">
        <is>
          <t>PAVIMENTAÇÃO</t>
        </is>
      </c>
      <c r="D934" s="2" t="inlineStr">
        <is>
          <t>31/03/2027</t>
        </is>
      </c>
      <c r="E934" s="2" t="inlineStr">
        <is>
          <t>22/12/2027</t>
        </is>
      </c>
      <c r="F934" s="2" t="n">
        <v>304271.5697600749</v>
      </c>
      <c r="G934" s="2" t="n">
        <v>0</v>
      </c>
      <c r="H934" s="2" t="n">
        <v>304271.5697600749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3.86</v>
      </c>
      <c r="CH934" s="2" t="n">
        <v>0</v>
      </c>
      <c r="CI934" s="2" t="n">
        <v>0</v>
      </c>
      <c r="CJ934" s="2" t="n">
        <v>42.48</v>
      </c>
      <c r="CK934" s="2" t="n">
        <v>0</v>
      </c>
      <c r="CL934" s="2" t="n">
        <v>0</v>
      </c>
      <c r="CM934" s="2" t="n">
        <v>83.03</v>
      </c>
      <c r="CN934" s="2" t="n">
        <v>0</v>
      </c>
      <c r="CO934" s="2" t="n">
        <v>30.9</v>
      </c>
      <c r="CP934" s="2" t="n">
        <v>83.03</v>
      </c>
      <c r="CQ934" s="2" t="n">
        <v>0</v>
      </c>
      <c r="CR934" s="2" t="n">
        <v>73.38</v>
      </c>
      <c r="CS934" s="2" t="n">
        <v>83.03</v>
      </c>
      <c r="CT934" s="2" t="n">
        <v>0</v>
      </c>
      <c r="CU934" s="2" t="n">
        <v>85.61</v>
      </c>
      <c r="CV934" s="2" t="n">
        <v>85.86</v>
      </c>
      <c r="CW934" s="2" t="n">
        <v>0</v>
      </c>
      <c r="CX934" s="2" t="n">
        <v>90.75</v>
      </c>
      <c r="CY934" s="2" t="n">
        <v>91</v>
      </c>
      <c r="CZ934" s="2" t="n">
        <v>0</v>
      </c>
      <c r="DA934" s="2" t="n">
        <v>95.89</v>
      </c>
      <c r="DB934" s="2" t="n">
        <v>96.14</v>
      </c>
      <c r="DC934" s="2" t="n">
        <v>0</v>
      </c>
      <c r="DD934" s="2" t="n">
        <v>99.73999999999999</v>
      </c>
      <c r="DE934" s="2" t="n">
        <v>100</v>
      </c>
      <c r="DF934" s="2" t="n">
        <v>0</v>
      </c>
      <c r="DG934" s="2" t="n">
        <v>100</v>
      </c>
      <c r="DH934" s="2" t="n">
        <v>100</v>
      </c>
      <c r="DI934" s="2" t="n">
        <v>0</v>
      </c>
      <c r="DJ934" s="2" t="n">
        <v>100</v>
      </c>
      <c r="DK934" s="2" t="n">
        <v>100</v>
      </c>
      <c r="DL934" s="2" t="n">
        <v>0</v>
      </c>
      <c r="DM934" s="2" t="n">
        <v>100</v>
      </c>
      <c r="DN934" s="2" t="n">
        <v>100</v>
      </c>
      <c r="DO934" s="2" t="n">
        <v>0</v>
      </c>
      <c r="DP934" s="2" t="n">
        <v>100</v>
      </c>
      <c r="DQ934" s="2" t="n">
        <v>100</v>
      </c>
      <c r="DR934" s="2" t="n">
        <v>0</v>
      </c>
      <c r="DS934" s="2" t="n">
        <v>100</v>
      </c>
      <c r="DT934" s="2" t="n">
        <v>100</v>
      </c>
      <c r="DU934" s="2" t="n">
        <v>0</v>
      </c>
      <c r="DV934" s="2" t="n">
        <v>100</v>
      </c>
      <c r="DW934" s="2" t="n">
        <v>100</v>
      </c>
      <c r="DX934" s="2" t="n">
        <v>0</v>
      </c>
      <c r="DY934" s="2" t="n">
        <v>100</v>
      </c>
      <c r="DZ934" s="2" t="n">
        <v>100</v>
      </c>
      <c r="EA934" s="2" t="n">
        <v>0</v>
      </c>
      <c r="EB934" s="2" t="n">
        <v>100</v>
      </c>
      <c r="EC934" s="2" t="n">
        <v>100</v>
      </c>
      <c r="ED934" s="2" t="n">
        <v>0</v>
      </c>
      <c r="EE934" s="2" t="n">
        <v>100</v>
      </c>
      <c r="EF934" s="2" t="n">
        <v>100</v>
      </c>
      <c r="EG934" s="2" t="n">
        <v>0</v>
      </c>
      <c r="EH934" s="2" t="n">
        <v>100</v>
      </c>
      <c r="EI934" s="2" t="n">
        <v>100</v>
      </c>
      <c r="EJ934" s="2" t="n">
        <v>0</v>
      </c>
      <c r="EK934" s="2" t="n">
        <v>100</v>
      </c>
      <c r="EL934" s="2" t="n">
        <v>100</v>
      </c>
      <c r="EM934" s="2" t="n">
        <v>0</v>
      </c>
      <c r="EN934" s="2" t="n">
        <v>100</v>
      </c>
      <c r="EO934" s="2" t="n">
        <v>100</v>
      </c>
      <c r="EP934" s="2" t="n">
        <v>0</v>
      </c>
    </row>
    <row r="935">
      <c r="A935" s="2" t="n">
        <v>2</v>
      </c>
      <c r="B935" s="2" t="inlineStr">
        <is>
          <t>31.01</t>
        </is>
      </c>
      <c r="C935" s="2" t="inlineStr">
        <is>
          <t>Passeios</t>
        </is>
      </c>
      <c r="D935" s="2" t="inlineStr">
        <is>
          <t>31/03/2027</t>
        </is>
      </c>
      <c r="E935" s="2" t="inlineStr">
        <is>
          <t>22/12/2027</t>
        </is>
      </c>
      <c r="F935" s="2" t="n">
        <v>304271.5697600749</v>
      </c>
      <c r="G935" s="2" t="n">
        <v>0</v>
      </c>
      <c r="H935" s="2" t="n">
        <v>304271.5697600749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3.86</v>
      </c>
      <c r="CH935" s="2" t="n">
        <v>0</v>
      </c>
      <c r="CI935" s="2" t="n">
        <v>0</v>
      </c>
      <c r="CJ935" s="2" t="n">
        <v>42.48</v>
      </c>
      <c r="CK935" s="2" t="n">
        <v>0</v>
      </c>
      <c r="CL935" s="2" t="n">
        <v>0</v>
      </c>
      <c r="CM935" s="2" t="n">
        <v>83.03</v>
      </c>
      <c r="CN935" s="2" t="n">
        <v>0</v>
      </c>
      <c r="CO935" s="2" t="n">
        <v>30.9</v>
      </c>
      <c r="CP935" s="2" t="n">
        <v>83.03</v>
      </c>
      <c r="CQ935" s="2" t="n">
        <v>0</v>
      </c>
      <c r="CR935" s="2" t="n">
        <v>73.38</v>
      </c>
      <c r="CS935" s="2" t="n">
        <v>83.03</v>
      </c>
      <c r="CT935" s="2" t="n">
        <v>0</v>
      </c>
      <c r="CU935" s="2" t="n">
        <v>85.61</v>
      </c>
      <c r="CV935" s="2" t="n">
        <v>85.86</v>
      </c>
      <c r="CW935" s="2" t="n">
        <v>0</v>
      </c>
      <c r="CX935" s="2" t="n">
        <v>90.75</v>
      </c>
      <c r="CY935" s="2" t="n">
        <v>91</v>
      </c>
      <c r="CZ935" s="2" t="n">
        <v>0</v>
      </c>
      <c r="DA935" s="2" t="n">
        <v>95.89</v>
      </c>
      <c r="DB935" s="2" t="n">
        <v>96.14</v>
      </c>
      <c r="DC935" s="2" t="n">
        <v>0</v>
      </c>
      <c r="DD935" s="2" t="n">
        <v>99.73999999999999</v>
      </c>
      <c r="DE935" s="2" t="n">
        <v>100</v>
      </c>
      <c r="DF935" s="2" t="n">
        <v>0</v>
      </c>
      <c r="DG935" s="2" t="n">
        <v>100</v>
      </c>
      <c r="DH935" s="2" t="n">
        <v>100</v>
      </c>
      <c r="DI935" s="2" t="n">
        <v>0</v>
      </c>
      <c r="DJ935" s="2" t="n">
        <v>100</v>
      </c>
      <c r="DK935" s="2" t="n">
        <v>100</v>
      </c>
      <c r="DL935" s="2" t="n">
        <v>0</v>
      </c>
      <c r="DM935" s="2" t="n">
        <v>100</v>
      </c>
      <c r="DN935" s="2" t="n">
        <v>100</v>
      </c>
      <c r="DO935" s="2" t="n">
        <v>0</v>
      </c>
      <c r="DP935" s="2" t="n">
        <v>100</v>
      </c>
      <c r="DQ935" s="2" t="n">
        <v>100</v>
      </c>
      <c r="DR935" s="2" t="n">
        <v>0</v>
      </c>
      <c r="DS935" s="2" t="n">
        <v>100</v>
      </c>
      <c r="DT935" s="2" t="n">
        <v>100</v>
      </c>
      <c r="DU935" s="2" t="n">
        <v>0</v>
      </c>
      <c r="DV935" s="2" t="n">
        <v>100</v>
      </c>
      <c r="DW935" s="2" t="n">
        <v>100</v>
      </c>
      <c r="DX935" s="2" t="n">
        <v>0</v>
      </c>
      <c r="DY935" s="2" t="n">
        <v>100</v>
      </c>
      <c r="DZ935" s="2" t="n">
        <v>100</v>
      </c>
      <c r="EA935" s="2" t="n">
        <v>0</v>
      </c>
      <c r="EB935" s="2" t="n">
        <v>100</v>
      </c>
      <c r="EC935" s="2" t="n">
        <v>100</v>
      </c>
      <c r="ED935" s="2" t="n">
        <v>0</v>
      </c>
      <c r="EE935" s="2" t="n">
        <v>100</v>
      </c>
      <c r="EF935" s="2" t="n">
        <v>100</v>
      </c>
      <c r="EG935" s="2" t="n">
        <v>0</v>
      </c>
      <c r="EH935" s="2" t="n">
        <v>100</v>
      </c>
      <c r="EI935" s="2" t="n">
        <v>100</v>
      </c>
      <c r="EJ935" s="2" t="n">
        <v>0</v>
      </c>
      <c r="EK935" s="2" t="n">
        <v>100</v>
      </c>
      <c r="EL935" s="2" t="n">
        <v>100</v>
      </c>
      <c r="EM935" s="2" t="n">
        <v>0</v>
      </c>
      <c r="EN935" s="2" t="n">
        <v>100</v>
      </c>
      <c r="EO935" s="2" t="n">
        <v>100</v>
      </c>
      <c r="EP935" s="2" t="n">
        <v>0</v>
      </c>
    </row>
    <row r="936">
      <c r="A936" s="2" t="n">
        <v>3</v>
      </c>
      <c r="B936" s="2" t="inlineStr">
        <is>
          <t>31.01.01</t>
        </is>
      </c>
      <c r="C936" s="2" t="inlineStr">
        <is>
          <t>Calçada de concreto magro esp. 10cm + cimentado esp. 3cm</t>
        </is>
      </c>
      <c r="D936" s="2" t="inlineStr">
        <is>
          <t>31/03/2027</t>
        </is>
      </c>
      <c r="E936" s="2" t="inlineStr">
        <is>
          <t>22/12/2027</t>
        </is>
      </c>
      <c r="F936" s="2" t="n">
        <v>62453.44810264231</v>
      </c>
      <c r="G936" s="2" t="n">
        <v>0</v>
      </c>
      <c r="H936" s="2" t="n">
        <v>62453.44810264231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3.86</v>
      </c>
      <c r="CH936" s="2" t="n">
        <v>0</v>
      </c>
      <c r="CI936" s="2" t="n">
        <v>0</v>
      </c>
      <c r="CJ936" s="2" t="n">
        <v>42.48</v>
      </c>
      <c r="CK936" s="2" t="n">
        <v>0</v>
      </c>
      <c r="CL936" s="2" t="n">
        <v>0</v>
      </c>
      <c r="CM936" s="2" t="n">
        <v>83.03</v>
      </c>
      <c r="CN936" s="2" t="n">
        <v>0</v>
      </c>
      <c r="CO936" s="2" t="n">
        <v>30.9</v>
      </c>
      <c r="CP936" s="2" t="n">
        <v>83.03</v>
      </c>
      <c r="CQ936" s="2" t="n">
        <v>0</v>
      </c>
      <c r="CR936" s="2" t="n">
        <v>73.38</v>
      </c>
      <c r="CS936" s="2" t="n">
        <v>83.03</v>
      </c>
      <c r="CT936" s="2" t="n">
        <v>0</v>
      </c>
      <c r="CU936" s="2" t="n">
        <v>85.61</v>
      </c>
      <c r="CV936" s="2" t="n">
        <v>85.86</v>
      </c>
      <c r="CW936" s="2" t="n">
        <v>0</v>
      </c>
      <c r="CX936" s="2" t="n">
        <v>90.75</v>
      </c>
      <c r="CY936" s="2" t="n">
        <v>91</v>
      </c>
      <c r="CZ936" s="2" t="n">
        <v>0</v>
      </c>
      <c r="DA936" s="2" t="n">
        <v>95.89</v>
      </c>
      <c r="DB936" s="2" t="n">
        <v>96.14</v>
      </c>
      <c r="DC936" s="2" t="n">
        <v>0</v>
      </c>
      <c r="DD936" s="2" t="n">
        <v>99.73999999999999</v>
      </c>
      <c r="DE936" s="2" t="n">
        <v>100</v>
      </c>
      <c r="DF936" s="2" t="n">
        <v>0</v>
      </c>
      <c r="DG936" s="2" t="n">
        <v>100</v>
      </c>
      <c r="DH936" s="2" t="n">
        <v>100</v>
      </c>
      <c r="DI936" s="2" t="n">
        <v>0</v>
      </c>
      <c r="DJ936" s="2" t="n">
        <v>100</v>
      </c>
      <c r="DK936" s="2" t="n">
        <v>100</v>
      </c>
      <c r="DL936" s="2" t="n">
        <v>0</v>
      </c>
      <c r="DM936" s="2" t="n">
        <v>100</v>
      </c>
      <c r="DN936" s="2" t="n">
        <v>100</v>
      </c>
      <c r="DO936" s="2" t="n">
        <v>0</v>
      </c>
      <c r="DP936" s="2" t="n">
        <v>100</v>
      </c>
      <c r="DQ936" s="2" t="n">
        <v>100</v>
      </c>
      <c r="DR936" s="2" t="n">
        <v>0</v>
      </c>
      <c r="DS936" s="2" t="n">
        <v>100</v>
      </c>
      <c r="DT936" s="2" t="n">
        <v>100</v>
      </c>
      <c r="DU936" s="2" t="n">
        <v>0</v>
      </c>
      <c r="DV936" s="2" t="n">
        <v>100</v>
      </c>
      <c r="DW936" s="2" t="n">
        <v>100</v>
      </c>
      <c r="DX936" s="2" t="n">
        <v>0</v>
      </c>
      <c r="DY936" s="2" t="n">
        <v>100</v>
      </c>
      <c r="DZ936" s="2" t="n">
        <v>100</v>
      </c>
      <c r="EA936" s="2" t="n">
        <v>0</v>
      </c>
      <c r="EB936" s="2" t="n">
        <v>100</v>
      </c>
      <c r="EC936" s="2" t="n">
        <v>100</v>
      </c>
      <c r="ED936" s="2" t="n">
        <v>0</v>
      </c>
      <c r="EE936" s="2" t="n">
        <v>100</v>
      </c>
      <c r="EF936" s="2" t="n">
        <v>100</v>
      </c>
      <c r="EG936" s="2" t="n">
        <v>0</v>
      </c>
      <c r="EH936" s="2" t="n">
        <v>100</v>
      </c>
      <c r="EI936" s="2" t="n">
        <v>100</v>
      </c>
      <c r="EJ936" s="2" t="n">
        <v>0</v>
      </c>
      <c r="EK936" s="2" t="n">
        <v>100</v>
      </c>
      <c r="EL936" s="2" t="n">
        <v>100</v>
      </c>
      <c r="EM936" s="2" t="n">
        <v>0</v>
      </c>
      <c r="EN936" s="2" t="n">
        <v>100</v>
      </c>
      <c r="EO936" s="2" t="n">
        <v>100</v>
      </c>
      <c r="EP936" s="2" t="n">
        <v>0</v>
      </c>
    </row>
    <row r="937">
      <c r="A937" s="2" t="n">
        <v>3</v>
      </c>
      <c r="B937" s="2" t="inlineStr">
        <is>
          <t>31.01.02</t>
        </is>
      </c>
      <c r="C937" s="2" t="inlineStr">
        <is>
          <t>Meio Fio</t>
        </is>
      </c>
      <c r="D937" s="2" t="inlineStr">
        <is>
          <t>31/03/2027</t>
        </is>
      </c>
      <c r="E937" s="2" t="inlineStr">
        <is>
          <t>22/12/2027</t>
        </is>
      </c>
      <c r="F937" s="2" t="n">
        <v>10670.82084835283</v>
      </c>
      <c r="G937" s="2" t="n">
        <v>0</v>
      </c>
      <c r="H937" s="2" t="n">
        <v>10670.82084835283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3.86</v>
      </c>
      <c r="CH937" s="2" t="n">
        <v>0</v>
      </c>
      <c r="CI937" s="2" t="n">
        <v>0</v>
      </c>
      <c r="CJ937" s="2" t="n">
        <v>42.48</v>
      </c>
      <c r="CK937" s="2" t="n">
        <v>0</v>
      </c>
      <c r="CL937" s="2" t="n">
        <v>0</v>
      </c>
      <c r="CM937" s="2" t="n">
        <v>83.03</v>
      </c>
      <c r="CN937" s="2" t="n">
        <v>0</v>
      </c>
      <c r="CO937" s="2" t="n">
        <v>30.9</v>
      </c>
      <c r="CP937" s="2" t="n">
        <v>83.03</v>
      </c>
      <c r="CQ937" s="2" t="n">
        <v>0</v>
      </c>
      <c r="CR937" s="2" t="n">
        <v>73.38</v>
      </c>
      <c r="CS937" s="2" t="n">
        <v>83.03</v>
      </c>
      <c r="CT937" s="2" t="n">
        <v>0</v>
      </c>
      <c r="CU937" s="2" t="n">
        <v>85.61</v>
      </c>
      <c r="CV937" s="2" t="n">
        <v>85.86</v>
      </c>
      <c r="CW937" s="2" t="n">
        <v>0</v>
      </c>
      <c r="CX937" s="2" t="n">
        <v>90.75</v>
      </c>
      <c r="CY937" s="2" t="n">
        <v>91</v>
      </c>
      <c r="CZ937" s="2" t="n">
        <v>0</v>
      </c>
      <c r="DA937" s="2" t="n">
        <v>95.89</v>
      </c>
      <c r="DB937" s="2" t="n">
        <v>96.14</v>
      </c>
      <c r="DC937" s="2" t="n">
        <v>0</v>
      </c>
      <c r="DD937" s="2" t="n">
        <v>99.73999999999999</v>
      </c>
      <c r="DE937" s="2" t="n">
        <v>100</v>
      </c>
      <c r="DF937" s="2" t="n">
        <v>0</v>
      </c>
      <c r="DG937" s="2" t="n">
        <v>100</v>
      </c>
      <c r="DH937" s="2" t="n">
        <v>100</v>
      </c>
      <c r="DI937" s="2" t="n">
        <v>0</v>
      </c>
      <c r="DJ937" s="2" t="n">
        <v>100</v>
      </c>
      <c r="DK937" s="2" t="n">
        <v>100</v>
      </c>
      <c r="DL937" s="2" t="n">
        <v>0</v>
      </c>
      <c r="DM937" s="2" t="n">
        <v>100</v>
      </c>
      <c r="DN937" s="2" t="n">
        <v>100</v>
      </c>
      <c r="DO937" s="2" t="n">
        <v>0</v>
      </c>
      <c r="DP937" s="2" t="n">
        <v>100</v>
      </c>
      <c r="DQ937" s="2" t="n">
        <v>100</v>
      </c>
      <c r="DR937" s="2" t="n">
        <v>0</v>
      </c>
      <c r="DS937" s="2" t="n">
        <v>100</v>
      </c>
      <c r="DT937" s="2" t="n">
        <v>100</v>
      </c>
      <c r="DU937" s="2" t="n">
        <v>0</v>
      </c>
      <c r="DV937" s="2" t="n">
        <v>100</v>
      </c>
      <c r="DW937" s="2" t="n">
        <v>100</v>
      </c>
      <c r="DX937" s="2" t="n">
        <v>0</v>
      </c>
      <c r="DY937" s="2" t="n">
        <v>100</v>
      </c>
      <c r="DZ937" s="2" t="n">
        <v>100</v>
      </c>
      <c r="EA937" s="2" t="n">
        <v>0</v>
      </c>
      <c r="EB937" s="2" t="n">
        <v>100</v>
      </c>
      <c r="EC937" s="2" t="n">
        <v>100</v>
      </c>
      <c r="ED937" s="2" t="n">
        <v>0</v>
      </c>
      <c r="EE937" s="2" t="n">
        <v>100</v>
      </c>
      <c r="EF937" s="2" t="n">
        <v>100</v>
      </c>
      <c r="EG937" s="2" t="n">
        <v>0</v>
      </c>
      <c r="EH937" s="2" t="n">
        <v>100</v>
      </c>
      <c r="EI937" s="2" t="n">
        <v>100</v>
      </c>
      <c r="EJ937" s="2" t="n">
        <v>0</v>
      </c>
      <c r="EK937" s="2" t="n">
        <v>100</v>
      </c>
      <c r="EL937" s="2" t="n">
        <v>100</v>
      </c>
      <c r="EM937" s="2" t="n">
        <v>0</v>
      </c>
      <c r="EN937" s="2" t="n">
        <v>100</v>
      </c>
      <c r="EO937" s="2" t="n">
        <v>100</v>
      </c>
      <c r="EP937" s="2" t="n">
        <v>0</v>
      </c>
    </row>
    <row r="938">
      <c r="A938" s="2" t="n">
        <v>3</v>
      </c>
      <c r="B938" s="2" t="inlineStr">
        <is>
          <t>31.01.03</t>
        </is>
      </c>
      <c r="C938" s="2" t="inlineStr">
        <is>
          <t>Rebaixo no meio-fio</t>
        </is>
      </c>
      <c r="D938" s="2" t="inlineStr">
        <is>
          <t>31/03/2027</t>
        </is>
      </c>
      <c r="E938" s="2" t="inlineStr">
        <is>
          <t>22/12/2027</t>
        </is>
      </c>
      <c r="F938" s="2" t="n">
        <v>1275.691529953656</v>
      </c>
      <c r="G938" s="2" t="n">
        <v>0</v>
      </c>
      <c r="H938" s="2" t="n">
        <v>1275.691529953656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3.86</v>
      </c>
      <c r="CH938" s="2" t="n">
        <v>0</v>
      </c>
      <c r="CI938" s="2" t="n">
        <v>0</v>
      </c>
      <c r="CJ938" s="2" t="n">
        <v>42.48</v>
      </c>
      <c r="CK938" s="2" t="n">
        <v>0</v>
      </c>
      <c r="CL938" s="2" t="n">
        <v>0</v>
      </c>
      <c r="CM938" s="2" t="n">
        <v>83.03</v>
      </c>
      <c r="CN938" s="2" t="n">
        <v>0</v>
      </c>
      <c r="CO938" s="2" t="n">
        <v>30.9</v>
      </c>
      <c r="CP938" s="2" t="n">
        <v>83.03</v>
      </c>
      <c r="CQ938" s="2" t="n">
        <v>0</v>
      </c>
      <c r="CR938" s="2" t="n">
        <v>73.38</v>
      </c>
      <c r="CS938" s="2" t="n">
        <v>83.03</v>
      </c>
      <c r="CT938" s="2" t="n">
        <v>0</v>
      </c>
      <c r="CU938" s="2" t="n">
        <v>85.61</v>
      </c>
      <c r="CV938" s="2" t="n">
        <v>85.86</v>
      </c>
      <c r="CW938" s="2" t="n">
        <v>0</v>
      </c>
      <c r="CX938" s="2" t="n">
        <v>90.75</v>
      </c>
      <c r="CY938" s="2" t="n">
        <v>91</v>
      </c>
      <c r="CZ938" s="2" t="n">
        <v>0</v>
      </c>
      <c r="DA938" s="2" t="n">
        <v>95.89</v>
      </c>
      <c r="DB938" s="2" t="n">
        <v>96.14</v>
      </c>
      <c r="DC938" s="2" t="n">
        <v>0</v>
      </c>
      <c r="DD938" s="2" t="n">
        <v>99.73999999999999</v>
      </c>
      <c r="DE938" s="2" t="n">
        <v>100</v>
      </c>
      <c r="DF938" s="2" t="n">
        <v>0</v>
      </c>
      <c r="DG938" s="2" t="n">
        <v>100</v>
      </c>
      <c r="DH938" s="2" t="n">
        <v>100</v>
      </c>
      <c r="DI938" s="2" t="n">
        <v>0</v>
      </c>
      <c r="DJ938" s="2" t="n">
        <v>100</v>
      </c>
      <c r="DK938" s="2" t="n">
        <v>100</v>
      </c>
      <c r="DL938" s="2" t="n">
        <v>0</v>
      </c>
      <c r="DM938" s="2" t="n">
        <v>100</v>
      </c>
      <c r="DN938" s="2" t="n">
        <v>100</v>
      </c>
      <c r="DO938" s="2" t="n">
        <v>0</v>
      </c>
      <c r="DP938" s="2" t="n">
        <v>100</v>
      </c>
      <c r="DQ938" s="2" t="n">
        <v>100</v>
      </c>
      <c r="DR938" s="2" t="n">
        <v>0</v>
      </c>
      <c r="DS938" s="2" t="n">
        <v>100</v>
      </c>
      <c r="DT938" s="2" t="n">
        <v>100</v>
      </c>
      <c r="DU938" s="2" t="n">
        <v>0</v>
      </c>
      <c r="DV938" s="2" t="n">
        <v>100</v>
      </c>
      <c r="DW938" s="2" t="n">
        <v>100</v>
      </c>
      <c r="DX938" s="2" t="n">
        <v>0</v>
      </c>
      <c r="DY938" s="2" t="n">
        <v>100</v>
      </c>
      <c r="DZ938" s="2" t="n">
        <v>100</v>
      </c>
      <c r="EA938" s="2" t="n">
        <v>0</v>
      </c>
      <c r="EB938" s="2" t="n">
        <v>100</v>
      </c>
      <c r="EC938" s="2" t="n">
        <v>100</v>
      </c>
      <c r="ED938" s="2" t="n">
        <v>0</v>
      </c>
      <c r="EE938" s="2" t="n">
        <v>100</v>
      </c>
      <c r="EF938" s="2" t="n">
        <v>100</v>
      </c>
      <c r="EG938" s="2" t="n">
        <v>0</v>
      </c>
      <c r="EH938" s="2" t="n">
        <v>100</v>
      </c>
      <c r="EI938" s="2" t="n">
        <v>100</v>
      </c>
      <c r="EJ938" s="2" t="n">
        <v>0</v>
      </c>
      <c r="EK938" s="2" t="n">
        <v>100</v>
      </c>
      <c r="EL938" s="2" t="n">
        <v>100</v>
      </c>
      <c r="EM938" s="2" t="n">
        <v>0</v>
      </c>
      <c r="EN938" s="2" t="n">
        <v>100</v>
      </c>
      <c r="EO938" s="2" t="n">
        <v>100</v>
      </c>
      <c r="EP938" s="2" t="n">
        <v>0</v>
      </c>
    </row>
    <row r="939">
      <c r="A939" s="2" t="n">
        <v>3</v>
      </c>
      <c r="B939" s="2" t="inlineStr">
        <is>
          <t>31.01.04</t>
        </is>
      </c>
      <c r="C939" s="2" t="inlineStr">
        <is>
          <t>Sarjeta</t>
        </is>
      </c>
      <c r="D939" s="2" t="inlineStr">
        <is>
          <t>31/03/2027</t>
        </is>
      </c>
      <c r="E939" s="2" t="inlineStr">
        <is>
          <t>22/12/2027</t>
        </is>
      </c>
      <c r="F939" s="2" t="n">
        <v>8744.529492129239</v>
      </c>
      <c r="G939" s="2" t="n">
        <v>0</v>
      </c>
      <c r="H939" s="2" t="n">
        <v>8744.529492129239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3.86</v>
      </c>
      <c r="CH939" s="2" t="n">
        <v>0</v>
      </c>
      <c r="CI939" s="2" t="n">
        <v>0</v>
      </c>
      <c r="CJ939" s="2" t="n">
        <v>42.48</v>
      </c>
      <c r="CK939" s="2" t="n">
        <v>0</v>
      </c>
      <c r="CL939" s="2" t="n">
        <v>0</v>
      </c>
      <c r="CM939" s="2" t="n">
        <v>83.03</v>
      </c>
      <c r="CN939" s="2" t="n">
        <v>0</v>
      </c>
      <c r="CO939" s="2" t="n">
        <v>30.9</v>
      </c>
      <c r="CP939" s="2" t="n">
        <v>83.03</v>
      </c>
      <c r="CQ939" s="2" t="n">
        <v>0</v>
      </c>
      <c r="CR939" s="2" t="n">
        <v>73.38</v>
      </c>
      <c r="CS939" s="2" t="n">
        <v>83.03</v>
      </c>
      <c r="CT939" s="2" t="n">
        <v>0</v>
      </c>
      <c r="CU939" s="2" t="n">
        <v>85.61</v>
      </c>
      <c r="CV939" s="2" t="n">
        <v>85.86</v>
      </c>
      <c r="CW939" s="2" t="n">
        <v>0</v>
      </c>
      <c r="CX939" s="2" t="n">
        <v>90.75</v>
      </c>
      <c r="CY939" s="2" t="n">
        <v>91</v>
      </c>
      <c r="CZ939" s="2" t="n">
        <v>0</v>
      </c>
      <c r="DA939" s="2" t="n">
        <v>95.89</v>
      </c>
      <c r="DB939" s="2" t="n">
        <v>96.14</v>
      </c>
      <c r="DC939" s="2" t="n">
        <v>0</v>
      </c>
      <c r="DD939" s="2" t="n">
        <v>99.73999999999999</v>
      </c>
      <c r="DE939" s="2" t="n">
        <v>100</v>
      </c>
      <c r="DF939" s="2" t="n">
        <v>0</v>
      </c>
      <c r="DG939" s="2" t="n">
        <v>100</v>
      </c>
      <c r="DH939" s="2" t="n">
        <v>100</v>
      </c>
      <c r="DI939" s="2" t="n">
        <v>0</v>
      </c>
      <c r="DJ939" s="2" t="n">
        <v>100</v>
      </c>
      <c r="DK939" s="2" t="n">
        <v>100</v>
      </c>
      <c r="DL939" s="2" t="n">
        <v>0</v>
      </c>
      <c r="DM939" s="2" t="n">
        <v>100</v>
      </c>
      <c r="DN939" s="2" t="n">
        <v>100</v>
      </c>
      <c r="DO939" s="2" t="n">
        <v>0</v>
      </c>
      <c r="DP939" s="2" t="n">
        <v>100</v>
      </c>
      <c r="DQ939" s="2" t="n">
        <v>100</v>
      </c>
      <c r="DR939" s="2" t="n">
        <v>0</v>
      </c>
      <c r="DS939" s="2" t="n">
        <v>100</v>
      </c>
      <c r="DT939" s="2" t="n">
        <v>100</v>
      </c>
      <c r="DU939" s="2" t="n">
        <v>0</v>
      </c>
      <c r="DV939" s="2" t="n">
        <v>100</v>
      </c>
      <c r="DW939" s="2" t="n">
        <v>100</v>
      </c>
      <c r="DX939" s="2" t="n">
        <v>0</v>
      </c>
      <c r="DY939" s="2" t="n">
        <v>100</v>
      </c>
      <c r="DZ939" s="2" t="n">
        <v>100</v>
      </c>
      <c r="EA939" s="2" t="n">
        <v>0</v>
      </c>
      <c r="EB939" s="2" t="n">
        <v>100</v>
      </c>
      <c r="EC939" s="2" t="n">
        <v>100</v>
      </c>
      <c r="ED939" s="2" t="n">
        <v>0</v>
      </c>
      <c r="EE939" s="2" t="n">
        <v>100</v>
      </c>
      <c r="EF939" s="2" t="n">
        <v>100</v>
      </c>
      <c r="EG939" s="2" t="n">
        <v>0</v>
      </c>
      <c r="EH939" s="2" t="n">
        <v>100</v>
      </c>
      <c r="EI939" s="2" t="n">
        <v>100</v>
      </c>
      <c r="EJ939" s="2" t="n">
        <v>0</v>
      </c>
      <c r="EK939" s="2" t="n">
        <v>100</v>
      </c>
      <c r="EL939" s="2" t="n">
        <v>100</v>
      </c>
      <c r="EM939" s="2" t="n">
        <v>0</v>
      </c>
      <c r="EN939" s="2" t="n">
        <v>100</v>
      </c>
      <c r="EO939" s="2" t="n">
        <v>100</v>
      </c>
      <c r="EP939" s="2" t="n">
        <v>0</v>
      </c>
    </row>
    <row r="940">
      <c r="A940" s="2" t="n">
        <v>3</v>
      </c>
      <c r="B940" s="2" t="inlineStr">
        <is>
          <t>31.01.05</t>
        </is>
      </c>
      <c r="C940" s="2" t="inlineStr">
        <is>
          <t>02 - Piso de granito branco siena, acabamento levigado, placas de 80x90cm</t>
        </is>
      </c>
      <c r="D940" s="2" t="inlineStr">
        <is>
          <t>31/03/2027</t>
        </is>
      </c>
      <c r="E940" s="2" t="inlineStr">
        <is>
          <t>22/12/2027</t>
        </is>
      </c>
      <c r="F940" s="2" t="n">
        <v>79677.33459661246</v>
      </c>
      <c r="G940" s="2" t="n">
        <v>0</v>
      </c>
      <c r="H940" s="2" t="n">
        <v>79677.33459661246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3.86</v>
      </c>
      <c r="CH940" s="2" t="n">
        <v>0</v>
      </c>
      <c r="CI940" s="2" t="n">
        <v>0</v>
      </c>
      <c r="CJ940" s="2" t="n">
        <v>42.48</v>
      </c>
      <c r="CK940" s="2" t="n">
        <v>0</v>
      </c>
      <c r="CL940" s="2" t="n">
        <v>0</v>
      </c>
      <c r="CM940" s="2" t="n">
        <v>83.03</v>
      </c>
      <c r="CN940" s="2" t="n">
        <v>0</v>
      </c>
      <c r="CO940" s="2" t="n">
        <v>30.9</v>
      </c>
      <c r="CP940" s="2" t="n">
        <v>83.03</v>
      </c>
      <c r="CQ940" s="2" t="n">
        <v>0</v>
      </c>
      <c r="CR940" s="2" t="n">
        <v>73.38</v>
      </c>
      <c r="CS940" s="2" t="n">
        <v>83.03</v>
      </c>
      <c r="CT940" s="2" t="n">
        <v>0</v>
      </c>
      <c r="CU940" s="2" t="n">
        <v>85.61</v>
      </c>
      <c r="CV940" s="2" t="n">
        <v>85.86</v>
      </c>
      <c r="CW940" s="2" t="n">
        <v>0</v>
      </c>
      <c r="CX940" s="2" t="n">
        <v>90.75</v>
      </c>
      <c r="CY940" s="2" t="n">
        <v>91</v>
      </c>
      <c r="CZ940" s="2" t="n">
        <v>0</v>
      </c>
      <c r="DA940" s="2" t="n">
        <v>95.89</v>
      </c>
      <c r="DB940" s="2" t="n">
        <v>96.14</v>
      </c>
      <c r="DC940" s="2" t="n">
        <v>0</v>
      </c>
      <c r="DD940" s="2" t="n">
        <v>99.73999999999999</v>
      </c>
      <c r="DE940" s="2" t="n">
        <v>100</v>
      </c>
      <c r="DF940" s="2" t="n">
        <v>0</v>
      </c>
      <c r="DG940" s="2" t="n">
        <v>100</v>
      </c>
      <c r="DH940" s="2" t="n">
        <v>100</v>
      </c>
      <c r="DI940" s="2" t="n">
        <v>0</v>
      </c>
      <c r="DJ940" s="2" t="n">
        <v>100</v>
      </c>
      <c r="DK940" s="2" t="n">
        <v>100</v>
      </c>
      <c r="DL940" s="2" t="n">
        <v>0</v>
      </c>
      <c r="DM940" s="2" t="n">
        <v>100</v>
      </c>
      <c r="DN940" s="2" t="n">
        <v>100</v>
      </c>
      <c r="DO940" s="2" t="n">
        <v>0</v>
      </c>
      <c r="DP940" s="2" t="n">
        <v>100</v>
      </c>
      <c r="DQ940" s="2" t="n">
        <v>100</v>
      </c>
      <c r="DR940" s="2" t="n">
        <v>0</v>
      </c>
      <c r="DS940" s="2" t="n">
        <v>100</v>
      </c>
      <c r="DT940" s="2" t="n">
        <v>100</v>
      </c>
      <c r="DU940" s="2" t="n">
        <v>0</v>
      </c>
      <c r="DV940" s="2" t="n">
        <v>100</v>
      </c>
      <c r="DW940" s="2" t="n">
        <v>100</v>
      </c>
      <c r="DX940" s="2" t="n">
        <v>0</v>
      </c>
      <c r="DY940" s="2" t="n">
        <v>100</v>
      </c>
      <c r="DZ940" s="2" t="n">
        <v>100</v>
      </c>
      <c r="EA940" s="2" t="n">
        <v>0</v>
      </c>
      <c r="EB940" s="2" t="n">
        <v>100</v>
      </c>
      <c r="EC940" s="2" t="n">
        <v>100</v>
      </c>
      <c r="ED940" s="2" t="n">
        <v>0</v>
      </c>
      <c r="EE940" s="2" t="n">
        <v>100</v>
      </c>
      <c r="EF940" s="2" t="n">
        <v>100</v>
      </c>
      <c r="EG940" s="2" t="n">
        <v>0</v>
      </c>
      <c r="EH940" s="2" t="n">
        <v>100</v>
      </c>
      <c r="EI940" s="2" t="n">
        <v>100</v>
      </c>
      <c r="EJ940" s="2" t="n">
        <v>0</v>
      </c>
      <c r="EK940" s="2" t="n">
        <v>100</v>
      </c>
      <c r="EL940" s="2" t="n">
        <v>100</v>
      </c>
      <c r="EM940" s="2" t="n">
        <v>0</v>
      </c>
      <c r="EN940" s="2" t="n">
        <v>100</v>
      </c>
      <c r="EO940" s="2" t="n">
        <v>100</v>
      </c>
      <c r="EP940" s="2" t="n">
        <v>0</v>
      </c>
    </row>
    <row r="941">
      <c r="A941" s="2" t="n">
        <v>3</v>
      </c>
      <c r="B941" s="2" t="inlineStr">
        <is>
          <t>31.01.06</t>
        </is>
      </c>
      <c r="C941" s="2" t="inlineStr">
        <is>
          <t>03 - Piso de granito Itaúnas, acabamento levigado, placas 80x90cm</t>
        </is>
      </c>
      <c r="D941" s="2" t="inlineStr">
        <is>
          <t>31/03/2027</t>
        </is>
      </c>
      <c r="E941" s="2" t="inlineStr">
        <is>
          <t>22/12/2027</t>
        </is>
      </c>
      <c r="F941" s="2" t="n">
        <v>84729.65983012023</v>
      </c>
      <c r="G941" s="2" t="n">
        <v>0</v>
      </c>
      <c r="H941" s="2" t="n">
        <v>84729.65983012023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3.86</v>
      </c>
      <c r="CH941" s="2" t="n">
        <v>0</v>
      </c>
      <c r="CI941" s="2" t="n">
        <v>0</v>
      </c>
      <c r="CJ941" s="2" t="n">
        <v>42.48</v>
      </c>
      <c r="CK941" s="2" t="n">
        <v>0</v>
      </c>
      <c r="CL941" s="2" t="n">
        <v>0</v>
      </c>
      <c r="CM941" s="2" t="n">
        <v>83.03</v>
      </c>
      <c r="CN941" s="2" t="n">
        <v>0</v>
      </c>
      <c r="CO941" s="2" t="n">
        <v>30.9</v>
      </c>
      <c r="CP941" s="2" t="n">
        <v>83.03</v>
      </c>
      <c r="CQ941" s="2" t="n">
        <v>0</v>
      </c>
      <c r="CR941" s="2" t="n">
        <v>73.38</v>
      </c>
      <c r="CS941" s="2" t="n">
        <v>83.03</v>
      </c>
      <c r="CT941" s="2" t="n">
        <v>0</v>
      </c>
      <c r="CU941" s="2" t="n">
        <v>85.61</v>
      </c>
      <c r="CV941" s="2" t="n">
        <v>85.86</v>
      </c>
      <c r="CW941" s="2" t="n">
        <v>0</v>
      </c>
      <c r="CX941" s="2" t="n">
        <v>90.75</v>
      </c>
      <c r="CY941" s="2" t="n">
        <v>91</v>
      </c>
      <c r="CZ941" s="2" t="n">
        <v>0</v>
      </c>
      <c r="DA941" s="2" t="n">
        <v>95.89</v>
      </c>
      <c r="DB941" s="2" t="n">
        <v>96.14</v>
      </c>
      <c r="DC941" s="2" t="n">
        <v>0</v>
      </c>
      <c r="DD941" s="2" t="n">
        <v>99.73999999999999</v>
      </c>
      <c r="DE941" s="2" t="n">
        <v>100</v>
      </c>
      <c r="DF941" s="2" t="n">
        <v>0</v>
      </c>
      <c r="DG941" s="2" t="n">
        <v>100</v>
      </c>
      <c r="DH941" s="2" t="n">
        <v>100</v>
      </c>
      <c r="DI941" s="2" t="n">
        <v>0</v>
      </c>
      <c r="DJ941" s="2" t="n">
        <v>100</v>
      </c>
      <c r="DK941" s="2" t="n">
        <v>100</v>
      </c>
      <c r="DL941" s="2" t="n">
        <v>0</v>
      </c>
      <c r="DM941" s="2" t="n">
        <v>100</v>
      </c>
      <c r="DN941" s="2" t="n">
        <v>100</v>
      </c>
      <c r="DO941" s="2" t="n">
        <v>0</v>
      </c>
      <c r="DP941" s="2" t="n">
        <v>100</v>
      </c>
      <c r="DQ941" s="2" t="n">
        <v>100</v>
      </c>
      <c r="DR941" s="2" t="n">
        <v>0</v>
      </c>
      <c r="DS941" s="2" t="n">
        <v>100</v>
      </c>
      <c r="DT941" s="2" t="n">
        <v>100</v>
      </c>
      <c r="DU941" s="2" t="n">
        <v>0</v>
      </c>
      <c r="DV941" s="2" t="n">
        <v>100</v>
      </c>
      <c r="DW941" s="2" t="n">
        <v>100</v>
      </c>
      <c r="DX941" s="2" t="n">
        <v>0</v>
      </c>
      <c r="DY941" s="2" t="n">
        <v>100</v>
      </c>
      <c r="DZ941" s="2" t="n">
        <v>100</v>
      </c>
      <c r="EA941" s="2" t="n">
        <v>0</v>
      </c>
      <c r="EB941" s="2" t="n">
        <v>100</v>
      </c>
      <c r="EC941" s="2" t="n">
        <v>100</v>
      </c>
      <c r="ED941" s="2" t="n">
        <v>0</v>
      </c>
      <c r="EE941" s="2" t="n">
        <v>100</v>
      </c>
      <c r="EF941" s="2" t="n">
        <v>100</v>
      </c>
      <c r="EG941" s="2" t="n">
        <v>0</v>
      </c>
      <c r="EH941" s="2" t="n">
        <v>100</v>
      </c>
      <c r="EI941" s="2" t="n">
        <v>100</v>
      </c>
      <c r="EJ941" s="2" t="n">
        <v>0</v>
      </c>
      <c r="EK941" s="2" t="n">
        <v>100</v>
      </c>
      <c r="EL941" s="2" t="n">
        <v>100</v>
      </c>
      <c r="EM941" s="2" t="n">
        <v>0</v>
      </c>
      <c r="EN941" s="2" t="n">
        <v>100</v>
      </c>
      <c r="EO941" s="2" t="n">
        <v>100</v>
      </c>
      <c r="EP941" s="2" t="n">
        <v>0</v>
      </c>
    </row>
    <row r="942">
      <c r="A942" s="2" t="n">
        <v>3</v>
      </c>
      <c r="B942" s="2" t="inlineStr">
        <is>
          <t>31.01.07</t>
        </is>
      </c>
      <c r="C942" s="2" t="inlineStr">
        <is>
          <t>10 - Piso megadreno ouro van landel, tipo levigado, em placas com medidas 50x50cm e esp.:8cm</t>
        </is>
      </c>
      <c r="D942" s="2" t="inlineStr">
        <is>
          <t>31/03/2027</t>
        </is>
      </c>
      <c r="E942" s="2" t="inlineStr">
        <is>
          <t>22/12/2027</t>
        </is>
      </c>
      <c r="F942" s="2" t="n">
        <v>46520.04</v>
      </c>
      <c r="G942" s="2" t="n">
        <v>0</v>
      </c>
      <c r="H942" s="2" t="n">
        <v>46520.04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3.86</v>
      </c>
      <c r="CH942" s="2" t="n">
        <v>0</v>
      </c>
      <c r="CI942" s="2" t="n">
        <v>0</v>
      </c>
      <c r="CJ942" s="2" t="n">
        <v>42.48</v>
      </c>
      <c r="CK942" s="2" t="n">
        <v>0</v>
      </c>
      <c r="CL942" s="2" t="n">
        <v>0</v>
      </c>
      <c r="CM942" s="2" t="n">
        <v>83.03</v>
      </c>
      <c r="CN942" s="2" t="n">
        <v>0</v>
      </c>
      <c r="CO942" s="2" t="n">
        <v>30.9</v>
      </c>
      <c r="CP942" s="2" t="n">
        <v>83.03</v>
      </c>
      <c r="CQ942" s="2" t="n">
        <v>0</v>
      </c>
      <c r="CR942" s="2" t="n">
        <v>73.38</v>
      </c>
      <c r="CS942" s="2" t="n">
        <v>83.03</v>
      </c>
      <c r="CT942" s="2" t="n">
        <v>0</v>
      </c>
      <c r="CU942" s="2" t="n">
        <v>85.61</v>
      </c>
      <c r="CV942" s="2" t="n">
        <v>85.86</v>
      </c>
      <c r="CW942" s="2" t="n">
        <v>0</v>
      </c>
      <c r="CX942" s="2" t="n">
        <v>90.75</v>
      </c>
      <c r="CY942" s="2" t="n">
        <v>91</v>
      </c>
      <c r="CZ942" s="2" t="n">
        <v>0</v>
      </c>
      <c r="DA942" s="2" t="n">
        <v>95.89</v>
      </c>
      <c r="DB942" s="2" t="n">
        <v>96.14</v>
      </c>
      <c r="DC942" s="2" t="n">
        <v>0</v>
      </c>
      <c r="DD942" s="2" t="n">
        <v>99.73999999999999</v>
      </c>
      <c r="DE942" s="2" t="n">
        <v>100</v>
      </c>
      <c r="DF942" s="2" t="n">
        <v>0</v>
      </c>
      <c r="DG942" s="2" t="n">
        <v>100</v>
      </c>
      <c r="DH942" s="2" t="n">
        <v>100</v>
      </c>
      <c r="DI942" s="2" t="n">
        <v>0</v>
      </c>
      <c r="DJ942" s="2" t="n">
        <v>100</v>
      </c>
      <c r="DK942" s="2" t="n">
        <v>100</v>
      </c>
      <c r="DL942" s="2" t="n">
        <v>0</v>
      </c>
      <c r="DM942" s="2" t="n">
        <v>100</v>
      </c>
      <c r="DN942" s="2" t="n">
        <v>100</v>
      </c>
      <c r="DO942" s="2" t="n">
        <v>0</v>
      </c>
      <c r="DP942" s="2" t="n">
        <v>100</v>
      </c>
      <c r="DQ942" s="2" t="n">
        <v>100</v>
      </c>
      <c r="DR942" s="2" t="n">
        <v>0</v>
      </c>
      <c r="DS942" s="2" t="n">
        <v>100</v>
      </c>
      <c r="DT942" s="2" t="n">
        <v>100</v>
      </c>
      <c r="DU942" s="2" t="n">
        <v>0</v>
      </c>
      <c r="DV942" s="2" t="n">
        <v>100</v>
      </c>
      <c r="DW942" s="2" t="n">
        <v>100</v>
      </c>
      <c r="DX942" s="2" t="n">
        <v>0</v>
      </c>
      <c r="DY942" s="2" t="n">
        <v>100</v>
      </c>
      <c r="DZ942" s="2" t="n">
        <v>100</v>
      </c>
      <c r="EA942" s="2" t="n">
        <v>0</v>
      </c>
      <c r="EB942" s="2" t="n">
        <v>100</v>
      </c>
      <c r="EC942" s="2" t="n">
        <v>100</v>
      </c>
      <c r="ED942" s="2" t="n">
        <v>0</v>
      </c>
      <c r="EE942" s="2" t="n">
        <v>100</v>
      </c>
      <c r="EF942" s="2" t="n">
        <v>100</v>
      </c>
      <c r="EG942" s="2" t="n">
        <v>0</v>
      </c>
      <c r="EH942" s="2" t="n">
        <v>100</v>
      </c>
      <c r="EI942" s="2" t="n">
        <v>100</v>
      </c>
      <c r="EJ942" s="2" t="n">
        <v>0</v>
      </c>
      <c r="EK942" s="2" t="n">
        <v>100</v>
      </c>
      <c r="EL942" s="2" t="n">
        <v>100</v>
      </c>
      <c r="EM942" s="2" t="n">
        <v>0</v>
      </c>
      <c r="EN942" s="2" t="n">
        <v>100</v>
      </c>
      <c r="EO942" s="2" t="n">
        <v>100</v>
      </c>
      <c r="EP942" s="2" t="n">
        <v>0</v>
      </c>
    </row>
    <row r="943">
      <c r="A943" s="2" t="n">
        <v>3</v>
      </c>
      <c r="B943" s="2" t="inlineStr">
        <is>
          <t>31.01.08</t>
        </is>
      </c>
      <c r="C943" s="2" t="inlineStr">
        <is>
          <t>Piso em ladrilho hidráulico 20x20cm, modelo rampa, cor cinza</t>
        </is>
      </c>
      <c r="D943" s="2" t="inlineStr">
        <is>
          <t>31/03/2027</t>
        </is>
      </c>
      <c r="E943" s="2" t="inlineStr">
        <is>
          <t>22/12/2027</t>
        </is>
      </c>
      <c r="F943" s="2" t="n">
        <v>6678.770852755873</v>
      </c>
      <c r="G943" s="2" t="n">
        <v>0</v>
      </c>
      <c r="H943" s="2" t="n">
        <v>6678.770852755873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3.86</v>
      </c>
      <c r="CH943" s="2" t="n">
        <v>0</v>
      </c>
      <c r="CI943" s="2" t="n">
        <v>0</v>
      </c>
      <c r="CJ943" s="2" t="n">
        <v>42.48</v>
      </c>
      <c r="CK943" s="2" t="n">
        <v>0</v>
      </c>
      <c r="CL943" s="2" t="n">
        <v>0</v>
      </c>
      <c r="CM943" s="2" t="n">
        <v>83.03</v>
      </c>
      <c r="CN943" s="2" t="n">
        <v>0</v>
      </c>
      <c r="CO943" s="2" t="n">
        <v>30.9</v>
      </c>
      <c r="CP943" s="2" t="n">
        <v>83.03</v>
      </c>
      <c r="CQ943" s="2" t="n">
        <v>0</v>
      </c>
      <c r="CR943" s="2" t="n">
        <v>73.38</v>
      </c>
      <c r="CS943" s="2" t="n">
        <v>83.03</v>
      </c>
      <c r="CT943" s="2" t="n">
        <v>0</v>
      </c>
      <c r="CU943" s="2" t="n">
        <v>85.61</v>
      </c>
      <c r="CV943" s="2" t="n">
        <v>85.86</v>
      </c>
      <c r="CW943" s="2" t="n">
        <v>0</v>
      </c>
      <c r="CX943" s="2" t="n">
        <v>90.75</v>
      </c>
      <c r="CY943" s="2" t="n">
        <v>91</v>
      </c>
      <c r="CZ943" s="2" t="n">
        <v>0</v>
      </c>
      <c r="DA943" s="2" t="n">
        <v>95.89</v>
      </c>
      <c r="DB943" s="2" t="n">
        <v>96.14</v>
      </c>
      <c r="DC943" s="2" t="n">
        <v>0</v>
      </c>
      <c r="DD943" s="2" t="n">
        <v>99.73999999999999</v>
      </c>
      <c r="DE943" s="2" t="n">
        <v>100</v>
      </c>
      <c r="DF943" s="2" t="n">
        <v>0</v>
      </c>
      <c r="DG943" s="2" t="n">
        <v>100</v>
      </c>
      <c r="DH943" s="2" t="n">
        <v>100</v>
      </c>
      <c r="DI943" s="2" t="n">
        <v>0</v>
      </c>
      <c r="DJ943" s="2" t="n">
        <v>100</v>
      </c>
      <c r="DK943" s="2" t="n">
        <v>100</v>
      </c>
      <c r="DL943" s="2" t="n">
        <v>0</v>
      </c>
      <c r="DM943" s="2" t="n">
        <v>100</v>
      </c>
      <c r="DN943" s="2" t="n">
        <v>100</v>
      </c>
      <c r="DO943" s="2" t="n">
        <v>0</v>
      </c>
      <c r="DP943" s="2" t="n">
        <v>100</v>
      </c>
      <c r="DQ943" s="2" t="n">
        <v>100</v>
      </c>
      <c r="DR943" s="2" t="n">
        <v>0</v>
      </c>
      <c r="DS943" s="2" t="n">
        <v>100</v>
      </c>
      <c r="DT943" s="2" t="n">
        <v>100</v>
      </c>
      <c r="DU943" s="2" t="n">
        <v>0</v>
      </c>
      <c r="DV943" s="2" t="n">
        <v>100</v>
      </c>
      <c r="DW943" s="2" t="n">
        <v>100</v>
      </c>
      <c r="DX943" s="2" t="n">
        <v>0</v>
      </c>
      <c r="DY943" s="2" t="n">
        <v>100</v>
      </c>
      <c r="DZ943" s="2" t="n">
        <v>100</v>
      </c>
      <c r="EA943" s="2" t="n">
        <v>0</v>
      </c>
      <c r="EB943" s="2" t="n">
        <v>100</v>
      </c>
      <c r="EC943" s="2" t="n">
        <v>100</v>
      </c>
      <c r="ED943" s="2" t="n">
        <v>0</v>
      </c>
      <c r="EE943" s="2" t="n">
        <v>100</v>
      </c>
      <c r="EF943" s="2" t="n">
        <v>100</v>
      </c>
      <c r="EG943" s="2" t="n">
        <v>0</v>
      </c>
      <c r="EH943" s="2" t="n">
        <v>100</v>
      </c>
      <c r="EI943" s="2" t="n">
        <v>100</v>
      </c>
      <c r="EJ943" s="2" t="n">
        <v>0</v>
      </c>
      <c r="EK943" s="2" t="n">
        <v>100</v>
      </c>
      <c r="EL943" s="2" t="n">
        <v>100</v>
      </c>
      <c r="EM943" s="2" t="n">
        <v>0</v>
      </c>
      <c r="EN943" s="2" t="n">
        <v>100</v>
      </c>
      <c r="EO943" s="2" t="n">
        <v>100</v>
      </c>
      <c r="EP943" s="2" t="n">
        <v>0</v>
      </c>
    </row>
    <row r="944">
      <c r="A944" s="2" t="n">
        <v>3</v>
      </c>
      <c r="B944" s="2" t="inlineStr">
        <is>
          <t>31.01.09</t>
        </is>
      </c>
      <c r="C944" s="2" t="inlineStr">
        <is>
          <t>Piso tatil para Portadores de necessidades especiais</t>
        </is>
      </c>
      <c r="D944" s="2" t="inlineStr">
        <is>
          <t>31/03/2027</t>
        </is>
      </c>
      <c r="E944" s="2" t="inlineStr">
        <is>
          <t>22/12/2027</t>
        </is>
      </c>
      <c r="F944" s="2" t="n">
        <v>3521.274507508301</v>
      </c>
      <c r="G944" s="2" t="n">
        <v>0</v>
      </c>
      <c r="H944" s="2" t="n">
        <v>3521.274507508301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3.86</v>
      </c>
      <c r="CH944" s="2" t="n">
        <v>0</v>
      </c>
      <c r="CI944" s="2" t="n">
        <v>0</v>
      </c>
      <c r="CJ944" s="2" t="n">
        <v>42.48</v>
      </c>
      <c r="CK944" s="2" t="n">
        <v>0</v>
      </c>
      <c r="CL944" s="2" t="n">
        <v>0</v>
      </c>
      <c r="CM944" s="2" t="n">
        <v>83.03</v>
      </c>
      <c r="CN944" s="2" t="n">
        <v>0</v>
      </c>
      <c r="CO944" s="2" t="n">
        <v>30.9</v>
      </c>
      <c r="CP944" s="2" t="n">
        <v>83.03</v>
      </c>
      <c r="CQ944" s="2" t="n">
        <v>0</v>
      </c>
      <c r="CR944" s="2" t="n">
        <v>73.38</v>
      </c>
      <c r="CS944" s="2" t="n">
        <v>83.03</v>
      </c>
      <c r="CT944" s="2" t="n">
        <v>0</v>
      </c>
      <c r="CU944" s="2" t="n">
        <v>85.61</v>
      </c>
      <c r="CV944" s="2" t="n">
        <v>85.86</v>
      </c>
      <c r="CW944" s="2" t="n">
        <v>0</v>
      </c>
      <c r="CX944" s="2" t="n">
        <v>90.75</v>
      </c>
      <c r="CY944" s="2" t="n">
        <v>91</v>
      </c>
      <c r="CZ944" s="2" t="n">
        <v>0</v>
      </c>
      <c r="DA944" s="2" t="n">
        <v>95.89</v>
      </c>
      <c r="DB944" s="2" t="n">
        <v>96.14</v>
      </c>
      <c r="DC944" s="2" t="n">
        <v>0</v>
      </c>
      <c r="DD944" s="2" t="n">
        <v>99.73999999999999</v>
      </c>
      <c r="DE944" s="2" t="n">
        <v>100</v>
      </c>
      <c r="DF944" s="2" t="n">
        <v>0</v>
      </c>
      <c r="DG944" s="2" t="n">
        <v>100</v>
      </c>
      <c r="DH944" s="2" t="n">
        <v>100</v>
      </c>
      <c r="DI944" s="2" t="n">
        <v>0</v>
      </c>
      <c r="DJ944" s="2" t="n">
        <v>100</v>
      </c>
      <c r="DK944" s="2" t="n">
        <v>100</v>
      </c>
      <c r="DL944" s="2" t="n">
        <v>0</v>
      </c>
      <c r="DM944" s="2" t="n">
        <v>100</v>
      </c>
      <c r="DN944" s="2" t="n">
        <v>100</v>
      </c>
      <c r="DO944" s="2" t="n">
        <v>0</v>
      </c>
      <c r="DP944" s="2" t="n">
        <v>100</v>
      </c>
      <c r="DQ944" s="2" t="n">
        <v>100</v>
      </c>
      <c r="DR944" s="2" t="n">
        <v>0</v>
      </c>
      <c r="DS944" s="2" t="n">
        <v>100</v>
      </c>
      <c r="DT944" s="2" t="n">
        <v>100</v>
      </c>
      <c r="DU944" s="2" t="n">
        <v>0</v>
      </c>
      <c r="DV944" s="2" t="n">
        <v>100</v>
      </c>
      <c r="DW944" s="2" t="n">
        <v>100</v>
      </c>
      <c r="DX944" s="2" t="n">
        <v>0</v>
      </c>
      <c r="DY944" s="2" t="n">
        <v>100</v>
      </c>
      <c r="DZ944" s="2" t="n">
        <v>100</v>
      </c>
      <c r="EA944" s="2" t="n">
        <v>0</v>
      </c>
      <c r="EB944" s="2" t="n">
        <v>100</v>
      </c>
      <c r="EC944" s="2" t="n">
        <v>100</v>
      </c>
      <c r="ED944" s="2" t="n">
        <v>0</v>
      </c>
      <c r="EE944" s="2" t="n">
        <v>100</v>
      </c>
      <c r="EF944" s="2" t="n">
        <v>100</v>
      </c>
      <c r="EG944" s="2" t="n">
        <v>0</v>
      </c>
      <c r="EH944" s="2" t="n">
        <v>100</v>
      </c>
      <c r="EI944" s="2" t="n">
        <v>100</v>
      </c>
      <c r="EJ944" s="2" t="n">
        <v>0</v>
      </c>
      <c r="EK944" s="2" t="n">
        <v>100</v>
      </c>
      <c r="EL944" s="2" t="n">
        <v>100</v>
      </c>
      <c r="EM944" s="2" t="n">
        <v>0</v>
      </c>
      <c r="EN944" s="2" t="n">
        <v>100</v>
      </c>
      <c r="EO944" s="2" t="n">
        <v>100</v>
      </c>
      <c r="EP944" s="2" t="n">
        <v>0</v>
      </c>
    </row>
    <row r="945">
      <c r="A945" s="2" t="n">
        <v>1</v>
      </c>
      <c r="B945" s="2" t="inlineStr">
        <is>
          <t>32</t>
        </is>
      </c>
      <c r="C945" s="2" t="inlineStr">
        <is>
          <t>REVESTIMENTO DIVERSOS - FACHADA</t>
        </is>
      </c>
      <c r="D945" s="2" t="inlineStr">
        <is>
          <t>12/05/2025</t>
        </is>
      </c>
      <c r="E945" s="2" t="inlineStr">
        <is>
          <t>28/11/2028</t>
        </is>
      </c>
      <c r="F945" s="2" t="n">
        <v>6036456.853596077</v>
      </c>
      <c r="G945" s="2" t="n">
        <v>0</v>
      </c>
      <c r="H945" s="2" t="n">
        <v>6036456.853596077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0.22</v>
      </c>
      <c r="P945" s="2" t="n">
        <v>0.22</v>
      </c>
      <c r="Q945" s="2" t="n">
        <v>0</v>
      </c>
      <c r="R945" s="2" t="n">
        <v>0.26</v>
      </c>
      <c r="S945" s="2" t="n">
        <v>0.26</v>
      </c>
      <c r="T945" s="2" t="n">
        <v>0.24</v>
      </c>
      <c r="U945" s="2" t="n">
        <v>0.35</v>
      </c>
      <c r="V945" s="2" t="n">
        <v>0.35</v>
      </c>
      <c r="W945" s="2" t="n">
        <v>0.35</v>
      </c>
      <c r="X945" s="2" t="n">
        <v>0.45</v>
      </c>
      <c r="Y945" s="2" t="n">
        <v>0.45</v>
      </c>
      <c r="Z945" s="2" t="n">
        <v>0.44</v>
      </c>
      <c r="AA945" s="2" t="n">
        <v>0.5</v>
      </c>
      <c r="AB945" s="2" t="n">
        <v>0.5</v>
      </c>
      <c r="AC945" s="2" t="n">
        <v>0.5</v>
      </c>
      <c r="AD945" s="2" t="n">
        <v>0.5</v>
      </c>
      <c r="AE945" s="2" t="n">
        <v>0.5</v>
      </c>
      <c r="AF945" s="2" t="n">
        <v>0.5</v>
      </c>
      <c r="AG945" s="2" t="n">
        <v>0.5</v>
      </c>
      <c r="AH945" s="2" t="n">
        <v>0.5</v>
      </c>
      <c r="AI945" s="2" t="n">
        <v>0.5</v>
      </c>
      <c r="AJ945" s="2" t="n">
        <v>0.5</v>
      </c>
      <c r="AK945" s="2" t="n">
        <v>0.5</v>
      </c>
      <c r="AL945" s="2" t="n">
        <v>0.5</v>
      </c>
      <c r="AM945" s="2" t="n">
        <v>0.5</v>
      </c>
      <c r="AN945" s="2" t="n">
        <v>0.5</v>
      </c>
      <c r="AO945" s="2" t="n">
        <v>0.5</v>
      </c>
      <c r="AP945" s="2" t="n">
        <v>0.5</v>
      </c>
      <c r="AQ945" s="2" t="n">
        <v>0.5</v>
      </c>
      <c r="AR945" s="2" t="n">
        <v>0.5</v>
      </c>
      <c r="AS945" s="2" t="n">
        <v>0.5</v>
      </c>
      <c r="AT945" s="2" t="n">
        <v>0.5</v>
      </c>
      <c r="AU945" s="2" t="n">
        <v>0.5</v>
      </c>
      <c r="AV945" s="2" t="n">
        <v>0.91</v>
      </c>
      <c r="AW945" s="2" t="n">
        <v>0.63</v>
      </c>
      <c r="AX945" s="2" t="n">
        <v>0.78</v>
      </c>
      <c r="AY945" s="2" t="n">
        <v>1.43</v>
      </c>
      <c r="AZ945" s="2" t="n">
        <v>1.06</v>
      </c>
      <c r="BA945" s="2" t="n">
        <v>1.28</v>
      </c>
      <c r="BB945" s="2" t="n">
        <v>2</v>
      </c>
      <c r="BC945" s="2" t="n">
        <v>1.49</v>
      </c>
      <c r="BD945" s="2" t="n">
        <v>2.07</v>
      </c>
      <c r="BE945" s="2" t="n">
        <v>2.57</v>
      </c>
      <c r="BF945" s="2" t="n">
        <v>2.38</v>
      </c>
      <c r="BG945" s="2" t="n">
        <v>2.79</v>
      </c>
      <c r="BH945" s="2" t="n">
        <v>3.24</v>
      </c>
      <c r="BI945" s="2" t="n">
        <v>3.41</v>
      </c>
      <c r="BJ945" s="2" t="n">
        <v>3.02</v>
      </c>
      <c r="BK945" s="2" t="n">
        <v>4.53</v>
      </c>
      <c r="BL945" s="2" t="n">
        <v>4.73</v>
      </c>
      <c r="BM945" s="2" t="n">
        <v>3.02</v>
      </c>
      <c r="BN945" s="2" t="n">
        <v>6.13</v>
      </c>
      <c r="BO945" s="2" t="n">
        <v>6.51</v>
      </c>
      <c r="BP945" s="2" t="n">
        <v>3.02</v>
      </c>
      <c r="BQ945" s="2" t="n">
        <v>7.5</v>
      </c>
      <c r="BR945" s="2" t="n">
        <v>7.7</v>
      </c>
      <c r="BS945" s="2" t="n">
        <v>3.02</v>
      </c>
      <c r="BT945" s="2" t="n">
        <v>8.390000000000001</v>
      </c>
      <c r="BU945" s="2" t="n">
        <v>8.380000000000001</v>
      </c>
      <c r="BV945" s="2" t="n">
        <v>3.02</v>
      </c>
      <c r="BW945" s="2" t="n">
        <v>9.44</v>
      </c>
      <c r="BX945" s="2" t="n">
        <v>9.19</v>
      </c>
      <c r="BY945" s="2" t="n">
        <v>3.02</v>
      </c>
      <c r="BZ945" s="2" t="n">
        <v>10.29</v>
      </c>
      <c r="CA945" s="2" t="n">
        <v>10</v>
      </c>
      <c r="CB945" s="2" t="n">
        <v>3.02</v>
      </c>
      <c r="CC945" s="2" t="n">
        <v>12.74</v>
      </c>
      <c r="CD945" s="2" t="n">
        <v>11.78</v>
      </c>
      <c r="CE945" s="2" t="n">
        <v>3.02</v>
      </c>
      <c r="CF945" s="2" t="n">
        <v>16.04</v>
      </c>
      <c r="CG945" s="2" t="n">
        <v>15.17</v>
      </c>
      <c r="CH945" s="2" t="n">
        <v>3.02</v>
      </c>
      <c r="CI945" s="2" t="n">
        <v>18.83</v>
      </c>
      <c r="CJ945" s="2" t="n">
        <v>18</v>
      </c>
      <c r="CK945" s="2" t="n">
        <v>3.02</v>
      </c>
      <c r="CL945" s="2" t="n">
        <v>21.95</v>
      </c>
      <c r="CM945" s="2" t="n">
        <v>21.14</v>
      </c>
      <c r="CN945" s="2" t="n">
        <v>3.02</v>
      </c>
      <c r="CO945" s="2" t="n">
        <v>24.8</v>
      </c>
      <c r="CP945" s="2" t="n">
        <v>24.44</v>
      </c>
      <c r="CQ945" s="2" t="n">
        <v>3.02</v>
      </c>
      <c r="CR945" s="2" t="n">
        <v>30.01</v>
      </c>
      <c r="CS945" s="2" t="n">
        <v>28.4</v>
      </c>
      <c r="CT945" s="2" t="n">
        <v>3.02</v>
      </c>
      <c r="CU945" s="2" t="n">
        <v>37.45</v>
      </c>
      <c r="CV945" s="2" t="n">
        <v>36.19</v>
      </c>
      <c r="CW945" s="2" t="n">
        <v>3.02</v>
      </c>
      <c r="CX945" s="2" t="n">
        <v>44.78</v>
      </c>
      <c r="CY945" s="2" t="n">
        <v>43.17</v>
      </c>
      <c r="CZ945" s="2" t="n">
        <v>3.02</v>
      </c>
      <c r="DA945" s="2" t="n">
        <v>46.78</v>
      </c>
      <c r="DB945" s="2" t="n">
        <v>46.46</v>
      </c>
      <c r="DC945" s="2" t="n">
        <v>3.02</v>
      </c>
      <c r="DD945" s="2" t="n">
        <v>51.43</v>
      </c>
      <c r="DE945" s="2" t="n">
        <v>49.44</v>
      </c>
      <c r="DF945" s="2" t="n">
        <v>3.02</v>
      </c>
      <c r="DG945" s="2" t="n">
        <v>57</v>
      </c>
      <c r="DH945" s="2" t="n">
        <v>55.79</v>
      </c>
      <c r="DI945" s="2" t="n">
        <v>3.02</v>
      </c>
      <c r="DJ945" s="2" t="n">
        <v>58.24</v>
      </c>
      <c r="DK945" s="2" t="n">
        <v>57.93</v>
      </c>
      <c r="DL945" s="2" t="n">
        <v>3.02</v>
      </c>
      <c r="DM945" s="2" t="n">
        <v>68.64</v>
      </c>
      <c r="DN945" s="2" t="n">
        <v>64.73</v>
      </c>
      <c r="DO945" s="2" t="n">
        <v>3.02</v>
      </c>
      <c r="DP945" s="2" t="n">
        <v>76.52</v>
      </c>
      <c r="DQ945" s="2" t="n">
        <v>75.13</v>
      </c>
      <c r="DR945" s="2" t="n">
        <v>3.02</v>
      </c>
      <c r="DS945" s="2" t="n">
        <v>83.76000000000001</v>
      </c>
      <c r="DT945" s="2" t="n">
        <v>81.39</v>
      </c>
      <c r="DU945" s="2" t="n">
        <v>3.02</v>
      </c>
      <c r="DV945" s="2" t="n">
        <v>91.43000000000001</v>
      </c>
      <c r="DW945" s="2" t="n">
        <v>89.98</v>
      </c>
      <c r="DX945" s="2" t="n">
        <v>3.02</v>
      </c>
      <c r="DY945" s="2" t="n">
        <v>93.81999999999999</v>
      </c>
      <c r="DZ945" s="2" t="n">
        <v>93.78</v>
      </c>
      <c r="EA945" s="2" t="n">
        <v>3.02</v>
      </c>
      <c r="EB945" s="2" t="n">
        <v>96.16</v>
      </c>
      <c r="EC945" s="2" t="n">
        <v>95.31</v>
      </c>
      <c r="ED945" s="2" t="n">
        <v>3.02</v>
      </c>
      <c r="EE945" s="2" t="n">
        <v>99.65000000000001</v>
      </c>
      <c r="EF945" s="2" t="n">
        <v>98.2</v>
      </c>
      <c r="EG945" s="2" t="n">
        <v>3.02</v>
      </c>
      <c r="EH945" s="2" t="n">
        <v>99.89</v>
      </c>
      <c r="EI945" s="2" t="n">
        <v>98.70999999999999</v>
      </c>
      <c r="EJ945" s="2" t="n">
        <v>3.02</v>
      </c>
      <c r="EK945" s="2" t="n">
        <v>100</v>
      </c>
      <c r="EL945" s="2" t="n">
        <v>99.97</v>
      </c>
      <c r="EM945" s="2" t="n">
        <v>3.02</v>
      </c>
      <c r="EN945" s="2" t="n">
        <v>100</v>
      </c>
      <c r="EO945" s="2" t="n">
        <v>100</v>
      </c>
      <c r="EP945" s="2" t="n">
        <v>3.02</v>
      </c>
    </row>
    <row r="946">
      <c r="A946" s="2" t="n">
        <v>2</v>
      </c>
      <c r="B946" s="2" t="inlineStr">
        <is>
          <t>32.01</t>
        </is>
      </c>
      <c r="C946" s="2" t="inlineStr">
        <is>
          <t>Revestimento de fachada</t>
        </is>
      </c>
      <c r="D946" s="2" t="inlineStr">
        <is>
          <t>24/04/2026</t>
        </is>
      </c>
      <c r="E946" s="2" t="inlineStr">
        <is>
          <t>28/11/2028</t>
        </is>
      </c>
      <c r="F946" s="2" t="n">
        <v>5305794.02351884</v>
      </c>
      <c r="G946" s="2" t="n">
        <v>0</v>
      </c>
      <c r="H946" s="2" t="n">
        <v>5305794.02351884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0.21</v>
      </c>
      <c r="AW946" s="2" t="n">
        <v>0.09</v>
      </c>
      <c r="AX946" s="2" t="n">
        <v>0.24</v>
      </c>
      <c r="AY946" s="2" t="n">
        <v>0.49</v>
      </c>
      <c r="AZ946" s="2" t="n">
        <v>0.39</v>
      </c>
      <c r="BA946" s="2" t="n">
        <v>0.62</v>
      </c>
      <c r="BB946" s="2" t="n">
        <v>0.82</v>
      </c>
      <c r="BC946" s="2" t="n">
        <v>0.7</v>
      </c>
      <c r="BD946" s="2" t="n">
        <v>0.8100000000000001</v>
      </c>
      <c r="BE946" s="2" t="n">
        <v>1.24</v>
      </c>
      <c r="BF946" s="2" t="n">
        <v>1.02</v>
      </c>
      <c r="BG946" s="2" t="n">
        <v>1.31</v>
      </c>
      <c r="BH946" s="2" t="n">
        <v>1.67</v>
      </c>
      <c r="BI946" s="2" t="n">
        <v>1.67</v>
      </c>
      <c r="BJ946" s="2" t="n">
        <v>1.5</v>
      </c>
      <c r="BK946" s="2" t="n">
        <v>2.14</v>
      </c>
      <c r="BL946" s="2" t="n">
        <v>2.26</v>
      </c>
      <c r="BM946" s="2" t="n">
        <v>1.5</v>
      </c>
      <c r="BN946" s="2" t="n">
        <v>2.64</v>
      </c>
      <c r="BO946" s="2" t="n">
        <v>2.83</v>
      </c>
      <c r="BP946" s="2" t="n">
        <v>1.5</v>
      </c>
      <c r="BQ946" s="2" t="n">
        <v>3.01</v>
      </c>
      <c r="BR946" s="2" t="n">
        <v>3.14</v>
      </c>
      <c r="BS946" s="2" t="n">
        <v>1.5</v>
      </c>
      <c r="BT946" s="2" t="n">
        <v>3.22</v>
      </c>
      <c r="BU946" s="2" t="n">
        <v>3.32</v>
      </c>
      <c r="BV946" s="2" t="n">
        <v>1.5</v>
      </c>
      <c r="BW946" s="2" t="n">
        <v>3.32</v>
      </c>
      <c r="BX946" s="2" t="n">
        <v>3.32</v>
      </c>
      <c r="BY946" s="2" t="n">
        <v>1.5</v>
      </c>
      <c r="BZ946" s="2" t="n">
        <v>3.37</v>
      </c>
      <c r="CA946" s="2" t="n">
        <v>3.32</v>
      </c>
      <c r="CB946" s="2" t="n">
        <v>1.5</v>
      </c>
      <c r="CC946" s="2" t="n">
        <v>5.24</v>
      </c>
      <c r="CD946" s="2" t="n">
        <v>4.43</v>
      </c>
      <c r="CE946" s="2" t="n">
        <v>1.5</v>
      </c>
      <c r="CF946" s="2" t="n">
        <v>8.029999999999999</v>
      </c>
      <c r="CG946" s="2" t="n">
        <v>7.31</v>
      </c>
      <c r="CH946" s="2" t="n">
        <v>1.5</v>
      </c>
      <c r="CI946" s="2" t="n">
        <v>10.28</v>
      </c>
      <c r="CJ946" s="2" t="n">
        <v>9.609999999999999</v>
      </c>
      <c r="CK946" s="2" t="n">
        <v>1.5</v>
      </c>
      <c r="CL946" s="2" t="n">
        <v>12.8</v>
      </c>
      <c r="CM946" s="2" t="n">
        <v>12.17</v>
      </c>
      <c r="CN946" s="2" t="n">
        <v>1.5</v>
      </c>
      <c r="CO946" s="2" t="n">
        <v>15.05</v>
      </c>
      <c r="CP946" s="2" t="n">
        <v>14.76</v>
      </c>
      <c r="CQ946" s="2" t="n">
        <v>1.5</v>
      </c>
      <c r="CR946" s="2" t="n">
        <v>20.58</v>
      </c>
      <c r="CS946" s="2" t="n">
        <v>18.81</v>
      </c>
      <c r="CT946" s="2" t="n">
        <v>1.5</v>
      </c>
      <c r="CU946" s="2" t="n">
        <v>28.92</v>
      </c>
      <c r="CV946" s="2" t="n">
        <v>27.49</v>
      </c>
      <c r="CW946" s="2" t="n">
        <v>1.5</v>
      </c>
      <c r="CX946" s="2" t="n">
        <v>37.26</v>
      </c>
      <c r="CY946" s="2" t="n">
        <v>35.43</v>
      </c>
      <c r="CZ946" s="2" t="n">
        <v>1.5</v>
      </c>
      <c r="DA946" s="2" t="n">
        <v>39.53</v>
      </c>
      <c r="DB946" s="2" t="n">
        <v>39.18</v>
      </c>
      <c r="DC946" s="2" t="n">
        <v>1.5</v>
      </c>
      <c r="DD946" s="2" t="n">
        <v>44.82</v>
      </c>
      <c r="DE946" s="2" t="n">
        <v>42.56</v>
      </c>
      <c r="DF946" s="2" t="n">
        <v>1.5</v>
      </c>
      <c r="DG946" s="2" t="n">
        <v>51.17</v>
      </c>
      <c r="DH946" s="2" t="n">
        <v>49.79</v>
      </c>
      <c r="DI946" s="2" t="n">
        <v>1.5</v>
      </c>
      <c r="DJ946" s="2" t="n">
        <v>52.58</v>
      </c>
      <c r="DK946" s="2" t="n">
        <v>52.22</v>
      </c>
      <c r="DL946" s="2" t="n">
        <v>1.5</v>
      </c>
      <c r="DM946" s="2" t="n">
        <v>64.41</v>
      </c>
      <c r="DN946" s="2" t="n">
        <v>59.95</v>
      </c>
      <c r="DO946" s="2" t="n">
        <v>1.5</v>
      </c>
      <c r="DP946" s="2" t="n">
        <v>73.37</v>
      </c>
      <c r="DQ946" s="2" t="n">
        <v>71.79000000000001</v>
      </c>
      <c r="DR946" s="2" t="n">
        <v>1.5</v>
      </c>
      <c r="DS946" s="2" t="n">
        <v>81.61</v>
      </c>
      <c r="DT946" s="2" t="n">
        <v>78.91</v>
      </c>
      <c r="DU946" s="2" t="n">
        <v>1.5</v>
      </c>
      <c r="DV946" s="2" t="n">
        <v>90.33</v>
      </c>
      <c r="DW946" s="2" t="n">
        <v>88.69</v>
      </c>
      <c r="DX946" s="2" t="n">
        <v>1.5</v>
      </c>
      <c r="DY946" s="2" t="n">
        <v>93.05</v>
      </c>
      <c r="DZ946" s="2" t="n">
        <v>93.01000000000001</v>
      </c>
      <c r="EA946" s="2" t="n">
        <v>1.5</v>
      </c>
      <c r="EB946" s="2" t="n">
        <v>95.68000000000001</v>
      </c>
      <c r="EC946" s="2" t="n">
        <v>94.73</v>
      </c>
      <c r="ED946" s="2" t="n">
        <v>1.5</v>
      </c>
      <c r="EE946" s="2" t="n">
        <v>99.61</v>
      </c>
      <c r="EF946" s="2" t="n">
        <v>97.95999999999999</v>
      </c>
      <c r="EG946" s="2" t="n">
        <v>1.5</v>
      </c>
      <c r="EH946" s="2" t="n">
        <v>99.88</v>
      </c>
      <c r="EI946" s="2" t="n">
        <v>98.54000000000001</v>
      </c>
      <c r="EJ946" s="2" t="n">
        <v>1.5</v>
      </c>
      <c r="EK946" s="2" t="n">
        <v>100</v>
      </c>
      <c r="EL946" s="2" t="n">
        <v>99.97</v>
      </c>
      <c r="EM946" s="2" t="n">
        <v>1.5</v>
      </c>
      <c r="EN946" s="2" t="n">
        <v>100</v>
      </c>
      <c r="EO946" s="2" t="n">
        <v>100</v>
      </c>
      <c r="EP946" s="2" t="n">
        <v>1.5</v>
      </c>
    </row>
    <row r="947">
      <c r="A947" s="2" t="n">
        <v>3</v>
      </c>
      <c r="B947" s="2" t="inlineStr">
        <is>
          <t>32.01.01</t>
        </is>
      </c>
      <c r="C947" s="2" t="inlineStr">
        <is>
          <t>Argamassas</t>
        </is>
      </c>
      <c r="D947" s="2" t="inlineStr">
        <is>
          <t>25/02/2027</t>
        </is>
      </c>
      <c r="E947" s="2" t="inlineStr">
        <is>
          <t>12/07/2028</t>
        </is>
      </c>
      <c r="F947" s="2" t="n">
        <v>1272692.017855368</v>
      </c>
      <c r="G947" s="2" t="n">
        <v>0</v>
      </c>
      <c r="H947" s="2" t="n">
        <v>1272692.017855368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0.18</v>
      </c>
      <c r="CA947" s="2" t="n">
        <v>0</v>
      </c>
      <c r="CB947" s="2" t="n">
        <v>0</v>
      </c>
      <c r="CC947" s="2" t="n">
        <v>7.15</v>
      </c>
      <c r="CD947" s="2" t="n">
        <v>4.11</v>
      </c>
      <c r="CE947" s="2" t="n">
        <v>0</v>
      </c>
      <c r="CF947" s="2" t="n">
        <v>17.39</v>
      </c>
      <c r="CG947" s="2" t="n">
        <v>14.83</v>
      </c>
      <c r="CH947" s="2" t="n">
        <v>0</v>
      </c>
      <c r="CI947" s="2" t="n">
        <v>24.97</v>
      </c>
      <c r="CJ947" s="2" t="n">
        <v>22.69</v>
      </c>
      <c r="CK947" s="2" t="n">
        <v>0</v>
      </c>
      <c r="CL947" s="2" t="n">
        <v>33.27</v>
      </c>
      <c r="CM947" s="2" t="n">
        <v>30.96</v>
      </c>
      <c r="CN947" s="2" t="n">
        <v>0</v>
      </c>
      <c r="CO947" s="2" t="n">
        <v>40.51</v>
      </c>
      <c r="CP947" s="2" t="n">
        <v>38.66</v>
      </c>
      <c r="CQ947" s="2" t="n">
        <v>0</v>
      </c>
      <c r="CR947" s="2" t="n">
        <v>47.84</v>
      </c>
      <c r="CS947" s="2" t="n">
        <v>45.81</v>
      </c>
      <c r="CT947" s="2" t="n">
        <v>0</v>
      </c>
      <c r="CU947" s="2" t="n">
        <v>54.52</v>
      </c>
      <c r="CV947" s="2" t="n">
        <v>52.93</v>
      </c>
      <c r="CW947" s="2" t="n">
        <v>0</v>
      </c>
      <c r="CX947" s="2" t="n">
        <v>61.29</v>
      </c>
      <c r="CY947" s="2" t="n">
        <v>59.25</v>
      </c>
      <c r="CZ947" s="2" t="n">
        <v>0</v>
      </c>
      <c r="DA947" s="2" t="n">
        <v>67.19</v>
      </c>
      <c r="DB947" s="2" t="n">
        <v>65.3</v>
      </c>
      <c r="DC947" s="2" t="n">
        <v>0</v>
      </c>
      <c r="DD947" s="2" t="n">
        <v>77.89</v>
      </c>
      <c r="DE947" s="2" t="n">
        <v>74.47</v>
      </c>
      <c r="DF947" s="2" t="n">
        <v>0</v>
      </c>
      <c r="DG947" s="2" t="n">
        <v>86.52</v>
      </c>
      <c r="DH947" s="2" t="n">
        <v>85.11</v>
      </c>
      <c r="DI947" s="2" t="n">
        <v>0</v>
      </c>
      <c r="DJ947" s="2" t="n">
        <v>90.73999999999999</v>
      </c>
      <c r="DK947" s="2" t="n">
        <v>89.54000000000001</v>
      </c>
      <c r="DL947" s="2" t="n">
        <v>0</v>
      </c>
      <c r="DM947" s="2" t="n">
        <v>94.18000000000001</v>
      </c>
      <c r="DN947" s="2" t="n">
        <v>93.28</v>
      </c>
      <c r="DO947" s="2" t="n">
        <v>0</v>
      </c>
      <c r="DP947" s="2" t="n">
        <v>96.48999999999999</v>
      </c>
      <c r="DQ947" s="2" t="n">
        <v>95.86</v>
      </c>
      <c r="DR947" s="2" t="n">
        <v>0</v>
      </c>
      <c r="DS947" s="2" t="n">
        <v>98.22</v>
      </c>
      <c r="DT947" s="2" t="n">
        <v>97.84</v>
      </c>
      <c r="DU947" s="2" t="n">
        <v>0</v>
      </c>
      <c r="DV947" s="2" t="n">
        <v>99.56</v>
      </c>
      <c r="DW947" s="2" t="n">
        <v>99.17</v>
      </c>
      <c r="DX947" s="2" t="n">
        <v>0</v>
      </c>
      <c r="DY947" s="2" t="n">
        <v>100</v>
      </c>
      <c r="DZ947" s="2" t="n">
        <v>100</v>
      </c>
      <c r="EA947" s="2" t="n">
        <v>0</v>
      </c>
      <c r="EB947" s="2" t="n">
        <v>100</v>
      </c>
      <c r="EC947" s="2" t="n">
        <v>100</v>
      </c>
      <c r="ED947" s="2" t="n">
        <v>0</v>
      </c>
      <c r="EE947" s="2" t="n">
        <v>100</v>
      </c>
      <c r="EF947" s="2" t="n">
        <v>100</v>
      </c>
      <c r="EG947" s="2" t="n">
        <v>0</v>
      </c>
      <c r="EH947" s="2" t="n">
        <v>100</v>
      </c>
      <c r="EI947" s="2" t="n">
        <v>100</v>
      </c>
      <c r="EJ947" s="2" t="n">
        <v>0</v>
      </c>
      <c r="EK947" s="2" t="n">
        <v>100</v>
      </c>
      <c r="EL947" s="2" t="n">
        <v>100</v>
      </c>
      <c r="EM947" s="2" t="n">
        <v>0</v>
      </c>
      <c r="EN947" s="2" t="n">
        <v>100</v>
      </c>
      <c r="EO947" s="2" t="n">
        <v>100</v>
      </c>
      <c r="EP947" s="2" t="n">
        <v>0</v>
      </c>
    </row>
    <row r="948">
      <c r="A948" s="2" t="n">
        <v>4</v>
      </c>
      <c r="B948" s="2" t="inlineStr">
        <is>
          <t>32.01.01.01</t>
        </is>
      </c>
      <c r="C948" s="2" t="inlineStr">
        <is>
          <t>Limpeza de fachadas</t>
        </is>
      </c>
      <c r="D948" s="2" t="inlineStr">
        <is>
          <t>25/02/2027</t>
        </is>
      </c>
      <c r="E948" s="2" t="inlineStr">
        <is>
          <t>12/07/2028</t>
        </is>
      </c>
      <c r="F948" s="2" t="n">
        <v>66235.83252070425</v>
      </c>
      <c r="G948" s="2" t="n">
        <v>0</v>
      </c>
      <c r="H948" s="2" t="n">
        <v>66235.83252070425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0.18</v>
      </c>
      <c r="CA948" s="2" t="n">
        <v>0</v>
      </c>
      <c r="CB948" s="2" t="n">
        <v>0</v>
      </c>
      <c r="CC948" s="2" t="n">
        <v>7.15</v>
      </c>
      <c r="CD948" s="2" t="n">
        <v>4.11</v>
      </c>
      <c r="CE948" s="2" t="n">
        <v>0</v>
      </c>
      <c r="CF948" s="2" t="n">
        <v>17.39</v>
      </c>
      <c r="CG948" s="2" t="n">
        <v>14.83</v>
      </c>
      <c r="CH948" s="2" t="n">
        <v>0</v>
      </c>
      <c r="CI948" s="2" t="n">
        <v>24.97</v>
      </c>
      <c r="CJ948" s="2" t="n">
        <v>22.69</v>
      </c>
      <c r="CK948" s="2" t="n">
        <v>0</v>
      </c>
      <c r="CL948" s="2" t="n">
        <v>33.27</v>
      </c>
      <c r="CM948" s="2" t="n">
        <v>30.96</v>
      </c>
      <c r="CN948" s="2" t="n">
        <v>0</v>
      </c>
      <c r="CO948" s="2" t="n">
        <v>40.51</v>
      </c>
      <c r="CP948" s="2" t="n">
        <v>38.66</v>
      </c>
      <c r="CQ948" s="2" t="n">
        <v>0</v>
      </c>
      <c r="CR948" s="2" t="n">
        <v>47.84</v>
      </c>
      <c r="CS948" s="2" t="n">
        <v>45.81</v>
      </c>
      <c r="CT948" s="2" t="n">
        <v>0</v>
      </c>
      <c r="CU948" s="2" t="n">
        <v>54.52</v>
      </c>
      <c r="CV948" s="2" t="n">
        <v>52.93</v>
      </c>
      <c r="CW948" s="2" t="n">
        <v>0</v>
      </c>
      <c r="CX948" s="2" t="n">
        <v>61.29</v>
      </c>
      <c r="CY948" s="2" t="n">
        <v>59.25</v>
      </c>
      <c r="CZ948" s="2" t="n">
        <v>0</v>
      </c>
      <c r="DA948" s="2" t="n">
        <v>67.19</v>
      </c>
      <c r="DB948" s="2" t="n">
        <v>65.3</v>
      </c>
      <c r="DC948" s="2" t="n">
        <v>0</v>
      </c>
      <c r="DD948" s="2" t="n">
        <v>77.89</v>
      </c>
      <c r="DE948" s="2" t="n">
        <v>74.47</v>
      </c>
      <c r="DF948" s="2" t="n">
        <v>0</v>
      </c>
      <c r="DG948" s="2" t="n">
        <v>86.52</v>
      </c>
      <c r="DH948" s="2" t="n">
        <v>85.11</v>
      </c>
      <c r="DI948" s="2" t="n">
        <v>0</v>
      </c>
      <c r="DJ948" s="2" t="n">
        <v>90.73999999999999</v>
      </c>
      <c r="DK948" s="2" t="n">
        <v>89.54000000000001</v>
      </c>
      <c r="DL948" s="2" t="n">
        <v>0</v>
      </c>
      <c r="DM948" s="2" t="n">
        <v>94.18000000000001</v>
      </c>
      <c r="DN948" s="2" t="n">
        <v>93.28</v>
      </c>
      <c r="DO948" s="2" t="n">
        <v>0</v>
      </c>
      <c r="DP948" s="2" t="n">
        <v>96.48999999999999</v>
      </c>
      <c r="DQ948" s="2" t="n">
        <v>95.86</v>
      </c>
      <c r="DR948" s="2" t="n">
        <v>0</v>
      </c>
      <c r="DS948" s="2" t="n">
        <v>98.22</v>
      </c>
      <c r="DT948" s="2" t="n">
        <v>97.84</v>
      </c>
      <c r="DU948" s="2" t="n">
        <v>0</v>
      </c>
      <c r="DV948" s="2" t="n">
        <v>99.56</v>
      </c>
      <c r="DW948" s="2" t="n">
        <v>99.17</v>
      </c>
      <c r="DX948" s="2" t="n">
        <v>0</v>
      </c>
      <c r="DY948" s="2" t="n">
        <v>100</v>
      </c>
      <c r="DZ948" s="2" t="n">
        <v>100</v>
      </c>
      <c r="EA948" s="2" t="n">
        <v>0</v>
      </c>
      <c r="EB948" s="2" t="n">
        <v>100</v>
      </c>
      <c r="EC948" s="2" t="n">
        <v>100</v>
      </c>
      <c r="ED948" s="2" t="n">
        <v>0</v>
      </c>
      <c r="EE948" s="2" t="n">
        <v>100</v>
      </c>
      <c r="EF948" s="2" t="n">
        <v>100</v>
      </c>
      <c r="EG948" s="2" t="n">
        <v>0</v>
      </c>
      <c r="EH948" s="2" t="n">
        <v>100</v>
      </c>
      <c r="EI948" s="2" t="n">
        <v>100</v>
      </c>
      <c r="EJ948" s="2" t="n">
        <v>0</v>
      </c>
      <c r="EK948" s="2" t="n">
        <v>100</v>
      </c>
      <c r="EL948" s="2" t="n">
        <v>100</v>
      </c>
      <c r="EM948" s="2" t="n">
        <v>0</v>
      </c>
      <c r="EN948" s="2" t="n">
        <v>100</v>
      </c>
      <c r="EO948" s="2" t="n">
        <v>100</v>
      </c>
      <c r="EP948" s="2" t="n">
        <v>0</v>
      </c>
    </row>
    <row r="949">
      <c r="A949" s="2" t="n">
        <v>4</v>
      </c>
      <c r="B949" s="2" t="inlineStr">
        <is>
          <t>32.01.01.02</t>
        </is>
      </c>
      <c r="C949" s="2" t="inlineStr">
        <is>
          <t>Taliscamento de Parede</t>
        </is>
      </c>
      <c r="D949" s="2" t="inlineStr">
        <is>
          <t>25/02/2027</t>
        </is>
      </c>
      <c r="E949" s="2" t="inlineStr">
        <is>
          <t>12/07/2028</t>
        </is>
      </c>
      <c r="F949" s="2" t="n">
        <v>24008.36353869597</v>
      </c>
      <c r="G949" s="2" t="n">
        <v>0</v>
      </c>
      <c r="H949" s="2" t="n">
        <v>24008.36353869597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0.18</v>
      </c>
      <c r="CA949" s="2" t="n">
        <v>0</v>
      </c>
      <c r="CB949" s="2" t="n">
        <v>0</v>
      </c>
      <c r="CC949" s="2" t="n">
        <v>7.15</v>
      </c>
      <c r="CD949" s="2" t="n">
        <v>4.11</v>
      </c>
      <c r="CE949" s="2" t="n">
        <v>0</v>
      </c>
      <c r="CF949" s="2" t="n">
        <v>17.39</v>
      </c>
      <c r="CG949" s="2" t="n">
        <v>14.83</v>
      </c>
      <c r="CH949" s="2" t="n">
        <v>0</v>
      </c>
      <c r="CI949" s="2" t="n">
        <v>24.97</v>
      </c>
      <c r="CJ949" s="2" t="n">
        <v>22.69</v>
      </c>
      <c r="CK949" s="2" t="n">
        <v>0</v>
      </c>
      <c r="CL949" s="2" t="n">
        <v>33.27</v>
      </c>
      <c r="CM949" s="2" t="n">
        <v>30.96</v>
      </c>
      <c r="CN949" s="2" t="n">
        <v>0</v>
      </c>
      <c r="CO949" s="2" t="n">
        <v>40.51</v>
      </c>
      <c r="CP949" s="2" t="n">
        <v>38.66</v>
      </c>
      <c r="CQ949" s="2" t="n">
        <v>0</v>
      </c>
      <c r="CR949" s="2" t="n">
        <v>47.84</v>
      </c>
      <c r="CS949" s="2" t="n">
        <v>45.81</v>
      </c>
      <c r="CT949" s="2" t="n">
        <v>0</v>
      </c>
      <c r="CU949" s="2" t="n">
        <v>54.52</v>
      </c>
      <c r="CV949" s="2" t="n">
        <v>52.93</v>
      </c>
      <c r="CW949" s="2" t="n">
        <v>0</v>
      </c>
      <c r="CX949" s="2" t="n">
        <v>61.29</v>
      </c>
      <c r="CY949" s="2" t="n">
        <v>59.25</v>
      </c>
      <c r="CZ949" s="2" t="n">
        <v>0</v>
      </c>
      <c r="DA949" s="2" t="n">
        <v>67.19</v>
      </c>
      <c r="DB949" s="2" t="n">
        <v>65.3</v>
      </c>
      <c r="DC949" s="2" t="n">
        <v>0</v>
      </c>
      <c r="DD949" s="2" t="n">
        <v>77.89</v>
      </c>
      <c r="DE949" s="2" t="n">
        <v>74.47</v>
      </c>
      <c r="DF949" s="2" t="n">
        <v>0</v>
      </c>
      <c r="DG949" s="2" t="n">
        <v>86.52</v>
      </c>
      <c r="DH949" s="2" t="n">
        <v>85.11</v>
      </c>
      <c r="DI949" s="2" t="n">
        <v>0</v>
      </c>
      <c r="DJ949" s="2" t="n">
        <v>90.73999999999999</v>
      </c>
      <c r="DK949" s="2" t="n">
        <v>89.54000000000001</v>
      </c>
      <c r="DL949" s="2" t="n">
        <v>0</v>
      </c>
      <c r="DM949" s="2" t="n">
        <v>94.18000000000001</v>
      </c>
      <c r="DN949" s="2" t="n">
        <v>93.28</v>
      </c>
      <c r="DO949" s="2" t="n">
        <v>0</v>
      </c>
      <c r="DP949" s="2" t="n">
        <v>96.48999999999999</v>
      </c>
      <c r="DQ949" s="2" t="n">
        <v>95.86</v>
      </c>
      <c r="DR949" s="2" t="n">
        <v>0</v>
      </c>
      <c r="DS949" s="2" t="n">
        <v>98.22</v>
      </c>
      <c r="DT949" s="2" t="n">
        <v>97.84</v>
      </c>
      <c r="DU949" s="2" t="n">
        <v>0</v>
      </c>
      <c r="DV949" s="2" t="n">
        <v>99.56</v>
      </c>
      <c r="DW949" s="2" t="n">
        <v>99.17</v>
      </c>
      <c r="DX949" s="2" t="n">
        <v>0</v>
      </c>
      <c r="DY949" s="2" t="n">
        <v>100</v>
      </c>
      <c r="DZ949" s="2" t="n">
        <v>100</v>
      </c>
      <c r="EA949" s="2" t="n">
        <v>0</v>
      </c>
      <c r="EB949" s="2" t="n">
        <v>100</v>
      </c>
      <c r="EC949" s="2" t="n">
        <v>100</v>
      </c>
      <c r="ED949" s="2" t="n">
        <v>0</v>
      </c>
      <c r="EE949" s="2" t="n">
        <v>100</v>
      </c>
      <c r="EF949" s="2" t="n">
        <v>100</v>
      </c>
      <c r="EG949" s="2" t="n">
        <v>0</v>
      </c>
      <c r="EH949" s="2" t="n">
        <v>100</v>
      </c>
      <c r="EI949" s="2" t="n">
        <v>100</v>
      </c>
      <c r="EJ949" s="2" t="n">
        <v>0</v>
      </c>
      <c r="EK949" s="2" t="n">
        <v>100</v>
      </c>
      <c r="EL949" s="2" t="n">
        <v>100</v>
      </c>
      <c r="EM949" s="2" t="n">
        <v>0</v>
      </c>
      <c r="EN949" s="2" t="n">
        <v>100</v>
      </c>
      <c r="EO949" s="2" t="n">
        <v>100</v>
      </c>
      <c r="EP949" s="2" t="n">
        <v>0</v>
      </c>
    </row>
    <row r="950">
      <c r="A950" s="2" t="n">
        <v>4</v>
      </c>
      <c r="B950" s="2" t="inlineStr">
        <is>
          <t>32.01.01.03</t>
        </is>
      </c>
      <c r="C950" s="2" t="inlineStr">
        <is>
          <t>Chapisco</t>
        </is>
      </c>
      <c r="D950" s="2" t="inlineStr">
        <is>
          <t>25/02/2027</t>
        </is>
      </c>
      <c r="E950" s="2" t="inlineStr">
        <is>
          <t>12/07/2028</t>
        </is>
      </c>
      <c r="F950" s="2" t="n">
        <v>188258.3030938018</v>
      </c>
      <c r="G950" s="2" t="n">
        <v>0</v>
      </c>
      <c r="H950" s="2" t="n">
        <v>188258.3030938018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0.18</v>
      </c>
      <c r="CA950" s="2" t="n">
        <v>0</v>
      </c>
      <c r="CB950" s="2" t="n">
        <v>0</v>
      </c>
      <c r="CC950" s="2" t="n">
        <v>7.15</v>
      </c>
      <c r="CD950" s="2" t="n">
        <v>4.11</v>
      </c>
      <c r="CE950" s="2" t="n">
        <v>0</v>
      </c>
      <c r="CF950" s="2" t="n">
        <v>17.39</v>
      </c>
      <c r="CG950" s="2" t="n">
        <v>14.83</v>
      </c>
      <c r="CH950" s="2" t="n">
        <v>0</v>
      </c>
      <c r="CI950" s="2" t="n">
        <v>24.97</v>
      </c>
      <c r="CJ950" s="2" t="n">
        <v>22.69</v>
      </c>
      <c r="CK950" s="2" t="n">
        <v>0</v>
      </c>
      <c r="CL950" s="2" t="n">
        <v>33.27</v>
      </c>
      <c r="CM950" s="2" t="n">
        <v>30.96</v>
      </c>
      <c r="CN950" s="2" t="n">
        <v>0</v>
      </c>
      <c r="CO950" s="2" t="n">
        <v>40.51</v>
      </c>
      <c r="CP950" s="2" t="n">
        <v>38.66</v>
      </c>
      <c r="CQ950" s="2" t="n">
        <v>0</v>
      </c>
      <c r="CR950" s="2" t="n">
        <v>47.84</v>
      </c>
      <c r="CS950" s="2" t="n">
        <v>45.81</v>
      </c>
      <c r="CT950" s="2" t="n">
        <v>0</v>
      </c>
      <c r="CU950" s="2" t="n">
        <v>54.52</v>
      </c>
      <c r="CV950" s="2" t="n">
        <v>52.93</v>
      </c>
      <c r="CW950" s="2" t="n">
        <v>0</v>
      </c>
      <c r="CX950" s="2" t="n">
        <v>61.29</v>
      </c>
      <c r="CY950" s="2" t="n">
        <v>59.25</v>
      </c>
      <c r="CZ950" s="2" t="n">
        <v>0</v>
      </c>
      <c r="DA950" s="2" t="n">
        <v>67.19</v>
      </c>
      <c r="DB950" s="2" t="n">
        <v>65.3</v>
      </c>
      <c r="DC950" s="2" t="n">
        <v>0</v>
      </c>
      <c r="DD950" s="2" t="n">
        <v>77.89</v>
      </c>
      <c r="DE950" s="2" t="n">
        <v>74.47</v>
      </c>
      <c r="DF950" s="2" t="n">
        <v>0</v>
      </c>
      <c r="DG950" s="2" t="n">
        <v>86.52</v>
      </c>
      <c r="DH950" s="2" t="n">
        <v>85.11</v>
      </c>
      <c r="DI950" s="2" t="n">
        <v>0</v>
      </c>
      <c r="DJ950" s="2" t="n">
        <v>90.73999999999999</v>
      </c>
      <c r="DK950" s="2" t="n">
        <v>89.54000000000001</v>
      </c>
      <c r="DL950" s="2" t="n">
        <v>0</v>
      </c>
      <c r="DM950" s="2" t="n">
        <v>94.18000000000001</v>
      </c>
      <c r="DN950" s="2" t="n">
        <v>93.28</v>
      </c>
      <c r="DO950" s="2" t="n">
        <v>0</v>
      </c>
      <c r="DP950" s="2" t="n">
        <v>96.48999999999999</v>
      </c>
      <c r="DQ950" s="2" t="n">
        <v>95.86</v>
      </c>
      <c r="DR950" s="2" t="n">
        <v>0</v>
      </c>
      <c r="DS950" s="2" t="n">
        <v>98.22</v>
      </c>
      <c r="DT950" s="2" t="n">
        <v>97.84</v>
      </c>
      <c r="DU950" s="2" t="n">
        <v>0</v>
      </c>
      <c r="DV950" s="2" t="n">
        <v>99.56</v>
      </c>
      <c r="DW950" s="2" t="n">
        <v>99.17</v>
      </c>
      <c r="DX950" s="2" t="n">
        <v>0</v>
      </c>
      <c r="DY950" s="2" t="n">
        <v>100</v>
      </c>
      <c r="DZ950" s="2" t="n">
        <v>100</v>
      </c>
      <c r="EA950" s="2" t="n">
        <v>0</v>
      </c>
      <c r="EB950" s="2" t="n">
        <v>100</v>
      </c>
      <c r="EC950" s="2" t="n">
        <v>100</v>
      </c>
      <c r="ED950" s="2" t="n">
        <v>0</v>
      </c>
      <c r="EE950" s="2" t="n">
        <v>100</v>
      </c>
      <c r="EF950" s="2" t="n">
        <v>100</v>
      </c>
      <c r="EG950" s="2" t="n">
        <v>0</v>
      </c>
      <c r="EH950" s="2" t="n">
        <v>100</v>
      </c>
      <c r="EI950" s="2" t="n">
        <v>100</v>
      </c>
      <c r="EJ950" s="2" t="n">
        <v>0</v>
      </c>
      <c r="EK950" s="2" t="n">
        <v>100</v>
      </c>
      <c r="EL950" s="2" t="n">
        <v>100</v>
      </c>
      <c r="EM950" s="2" t="n">
        <v>0</v>
      </c>
      <c r="EN950" s="2" t="n">
        <v>100</v>
      </c>
      <c r="EO950" s="2" t="n">
        <v>100</v>
      </c>
      <c r="EP950" s="2" t="n">
        <v>0</v>
      </c>
    </row>
    <row r="951">
      <c r="A951" s="2" t="n">
        <v>4</v>
      </c>
      <c r="B951" s="2" t="inlineStr">
        <is>
          <t>32.01.01.04</t>
        </is>
      </c>
      <c r="C951" s="2" t="inlineStr">
        <is>
          <t>Reboco esp.50mm</t>
        </is>
      </c>
      <c r="D951" s="2" t="inlineStr">
        <is>
          <t>25/02/2027</t>
        </is>
      </c>
      <c r="E951" s="2" t="inlineStr">
        <is>
          <t>12/07/2028</t>
        </is>
      </c>
      <c r="F951" s="2" t="n">
        <v>792528.8852008508</v>
      </c>
      <c r="G951" s="2" t="n">
        <v>0</v>
      </c>
      <c r="H951" s="2" t="n">
        <v>792528.8852008508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0.18</v>
      </c>
      <c r="CA951" s="2" t="n">
        <v>0</v>
      </c>
      <c r="CB951" s="2" t="n">
        <v>0</v>
      </c>
      <c r="CC951" s="2" t="n">
        <v>7.15</v>
      </c>
      <c r="CD951" s="2" t="n">
        <v>4.11</v>
      </c>
      <c r="CE951" s="2" t="n">
        <v>0</v>
      </c>
      <c r="CF951" s="2" t="n">
        <v>17.39</v>
      </c>
      <c r="CG951" s="2" t="n">
        <v>14.83</v>
      </c>
      <c r="CH951" s="2" t="n">
        <v>0</v>
      </c>
      <c r="CI951" s="2" t="n">
        <v>24.97</v>
      </c>
      <c r="CJ951" s="2" t="n">
        <v>22.69</v>
      </c>
      <c r="CK951" s="2" t="n">
        <v>0</v>
      </c>
      <c r="CL951" s="2" t="n">
        <v>33.27</v>
      </c>
      <c r="CM951" s="2" t="n">
        <v>30.96</v>
      </c>
      <c r="CN951" s="2" t="n">
        <v>0</v>
      </c>
      <c r="CO951" s="2" t="n">
        <v>40.51</v>
      </c>
      <c r="CP951" s="2" t="n">
        <v>38.66</v>
      </c>
      <c r="CQ951" s="2" t="n">
        <v>0</v>
      </c>
      <c r="CR951" s="2" t="n">
        <v>47.84</v>
      </c>
      <c r="CS951" s="2" t="n">
        <v>45.81</v>
      </c>
      <c r="CT951" s="2" t="n">
        <v>0</v>
      </c>
      <c r="CU951" s="2" t="n">
        <v>54.52</v>
      </c>
      <c r="CV951" s="2" t="n">
        <v>52.93</v>
      </c>
      <c r="CW951" s="2" t="n">
        <v>0</v>
      </c>
      <c r="CX951" s="2" t="n">
        <v>61.29</v>
      </c>
      <c r="CY951" s="2" t="n">
        <v>59.25</v>
      </c>
      <c r="CZ951" s="2" t="n">
        <v>0</v>
      </c>
      <c r="DA951" s="2" t="n">
        <v>67.19</v>
      </c>
      <c r="DB951" s="2" t="n">
        <v>65.3</v>
      </c>
      <c r="DC951" s="2" t="n">
        <v>0</v>
      </c>
      <c r="DD951" s="2" t="n">
        <v>77.89</v>
      </c>
      <c r="DE951" s="2" t="n">
        <v>74.47</v>
      </c>
      <c r="DF951" s="2" t="n">
        <v>0</v>
      </c>
      <c r="DG951" s="2" t="n">
        <v>86.52</v>
      </c>
      <c r="DH951" s="2" t="n">
        <v>85.11</v>
      </c>
      <c r="DI951" s="2" t="n">
        <v>0</v>
      </c>
      <c r="DJ951" s="2" t="n">
        <v>90.73999999999999</v>
      </c>
      <c r="DK951" s="2" t="n">
        <v>89.54000000000001</v>
      </c>
      <c r="DL951" s="2" t="n">
        <v>0</v>
      </c>
      <c r="DM951" s="2" t="n">
        <v>94.18000000000001</v>
      </c>
      <c r="DN951" s="2" t="n">
        <v>93.28</v>
      </c>
      <c r="DO951" s="2" t="n">
        <v>0</v>
      </c>
      <c r="DP951" s="2" t="n">
        <v>96.48999999999999</v>
      </c>
      <c r="DQ951" s="2" t="n">
        <v>95.86</v>
      </c>
      <c r="DR951" s="2" t="n">
        <v>0</v>
      </c>
      <c r="DS951" s="2" t="n">
        <v>98.22</v>
      </c>
      <c r="DT951" s="2" t="n">
        <v>97.84</v>
      </c>
      <c r="DU951" s="2" t="n">
        <v>0</v>
      </c>
      <c r="DV951" s="2" t="n">
        <v>99.56</v>
      </c>
      <c r="DW951" s="2" t="n">
        <v>99.17</v>
      </c>
      <c r="DX951" s="2" t="n">
        <v>0</v>
      </c>
      <c r="DY951" s="2" t="n">
        <v>100</v>
      </c>
      <c r="DZ951" s="2" t="n">
        <v>100</v>
      </c>
      <c r="EA951" s="2" t="n">
        <v>0</v>
      </c>
      <c r="EB951" s="2" t="n">
        <v>100</v>
      </c>
      <c r="EC951" s="2" t="n">
        <v>100</v>
      </c>
      <c r="ED951" s="2" t="n">
        <v>0</v>
      </c>
      <c r="EE951" s="2" t="n">
        <v>100</v>
      </c>
      <c r="EF951" s="2" t="n">
        <v>100</v>
      </c>
      <c r="EG951" s="2" t="n">
        <v>0</v>
      </c>
      <c r="EH951" s="2" t="n">
        <v>100</v>
      </c>
      <c r="EI951" s="2" t="n">
        <v>100</v>
      </c>
      <c r="EJ951" s="2" t="n">
        <v>0</v>
      </c>
      <c r="EK951" s="2" t="n">
        <v>100</v>
      </c>
      <c r="EL951" s="2" t="n">
        <v>100</v>
      </c>
      <c r="EM951" s="2" t="n">
        <v>0</v>
      </c>
      <c r="EN951" s="2" t="n">
        <v>100</v>
      </c>
      <c r="EO951" s="2" t="n">
        <v>100</v>
      </c>
      <c r="EP951" s="2" t="n">
        <v>0</v>
      </c>
    </row>
    <row r="952">
      <c r="A952" s="2" t="n">
        <v>4</v>
      </c>
      <c r="B952" s="2" t="inlineStr">
        <is>
          <t>32.01.01.05</t>
        </is>
      </c>
      <c r="C952" s="2" t="inlineStr">
        <is>
          <t>Espalas para esquadrias (até 40cm)</t>
        </is>
      </c>
      <c r="D952" s="2" t="inlineStr">
        <is>
          <t>25/02/2027</t>
        </is>
      </c>
      <c r="E952" s="2" t="inlineStr">
        <is>
          <t>12/07/2028</t>
        </is>
      </c>
      <c r="F952" s="2" t="n">
        <v>164495.5708628827</v>
      </c>
      <c r="G952" s="2" t="n">
        <v>0</v>
      </c>
      <c r="H952" s="2" t="n">
        <v>164495.5708628827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0.18</v>
      </c>
      <c r="CA952" s="2" t="n">
        <v>0</v>
      </c>
      <c r="CB952" s="2" t="n">
        <v>0</v>
      </c>
      <c r="CC952" s="2" t="n">
        <v>7.15</v>
      </c>
      <c r="CD952" s="2" t="n">
        <v>4.11</v>
      </c>
      <c r="CE952" s="2" t="n">
        <v>0</v>
      </c>
      <c r="CF952" s="2" t="n">
        <v>17.39</v>
      </c>
      <c r="CG952" s="2" t="n">
        <v>14.83</v>
      </c>
      <c r="CH952" s="2" t="n">
        <v>0</v>
      </c>
      <c r="CI952" s="2" t="n">
        <v>24.97</v>
      </c>
      <c r="CJ952" s="2" t="n">
        <v>22.69</v>
      </c>
      <c r="CK952" s="2" t="n">
        <v>0</v>
      </c>
      <c r="CL952" s="2" t="n">
        <v>33.27</v>
      </c>
      <c r="CM952" s="2" t="n">
        <v>30.96</v>
      </c>
      <c r="CN952" s="2" t="n">
        <v>0</v>
      </c>
      <c r="CO952" s="2" t="n">
        <v>40.51</v>
      </c>
      <c r="CP952" s="2" t="n">
        <v>38.66</v>
      </c>
      <c r="CQ952" s="2" t="n">
        <v>0</v>
      </c>
      <c r="CR952" s="2" t="n">
        <v>47.84</v>
      </c>
      <c r="CS952" s="2" t="n">
        <v>45.81</v>
      </c>
      <c r="CT952" s="2" t="n">
        <v>0</v>
      </c>
      <c r="CU952" s="2" t="n">
        <v>54.52</v>
      </c>
      <c r="CV952" s="2" t="n">
        <v>52.93</v>
      </c>
      <c r="CW952" s="2" t="n">
        <v>0</v>
      </c>
      <c r="CX952" s="2" t="n">
        <v>61.29</v>
      </c>
      <c r="CY952" s="2" t="n">
        <v>59.25</v>
      </c>
      <c r="CZ952" s="2" t="n">
        <v>0</v>
      </c>
      <c r="DA952" s="2" t="n">
        <v>67.19</v>
      </c>
      <c r="DB952" s="2" t="n">
        <v>65.3</v>
      </c>
      <c r="DC952" s="2" t="n">
        <v>0</v>
      </c>
      <c r="DD952" s="2" t="n">
        <v>77.89</v>
      </c>
      <c r="DE952" s="2" t="n">
        <v>74.47</v>
      </c>
      <c r="DF952" s="2" t="n">
        <v>0</v>
      </c>
      <c r="DG952" s="2" t="n">
        <v>86.52</v>
      </c>
      <c r="DH952" s="2" t="n">
        <v>85.11</v>
      </c>
      <c r="DI952" s="2" t="n">
        <v>0</v>
      </c>
      <c r="DJ952" s="2" t="n">
        <v>90.73999999999999</v>
      </c>
      <c r="DK952" s="2" t="n">
        <v>89.54000000000001</v>
      </c>
      <c r="DL952" s="2" t="n">
        <v>0</v>
      </c>
      <c r="DM952" s="2" t="n">
        <v>94.18000000000001</v>
      </c>
      <c r="DN952" s="2" t="n">
        <v>93.28</v>
      </c>
      <c r="DO952" s="2" t="n">
        <v>0</v>
      </c>
      <c r="DP952" s="2" t="n">
        <v>96.48999999999999</v>
      </c>
      <c r="DQ952" s="2" t="n">
        <v>95.86</v>
      </c>
      <c r="DR952" s="2" t="n">
        <v>0</v>
      </c>
      <c r="DS952" s="2" t="n">
        <v>98.22</v>
      </c>
      <c r="DT952" s="2" t="n">
        <v>97.84</v>
      </c>
      <c r="DU952" s="2" t="n">
        <v>0</v>
      </c>
      <c r="DV952" s="2" t="n">
        <v>99.56</v>
      </c>
      <c r="DW952" s="2" t="n">
        <v>99.17</v>
      </c>
      <c r="DX952" s="2" t="n">
        <v>0</v>
      </c>
      <c r="DY952" s="2" t="n">
        <v>100</v>
      </c>
      <c r="DZ952" s="2" t="n">
        <v>100</v>
      </c>
      <c r="EA952" s="2" t="n">
        <v>0</v>
      </c>
      <c r="EB952" s="2" t="n">
        <v>100</v>
      </c>
      <c r="EC952" s="2" t="n">
        <v>100</v>
      </c>
      <c r="ED952" s="2" t="n">
        <v>0</v>
      </c>
      <c r="EE952" s="2" t="n">
        <v>100</v>
      </c>
      <c r="EF952" s="2" t="n">
        <v>100</v>
      </c>
      <c r="EG952" s="2" t="n">
        <v>0</v>
      </c>
      <c r="EH952" s="2" t="n">
        <v>100</v>
      </c>
      <c r="EI952" s="2" t="n">
        <v>100</v>
      </c>
      <c r="EJ952" s="2" t="n">
        <v>0</v>
      </c>
      <c r="EK952" s="2" t="n">
        <v>100</v>
      </c>
      <c r="EL952" s="2" t="n">
        <v>100</v>
      </c>
      <c r="EM952" s="2" t="n">
        <v>0</v>
      </c>
      <c r="EN952" s="2" t="n">
        <v>100</v>
      </c>
      <c r="EO952" s="2" t="n">
        <v>100</v>
      </c>
      <c r="EP952" s="2" t="n">
        <v>0</v>
      </c>
    </row>
    <row r="953">
      <c r="A953" s="2" t="n">
        <v>4</v>
      </c>
      <c r="B953" s="2" t="inlineStr">
        <is>
          <t>32.01.01.06</t>
        </is>
      </c>
      <c r="C953" s="2" t="inlineStr">
        <is>
          <t>Tela metálica no encontro entre alvenaria e estrutura</t>
        </is>
      </c>
      <c r="D953" s="2" t="inlineStr">
        <is>
          <t>25/02/2027</t>
        </is>
      </c>
      <c r="E953" s="2" t="inlineStr">
        <is>
          <t>12/07/2028</t>
        </is>
      </c>
      <c r="F953" s="2" t="n">
        <v>37165.06263843262</v>
      </c>
      <c r="G953" s="2" t="n">
        <v>0</v>
      </c>
      <c r="H953" s="2" t="n">
        <v>37165.06263843262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0.18</v>
      </c>
      <c r="CA953" s="2" t="n">
        <v>0</v>
      </c>
      <c r="CB953" s="2" t="n">
        <v>0</v>
      </c>
      <c r="CC953" s="2" t="n">
        <v>7.15</v>
      </c>
      <c r="CD953" s="2" t="n">
        <v>4.11</v>
      </c>
      <c r="CE953" s="2" t="n">
        <v>0</v>
      </c>
      <c r="CF953" s="2" t="n">
        <v>17.39</v>
      </c>
      <c r="CG953" s="2" t="n">
        <v>14.83</v>
      </c>
      <c r="CH953" s="2" t="n">
        <v>0</v>
      </c>
      <c r="CI953" s="2" t="n">
        <v>24.97</v>
      </c>
      <c r="CJ953" s="2" t="n">
        <v>22.69</v>
      </c>
      <c r="CK953" s="2" t="n">
        <v>0</v>
      </c>
      <c r="CL953" s="2" t="n">
        <v>33.27</v>
      </c>
      <c r="CM953" s="2" t="n">
        <v>30.96</v>
      </c>
      <c r="CN953" s="2" t="n">
        <v>0</v>
      </c>
      <c r="CO953" s="2" t="n">
        <v>40.51</v>
      </c>
      <c r="CP953" s="2" t="n">
        <v>38.66</v>
      </c>
      <c r="CQ953" s="2" t="n">
        <v>0</v>
      </c>
      <c r="CR953" s="2" t="n">
        <v>47.84</v>
      </c>
      <c r="CS953" s="2" t="n">
        <v>45.81</v>
      </c>
      <c r="CT953" s="2" t="n">
        <v>0</v>
      </c>
      <c r="CU953" s="2" t="n">
        <v>54.52</v>
      </c>
      <c r="CV953" s="2" t="n">
        <v>52.93</v>
      </c>
      <c r="CW953" s="2" t="n">
        <v>0</v>
      </c>
      <c r="CX953" s="2" t="n">
        <v>61.29</v>
      </c>
      <c r="CY953" s="2" t="n">
        <v>59.25</v>
      </c>
      <c r="CZ953" s="2" t="n">
        <v>0</v>
      </c>
      <c r="DA953" s="2" t="n">
        <v>67.19</v>
      </c>
      <c r="DB953" s="2" t="n">
        <v>65.3</v>
      </c>
      <c r="DC953" s="2" t="n">
        <v>0</v>
      </c>
      <c r="DD953" s="2" t="n">
        <v>77.89</v>
      </c>
      <c r="DE953" s="2" t="n">
        <v>74.47</v>
      </c>
      <c r="DF953" s="2" t="n">
        <v>0</v>
      </c>
      <c r="DG953" s="2" t="n">
        <v>86.52</v>
      </c>
      <c r="DH953" s="2" t="n">
        <v>85.11</v>
      </c>
      <c r="DI953" s="2" t="n">
        <v>0</v>
      </c>
      <c r="DJ953" s="2" t="n">
        <v>90.73999999999999</v>
      </c>
      <c r="DK953" s="2" t="n">
        <v>89.54000000000001</v>
      </c>
      <c r="DL953" s="2" t="n">
        <v>0</v>
      </c>
      <c r="DM953" s="2" t="n">
        <v>94.18000000000001</v>
      </c>
      <c r="DN953" s="2" t="n">
        <v>93.28</v>
      </c>
      <c r="DO953" s="2" t="n">
        <v>0</v>
      </c>
      <c r="DP953" s="2" t="n">
        <v>96.48999999999999</v>
      </c>
      <c r="DQ953" s="2" t="n">
        <v>95.86</v>
      </c>
      <c r="DR953" s="2" t="n">
        <v>0</v>
      </c>
      <c r="DS953" s="2" t="n">
        <v>98.22</v>
      </c>
      <c r="DT953" s="2" t="n">
        <v>97.84</v>
      </c>
      <c r="DU953" s="2" t="n">
        <v>0</v>
      </c>
      <c r="DV953" s="2" t="n">
        <v>99.56</v>
      </c>
      <c r="DW953" s="2" t="n">
        <v>99.17</v>
      </c>
      <c r="DX953" s="2" t="n">
        <v>0</v>
      </c>
      <c r="DY953" s="2" t="n">
        <v>100</v>
      </c>
      <c r="DZ953" s="2" t="n">
        <v>100</v>
      </c>
      <c r="EA953" s="2" t="n">
        <v>0</v>
      </c>
      <c r="EB953" s="2" t="n">
        <v>100</v>
      </c>
      <c r="EC953" s="2" t="n">
        <v>100</v>
      </c>
      <c r="ED953" s="2" t="n">
        <v>0</v>
      </c>
      <c r="EE953" s="2" t="n">
        <v>100</v>
      </c>
      <c r="EF953" s="2" t="n">
        <v>100</v>
      </c>
      <c r="EG953" s="2" t="n">
        <v>0</v>
      </c>
      <c r="EH953" s="2" t="n">
        <v>100</v>
      </c>
      <c r="EI953" s="2" t="n">
        <v>100</v>
      </c>
      <c r="EJ953" s="2" t="n">
        <v>0</v>
      </c>
      <c r="EK953" s="2" t="n">
        <v>100</v>
      </c>
      <c r="EL953" s="2" t="n">
        <v>100</v>
      </c>
      <c r="EM953" s="2" t="n">
        <v>0</v>
      </c>
      <c r="EN953" s="2" t="n">
        <v>100</v>
      </c>
      <c r="EO953" s="2" t="n">
        <v>100</v>
      </c>
      <c r="EP953" s="2" t="n">
        <v>0</v>
      </c>
    </row>
    <row r="954">
      <c r="A954" s="2" t="n">
        <v>3</v>
      </c>
      <c r="B954" s="2" t="inlineStr">
        <is>
          <t>32.01.02</t>
        </is>
      </c>
      <c r="C954" s="2" t="inlineStr">
        <is>
          <t>Pintura de fachadas</t>
        </is>
      </c>
      <c r="D954" s="2" t="inlineStr">
        <is>
          <t>23/04/2027</t>
        </is>
      </c>
      <c r="E954" s="2" t="inlineStr">
        <is>
          <t>28/11/2028</t>
        </is>
      </c>
      <c r="F954" s="2" t="n">
        <v>673998.9107479398</v>
      </c>
      <c r="G954" s="2" t="n">
        <v>0</v>
      </c>
      <c r="H954" s="2" t="n">
        <v>673998.9107479398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0.3</v>
      </c>
      <c r="CG954" s="2" t="n">
        <v>0</v>
      </c>
      <c r="CH954" s="2" t="n">
        <v>0</v>
      </c>
      <c r="CI954" s="2" t="n">
        <v>1.98</v>
      </c>
      <c r="CJ954" s="2" t="n">
        <v>1.5</v>
      </c>
      <c r="CK954" s="2" t="n">
        <v>0</v>
      </c>
      <c r="CL954" s="2" t="n">
        <v>4.22</v>
      </c>
      <c r="CM954" s="2" t="n">
        <v>4.18</v>
      </c>
      <c r="CN954" s="2" t="n">
        <v>0</v>
      </c>
      <c r="CO954" s="2" t="n">
        <v>6.62</v>
      </c>
      <c r="CP954" s="2" t="n">
        <v>8.26</v>
      </c>
      <c r="CQ954" s="2" t="n">
        <v>0</v>
      </c>
      <c r="CR954" s="2" t="n">
        <v>9.029999999999999</v>
      </c>
      <c r="CS954" s="2" t="n">
        <v>13.39</v>
      </c>
      <c r="CT954" s="2" t="n">
        <v>0</v>
      </c>
      <c r="CU954" s="2" t="n">
        <v>11.56</v>
      </c>
      <c r="CV954" s="2" t="n">
        <v>17.62</v>
      </c>
      <c r="CW954" s="2" t="n">
        <v>0</v>
      </c>
      <c r="CX954" s="2" t="n">
        <v>16.27</v>
      </c>
      <c r="CY954" s="2" t="n">
        <v>20.18</v>
      </c>
      <c r="CZ954" s="2" t="n">
        <v>0</v>
      </c>
      <c r="DA954" s="2" t="n">
        <v>21.71</v>
      </c>
      <c r="DB954" s="2" t="n">
        <v>22.9</v>
      </c>
      <c r="DC954" s="2" t="n">
        <v>0</v>
      </c>
      <c r="DD954" s="2" t="n">
        <v>27.25</v>
      </c>
      <c r="DE954" s="2" t="n">
        <v>25.91</v>
      </c>
      <c r="DF954" s="2" t="n">
        <v>0</v>
      </c>
      <c r="DG954" s="2" t="n">
        <v>29.97</v>
      </c>
      <c r="DH954" s="2" t="n">
        <v>29.47</v>
      </c>
      <c r="DI954" s="2" t="n">
        <v>0</v>
      </c>
      <c r="DJ954" s="2" t="n">
        <v>32.15</v>
      </c>
      <c r="DK954" s="2" t="n">
        <v>31.89</v>
      </c>
      <c r="DL954" s="2" t="n">
        <v>0</v>
      </c>
      <c r="DM954" s="2" t="n">
        <v>45.3</v>
      </c>
      <c r="DN954" s="2" t="n">
        <v>43.36</v>
      </c>
      <c r="DO954" s="2" t="n">
        <v>0</v>
      </c>
      <c r="DP954" s="2" t="n">
        <v>47.93</v>
      </c>
      <c r="DQ954" s="2" t="n">
        <v>49.33</v>
      </c>
      <c r="DR954" s="2" t="n">
        <v>0</v>
      </c>
      <c r="DS954" s="2" t="n">
        <v>54.47</v>
      </c>
      <c r="DT954" s="2" t="n">
        <v>53.13</v>
      </c>
      <c r="DU954" s="2" t="n">
        <v>0</v>
      </c>
      <c r="DV954" s="2" t="n">
        <v>63.4</v>
      </c>
      <c r="DW954" s="2" t="n">
        <v>63.8</v>
      </c>
      <c r="DX954" s="2" t="n">
        <v>0</v>
      </c>
      <c r="DY954" s="2" t="n">
        <v>67.2</v>
      </c>
      <c r="DZ954" s="2" t="n">
        <v>66.81999999999999</v>
      </c>
      <c r="EA954" s="2" t="n">
        <v>0</v>
      </c>
      <c r="EB954" s="2" t="n">
        <v>77.67</v>
      </c>
      <c r="EC954" s="2" t="n">
        <v>74.56999999999999</v>
      </c>
      <c r="ED954" s="2" t="n">
        <v>0</v>
      </c>
      <c r="EE954" s="2" t="n">
        <v>96.91</v>
      </c>
      <c r="EF954" s="2" t="n">
        <v>85.42</v>
      </c>
      <c r="EG954" s="2" t="n">
        <v>0</v>
      </c>
      <c r="EH954" s="2" t="n">
        <v>99.03</v>
      </c>
      <c r="EI954" s="2" t="n">
        <v>88.47</v>
      </c>
      <c r="EJ954" s="2" t="n">
        <v>0</v>
      </c>
      <c r="EK954" s="2" t="n">
        <v>100</v>
      </c>
      <c r="EL954" s="2" t="n">
        <v>99.77</v>
      </c>
      <c r="EM954" s="2" t="n">
        <v>0</v>
      </c>
      <c r="EN954" s="2" t="n">
        <v>100</v>
      </c>
      <c r="EO954" s="2" t="n">
        <v>100</v>
      </c>
      <c r="EP954" s="2" t="n">
        <v>0</v>
      </c>
    </row>
    <row r="955">
      <c r="A955" s="2" t="n">
        <v>4</v>
      </c>
      <c r="B955" s="2" t="inlineStr">
        <is>
          <t>32.01.02.01</t>
        </is>
      </c>
      <c r="C955" s="2" t="inlineStr">
        <is>
          <t>02 - Parede em alvenaria, regularizada e emassada, revestida em pintura acrílica fosca, cor Inverno Gelado. Ref. Suvinil.</t>
        </is>
      </c>
      <c r="D955" s="2" t="inlineStr">
        <is>
          <t>23/04/2027</t>
        </is>
      </c>
      <c r="E955" s="2" t="inlineStr">
        <is>
          <t>28/11/2028</t>
        </is>
      </c>
      <c r="F955" s="2" t="n">
        <v>306865.3088296778</v>
      </c>
      <c r="G955" s="2" t="n">
        <v>0</v>
      </c>
      <c r="H955" s="2" t="n">
        <v>306865.3088296778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0.57</v>
      </c>
      <c r="CG955" s="2" t="n">
        <v>0</v>
      </c>
      <c r="CH955" s="2" t="n">
        <v>0</v>
      </c>
      <c r="CI955" s="2" t="n">
        <v>2.48</v>
      </c>
      <c r="CJ955" s="2" t="n">
        <v>1.95</v>
      </c>
      <c r="CK955" s="2" t="n">
        <v>0</v>
      </c>
      <c r="CL955" s="2" t="n">
        <v>4.57</v>
      </c>
      <c r="CM955" s="2" t="n">
        <v>5.59</v>
      </c>
      <c r="CN955" s="2" t="n">
        <v>0</v>
      </c>
      <c r="CO955" s="2" t="n">
        <v>6.74</v>
      </c>
      <c r="CP955" s="2" t="n">
        <v>11.19</v>
      </c>
      <c r="CQ955" s="2" t="n">
        <v>0</v>
      </c>
      <c r="CR955" s="2" t="n">
        <v>9.210000000000001</v>
      </c>
      <c r="CS955" s="2" t="n">
        <v>19.34</v>
      </c>
      <c r="CT955" s="2" t="n">
        <v>0</v>
      </c>
      <c r="CU955" s="2" t="n">
        <v>12.76</v>
      </c>
      <c r="CV955" s="2" t="n">
        <v>26.7</v>
      </c>
      <c r="CW955" s="2" t="n">
        <v>0</v>
      </c>
      <c r="CX955" s="2" t="n">
        <v>20</v>
      </c>
      <c r="CY955" s="2" t="n">
        <v>29.74</v>
      </c>
      <c r="CZ955" s="2" t="n">
        <v>0</v>
      </c>
      <c r="DA955" s="2" t="n">
        <v>27.98</v>
      </c>
      <c r="DB955" s="2" t="n">
        <v>31.74</v>
      </c>
      <c r="DC955" s="2" t="n">
        <v>0</v>
      </c>
      <c r="DD955" s="2" t="n">
        <v>33.48</v>
      </c>
      <c r="DE955" s="2" t="n">
        <v>33.17</v>
      </c>
      <c r="DF955" s="2" t="n">
        <v>0</v>
      </c>
      <c r="DG955" s="2" t="n">
        <v>36.42</v>
      </c>
      <c r="DH955" s="2" t="n">
        <v>35.6</v>
      </c>
      <c r="DI955" s="2" t="n">
        <v>0</v>
      </c>
      <c r="DJ955" s="2" t="n">
        <v>40.27</v>
      </c>
      <c r="DK955" s="2" t="n">
        <v>40.01</v>
      </c>
      <c r="DL955" s="2" t="n">
        <v>0</v>
      </c>
      <c r="DM955" s="2" t="n">
        <v>46.44</v>
      </c>
      <c r="DN955" s="2" t="n">
        <v>47.85</v>
      </c>
      <c r="DO955" s="2" t="n">
        <v>0</v>
      </c>
      <c r="DP955" s="2" t="n">
        <v>51.66</v>
      </c>
      <c r="DQ955" s="2" t="n">
        <v>54.74</v>
      </c>
      <c r="DR955" s="2" t="n">
        <v>0</v>
      </c>
      <c r="DS955" s="2" t="n">
        <v>59.09</v>
      </c>
      <c r="DT955" s="2" t="n">
        <v>61.35</v>
      </c>
      <c r="DU955" s="2" t="n">
        <v>0</v>
      </c>
      <c r="DV955" s="2" t="n">
        <v>68.27</v>
      </c>
      <c r="DW955" s="2" t="n">
        <v>69.13</v>
      </c>
      <c r="DX955" s="2" t="n">
        <v>0</v>
      </c>
      <c r="DY955" s="2" t="n">
        <v>76.59999999999999</v>
      </c>
      <c r="DZ955" s="2" t="n">
        <v>75.77</v>
      </c>
      <c r="EA955" s="2" t="n">
        <v>0</v>
      </c>
      <c r="EB955" s="2" t="n">
        <v>87.14</v>
      </c>
      <c r="EC955" s="2" t="n">
        <v>85.68000000000001</v>
      </c>
      <c r="ED955" s="2" t="n">
        <v>0</v>
      </c>
      <c r="EE955" s="2" t="n">
        <v>93.20999999999999</v>
      </c>
      <c r="EF955" s="2" t="n">
        <v>91.70999999999999</v>
      </c>
      <c r="EG955" s="2" t="n">
        <v>0</v>
      </c>
      <c r="EH955" s="2" t="n">
        <v>97.87</v>
      </c>
      <c r="EI955" s="2" t="n">
        <v>96.63</v>
      </c>
      <c r="EJ955" s="2" t="n">
        <v>0</v>
      </c>
      <c r="EK955" s="2" t="n">
        <v>100</v>
      </c>
      <c r="EL955" s="2" t="n">
        <v>99.48</v>
      </c>
      <c r="EM955" s="2" t="n">
        <v>0</v>
      </c>
      <c r="EN955" s="2" t="n">
        <v>100</v>
      </c>
      <c r="EO955" s="2" t="n">
        <v>100</v>
      </c>
      <c r="EP955" s="2" t="n">
        <v>0</v>
      </c>
    </row>
    <row r="956">
      <c r="A956" s="2" t="n">
        <v>4</v>
      </c>
      <c r="B956" s="2" t="inlineStr">
        <is>
          <t>32.01.02.02</t>
        </is>
      </c>
      <c r="C956" s="2" t="inlineStr">
        <is>
          <t>11 - Muro em alvenaria regularizada e emassada, revestida em textura acrílica rolada fosca. Ref.: Terra Fértil; Suvinil.</t>
        </is>
      </c>
      <c r="D956" s="2" t="inlineStr">
        <is>
          <t>01/11/2028</t>
        </is>
      </c>
      <c r="E956" s="2" t="inlineStr">
        <is>
          <t>08/11/2028</t>
        </is>
      </c>
      <c r="F956" s="2" t="n">
        <v>67353.70457824023</v>
      </c>
      <c r="G956" s="2" t="n">
        <v>0</v>
      </c>
      <c r="H956" s="2" t="n">
        <v>67353.70457824023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0</v>
      </c>
      <c r="DN956" s="2" t="n">
        <v>0</v>
      </c>
      <c r="DO956" s="2" t="n">
        <v>0</v>
      </c>
      <c r="DP956" s="2" t="n">
        <v>0</v>
      </c>
      <c r="DQ956" s="2" t="n">
        <v>0</v>
      </c>
      <c r="DR956" s="2" t="n">
        <v>0</v>
      </c>
      <c r="DS956" s="2" t="n">
        <v>0</v>
      </c>
      <c r="DT956" s="2" t="n">
        <v>0</v>
      </c>
      <c r="DU956" s="2" t="n">
        <v>0</v>
      </c>
      <c r="DV956" s="2" t="n">
        <v>0</v>
      </c>
      <c r="DW956" s="2" t="n">
        <v>0</v>
      </c>
      <c r="DX956" s="2" t="n">
        <v>0</v>
      </c>
      <c r="DY956" s="2" t="n">
        <v>0</v>
      </c>
      <c r="DZ956" s="2" t="n">
        <v>0</v>
      </c>
      <c r="EA956" s="2" t="n">
        <v>0</v>
      </c>
      <c r="EB956" s="2" t="n">
        <v>0</v>
      </c>
      <c r="EC956" s="2" t="n">
        <v>0</v>
      </c>
      <c r="ED956" s="2" t="n">
        <v>0</v>
      </c>
      <c r="EE956" s="2" t="n">
        <v>100</v>
      </c>
      <c r="EF956" s="2" t="n">
        <v>0</v>
      </c>
      <c r="EG956" s="2" t="n">
        <v>0</v>
      </c>
      <c r="EH956" s="2" t="n">
        <v>100</v>
      </c>
      <c r="EI956" s="2" t="n">
        <v>0</v>
      </c>
      <c r="EJ956" s="2" t="n">
        <v>0</v>
      </c>
      <c r="EK956" s="2" t="n">
        <v>100</v>
      </c>
      <c r="EL956" s="2" t="n">
        <v>100</v>
      </c>
      <c r="EM956" s="2" t="n">
        <v>0</v>
      </c>
      <c r="EN956" s="2" t="n">
        <v>100</v>
      </c>
      <c r="EO956" s="2" t="n">
        <v>100</v>
      </c>
      <c r="EP956" s="2" t="n">
        <v>0</v>
      </c>
    </row>
    <row r="957">
      <c r="A957" s="2" t="n">
        <v>4</v>
      </c>
      <c r="B957" s="2" t="inlineStr">
        <is>
          <t>32.01.02.03</t>
        </is>
      </c>
      <c r="C957" s="2" t="inlineStr">
        <is>
          <t>23a - Parede em alvenaria, regularizada e emassada, revestida em pintura acrílica fosca, ref.: Suvinil Terra fértil</t>
        </is>
      </c>
      <c r="D957" s="2" t="inlineStr">
        <is>
          <t>30/04/2027</t>
        </is>
      </c>
      <c r="E957" s="2" t="inlineStr">
        <is>
          <t>25/09/2028</t>
        </is>
      </c>
      <c r="F957" s="2" t="n">
        <v>61124.15315082146</v>
      </c>
      <c r="G957" s="2" t="n">
        <v>0</v>
      </c>
      <c r="H957" s="2" t="n">
        <v>61124.15315082146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0.04</v>
      </c>
      <c r="CG957" s="2" t="n">
        <v>0</v>
      </c>
      <c r="CH957" s="2" t="n">
        <v>0</v>
      </c>
      <c r="CI957" s="2" t="n">
        <v>0.8</v>
      </c>
      <c r="CJ957" s="2" t="n">
        <v>0.57</v>
      </c>
      <c r="CK957" s="2" t="n">
        <v>0</v>
      </c>
      <c r="CL957" s="2" t="n">
        <v>2.3</v>
      </c>
      <c r="CM957" s="2" t="n">
        <v>1.63</v>
      </c>
      <c r="CN957" s="2" t="n">
        <v>0</v>
      </c>
      <c r="CO957" s="2" t="n">
        <v>4.45</v>
      </c>
      <c r="CP957" s="2" t="n">
        <v>3.81</v>
      </c>
      <c r="CQ957" s="2" t="n">
        <v>0</v>
      </c>
      <c r="CR957" s="2" t="n">
        <v>6.56</v>
      </c>
      <c r="CS957" s="2" t="n">
        <v>6.15</v>
      </c>
      <c r="CT957" s="2" t="n">
        <v>0</v>
      </c>
      <c r="CU957" s="2" t="n">
        <v>7.95</v>
      </c>
      <c r="CV957" s="2" t="n">
        <v>7.49</v>
      </c>
      <c r="CW957" s="2" t="n">
        <v>0</v>
      </c>
      <c r="CX957" s="2" t="n">
        <v>10.38</v>
      </c>
      <c r="CY957" s="2" t="n">
        <v>9.52</v>
      </c>
      <c r="CZ957" s="2" t="n">
        <v>0</v>
      </c>
      <c r="DA957" s="2" t="n">
        <v>13.44</v>
      </c>
      <c r="DB957" s="2" t="n">
        <v>12.54</v>
      </c>
      <c r="DC957" s="2" t="n">
        <v>0</v>
      </c>
      <c r="DD957" s="2" t="n">
        <v>23.7</v>
      </c>
      <c r="DE957" s="2" t="n">
        <v>19.53</v>
      </c>
      <c r="DF957" s="2" t="n">
        <v>0</v>
      </c>
      <c r="DG957" s="2" t="n">
        <v>28.26</v>
      </c>
      <c r="DH957" s="2" t="n">
        <v>28.03</v>
      </c>
      <c r="DI957" s="2" t="n">
        <v>0</v>
      </c>
      <c r="DJ957" s="2" t="n">
        <v>29.56</v>
      </c>
      <c r="DK957" s="2" t="n">
        <v>29.11</v>
      </c>
      <c r="DL957" s="2" t="n">
        <v>0</v>
      </c>
      <c r="DM957" s="2" t="n">
        <v>43.26</v>
      </c>
      <c r="DN957" s="2" t="n">
        <v>39.82</v>
      </c>
      <c r="DO957" s="2" t="n">
        <v>0</v>
      </c>
      <c r="DP957" s="2" t="n">
        <v>44</v>
      </c>
      <c r="DQ957" s="2" t="n">
        <v>44</v>
      </c>
      <c r="DR957" s="2" t="n">
        <v>0</v>
      </c>
      <c r="DS957" s="2" t="n">
        <v>44.96</v>
      </c>
      <c r="DT957" s="2" t="n">
        <v>44.24</v>
      </c>
      <c r="DU957" s="2" t="n">
        <v>0</v>
      </c>
      <c r="DV957" s="2" t="n">
        <v>46.4</v>
      </c>
      <c r="DW957" s="2" t="n">
        <v>46.4</v>
      </c>
      <c r="DX957" s="2" t="n">
        <v>0</v>
      </c>
      <c r="DY957" s="2" t="n">
        <v>46.4</v>
      </c>
      <c r="DZ957" s="2" t="n">
        <v>46.4</v>
      </c>
      <c r="EA957" s="2" t="n">
        <v>0</v>
      </c>
      <c r="EB957" s="2" t="n">
        <v>71.41</v>
      </c>
      <c r="EC957" s="2" t="n">
        <v>60.69</v>
      </c>
      <c r="ED957" s="2" t="n">
        <v>0</v>
      </c>
      <c r="EE957" s="2" t="n">
        <v>100</v>
      </c>
      <c r="EF957" s="2" t="n">
        <v>96.43000000000001</v>
      </c>
      <c r="EG957" s="2" t="n">
        <v>0</v>
      </c>
      <c r="EH957" s="2" t="n">
        <v>100</v>
      </c>
      <c r="EI957" s="2" t="n">
        <v>100</v>
      </c>
      <c r="EJ957" s="2" t="n">
        <v>0</v>
      </c>
      <c r="EK957" s="2" t="n">
        <v>100</v>
      </c>
      <c r="EL957" s="2" t="n">
        <v>100</v>
      </c>
      <c r="EM957" s="2" t="n">
        <v>0</v>
      </c>
      <c r="EN957" s="2" t="n">
        <v>100</v>
      </c>
      <c r="EO957" s="2" t="n">
        <v>100</v>
      </c>
      <c r="EP957" s="2" t="n">
        <v>0</v>
      </c>
    </row>
    <row r="958">
      <c r="A958" s="2" t="n">
        <v>4</v>
      </c>
      <c r="B958" s="2" t="inlineStr">
        <is>
          <t>32.01.02.04</t>
        </is>
      </c>
      <c r="C958" s="2" t="inlineStr">
        <is>
          <t>23b - Parede em alvenaria, regularizada e emassada, revestida em pintura acrílica fosca, ref.: Suvinil bronze envelhecido</t>
        </is>
      </c>
      <c r="D958" s="2" t="inlineStr">
        <is>
          <t>30/04/2027</t>
        </is>
      </c>
      <c r="E958" s="2" t="inlineStr">
        <is>
          <t>25/09/2028</t>
        </is>
      </c>
      <c r="F958" s="2" t="n">
        <v>29095.71016983953</v>
      </c>
      <c r="G958" s="2" t="n">
        <v>0</v>
      </c>
      <c r="H958" s="2" t="n">
        <v>29095.71016983953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0.5</v>
      </c>
      <c r="CG958" s="2" t="n">
        <v>0</v>
      </c>
      <c r="CH958" s="2" t="n">
        <v>0</v>
      </c>
      <c r="CI958" s="2" t="n">
        <v>10.55</v>
      </c>
      <c r="CJ958" s="2" t="n">
        <v>7.54</v>
      </c>
      <c r="CK958" s="2" t="n">
        <v>0</v>
      </c>
      <c r="CL958" s="2" t="n">
        <v>26.07</v>
      </c>
      <c r="CM958" s="2" t="n">
        <v>20.08</v>
      </c>
      <c r="CN958" s="2" t="n">
        <v>0</v>
      </c>
      <c r="CO958" s="2" t="n">
        <v>40.9</v>
      </c>
      <c r="CP958" s="2" t="n">
        <v>37.62</v>
      </c>
      <c r="CQ958" s="2" t="n">
        <v>0</v>
      </c>
      <c r="CR958" s="2" t="n">
        <v>51.42</v>
      </c>
      <c r="CS958" s="2" t="n">
        <v>49.63</v>
      </c>
      <c r="CT958" s="2" t="n">
        <v>0</v>
      </c>
      <c r="CU958" s="2" t="n">
        <v>54.5</v>
      </c>
      <c r="CV958" s="2" t="n">
        <v>53.56</v>
      </c>
      <c r="CW958" s="2" t="n">
        <v>0</v>
      </c>
      <c r="CX958" s="2" t="n">
        <v>63.52</v>
      </c>
      <c r="CY958" s="2" t="n">
        <v>59.61</v>
      </c>
      <c r="CZ958" s="2" t="n">
        <v>0</v>
      </c>
      <c r="DA958" s="2" t="n">
        <v>76.20999999999999</v>
      </c>
      <c r="DB958" s="2" t="n">
        <v>72.59</v>
      </c>
      <c r="DC958" s="2" t="n">
        <v>0</v>
      </c>
      <c r="DD958" s="2" t="n">
        <v>86.64</v>
      </c>
      <c r="DE958" s="2" t="n">
        <v>82.58</v>
      </c>
      <c r="DF958" s="2" t="n">
        <v>0</v>
      </c>
      <c r="DG958" s="2" t="n">
        <v>89.95</v>
      </c>
      <c r="DH958" s="2" t="n">
        <v>89.65000000000001</v>
      </c>
      <c r="DI958" s="2" t="n">
        <v>0</v>
      </c>
      <c r="DJ958" s="2" t="n">
        <v>90.84999999999999</v>
      </c>
      <c r="DK958" s="2" t="n">
        <v>90.55</v>
      </c>
      <c r="DL958" s="2" t="n">
        <v>0</v>
      </c>
      <c r="DM958" s="2" t="n">
        <v>94.5</v>
      </c>
      <c r="DN958" s="2" t="n">
        <v>93.56999999999999</v>
      </c>
      <c r="DO958" s="2" t="n">
        <v>0</v>
      </c>
      <c r="DP958" s="2" t="n">
        <v>95</v>
      </c>
      <c r="DQ958" s="2" t="n">
        <v>95</v>
      </c>
      <c r="DR958" s="2" t="n">
        <v>0</v>
      </c>
      <c r="DS958" s="2" t="n">
        <v>96</v>
      </c>
      <c r="DT958" s="2" t="n">
        <v>95.25</v>
      </c>
      <c r="DU958" s="2" t="n">
        <v>0</v>
      </c>
      <c r="DV958" s="2" t="n">
        <v>97.5</v>
      </c>
      <c r="DW958" s="2" t="n">
        <v>97.5</v>
      </c>
      <c r="DX958" s="2" t="n">
        <v>0</v>
      </c>
      <c r="DY958" s="2" t="n">
        <v>97.5</v>
      </c>
      <c r="DZ958" s="2" t="n">
        <v>97.5</v>
      </c>
      <c r="EA958" s="2" t="n">
        <v>0</v>
      </c>
      <c r="EB958" s="2" t="n">
        <v>98.67</v>
      </c>
      <c r="EC958" s="2" t="n">
        <v>98.17</v>
      </c>
      <c r="ED958" s="2" t="n">
        <v>0</v>
      </c>
      <c r="EE958" s="2" t="n">
        <v>100</v>
      </c>
      <c r="EF958" s="2" t="n">
        <v>99.83</v>
      </c>
      <c r="EG958" s="2" t="n">
        <v>0</v>
      </c>
      <c r="EH958" s="2" t="n">
        <v>100</v>
      </c>
      <c r="EI958" s="2" t="n">
        <v>100</v>
      </c>
      <c r="EJ958" s="2" t="n">
        <v>0</v>
      </c>
      <c r="EK958" s="2" t="n">
        <v>100</v>
      </c>
      <c r="EL958" s="2" t="n">
        <v>100</v>
      </c>
      <c r="EM958" s="2" t="n">
        <v>0</v>
      </c>
      <c r="EN958" s="2" t="n">
        <v>100</v>
      </c>
      <c r="EO958" s="2" t="n">
        <v>100</v>
      </c>
      <c r="EP958" s="2" t="n">
        <v>0</v>
      </c>
    </row>
    <row r="959">
      <c r="A959" s="2" t="n">
        <v>4</v>
      </c>
      <c r="B959" s="2" t="inlineStr">
        <is>
          <t>32.01.02.05</t>
        </is>
      </c>
      <c r="C959" s="2" t="inlineStr">
        <is>
          <t>23c - Parede em alvenaria, regularizada e emassada, revestida em pintura acrílica fosca, ref.: Suvinil arte barroca</t>
        </is>
      </c>
      <c r="D959" s="2" t="inlineStr">
        <is>
          <t>30/04/2027</t>
        </is>
      </c>
      <c r="E959" s="2" t="inlineStr">
        <is>
          <t>25/09/2028</t>
        </is>
      </c>
      <c r="F959" s="2" t="n">
        <v>29095.71016983953</v>
      </c>
      <c r="G959" s="2" t="n">
        <v>0</v>
      </c>
      <c r="H959" s="2" t="n">
        <v>29095.71016983953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0.05</v>
      </c>
      <c r="CG959" s="2" t="n">
        <v>0</v>
      </c>
      <c r="CH959" s="2" t="n">
        <v>0</v>
      </c>
      <c r="CI959" s="2" t="n">
        <v>1.05</v>
      </c>
      <c r="CJ959" s="2" t="n">
        <v>0.75</v>
      </c>
      <c r="CK959" s="2" t="n">
        <v>0</v>
      </c>
      <c r="CL959" s="2" t="n">
        <v>2.6</v>
      </c>
      <c r="CM959" s="2" t="n">
        <v>2</v>
      </c>
      <c r="CN959" s="2" t="n">
        <v>0</v>
      </c>
      <c r="CO959" s="2" t="n">
        <v>4.45</v>
      </c>
      <c r="CP959" s="2" t="n">
        <v>3.85</v>
      </c>
      <c r="CQ959" s="2" t="n">
        <v>0</v>
      </c>
      <c r="CR959" s="2" t="n">
        <v>6.5</v>
      </c>
      <c r="CS959" s="2" t="n">
        <v>6.05</v>
      </c>
      <c r="CT959" s="2" t="n">
        <v>0</v>
      </c>
      <c r="CU959" s="2" t="n">
        <v>8.6</v>
      </c>
      <c r="CV959" s="2" t="n">
        <v>7.95</v>
      </c>
      <c r="CW959" s="2" t="n">
        <v>0</v>
      </c>
      <c r="CX959" s="2" t="n">
        <v>11.2</v>
      </c>
      <c r="CY959" s="2" t="n">
        <v>10.3</v>
      </c>
      <c r="CZ959" s="2" t="n">
        <v>0</v>
      </c>
      <c r="DA959" s="2" t="n">
        <v>14.35</v>
      </c>
      <c r="DB959" s="2" t="n">
        <v>13.45</v>
      </c>
      <c r="DC959" s="2" t="n">
        <v>0</v>
      </c>
      <c r="DD959" s="2" t="n">
        <v>19.61</v>
      </c>
      <c r="DE959" s="2" t="n">
        <v>17.57</v>
      </c>
      <c r="DF959" s="2" t="n">
        <v>0</v>
      </c>
      <c r="DG959" s="2" t="n">
        <v>22.25</v>
      </c>
      <c r="DH959" s="2" t="n">
        <v>21.95</v>
      </c>
      <c r="DI959" s="2" t="n">
        <v>0</v>
      </c>
      <c r="DJ959" s="2" t="n">
        <v>23.15</v>
      </c>
      <c r="DK959" s="2" t="n">
        <v>22.85</v>
      </c>
      <c r="DL959" s="2" t="n">
        <v>0</v>
      </c>
      <c r="DM959" s="2" t="n">
        <v>49.1</v>
      </c>
      <c r="DN959" s="2" t="n">
        <v>42.6</v>
      </c>
      <c r="DO959" s="2" t="n">
        <v>0</v>
      </c>
      <c r="DP959" s="2" t="n">
        <v>49.6</v>
      </c>
      <c r="DQ959" s="2" t="n">
        <v>49.6</v>
      </c>
      <c r="DR959" s="2" t="n">
        <v>0</v>
      </c>
      <c r="DS959" s="2" t="n">
        <v>59.84</v>
      </c>
      <c r="DT959" s="2" t="n">
        <v>52.16</v>
      </c>
      <c r="DU959" s="2" t="n">
        <v>0</v>
      </c>
      <c r="DV959" s="2" t="n">
        <v>75.2</v>
      </c>
      <c r="DW959" s="2" t="n">
        <v>75.2</v>
      </c>
      <c r="DX959" s="2" t="n">
        <v>0</v>
      </c>
      <c r="DY959" s="2" t="n">
        <v>75.2</v>
      </c>
      <c r="DZ959" s="2" t="n">
        <v>75.2</v>
      </c>
      <c r="EA959" s="2" t="n">
        <v>0</v>
      </c>
      <c r="EB959" s="2" t="n">
        <v>86.77</v>
      </c>
      <c r="EC959" s="2" t="n">
        <v>81.81</v>
      </c>
      <c r="ED959" s="2" t="n">
        <v>0</v>
      </c>
      <c r="EE959" s="2" t="n">
        <v>100</v>
      </c>
      <c r="EF959" s="2" t="n">
        <v>98.34999999999999</v>
      </c>
      <c r="EG959" s="2" t="n">
        <v>0</v>
      </c>
      <c r="EH959" s="2" t="n">
        <v>100</v>
      </c>
      <c r="EI959" s="2" t="n">
        <v>100</v>
      </c>
      <c r="EJ959" s="2" t="n">
        <v>0</v>
      </c>
      <c r="EK959" s="2" t="n">
        <v>100</v>
      </c>
      <c r="EL959" s="2" t="n">
        <v>100</v>
      </c>
      <c r="EM959" s="2" t="n">
        <v>0</v>
      </c>
      <c r="EN959" s="2" t="n">
        <v>100</v>
      </c>
      <c r="EO959" s="2" t="n">
        <v>100</v>
      </c>
      <c r="EP959" s="2" t="n">
        <v>0</v>
      </c>
    </row>
    <row r="960">
      <c r="A960" s="2" t="n">
        <v>4</v>
      </c>
      <c r="B960" s="2" t="inlineStr">
        <is>
          <t>32.01.02.06</t>
        </is>
      </c>
      <c r="C960" s="2" t="inlineStr">
        <is>
          <t>23d - Parede em alvenaria, regularizada e emassada, revestida em pintura acrílica fosca, ref.: Suvinil cavalo marinho</t>
        </is>
      </c>
      <c r="D960" s="2" t="inlineStr">
        <is>
          <t>30/04/2027</t>
        </is>
      </c>
      <c r="E960" s="2" t="inlineStr">
        <is>
          <t>25/09/2028</t>
        </is>
      </c>
      <c r="F960" s="2" t="n">
        <v>29095.71016983953</v>
      </c>
      <c r="G960" s="2" t="n">
        <v>0</v>
      </c>
      <c r="H960" s="2" t="n">
        <v>29095.71016983953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0.05</v>
      </c>
      <c r="CG960" s="2" t="n">
        <v>0</v>
      </c>
      <c r="CH960" s="2" t="n">
        <v>0</v>
      </c>
      <c r="CI960" s="2" t="n">
        <v>1.05</v>
      </c>
      <c r="CJ960" s="2" t="n">
        <v>0.75</v>
      </c>
      <c r="CK960" s="2" t="n">
        <v>0</v>
      </c>
      <c r="CL960" s="2" t="n">
        <v>2.6</v>
      </c>
      <c r="CM960" s="2" t="n">
        <v>2</v>
      </c>
      <c r="CN960" s="2" t="n">
        <v>0</v>
      </c>
      <c r="CO960" s="2" t="n">
        <v>4.45</v>
      </c>
      <c r="CP960" s="2" t="n">
        <v>3.85</v>
      </c>
      <c r="CQ960" s="2" t="n">
        <v>0</v>
      </c>
      <c r="CR960" s="2" t="n">
        <v>6.5</v>
      </c>
      <c r="CS960" s="2" t="n">
        <v>6.05</v>
      </c>
      <c r="CT960" s="2" t="n">
        <v>0</v>
      </c>
      <c r="CU960" s="2" t="n">
        <v>8.6</v>
      </c>
      <c r="CV960" s="2" t="n">
        <v>7.95</v>
      </c>
      <c r="CW960" s="2" t="n">
        <v>0</v>
      </c>
      <c r="CX960" s="2" t="n">
        <v>11.2</v>
      </c>
      <c r="CY960" s="2" t="n">
        <v>10.3</v>
      </c>
      <c r="CZ960" s="2" t="n">
        <v>0</v>
      </c>
      <c r="DA960" s="2" t="n">
        <v>14.35</v>
      </c>
      <c r="DB960" s="2" t="n">
        <v>13.45</v>
      </c>
      <c r="DC960" s="2" t="n">
        <v>0</v>
      </c>
      <c r="DD960" s="2" t="n">
        <v>19.61</v>
      </c>
      <c r="DE960" s="2" t="n">
        <v>17.57</v>
      </c>
      <c r="DF960" s="2" t="n">
        <v>0</v>
      </c>
      <c r="DG960" s="2" t="n">
        <v>22.25</v>
      </c>
      <c r="DH960" s="2" t="n">
        <v>21.95</v>
      </c>
      <c r="DI960" s="2" t="n">
        <v>0</v>
      </c>
      <c r="DJ960" s="2" t="n">
        <v>23.15</v>
      </c>
      <c r="DK960" s="2" t="n">
        <v>22.85</v>
      </c>
      <c r="DL960" s="2" t="n">
        <v>0</v>
      </c>
      <c r="DM960" s="2" t="n">
        <v>49.1</v>
      </c>
      <c r="DN960" s="2" t="n">
        <v>42.6</v>
      </c>
      <c r="DO960" s="2" t="n">
        <v>0</v>
      </c>
      <c r="DP960" s="2" t="n">
        <v>49.6</v>
      </c>
      <c r="DQ960" s="2" t="n">
        <v>49.6</v>
      </c>
      <c r="DR960" s="2" t="n">
        <v>0</v>
      </c>
      <c r="DS960" s="2" t="n">
        <v>59.84</v>
      </c>
      <c r="DT960" s="2" t="n">
        <v>52.16</v>
      </c>
      <c r="DU960" s="2" t="n">
        <v>0</v>
      </c>
      <c r="DV960" s="2" t="n">
        <v>75.2</v>
      </c>
      <c r="DW960" s="2" t="n">
        <v>75.2</v>
      </c>
      <c r="DX960" s="2" t="n">
        <v>0</v>
      </c>
      <c r="DY960" s="2" t="n">
        <v>75.2</v>
      </c>
      <c r="DZ960" s="2" t="n">
        <v>75.2</v>
      </c>
      <c r="EA960" s="2" t="n">
        <v>0</v>
      </c>
      <c r="EB960" s="2" t="n">
        <v>86.77</v>
      </c>
      <c r="EC960" s="2" t="n">
        <v>81.81</v>
      </c>
      <c r="ED960" s="2" t="n">
        <v>0</v>
      </c>
      <c r="EE960" s="2" t="n">
        <v>100</v>
      </c>
      <c r="EF960" s="2" t="n">
        <v>98.34999999999999</v>
      </c>
      <c r="EG960" s="2" t="n">
        <v>0</v>
      </c>
      <c r="EH960" s="2" t="n">
        <v>100</v>
      </c>
      <c r="EI960" s="2" t="n">
        <v>100</v>
      </c>
      <c r="EJ960" s="2" t="n">
        <v>0</v>
      </c>
      <c r="EK960" s="2" t="n">
        <v>100</v>
      </c>
      <c r="EL960" s="2" t="n">
        <v>100</v>
      </c>
      <c r="EM960" s="2" t="n">
        <v>0</v>
      </c>
      <c r="EN960" s="2" t="n">
        <v>100</v>
      </c>
      <c r="EO960" s="2" t="n">
        <v>100</v>
      </c>
      <c r="EP960" s="2" t="n">
        <v>0</v>
      </c>
    </row>
    <row r="961">
      <c r="A961" s="2" t="n">
        <v>4</v>
      </c>
      <c r="B961" s="2" t="inlineStr">
        <is>
          <t>32.01.02.07</t>
        </is>
      </c>
      <c r="C961" s="2" t="inlineStr">
        <is>
          <t>23d - Parede em alvenaria, regularizada e emassada, revestida em pintura acrílica fosca, ref.: Suvinil cavalo marinho</t>
        </is>
      </c>
      <c r="D961" s="2" t="inlineStr">
        <is>
          <t>30/04/2027</t>
        </is>
      </c>
      <c r="E961" s="2" t="inlineStr">
        <is>
          <t>25/09/2028</t>
        </is>
      </c>
      <c r="F961" s="2" t="n">
        <v>29095.71016983953</v>
      </c>
      <c r="G961" s="2" t="n">
        <v>0</v>
      </c>
      <c r="H961" s="2" t="n">
        <v>29095.71016983953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0.05</v>
      </c>
      <c r="CG961" s="2" t="n">
        <v>0</v>
      </c>
      <c r="CH961" s="2" t="n">
        <v>0</v>
      </c>
      <c r="CI961" s="2" t="n">
        <v>1.05</v>
      </c>
      <c r="CJ961" s="2" t="n">
        <v>0.75</v>
      </c>
      <c r="CK961" s="2" t="n">
        <v>0</v>
      </c>
      <c r="CL961" s="2" t="n">
        <v>2.6</v>
      </c>
      <c r="CM961" s="2" t="n">
        <v>2</v>
      </c>
      <c r="CN961" s="2" t="n">
        <v>0</v>
      </c>
      <c r="CO961" s="2" t="n">
        <v>4.45</v>
      </c>
      <c r="CP961" s="2" t="n">
        <v>3.85</v>
      </c>
      <c r="CQ961" s="2" t="n">
        <v>0</v>
      </c>
      <c r="CR961" s="2" t="n">
        <v>6.5</v>
      </c>
      <c r="CS961" s="2" t="n">
        <v>6.05</v>
      </c>
      <c r="CT961" s="2" t="n">
        <v>0</v>
      </c>
      <c r="CU961" s="2" t="n">
        <v>8.6</v>
      </c>
      <c r="CV961" s="2" t="n">
        <v>7.95</v>
      </c>
      <c r="CW961" s="2" t="n">
        <v>0</v>
      </c>
      <c r="CX961" s="2" t="n">
        <v>11.2</v>
      </c>
      <c r="CY961" s="2" t="n">
        <v>10.3</v>
      </c>
      <c r="CZ961" s="2" t="n">
        <v>0</v>
      </c>
      <c r="DA961" s="2" t="n">
        <v>14.35</v>
      </c>
      <c r="DB961" s="2" t="n">
        <v>13.45</v>
      </c>
      <c r="DC961" s="2" t="n">
        <v>0</v>
      </c>
      <c r="DD961" s="2" t="n">
        <v>19.61</v>
      </c>
      <c r="DE961" s="2" t="n">
        <v>17.57</v>
      </c>
      <c r="DF961" s="2" t="n">
        <v>0</v>
      </c>
      <c r="DG961" s="2" t="n">
        <v>22.25</v>
      </c>
      <c r="DH961" s="2" t="n">
        <v>21.95</v>
      </c>
      <c r="DI961" s="2" t="n">
        <v>0</v>
      </c>
      <c r="DJ961" s="2" t="n">
        <v>23.15</v>
      </c>
      <c r="DK961" s="2" t="n">
        <v>22.85</v>
      </c>
      <c r="DL961" s="2" t="n">
        <v>0</v>
      </c>
      <c r="DM961" s="2" t="n">
        <v>49.1</v>
      </c>
      <c r="DN961" s="2" t="n">
        <v>42.6</v>
      </c>
      <c r="DO961" s="2" t="n">
        <v>0</v>
      </c>
      <c r="DP961" s="2" t="n">
        <v>49.6</v>
      </c>
      <c r="DQ961" s="2" t="n">
        <v>49.6</v>
      </c>
      <c r="DR961" s="2" t="n">
        <v>0</v>
      </c>
      <c r="DS961" s="2" t="n">
        <v>59.84</v>
      </c>
      <c r="DT961" s="2" t="n">
        <v>52.16</v>
      </c>
      <c r="DU961" s="2" t="n">
        <v>0</v>
      </c>
      <c r="DV961" s="2" t="n">
        <v>75.2</v>
      </c>
      <c r="DW961" s="2" t="n">
        <v>75.2</v>
      </c>
      <c r="DX961" s="2" t="n">
        <v>0</v>
      </c>
      <c r="DY961" s="2" t="n">
        <v>75.2</v>
      </c>
      <c r="DZ961" s="2" t="n">
        <v>75.2</v>
      </c>
      <c r="EA961" s="2" t="n">
        <v>0</v>
      </c>
      <c r="EB961" s="2" t="n">
        <v>86.77</v>
      </c>
      <c r="EC961" s="2" t="n">
        <v>81.81</v>
      </c>
      <c r="ED961" s="2" t="n">
        <v>0</v>
      </c>
      <c r="EE961" s="2" t="n">
        <v>100</v>
      </c>
      <c r="EF961" s="2" t="n">
        <v>98.34999999999999</v>
      </c>
      <c r="EG961" s="2" t="n">
        <v>0</v>
      </c>
      <c r="EH961" s="2" t="n">
        <v>100</v>
      </c>
      <c r="EI961" s="2" t="n">
        <v>100</v>
      </c>
      <c r="EJ961" s="2" t="n">
        <v>0</v>
      </c>
      <c r="EK961" s="2" t="n">
        <v>100</v>
      </c>
      <c r="EL961" s="2" t="n">
        <v>100</v>
      </c>
      <c r="EM961" s="2" t="n">
        <v>0</v>
      </c>
      <c r="EN961" s="2" t="n">
        <v>100</v>
      </c>
      <c r="EO961" s="2" t="n">
        <v>100</v>
      </c>
      <c r="EP961" s="2" t="n">
        <v>0</v>
      </c>
    </row>
    <row r="962">
      <c r="A962" s="2" t="n">
        <v>4</v>
      </c>
      <c r="B962" s="2" t="inlineStr">
        <is>
          <t>32.01.02.08</t>
        </is>
      </c>
      <c r="C962" s="2" t="inlineStr">
        <is>
          <t>23f - Parede em alvenaria, regularizada e emassada, revestida em pintura acrílica fosca, ref.: Suvinil inverno gelado</t>
        </is>
      </c>
      <c r="D962" s="2" t="inlineStr">
        <is>
          <t>30/04/2027</t>
        </is>
      </c>
      <c r="E962" s="2" t="inlineStr">
        <is>
          <t>25/09/2028</t>
        </is>
      </c>
      <c r="F962" s="2" t="n">
        <v>45394.21822431681</v>
      </c>
      <c r="G962" s="2" t="n">
        <v>0</v>
      </c>
      <c r="H962" s="2" t="n">
        <v>45394.21822431681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0.05</v>
      </c>
      <c r="CG962" s="2" t="n">
        <v>0</v>
      </c>
      <c r="CH962" s="2" t="n">
        <v>0</v>
      </c>
      <c r="CI962" s="2" t="n">
        <v>1.05</v>
      </c>
      <c r="CJ962" s="2" t="n">
        <v>0.75</v>
      </c>
      <c r="CK962" s="2" t="n">
        <v>0</v>
      </c>
      <c r="CL962" s="2" t="n">
        <v>2.6</v>
      </c>
      <c r="CM962" s="2" t="n">
        <v>2</v>
      </c>
      <c r="CN962" s="2" t="n">
        <v>0</v>
      </c>
      <c r="CO962" s="2" t="n">
        <v>4.45</v>
      </c>
      <c r="CP962" s="2" t="n">
        <v>3.85</v>
      </c>
      <c r="CQ962" s="2" t="n">
        <v>0</v>
      </c>
      <c r="CR962" s="2" t="n">
        <v>6.5</v>
      </c>
      <c r="CS962" s="2" t="n">
        <v>6.05</v>
      </c>
      <c r="CT962" s="2" t="n">
        <v>0</v>
      </c>
      <c r="CU962" s="2" t="n">
        <v>8.6</v>
      </c>
      <c r="CV962" s="2" t="n">
        <v>7.95</v>
      </c>
      <c r="CW962" s="2" t="n">
        <v>0</v>
      </c>
      <c r="CX962" s="2" t="n">
        <v>11.2</v>
      </c>
      <c r="CY962" s="2" t="n">
        <v>10.3</v>
      </c>
      <c r="CZ962" s="2" t="n">
        <v>0</v>
      </c>
      <c r="DA962" s="2" t="n">
        <v>14.35</v>
      </c>
      <c r="DB962" s="2" t="n">
        <v>13.45</v>
      </c>
      <c r="DC962" s="2" t="n">
        <v>0</v>
      </c>
      <c r="DD962" s="2" t="n">
        <v>20.17</v>
      </c>
      <c r="DE962" s="2" t="n">
        <v>17.89</v>
      </c>
      <c r="DF962" s="2" t="n">
        <v>0</v>
      </c>
      <c r="DG962" s="2" t="n">
        <v>23.05</v>
      </c>
      <c r="DH962" s="2" t="n">
        <v>22.75</v>
      </c>
      <c r="DI962" s="2" t="n">
        <v>0</v>
      </c>
      <c r="DJ962" s="2" t="n">
        <v>23.95</v>
      </c>
      <c r="DK962" s="2" t="n">
        <v>23.65</v>
      </c>
      <c r="DL962" s="2" t="n">
        <v>0</v>
      </c>
      <c r="DM962" s="2" t="n">
        <v>49.9</v>
      </c>
      <c r="DN962" s="2" t="n">
        <v>43.4</v>
      </c>
      <c r="DO962" s="2" t="n">
        <v>0</v>
      </c>
      <c r="DP962" s="2" t="n">
        <v>50.4</v>
      </c>
      <c r="DQ962" s="2" t="n">
        <v>50.4</v>
      </c>
      <c r="DR962" s="2" t="n">
        <v>0</v>
      </c>
      <c r="DS962" s="2" t="n">
        <v>60.32</v>
      </c>
      <c r="DT962" s="2" t="n">
        <v>52.88</v>
      </c>
      <c r="DU962" s="2" t="n">
        <v>0</v>
      </c>
      <c r="DV962" s="2" t="n">
        <v>75.2</v>
      </c>
      <c r="DW962" s="2" t="n">
        <v>75.2</v>
      </c>
      <c r="DX962" s="2" t="n">
        <v>0</v>
      </c>
      <c r="DY962" s="2" t="n">
        <v>75.2</v>
      </c>
      <c r="DZ962" s="2" t="n">
        <v>75.2</v>
      </c>
      <c r="EA962" s="2" t="n">
        <v>0</v>
      </c>
      <c r="EB962" s="2" t="n">
        <v>86.77</v>
      </c>
      <c r="EC962" s="2" t="n">
        <v>81.81</v>
      </c>
      <c r="ED962" s="2" t="n">
        <v>0</v>
      </c>
      <c r="EE962" s="2" t="n">
        <v>100</v>
      </c>
      <c r="EF962" s="2" t="n">
        <v>98.34999999999999</v>
      </c>
      <c r="EG962" s="2" t="n">
        <v>0</v>
      </c>
      <c r="EH962" s="2" t="n">
        <v>100</v>
      </c>
      <c r="EI962" s="2" t="n">
        <v>100</v>
      </c>
      <c r="EJ962" s="2" t="n">
        <v>0</v>
      </c>
      <c r="EK962" s="2" t="n">
        <v>100</v>
      </c>
      <c r="EL962" s="2" t="n">
        <v>100</v>
      </c>
      <c r="EM962" s="2" t="n">
        <v>0</v>
      </c>
      <c r="EN962" s="2" t="n">
        <v>100</v>
      </c>
      <c r="EO962" s="2" t="n">
        <v>100</v>
      </c>
      <c r="EP962" s="2" t="n">
        <v>0</v>
      </c>
    </row>
    <row r="963">
      <c r="A963" s="2" t="n">
        <v>4</v>
      </c>
      <c r="B963" s="2" t="inlineStr">
        <is>
          <t>32.01.02.09</t>
        </is>
      </c>
      <c r="C963" s="2" t="inlineStr">
        <is>
          <t>23g - Parede em alvenaria, regularizada e emassada, revestida em pintura acrílica fosca, ref.: Suvinil papel picado</t>
        </is>
      </c>
      <c r="D963" s="2" t="inlineStr">
        <is>
          <t>30/04/2027</t>
        </is>
      </c>
      <c r="E963" s="2" t="inlineStr">
        <is>
          <t>25/09/2028</t>
        </is>
      </c>
      <c r="F963" s="2" t="n">
        <v>38794.28022645272</v>
      </c>
      <c r="G963" s="2" t="n">
        <v>0</v>
      </c>
      <c r="H963" s="2" t="n">
        <v>38794.28022645272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0.05</v>
      </c>
      <c r="CG963" s="2" t="n">
        <v>0</v>
      </c>
      <c r="CH963" s="2" t="n">
        <v>0</v>
      </c>
      <c r="CI963" s="2" t="n">
        <v>1.05</v>
      </c>
      <c r="CJ963" s="2" t="n">
        <v>0.75</v>
      </c>
      <c r="CK963" s="2" t="n">
        <v>0</v>
      </c>
      <c r="CL963" s="2" t="n">
        <v>2.6</v>
      </c>
      <c r="CM963" s="2" t="n">
        <v>2</v>
      </c>
      <c r="CN963" s="2" t="n">
        <v>0</v>
      </c>
      <c r="CO963" s="2" t="n">
        <v>4.45</v>
      </c>
      <c r="CP963" s="2" t="n">
        <v>3.85</v>
      </c>
      <c r="CQ963" s="2" t="n">
        <v>0</v>
      </c>
      <c r="CR963" s="2" t="n">
        <v>6.5</v>
      </c>
      <c r="CS963" s="2" t="n">
        <v>6.05</v>
      </c>
      <c r="CT963" s="2" t="n">
        <v>0</v>
      </c>
      <c r="CU963" s="2" t="n">
        <v>8.6</v>
      </c>
      <c r="CV963" s="2" t="n">
        <v>7.95</v>
      </c>
      <c r="CW963" s="2" t="n">
        <v>0</v>
      </c>
      <c r="CX963" s="2" t="n">
        <v>11.2</v>
      </c>
      <c r="CY963" s="2" t="n">
        <v>10.3</v>
      </c>
      <c r="CZ963" s="2" t="n">
        <v>0</v>
      </c>
      <c r="DA963" s="2" t="n">
        <v>14.35</v>
      </c>
      <c r="DB963" s="2" t="n">
        <v>13.45</v>
      </c>
      <c r="DC963" s="2" t="n">
        <v>0</v>
      </c>
      <c r="DD963" s="2" t="n">
        <v>18.94</v>
      </c>
      <c r="DE963" s="2" t="n">
        <v>17.19</v>
      </c>
      <c r="DF963" s="2" t="n">
        <v>0</v>
      </c>
      <c r="DG963" s="2" t="n">
        <v>21.29</v>
      </c>
      <c r="DH963" s="2" t="n">
        <v>20.99</v>
      </c>
      <c r="DI963" s="2" t="n">
        <v>0</v>
      </c>
      <c r="DJ963" s="2" t="n">
        <v>22.19</v>
      </c>
      <c r="DK963" s="2" t="n">
        <v>21.89</v>
      </c>
      <c r="DL963" s="2" t="n">
        <v>0</v>
      </c>
      <c r="DM963" s="2" t="n">
        <v>61.58</v>
      </c>
      <c r="DN963" s="2" t="n">
        <v>51.72</v>
      </c>
      <c r="DO963" s="2" t="n">
        <v>0</v>
      </c>
      <c r="DP963" s="2" t="n">
        <v>62.08</v>
      </c>
      <c r="DQ963" s="2" t="n">
        <v>62.08</v>
      </c>
      <c r="DR963" s="2" t="n">
        <v>0</v>
      </c>
      <c r="DS963" s="2" t="n">
        <v>69.73</v>
      </c>
      <c r="DT963" s="2" t="n">
        <v>63.99</v>
      </c>
      <c r="DU963" s="2" t="n">
        <v>0</v>
      </c>
      <c r="DV963" s="2" t="n">
        <v>81.2</v>
      </c>
      <c r="DW963" s="2" t="n">
        <v>81.2</v>
      </c>
      <c r="DX963" s="2" t="n">
        <v>0</v>
      </c>
      <c r="DY963" s="2" t="n">
        <v>81.2</v>
      </c>
      <c r="DZ963" s="2" t="n">
        <v>81.2</v>
      </c>
      <c r="EA963" s="2" t="n">
        <v>0</v>
      </c>
      <c r="EB963" s="2" t="n">
        <v>89.97</v>
      </c>
      <c r="EC963" s="2" t="n">
        <v>86.20999999999999</v>
      </c>
      <c r="ED963" s="2" t="n">
        <v>0</v>
      </c>
      <c r="EE963" s="2" t="n">
        <v>100</v>
      </c>
      <c r="EF963" s="2" t="n">
        <v>98.75</v>
      </c>
      <c r="EG963" s="2" t="n">
        <v>0</v>
      </c>
      <c r="EH963" s="2" t="n">
        <v>100</v>
      </c>
      <c r="EI963" s="2" t="n">
        <v>100</v>
      </c>
      <c r="EJ963" s="2" t="n">
        <v>0</v>
      </c>
      <c r="EK963" s="2" t="n">
        <v>100</v>
      </c>
      <c r="EL963" s="2" t="n">
        <v>100</v>
      </c>
      <c r="EM963" s="2" t="n">
        <v>0</v>
      </c>
      <c r="EN963" s="2" t="n">
        <v>100</v>
      </c>
      <c r="EO963" s="2" t="n">
        <v>100</v>
      </c>
      <c r="EP963" s="2" t="n">
        <v>0</v>
      </c>
    </row>
    <row r="964">
      <c r="A964" s="2" t="n">
        <v>4</v>
      </c>
      <c r="B964" s="2" t="inlineStr">
        <is>
          <t>32.01.02.10</t>
        </is>
      </c>
      <c r="C964" s="2" t="inlineStr">
        <is>
          <t>23h - Parede em alvenaria, regularizada e emassada, revestida em pintura acrílica fosca, ref.: Suvinil som das ondas</t>
        </is>
      </c>
      <c r="D964" s="2" t="inlineStr">
        <is>
          <t>30/04/2027</t>
        </is>
      </c>
      <c r="E964" s="2" t="inlineStr">
        <is>
          <t>25/09/2028</t>
        </is>
      </c>
      <c r="F964" s="2" t="n">
        <v>38084.40505907252</v>
      </c>
      <c r="G964" s="2" t="n">
        <v>0</v>
      </c>
      <c r="H964" s="2" t="n">
        <v>38084.40505907252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0.05</v>
      </c>
      <c r="CG964" s="2" t="n">
        <v>0</v>
      </c>
      <c r="CH964" s="2" t="n">
        <v>0</v>
      </c>
      <c r="CI964" s="2" t="n">
        <v>1.05</v>
      </c>
      <c r="CJ964" s="2" t="n">
        <v>0.75</v>
      </c>
      <c r="CK964" s="2" t="n">
        <v>0</v>
      </c>
      <c r="CL964" s="2" t="n">
        <v>2.6</v>
      </c>
      <c r="CM964" s="2" t="n">
        <v>2</v>
      </c>
      <c r="CN964" s="2" t="n">
        <v>0</v>
      </c>
      <c r="CO964" s="2" t="n">
        <v>4.45</v>
      </c>
      <c r="CP964" s="2" t="n">
        <v>3.85</v>
      </c>
      <c r="CQ964" s="2" t="n">
        <v>0</v>
      </c>
      <c r="CR964" s="2" t="n">
        <v>6.5</v>
      </c>
      <c r="CS964" s="2" t="n">
        <v>6.05</v>
      </c>
      <c r="CT964" s="2" t="n">
        <v>0</v>
      </c>
      <c r="CU964" s="2" t="n">
        <v>8.6</v>
      </c>
      <c r="CV964" s="2" t="n">
        <v>7.95</v>
      </c>
      <c r="CW964" s="2" t="n">
        <v>0</v>
      </c>
      <c r="CX964" s="2" t="n">
        <v>11.2</v>
      </c>
      <c r="CY964" s="2" t="n">
        <v>10.3</v>
      </c>
      <c r="CZ964" s="2" t="n">
        <v>0</v>
      </c>
      <c r="DA964" s="2" t="n">
        <v>14.35</v>
      </c>
      <c r="DB964" s="2" t="n">
        <v>13.45</v>
      </c>
      <c r="DC964" s="2" t="n">
        <v>0</v>
      </c>
      <c r="DD964" s="2" t="n">
        <v>19.89</v>
      </c>
      <c r="DE964" s="2" t="n">
        <v>17.73</v>
      </c>
      <c r="DF964" s="2" t="n">
        <v>0</v>
      </c>
      <c r="DG964" s="2" t="n">
        <v>22.65</v>
      </c>
      <c r="DH964" s="2" t="n">
        <v>22.35</v>
      </c>
      <c r="DI964" s="2" t="n">
        <v>0</v>
      </c>
      <c r="DJ964" s="2" t="n">
        <v>23.55</v>
      </c>
      <c r="DK964" s="2" t="n">
        <v>23.25</v>
      </c>
      <c r="DL964" s="2" t="n">
        <v>0</v>
      </c>
      <c r="DM964" s="2" t="n">
        <v>51.26</v>
      </c>
      <c r="DN964" s="2" t="n">
        <v>44.32</v>
      </c>
      <c r="DO964" s="2" t="n">
        <v>0</v>
      </c>
      <c r="DP964" s="2" t="n">
        <v>51.76</v>
      </c>
      <c r="DQ964" s="2" t="n">
        <v>51.76</v>
      </c>
      <c r="DR964" s="2" t="n">
        <v>0</v>
      </c>
      <c r="DS964" s="2" t="n">
        <v>62.38</v>
      </c>
      <c r="DT964" s="2" t="n">
        <v>54.42</v>
      </c>
      <c r="DU964" s="2" t="n">
        <v>0</v>
      </c>
      <c r="DV964" s="2" t="n">
        <v>78.31999999999999</v>
      </c>
      <c r="DW964" s="2" t="n">
        <v>78.31999999999999</v>
      </c>
      <c r="DX964" s="2" t="n">
        <v>0</v>
      </c>
      <c r="DY964" s="2" t="n">
        <v>78.31999999999999</v>
      </c>
      <c r="DZ964" s="2" t="n">
        <v>78.31999999999999</v>
      </c>
      <c r="EA964" s="2" t="n">
        <v>0</v>
      </c>
      <c r="EB964" s="2" t="n">
        <v>88.44</v>
      </c>
      <c r="EC964" s="2" t="n">
        <v>84.09999999999999</v>
      </c>
      <c r="ED964" s="2" t="n">
        <v>0</v>
      </c>
      <c r="EE964" s="2" t="n">
        <v>100</v>
      </c>
      <c r="EF964" s="2" t="n">
        <v>98.55</v>
      </c>
      <c r="EG964" s="2" t="n">
        <v>0</v>
      </c>
      <c r="EH964" s="2" t="n">
        <v>100</v>
      </c>
      <c r="EI964" s="2" t="n">
        <v>100</v>
      </c>
      <c r="EJ964" s="2" t="n">
        <v>0</v>
      </c>
      <c r="EK964" s="2" t="n">
        <v>100</v>
      </c>
      <c r="EL964" s="2" t="n">
        <v>100</v>
      </c>
      <c r="EM964" s="2" t="n">
        <v>0</v>
      </c>
      <c r="EN964" s="2" t="n">
        <v>100</v>
      </c>
      <c r="EO964" s="2" t="n">
        <v>100</v>
      </c>
      <c r="EP964" s="2" t="n">
        <v>0</v>
      </c>
    </row>
    <row r="965">
      <c r="A965" s="2" t="n">
        <v>3</v>
      </c>
      <c r="B965" s="2" t="inlineStr">
        <is>
          <t>32.01.03</t>
        </is>
      </c>
      <c r="C965" s="2" t="inlineStr">
        <is>
          <t>Porcelanatos e pedras</t>
        </is>
      </c>
      <c r="D965" s="2" t="inlineStr">
        <is>
          <t>17/08/2027</t>
        </is>
      </c>
      <c r="E965" s="2" t="inlineStr">
        <is>
          <t>12/07/2028</t>
        </is>
      </c>
      <c r="F965" s="2" t="n">
        <v>2534797.377893614</v>
      </c>
      <c r="G965" s="2" t="n">
        <v>0</v>
      </c>
      <c r="H965" s="2" t="n">
        <v>2534797.377893614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6.81</v>
      </c>
      <c r="CS965" s="2" t="n">
        <v>3.1</v>
      </c>
      <c r="CT965" s="2" t="n">
        <v>0</v>
      </c>
      <c r="CU965" s="2" t="n">
        <v>19.82</v>
      </c>
      <c r="CV965" s="2" t="n">
        <v>16.1</v>
      </c>
      <c r="CW965" s="2" t="n">
        <v>0</v>
      </c>
      <c r="CX965" s="2" t="n">
        <v>32.2</v>
      </c>
      <c r="CY965" s="2" t="n">
        <v>28.48</v>
      </c>
      <c r="CZ965" s="2" t="n">
        <v>0</v>
      </c>
      <c r="DA965" s="2" t="n">
        <v>32.2</v>
      </c>
      <c r="DB965" s="2" t="n">
        <v>32.2</v>
      </c>
      <c r="DC965" s="2" t="n">
        <v>0</v>
      </c>
      <c r="DD965" s="2" t="n">
        <v>33.83</v>
      </c>
      <c r="DE965" s="2" t="n">
        <v>32.2</v>
      </c>
      <c r="DF965" s="2" t="n">
        <v>0</v>
      </c>
      <c r="DG965" s="2" t="n">
        <v>40.69</v>
      </c>
      <c r="DH965" s="2" t="n">
        <v>38.73</v>
      </c>
      <c r="DI965" s="2" t="n">
        <v>0</v>
      </c>
      <c r="DJ965" s="2" t="n">
        <v>40.69</v>
      </c>
      <c r="DK965" s="2" t="n">
        <v>40.69</v>
      </c>
      <c r="DL965" s="2" t="n">
        <v>0</v>
      </c>
      <c r="DM965" s="2" t="n">
        <v>54.92</v>
      </c>
      <c r="DN965" s="2" t="n">
        <v>47.9</v>
      </c>
      <c r="DO965" s="2" t="n">
        <v>0</v>
      </c>
      <c r="DP965" s="2" t="n">
        <v>71.69</v>
      </c>
      <c r="DQ965" s="2" t="n">
        <v>68.36</v>
      </c>
      <c r="DR965" s="2" t="n">
        <v>0</v>
      </c>
      <c r="DS965" s="2" t="n">
        <v>83.90000000000001</v>
      </c>
      <c r="DT965" s="2" t="n">
        <v>80.56999999999999</v>
      </c>
      <c r="DU965" s="2" t="n">
        <v>0</v>
      </c>
      <c r="DV965" s="2" t="n">
        <v>95.56</v>
      </c>
      <c r="DW965" s="2" t="n">
        <v>92.23</v>
      </c>
      <c r="DX965" s="2" t="n">
        <v>0</v>
      </c>
      <c r="DY965" s="2" t="n">
        <v>100</v>
      </c>
      <c r="DZ965" s="2" t="n">
        <v>100</v>
      </c>
      <c r="EA965" s="2" t="n">
        <v>0</v>
      </c>
      <c r="EB965" s="2" t="n">
        <v>100</v>
      </c>
      <c r="EC965" s="2" t="n">
        <v>100</v>
      </c>
      <c r="ED965" s="2" t="n">
        <v>0</v>
      </c>
      <c r="EE965" s="2" t="n">
        <v>100</v>
      </c>
      <c r="EF965" s="2" t="n">
        <v>100</v>
      </c>
      <c r="EG965" s="2" t="n">
        <v>0</v>
      </c>
      <c r="EH965" s="2" t="n">
        <v>100</v>
      </c>
      <c r="EI965" s="2" t="n">
        <v>100</v>
      </c>
      <c r="EJ965" s="2" t="n">
        <v>0</v>
      </c>
      <c r="EK965" s="2" t="n">
        <v>100</v>
      </c>
      <c r="EL965" s="2" t="n">
        <v>100</v>
      </c>
      <c r="EM965" s="2" t="n">
        <v>0</v>
      </c>
      <c r="EN965" s="2" t="n">
        <v>100</v>
      </c>
      <c r="EO965" s="2" t="n">
        <v>100</v>
      </c>
      <c r="EP965" s="2" t="n">
        <v>0</v>
      </c>
    </row>
    <row r="966">
      <c r="A966" s="2" t="n">
        <v>4</v>
      </c>
      <c r="B966" s="2" t="inlineStr">
        <is>
          <t>32.01.03.01</t>
        </is>
      </c>
      <c r="C966" s="2" t="inlineStr">
        <is>
          <t>01 - Parede revestida em placas de granito Branco Siena, conforme paginação da fachada, instaladas com sistema de fachada aerada através de dispositivos metálicos de aço galvanizado.</t>
        </is>
      </c>
      <c r="D966" s="2" t="inlineStr">
        <is>
          <t>17/08/2027</t>
        </is>
      </c>
      <c r="E966" s="2" t="inlineStr">
        <is>
          <t>12/07/2028</t>
        </is>
      </c>
      <c r="F966" s="2" t="n">
        <v>2251192.266757958</v>
      </c>
      <c r="G966" s="2" t="n">
        <v>0</v>
      </c>
      <c r="H966" s="2" t="n">
        <v>2251192.266757958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6.81</v>
      </c>
      <c r="CS966" s="2" t="n">
        <v>3.1</v>
      </c>
      <c r="CT966" s="2" t="n">
        <v>0</v>
      </c>
      <c r="CU966" s="2" t="n">
        <v>19.82</v>
      </c>
      <c r="CV966" s="2" t="n">
        <v>16.1</v>
      </c>
      <c r="CW966" s="2" t="n">
        <v>0</v>
      </c>
      <c r="CX966" s="2" t="n">
        <v>32.2</v>
      </c>
      <c r="CY966" s="2" t="n">
        <v>28.48</v>
      </c>
      <c r="CZ966" s="2" t="n">
        <v>0</v>
      </c>
      <c r="DA966" s="2" t="n">
        <v>32.2</v>
      </c>
      <c r="DB966" s="2" t="n">
        <v>32.2</v>
      </c>
      <c r="DC966" s="2" t="n">
        <v>0</v>
      </c>
      <c r="DD966" s="2" t="n">
        <v>33.83</v>
      </c>
      <c r="DE966" s="2" t="n">
        <v>32.2</v>
      </c>
      <c r="DF966" s="2" t="n">
        <v>0</v>
      </c>
      <c r="DG966" s="2" t="n">
        <v>40.69</v>
      </c>
      <c r="DH966" s="2" t="n">
        <v>38.73</v>
      </c>
      <c r="DI966" s="2" t="n">
        <v>0</v>
      </c>
      <c r="DJ966" s="2" t="n">
        <v>40.69</v>
      </c>
      <c r="DK966" s="2" t="n">
        <v>40.69</v>
      </c>
      <c r="DL966" s="2" t="n">
        <v>0</v>
      </c>
      <c r="DM966" s="2" t="n">
        <v>54.92</v>
      </c>
      <c r="DN966" s="2" t="n">
        <v>47.9</v>
      </c>
      <c r="DO966" s="2" t="n">
        <v>0</v>
      </c>
      <c r="DP966" s="2" t="n">
        <v>71.69</v>
      </c>
      <c r="DQ966" s="2" t="n">
        <v>68.36</v>
      </c>
      <c r="DR966" s="2" t="n">
        <v>0</v>
      </c>
      <c r="DS966" s="2" t="n">
        <v>83.90000000000001</v>
      </c>
      <c r="DT966" s="2" t="n">
        <v>80.56999999999999</v>
      </c>
      <c r="DU966" s="2" t="n">
        <v>0</v>
      </c>
      <c r="DV966" s="2" t="n">
        <v>95.56</v>
      </c>
      <c r="DW966" s="2" t="n">
        <v>92.23</v>
      </c>
      <c r="DX966" s="2" t="n">
        <v>0</v>
      </c>
      <c r="DY966" s="2" t="n">
        <v>100</v>
      </c>
      <c r="DZ966" s="2" t="n">
        <v>100</v>
      </c>
      <c r="EA966" s="2" t="n">
        <v>0</v>
      </c>
      <c r="EB966" s="2" t="n">
        <v>100</v>
      </c>
      <c r="EC966" s="2" t="n">
        <v>100</v>
      </c>
      <c r="ED966" s="2" t="n">
        <v>0</v>
      </c>
      <c r="EE966" s="2" t="n">
        <v>100</v>
      </c>
      <c r="EF966" s="2" t="n">
        <v>100</v>
      </c>
      <c r="EG966" s="2" t="n">
        <v>0</v>
      </c>
      <c r="EH966" s="2" t="n">
        <v>100</v>
      </c>
      <c r="EI966" s="2" t="n">
        <v>100</v>
      </c>
      <c r="EJ966" s="2" t="n">
        <v>0</v>
      </c>
      <c r="EK966" s="2" t="n">
        <v>100</v>
      </c>
      <c r="EL966" s="2" t="n">
        <v>100</v>
      </c>
      <c r="EM966" s="2" t="n">
        <v>0</v>
      </c>
      <c r="EN966" s="2" t="n">
        <v>100</v>
      </c>
      <c r="EO966" s="2" t="n">
        <v>100</v>
      </c>
      <c r="EP966" s="2" t="n">
        <v>0</v>
      </c>
    </row>
    <row r="967">
      <c r="A967" s="2" t="n">
        <v>4</v>
      </c>
      <c r="B967" s="2" t="inlineStr">
        <is>
          <t>32.01.03.02</t>
        </is>
      </c>
      <c r="C967" s="2" t="inlineStr">
        <is>
          <t>Espalas para revestimento com granito Branco Siena, conforme paginação da fachada, instaladas com sistema de fachada aerada através de dispositivos metálicos de aço galvanizado.</t>
        </is>
      </c>
      <c r="D967" s="2" t="inlineStr">
        <is>
          <t>17/08/2027</t>
        </is>
      </c>
      <c r="E967" s="2" t="inlineStr">
        <is>
          <t>12/07/2028</t>
        </is>
      </c>
      <c r="F967" s="2" t="n">
        <v>283605.1111356562</v>
      </c>
      <c r="G967" s="2" t="n">
        <v>0</v>
      </c>
      <c r="H967" s="2" t="n">
        <v>283605.1111356562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6.81</v>
      </c>
      <c r="CS967" s="2" t="n">
        <v>3.1</v>
      </c>
      <c r="CT967" s="2" t="n">
        <v>0</v>
      </c>
      <c r="CU967" s="2" t="n">
        <v>19.82</v>
      </c>
      <c r="CV967" s="2" t="n">
        <v>16.1</v>
      </c>
      <c r="CW967" s="2" t="n">
        <v>0</v>
      </c>
      <c r="CX967" s="2" t="n">
        <v>32.2</v>
      </c>
      <c r="CY967" s="2" t="n">
        <v>28.48</v>
      </c>
      <c r="CZ967" s="2" t="n">
        <v>0</v>
      </c>
      <c r="DA967" s="2" t="n">
        <v>32.2</v>
      </c>
      <c r="DB967" s="2" t="n">
        <v>32.2</v>
      </c>
      <c r="DC967" s="2" t="n">
        <v>0</v>
      </c>
      <c r="DD967" s="2" t="n">
        <v>33.83</v>
      </c>
      <c r="DE967" s="2" t="n">
        <v>32.2</v>
      </c>
      <c r="DF967" s="2" t="n">
        <v>0</v>
      </c>
      <c r="DG967" s="2" t="n">
        <v>40.69</v>
      </c>
      <c r="DH967" s="2" t="n">
        <v>38.73</v>
      </c>
      <c r="DI967" s="2" t="n">
        <v>0</v>
      </c>
      <c r="DJ967" s="2" t="n">
        <v>40.69</v>
      </c>
      <c r="DK967" s="2" t="n">
        <v>40.69</v>
      </c>
      <c r="DL967" s="2" t="n">
        <v>0</v>
      </c>
      <c r="DM967" s="2" t="n">
        <v>54.92</v>
      </c>
      <c r="DN967" s="2" t="n">
        <v>47.9</v>
      </c>
      <c r="DO967" s="2" t="n">
        <v>0</v>
      </c>
      <c r="DP967" s="2" t="n">
        <v>71.69</v>
      </c>
      <c r="DQ967" s="2" t="n">
        <v>68.36</v>
      </c>
      <c r="DR967" s="2" t="n">
        <v>0</v>
      </c>
      <c r="DS967" s="2" t="n">
        <v>83.90000000000001</v>
      </c>
      <c r="DT967" s="2" t="n">
        <v>80.56999999999999</v>
      </c>
      <c r="DU967" s="2" t="n">
        <v>0</v>
      </c>
      <c r="DV967" s="2" t="n">
        <v>95.56</v>
      </c>
      <c r="DW967" s="2" t="n">
        <v>92.23</v>
      </c>
      <c r="DX967" s="2" t="n">
        <v>0</v>
      </c>
      <c r="DY967" s="2" t="n">
        <v>100</v>
      </c>
      <c r="DZ967" s="2" t="n">
        <v>100</v>
      </c>
      <c r="EA967" s="2" t="n">
        <v>0</v>
      </c>
      <c r="EB967" s="2" t="n">
        <v>100</v>
      </c>
      <c r="EC967" s="2" t="n">
        <v>100</v>
      </c>
      <c r="ED967" s="2" t="n">
        <v>0</v>
      </c>
      <c r="EE967" s="2" t="n">
        <v>100</v>
      </c>
      <c r="EF967" s="2" t="n">
        <v>100</v>
      </c>
      <c r="EG967" s="2" t="n">
        <v>0</v>
      </c>
      <c r="EH967" s="2" t="n">
        <v>100</v>
      </c>
      <c r="EI967" s="2" t="n">
        <v>100</v>
      </c>
      <c r="EJ967" s="2" t="n">
        <v>0</v>
      </c>
      <c r="EK967" s="2" t="n">
        <v>100</v>
      </c>
      <c r="EL967" s="2" t="n">
        <v>100</v>
      </c>
      <c r="EM967" s="2" t="n">
        <v>0</v>
      </c>
      <c r="EN967" s="2" t="n">
        <v>100</v>
      </c>
      <c r="EO967" s="2" t="n">
        <v>100</v>
      </c>
      <c r="EP967" s="2" t="n">
        <v>0</v>
      </c>
    </row>
    <row r="968">
      <c r="A968" s="2" t="n">
        <v>3</v>
      </c>
      <c r="B968" s="2" t="inlineStr">
        <is>
          <t>32.01.04</t>
        </is>
      </c>
      <c r="C968" s="2" t="inlineStr">
        <is>
          <t>Complementos</t>
        </is>
      </c>
      <c r="D968" s="2" t="inlineStr">
        <is>
          <t>24/04/2026</t>
        </is>
      </c>
      <c r="E968" s="2" t="inlineStr">
        <is>
          <t>25/09/2028</t>
        </is>
      </c>
      <c r="F968" s="2" t="n">
        <v>667947.1745433726</v>
      </c>
      <c r="G968" s="2" t="n">
        <v>0</v>
      </c>
      <c r="H968" s="2" t="n">
        <v>667947.1745433726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1.65</v>
      </c>
      <c r="AW968" s="2" t="n">
        <v>0.74</v>
      </c>
      <c r="AX968" s="2" t="n">
        <v>1.94</v>
      </c>
      <c r="AY968" s="2" t="n">
        <v>3.92</v>
      </c>
      <c r="AZ968" s="2" t="n">
        <v>3.09</v>
      </c>
      <c r="BA968" s="2" t="n">
        <v>4.93</v>
      </c>
      <c r="BB968" s="2" t="n">
        <v>6.55</v>
      </c>
      <c r="BC968" s="2" t="n">
        <v>5.53</v>
      </c>
      <c r="BD968" s="2" t="n">
        <v>6.47</v>
      </c>
      <c r="BE968" s="2" t="n">
        <v>9.869999999999999</v>
      </c>
      <c r="BF968" s="2" t="n">
        <v>8.09</v>
      </c>
      <c r="BG968" s="2" t="n">
        <v>10.37</v>
      </c>
      <c r="BH968" s="2" t="n">
        <v>13.26</v>
      </c>
      <c r="BI968" s="2" t="n">
        <v>13.3</v>
      </c>
      <c r="BJ968" s="2" t="n">
        <v>11.9</v>
      </c>
      <c r="BK968" s="2" t="n">
        <v>16.97</v>
      </c>
      <c r="BL968" s="2" t="n">
        <v>17.98</v>
      </c>
      <c r="BM968" s="2" t="n">
        <v>11.9</v>
      </c>
      <c r="BN968" s="2" t="n">
        <v>20.94</v>
      </c>
      <c r="BO968" s="2" t="n">
        <v>22.46</v>
      </c>
      <c r="BP968" s="2" t="n">
        <v>11.9</v>
      </c>
      <c r="BQ968" s="2" t="n">
        <v>23.9</v>
      </c>
      <c r="BR968" s="2" t="n">
        <v>24.95</v>
      </c>
      <c r="BS968" s="2" t="n">
        <v>11.9</v>
      </c>
      <c r="BT968" s="2" t="n">
        <v>25.61</v>
      </c>
      <c r="BU968" s="2" t="n">
        <v>26.4</v>
      </c>
      <c r="BV968" s="2" t="n">
        <v>11.9</v>
      </c>
      <c r="BW968" s="2" t="n">
        <v>26.4</v>
      </c>
      <c r="BX968" s="2" t="n">
        <v>26.4</v>
      </c>
      <c r="BY968" s="2" t="n">
        <v>11.9</v>
      </c>
      <c r="BZ968" s="2" t="n">
        <v>26.4</v>
      </c>
      <c r="CA968" s="2" t="n">
        <v>26.4</v>
      </c>
      <c r="CB968" s="2" t="n">
        <v>11.9</v>
      </c>
      <c r="CC968" s="2" t="n">
        <v>26.4</v>
      </c>
      <c r="CD968" s="2" t="n">
        <v>26.4</v>
      </c>
      <c r="CE968" s="2" t="n">
        <v>11.9</v>
      </c>
      <c r="CF968" s="2" t="n">
        <v>26.4</v>
      </c>
      <c r="CG968" s="2" t="n">
        <v>26.4</v>
      </c>
      <c r="CH968" s="2" t="n">
        <v>11.9</v>
      </c>
      <c r="CI968" s="2" t="n">
        <v>26.4</v>
      </c>
      <c r="CJ968" s="2" t="n">
        <v>26.4</v>
      </c>
      <c r="CK968" s="2" t="n">
        <v>11.9</v>
      </c>
      <c r="CL968" s="2" t="n">
        <v>26.4</v>
      </c>
      <c r="CM968" s="2" t="n">
        <v>26.4</v>
      </c>
      <c r="CN968" s="2" t="n">
        <v>11.9</v>
      </c>
      <c r="CO968" s="2" t="n">
        <v>26.4</v>
      </c>
      <c r="CP968" s="2" t="n">
        <v>26.4</v>
      </c>
      <c r="CQ968" s="2" t="n">
        <v>11.9</v>
      </c>
      <c r="CR968" s="2" t="n">
        <v>26.42</v>
      </c>
      <c r="CS968" s="2" t="n">
        <v>26.4</v>
      </c>
      <c r="CT968" s="2" t="n">
        <v>11.9</v>
      </c>
      <c r="CU968" s="2" t="n">
        <v>26.56</v>
      </c>
      <c r="CV968" s="2" t="n">
        <v>26.56</v>
      </c>
      <c r="CW968" s="2" t="n">
        <v>11.9</v>
      </c>
      <c r="CX968" s="2" t="n">
        <v>26.56</v>
      </c>
      <c r="CY968" s="2" t="n">
        <v>26.56</v>
      </c>
      <c r="CZ968" s="2" t="n">
        <v>11.9</v>
      </c>
      <c r="DA968" s="2" t="n">
        <v>26.56</v>
      </c>
      <c r="DB968" s="2" t="n">
        <v>26.56</v>
      </c>
      <c r="DC968" s="2" t="n">
        <v>11.9</v>
      </c>
      <c r="DD968" s="2" t="n">
        <v>33.6</v>
      </c>
      <c r="DE968" s="2" t="n">
        <v>30.58</v>
      </c>
      <c r="DF968" s="2" t="n">
        <v>11.9</v>
      </c>
      <c r="DG968" s="2" t="n">
        <v>36.62</v>
      </c>
      <c r="DH968" s="2" t="n">
        <v>36.62</v>
      </c>
      <c r="DI968" s="2" t="n">
        <v>11.9</v>
      </c>
      <c r="DJ968" s="2" t="n">
        <v>36.62</v>
      </c>
      <c r="DK968" s="2" t="n">
        <v>36.62</v>
      </c>
      <c r="DL968" s="2" t="n">
        <v>11.9</v>
      </c>
      <c r="DM968" s="2" t="n">
        <v>55.94</v>
      </c>
      <c r="DN968" s="2" t="n">
        <v>51.11</v>
      </c>
      <c r="DO968" s="2" t="n">
        <v>11.9</v>
      </c>
      <c r="DP968" s="2" t="n">
        <v>55.94</v>
      </c>
      <c r="DQ968" s="2" t="n">
        <v>55.94</v>
      </c>
      <c r="DR968" s="2" t="n">
        <v>11.9</v>
      </c>
      <c r="DS968" s="2" t="n">
        <v>64.73</v>
      </c>
      <c r="DT968" s="2" t="n">
        <v>58.14</v>
      </c>
      <c r="DU968" s="2" t="n">
        <v>11.9</v>
      </c>
      <c r="DV968" s="2" t="n">
        <v>77.92</v>
      </c>
      <c r="DW968" s="2" t="n">
        <v>77.92</v>
      </c>
      <c r="DX968" s="2" t="n">
        <v>11.9</v>
      </c>
      <c r="DY968" s="2" t="n">
        <v>77.92</v>
      </c>
      <c r="DZ968" s="2" t="n">
        <v>77.92</v>
      </c>
      <c r="EA968" s="2" t="n">
        <v>11.9</v>
      </c>
      <c r="EB968" s="2" t="n">
        <v>88.23</v>
      </c>
      <c r="EC968" s="2" t="n">
        <v>83.81</v>
      </c>
      <c r="ED968" s="2" t="n">
        <v>11.9</v>
      </c>
      <c r="EE968" s="2" t="n">
        <v>100</v>
      </c>
      <c r="EF968" s="2" t="n">
        <v>98.53</v>
      </c>
      <c r="EG968" s="2" t="n">
        <v>11.9</v>
      </c>
      <c r="EH968" s="2" t="n">
        <v>100</v>
      </c>
      <c r="EI968" s="2" t="n">
        <v>100</v>
      </c>
      <c r="EJ968" s="2" t="n">
        <v>11.9</v>
      </c>
      <c r="EK968" s="2" t="n">
        <v>100</v>
      </c>
      <c r="EL968" s="2" t="n">
        <v>100</v>
      </c>
      <c r="EM968" s="2" t="n">
        <v>11.9</v>
      </c>
      <c r="EN968" s="2" t="n">
        <v>100</v>
      </c>
      <c r="EO968" s="2" t="n">
        <v>100</v>
      </c>
      <c r="EP968" s="2" t="n">
        <v>11.9</v>
      </c>
    </row>
    <row r="969">
      <c r="A969" s="2" t="n">
        <v>4</v>
      </c>
      <c r="B969" s="2" t="inlineStr">
        <is>
          <t>32.01.04.01</t>
        </is>
      </c>
      <c r="C969" s="2" t="inlineStr">
        <is>
          <t>24 - Concreto aparente com tratamento a ser indicado pelo estrutural (Aba)</t>
        </is>
      </c>
      <c r="D969" s="2" t="inlineStr">
        <is>
          <t>24/04/2026</t>
        </is>
      </c>
      <c r="E969" s="2" t="inlineStr">
        <is>
          <t>20/09/2027</t>
        </is>
      </c>
      <c r="F969" s="2" t="n">
        <v>42391.04589514589</v>
      </c>
      <c r="G969" s="2" t="n">
        <v>0</v>
      </c>
      <c r="H969" s="2" t="n">
        <v>42391.04589514589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6.21</v>
      </c>
      <c r="AW969" s="2" t="n">
        <v>2.8</v>
      </c>
      <c r="AX969" s="2" t="n">
        <v>7.3</v>
      </c>
      <c r="AY969" s="2" t="n">
        <v>14.78</v>
      </c>
      <c r="AZ969" s="2" t="n">
        <v>11.62</v>
      </c>
      <c r="BA969" s="2" t="n">
        <v>18.57</v>
      </c>
      <c r="BB969" s="2" t="n">
        <v>24.67</v>
      </c>
      <c r="BC969" s="2" t="n">
        <v>20.81</v>
      </c>
      <c r="BD969" s="2" t="n">
        <v>24.37</v>
      </c>
      <c r="BE969" s="2" t="n">
        <v>37.18</v>
      </c>
      <c r="BF969" s="2" t="n">
        <v>30.47</v>
      </c>
      <c r="BG969" s="2" t="n">
        <v>39.04</v>
      </c>
      <c r="BH969" s="2" t="n">
        <v>49.94</v>
      </c>
      <c r="BI969" s="2" t="n">
        <v>50.06</v>
      </c>
      <c r="BJ969" s="2" t="n">
        <v>44.79</v>
      </c>
      <c r="BK969" s="2" t="n">
        <v>63.88</v>
      </c>
      <c r="BL969" s="2" t="n">
        <v>67.7</v>
      </c>
      <c r="BM969" s="2" t="n">
        <v>44.79</v>
      </c>
      <c r="BN969" s="2" t="n">
        <v>78.86</v>
      </c>
      <c r="BO969" s="2" t="n">
        <v>84.56999999999999</v>
      </c>
      <c r="BP969" s="2" t="n">
        <v>44.79</v>
      </c>
      <c r="BQ969" s="2" t="n">
        <v>90</v>
      </c>
      <c r="BR969" s="2" t="n">
        <v>93.95</v>
      </c>
      <c r="BS969" s="2" t="n">
        <v>44.79</v>
      </c>
      <c r="BT969" s="2" t="n">
        <v>96.42</v>
      </c>
      <c r="BU969" s="2" t="n">
        <v>99.39</v>
      </c>
      <c r="BV969" s="2" t="n">
        <v>44.79</v>
      </c>
      <c r="BW969" s="2" t="n">
        <v>99.39</v>
      </c>
      <c r="BX969" s="2" t="n">
        <v>99.39</v>
      </c>
      <c r="BY969" s="2" t="n">
        <v>44.79</v>
      </c>
      <c r="BZ969" s="2" t="n">
        <v>99.39</v>
      </c>
      <c r="CA969" s="2" t="n">
        <v>99.39</v>
      </c>
      <c r="CB969" s="2" t="n">
        <v>44.79</v>
      </c>
      <c r="CC969" s="2" t="n">
        <v>99.39</v>
      </c>
      <c r="CD969" s="2" t="n">
        <v>99.39</v>
      </c>
      <c r="CE969" s="2" t="n">
        <v>44.79</v>
      </c>
      <c r="CF969" s="2" t="n">
        <v>99.39</v>
      </c>
      <c r="CG969" s="2" t="n">
        <v>99.39</v>
      </c>
      <c r="CH969" s="2" t="n">
        <v>44.79</v>
      </c>
      <c r="CI969" s="2" t="n">
        <v>99.39</v>
      </c>
      <c r="CJ969" s="2" t="n">
        <v>99.39</v>
      </c>
      <c r="CK969" s="2" t="n">
        <v>44.79</v>
      </c>
      <c r="CL969" s="2" t="n">
        <v>99.39</v>
      </c>
      <c r="CM969" s="2" t="n">
        <v>99.39</v>
      </c>
      <c r="CN969" s="2" t="n">
        <v>44.79</v>
      </c>
      <c r="CO969" s="2" t="n">
        <v>99.39</v>
      </c>
      <c r="CP969" s="2" t="n">
        <v>99.39</v>
      </c>
      <c r="CQ969" s="2" t="n">
        <v>44.79</v>
      </c>
      <c r="CR969" s="2" t="n">
        <v>99.47</v>
      </c>
      <c r="CS969" s="2" t="n">
        <v>99.39</v>
      </c>
      <c r="CT969" s="2" t="n">
        <v>44.79</v>
      </c>
      <c r="CU969" s="2" t="n">
        <v>100</v>
      </c>
      <c r="CV969" s="2" t="n">
        <v>100</v>
      </c>
      <c r="CW969" s="2" t="n">
        <v>44.79</v>
      </c>
      <c r="CX969" s="2" t="n">
        <v>100</v>
      </c>
      <c r="CY969" s="2" t="n">
        <v>100</v>
      </c>
      <c r="CZ969" s="2" t="n">
        <v>44.79</v>
      </c>
      <c r="DA969" s="2" t="n">
        <v>100</v>
      </c>
      <c r="DB969" s="2" t="n">
        <v>100</v>
      </c>
      <c r="DC969" s="2" t="n">
        <v>44.79</v>
      </c>
      <c r="DD969" s="2" t="n">
        <v>100</v>
      </c>
      <c r="DE969" s="2" t="n">
        <v>100</v>
      </c>
      <c r="DF969" s="2" t="n">
        <v>44.79</v>
      </c>
      <c r="DG969" s="2" t="n">
        <v>100</v>
      </c>
      <c r="DH969" s="2" t="n">
        <v>100</v>
      </c>
      <c r="DI969" s="2" t="n">
        <v>44.79</v>
      </c>
      <c r="DJ969" s="2" t="n">
        <v>100</v>
      </c>
      <c r="DK969" s="2" t="n">
        <v>100</v>
      </c>
      <c r="DL969" s="2" t="n">
        <v>44.79</v>
      </c>
      <c r="DM969" s="2" t="n">
        <v>100</v>
      </c>
      <c r="DN969" s="2" t="n">
        <v>100</v>
      </c>
      <c r="DO969" s="2" t="n">
        <v>44.79</v>
      </c>
      <c r="DP969" s="2" t="n">
        <v>100</v>
      </c>
      <c r="DQ969" s="2" t="n">
        <v>100</v>
      </c>
      <c r="DR969" s="2" t="n">
        <v>44.79</v>
      </c>
      <c r="DS969" s="2" t="n">
        <v>100</v>
      </c>
      <c r="DT969" s="2" t="n">
        <v>100</v>
      </c>
      <c r="DU969" s="2" t="n">
        <v>44.79</v>
      </c>
      <c r="DV969" s="2" t="n">
        <v>100</v>
      </c>
      <c r="DW969" s="2" t="n">
        <v>100</v>
      </c>
      <c r="DX969" s="2" t="n">
        <v>44.79</v>
      </c>
      <c r="DY969" s="2" t="n">
        <v>100</v>
      </c>
      <c r="DZ969" s="2" t="n">
        <v>100</v>
      </c>
      <c r="EA969" s="2" t="n">
        <v>44.79</v>
      </c>
      <c r="EB969" s="2" t="n">
        <v>100</v>
      </c>
      <c r="EC969" s="2" t="n">
        <v>100</v>
      </c>
      <c r="ED969" s="2" t="n">
        <v>44.79</v>
      </c>
      <c r="EE969" s="2" t="n">
        <v>100</v>
      </c>
      <c r="EF969" s="2" t="n">
        <v>100</v>
      </c>
      <c r="EG969" s="2" t="n">
        <v>44.79</v>
      </c>
      <c r="EH969" s="2" t="n">
        <v>100</v>
      </c>
      <c r="EI969" s="2" t="n">
        <v>100</v>
      </c>
      <c r="EJ969" s="2" t="n">
        <v>44.79</v>
      </c>
      <c r="EK969" s="2" t="n">
        <v>100</v>
      </c>
      <c r="EL969" s="2" t="n">
        <v>100</v>
      </c>
      <c r="EM969" s="2" t="n">
        <v>44.79</v>
      </c>
      <c r="EN969" s="2" t="n">
        <v>100</v>
      </c>
      <c r="EO969" s="2" t="n">
        <v>100</v>
      </c>
      <c r="EP969" s="2" t="n">
        <v>44.79</v>
      </c>
    </row>
    <row r="970">
      <c r="A970" s="2" t="n">
        <v>4</v>
      </c>
      <c r="B970" s="2" t="inlineStr">
        <is>
          <t>32.01.04.02</t>
        </is>
      </c>
      <c r="C970" s="2" t="inlineStr">
        <is>
          <t>24 - Concreto aparente com tratamento a ser indicado pelo estrutural (Elemento vertical)</t>
        </is>
      </c>
      <c r="D970" s="2" t="inlineStr">
        <is>
          <t>24/04/2026</t>
        </is>
      </c>
      <c r="E970" s="2" t="inlineStr">
        <is>
          <t>20/09/2027</t>
        </is>
      </c>
      <c r="F970" s="2" t="n">
        <v>135009.2286482268</v>
      </c>
      <c r="G970" s="2" t="n">
        <v>0</v>
      </c>
      <c r="H970" s="2" t="n">
        <v>135009.2286482268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6.21</v>
      </c>
      <c r="AW970" s="2" t="n">
        <v>2.8</v>
      </c>
      <c r="AX970" s="2" t="n">
        <v>7.3</v>
      </c>
      <c r="AY970" s="2" t="n">
        <v>14.78</v>
      </c>
      <c r="AZ970" s="2" t="n">
        <v>11.62</v>
      </c>
      <c r="BA970" s="2" t="n">
        <v>18.57</v>
      </c>
      <c r="BB970" s="2" t="n">
        <v>24.67</v>
      </c>
      <c r="BC970" s="2" t="n">
        <v>20.81</v>
      </c>
      <c r="BD970" s="2" t="n">
        <v>24.37</v>
      </c>
      <c r="BE970" s="2" t="n">
        <v>37.18</v>
      </c>
      <c r="BF970" s="2" t="n">
        <v>30.47</v>
      </c>
      <c r="BG970" s="2" t="n">
        <v>39.04</v>
      </c>
      <c r="BH970" s="2" t="n">
        <v>49.94</v>
      </c>
      <c r="BI970" s="2" t="n">
        <v>50.06</v>
      </c>
      <c r="BJ970" s="2" t="n">
        <v>44.79</v>
      </c>
      <c r="BK970" s="2" t="n">
        <v>63.88</v>
      </c>
      <c r="BL970" s="2" t="n">
        <v>67.7</v>
      </c>
      <c r="BM970" s="2" t="n">
        <v>44.79</v>
      </c>
      <c r="BN970" s="2" t="n">
        <v>78.86</v>
      </c>
      <c r="BO970" s="2" t="n">
        <v>84.56999999999999</v>
      </c>
      <c r="BP970" s="2" t="n">
        <v>44.79</v>
      </c>
      <c r="BQ970" s="2" t="n">
        <v>90</v>
      </c>
      <c r="BR970" s="2" t="n">
        <v>93.95</v>
      </c>
      <c r="BS970" s="2" t="n">
        <v>44.79</v>
      </c>
      <c r="BT970" s="2" t="n">
        <v>96.42</v>
      </c>
      <c r="BU970" s="2" t="n">
        <v>99.39</v>
      </c>
      <c r="BV970" s="2" t="n">
        <v>44.79</v>
      </c>
      <c r="BW970" s="2" t="n">
        <v>99.39</v>
      </c>
      <c r="BX970" s="2" t="n">
        <v>99.39</v>
      </c>
      <c r="BY970" s="2" t="n">
        <v>44.79</v>
      </c>
      <c r="BZ970" s="2" t="n">
        <v>99.39</v>
      </c>
      <c r="CA970" s="2" t="n">
        <v>99.39</v>
      </c>
      <c r="CB970" s="2" t="n">
        <v>44.79</v>
      </c>
      <c r="CC970" s="2" t="n">
        <v>99.39</v>
      </c>
      <c r="CD970" s="2" t="n">
        <v>99.39</v>
      </c>
      <c r="CE970" s="2" t="n">
        <v>44.79</v>
      </c>
      <c r="CF970" s="2" t="n">
        <v>99.39</v>
      </c>
      <c r="CG970" s="2" t="n">
        <v>99.39</v>
      </c>
      <c r="CH970" s="2" t="n">
        <v>44.79</v>
      </c>
      <c r="CI970" s="2" t="n">
        <v>99.39</v>
      </c>
      <c r="CJ970" s="2" t="n">
        <v>99.39</v>
      </c>
      <c r="CK970" s="2" t="n">
        <v>44.79</v>
      </c>
      <c r="CL970" s="2" t="n">
        <v>99.39</v>
      </c>
      <c r="CM970" s="2" t="n">
        <v>99.39</v>
      </c>
      <c r="CN970" s="2" t="n">
        <v>44.79</v>
      </c>
      <c r="CO970" s="2" t="n">
        <v>99.39</v>
      </c>
      <c r="CP970" s="2" t="n">
        <v>99.39</v>
      </c>
      <c r="CQ970" s="2" t="n">
        <v>44.79</v>
      </c>
      <c r="CR970" s="2" t="n">
        <v>99.47</v>
      </c>
      <c r="CS970" s="2" t="n">
        <v>99.39</v>
      </c>
      <c r="CT970" s="2" t="n">
        <v>44.79</v>
      </c>
      <c r="CU970" s="2" t="n">
        <v>100</v>
      </c>
      <c r="CV970" s="2" t="n">
        <v>100</v>
      </c>
      <c r="CW970" s="2" t="n">
        <v>44.79</v>
      </c>
      <c r="CX970" s="2" t="n">
        <v>100</v>
      </c>
      <c r="CY970" s="2" t="n">
        <v>100</v>
      </c>
      <c r="CZ970" s="2" t="n">
        <v>44.79</v>
      </c>
      <c r="DA970" s="2" t="n">
        <v>100</v>
      </c>
      <c r="DB970" s="2" t="n">
        <v>100</v>
      </c>
      <c r="DC970" s="2" t="n">
        <v>44.79</v>
      </c>
      <c r="DD970" s="2" t="n">
        <v>100</v>
      </c>
      <c r="DE970" s="2" t="n">
        <v>100</v>
      </c>
      <c r="DF970" s="2" t="n">
        <v>44.79</v>
      </c>
      <c r="DG970" s="2" t="n">
        <v>100</v>
      </c>
      <c r="DH970" s="2" t="n">
        <v>100</v>
      </c>
      <c r="DI970" s="2" t="n">
        <v>44.79</v>
      </c>
      <c r="DJ970" s="2" t="n">
        <v>100</v>
      </c>
      <c r="DK970" s="2" t="n">
        <v>100</v>
      </c>
      <c r="DL970" s="2" t="n">
        <v>44.79</v>
      </c>
      <c r="DM970" s="2" t="n">
        <v>100</v>
      </c>
      <c r="DN970" s="2" t="n">
        <v>100</v>
      </c>
      <c r="DO970" s="2" t="n">
        <v>44.79</v>
      </c>
      <c r="DP970" s="2" t="n">
        <v>100</v>
      </c>
      <c r="DQ970" s="2" t="n">
        <v>100</v>
      </c>
      <c r="DR970" s="2" t="n">
        <v>44.79</v>
      </c>
      <c r="DS970" s="2" t="n">
        <v>100</v>
      </c>
      <c r="DT970" s="2" t="n">
        <v>100</v>
      </c>
      <c r="DU970" s="2" t="n">
        <v>44.79</v>
      </c>
      <c r="DV970" s="2" t="n">
        <v>100</v>
      </c>
      <c r="DW970" s="2" t="n">
        <v>100</v>
      </c>
      <c r="DX970" s="2" t="n">
        <v>44.79</v>
      </c>
      <c r="DY970" s="2" t="n">
        <v>100</v>
      </c>
      <c r="DZ970" s="2" t="n">
        <v>100</v>
      </c>
      <c r="EA970" s="2" t="n">
        <v>44.79</v>
      </c>
      <c r="EB970" s="2" t="n">
        <v>100</v>
      </c>
      <c r="EC970" s="2" t="n">
        <v>100</v>
      </c>
      <c r="ED970" s="2" t="n">
        <v>44.79</v>
      </c>
      <c r="EE970" s="2" t="n">
        <v>100</v>
      </c>
      <c r="EF970" s="2" t="n">
        <v>100</v>
      </c>
      <c r="EG970" s="2" t="n">
        <v>44.79</v>
      </c>
      <c r="EH970" s="2" t="n">
        <v>100</v>
      </c>
      <c r="EI970" s="2" t="n">
        <v>100</v>
      </c>
      <c r="EJ970" s="2" t="n">
        <v>44.79</v>
      </c>
      <c r="EK970" s="2" t="n">
        <v>100</v>
      </c>
      <c r="EL970" s="2" t="n">
        <v>100</v>
      </c>
      <c r="EM970" s="2" t="n">
        <v>44.79</v>
      </c>
      <c r="EN970" s="2" t="n">
        <v>100</v>
      </c>
      <c r="EO970" s="2" t="n">
        <v>100</v>
      </c>
      <c r="EP970" s="2" t="n">
        <v>44.79</v>
      </c>
    </row>
    <row r="971">
      <c r="A971" s="2" t="n">
        <v>4</v>
      </c>
      <c r="B971" s="2" t="inlineStr">
        <is>
          <t>32.01.04.03</t>
        </is>
      </c>
      <c r="C971" s="2" t="inlineStr">
        <is>
          <t>25 - Elementos de fachada em EPS com pintura na cor Suvinil Galho Seco.</t>
        </is>
      </c>
      <c r="D971" s="2" t="inlineStr">
        <is>
          <t>02/12/2027</t>
        </is>
      </c>
      <c r="E971" s="2" t="inlineStr">
        <is>
          <t>25/09/2028</t>
        </is>
      </c>
      <c r="F971" s="2" t="n">
        <v>472046.9</v>
      </c>
      <c r="G971" s="2" t="n">
        <v>0</v>
      </c>
      <c r="H971" s="2" t="n">
        <v>472046.9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9.94</v>
      </c>
      <c r="DE971" s="2" t="n">
        <v>5.68</v>
      </c>
      <c r="DF971" s="2" t="n">
        <v>0</v>
      </c>
      <c r="DG971" s="2" t="n">
        <v>14.2</v>
      </c>
      <c r="DH971" s="2" t="n">
        <v>14.2</v>
      </c>
      <c r="DI971" s="2" t="n">
        <v>0</v>
      </c>
      <c r="DJ971" s="2" t="n">
        <v>14.2</v>
      </c>
      <c r="DK971" s="2" t="n">
        <v>14.2</v>
      </c>
      <c r="DL971" s="2" t="n">
        <v>0</v>
      </c>
      <c r="DM971" s="2" t="n">
        <v>41.5</v>
      </c>
      <c r="DN971" s="2" t="n">
        <v>34.67</v>
      </c>
      <c r="DO971" s="2" t="n">
        <v>0</v>
      </c>
      <c r="DP971" s="2" t="n">
        <v>41.5</v>
      </c>
      <c r="DQ971" s="2" t="n">
        <v>41.5</v>
      </c>
      <c r="DR971" s="2" t="n">
        <v>0</v>
      </c>
      <c r="DS971" s="2" t="n">
        <v>52.42</v>
      </c>
      <c r="DT971" s="2" t="n">
        <v>44.23</v>
      </c>
      <c r="DU971" s="2" t="n">
        <v>0</v>
      </c>
      <c r="DV971" s="2" t="n">
        <v>68.8</v>
      </c>
      <c r="DW971" s="2" t="n">
        <v>68.8</v>
      </c>
      <c r="DX971" s="2" t="n">
        <v>0</v>
      </c>
      <c r="DY971" s="2" t="n">
        <v>68.8</v>
      </c>
      <c r="DZ971" s="2" t="n">
        <v>68.8</v>
      </c>
      <c r="EA971" s="2" t="n">
        <v>0</v>
      </c>
      <c r="EB971" s="2" t="n">
        <v>83.36</v>
      </c>
      <c r="EC971" s="2" t="n">
        <v>77.12</v>
      </c>
      <c r="ED971" s="2" t="n">
        <v>0</v>
      </c>
      <c r="EE971" s="2" t="n">
        <v>100</v>
      </c>
      <c r="EF971" s="2" t="n">
        <v>97.92</v>
      </c>
      <c r="EG971" s="2" t="n">
        <v>0</v>
      </c>
      <c r="EH971" s="2" t="n">
        <v>100</v>
      </c>
      <c r="EI971" s="2" t="n">
        <v>100</v>
      </c>
      <c r="EJ971" s="2" t="n">
        <v>0</v>
      </c>
      <c r="EK971" s="2" t="n">
        <v>100</v>
      </c>
      <c r="EL971" s="2" t="n">
        <v>100</v>
      </c>
      <c r="EM971" s="2" t="n">
        <v>0</v>
      </c>
      <c r="EN971" s="2" t="n">
        <v>100</v>
      </c>
      <c r="EO971" s="2" t="n">
        <v>100</v>
      </c>
      <c r="EP971" s="2" t="n">
        <v>0</v>
      </c>
    </row>
    <row r="972">
      <c r="A972" s="2" t="n">
        <v>4</v>
      </c>
      <c r="B972" s="2" t="inlineStr">
        <is>
          <t>32.01.04.04</t>
        </is>
      </c>
      <c r="C972" s="2" t="inlineStr">
        <is>
          <t>Moldura esquadrias</t>
        </is>
      </c>
      <c r="D972" s="2" t="inlineStr">
        <is>
          <t>02/12/2027</t>
        </is>
      </c>
      <c r="E972" s="2" t="inlineStr">
        <is>
          <t>25/09/2028</t>
        </is>
      </c>
      <c r="F972" s="2" t="n">
        <v>18500</v>
      </c>
      <c r="G972" s="2" t="n">
        <v>0</v>
      </c>
      <c r="H972" s="2" t="n">
        <v>18500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0.7</v>
      </c>
      <c r="DE972" s="2" t="n">
        <v>0.4</v>
      </c>
      <c r="DF972" s="2" t="n">
        <v>0</v>
      </c>
      <c r="DG972" s="2" t="n">
        <v>1</v>
      </c>
      <c r="DH972" s="2" t="n">
        <v>1</v>
      </c>
      <c r="DI972" s="2" t="n">
        <v>0</v>
      </c>
      <c r="DJ972" s="2" t="n">
        <v>1</v>
      </c>
      <c r="DK972" s="2" t="n">
        <v>1</v>
      </c>
      <c r="DL972" s="2" t="n">
        <v>0</v>
      </c>
      <c r="DM972" s="2" t="n">
        <v>2</v>
      </c>
      <c r="DN972" s="2" t="n">
        <v>1.75</v>
      </c>
      <c r="DO972" s="2" t="n">
        <v>0</v>
      </c>
      <c r="DP972" s="2" t="n">
        <v>2</v>
      </c>
      <c r="DQ972" s="2" t="n">
        <v>2</v>
      </c>
      <c r="DR972" s="2" t="n">
        <v>0</v>
      </c>
      <c r="DS972" s="2" t="n">
        <v>40.8</v>
      </c>
      <c r="DT972" s="2" t="n">
        <v>11.7</v>
      </c>
      <c r="DU972" s="2" t="n">
        <v>0</v>
      </c>
      <c r="DV972" s="2" t="n">
        <v>99</v>
      </c>
      <c r="DW972" s="2" t="n">
        <v>99</v>
      </c>
      <c r="DX972" s="2" t="n">
        <v>0</v>
      </c>
      <c r="DY972" s="2" t="n">
        <v>99</v>
      </c>
      <c r="DZ972" s="2" t="n">
        <v>99</v>
      </c>
      <c r="EA972" s="2" t="n">
        <v>0</v>
      </c>
      <c r="EB972" s="2" t="n">
        <v>99.47</v>
      </c>
      <c r="EC972" s="2" t="n">
        <v>99.27</v>
      </c>
      <c r="ED972" s="2" t="n">
        <v>0</v>
      </c>
      <c r="EE972" s="2" t="n">
        <v>100</v>
      </c>
      <c r="EF972" s="2" t="n">
        <v>99.93000000000001</v>
      </c>
      <c r="EG972" s="2" t="n">
        <v>0</v>
      </c>
      <c r="EH972" s="2" t="n">
        <v>100</v>
      </c>
      <c r="EI972" s="2" t="n">
        <v>100</v>
      </c>
      <c r="EJ972" s="2" t="n">
        <v>0</v>
      </c>
      <c r="EK972" s="2" t="n">
        <v>100</v>
      </c>
      <c r="EL972" s="2" t="n">
        <v>100</v>
      </c>
      <c r="EM972" s="2" t="n">
        <v>0</v>
      </c>
      <c r="EN972" s="2" t="n">
        <v>100</v>
      </c>
      <c r="EO972" s="2" t="n">
        <v>100</v>
      </c>
      <c r="EP972" s="2" t="n">
        <v>0</v>
      </c>
    </row>
    <row r="973">
      <c r="A973" s="2" t="n">
        <v>3</v>
      </c>
      <c r="B973" s="2" t="inlineStr">
        <is>
          <t>32.01.05</t>
        </is>
      </c>
      <c r="C973" s="2" t="inlineStr">
        <is>
          <t>Diversos</t>
        </is>
      </c>
      <c r="D973" s="2" t="inlineStr">
        <is>
          <t>25/02/2027</t>
        </is>
      </c>
      <c r="E973" s="2" t="inlineStr">
        <is>
          <t>12/07/2028</t>
        </is>
      </c>
      <c r="F973" s="2" t="n">
        <v>156358.5424785453</v>
      </c>
      <c r="G973" s="2" t="n">
        <v>0</v>
      </c>
      <c r="H973" s="2" t="n">
        <v>156358.5424785453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0.18</v>
      </c>
      <c r="CA973" s="2" t="n">
        <v>0</v>
      </c>
      <c r="CB973" s="2" t="n">
        <v>0</v>
      </c>
      <c r="CC973" s="2" t="n">
        <v>6.98</v>
      </c>
      <c r="CD973" s="2" t="n">
        <v>4.02</v>
      </c>
      <c r="CE973" s="2" t="n">
        <v>0</v>
      </c>
      <c r="CF973" s="2" t="n">
        <v>16.97</v>
      </c>
      <c r="CG973" s="2" t="n">
        <v>14.48</v>
      </c>
      <c r="CH973" s="2" t="n">
        <v>0</v>
      </c>
      <c r="CI973" s="2" t="n">
        <v>24.38</v>
      </c>
      <c r="CJ973" s="2" t="n">
        <v>22.15</v>
      </c>
      <c r="CK973" s="2" t="n">
        <v>0</v>
      </c>
      <c r="CL973" s="2" t="n">
        <v>32.48</v>
      </c>
      <c r="CM973" s="2" t="n">
        <v>30.22</v>
      </c>
      <c r="CN973" s="2" t="n">
        <v>0</v>
      </c>
      <c r="CO973" s="2" t="n">
        <v>39.55</v>
      </c>
      <c r="CP973" s="2" t="n">
        <v>37.74</v>
      </c>
      <c r="CQ973" s="2" t="n">
        <v>0</v>
      </c>
      <c r="CR973" s="2" t="n">
        <v>46.7</v>
      </c>
      <c r="CS973" s="2" t="n">
        <v>44.72</v>
      </c>
      <c r="CT973" s="2" t="n">
        <v>0</v>
      </c>
      <c r="CU973" s="2" t="n">
        <v>53.22</v>
      </c>
      <c r="CV973" s="2" t="n">
        <v>51.67</v>
      </c>
      <c r="CW973" s="2" t="n">
        <v>0</v>
      </c>
      <c r="CX973" s="2" t="n">
        <v>59.83</v>
      </c>
      <c r="CY973" s="2" t="n">
        <v>57.84</v>
      </c>
      <c r="CZ973" s="2" t="n">
        <v>0</v>
      </c>
      <c r="DA973" s="2" t="n">
        <v>65.59</v>
      </c>
      <c r="DB973" s="2" t="n">
        <v>63.74</v>
      </c>
      <c r="DC973" s="2" t="n">
        <v>0</v>
      </c>
      <c r="DD973" s="2" t="n">
        <v>77.58</v>
      </c>
      <c r="DE973" s="2" t="n">
        <v>73.77</v>
      </c>
      <c r="DF973" s="2" t="n">
        <v>0</v>
      </c>
      <c r="DG973" s="2" t="n">
        <v>86.84</v>
      </c>
      <c r="DH973" s="2" t="n">
        <v>85.47</v>
      </c>
      <c r="DI973" s="2" t="n">
        <v>0</v>
      </c>
      <c r="DJ973" s="2" t="n">
        <v>90.95999999999999</v>
      </c>
      <c r="DK973" s="2" t="n">
        <v>89.79000000000001</v>
      </c>
      <c r="DL973" s="2" t="n">
        <v>0</v>
      </c>
      <c r="DM973" s="2" t="n">
        <v>94.31</v>
      </c>
      <c r="DN973" s="2" t="n">
        <v>93.44</v>
      </c>
      <c r="DO973" s="2" t="n">
        <v>0</v>
      </c>
      <c r="DP973" s="2" t="n">
        <v>96.58</v>
      </c>
      <c r="DQ973" s="2" t="n">
        <v>95.95999999999999</v>
      </c>
      <c r="DR973" s="2" t="n">
        <v>0</v>
      </c>
      <c r="DS973" s="2" t="n">
        <v>98.27</v>
      </c>
      <c r="DT973" s="2" t="n">
        <v>97.89</v>
      </c>
      <c r="DU973" s="2" t="n">
        <v>0</v>
      </c>
      <c r="DV973" s="2" t="n">
        <v>99.56999999999999</v>
      </c>
      <c r="DW973" s="2" t="n">
        <v>99.19</v>
      </c>
      <c r="DX973" s="2" t="n">
        <v>0</v>
      </c>
      <c r="DY973" s="2" t="n">
        <v>100</v>
      </c>
      <c r="DZ973" s="2" t="n">
        <v>100</v>
      </c>
      <c r="EA973" s="2" t="n">
        <v>0</v>
      </c>
      <c r="EB973" s="2" t="n">
        <v>100</v>
      </c>
      <c r="EC973" s="2" t="n">
        <v>100</v>
      </c>
      <c r="ED973" s="2" t="n">
        <v>0</v>
      </c>
      <c r="EE973" s="2" t="n">
        <v>100</v>
      </c>
      <c r="EF973" s="2" t="n">
        <v>100</v>
      </c>
      <c r="EG973" s="2" t="n">
        <v>0</v>
      </c>
      <c r="EH973" s="2" t="n">
        <v>100</v>
      </c>
      <c r="EI973" s="2" t="n">
        <v>100</v>
      </c>
      <c r="EJ973" s="2" t="n">
        <v>0</v>
      </c>
      <c r="EK973" s="2" t="n">
        <v>100</v>
      </c>
      <c r="EL973" s="2" t="n">
        <v>100</v>
      </c>
      <c r="EM973" s="2" t="n">
        <v>0</v>
      </c>
      <c r="EN973" s="2" t="n">
        <v>100</v>
      </c>
      <c r="EO973" s="2" t="n">
        <v>100</v>
      </c>
      <c r="EP973" s="2" t="n">
        <v>0</v>
      </c>
    </row>
    <row r="974">
      <c r="A974" s="2" t="n">
        <v>4</v>
      </c>
      <c r="B974" s="2" t="inlineStr">
        <is>
          <t>32.01.05.01</t>
        </is>
      </c>
      <c r="C974" s="2" t="inlineStr">
        <is>
          <t>Junta de dilatação horizontal para fachadas</t>
        </is>
      </c>
      <c r="D974" s="2" t="inlineStr">
        <is>
          <t>25/02/2027</t>
        </is>
      </c>
      <c r="E974" s="2" t="inlineStr">
        <is>
          <t>12/07/2028</t>
        </is>
      </c>
      <c r="F974" s="2" t="n">
        <v>141987.1503542362</v>
      </c>
      <c r="G974" s="2" t="n">
        <v>0</v>
      </c>
      <c r="H974" s="2" t="n">
        <v>141987.1503542362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0.18</v>
      </c>
      <c r="CA974" s="2" t="n">
        <v>0</v>
      </c>
      <c r="CB974" s="2" t="n">
        <v>0</v>
      </c>
      <c r="CC974" s="2" t="n">
        <v>7.15</v>
      </c>
      <c r="CD974" s="2" t="n">
        <v>4.11</v>
      </c>
      <c r="CE974" s="2" t="n">
        <v>0</v>
      </c>
      <c r="CF974" s="2" t="n">
        <v>17.39</v>
      </c>
      <c r="CG974" s="2" t="n">
        <v>14.83</v>
      </c>
      <c r="CH974" s="2" t="n">
        <v>0</v>
      </c>
      <c r="CI974" s="2" t="n">
        <v>24.97</v>
      </c>
      <c r="CJ974" s="2" t="n">
        <v>22.69</v>
      </c>
      <c r="CK974" s="2" t="n">
        <v>0</v>
      </c>
      <c r="CL974" s="2" t="n">
        <v>33.27</v>
      </c>
      <c r="CM974" s="2" t="n">
        <v>30.96</v>
      </c>
      <c r="CN974" s="2" t="n">
        <v>0</v>
      </c>
      <c r="CO974" s="2" t="n">
        <v>40.51</v>
      </c>
      <c r="CP974" s="2" t="n">
        <v>38.66</v>
      </c>
      <c r="CQ974" s="2" t="n">
        <v>0</v>
      </c>
      <c r="CR974" s="2" t="n">
        <v>47.84</v>
      </c>
      <c r="CS974" s="2" t="n">
        <v>45.81</v>
      </c>
      <c r="CT974" s="2" t="n">
        <v>0</v>
      </c>
      <c r="CU974" s="2" t="n">
        <v>54.52</v>
      </c>
      <c r="CV974" s="2" t="n">
        <v>52.93</v>
      </c>
      <c r="CW974" s="2" t="n">
        <v>0</v>
      </c>
      <c r="CX974" s="2" t="n">
        <v>61.29</v>
      </c>
      <c r="CY974" s="2" t="n">
        <v>59.25</v>
      </c>
      <c r="CZ974" s="2" t="n">
        <v>0</v>
      </c>
      <c r="DA974" s="2" t="n">
        <v>67.19</v>
      </c>
      <c r="DB974" s="2" t="n">
        <v>65.3</v>
      </c>
      <c r="DC974" s="2" t="n">
        <v>0</v>
      </c>
      <c r="DD974" s="2" t="n">
        <v>77.89</v>
      </c>
      <c r="DE974" s="2" t="n">
        <v>74.47</v>
      </c>
      <c r="DF974" s="2" t="n">
        <v>0</v>
      </c>
      <c r="DG974" s="2" t="n">
        <v>86.52</v>
      </c>
      <c r="DH974" s="2" t="n">
        <v>85.11</v>
      </c>
      <c r="DI974" s="2" t="n">
        <v>0</v>
      </c>
      <c r="DJ974" s="2" t="n">
        <v>90.73999999999999</v>
      </c>
      <c r="DK974" s="2" t="n">
        <v>89.54000000000001</v>
      </c>
      <c r="DL974" s="2" t="n">
        <v>0</v>
      </c>
      <c r="DM974" s="2" t="n">
        <v>94.18000000000001</v>
      </c>
      <c r="DN974" s="2" t="n">
        <v>93.28</v>
      </c>
      <c r="DO974" s="2" t="n">
        <v>0</v>
      </c>
      <c r="DP974" s="2" t="n">
        <v>96.48999999999999</v>
      </c>
      <c r="DQ974" s="2" t="n">
        <v>95.86</v>
      </c>
      <c r="DR974" s="2" t="n">
        <v>0</v>
      </c>
      <c r="DS974" s="2" t="n">
        <v>98.22</v>
      </c>
      <c r="DT974" s="2" t="n">
        <v>97.84</v>
      </c>
      <c r="DU974" s="2" t="n">
        <v>0</v>
      </c>
      <c r="DV974" s="2" t="n">
        <v>99.56</v>
      </c>
      <c r="DW974" s="2" t="n">
        <v>99.17</v>
      </c>
      <c r="DX974" s="2" t="n">
        <v>0</v>
      </c>
      <c r="DY974" s="2" t="n">
        <v>100</v>
      </c>
      <c r="DZ974" s="2" t="n">
        <v>100</v>
      </c>
      <c r="EA974" s="2" t="n">
        <v>0</v>
      </c>
      <c r="EB974" s="2" t="n">
        <v>100</v>
      </c>
      <c r="EC974" s="2" t="n">
        <v>100</v>
      </c>
      <c r="ED974" s="2" t="n">
        <v>0</v>
      </c>
      <c r="EE974" s="2" t="n">
        <v>100</v>
      </c>
      <c r="EF974" s="2" t="n">
        <v>100</v>
      </c>
      <c r="EG974" s="2" t="n">
        <v>0</v>
      </c>
      <c r="EH974" s="2" t="n">
        <v>100</v>
      </c>
      <c r="EI974" s="2" t="n">
        <v>100</v>
      </c>
      <c r="EJ974" s="2" t="n">
        <v>0</v>
      </c>
      <c r="EK974" s="2" t="n">
        <v>100</v>
      </c>
      <c r="EL974" s="2" t="n">
        <v>100</v>
      </c>
      <c r="EM974" s="2" t="n">
        <v>0</v>
      </c>
      <c r="EN974" s="2" t="n">
        <v>100</v>
      </c>
      <c r="EO974" s="2" t="n">
        <v>100</v>
      </c>
      <c r="EP974" s="2" t="n">
        <v>0</v>
      </c>
    </row>
    <row r="975">
      <c r="A975" s="2" t="n">
        <v>4</v>
      </c>
      <c r="B975" s="2" t="inlineStr">
        <is>
          <t>32.01.05.02</t>
        </is>
      </c>
      <c r="C975" s="2" t="inlineStr">
        <is>
          <t>Junta de dilatação vertical pra fachadas</t>
        </is>
      </c>
      <c r="D975" s="2" t="inlineStr">
        <is>
          <t>25/02/2027</t>
        </is>
      </c>
      <c r="E975" s="2" t="inlineStr">
        <is>
          <t>12/07/2028</t>
        </is>
      </c>
      <c r="F975" s="2" t="n">
        <v>14371.39212430909</v>
      </c>
      <c r="G975" s="2" t="n">
        <v>0</v>
      </c>
      <c r="H975" s="2" t="n">
        <v>14371.39212430909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0.14</v>
      </c>
      <c r="CA975" s="2" t="n">
        <v>0</v>
      </c>
      <c r="CB975" s="2" t="n">
        <v>0</v>
      </c>
      <c r="CC975" s="2" t="n">
        <v>5.3</v>
      </c>
      <c r="CD975" s="2" t="n">
        <v>3.05</v>
      </c>
      <c r="CE975" s="2" t="n">
        <v>0</v>
      </c>
      <c r="CF975" s="2" t="n">
        <v>12.88</v>
      </c>
      <c r="CG975" s="2" t="n">
        <v>10.99</v>
      </c>
      <c r="CH975" s="2" t="n">
        <v>0</v>
      </c>
      <c r="CI975" s="2" t="n">
        <v>18.5</v>
      </c>
      <c r="CJ975" s="2" t="n">
        <v>16.81</v>
      </c>
      <c r="CK975" s="2" t="n">
        <v>0</v>
      </c>
      <c r="CL975" s="2" t="n">
        <v>24.64</v>
      </c>
      <c r="CM975" s="2" t="n">
        <v>22.93</v>
      </c>
      <c r="CN975" s="2" t="n">
        <v>0</v>
      </c>
      <c r="CO975" s="2" t="n">
        <v>30.01</v>
      </c>
      <c r="CP975" s="2" t="n">
        <v>28.64</v>
      </c>
      <c r="CQ975" s="2" t="n">
        <v>0</v>
      </c>
      <c r="CR975" s="2" t="n">
        <v>35.44</v>
      </c>
      <c r="CS975" s="2" t="n">
        <v>33.93</v>
      </c>
      <c r="CT975" s="2" t="n">
        <v>0</v>
      </c>
      <c r="CU975" s="2" t="n">
        <v>40.38</v>
      </c>
      <c r="CV975" s="2" t="n">
        <v>39.21</v>
      </c>
      <c r="CW975" s="2" t="n">
        <v>0</v>
      </c>
      <c r="CX975" s="2" t="n">
        <v>45.4</v>
      </c>
      <c r="CY975" s="2" t="n">
        <v>43.89</v>
      </c>
      <c r="CZ975" s="2" t="n">
        <v>0</v>
      </c>
      <c r="DA975" s="2" t="n">
        <v>49.77</v>
      </c>
      <c r="DB975" s="2" t="n">
        <v>48.37</v>
      </c>
      <c r="DC975" s="2" t="n">
        <v>0</v>
      </c>
      <c r="DD975" s="2" t="n">
        <v>74.55</v>
      </c>
      <c r="DE975" s="2" t="n">
        <v>66.83</v>
      </c>
      <c r="DF975" s="2" t="n">
        <v>0</v>
      </c>
      <c r="DG975" s="2" t="n">
        <v>90.01000000000001</v>
      </c>
      <c r="DH975" s="2" t="n">
        <v>88.97</v>
      </c>
      <c r="DI975" s="2" t="n">
        <v>0</v>
      </c>
      <c r="DJ975" s="2" t="n">
        <v>93.14</v>
      </c>
      <c r="DK975" s="2" t="n">
        <v>92.25</v>
      </c>
      <c r="DL975" s="2" t="n">
        <v>0</v>
      </c>
      <c r="DM975" s="2" t="n">
        <v>95.69</v>
      </c>
      <c r="DN975" s="2" t="n">
        <v>95.02</v>
      </c>
      <c r="DO975" s="2" t="n">
        <v>0</v>
      </c>
      <c r="DP975" s="2" t="n">
        <v>97.40000000000001</v>
      </c>
      <c r="DQ975" s="2" t="n">
        <v>96.93000000000001</v>
      </c>
      <c r="DR975" s="2" t="n">
        <v>0</v>
      </c>
      <c r="DS975" s="2" t="n">
        <v>98.68000000000001</v>
      </c>
      <c r="DT975" s="2" t="n">
        <v>98.40000000000001</v>
      </c>
      <c r="DU975" s="2" t="n">
        <v>0</v>
      </c>
      <c r="DV975" s="2" t="n">
        <v>99.67</v>
      </c>
      <c r="DW975" s="2" t="n">
        <v>99.39</v>
      </c>
      <c r="DX975" s="2" t="n">
        <v>0</v>
      </c>
      <c r="DY975" s="2" t="n">
        <v>100</v>
      </c>
      <c r="DZ975" s="2" t="n">
        <v>100</v>
      </c>
      <c r="EA975" s="2" t="n">
        <v>0</v>
      </c>
      <c r="EB975" s="2" t="n">
        <v>100</v>
      </c>
      <c r="EC975" s="2" t="n">
        <v>100</v>
      </c>
      <c r="ED975" s="2" t="n">
        <v>0</v>
      </c>
      <c r="EE975" s="2" t="n">
        <v>100</v>
      </c>
      <c r="EF975" s="2" t="n">
        <v>100</v>
      </c>
      <c r="EG975" s="2" t="n">
        <v>0</v>
      </c>
      <c r="EH975" s="2" t="n">
        <v>100</v>
      </c>
      <c r="EI975" s="2" t="n">
        <v>100</v>
      </c>
      <c r="EJ975" s="2" t="n">
        <v>0</v>
      </c>
      <c r="EK975" s="2" t="n">
        <v>100</v>
      </c>
      <c r="EL975" s="2" t="n">
        <v>100</v>
      </c>
      <c r="EM975" s="2" t="n">
        <v>0</v>
      </c>
      <c r="EN975" s="2" t="n">
        <v>100</v>
      </c>
      <c r="EO975" s="2" t="n">
        <v>100</v>
      </c>
      <c r="EP975" s="2" t="n">
        <v>0</v>
      </c>
    </row>
    <row r="976">
      <c r="A976" s="2" t="n">
        <v>2</v>
      </c>
      <c r="B976" s="2" t="inlineStr">
        <is>
          <t>32.02</t>
        </is>
      </c>
      <c r="C976" s="2" t="inlineStr">
        <is>
          <t>Muros</t>
        </is>
      </c>
      <c r="D976" s="2" t="inlineStr">
        <is>
          <t>12/05/2025</t>
        </is>
      </c>
      <c r="E976" s="2" t="inlineStr">
        <is>
          <t>25/09/2028</t>
        </is>
      </c>
      <c r="F976" s="2" t="n">
        <v>730662.8300772374</v>
      </c>
      <c r="G976" s="2" t="n">
        <v>0</v>
      </c>
      <c r="H976" s="2" t="n">
        <v>730662.8300772374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1.81</v>
      </c>
      <c r="P976" s="2" t="n">
        <v>1.81</v>
      </c>
      <c r="Q976" s="2" t="n">
        <v>0</v>
      </c>
      <c r="R976" s="2" t="n">
        <v>2.17</v>
      </c>
      <c r="S976" s="2" t="n">
        <v>2.17</v>
      </c>
      <c r="T976" s="2" t="n">
        <v>1.96</v>
      </c>
      <c r="U976" s="2" t="n">
        <v>2.92</v>
      </c>
      <c r="V976" s="2" t="n">
        <v>2.92</v>
      </c>
      <c r="W976" s="2" t="n">
        <v>2.92</v>
      </c>
      <c r="X976" s="2" t="n">
        <v>3.75</v>
      </c>
      <c r="Y976" s="2" t="n">
        <v>3.75</v>
      </c>
      <c r="Z976" s="2" t="n">
        <v>3.6</v>
      </c>
      <c r="AA976" s="2" t="n">
        <v>4.14</v>
      </c>
      <c r="AB976" s="2" t="n">
        <v>4.14</v>
      </c>
      <c r="AC976" s="2" t="n">
        <v>4.14</v>
      </c>
      <c r="AD976" s="2" t="n">
        <v>4.14</v>
      </c>
      <c r="AE976" s="2" t="n">
        <v>4.14</v>
      </c>
      <c r="AF976" s="2" t="n">
        <v>4.14</v>
      </c>
      <c r="AG976" s="2" t="n">
        <v>4.14</v>
      </c>
      <c r="AH976" s="2" t="n">
        <v>4.14</v>
      </c>
      <c r="AI976" s="2" t="n">
        <v>4.14</v>
      </c>
      <c r="AJ976" s="2" t="n">
        <v>4.14</v>
      </c>
      <c r="AK976" s="2" t="n">
        <v>4.14</v>
      </c>
      <c r="AL976" s="2" t="n">
        <v>4.14</v>
      </c>
      <c r="AM976" s="2" t="n">
        <v>4.14</v>
      </c>
      <c r="AN976" s="2" t="n">
        <v>4.14</v>
      </c>
      <c r="AO976" s="2" t="n">
        <v>4.14</v>
      </c>
      <c r="AP976" s="2" t="n">
        <v>4.14</v>
      </c>
      <c r="AQ976" s="2" t="n">
        <v>4.14</v>
      </c>
      <c r="AR976" s="2" t="n">
        <v>4.14</v>
      </c>
      <c r="AS976" s="2" t="n">
        <v>4.14</v>
      </c>
      <c r="AT976" s="2" t="n">
        <v>4.14</v>
      </c>
      <c r="AU976" s="2" t="n">
        <v>4.14</v>
      </c>
      <c r="AV976" s="2" t="n">
        <v>6.05</v>
      </c>
      <c r="AW976" s="2" t="n">
        <v>4.57</v>
      </c>
      <c r="AX976" s="2" t="n">
        <v>4.67</v>
      </c>
      <c r="AY976" s="2" t="n">
        <v>8.199999999999999</v>
      </c>
      <c r="AZ976" s="2" t="n">
        <v>5.94</v>
      </c>
      <c r="BA976" s="2" t="n">
        <v>6.05</v>
      </c>
      <c r="BB976" s="2" t="n">
        <v>10.5</v>
      </c>
      <c r="BC976" s="2" t="n">
        <v>7.26</v>
      </c>
      <c r="BD976" s="2" t="n">
        <v>11.19</v>
      </c>
      <c r="BE976" s="2" t="n">
        <v>12.22</v>
      </c>
      <c r="BF976" s="2" t="n">
        <v>12.28</v>
      </c>
      <c r="BG976" s="2" t="n">
        <v>13.54</v>
      </c>
      <c r="BH976" s="2" t="n">
        <v>14.66</v>
      </c>
      <c r="BI976" s="2" t="n">
        <v>16.05</v>
      </c>
      <c r="BJ976" s="2" t="n">
        <v>14.05</v>
      </c>
      <c r="BK976" s="2" t="n">
        <v>21.88</v>
      </c>
      <c r="BL976" s="2" t="n">
        <v>22.6</v>
      </c>
      <c r="BM976" s="2" t="n">
        <v>14.05</v>
      </c>
      <c r="BN976" s="2" t="n">
        <v>31.5</v>
      </c>
      <c r="BO976" s="2" t="n">
        <v>33.27</v>
      </c>
      <c r="BP976" s="2" t="n">
        <v>14.05</v>
      </c>
      <c r="BQ976" s="2" t="n">
        <v>40.14</v>
      </c>
      <c r="BR976" s="2" t="n">
        <v>40.79</v>
      </c>
      <c r="BS976" s="2" t="n">
        <v>14.05</v>
      </c>
      <c r="BT976" s="2" t="n">
        <v>45.93</v>
      </c>
      <c r="BU976" s="2" t="n">
        <v>45.14</v>
      </c>
      <c r="BV976" s="2" t="n">
        <v>14.05</v>
      </c>
      <c r="BW976" s="2" t="n">
        <v>53.83</v>
      </c>
      <c r="BX976" s="2" t="n">
        <v>51.83</v>
      </c>
      <c r="BY976" s="2" t="n">
        <v>14.05</v>
      </c>
      <c r="BZ976" s="2" t="n">
        <v>60.52</v>
      </c>
      <c r="CA976" s="2" t="n">
        <v>58.51</v>
      </c>
      <c r="CB976" s="2" t="n">
        <v>14.05</v>
      </c>
      <c r="CC976" s="2" t="n">
        <v>67.20999999999999</v>
      </c>
      <c r="CD976" s="2" t="n">
        <v>65.2</v>
      </c>
      <c r="CE976" s="2" t="n">
        <v>14.05</v>
      </c>
      <c r="CF976" s="2" t="n">
        <v>74.23</v>
      </c>
      <c r="CG976" s="2" t="n">
        <v>72.22</v>
      </c>
      <c r="CH976" s="2" t="n">
        <v>14.05</v>
      </c>
      <c r="CI976" s="2" t="n">
        <v>80.92</v>
      </c>
      <c r="CJ976" s="2" t="n">
        <v>78.91</v>
      </c>
      <c r="CK976" s="2" t="n">
        <v>14.05</v>
      </c>
      <c r="CL976" s="2" t="n">
        <v>88.38</v>
      </c>
      <c r="CM976" s="2" t="n">
        <v>86.27</v>
      </c>
      <c r="CN976" s="2" t="n">
        <v>14.05</v>
      </c>
      <c r="CO976" s="2" t="n">
        <v>95.63</v>
      </c>
      <c r="CP976" s="2" t="n">
        <v>94.73999999999999</v>
      </c>
      <c r="CQ976" s="2" t="n">
        <v>14.05</v>
      </c>
      <c r="CR976" s="2" t="n">
        <v>98.5</v>
      </c>
      <c r="CS976" s="2" t="n">
        <v>98.04000000000001</v>
      </c>
      <c r="CT976" s="2" t="n">
        <v>14.05</v>
      </c>
      <c r="CU976" s="2" t="n">
        <v>99.38</v>
      </c>
      <c r="CV976" s="2" t="n">
        <v>99.38</v>
      </c>
      <c r="CW976" s="2" t="n">
        <v>14.05</v>
      </c>
      <c r="CX976" s="2" t="n">
        <v>99.38</v>
      </c>
      <c r="CY976" s="2" t="n">
        <v>99.38</v>
      </c>
      <c r="CZ976" s="2" t="n">
        <v>14.05</v>
      </c>
      <c r="DA976" s="2" t="n">
        <v>99.38</v>
      </c>
      <c r="DB976" s="2" t="n">
        <v>99.38</v>
      </c>
      <c r="DC976" s="2" t="n">
        <v>14.05</v>
      </c>
      <c r="DD976" s="2" t="n">
        <v>99.38</v>
      </c>
      <c r="DE976" s="2" t="n">
        <v>99.38</v>
      </c>
      <c r="DF976" s="2" t="n">
        <v>14.05</v>
      </c>
      <c r="DG976" s="2" t="n">
        <v>99.38</v>
      </c>
      <c r="DH976" s="2" t="n">
        <v>99.38</v>
      </c>
      <c r="DI976" s="2" t="n">
        <v>14.05</v>
      </c>
      <c r="DJ976" s="2" t="n">
        <v>99.38</v>
      </c>
      <c r="DK976" s="2" t="n">
        <v>99.38</v>
      </c>
      <c r="DL976" s="2" t="n">
        <v>14.05</v>
      </c>
      <c r="DM976" s="2" t="n">
        <v>99.38</v>
      </c>
      <c r="DN976" s="2" t="n">
        <v>99.38</v>
      </c>
      <c r="DO976" s="2" t="n">
        <v>14.05</v>
      </c>
      <c r="DP976" s="2" t="n">
        <v>99.38</v>
      </c>
      <c r="DQ976" s="2" t="n">
        <v>99.38</v>
      </c>
      <c r="DR976" s="2" t="n">
        <v>14.05</v>
      </c>
      <c r="DS976" s="2" t="n">
        <v>99.38</v>
      </c>
      <c r="DT976" s="2" t="n">
        <v>99.38</v>
      </c>
      <c r="DU976" s="2" t="n">
        <v>14.05</v>
      </c>
      <c r="DV976" s="2" t="n">
        <v>99.38</v>
      </c>
      <c r="DW976" s="2" t="n">
        <v>99.38</v>
      </c>
      <c r="DX976" s="2" t="n">
        <v>14.05</v>
      </c>
      <c r="DY976" s="2" t="n">
        <v>99.38</v>
      </c>
      <c r="DZ976" s="2" t="n">
        <v>99.38</v>
      </c>
      <c r="EA976" s="2" t="n">
        <v>14.05</v>
      </c>
      <c r="EB976" s="2" t="n">
        <v>99.67</v>
      </c>
      <c r="EC976" s="2" t="n">
        <v>99.55</v>
      </c>
      <c r="ED976" s="2" t="n">
        <v>14.05</v>
      </c>
      <c r="EE976" s="2" t="n">
        <v>100</v>
      </c>
      <c r="EF976" s="2" t="n">
        <v>99.95999999999999</v>
      </c>
      <c r="EG976" s="2" t="n">
        <v>14.05</v>
      </c>
      <c r="EH976" s="2" t="n">
        <v>100</v>
      </c>
      <c r="EI976" s="2" t="n">
        <v>100</v>
      </c>
      <c r="EJ976" s="2" t="n">
        <v>14.05</v>
      </c>
      <c r="EK976" s="2" t="n">
        <v>100</v>
      </c>
      <c r="EL976" s="2" t="n">
        <v>100</v>
      </c>
      <c r="EM976" s="2" t="n">
        <v>14.05</v>
      </c>
      <c r="EN976" s="2" t="n">
        <v>100</v>
      </c>
      <c r="EO976" s="2" t="n">
        <v>100</v>
      </c>
      <c r="EP976" s="2" t="n">
        <v>14.05</v>
      </c>
    </row>
    <row r="977">
      <c r="A977" s="2" t="n">
        <v>3</v>
      </c>
      <c r="B977" s="2" t="inlineStr">
        <is>
          <t>32.02.01</t>
        </is>
      </c>
      <c r="C977" s="2" t="inlineStr">
        <is>
          <t>Fundações profundas - Estacas Ø20cm escavadas manualmente</t>
        </is>
      </c>
      <c r="D977" s="2" t="inlineStr">
        <is>
          <t>21/08/2025</t>
        </is>
      </c>
      <c r="E977" s="2" t="inlineStr">
        <is>
          <t>12/09/2025</t>
        </is>
      </c>
      <c r="F977" s="2" t="n">
        <v>4731.745913675208</v>
      </c>
      <c r="G977" s="2" t="n">
        <v>0</v>
      </c>
      <c r="H977" s="2" t="n">
        <v>4731.745913675208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48.65</v>
      </c>
      <c r="Y977" s="2" t="n">
        <v>48.65</v>
      </c>
      <c r="Z977" s="2" t="n">
        <v>35.14</v>
      </c>
      <c r="AA977" s="2" t="n">
        <v>100</v>
      </c>
      <c r="AB977" s="2" t="n">
        <v>100</v>
      </c>
      <c r="AC977" s="2" t="n">
        <v>100</v>
      </c>
      <c r="AD977" s="2" t="n">
        <v>100</v>
      </c>
      <c r="AE977" s="2" t="n">
        <v>100</v>
      </c>
      <c r="AF977" s="2" t="n">
        <v>100</v>
      </c>
      <c r="AG977" s="2" t="n">
        <v>100</v>
      </c>
      <c r="AH977" s="2" t="n">
        <v>100</v>
      </c>
      <c r="AI977" s="2" t="n">
        <v>100</v>
      </c>
      <c r="AJ977" s="2" t="n">
        <v>100</v>
      </c>
      <c r="AK977" s="2" t="n">
        <v>100</v>
      </c>
      <c r="AL977" s="2" t="n">
        <v>100</v>
      </c>
      <c r="AM977" s="2" t="n">
        <v>100</v>
      </c>
      <c r="AN977" s="2" t="n">
        <v>100</v>
      </c>
      <c r="AO977" s="2" t="n">
        <v>100</v>
      </c>
      <c r="AP977" s="2" t="n">
        <v>100</v>
      </c>
      <c r="AQ977" s="2" t="n">
        <v>100</v>
      </c>
      <c r="AR977" s="2" t="n">
        <v>100</v>
      </c>
      <c r="AS977" s="2" t="n">
        <v>100</v>
      </c>
      <c r="AT977" s="2" t="n">
        <v>100</v>
      </c>
      <c r="AU977" s="2" t="n">
        <v>100</v>
      </c>
      <c r="AV977" s="2" t="n">
        <v>100</v>
      </c>
      <c r="AW977" s="2" t="n">
        <v>100</v>
      </c>
      <c r="AX977" s="2" t="n">
        <v>100</v>
      </c>
      <c r="AY977" s="2" t="n">
        <v>100</v>
      </c>
      <c r="AZ977" s="2" t="n">
        <v>100</v>
      </c>
      <c r="BA977" s="2" t="n">
        <v>100</v>
      </c>
      <c r="BB977" s="2" t="n">
        <v>100</v>
      </c>
      <c r="BC977" s="2" t="n">
        <v>100</v>
      </c>
      <c r="BD977" s="2" t="n">
        <v>100</v>
      </c>
      <c r="BE977" s="2" t="n">
        <v>100</v>
      </c>
      <c r="BF977" s="2" t="n">
        <v>100</v>
      </c>
      <c r="BG977" s="2" t="n">
        <v>100</v>
      </c>
      <c r="BH977" s="2" t="n">
        <v>100</v>
      </c>
      <c r="BI977" s="2" t="n">
        <v>100</v>
      </c>
      <c r="BJ977" s="2" t="n">
        <v>100</v>
      </c>
      <c r="BK977" s="2" t="n">
        <v>100</v>
      </c>
      <c r="BL977" s="2" t="n">
        <v>100</v>
      </c>
      <c r="BM977" s="2" t="n">
        <v>100</v>
      </c>
      <c r="BN977" s="2" t="n">
        <v>100</v>
      </c>
      <c r="BO977" s="2" t="n">
        <v>100</v>
      </c>
      <c r="BP977" s="2" t="n">
        <v>100</v>
      </c>
      <c r="BQ977" s="2" t="n">
        <v>100</v>
      </c>
      <c r="BR977" s="2" t="n">
        <v>100</v>
      </c>
      <c r="BS977" s="2" t="n">
        <v>100</v>
      </c>
      <c r="BT977" s="2" t="n">
        <v>100</v>
      </c>
      <c r="BU977" s="2" t="n">
        <v>100</v>
      </c>
      <c r="BV977" s="2" t="n">
        <v>100</v>
      </c>
      <c r="BW977" s="2" t="n">
        <v>100</v>
      </c>
      <c r="BX977" s="2" t="n">
        <v>100</v>
      </c>
      <c r="BY977" s="2" t="n">
        <v>100</v>
      </c>
      <c r="BZ977" s="2" t="n">
        <v>100</v>
      </c>
      <c r="CA977" s="2" t="n">
        <v>100</v>
      </c>
      <c r="CB977" s="2" t="n">
        <v>100</v>
      </c>
      <c r="CC977" s="2" t="n">
        <v>100</v>
      </c>
      <c r="CD977" s="2" t="n">
        <v>100</v>
      </c>
      <c r="CE977" s="2" t="n">
        <v>100</v>
      </c>
      <c r="CF977" s="2" t="n">
        <v>100</v>
      </c>
      <c r="CG977" s="2" t="n">
        <v>100</v>
      </c>
      <c r="CH977" s="2" t="n">
        <v>100</v>
      </c>
      <c r="CI977" s="2" t="n">
        <v>100</v>
      </c>
      <c r="CJ977" s="2" t="n">
        <v>100</v>
      </c>
      <c r="CK977" s="2" t="n">
        <v>100</v>
      </c>
      <c r="CL977" s="2" t="n">
        <v>100</v>
      </c>
      <c r="CM977" s="2" t="n">
        <v>100</v>
      </c>
      <c r="CN977" s="2" t="n">
        <v>100</v>
      </c>
      <c r="CO977" s="2" t="n">
        <v>100</v>
      </c>
      <c r="CP977" s="2" t="n">
        <v>100</v>
      </c>
      <c r="CQ977" s="2" t="n">
        <v>100</v>
      </c>
      <c r="CR977" s="2" t="n">
        <v>100</v>
      </c>
      <c r="CS977" s="2" t="n">
        <v>100</v>
      </c>
      <c r="CT977" s="2" t="n">
        <v>100</v>
      </c>
      <c r="CU977" s="2" t="n">
        <v>100</v>
      </c>
      <c r="CV977" s="2" t="n">
        <v>100</v>
      </c>
      <c r="CW977" s="2" t="n">
        <v>100</v>
      </c>
      <c r="CX977" s="2" t="n">
        <v>100</v>
      </c>
      <c r="CY977" s="2" t="n">
        <v>100</v>
      </c>
      <c r="CZ977" s="2" t="n">
        <v>100</v>
      </c>
      <c r="DA977" s="2" t="n">
        <v>100</v>
      </c>
      <c r="DB977" s="2" t="n">
        <v>100</v>
      </c>
      <c r="DC977" s="2" t="n">
        <v>100</v>
      </c>
      <c r="DD977" s="2" t="n">
        <v>100</v>
      </c>
      <c r="DE977" s="2" t="n">
        <v>100</v>
      </c>
      <c r="DF977" s="2" t="n">
        <v>100</v>
      </c>
      <c r="DG977" s="2" t="n">
        <v>100</v>
      </c>
      <c r="DH977" s="2" t="n">
        <v>100</v>
      </c>
      <c r="DI977" s="2" t="n">
        <v>100</v>
      </c>
      <c r="DJ977" s="2" t="n">
        <v>100</v>
      </c>
      <c r="DK977" s="2" t="n">
        <v>100</v>
      </c>
      <c r="DL977" s="2" t="n">
        <v>100</v>
      </c>
      <c r="DM977" s="2" t="n">
        <v>100</v>
      </c>
      <c r="DN977" s="2" t="n">
        <v>100</v>
      </c>
      <c r="DO977" s="2" t="n">
        <v>100</v>
      </c>
      <c r="DP977" s="2" t="n">
        <v>100</v>
      </c>
      <c r="DQ977" s="2" t="n">
        <v>100</v>
      </c>
      <c r="DR977" s="2" t="n">
        <v>100</v>
      </c>
      <c r="DS977" s="2" t="n">
        <v>100</v>
      </c>
      <c r="DT977" s="2" t="n">
        <v>100</v>
      </c>
      <c r="DU977" s="2" t="n">
        <v>100</v>
      </c>
      <c r="DV977" s="2" t="n">
        <v>100</v>
      </c>
      <c r="DW977" s="2" t="n">
        <v>100</v>
      </c>
      <c r="DX977" s="2" t="n">
        <v>100</v>
      </c>
      <c r="DY977" s="2" t="n">
        <v>100</v>
      </c>
      <c r="DZ977" s="2" t="n">
        <v>100</v>
      </c>
      <c r="EA977" s="2" t="n">
        <v>100</v>
      </c>
      <c r="EB977" s="2" t="n">
        <v>100</v>
      </c>
      <c r="EC977" s="2" t="n">
        <v>100</v>
      </c>
      <c r="ED977" s="2" t="n">
        <v>100</v>
      </c>
      <c r="EE977" s="2" t="n">
        <v>100</v>
      </c>
      <c r="EF977" s="2" t="n">
        <v>100</v>
      </c>
      <c r="EG977" s="2" t="n">
        <v>100</v>
      </c>
      <c r="EH977" s="2" t="n">
        <v>100</v>
      </c>
      <c r="EI977" s="2" t="n">
        <v>100</v>
      </c>
      <c r="EJ977" s="2" t="n">
        <v>100</v>
      </c>
      <c r="EK977" s="2" t="n">
        <v>100</v>
      </c>
      <c r="EL977" s="2" t="n">
        <v>100</v>
      </c>
      <c r="EM977" s="2" t="n">
        <v>100</v>
      </c>
      <c r="EN977" s="2" t="n">
        <v>100</v>
      </c>
      <c r="EO977" s="2" t="n">
        <v>100</v>
      </c>
      <c r="EP977" s="2" t="n">
        <v>100</v>
      </c>
    </row>
    <row r="978">
      <c r="A978" s="2" t="n">
        <v>4</v>
      </c>
      <c r="B978" s="2" t="inlineStr">
        <is>
          <t>32.02.01.01</t>
        </is>
      </c>
      <c r="C978" s="2" t="inlineStr">
        <is>
          <t>Escavação manual de fuste</t>
        </is>
      </c>
      <c r="D978" s="2" t="inlineStr">
        <is>
          <t>21/08/2025</t>
        </is>
      </c>
      <c r="E978" s="2" t="inlineStr">
        <is>
          <t>12/09/2025</t>
        </is>
      </c>
      <c r="F978" s="2" t="n">
        <v>1183.806185425932</v>
      </c>
      <c r="G978" s="2" t="n">
        <v>0</v>
      </c>
      <c r="H978" s="2" t="n">
        <v>1183.806185425932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48.65</v>
      </c>
      <c r="Y978" s="2" t="n">
        <v>48.65</v>
      </c>
      <c r="Z978" s="2" t="n">
        <v>35.14</v>
      </c>
      <c r="AA978" s="2" t="n">
        <v>100</v>
      </c>
      <c r="AB978" s="2" t="n">
        <v>100</v>
      </c>
      <c r="AC978" s="2" t="n">
        <v>100</v>
      </c>
      <c r="AD978" s="2" t="n">
        <v>100</v>
      </c>
      <c r="AE978" s="2" t="n">
        <v>100</v>
      </c>
      <c r="AF978" s="2" t="n">
        <v>100</v>
      </c>
      <c r="AG978" s="2" t="n">
        <v>100</v>
      </c>
      <c r="AH978" s="2" t="n">
        <v>100</v>
      </c>
      <c r="AI978" s="2" t="n">
        <v>100</v>
      </c>
      <c r="AJ978" s="2" t="n">
        <v>100</v>
      </c>
      <c r="AK978" s="2" t="n">
        <v>100</v>
      </c>
      <c r="AL978" s="2" t="n">
        <v>100</v>
      </c>
      <c r="AM978" s="2" t="n">
        <v>100</v>
      </c>
      <c r="AN978" s="2" t="n">
        <v>100</v>
      </c>
      <c r="AO978" s="2" t="n">
        <v>100</v>
      </c>
      <c r="AP978" s="2" t="n">
        <v>100</v>
      </c>
      <c r="AQ978" s="2" t="n">
        <v>100</v>
      </c>
      <c r="AR978" s="2" t="n">
        <v>100</v>
      </c>
      <c r="AS978" s="2" t="n">
        <v>100</v>
      </c>
      <c r="AT978" s="2" t="n">
        <v>100</v>
      </c>
      <c r="AU978" s="2" t="n">
        <v>100</v>
      </c>
      <c r="AV978" s="2" t="n">
        <v>100</v>
      </c>
      <c r="AW978" s="2" t="n">
        <v>100</v>
      </c>
      <c r="AX978" s="2" t="n">
        <v>100</v>
      </c>
      <c r="AY978" s="2" t="n">
        <v>100</v>
      </c>
      <c r="AZ978" s="2" t="n">
        <v>100</v>
      </c>
      <c r="BA978" s="2" t="n">
        <v>100</v>
      </c>
      <c r="BB978" s="2" t="n">
        <v>100</v>
      </c>
      <c r="BC978" s="2" t="n">
        <v>100</v>
      </c>
      <c r="BD978" s="2" t="n">
        <v>100</v>
      </c>
      <c r="BE978" s="2" t="n">
        <v>100</v>
      </c>
      <c r="BF978" s="2" t="n">
        <v>100</v>
      </c>
      <c r="BG978" s="2" t="n">
        <v>100</v>
      </c>
      <c r="BH978" s="2" t="n">
        <v>100</v>
      </c>
      <c r="BI978" s="2" t="n">
        <v>100</v>
      </c>
      <c r="BJ978" s="2" t="n">
        <v>100</v>
      </c>
      <c r="BK978" s="2" t="n">
        <v>100</v>
      </c>
      <c r="BL978" s="2" t="n">
        <v>100</v>
      </c>
      <c r="BM978" s="2" t="n">
        <v>100</v>
      </c>
      <c r="BN978" s="2" t="n">
        <v>100</v>
      </c>
      <c r="BO978" s="2" t="n">
        <v>100</v>
      </c>
      <c r="BP978" s="2" t="n">
        <v>100</v>
      </c>
      <c r="BQ978" s="2" t="n">
        <v>100</v>
      </c>
      <c r="BR978" s="2" t="n">
        <v>100</v>
      </c>
      <c r="BS978" s="2" t="n">
        <v>100</v>
      </c>
      <c r="BT978" s="2" t="n">
        <v>100</v>
      </c>
      <c r="BU978" s="2" t="n">
        <v>100</v>
      </c>
      <c r="BV978" s="2" t="n">
        <v>100</v>
      </c>
      <c r="BW978" s="2" t="n">
        <v>100</v>
      </c>
      <c r="BX978" s="2" t="n">
        <v>100</v>
      </c>
      <c r="BY978" s="2" t="n">
        <v>100</v>
      </c>
      <c r="BZ978" s="2" t="n">
        <v>100</v>
      </c>
      <c r="CA978" s="2" t="n">
        <v>100</v>
      </c>
      <c r="CB978" s="2" t="n">
        <v>100</v>
      </c>
      <c r="CC978" s="2" t="n">
        <v>100</v>
      </c>
      <c r="CD978" s="2" t="n">
        <v>100</v>
      </c>
      <c r="CE978" s="2" t="n">
        <v>100</v>
      </c>
      <c r="CF978" s="2" t="n">
        <v>100</v>
      </c>
      <c r="CG978" s="2" t="n">
        <v>100</v>
      </c>
      <c r="CH978" s="2" t="n">
        <v>100</v>
      </c>
      <c r="CI978" s="2" t="n">
        <v>100</v>
      </c>
      <c r="CJ978" s="2" t="n">
        <v>100</v>
      </c>
      <c r="CK978" s="2" t="n">
        <v>100</v>
      </c>
      <c r="CL978" s="2" t="n">
        <v>100</v>
      </c>
      <c r="CM978" s="2" t="n">
        <v>100</v>
      </c>
      <c r="CN978" s="2" t="n">
        <v>100</v>
      </c>
      <c r="CO978" s="2" t="n">
        <v>100</v>
      </c>
      <c r="CP978" s="2" t="n">
        <v>100</v>
      </c>
      <c r="CQ978" s="2" t="n">
        <v>100</v>
      </c>
      <c r="CR978" s="2" t="n">
        <v>100</v>
      </c>
      <c r="CS978" s="2" t="n">
        <v>100</v>
      </c>
      <c r="CT978" s="2" t="n">
        <v>100</v>
      </c>
      <c r="CU978" s="2" t="n">
        <v>100</v>
      </c>
      <c r="CV978" s="2" t="n">
        <v>100</v>
      </c>
      <c r="CW978" s="2" t="n">
        <v>100</v>
      </c>
      <c r="CX978" s="2" t="n">
        <v>100</v>
      </c>
      <c r="CY978" s="2" t="n">
        <v>100</v>
      </c>
      <c r="CZ978" s="2" t="n">
        <v>100</v>
      </c>
      <c r="DA978" s="2" t="n">
        <v>100</v>
      </c>
      <c r="DB978" s="2" t="n">
        <v>100</v>
      </c>
      <c r="DC978" s="2" t="n">
        <v>100</v>
      </c>
      <c r="DD978" s="2" t="n">
        <v>100</v>
      </c>
      <c r="DE978" s="2" t="n">
        <v>100</v>
      </c>
      <c r="DF978" s="2" t="n">
        <v>100</v>
      </c>
      <c r="DG978" s="2" t="n">
        <v>100</v>
      </c>
      <c r="DH978" s="2" t="n">
        <v>100</v>
      </c>
      <c r="DI978" s="2" t="n">
        <v>100</v>
      </c>
      <c r="DJ978" s="2" t="n">
        <v>100</v>
      </c>
      <c r="DK978" s="2" t="n">
        <v>100</v>
      </c>
      <c r="DL978" s="2" t="n">
        <v>100</v>
      </c>
      <c r="DM978" s="2" t="n">
        <v>100</v>
      </c>
      <c r="DN978" s="2" t="n">
        <v>100</v>
      </c>
      <c r="DO978" s="2" t="n">
        <v>100</v>
      </c>
      <c r="DP978" s="2" t="n">
        <v>100</v>
      </c>
      <c r="DQ978" s="2" t="n">
        <v>100</v>
      </c>
      <c r="DR978" s="2" t="n">
        <v>100</v>
      </c>
      <c r="DS978" s="2" t="n">
        <v>100</v>
      </c>
      <c r="DT978" s="2" t="n">
        <v>100</v>
      </c>
      <c r="DU978" s="2" t="n">
        <v>100</v>
      </c>
      <c r="DV978" s="2" t="n">
        <v>100</v>
      </c>
      <c r="DW978" s="2" t="n">
        <v>100</v>
      </c>
      <c r="DX978" s="2" t="n">
        <v>100</v>
      </c>
      <c r="DY978" s="2" t="n">
        <v>100</v>
      </c>
      <c r="DZ978" s="2" t="n">
        <v>100</v>
      </c>
      <c r="EA978" s="2" t="n">
        <v>100</v>
      </c>
      <c r="EB978" s="2" t="n">
        <v>100</v>
      </c>
      <c r="EC978" s="2" t="n">
        <v>100</v>
      </c>
      <c r="ED978" s="2" t="n">
        <v>100</v>
      </c>
      <c r="EE978" s="2" t="n">
        <v>100</v>
      </c>
      <c r="EF978" s="2" t="n">
        <v>100</v>
      </c>
      <c r="EG978" s="2" t="n">
        <v>100</v>
      </c>
      <c r="EH978" s="2" t="n">
        <v>100</v>
      </c>
      <c r="EI978" s="2" t="n">
        <v>100</v>
      </c>
      <c r="EJ978" s="2" t="n">
        <v>100</v>
      </c>
      <c r="EK978" s="2" t="n">
        <v>100</v>
      </c>
      <c r="EL978" s="2" t="n">
        <v>100</v>
      </c>
      <c r="EM978" s="2" t="n">
        <v>100</v>
      </c>
      <c r="EN978" s="2" t="n">
        <v>100</v>
      </c>
      <c r="EO978" s="2" t="n">
        <v>100</v>
      </c>
      <c r="EP978" s="2" t="n">
        <v>100</v>
      </c>
    </row>
    <row r="979">
      <c r="A979" s="2" t="n">
        <v>4</v>
      </c>
      <c r="B979" s="2" t="inlineStr">
        <is>
          <t>32.02.01.02</t>
        </is>
      </c>
      <c r="C979" s="2" t="inlineStr">
        <is>
          <t>Concreto preparado na obra, controle "A", brita 1 e 2, fck 20 Mpa</t>
        </is>
      </c>
      <c r="D979" s="2" t="inlineStr">
        <is>
          <t>21/08/2025</t>
        </is>
      </c>
      <c r="E979" s="2" t="inlineStr">
        <is>
          <t>12/09/2025</t>
        </is>
      </c>
      <c r="F979" s="2" t="n">
        <v>2861.464728249276</v>
      </c>
      <c r="G979" s="2" t="n">
        <v>0</v>
      </c>
      <c r="H979" s="2" t="n">
        <v>2861.464728249276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48.65</v>
      </c>
      <c r="Y979" s="2" t="n">
        <v>48.65</v>
      </c>
      <c r="Z979" s="2" t="n">
        <v>35.14</v>
      </c>
      <c r="AA979" s="2" t="n">
        <v>100</v>
      </c>
      <c r="AB979" s="2" t="n">
        <v>100</v>
      </c>
      <c r="AC979" s="2" t="n">
        <v>100</v>
      </c>
      <c r="AD979" s="2" t="n">
        <v>100</v>
      </c>
      <c r="AE979" s="2" t="n">
        <v>100</v>
      </c>
      <c r="AF979" s="2" t="n">
        <v>100</v>
      </c>
      <c r="AG979" s="2" t="n">
        <v>100</v>
      </c>
      <c r="AH979" s="2" t="n">
        <v>100</v>
      </c>
      <c r="AI979" s="2" t="n">
        <v>100</v>
      </c>
      <c r="AJ979" s="2" t="n">
        <v>100</v>
      </c>
      <c r="AK979" s="2" t="n">
        <v>100</v>
      </c>
      <c r="AL979" s="2" t="n">
        <v>100</v>
      </c>
      <c r="AM979" s="2" t="n">
        <v>100</v>
      </c>
      <c r="AN979" s="2" t="n">
        <v>100</v>
      </c>
      <c r="AO979" s="2" t="n">
        <v>100</v>
      </c>
      <c r="AP979" s="2" t="n">
        <v>100</v>
      </c>
      <c r="AQ979" s="2" t="n">
        <v>100</v>
      </c>
      <c r="AR979" s="2" t="n">
        <v>100</v>
      </c>
      <c r="AS979" s="2" t="n">
        <v>100</v>
      </c>
      <c r="AT979" s="2" t="n">
        <v>100</v>
      </c>
      <c r="AU979" s="2" t="n">
        <v>100</v>
      </c>
      <c r="AV979" s="2" t="n">
        <v>100</v>
      </c>
      <c r="AW979" s="2" t="n">
        <v>100</v>
      </c>
      <c r="AX979" s="2" t="n">
        <v>100</v>
      </c>
      <c r="AY979" s="2" t="n">
        <v>100</v>
      </c>
      <c r="AZ979" s="2" t="n">
        <v>100</v>
      </c>
      <c r="BA979" s="2" t="n">
        <v>100</v>
      </c>
      <c r="BB979" s="2" t="n">
        <v>100</v>
      </c>
      <c r="BC979" s="2" t="n">
        <v>100</v>
      </c>
      <c r="BD979" s="2" t="n">
        <v>100</v>
      </c>
      <c r="BE979" s="2" t="n">
        <v>100</v>
      </c>
      <c r="BF979" s="2" t="n">
        <v>100</v>
      </c>
      <c r="BG979" s="2" t="n">
        <v>100</v>
      </c>
      <c r="BH979" s="2" t="n">
        <v>100</v>
      </c>
      <c r="BI979" s="2" t="n">
        <v>100</v>
      </c>
      <c r="BJ979" s="2" t="n">
        <v>100</v>
      </c>
      <c r="BK979" s="2" t="n">
        <v>100</v>
      </c>
      <c r="BL979" s="2" t="n">
        <v>100</v>
      </c>
      <c r="BM979" s="2" t="n">
        <v>100</v>
      </c>
      <c r="BN979" s="2" t="n">
        <v>100</v>
      </c>
      <c r="BO979" s="2" t="n">
        <v>100</v>
      </c>
      <c r="BP979" s="2" t="n">
        <v>100</v>
      </c>
      <c r="BQ979" s="2" t="n">
        <v>100</v>
      </c>
      <c r="BR979" s="2" t="n">
        <v>100</v>
      </c>
      <c r="BS979" s="2" t="n">
        <v>100</v>
      </c>
      <c r="BT979" s="2" t="n">
        <v>100</v>
      </c>
      <c r="BU979" s="2" t="n">
        <v>100</v>
      </c>
      <c r="BV979" s="2" t="n">
        <v>100</v>
      </c>
      <c r="BW979" s="2" t="n">
        <v>100</v>
      </c>
      <c r="BX979" s="2" t="n">
        <v>100</v>
      </c>
      <c r="BY979" s="2" t="n">
        <v>100</v>
      </c>
      <c r="BZ979" s="2" t="n">
        <v>100</v>
      </c>
      <c r="CA979" s="2" t="n">
        <v>100</v>
      </c>
      <c r="CB979" s="2" t="n">
        <v>100</v>
      </c>
      <c r="CC979" s="2" t="n">
        <v>100</v>
      </c>
      <c r="CD979" s="2" t="n">
        <v>100</v>
      </c>
      <c r="CE979" s="2" t="n">
        <v>100</v>
      </c>
      <c r="CF979" s="2" t="n">
        <v>100</v>
      </c>
      <c r="CG979" s="2" t="n">
        <v>100</v>
      </c>
      <c r="CH979" s="2" t="n">
        <v>100</v>
      </c>
      <c r="CI979" s="2" t="n">
        <v>100</v>
      </c>
      <c r="CJ979" s="2" t="n">
        <v>100</v>
      </c>
      <c r="CK979" s="2" t="n">
        <v>100</v>
      </c>
      <c r="CL979" s="2" t="n">
        <v>100</v>
      </c>
      <c r="CM979" s="2" t="n">
        <v>100</v>
      </c>
      <c r="CN979" s="2" t="n">
        <v>100</v>
      </c>
      <c r="CO979" s="2" t="n">
        <v>100</v>
      </c>
      <c r="CP979" s="2" t="n">
        <v>100</v>
      </c>
      <c r="CQ979" s="2" t="n">
        <v>100</v>
      </c>
      <c r="CR979" s="2" t="n">
        <v>100</v>
      </c>
      <c r="CS979" s="2" t="n">
        <v>100</v>
      </c>
      <c r="CT979" s="2" t="n">
        <v>100</v>
      </c>
      <c r="CU979" s="2" t="n">
        <v>100</v>
      </c>
      <c r="CV979" s="2" t="n">
        <v>100</v>
      </c>
      <c r="CW979" s="2" t="n">
        <v>100</v>
      </c>
      <c r="CX979" s="2" t="n">
        <v>100</v>
      </c>
      <c r="CY979" s="2" t="n">
        <v>100</v>
      </c>
      <c r="CZ979" s="2" t="n">
        <v>100</v>
      </c>
      <c r="DA979" s="2" t="n">
        <v>100</v>
      </c>
      <c r="DB979" s="2" t="n">
        <v>100</v>
      </c>
      <c r="DC979" s="2" t="n">
        <v>100</v>
      </c>
      <c r="DD979" s="2" t="n">
        <v>100</v>
      </c>
      <c r="DE979" s="2" t="n">
        <v>100</v>
      </c>
      <c r="DF979" s="2" t="n">
        <v>100</v>
      </c>
      <c r="DG979" s="2" t="n">
        <v>100</v>
      </c>
      <c r="DH979" s="2" t="n">
        <v>100</v>
      </c>
      <c r="DI979" s="2" t="n">
        <v>100</v>
      </c>
      <c r="DJ979" s="2" t="n">
        <v>100</v>
      </c>
      <c r="DK979" s="2" t="n">
        <v>100</v>
      </c>
      <c r="DL979" s="2" t="n">
        <v>100</v>
      </c>
      <c r="DM979" s="2" t="n">
        <v>100</v>
      </c>
      <c r="DN979" s="2" t="n">
        <v>100</v>
      </c>
      <c r="DO979" s="2" t="n">
        <v>100</v>
      </c>
      <c r="DP979" s="2" t="n">
        <v>100</v>
      </c>
      <c r="DQ979" s="2" t="n">
        <v>100</v>
      </c>
      <c r="DR979" s="2" t="n">
        <v>100</v>
      </c>
      <c r="DS979" s="2" t="n">
        <v>100</v>
      </c>
      <c r="DT979" s="2" t="n">
        <v>100</v>
      </c>
      <c r="DU979" s="2" t="n">
        <v>100</v>
      </c>
      <c r="DV979" s="2" t="n">
        <v>100</v>
      </c>
      <c r="DW979" s="2" t="n">
        <v>100</v>
      </c>
      <c r="DX979" s="2" t="n">
        <v>100</v>
      </c>
      <c r="DY979" s="2" t="n">
        <v>100</v>
      </c>
      <c r="DZ979" s="2" t="n">
        <v>100</v>
      </c>
      <c r="EA979" s="2" t="n">
        <v>100</v>
      </c>
      <c r="EB979" s="2" t="n">
        <v>100</v>
      </c>
      <c r="EC979" s="2" t="n">
        <v>100</v>
      </c>
      <c r="ED979" s="2" t="n">
        <v>100</v>
      </c>
      <c r="EE979" s="2" t="n">
        <v>100</v>
      </c>
      <c r="EF979" s="2" t="n">
        <v>100</v>
      </c>
      <c r="EG979" s="2" t="n">
        <v>100</v>
      </c>
      <c r="EH979" s="2" t="n">
        <v>100</v>
      </c>
      <c r="EI979" s="2" t="n">
        <v>100</v>
      </c>
      <c r="EJ979" s="2" t="n">
        <v>100</v>
      </c>
      <c r="EK979" s="2" t="n">
        <v>100</v>
      </c>
      <c r="EL979" s="2" t="n">
        <v>100</v>
      </c>
      <c r="EM979" s="2" t="n">
        <v>100</v>
      </c>
      <c r="EN979" s="2" t="n">
        <v>100</v>
      </c>
      <c r="EO979" s="2" t="n">
        <v>100</v>
      </c>
      <c r="EP979" s="2" t="n">
        <v>100</v>
      </c>
    </row>
    <row r="980">
      <c r="A980" s="2" t="n">
        <v>4</v>
      </c>
      <c r="B980" s="2" t="inlineStr">
        <is>
          <t>32.02.01.03</t>
        </is>
      </c>
      <c r="C980" s="2" t="inlineStr">
        <is>
          <t>Retirada de Terra com caçamba</t>
        </is>
      </c>
      <c r="D980" s="2" t="inlineStr">
        <is>
          <t>21/08/2025</t>
        </is>
      </c>
      <c r="E980" s="2" t="inlineStr">
        <is>
          <t>12/09/2025</t>
        </is>
      </c>
      <c r="F980" s="2" t="n">
        <v>686.475</v>
      </c>
      <c r="G980" s="2" t="n">
        <v>0</v>
      </c>
      <c r="H980" s="2" t="n">
        <v>686.475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48.65</v>
      </c>
      <c r="Y980" s="2" t="n">
        <v>48.65</v>
      </c>
      <c r="Z980" s="2" t="n">
        <v>35.14</v>
      </c>
      <c r="AA980" s="2" t="n">
        <v>100</v>
      </c>
      <c r="AB980" s="2" t="n">
        <v>100</v>
      </c>
      <c r="AC980" s="2" t="n">
        <v>100</v>
      </c>
      <c r="AD980" s="2" t="n">
        <v>100</v>
      </c>
      <c r="AE980" s="2" t="n">
        <v>100</v>
      </c>
      <c r="AF980" s="2" t="n">
        <v>100</v>
      </c>
      <c r="AG980" s="2" t="n">
        <v>100</v>
      </c>
      <c r="AH980" s="2" t="n">
        <v>100</v>
      </c>
      <c r="AI980" s="2" t="n">
        <v>100</v>
      </c>
      <c r="AJ980" s="2" t="n">
        <v>100</v>
      </c>
      <c r="AK980" s="2" t="n">
        <v>100</v>
      </c>
      <c r="AL980" s="2" t="n">
        <v>100</v>
      </c>
      <c r="AM980" s="2" t="n">
        <v>100</v>
      </c>
      <c r="AN980" s="2" t="n">
        <v>100</v>
      </c>
      <c r="AO980" s="2" t="n">
        <v>100</v>
      </c>
      <c r="AP980" s="2" t="n">
        <v>100</v>
      </c>
      <c r="AQ980" s="2" t="n">
        <v>100</v>
      </c>
      <c r="AR980" s="2" t="n">
        <v>100</v>
      </c>
      <c r="AS980" s="2" t="n">
        <v>100</v>
      </c>
      <c r="AT980" s="2" t="n">
        <v>100</v>
      </c>
      <c r="AU980" s="2" t="n">
        <v>100</v>
      </c>
      <c r="AV980" s="2" t="n">
        <v>100</v>
      </c>
      <c r="AW980" s="2" t="n">
        <v>100</v>
      </c>
      <c r="AX980" s="2" t="n">
        <v>100</v>
      </c>
      <c r="AY980" s="2" t="n">
        <v>100</v>
      </c>
      <c r="AZ980" s="2" t="n">
        <v>100</v>
      </c>
      <c r="BA980" s="2" t="n">
        <v>100</v>
      </c>
      <c r="BB980" s="2" t="n">
        <v>100</v>
      </c>
      <c r="BC980" s="2" t="n">
        <v>100</v>
      </c>
      <c r="BD980" s="2" t="n">
        <v>100</v>
      </c>
      <c r="BE980" s="2" t="n">
        <v>100</v>
      </c>
      <c r="BF980" s="2" t="n">
        <v>100</v>
      </c>
      <c r="BG980" s="2" t="n">
        <v>100</v>
      </c>
      <c r="BH980" s="2" t="n">
        <v>100</v>
      </c>
      <c r="BI980" s="2" t="n">
        <v>100</v>
      </c>
      <c r="BJ980" s="2" t="n">
        <v>100</v>
      </c>
      <c r="BK980" s="2" t="n">
        <v>100</v>
      </c>
      <c r="BL980" s="2" t="n">
        <v>100</v>
      </c>
      <c r="BM980" s="2" t="n">
        <v>100</v>
      </c>
      <c r="BN980" s="2" t="n">
        <v>100</v>
      </c>
      <c r="BO980" s="2" t="n">
        <v>100</v>
      </c>
      <c r="BP980" s="2" t="n">
        <v>100</v>
      </c>
      <c r="BQ980" s="2" t="n">
        <v>100</v>
      </c>
      <c r="BR980" s="2" t="n">
        <v>100</v>
      </c>
      <c r="BS980" s="2" t="n">
        <v>100</v>
      </c>
      <c r="BT980" s="2" t="n">
        <v>100</v>
      </c>
      <c r="BU980" s="2" t="n">
        <v>100</v>
      </c>
      <c r="BV980" s="2" t="n">
        <v>100</v>
      </c>
      <c r="BW980" s="2" t="n">
        <v>100</v>
      </c>
      <c r="BX980" s="2" t="n">
        <v>100</v>
      </c>
      <c r="BY980" s="2" t="n">
        <v>100</v>
      </c>
      <c r="BZ980" s="2" t="n">
        <v>100</v>
      </c>
      <c r="CA980" s="2" t="n">
        <v>100</v>
      </c>
      <c r="CB980" s="2" t="n">
        <v>100</v>
      </c>
      <c r="CC980" s="2" t="n">
        <v>100</v>
      </c>
      <c r="CD980" s="2" t="n">
        <v>100</v>
      </c>
      <c r="CE980" s="2" t="n">
        <v>100</v>
      </c>
      <c r="CF980" s="2" t="n">
        <v>100</v>
      </c>
      <c r="CG980" s="2" t="n">
        <v>100</v>
      </c>
      <c r="CH980" s="2" t="n">
        <v>100</v>
      </c>
      <c r="CI980" s="2" t="n">
        <v>100</v>
      </c>
      <c r="CJ980" s="2" t="n">
        <v>100</v>
      </c>
      <c r="CK980" s="2" t="n">
        <v>100</v>
      </c>
      <c r="CL980" s="2" t="n">
        <v>100</v>
      </c>
      <c r="CM980" s="2" t="n">
        <v>100</v>
      </c>
      <c r="CN980" s="2" t="n">
        <v>100</v>
      </c>
      <c r="CO980" s="2" t="n">
        <v>100</v>
      </c>
      <c r="CP980" s="2" t="n">
        <v>100</v>
      </c>
      <c r="CQ980" s="2" t="n">
        <v>100</v>
      </c>
      <c r="CR980" s="2" t="n">
        <v>100</v>
      </c>
      <c r="CS980" s="2" t="n">
        <v>100</v>
      </c>
      <c r="CT980" s="2" t="n">
        <v>100</v>
      </c>
      <c r="CU980" s="2" t="n">
        <v>100</v>
      </c>
      <c r="CV980" s="2" t="n">
        <v>100</v>
      </c>
      <c r="CW980" s="2" t="n">
        <v>100</v>
      </c>
      <c r="CX980" s="2" t="n">
        <v>100</v>
      </c>
      <c r="CY980" s="2" t="n">
        <v>100</v>
      </c>
      <c r="CZ980" s="2" t="n">
        <v>100</v>
      </c>
      <c r="DA980" s="2" t="n">
        <v>100</v>
      </c>
      <c r="DB980" s="2" t="n">
        <v>100</v>
      </c>
      <c r="DC980" s="2" t="n">
        <v>100</v>
      </c>
      <c r="DD980" s="2" t="n">
        <v>100</v>
      </c>
      <c r="DE980" s="2" t="n">
        <v>100</v>
      </c>
      <c r="DF980" s="2" t="n">
        <v>100</v>
      </c>
      <c r="DG980" s="2" t="n">
        <v>100</v>
      </c>
      <c r="DH980" s="2" t="n">
        <v>100</v>
      </c>
      <c r="DI980" s="2" t="n">
        <v>100</v>
      </c>
      <c r="DJ980" s="2" t="n">
        <v>100</v>
      </c>
      <c r="DK980" s="2" t="n">
        <v>100</v>
      </c>
      <c r="DL980" s="2" t="n">
        <v>100</v>
      </c>
      <c r="DM980" s="2" t="n">
        <v>100</v>
      </c>
      <c r="DN980" s="2" t="n">
        <v>100</v>
      </c>
      <c r="DO980" s="2" t="n">
        <v>100</v>
      </c>
      <c r="DP980" s="2" t="n">
        <v>100</v>
      </c>
      <c r="DQ980" s="2" t="n">
        <v>100</v>
      </c>
      <c r="DR980" s="2" t="n">
        <v>100</v>
      </c>
      <c r="DS980" s="2" t="n">
        <v>100</v>
      </c>
      <c r="DT980" s="2" t="n">
        <v>100</v>
      </c>
      <c r="DU980" s="2" t="n">
        <v>100</v>
      </c>
      <c r="DV980" s="2" t="n">
        <v>100</v>
      </c>
      <c r="DW980" s="2" t="n">
        <v>100</v>
      </c>
      <c r="DX980" s="2" t="n">
        <v>100</v>
      </c>
      <c r="DY980" s="2" t="n">
        <v>100</v>
      </c>
      <c r="DZ980" s="2" t="n">
        <v>100</v>
      </c>
      <c r="EA980" s="2" t="n">
        <v>100</v>
      </c>
      <c r="EB980" s="2" t="n">
        <v>100</v>
      </c>
      <c r="EC980" s="2" t="n">
        <v>100</v>
      </c>
      <c r="ED980" s="2" t="n">
        <v>100</v>
      </c>
      <c r="EE980" s="2" t="n">
        <v>100</v>
      </c>
      <c r="EF980" s="2" t="n">
        <v>100</v>
      </c>
      <c r="EG980" s="2" t="n">
        <v>100</v>
      </c>
      <c r="EH980" s="2" t="n">
        <v>100</v>
      </c>
      <c r="EI980" s="2" t="n">
        <v>100</v>
      </c>
      <c r="EJ980" s="2" t="n">
        <v>100</v>
      </c>
      <c r="EK980" s="2" t="n">
        <v>100</v>
      </c>
      <c r="EL980" s="2" t="n">
        <v>100</v>
      </c>
      <c r="EM980" s="2" t="n">
        <v>100</v>
      </c>
      <c r="EN980" s="2" t="n">
        <v>100</v>
      </c>
      <c r="EO980" s="2" t="n">
        <v>100</v>
      </c>
      <c r="EP980" s="2" t="n">
        <v>100</v>
      </c>
    </row>
    <row r="981">
      <c r="A981" s="2" t="n">
        <v>3</v>
      </c>
      <c r="B981" s="2" t="inlineStr">
        <is>
          <t>32.02.02</t>
        </is>
      </c>
      <c r="C981" s="2" t="inlineStr">
        <is>
          <t>Fundações superficiais - Sapata corrida seção 30x30cm</t>
        </is>
      </c>
      <c r="D981" s="2" t="inlineStr">
        <is>
          <t>12/05/2025</t>
        </is>
      </c>
      <c r="E981" s="2" t="inlineStr">
        <is>
          <t>02/09/2025</t>
        </is>
      </c>
      <c r="F981" s="2" t="n">
        <v>25542.32354545346</v>
      </c>
      <c r="G981" s="2" t="n">
        <v>0</v>
      </c>
      <c r="H981" s="2" t="n">
        <v>25542.32354545346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51.72</v>
      </c>
      <c r="P981" s="2" t="n">
        <v>51.72</v>
      </c>
      <c r="Q981" s="2" t="n">
        <v>0</v>
      </c>
      <c r="R981" s="2" t="n">
        <v>62.07</v>
      </c>
      <c r="S981" s="2" t="n">
        <v>62.07</v>
      </c>
      <c r="T981" s="2" t="n">
        <v>56.03</v>
      </c>
      <c r="U981" s="2" t="n">
        <v>83.62</v>
      </c>
      <c r="V981" s="2" t="n">
        <v>83.62</v>
      </c>
      <c r="W981" s="2" t="n">
        <v>83.62</v>
      </c>
      <c r="X981" s="2" t="n">
        <v>98.28</v>
      </c>
      <c r="Y981" s="2" t="n">
        <v>98.28</v>
      </c>
      <c r="Z981" s="2" t="n">
        <v>96.55</v>
      </c>
      <c r="AA981" s="2" t="n">
        <v>100</v>
      </c>
      <c r="AB981" s="2" t="n">
        <v>100</v>
      </c>
      <c r="AC981" s="2" t="n">
        <v>100</v>
      </c>
      <c r="AD981" s="2" t="n">
        <v>100</v>
      </c>
      <c r="AE981" s="2" t="n">
        <v>100</v>
      </c>
      <c r="AF981" s="2" t="n">
        <v>100</v>
      </c>
      <c r="AG981" s="2" t="n">
        <v>100</v>
      </c>
      <c r="AH981" s="2" t="n">
        <v>100</v>
      </c>
      <c r="AI981" s="2" t="n">
        <v>100</v>
      </c>
      <c r="AJ981" s="2" t="n">
        <v>100</v>
      </c>
      <c r="AK981" s="2" t="n">
        <v>100</v>
      </c>
      <c r="AL981" s="2" t="n">
        <v>100</v>
      </c>
      <c r="AM981" s="2" t="n">
        <v>100</v>
      </c>
      <c r="AN981" s="2" t="n">
        <v>100</v>
      </c>
      <c r="AO981" s="2" t="n">
        <v>100</v>
      </c>
      <c r="AP981" s="2" t="n">
        <v>100</v>
      </c>
      <c r="AQ981" s="2" t="n">
        <v>100</v>
      </c>
      <c r="AR981" s="2" t="n">
        <v>100</v>
      </c>
      <c r="AS981" s="2" t="n">
        <v>100</v>
      </c>
      <c r="AT981" s="2" t="n">
        <v>100</v>
      </c>
      <c r="AU981" s="2" t="n">
        <v>100</v>
      </c>
      <c r="AV981" s="2" t="n">
        <v>100</v>
      </c>
      <c r="AW981" s="2" t="n">
        <v>100</v>
      </c>
      <c r="AX981" s="2" t="n">
        <v>100</v>
      </c>
      <c r="AY981" s="2" t="n">
        <v>100</v>
      </c>
      <c r="AZ981" s="2" t="n">
        <v>100</v>
      </c>
      <c r="BA981" s="2" t="n">
        <v>100</v>
      </c>
      <c r="BB981" s="2" t="n">
        <v>100</v>
      </c>
      <c r="BC981" s="2" t="n">
        <v>100</v>
      </c>
      <c r="BD981" s="2" t="n">
        <v>100</v>
      </c>
      <c r="BE981" s="2" t="n">
        <v>100</v>
      </c>
      <c r="BF981" s="2" t="n">
        <v>100</v>
      </c>
      <c r="BG981" s="2" t="n">
        <v>100</v>
      </c>
      <c r="BH981" s="2" t="n">
        <v>100</v>
      </c>
      <c r="BI981" s="2" t="n">
        <v>100</v>
      </c>
      <c r="BJ981" s="2" t="n">
        <v>100</v>
      </c>
      <c r="BK981" s="2" t="n">
        <v>100</v>
      </c>
      <c r="BL981" s="2" t="n">
        <v>100</v>
      </c>
      <c r="BM981" s="2" t="n">
        <v>100</v>
      </c>
      <c r="BN981" s="2" t="n">
        <v>100</v>
      </c>
      <c r="BO981" s="2" t="n">
        <v>100</v>
      </c>
      <c r="BP981" s="2" t="n">
        <v>100</v>
      </c>
      <c r="BQ981" s="2" t="n">
        <v>100</v>
      </c>
      <c r="BR981" s="2" t="n">
        <v>100</v>
      </c>
      <c r="BS981" s="2" t="n">
        <v>100</v>
      </c>
      <c r="BT981" s="2" t="n">
        <v>100</v>
      </c>
      <c r="BU981" s="2" t="n">
        <v>100</v>
      </c>
      <c r="BV981" s="2" t="n">
        <v>100</v>
      </c>
      <c r="BW981" s="2" t="n">
        <v>100</v>
      </c>
      <c r="BX981" s="2" t="n">
        <v>100</v>
      </c>
      <c r="BY981" s="2" t="n">
        <v>100</v>
      </c>
      <c r="BZ981" s="2" t="n">
        <v>100</v>
      </c>
      <c r="CA981" s="2" t="n">
        <v>100</v>
      </c>
      <c r="CB981" s="2" t="n">
        <v>100</v>
      </c>
      <c r="CC981" s="2" t="n">
        <v>100</v>
      </c>
      <c r="CD981" s="2" t="n">
        <v>100</v>
      </c>
      <c r="CE981" s="2" t="n">
        <v>100</v>
      </c>
      <c r="CF981" s="2" t="n">
        <v>100</v>
      </c>
      <c r="CG981" s="2" t="n">
        <v>100</v>
      </c>
      <c r="CH981" s="2" t="n">
        <v>100</v>
      </c>
      <c r="CI981" s="2" t="n">
        <v>100</v>
      </c>
      <c r="CJ981" s="2" t="n">
        <v>100</v>
      </c>
      <c r="CK981" s="2" t="n">
        <v>100</v>
      </c>
      <c r="CL981" s="2" t="n">
        <v>100</v>
      </c>
      <c r="CM981" s="2" t="n">
        <v>100</v>
      </c>
      <c r="CN981" s="2" t="n">
        <v>100</v>
      </c>
      <c r="CO981" s="2" t="n">
        <v>100</v>
      </c>
      <c r="CP981" s="2" t="n">
        <v>100</v>
      </c>
      <c r="CQ981" s="2" t="n">
        <v>100</v>
      </c>
      <c r="CR981" s="2" t="n">
        <v>100</v>
      </c>
      <c r="CS981" s="2" t="n">
        <v>100</v>
      </c>
      <c r="CT981" s="2" t="n">
        <v>100</v>
      </c>
      <c r="CU981" s="2" t="n">
        <v>100</v>
      </c>
      <c r="CV981" s="2" t="n">
        <v>100</v>
      </c>
      <c r="CW981" s="2" t="n">
        <v>100</v>
      </c>
      <c r="CX981" s="2" t="n">
        <v>100</v>
      </c>
      <c r="CY981" s="2" t="n">
        <v>100</v>
      </c>
      <c r="CZ981" s="2" t="n">
        <v>100</v>
      </c>
      <c r="DA981" s="2" t="n">
        <v>100</v>
      </c>
      <c r="DB981" s="2" t="n">
        <v>100</v>
      </c>
      <c r="DC981" s="2" t="n">
        <v>100</v>
      </c>
      <c r="DD981" s="2" t="n">
        <v>100</v>
      </c>
      <c r="DE981" s="2" t="n">
        <v>100</v>
      </c>
      <c r="DF981" s="2" t="n">
        <v>100</v>
      </c>
      <c r="DG981" s="2" t="n">
        <v>100</v>
      </c>
      <c r="DH981" s="2" t="n">
        <v>100</v>
      </c>
      <c r="DI981" s="2" t="n">
        <v>100</v>
      </c>
      <c r="DJ981" s="2" t="n">
        <v>100</v>
      </c>
      <c r="DK981" s="2" t="n">
        <v>100</v>
      </c>
      <c r="DL981" s="2" t="n">
        <v>100</v>
      </c>
      <c r="DM981" s="2" t="n">
        <v>100</v>
      </c>
      <c r="DN981" s="2" t="n">
        <v>100</v>
      </c>
      <c r="DO981" s="2" t="n">
        <v>100</v>
      </c>
      <c r="DP981" s="2" t="n">
        <v>100</v>
      </c>
      <c r="DQ981" s="2" t="n">
        <v>100</v>
      </c>
      <c r="DR981" s="2" t="n">
        <v>100</v>
      </c>
      <c r="DS981" s="2" t="n">
        <v>100</v>
      </c>
      <c r="DT981" s="2" t="n">
        <v>100</v>
      </c>
      <c r="DU981" s="2" t="n">
        <v>100</v>
      </c>
      <c r="DV981" s="2" t="n">
        <v>100</v>
      </c>
      <c r="DW981" s="2" t="n">
        <v>100</v>
      </c>
      <c r="DX981" s="2" t="n">
        <v>100</v>
      </c>
      <c r="DY981" s="2" t="n">
        <v>100</v>
      </c>
      <c r="DZ981" s="2" t="n">
        <v>100</v>
      </c>
      <c r="EA981" s="2" t="n">
        <v>100</v>
      </c>
      <c r="EB981" s="2" t="n">
        <v>100</v>
      </c>
      <c r="EC981" s="2" t="n">
        <v>100</v>
      </c>
      <c r="ED981" s="2" t="n">
        <v>100</v>
      </c>
      <c r="EE981" s="2" t="n">
        <v>100</v>
      </c>
      <c r="EF981" s="2" t="n">
        <v>100</v>
      </c>
      <c r="EG981" s="2" t="n">
        <v>100</v>
      </c>
      <c r="EH981" s="2" t="n">
        <v>100</v>
      </c>
      <c r="EI981" s="2" t="n">
        <v>100</v>
      </c>
      <c r="EJ981" s="2" t="n">
        <v>100</v>
      </c>
      <c r="EK981" s="2" t="n">
        <v>100</v>
      </c>
      <c r="EL981" s="2" t="n">
        <v>100</v>
      </c>
      <c r="EM981" s="2" t="n">
        <v>100</v>
      </c>
      <c r="EN981" s="2" t="n">
        <v>100</v>
      </c>
      <c r="EO981" s="2" t="n">
        <v>100</v>
      </c>
      <c r="EP981" s="2" t="n">
        <v>100</v>
      </c>
    </row>
    <row r="982">
      <c r="A982" s="2" t="n">
        <v>4</v>
      </c>
      <c r="B982" s="2" t="inlineStr">
        <is>
          <t>32.02.02.01</t>
        </is>
      </c>
      <c r="C982" s="2" t="inlineStr">
        <is>
          <t>Escavação manual</t>
        </is>
      </c>
      <c r="D982" s="2" t="inlineStr">
        <is>
          <t>12/05/2025</t>
        </is>
      </c>
      <c r="E982" s="2" t="inlineStr">
        <is>
          <t>02/09/2025</t>
        </is>
      </c>
      <c r="F982" s="2" t="n">
        <v>5490.906625427732</v>
      </c>
      <c r="G982" s="2" t="n">
        <v>0</v>
      </c>
      <c r="H982" s="2" t="n">
        <v>5490.906625427732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51.72</v>
      </c>
      <c r="P982" s="2" t="n">
        <v>51.72</v>
      </c>
      <c r="Q982" s="2" t="n">
        <v>0</v>
      </c>
      <c r="R982" s="2" t="n">
        <v>62.07</v>
      </c>
      <c r="S982" s="2" t="n">
        <v>62.07</v>
      </c>
      <c r="T982" s="2" t="n">
        <v>56.03</v>
      </c>
      <c r="U982" s="2" t="n">
        <v>83.62</v>
      </c>
      <c r="V982" s="2" t="n">
        <v>83.62</v>
      </c>
      <c r="W982" s="2" t="n">
        <v>83.62</v>
      </c>
      <c r="X982" s="2" t="n">
        <v>98.28</v>
      </c>
      <c r="Y982" s="2" t="n">
        <v>98.28</v>
      </c>
      <c r="Z982" s="2" t="n">
        <v>96.55</v>
      </c>
      <c r="AA982" s="2" t="n">
        <v>100</v>
      </c>
      <c r="AB982" s="2" t="n">
        <v>100</v>
      </c>
      <c r="AC982" s="2" t="n">
        <v>100</v>
      </c>
      <c r="AD982" s="2" t="n">
        <v>100</v>
      </c>
      <c r="AE982" s="2" t="n">
        <v>100</v>
      </c>
      <c r="AF982" s="2" t="n">
        <v>100</v>
      </c>
      <c r="AG982" s="2" t="n">
        <v>100</v>
      </c>
      <c r="AH982" s="2" t="n">
        <v>100</v>
      </c>
      <c r="AI982" s="2" t="n">
        <v>100</v>
      </c>
      <c r="AJ982" s="2" t="n">
        <v>100</v>
      </c>
      <c r="AK982" s="2" t="n">
        <v>100</v>
      </c>
      <c r="AL982" s="2" t="n">
        <v>100</v>
      </c>
      <c r="AM982" s="2" t="n">
        <v>100</v>
      </c>
      <c r="AN982" s="2" t="n">
        <v>100</v>
      </c>
      <c r="AO982" s="2" t="n">
        <v>100</v>
      </c>
      <c r="AP982" s="2" t="n">
        <v>100</v>
      </c>
      <c r="AQ982" s="2" t="n">
        <v>100</v>
      </c>
      <c r="AR982" s="2" t="n">
        <v>100</v>
      </c>
      <c r="AS982" s="2" t="n">
        <v>100</v>
      </c>
      <c r="AT982" s="2" t="n">
        <v>100</v>
      </c>
      <c r="AU982" s="2" t="n">
        <v>100</v>
      </c>
      <c r="AV982" s="2" t="n">
        <v>100</v>
      </c>
      <c r="AW982" s="2" t="n">
        <v>100</v>
      </c>
      <c r="AX982" s="2" t="n">
        <v>100</v>
      </c>
      <c r="AY982" s="2" t="n">
        <v>100</v>
      </c>
      <c r="AZ982" s="2" t="n">
        <v>100</v>
      </c>
      <c r="BA982" s="2" t="n">
        <v>100</v>
      </c>
      <c r="BB982" s="2" t="n">
        <v>100</v>
      </c>
      <c r="BC982" s="2" t="n">
        <v>100</v>
      </c>
      <c r="BD982" s="2" t="n">
        <v>100</v>
      </c>
      <c r="BE982" s="2" t="n">
        <v>100</v>
      </c>
      <c r="BF982" s="2" t="n">
        <v>100</v>
      </c>
      <c r="BG982" s="2" t="n">
        <v>100</v>
      </c>
      <c r="BH982" s="2" t="n">
        <v>100</v>
      </c>
      <c r="BI982" s="2" t="n">
        <v>100</v>
      </c>
      <c r="BJ982" s="2" t="n">
        <v>100</v>
      </c>
      <c r="BK982" s="2" t="n">
        <v>100</v>
      </c>
      <c r="BL982" s="2" t="n">
        <v>100</v>
      </c>
      <c r="BM982" s="2" t="n">
        <v>100</v>
      </c>
      <c r="BN982" s="2" t="n">
        <v>100</v>
      </c>
      <c r="BO982" s="2" t="n">
        <v>100</v>
      </c>
      <c r="BP982" s="2" t="n">
        <v>100</v>
      </c>
      <c r="BQ982" s="2" t="n">
        <v>100</v>
      </c>
      <c r="BR982" s="2" t="n">
        <v>100</v>
      </c>
      <c r="BS982" s="2" t="n">
        <v>100</v>
      </c>
      <c r="BT982" s="2" t="n">
        <v>100</v>
      </c>
      <c r="BU982" s="2" t="n">
        <v>100</v>
      </c>
      <c r="BV982" s="2" t="n">
        <v>100</v>
      </c>
      <c r="BW982" s="2" t="n">
        <v>100</v>
      </c>
      <c r="BX982" s="2" t="n">
        <v>100</v>
      </c>
      <c r="BY982" s="2" t="n">
        <v>100</v>
      </c>
      <c r="BZ982" s="2" t="n">
        <v>100</v>
      </c>
      <c r="CA982" s="2" t="n">
        <v>100</v>
      </c>
      <c r="CB982" s="2" t="n">
        <v>100</v>
      </c>
      <c r="CC982" s="2" t="n">
        <v>100</v>
      </c>
      <c r="CD982" s="2" t="n">
        <v>100</v>
      </c>
      <c r="CE982" s="2" t="n">
        <v>100</v>
      </c>
      <c r="CF982" s="2" t="n">
        <v>100</v>
      </c>
      <c r="CG982" s="2" t="n">
        <v>100</v>
      </c>
      <c r="CH982" s="2" t="n">
        <v>100</v>
      </c>
      <c r="CI982" s="2" t="n">
        <v>100</v>
      </c>
      <c r="CJ982" s="2" t="n">
        <v>100</v>
      </c>
      <c r="CK982" s="2" t="n">
        <v>100</v>
      </c>
      <c r="CL982" s="2" t="n">
        <v>100</v>
      </c>
      <c r="CM982" s="2" t="n">
        <v>100</v>
      </c>
      <c r="CN982" s="2" t="n">
        <v>100</v>
      </c>
      <c r="CO982" s="2" t="n">
        <v>100</v>
      </c>
      <c r="CP982" s="2" t="n">
        <v>100</v>
      </c>
      <c r="CQ982" s="2" t="n">
        <v>100</v>
      </c>
      <c r="CR982" s="2" t="n">
        <v>100</v>
      </c>
      <c r="CS982" s="2" t="n">
        <v>100</v>
      </c>
      <c r="CT982" s="2" t="n">
        <v>100</v>
      </c>
      <c r="CU982" s="2" t="n">
        <v>100</v>
      </c>
      <c r="CV982" s="2" t="n">
        <v>100</v>
      </c>
      <c r="CW982" s="2" t="n">
        <v>100</v>
      </c>
      <c r="CX982" s="2" t="n">
        <v>100</v>
      </c>
      <c r="CY982" s="2" t="n">
        <v>100</v>
      </c>
      <c r="CZ982" s="2" t="n">
        <v>100</v>
      </c>
      <c r="DA982" s="2" t="n">
        <v>100</v>
      </c>
      <c r="DB982" s="2" t="n">
        <v>100</v>
      </c>
      <c r="DC982" s="2" t="n">
        <v>100</v>
      </c>
      <c r="DD982" s="2" t="n">
        <v>100</v>
      </c>
      <c r="DE982" s="2" t="n">
        <v>100</v>
      </c>
      <c r="DF982" s="2" t="n">
        <v>100</v>
      </c>
      <c r="DG982" s="2" t="n">
        <v>100</v>
      </c>
      <c r="DH982" s="2" t="n">
        <v>100</v>
      </c>
      <c r="DI982" s="2" t="n">
        <v>100</v>
      </c>
      <c r="DJ982" s="2" t="n">
        <v>100</v>
      </c>
      <c r="DK982" s="2" t="n">
        <v>100</v>
      </c>
      <c r="DL982" s="2" t="n">
        <v>100</v>
      </c>
      <c r="DM982" s="2" t="n">
        <v>100</v>
      </c>
      <c r="DN982" s="2" t="n">
        <v>100</v>
      </c>
      <c r="DO982" s="2" t="n">
        <v>100</v>
      </c>
      <c r="DP982" s="2" t="n">
        <v>100</v>
      </c>
      <c r="DQ982" s="2" t="n">
        <v>100</v>
      </c>
      <c r="DR982" s="2" t="n">
        <v>100</v>
      </c>
      <c r="DS982" s="2" t="n">
        <v>100</v>
      </c>
      <c r="DT982" s="2" t="n">
        <v>100</v>
      </c>
      <c r="DU982" s="2" t="n">
        <v>100</v>
      </c>
      <c r="DV982" s="2" t="n">
        <v>100</v>
      </c>
      <c r="DW982" s="2" t="n">
        <v>100</v>
      </c>
      <c r="DX982" s="2" t="n">
        <v>100</v>
      </c>
      <c r="DY982" s="2" t="n">
        <v>100</v>
      </c>
      <c r="DZ982" s="2" t="n">
        <v>100</v>
      </c>
      <c r="EA982" s="2" t="n">
        <v>100</v>
      </c>
      <c r="EB982" s="2" t="n">
        <v>100</v>
      </c>
      <c r="EC982" s="2" t="n">
        <v>100</v>
      </c>
      <c r="ED982" s="2" t="n">
        <v>100</v>
      </c>
      <c r="EE982" s="2" t="n">
        <v>100</v>
      </c>
      <c r="EF982" s="2" t="n">
        <v>100</v>
      </c>
      <c r="EG982" s="2" t="n">
        <v>100</v>
      </c>
      <c r="EH982" s="2" t="n">
        <v>100</v>
      </c>
      <c r="EI982" s="2" t="n">
        <v>100</v>
      </c>
      <c r="EJ982" s="2" t="n">
        <v>100</v>
      </c>
      <c r="EK982" s="2" t="n">
        <v>100</v>
      </c>
      <c r="EL982" s="2" t="n">
        <v>100</v>
      </c>
      <c r="EM982" s="2" t="n">
        <v>100</v>
      </c>
      <c r="EN982" s="2" t="n">
        <v>100</v>
      </c>
      <c r="EO982" s="2" t="n">
        <v>100</v>
      </c>
      <c r="EP982" s="2" t="n">
        <v>100</v>
      </c>
    </row>
    <row r="983">
      <c r="A983" s="2" t="n">
        <v>4</v>
      </c>
      <c r="B983" s="2" t="inlineStr">
        <is>
          <t>32.02.02.02</t>
        </is>
      </c>
      <c r="C983" s="2" t="inlineStr">
        <is>
          <t>Apiloamento</t>
        </is>
      </c>
      <c r="D983" s="2" t="inlineStr">
        <is>
          <t>12/05/2025</t>
        </is>
      </c>
      <c r="E983" s="2" t="inlineStr">
        <is>
          <t>02/09/2025</t>
        </is>
      </c>
      <c r="F983" s="2" t="n">
        <v>652.2346985100399</v>
      </c>
      <c r="G983" s="2" t="n">
        <v>0</v>
      </c>
      <c r="H983" s="2" t="n">
        <v>652.2346985100399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51.72</v>
      </c>
      <c r="P983" s="2" t="n">
        <v>51.72</v>
      </c>
      <c r="Q983" s="2" t="n">
        <v>0</v>
      </c>
      <c r="R983" s="2" t="n">
        <v>62.07</v>
      </c>
      <c r="S983" s="2" t="n">
        <v>62.07</v>
      </c>
      <c r="T983" s="2" t="n">
        <v>56.03</v>
      </c>
      <c r="U983" s="2" t="n">
        <v>83.62</v>
      </c>
      <c r="V983" s="2" t="n">
        <v>83.62</v>
      </c>
      <c r="W983" s="2" t="n">
        <v>83.62</v>
      </c>
      <c r="X983" s="2" t="n">
        <v>98.28</v>
      </c>
      <c r="Y983" s="2" t="n">
        <v>98.28</v>
      </c>
      <c r="Z983" s="2" t="n">
        <v>96.55</v>
      </c>
      <c r="AA983" s="2" t="n">
        <v>100</v>
      </c>
      <c r="AB983" s="2" t="n">
        <v>100</v>
      </c>
      <c r="AC983" s="2" t="n">
        <v>100</v>
      </c>
      <c r="AD983" s="2" t="n">
        <v>100</v>
      </c>
      <c r="AE983" s="2" t="n">
        <v>100</v>
      </c>
      <c r="AF983" s="2" t="n">
        <v>100</v>
      </c>
      <c r="AG983" s="2" t="n">
        <v>100</v>
      </c>
      <c r="AH983" s="2" t="n">
        <v>100</v>
      </c>
      <c r="AI983" s="2" t="n">
        <v>100</v>
      </c>
      <c r="AJ983" s="2" t="n">
        <v>100</v>
      </c>
      <c r="AK983" s="2" t="n">
        <v>100</v>
      </c>
      <c r="AL983" s="2" t="n">
        <v>100</v>
      </c>
      <c r="AM983" s="2" t="n">
        <v>100</v>
      </c>
      <c r="AN983" s="2" t="n">
        <v>100</v>
      </c>
      <c r="AO983" s="2" t="n">
        <v>100</v>
      </c>
      <c r="AP983" s="2" t="n">
        <v>100</v>
      </c>
      <c r="AQ983" s="2" t="n">
        <v>100</v>
      </c>
      <c r="AR983" s="2" t="n">
        <v>100</v>
      </c>
      <c r="AS983" s="2" t="n">
        <v>100</v>
      </c>
      <c r="AT983" s="2" t="n">
        <v>100</v>
      </c>
      <c r="AU983" s="2" t="n">
        <v>100</v>
      </c>
      <c r="AV983" s="2" t="n">
        <v>100</v>
      </c>
      <c r="AW983" s="2" t="n">
        <v>100</v>
      </c>
      <c r="AX983" s="2" t="n">
        <v>100</v>
      </c>
      <c r="AY983" s="2" t="n">
        <v>100</v>
      </c>
      <c r="AZ983" s="2" t="n">
        <v>100</v>
      </c>
      <c r="BA983" s="2" t="n">
        <v>100</v>
      </c>
      <c r="BB983" s="2" t="n">
        <v>100</v>
      </c>
      <c r="BC983" s="2" t="n">
        <v>100</v>
      </c>
      <c r="BD983" s="2" t="n">
        <v>100</v>
      </c>
      <c r="BE983" s="2" t="n">
        <v>100</v>
      </c>
      <c r="BF983" s="2" t="n">
        <v>100</v>
      </c>
      <c r="BG983" s="2" t="n">
        <v>100</v>
      </c>
      <c r="BH983" s="2" t="n">
        <v>100</v>
      </c>
      <c r="BI983" s="2" t="n">
        <v>100</v>
      </c>
      <c r="BJ983" s="2" t="n">
        <v>100</v>
      </c>
      <c r="BK983" s="2" t="n">
        <v>100</v>
      </c>
      <c r="BL983" s="2" t="n">
        <v>100</v>
      </c>
      <c r="BM983" s="2" t="n">
        <v>100</v>
      </c>
      <c r="BN983" s="2" t="n">
        <v>100</v>
      </c>
      <c r="BO983" s="2" t="n">
        <v>100</v>
      </c>
      <c r="BP983" s="2" t="n">
        <v>100</v>
      </c>
      <c r="BQ983" s="2" t="n">
        <v>100</v>
      </c>
      <c r="BR983" s="2" t="n">
        <v>100</v>
      </c>
      <c r="BS983" s="2" t="n">
        <v>100</v>
      </c>
      <c r="BT983" s="2" t="n">
        <v>100</v>
      </c>
      <c r="BU983" s="2" t="n">
        <v>100</v>
      </c>
      <c r="BV983" s="2" t="n">
        <v>100</v>
      </c>
      <c r="BW983" s="2" t="n">
        <v>100</v>
      </c>
      <c r="BX983" s="2" t="n">
        <v>100</v>
      </c>
      <c r="BY983" s="2" t="n">
        <v>100</v>
      </c>
      <c r="BZ983" s="2" t="n">
        <v>100</v>
      </c>
      <c r="CA983" s="2" t="n">
        <v>100</v>
      </c>
      <c r="CB983" s="2" t="n">
        <v>100</v>
      </c>
      <c r="CC983" s="2" t="n">
        <v>100</v>
      </c>
      <c r="CD983" s="2" t="n">
        <v>100</v>
      </c>
      <c r="CE983" s="2" t="n">
        <v>100</v>
      </c>
      <c r="CF983" s="2" t="n">
        <v>100</v>
      </c>
      <c r="CG983" s="2" t="n">
        <v>100</v>
      </c>
      <c r="CH983" s="2" t="n">
        <v>100</v>
      </c>
      <c r="CI983" s="2" t="n">
        <v>100</v>
      </c>
      <c r="CJ983" s="2" t="n">
        <v>100</v>
      </c>
      <c r="CK983" s="2" t="n">
        <v>100</v>
      </c>
      <c r="CL983" s="2" t="n">
        <v>100</v>
      </c>
      <c r="CM983" s="2" t="n">
        <v>100</v>
      </c>
      <c r="CN983" s="2" t="n">
        <v>100</v>
      </c>
      <c r="CO983" s="2" t="n">
        <v>100</v>
      </c>
      <c r="CP983" s="2" t="n">
        <v>100</v>
      </c>
      <c r="CQ983" s="2" t="n">
        <v>100</v>
      </c>
      <c r="CR983" s="2" t="n">
        <v>100</v>
      </c>
      <c r="CS983" s="2" t="n">
        <v>100</v>
      </c>
      <c r="CT983" s="2" t="n">
        <v>100</v>
      </c>
      <c r="CU983" s="2" t="n">
        <v>100</v>
      </c>
      <c r="CV983" s="2" t="n">
        <v>100</v>
      </c>
      <c r="CW983" s="2" t="n">
        <v>100</v>
      </c>
      <c r="CX983" s="2" t="n">
        <v>100</v>
      </c>
      <c r="CY983" s="2" t="n">
        <v>100</v>
      </c>
      <c r="CZ983" s="2" t="n">
        <v>100</v>
      </c>
      <c r="DA983" s="2" t="n">
        <v>100</v>
      </c>
      <c r="DB983" s="2" t="n">
        <v>100</v>
      </c>
      <c r="DC983" s="2" t="n">
        <v>100</v>
      </c>
      <c r="DD983" s="2" t="n">
        <v>100</v>
      </c>
      <c r="DE983" s="2" t="n">
        <v>100</v>
      </c>
      <c r="DF983" s="2" t="n">
        <v>100</v>
      </c>
      <c r="DG983" s="2" t="n">
        <v>100</v>
      </c>
      <c r="DH983" s="2" t="n">
        <v>100</v>
      </c>
      <c r="DI983" s="2" t="n">
        <v>100</v>
      </c>
      <c r="DJ983" s="2" t="n">
        <v>100</v>
      </c>
      <c r="DK983" s="2" t="n">
        <v>100</v>
      </c>
      <c r="DL983" s="2" t="n">
        <v>100</v>
      </c>
      <c r="DM983" s="2" t="n">
        <v>100</v>
      </c>
      <c r="DN983" s="2" t="n">
        <v>100</v>
      </c>
      <c r="DO983" s="2" t="n">
        <v>100</v>
      </c>
      <c r="DP983" s="2" t="n">
        <v>100</v>
      </c>
      <c r="DQ983" s="2" t="n">
        <v>100</v>
      </c>
      <c r="DR983" s="2" t="n">
        <v>100</v>
      </c>
      <c r="DS983" s="2" t="n">
        <v>100</v>
      </c>
      <c r="DT983" s="2" t="n">
        <v>100</v>
      </c>
      <c r="DU983" s="2" t="n">
        <v>100</v>
      </c>
      <c r="DV983" s="2" t="n">
        <v>100</v>
      </c>
      <c r="DW983" s="2" t="n">
        <v>100</v>
      </c>
      <c r="DX983" s="2" t="n">
        <v>100</v>
      </c>
      <c r="DY983" s="2" t="n">
        <v>100</v>
      </c>
      <c r="DZ983" s="2" t="n">
        <v>100</v>
      </c>
      <c r="EA983" s="2" t="n">
        <v>100</v>
      </c>
      <c r="EB983" s="2" t="n">
        <v>100</v>
      </c>
      <c r="EC983" s="2" t="n">
        <v>100</v>
      </c>
      <c r="ED983" s="2" t="n">
        <v>100</v>
      </c>
      <c r="EE983" s="2" t="n">
        <v>100</v>
      </c>
      <c r="EF983" s="2" t="n">
        <v>100</v>
      </c>
      <c r="EG983" s="2" t="n">
        <v>100</v>
      </c>
      <c r="EH983" s="2" t="n">
        <v>100</v>
      </c>
      <c r="EI983" s="2" t="n">
        <v>100</v>
      </c>
      <c r="EJ983" s="2" t="n">
        <v>100</v>
      </c>
      <c r="EK983" s="2" t="n">
        <v>100</v>
      </c>
      <c r="EL983" s="2" t="n">
        <v>100</v>
      </c>
      <c r="EM983" s="2" t="n">
        <v>100</v>
      </c>
      <c r="EN983" s="2" t="n">
        <v>100</v>
      </c>
      <c r="EO983" s="2" t="n">
        <v>100</v>
      </c>
      <c r="EP983" s="2" t="n">
        <v>100</v>
      </c>
    </row>
    <row r="984">
      <c r="A984" s="2" t="n">
        <v>4</v>
      </c>
      <c r="B984" s="2" t="inlineStr">
        <is>
          <t>32.02.02.03</t>
        </is>
      </c>
      <c r="C984" s="2" t="inlineStr">
        <is>
          <t>Armadura Ca-50</t>
        </is>
      </c>
      <c r="D984" s="2" t="inlineStr">
        <is>
          <t>12/05/2025</t>
        </is>
      </c>
      <c r="E984" s="2" t="inlineStr">
        <is>
          <t>02/09/2025</t>
        </is>
      </c>
      <c r="F984" s="2" t="n">
        <v>8132.62713267093</v>
      </c>
      <c r="G984" s="2" t="n">
        <v>0</v>
      </c>
      <c r="H984" s="2" t="n">
        <v>8132.62713267093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51.72</v>
      </c>
      <c r="P984" s="2" t="n">
        <v>51.72</v>
      </c>
      <c r="Q984" s="2" t="n">
        <v>0</v>
      </c>
      <c r="R984" s="2" t="n">
        <v>62.07</v>
      </c>
      <c r="S984" s="2" t="n">
        <v>62.07</v>
      </c>
      <c r="T984" s="2" t="n">
        <v>56.03</v>
      </c>
      <c r="U984" s="2" t="n">
        <v>83.62</v>
      </c>
      <c r="V984" s="2" t="n">
        <v>83.62</v>
      </c>
      <c r="W984" s="2" t="n">
        <v>83.62</v>
      </c>
      <c r="X984" s="2" t="n">
        <v>98.28</v>
      </c>
      <c r="Y984" s="2" t="n">
        <v>98.28</v>
      </c>
      <c r="Z984" s="2" t="n">
        <v>96.55</v>
      </c>
      <c r="AA984" s="2" t="n">
        <v>100</v>
      </c>
      <c r="AB984" s="2" t="n">
        <v>100</v>
      </c>
      <c r="AC984" s="2" t="n">
        <v>100</v>
      </c>
      <c r="AD984" s="2" t="n">
        <v>100</v>
      </c>
      <c r="AE984" s="2" t="n">
        <v>100</v>
      </c>
      <c r="AF984" s="2" t="n">
        <v>100</v>
      </c>
      <c r="AG984" s="2" t="n">
        <v>100</v>
      </c>
      <c r="AH984" s="2" t="n">
        <v>100</v>
      </c>
      <c r="AI984" s="2" t="n">
        <v>100</v>
      </c>
      <c r="AJ984" s="2" t="n">
        <v>100</v>
      </c>
      <c r="AK984" s="2" t="n">
        <v>100</v>
      </c>
      <c r="AL984" s="2" t="n">
        <v>100</v>
      </c>
      <c r="AM984" s="2" t="n">
        <v>100</v>
      </c>
      <c r="AN984" s="2" t="n">
        <v>100</v>
      </c>
      <c r="AO984" s="2" t="n">
        <v>100</v>
      </c>
      <c r="AP984" s="2" t="n">
        <v>100</v>
      </c>
      <c r="AQ984" s="2" t="n">
        <v>100</v>
      </c>
      <c r="AR984" s="2" t="n">
        <v>100</v>
      </c>
      <c r="AS984" s="2" t="n">
        <v>100</v>
      </c>
      <c r="AT984" s="2" t="n">
        <v>100</v>
      </c>
      <c r="AU984" s="2" t="n">
        <v>100</v>
      </c>
      <c r="AV984" s="2" t="n">
        <v>100</v>
      </c>
      <c r="AW984" s="2" t="n">
        <v>100</v>
      </c>
      <c r="AX984" s="2" t="n">
        <v>100</v>
      </c>
      <c r="AY984" s="2" t="n">
        <v>100</v>
      </c>
      <c r="AZ984" s="2" t="n">
        <v>100</v>
      </c>
      <c r="BA984" s="2" t="n">
        <v>100</v>
      </c>
      <c r="BB984" s="2" t="n">
        <v>100</v>
      </c>
      <c r="BC984" s="2" t="n">
        <v>100</v>
      </c>
      <c r="BD984" s="2" t="n">
        <v>100</v>
      </c>
      <c r="BE984" s="2" t="n">
        <v>100</v>
      </c>
      <c r="BF984" s="2" t="n">
        <v>100</v>
      </c>
      <c r="BG984" s="2" t="n">
        <v>100</v>
      </c>
      <c r="BH984" s="2" t="n">
        <v>100</v>
      </c>
      <c r="BI984" s="2" t="n">
        <v>100</v>
      </c>
      <c r="BJ984" s="2" t="n">
        <v>100</v>
      </c>
      <c r="BK984" s="2" t="n">
        <v>100</v>
      </c>
      <c r="BL984" s="2" t="n">
        <v>100</v>
      </c>
      <c r="BM984" s="2" t="n">
        <v>100</v>
      </c>
      <c r="BN984" s="2" t="n">
        <v>100</v>
      </c>
      <c r="BO984" s="2" t="n">
        <v>100</v>
      </c>
      <c r="BP984" s="2" t="n">
        <v>100</v>
      </c>
      <c r="BQ984" s="2" t="n">
        <v>100</v>
      </c>
      <c r="BR984" s="2" t="n">
        <v>100</v>
      </c>
      <c r="BS984" s="2" t="n">
        <v>100</v>
      </c>
      <c r="BT984" s="2" t="n">
        <v>100</v>
      </c>
      <c r="BU984" s="2" t="n">
        <v>100</v>
      </c>
      <c r="BV984" s="2" t="n">
        <v>100</v>
      </c>
      <c r="BW984" s="2" t="n">
        <v>100</v>
      </c>
      <c r="BX984" s="2" t="n">
        <v>100</v>
      </c>
      <c r="BY984" s="2" t="n">
        <v>100</v>
      </c>
      <c r="BZ984" s="2" t="n">
        <v>100</v>
      </c>
      <c r="CA984" s="2" t="n">
        <v>100</v>
      </c>
      <c r="CB984" s="2" t="n">
        <v>100</v>
      </c>
      <c r="CC984" s="2" t="n">
        <v>100</v>
      </c>
      <c r="CD984" s="2" t="n">
        <v>100</v>
      </c>
      <c r="CE984" s="2" t="n">
        <v>100</v>
      </c>
      <c r="CF984" s="2" t="n">
        <v>100</v>
      </c>
      <c r="CG984" s="2" t="n">
        <v>100</v>
      </c>
      <c r="CH984" s="2" t="n">
        <v>100</v>
      </c>
      <c r="CI984" s="2" t="n">
        <v>100</v>
      </c>
      <c r="CJ984" s="2" t="n">
        <v>100</v>
      </c>
      <c r="CK984" s="2" t="n">
        <v>100</v>
      </c>
      <c r="CL984" s="2" t="n">
        <v>100</v>
      </c>
      <c r="CM984" s="2" t="n">
        <v>100</v>
      </c>
      <c r="CN984" s="2" t="n">
        <v>100</v>
      </c>
      <c r="CO984" s="2" t="n">
        <v>100</v>
      </c>
      <c r="CP984" s="2" t="n">
        <v>100</v>
      </c>
      <c r="CQ984" s="2" t="n">
        <v>100</v>
      </c>
      <c r="CR984" s="2" t="n">
        <v>100</v>
      </c>
      <c r="CS984" s="2" t="n">
        <v>100</v>
      </c>
      <c r="CT984" s="2" t="n">
        <v>100</v>
      </c>
      <c r="CU984" s="2" t="n">
        <v>100</v>
      </c>
      <c r="CV984" s="2" t="n">
        <v>100</v>
      </c>
      <c r="CW984" s="2" t="n">
        <v>100</v>
      </c>
      <c r="CX984" s="2" t="n">
        <v>100</v>
      </c>
      <c r="CY984" s="2" t="n">
        <v>100</v>
      </c>
      <c r="CZ984" s="2" t="n">
        <v>100</v>
      </c>
      <c r="DA984" s="2" t="n">
        <v>100</v>
      </c>
      <c r="DB984" s="2" t="n">
        <v>100</v>
      </c>
      <c r="DC984" s="2" t="n">
        <v>100</v>
      </c>
      <c r="DD984" s="2" t="n">
        <v>100</v>
      </c>
      <c r="DE984" s="2" t="n">
        <v>100</v>
      </c>
      <c r="DF984" s="2" t="n">
        <v>100</v>
      </c>
      <c r="DG984" s="2" t="n">
        <v>100</v>
      </c>
      <c r="DH984" s="2" t="n">
        <v>100</v>
      </c>
      <c r="DI984" s="2" t="n">
        <v>100</v>
      </c>
      <c r="DJ984" s="2" t="n">
        <v>100</v>
      </c>
      <c r="DK984" s="2" t="n">
        <v>100</v>
      </c>
      <c r="DL984" s="2" t="n">
        <v>100</v>
      </c>
      <c r="DM984" s="2" t="n">
        <v>100</v>
      </c>
      <c r="DN984" s="2" t="n">
        <v>100</v>
      </c>
      <c r="DO984" s="2" t="n">
        <v>100</v>
      </c>
      <c r="DP984" s="2" t="n">
        <v>100</v>
      </c>
      <c r="DQ984" s="2" t="n">
        <v>100</v>
      </c>
      <c r="DR984" s="2" t="n">
        <v>100</v>
      </c>
      <c r="DS984" s="2" t="n">
        <v>100</v>
      </c>
      <c r="DT984" s="2" t="n">
        <v>100</v>
      </c>
      <c r="DU984" s="2" t="n">
        <v>100</v>
      </c>
      <c r="DV984" s="2" t="n">
        <v>100</v>
      </c>
      <c r="DW984" s="2" t="n">
        <v>100</v>
      </c>
      <c r="DX984" s="2" t="n">
        <v>100</v>
      </c>
      <c r="DY984" s="2" t="n">
        <v>100</v>
      </c>
      <c r="DZ984" s="2" t="n">
        <v>100</v>
      </c>
      <c r="EA984" s="2" t="n">
        <v>100</v>
      </c>
      <c r="EB984" s="2" t="n">
        <v>100</v>
      </c>
      <c r="EC984" s="2" t="n">
        <v>100</v>
      </c>
      <c r="ED984" s="2" t="n">
        <v>100</v>
      </c>
      <c r="EE984" s="2" t="n">
        <v>100</v>
      </c>
      <c r="EF984" s="2" t="n">
        <v>100</v>
      </c>
      <c r="EG984" s="2" t="n">
        <v>100</v>
      </c>
      <c r="EH984" s="2" t="n">
        <v>100</v>
      </c>
      <c r="EI984" s="2" t="n">
        <v>100</v>
      </c>
      <c r="EJ984" s="2" t="n">
        <v>100</v>
      </c>
      <c r="EK984" s="2" t="n">
        <v>100</v>
      </c>
      <c r="EL984" s="2" t="n">
        <v>100</v>
      </c>
      <c r="EM984" s="2" t="n">
        <v>100</v>
      </c>
      <c r="EN984" s="2" t="n">
        <v>100</v>
      </c>
      <c r="EO984" s="2" t="n">
        <v>100</v>
      </c>
      <c r="EP984" s="2" t="n">
        <v>100</v>
      </c>
    </row>
    <row r="985">
      <c r="A985" s="2" t="n">
        <v>4</v>
      </c>
      <c r="B985" s="2" t="inlineStr">
        <is>
          <t>32.02.02.04</t>
        </is>
      </c>
      <c r="C985" s="2" t="inlineStr">
        <is>
          <t>Armadura Ca-60</t>
        </is>
      </c>
      <c r="D985" s="2" t="inlineStr">
        <is>
          <t>12/05/2025</t>
        </is>
      </c>
      <c r="E985" s="2" t="inlineStr">
        <is>
          <t>02/09/2025</t>
        </is>
      </c>
      <c r="F985" s="2" t="n">
        <v>903.6128752999807</v>
      </c>
      <c r="G985" s="2" t="n">
        <v>0</v>
      </c>
      <c r="H985" s="2" t="n">
        <v>903.6128752999807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51.72</v>
      </c>
      <c r="P985" s="2" t="n">
        <v>51.72</v>
      </c>
      <c r="Q985" s="2" t="n">
        <v>0</v>
      </c>
      <c r="R985" s="2" t="n">
        <v>62.07</v>
      </c>
      <c r="S985" s="2" t="n">
        <v>62.07</v>
      </c>
      <c r="T985" s="2" t="n">
        <v>56.03</v>
      </c>
      <c r="U985" s="2" t="n">
        <v>83.62</v>
      </c>
      <c r="V985" s="2" t="n">
        <v>83.62</v>
      </c>
      <c r="W985" s="2" t="n">
        <v>83.62</v>
      </c>
      <c r="X985" s="2" t="n">
        <v>98.28</v>
      </c>
      <c r="Y985" s="2" t="n">
        <v>98.28</v>
      </c>
      <c r="Z985" s="2" t="n">
        <v>96.55</v>
      </c>
      <c r="AA985" s="2" t="n">
        <v>100</v>
      </c>
      <c r="AB985" s="2" t="n">
        <v>100</v>
      </c>
      <c r="AC985" s="2" t="n">
        <v>100</v>
      </c>
      <c r="AD985" s="2" t="n">
        <v>100</v>
      </c>
      <c r="AE985" s="2" t="n">
        <v>100</v>
      </c>
      <c r="AF985" s="2" t="n">
        <v>100</v>
      </c>
      <c r="AG985" s="2" t="n">
        <v>100</v>
      </c>
      <c r="AH985" s="2" t="n">
        <v>100</v>
      </c>
      <c r="AI985" s="2" t="n">
        <v>100</v>
      </c>
      <c r="AJ985" s="2" t="n">
        <v>100</v>
      </c>
      <c r="AK985" s="2" t="n">
        <v>100</v>
      </c>
      <c r="AL985" s="2" t="n">
        <v>100</v>
      </c>
      <c r="AM985" s="2" t="n">
        <v>100</v>
      </c>
      <c r="AN985" s="2" t="n">
        <v>100</v>
      </c>
      <c r="AO985" s="2" t="n">
        <v>100</v>
      </c>
      <c r="AP985" s="2" t="n">
        <v>100</v>
      </c>
      <c r="AQ985" s="2" t="n">
        <v>100</v>
      </c>
      <c r="AR985" s="2" t="n">
        <v>100</v>
      </c>
      <c r="AS985" s="2" t="n">
        <v>100</v>
      </c>
      <c r="AT985" s="2" t="n">
        <v>100</v>
      </c>
      <c r="AU985" s="2" t="n">
        <v>100</v>
      </c>
      <c r="AV985" s="2" t="n">
        <v>100</v>
      </c>
      <c r="AW985" s="2" t="n">
        <v>100</v>
      </c>
      <c r="AX985" s="2" t="n">
        <v>100</v>
      </c>
      <c r="AY985" s="2" t="n">
        <v>100</v>
      </c>
      <c r="AZ985" s="2" t="n">
        <v>100</v>
      </c>
      <c r="BA985" s="2" t="n">
        <v>100</v>
      </c>
      <c r="BB985" s="2" t="n">
        <v>100</v>
      </c>
      <c r="BC985" s="2" t="n">
        <v>100</v>
      </c>
      <c r="BD985" s="2" t="n">
        <v>100</v>
      </c>
      <c r="BE985" s="2" t="n">
        <v>100</v>
      </c>
      <c r="BF985" s="2" t="n">
        <v>100</v>
      </c>
      <c r="BG985" s="2" t="n">
        <v>100</v>
      </c>
      <c r="BH985" s="2" t="n">
        <v>100</v>
      </c>
      <c r="BI985" s="2" t="n">
        <v>100</v>
      </c>
      <c r="BJ985" s="2" t="n">
        <v>100</v>
      </c>
      <c r="BK985" s="2" t="n">
        <v>100</v>
      </c>
      <c r="BL985" s="2" t="n">
        <v>100</v>
      </c>
      <c r="BM985" s="2" t="n">
        <v>100</v>
      </c>
      <c r="BN985" s="2" t="n">
        <v>100</v>
      </c>
      <c r="BO985" s="2" t="n">
        <v>100</v>
      </c>
      <c r="BP985" s="2" t="n">
        <v>100</v>
      </c>
      <c r="BQ985" s="2" t="n">
        <v>100</v>
      </c>
      <c r="BR985" s="2" t="n">
        <v>100</v>
      </c>
      <c r="BS985" s="2" t="n">
        <v>100</v>
      </c>
      <c r="BT985" s="2" t="n">
        <v>100</v>
      </c>
      <c r="BU985" s="2" t="n">
        <v>100</v>
      </c>
      <c r="BV985" s="2" t="n">
        <v>100</v>
      </c>
      <c r="BW985" s="2" t="n">
        <v>100</v>
      </c>
      <c r="BX985" s="2" t="n">
        <v>100</v>
      </c>
      <c r="BY985" s="2" t="n">
        <v>100</v>
      </c>
      <c r="BZ985" s="2" t="n">
        <v>100</v>
      </c>
      <c r="CA985" s="2" t="n">
        <v>100</v>
      </c>
      <c r="CB985" s="2" t="n">
        <v>100</v>
      </c>
      <c r="CC985" s="2" t="n">
        <v>100</v>
      </c>
      <c r="CD985" s="2" t="n">
        <v>100</v>
      </c>
      <c r="CE985" s="2" t="n">
        <v>100</v>
      </c>
      <c r="CF985" s="2" t="n">
        <v>100</v>
      </c>
      <c r="CG985" s="2" t="n">
        <v>100</v>
      </c>
      <c r="CH985" s="2" t="n">
        <v>100</v>
      </c>
      <c r="CI985" s="2" t="n">
        <v>100</v>
      </c>
      <c r="CJ985" s="2" t="n">
        <v>100</v>
      </c>
      <c r="CK985" s="2" t="n">
        <v>100</v>
      </c>
      <c r="CL985" s="2" t="n">
        <v>100</v>
      </c>
      <c r="CM985" s="2" t="n">
        <v>100</v>
      </c>
      <c r="CN985" s="2" t="n">
        <v>100</v>
      </c>
      <c r="CO985" s="2" t="n">
        <v>100</v>
      </c>
      <c r="CP985" s="2" t="n">
        <v>100</v>
      </c>
      <c r="CQ985" s="2" t="n">
        <v>100</v>
      </c>
      <c r="CR985" s="2" t="n">
        <v>100</v>
      </c>
      <c r="CS985" s="2" t="n">
        <v>100</v>
      </c>
      <c r="CT985" s="2" t="n">
        <v>100</v>
      </c>
      <c r="CU985" s="2" t="n">
        <v>100</v>
      </c>
      <c r="CV985" s="2" t="n">
        <v>100</v>
      </c>
      <c r="CW985" s="2" t="n">
        <v>100</v>
      </c>
      <c r="CX985" s="2" t="n">
        <v>100</v>
      </c>
      <c r="CY985" s="2" t="n">
        <v>100</v>
      </c>
      <c r="CZ985" s="2" t="n">
        <v>100</v>
      </c>
      <c r="DA985" s="2" t="n">
        <v>100</v>
      </c>
      <c r="DB985" s="2" t="n">
        <v>100</v>
      </c>
      <c r="DC985" s="2" t="n">
        <v>100</v>
      </c>
      <c r="DD985" s="2" t="n">
        <v>100</v>
      </c>
      <c r="DE985" s="2" t="n">
        <v>100</v>
      </c>
      <c r="DF985" s="2" t="n">
        <v>100</v>
      </c>
      <c r="DG985" s="2" t="n">
        <v>100</v>
      </c>
      <c r="DH985" s="2" t="n">
        <v>100</v>
      </c>
      <c r="DI985" s="2" t="n">
        <v>100</v>
      </c>
      <c r="DJ985" s="2" t="n">
        <v>100</v>
      </c>
      <c r="DK985" s="2" t="n">
        <v>100</v>
      </c>
      <c r="DL985" s="2" t="n">
        <v>100</v>
      </c>
      <c r="DM985" s="2" t="n">
        <v>100</v>
      </c>
      <c r="DN985" s="2" t="n">
        <v>100</v>
      </c>
      <c r="DO985" s="2" t="n">
        <v>100</v>
      </c>
      <c r="DP985" s="2" t="n">
        <v>100</v>
      </c>
      <c r="DQ985" s="2" t="n">
        <v>100</v>
      </c>
      <c r="DR985" s="2" t="n">
        <v>100</v>
      </c>
      <c r="DS985" s="2" t="n">
        <v>100</v>
      </c>
      <c r="DT985" s="2" t="n">
        <v>100</v>
      </c>
      <c r="DU985" s="2" t="n">
        <v>100</v>
      </c>
      <c r="DV985" s="2" t="n">
        <v>100</v>
      </c>
      <c r="DW985" s="2" t="n">
        <v>100</v>
      </c>
      <c r="DX985" s="2" t="n">
        <v>100</v>
      </c>
      <c r="DY985" s="2" t="n">
        <v>100</v>
      </c>
      <c r="DZ985" s="2" t="n">
        <v>100</v>
      </c>
      <c r="EA985" s="2" t="n">
        <v>100</v>
      </c>
      <c r="EB985" s="2" t="n">
        <v>100</v>
      </c>
      <c r="EC985" s="2" t="n">
        <v>100</v>
      </c>
      <c r="ED985" s="2" t="n">
        <v>100</v>
      </c>
      <c r="EE985" s="2" t="n">
        <v>100</v>
      </c>
      <c r="EF985" s="2" t="n">
        <v>100</v>
      </c>
      <c r="EG985" s="2" t="n">
        <v>100</v>
      </c>
      <c r="EH985" s="2" t="n">
        <v>100</v>
      </c>
      <c r="EI985" s="2" t="n">
        <v>100</v>
      </c>
      <c r="EJ985" s="2" t="n">
        <v>100</v>
      </c>
      <c r="EK985" s="2" t="n">
        <v>100</v>
      </c>
      <c r="EL985" s="2" t="n">
        <v>100</v>
      </c>
      <c r="EM985" s="2" t="n">
        <v>100</v>
      </c>
      <c r="EN985" s="2" t="n">
        <v>100</v>
      </c>
      <c r="EO985" s="2" t="n">
        <v>100</v>
      </c>
      <c r="EP985" s="2" t="n">
        <v>100</v>
      </c>
    </row>
    <row r="986">
      <c r="A986" s="2" t="n">
        <v>4</v>
      </c>
      <c r="B986" s="2" t="inlineStr">
        <is>
          <t>32.02.02.05</t>
        </is>
      </c>
      <c r="C986" s="2" t="inlineStr">
        <is>
          <t>Concreto preparado na obra, controle "A", brita 1 e 2, fck 20 Mpa</t>
        </is>
      </c>
      <c r="D986" s="2" t="inlineStr">
        <is>
          <t>12/05/2025</t>
        </is>
      </c>
      <c r="E986" s="2" t="inlineStr">
        <is>
          <t>02/09/2025</t>
        </is>
      </c>
      <c r="F986" s="2" t="n">
        <v>7343.582045949467</v>
      </c>
      <c r="G986" s="2" t="n">
        <v>0</v>
      </c>
      <c r="H986" s="2" t="n">
        <v>7343.582045949467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51.72</v>
      </c>
      <c r="P986" s="2" t="n">
        <v>51.72</v>
      </c>
      <c r="Q986" s="2" t="n">
        <v>0</v>
      </c>
      <c r="R986" s="2" t="n">
        <v>62.07</v>
      </c>
      <c r="S986" s="2" t="n">
        <v>62.07</v>
      </c>
      <c r="T986" s="2" t="n">
        <v>56.03</v>
      </c>
      <c r="U986" s="2" t="n">
        <v>83.62</v>
      </c>
      <c r="V986" s="2" t="n">
        <v>83.62</v>
      </c>
      <c r="W986" s="2" t="n">
        <v>83.62</v>
      </c>
      <c r="X986" s="2" t="n">
        <v>98.28</v>
      </c>
      <c r="Y986" s="2" t="n">
        <v>98.28</v>
      </c>
      <c r="Z986" s="2" t="n">
        <v>96.55</v>
      </c>
      <c r="AA986" s="2" t="n">
        <v>100</v>
      </c>
      <c r="AB986" s="2" t="n">
        <v>100</v>
      </c>
      <c r="AC986" s="2" t="n">
        <v>100</v>
      </c>
      <c r="AD986" s="2" t="n">
        <v>100</v>
      </c>
      <c r="AE986" s="2" t="n">
        <v>100</v>
      </c>
      <c r="AF986" s="2" t="n">
        <v>100</v>
      </c>
      <c r="AG986" s="2" t="n">
        <v>100</v>
      </c>
      <c r="AH986" s="2" t="n">
        <v>100</v>
      </c>
      <c r="AI986" s="2" t="n">
        <v>100</v>
      </c>
      <c r="AJ986" s="2" t="n">
        <v>100</v>
      </c>
      <c r="AK986" s="2" t="n">
        <v>100</v>
      </c>
      <c r="AL986" s="2" t="n">
        <v>100</v>
      </c>
      <c r="AM986" s="2" t="n">
        <v>100</v>
      </c>
      <c r="AN986" s="2" t="n">
        <v>100</v>
      </c>
      <c r="AO986" s="2" t="n">
        <v>100</v>
      </c>
      <c r="AP986" s="2" t="n">
        <v>100</v>
      </c>
      <c r="AQ986" s="2" t="n">
        <v>100</v>
      </c>
      <c r="AR986" s="2" t="n">
        <v>100</v>
      </c>
      <c r="AS986" s="2" t="n">
        <v>100</v>
      </c>
      <c r="AT986" s="2" t="n">
        <v>100</v>
      </c>
      <c r="AU986" s="2" t="n">
        <v>100</v>
      </c>
      <c r="AV986" s="2" t="n">
        <v>100</v>
      </c>
      <c r="AW986" s="2" t="n">
        <v>100</v>
      </c>
      <c r="AX986" s="2" t="n">
        <v>100</v>
      </c>
      <c r="AY986" s="2" t="n">
        <v>100</v>
      </c>
      <c r="AZ986" s="2" t="n">
        <v>100</v>
      </c>
      <c r="BA986" s="2" t="n">
        <v>100</v>
      </c>
      <c r="BB986" s="2" t="n">
        <v>100</v>
      </c>
      <c r="BC986" s="2" t="n">
        <v>100</v>
      </c>
      <c r="BD986" s="2" t="n">
        <v>100</v>
      </c>
      <c r="BE986" s="2" t="n">
        <v>100</v>
      </c>
      <c r="BF986" s="2" t="n">
        <v>100</v>
      </c>
      <c r="BG986" s="2" t="n">
        <v>100</v>
      </c>
      <c r="BH986" s="2" t="n">
        <v>100</v>
      </c>
      <c r="BI986" s="2" t="n">
        <v>100</v>
      </c>
      <c r="BJ986" s="2" t="n">
        <v>100</v>
      </c>
      <c r="BK986" s="2" t="n">
        <v>100</v>
      </c>
      <c r="BL986" s="2" t="n">
        <v>100</v>
      </c>
      <c r="BM986" s="2" t="n">
        <v>100</v>
      </c>
      <c r="BN986" s="2" t="n">
        <v>100</v>
      </c>
      <c r="BO986" s="2" t="n">
        <v>100</v>
      </c>
      <c r="BP986" s="2" t="n">
        <v>100</v>
      </c>
      <c r="BQ986" s="2" t="n">
        <v>100</v>
      </c>
      <c r="BR986" s="2" t="n">
        <v>100</v>
      </c>
      <c r="BS986" s="2" t="n">
        <v>100</v>
      </c>
      <c r="BT986" s="2" t="n">
        <v>100</v>
      </c>
      <c r="BU986" s="2" t="n">
        <v>100</v>
      </c>
      <c r="BV986" s="2" t="n">
        <v>100</v>
      </c>
      <c r="BW986" s="2" t="n">
        <v>100</v>
      </c>
      <c r="BX986" s="2" t="n">
        <v>100</v>
      </c>
      <c r="BY986" s="2" t="n">
        <v>100</v>
      </c>
      <c r="BZ986" s="2" t="n">
        <v>100</v>
      </c>
      <c r="CA986" s="2" t="n">
        <v>100</v>
      </c>
      <c r="CB986" s="2" t="n">
        <v>100</v>
      </c>
      <c r="CC986" s="2" t="n">
        <v>100</v>
      </c>
      <c r="CD986" s="2" t="n">
        <v>100</v>
      </c>
      <c r="CE986" s="2" t="n">
        <v>100</v>
      </c>
      <c r="CF986" s="2" t="n">
        <v>100</v>
      </c>
      <c r="CG986" s="2" t="n">
        <v>100</v>
      </c>
      <c r="CH986" s="2" t="n">
        <v>100</v>
      </c>
      <c r="CI986" s="2" t="n">
        <v>100</v>
      </c>
      <c r="CJ986" s="2" t="n">
        <v>100</v>
      </c>
      <c r="CK986" s="2" t="n">
        <v>100</v>
      </c>
      <c r="CL986" s="2" t="n">
        <v>100</v>
      </c>
      <c r="CM986" s="2" t="n">
        <v>100</v>
      </c>
      <c r="CN986" s="2" t="n">
        <v>100</v>
      </c>
      <c r="CO986" s="2" t="n">
        <v>100</v>
      </c>
      <c r="CP986" s="2" t="n">
        <v>100</v>
      </c>
      <c r="CQ986" s="2" t="n">
        <v>100</v>
      </c>
      <c r="CR986" s="2" t="n">
        <v>100</v>
      </c>
      <c r="CS986" s="2" t="n">
        <v>100</v>
      </c>
      <c r="CT986" s="2" t="n">
        <v>100</v>
      </c>
      <c r="CU986" s="2" t="n">
        <v>100</v>
      </c>
      <c r="CV986" s="2" t="n">
        <v>100</v>
      </c>
      <c r="CW986" s="2" t="n">
        <v>100</v>
      </c>
      <c r="CX986" s="2" t="n">
        <v>100</v>
      </c>
      <c r="CY986" s="2" t="n">
        <v>100</v>
      </c>
      <c r="CZ986" s="2" t="n">
        <v>100</v>
      </c>
      <c r="DA986" s="2" t="n">
        <v>100</v>
      </c>
      <c r="DB986" s="2" t="n">
        <v>100</v>
      </c>
      <c r="DC986" s="2" t="n">
        <v>100</v>
      </c>
      <c r="DD986" s="2" t="n">
        <v>100</v>
      </c>
      <c r="DE986" s="2" t="n">
        <v>100</v>
      </c>
      <c r="DF986" s="2" t="n">
        <v>100</v>
      </c>
      <c r="DG986" s="2" t="n">
        <v>100</v>
      </c>
      <c r="DH986" s="2" t="n">
        <v>100</v>
      </c>
      <c r="DI986" s="2" t="n">
        <v>100</v>
      </c>
      <c r="DJ986" s="2" t="n">
        <v>100</v>
      </c>
      <c r="DK986" s="2" t="n">
        <v>100</v>
      </c>
      <c r="DL986" s="2" t="n">
        <v>100</v>
      </c>
      <c r="DM986" s="2" t="n">
        <v>100</v>
      </c>
      <c r="DN986" s="2" t="n">
        <v>100</v>
      </c>
      <c r="DO986" s="2" t="n">
        <v>100</v>
      </c>
      <c r="DP986" s="2" t="n">
        <v>100</v>
      </c>
      <c r="DQ986" s="2" t="n">
        <v>100</v>
      </c>
      <c r="DR986" s="2" t="n">
        <v>100</v>
      </c>
      <c r="DS986" s="2" t="n">
        <v>100</v>
      </c>
      <c r="DT986" s="2" t="n">
        <v>100</v>
      </c>
      <c r="DU986" s="2" t="n">
        <v>100</v>
      </c>
      <c r="DV986" s="2" t="n">
        <v>100</v>
      </c>
      <c r="DW986" s="2" t="n">
        <v>100</v>
      </c>
      <c r="DX986" s="2" t="n">
        <v>100</v>
      </c>
      <c r="DY986" s="2" t="n">
        <v>100</v>
      </c>
      <c r="DZ986" s="2" t="n">
        <v>100</v>
      </c>
      <c r="EA986" s="2" t="n">
        <v>100</v>
      </c>
      <c r="EB986" s="2" t="n">
        <v>100</v>
      </c>
      <c r="EC986" s="2" t="n">
        <v>100</v>
      </c>
      <c r="ED986" s="2" t="n">
        <v>100</v>
      </c>
      <c r="EE986" s="2" t="n">
        <v>100</v>
      </c>
      <c r="EF986" s="2" t="n">
        <v>100</v>
      </c>
      <c r="EG986" s="2" t="n">
        <v>100</v>
      </c>
      <c r="EH986" s="2" t="n">
        <v>100</v>
      </c>
      <c r="EI986" s="2" t="n">
        <v>100</v>
      </c>
      <c r="EJ986" s="2" t="n">
        <v>100</v>
      </c>
      <c r="EK986" s="2" t="n">
        <v>100</v>
      </c>
      <c r="EL986" s="2" t="n">
        <v>100</v>
      </c>
      <c r="EM986" s="2" t="n">
        <v>100</v>
      </c>
      <c r="EN986" s="2" t="n">
        <v>100</v>
      </c>
      <c r="EO986" s="2" t="n">
        <v>100</v>
      </c>
      <c r="EP986" s="2" t="n">
        <v>100</v>
      </c>
    </row>
    <row r="987">
      <c r="A987" s="2" t="n">
        <v>4</v>
      </c>
      <c r="B987" s="2" t="inlineStr">
        <is>
          <t>32.02.02.06</t>
        </is>
      </c>
      <c r="C987" s="2" t="inlineStr">
        <is>
          <t>Aterro manual</t>
        </is>
      </c>
      <c r="D987" s="2" t="inlineStr">
        <is>
          <t>12/05/2025</t>
        </is>
      </c>
      <c r="E987" s="2" t="inlineStr">
        <is>
          <t>02/09/2025</t>
        </is>
      </c>
      <c r="F987" s="2" t="n">
        <v>1257.610167595312</v>
      </c>
      <c r="G987" s="2" t="n">
        <v>0</v>
      </c>
      <c r="H987" s="2" t="n">
        <v>1257.610167595312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51.72</v>
      </c>
      <c r="P987" s="2" t="n">
        <v>51.72</v>
      </c>
      <c r="Q987" s="2" t="n">
        <v>0</v>
      </c>
      <c r="R987" s="2" t="n">
        <v>62.07</v>
      </c>
      <c r="S987" s="2" t="n">
        <v>62.07</v>
      </c>
      <c r="T987" s="2" t="n">
        <v>56.03</v>
      </c>
      <c r="U987" s="2" t="n">
        <v>83.62</v>
      </c>
      <c r="V987" s="2" t="n">
        <v>83.62</v>
      </c>
      <c r="W987" s="2" t="n">
        <v>83.62</v>
      </c>
      <c r="X987" s="2" t="n">
        <v>98.28</v>
      </c>
      <c r="Y987" s="2" t="n">
        <v>98.28</v>
      </c>
      <c r="Z987" s="2" t="n">
        <v>96.55</v>
      </c>
      <c r="AA987" s="2" t="n">
        <v>100</v>
      </c>
      <c r="AB987" s="2" t="n">
        <v>100</v>
      </c>
      <c r="AC987" s="2" t="n">
        <v>100</v>
      </c>
      <c r="AD987" s="2" t="n">
        <v>100</v>
      </c>
      <c r="AE987" s="2" t="n">
        <v>100</v>
      </c>
      <c r="AF987" s="2" t="n">
        <v>100</v>
      </c>
      <c r="AG987" s="2" t="n">
        <v>100</v>
      </c>
      <c r="AH987" s="2" t="n">
        <v>100</v>
      </c>
      <c r="AI987" s="2" t="n">
        <v>100</v>
      </c>
      <c r="AJ987" s="2" t="n">
        <v>100</v>
      </c>
      <c r="AK987" s="2" t="n">
        <v>100</v>
      </c>
      <c r="AL987" s="2" t="n">
        <v>100</v>
      </c>
      <c r="AM987" s="2" t="n">
        <v>100</v>
      </c>
      <c r="AN987" s="2" t="n">
        <v>100</v>
      </c>
      <c r="AO987" s="2" t="n">
        <v>100</v>
      </c>
      <c r="AP987" s="2" t="n">
        <v>100</v>
      </c>
      <c r="AQ987" s="2" t="n">
        <v>100</v>
      </c>
      <c r="AR987" s="2" t="n">
        <v>100</v>
      </c>
      <c r="AS987" s="2" t="n">
        <v>100</v>
      </c>
      <c r="AT987" s="2" t="n">
        <v>100</v>
      </c>
      <c r="AU987" s="2" t="n">
        <v>100</v>
      </c>
      <c r="AV987" s="2" t="n">
        <v>100</v>
      </c>
      <c r="AW987" s="2" t="n">
        <v>100</v>
      </c>
      <c r="AX987" s="2" t="n">
        <v>100</v>
      </c>
      <c r="AY987" s="2" t="n">
        <v>100</v>
      </c>
      <c r="AZ987" s="2" t="n">
        <v>100</v>
      </c>
      <c r="BA987" s="2" t="n">
        <v>100</v>
      </c>
      <c r="BB987" s="2" t="n">
        <v>100</v>
      </c>
      <c r="BC987" s="2" t="n">
        <v>100</v>
      </c>
      <c r="BD987" s="2" t="n">
        <v>100</v>
      </c>
      <c r="BE987" s="2" t="n">
        <v>100</v>
      </c>
      <c r="BF987" s="2" t="n">
        <v>100</v>
      </c>
      <c r="BG987" s="2" t="n">
        <v>100</v>
      </c>
      <c r="BH987" s="2" t="n">
        <v>100</v>
      </c>
      <c r="BI987" s="2" t="n">
        <v>100</v>
      </c>
      <c r="BJ987" s="2" t="n">
        <v>100</v>
      </c>
      <c r="BK987" s="2" t="n">
        <v>100</v>
      </c>
      <c r="BL987" s="2" t="n">
        <v>100</v>
      </c>
      <c r="BM987" s="2" t="n">
        <v>100</v>
      </c>
      <c r="BN987" s="2" t="n">
        <v>100</v>
      </c>
      <c r="BO987" s="2" t="n">
        <v>100</v>
      </c>
      <c r="BP987" s="2" t="n">
        <v>100</v>
      </c>
      <c r="BQ987" s="2" t="n">
        <v>100</v>
      </c>
      <c r="BR987" s="2" t="n">
        <v>100</v>
      </c>
      <c r="BS987" s="2" t="n">
        <v>100</v>
      </c>
      <c r="BT987" s="2" t="n">
        <v>100</v>
      </c>
      <c r="BU987" s="2" t="n">
        <v>100</v>
      </c>
      <c r="BV987" s="2" t="n">
        <v>100</v>
      </c>
      <c r="BW987" s="2" t="n">
        <v>100</v>
      </c>
      <c r="BX987" s="2" t="n">
        <v>100</v>
      </c>
      <c r="BY987" s="2" t="n">
        <v>100</v>
      </c>
      <c r="BZ987" s="2" t="n">
        <v>100</v>
      </c>
      <c r="CA987" s="2" t="n">
        <v>100</v>
      </c>
      <c r="CB987" s="2" t="n">
        <v>100</v>
      </c>
      <c r="CC987" s="2" t="n">
        <v>100</v>
      </c>
      <c r="CD987" s="2" t="n">
        <v>100</v>
      </c>
      <c r="CE987" s="2" t="n">
        <v>100</v>
      </c>
      <c r="CF987" s="2" t="n">
        <v>100</v>
      </c>
      <c r="CG987" s="2" t="n">
        <v>100</v>
      </c>
      <c r="CH987" s="2" t="n">
        <v>100</v>
      </c>
      <c r="CI987" s="2" t="n">
        <v>100</v>
      </c>
      <c r="CJ987" s="2" t="n">
        <v>100</v>
      </c>
      <c r="CK987" s="2" t="n">
        <v>100</v>
      </c>
      <c r="CL987" s="2" t="n">
        <v>100</v>
      </c>
      <c r="CM987" s="2" t="n">
        <v>100</v>
      </c>
      <c r="CN987" s="2" t="n">
        <v>100</v>
      </c>
      <c r="CO987" s="2" t="n">
        <v>100</v>
      </c>
      <c r="CP987" s="2" t="n">
        <v>100</v>
      </c>
      <c r="CQ987" s="2" t="n">
        <v>100</v>
      </c>
      <c r="CR987" s="2" t="n">
        <v>100</v>
      </c>
      <c r="CS987" s="2" t="n">
        <v>100</v>
      </c>
      <c r="CT987" s="2" t="n">
        <v>100</v>
      </c>
      <c r="CU987" s="2" t="n">
        <v>100</v>
      </c>
      <c r="CV987" s="2" t="n">
        <v>100</v>
      </c>
      <c r="CW987" s="2" t="n">
        <v>100</v>
      </c>
      <c r="CX987" s="2" t="n">
        <v>100</v>
      </c>
      <c r="CY987" s="2" t="n">
        <v>100</v>
      </c>
      <c r="CZ987" s="2" t="n">
        <v>100</v>
      </c>
      <c r="DA987" s="2" t="n">
        <v>100</v>
      </c>
      <c r="DB987" s="2" t="n">
        <v>100</v>
      </c>
      <c r="DC987" s="2" t="n">
        <v>100</v>
      </c>
      <c r="DD987" s="2" t="n">
        <v>100</v>
      </c>
      <c r="DE987" s="2" t="n">
        <v>100</v>
      </c>
      <c r="DF987" s="2" t="n">
        <v>100</v>
      </c>
      <c r="DG987" s="2" t="n">
        <v>100</v>
      </c>
      <c r="DH987" s="2" t="n">
        <v>100</v>
      </c>
      <c r="DI987" s="2" t="n">
        <v>100</v>
      </c>
      <c r="DJ987" s="2" t="n">
        <v>100</v>
      </c>
      <c r="DK987" s="2" t="n">
        <v>100</v>
      </c>
      <c r="DL987" s="2" t="n">
        <v>100</v>
      </c>
      <c r="DM987" s="2" t="n">
        <v>100</v>
      </c>
      <c r="DN987" s="2" t="n">
        <v>100</v>
      </c>
      <c r="DO987" s="2" t="n">
        <v>100</v>
      </c>
      <c r="DP987" s="2" t="n">
        <v>100</v>
      </c>
      <c r="DQ987" s="2" t="n">
        <v>100</v>
      </c>
      <c r="DR987" s="2" t="n">
        <v>100</v>
      </c>
      <c r="DS987" s="2" t="n">
        <v>100</v>
      </c>
      <c r="DT987" s="2" t="n">
        <v>100</v>
      </c>
      <c r="DU987" s="2" t="n">
        <v>100</v>
      </c>
      <c r="DV987" s="2" t="n">
        <v>100</v>
      </c>
      <c r="DW987" s="2" t="n">
        <v>100</v>
      </c>
      <c r="DX987" s="2" t="n">
        <v>100</v>
      </c>
      <c r="DY987" s="2" t="n">
        <v>100</v>
      </c>
      <c r="DZ987" s="2" t="n">
        <v>100</v>
      </c>
      <c r="EA987" s="2" t="n">
        <v>100</v>
      </c>
      <c r="EB987" s="2" t="n">
        <v>100</v>
      </c>
      <c r="EC987" s="2" t="n">
        <v>100</v>
      </c>
      <c r="ED987" s="2" t="n">
        <v>100</v>
      </c>
      <c r="EE987" s="2" t="n">
        <v>100</v>
      </c>
      <c r="EF987" s="2" t="n">
        <v>100</v>
      </c>
      <c r="EG987" s="2" t="n">
        <v>100</v>
      </c>
      <c r="EH987" s="2" t="n">
        <v>100</v>
      </c>
      <c r="EI987" s="2" t="n">
        <v>100</v>
      </c>
      <c r="EJ987" s="2" t="n">
        <v>100</v>
      </c>
      <c r="EK987" s="2" t="n">
        <v>100</v>
      </c>
      <c r="EL987" s="2" t="n">
        <v>100</v>
      </c>
      <c r="EM987" s="2" t="n">
        <v>100</v>
      </c>
      <c r="EN987" s="2" t="n">
        <v>100</v>
      </c>
      <c r="EO987" s="2" t="n">
        <v>100</v>
      </c>
      <c r="EP987" s="2" t="n">
        <v>100</v>
      </c>
    </row>
    <row r="988">
      <c r="A988" s="2" t="n">
        <v>4</v>
      </c>
      <c r="B988" s="2" t="inlineStr">
        <is>
          <t>32.02.02.07</t>
        </is>
      </c>
      <c r="C988" s="2" t="inlineStr">
        <is>
          <t>Retirada de Terra com caçamba</t>
        </is>
      </c>
      <c r="D988" s="2" t="inlineStr">
        <is>
          <t>12/05/2025</t>
        </is>
      </c>
      <c r="E988" s="2" t="inlineStr">
        <is>
          <t>02/09/2025</t>
        </is>
      </c>
      <c r="F988" s="2" t="n">
        <v>1761.75</v>
      </c>
      <c r="G988" s="2" t="n">
        <v>0</v>
      </c>
      <c r="H988" s="2" t="n">
        <v>1761.75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51.72</v>
      </c>
      <c r="P988" s="2" t="n">
        <v>51.72</v>
      </c>
      <c r="Q988" s="2" t="n">
        <v>0</v>
      </c>
      <c r="R988" s="2" t="n">
        <v>62.07</v>
      </c>
      <c r="S988" s="2" t="n">
        <v>62.07</v>
      </c>
      <c r="T988" s="2" t="n">
        <v>56.03</v>
      </c>
      <c r="U988" s="2" t="n">
        <v>83.62</v>
      </c>
      <c r="V988" s="2" t="n">
        <v>83.62</v>
      </c>
      <c r="W988" s="2" t="n">
        <v>83.62</v>
      </c>
      <c r="X988" s="2" t="n">
        <v>98.28</v>
      </c>
      <c r="Y988" s="2" t="n">
        <v>98.28</v>
      </c>
      <c r="Z988" s="2" t="n">
        <v>96.55</v>
      </c>
      <c r="AA988" s="2" t="n">
        <v>100</v>
      </c>
      <c r="AB988" s="2" t="n">
        <v>100</v>
      </c>
      <c r="AC988" s="2" t="n">
        <v>100</v>
      </c>
      <c r="AD988" s="2" t="n">
        <v>100</v>
      </c>
      <c r="AE988" s="2" t="n">
        <v>100</v>
      </c>
      <c r="AF988" s="2" t="n">
        <v>100</v>
      </c>
      <c r="AG988" s="2" t="n">
        <v>100</v>
      </c>
      <c r="AH988" s="2" t="n">
        <v>100</v>
      </c>
      <c r="AI988" s="2" t="n">
        <v>100</v>
      </c>
      <c r="AJ988" s="2" t="n">
        <v>100</v>
      </c>
      <c r="AK988" s="2" t="n">
        <v>100</v>
      </c>
      <c r="AL988" s="2" t="n">
        <v>100</v>
      </c>
      <c r="AM988" s="2" t="n">
        <v>100</v>
      </c>
      <c r="AN988" s="2" t="n">
        <v>100</v>
      </c>
      <c r="AO988" s="2" t="n">
        <v>100</v>
      </c>
      <c r="AP988" s="2" t="n">
        <v>100</v>
      </c>
      <c r="AQ988" s="2" t="n">
        <v>100</v>
      </c>
      <c r="AR988" s="2" t="n">
        <v>100</v>
      </c>
      <c r="AS988" s="2" t="n">
        <v>100</v>
      </c>
      <c r="AT988" s="2" t="n">
        <v>100</v>
      </c>
      <c r="AU988" s="2" t="n">
        <v>100</v>
      </c>
      <c r="AV988" s="2" t="n">
        <v>100</v>
      </c>
      <c r="AW988" s="2" t="n">
        <v>100</v>
      </c>
      <c r="AX988" s="2" t="n">
        <v>100</v>
      </c>
      <c r="AY988" s="2" t="n">
        <v>100</v>
      </c>
      <c r="AZ988" s="2" t="n">
        <v>100</v>
      </c>
      <c r="BA988" s="2" t="n">
        <v>100</v>
      </c>
      <c r="BB988" s="2" t="n">
        <v>100</v>
      </c>
      <c r="BC988" s="2" t="n">
        <v>100</v>
      </c>
      <c r="BD988" s="2" t="n">
        <v>100</v>
      </c>
      <c r="BE988" s="2" t="n">
        <v>100</v>
      </c>
      <c r="BF988" s="2" t="n">
        <v>100</v>
      </c>
      <c r="BG988" s="2" t="n">
        <v>100</v>
      </c>
      <c r="BH988" s="2" t="n">
        <v>100</v>
      </c>
      <c r="BI988" s="2" t="n">
        <v>100</v>
      </c>
      <c r="BJ988" s="2" t="n">
        <v>100</v>
      </c>
      <c r="BK988" s="2" t="n">
        <v>100</v>
      </c>
      <c r="BL988" s="2" t="n">
        <v>100</v>
      </c>
      <c r="BM988" s="2" t="n">
        <v>100</v>
      </c>
      <c r="BN988" s="2" t="n">
        <v>100</v>
      </c>
      <c r="BO988" s="2" t="n">
        <v>100</v>
      </c>
      <c r="BP988" s="2" t="n">
        <v>100</v>
      </c>
      <c r="BQ988" s="2" t="n">
        <v>100</v>
      </c>
      <c r="BR988" s="2" t="n">
        <v>100</v>
      </c>
      <c r="BS988" s="2" t="n">
        <v>100</v>
      </c>
      <c r="BT988" s="2" t="n">
        <v>100</v>
      </c>
      <c r="BU988" s="2" t="n">
        <v>100</v>
      </c>
      <c r="BV988" s="2" t="n">
        <v>100</v>
      </c>
      <c r="BW988" s="2" t="n">
        <v>100</v>
      </c>
      <c r="BX988" s="2" t="n">
        <v>100</v>
      </c>
      <c r="BY988" s="2" t="n">
        <v>100</v>
      </c>
      <c r="BZ988" s="2" t="n">
        <v>100</v>
      </c>
      <c r="CA988" s="2" t="n">
        <v>100</v>
      </c>
      <c r="CB988" s="2" t="n">
        <v>100</v>
      </c>
      <c r="CC988" s="2" t="n">
        <v>100</v>
      </c>
      <c r="CD988" s="2" t="n">
        <v>100</v>
      </c>
      <c r="CE988" s="2" t="n">
        <v>100</v>
      </c>
      <c r="CF988" s="2" t="n">
        <v>100</v>
      </c>
      <c r="CG988" s="2" t="n">
        <v>100</v>
      </c>
      <c r="CH988" s="2" t="n">
        <v>100</v>
      </c>
      <c r="CI988" s="2" t="n">
        <v>100</v>
      </c>
      <c r="CJ988" s="2" t="n">
        <v>100</v>
      </c>
      <c r="CK988" s="2" t="n">
        <v>100</v>
      </c>
      <c r="CL988" s="2" t="n">
        <v>100</v>
      </c>
      <c r="CM988" s="2" t="n">
        <v>100</v>
      </c>
      <c r="CN988" s="2" t="n">
        <v>100</v>
      </c>
      <c r="CO988" s="2" t="n">
        <v>100</v>
      </c>
      <c r="CP988" s="2" t="n">
        <v>100</v>
      </c>
      <c r="CQ988" s="2" t="n">
        <v>100</v>
      </c>
      <c r="CR988" s="2" t="n">
        <v>100</v>
      </c>
      <c r="CS988" s="2" t="n">
        <v>100</v>
      </c>
      <c r="CT988" s="2" t="n">
        <v>100</v>
      </c>
      <c r="CU988" s="2" t="n">
        <v>100</v>
      </c>
      <c r="CV988" s="2" t="n">
        <v>100</v>
      </c>
      <c r="CW988" s="2" t="n">
        <v>100</v>
      </c>
      <c r="CX988" s="2" t="n">
        <v>100</v>
      </c>
      <c r="CY988" s="2" t="n">
        <v>100</v>
      </c>
      <c r="CZ988" s="2" t="n">
        <v>100</v>
      </c>
      <c r="DA988" s="2" t="n">
        <v>100</v>
      </c>
      <c r="DB988" s="2" t="n">
        <v>100</v>
      </c>
      <c r="DC988" s="2" t="n">
        <v>100</v>
      </c>
      <c r="DD988" s="2" t="n">
        <v>100</v>
      </c>
      <c r="DE988" s="2" t="n">
        <v>100</v>
      </c>
      <c r="DF988" s="2" t="n">
        <v>100</v>
      </c>
      <c r="DG988" s="2" t="n">
        <v>100</v>
      </c>
      <c r="DH988" s="2" t="n">
        <v>100</v>
      </c>
      <c r="DI988" s="2" t="n">
        <v>100</v>
      </c>
      <c r="DJ988" s="2" t="n">
        <v>100</v>
      </c>
      <c r="DK988" s="2" t="n">
        <v>100</v>
      </c>
      <c r="DL988" s="2" t="n">
        <v>100</v>
      </c>
      <c r="DM988" s="2" t="n">
        <v>100</v>
      </c>
      <c r="DN988" s="2" t="n">
        <v>100</v>
      </c>
      <c r="DO988" s="2" t="n">
        <v>100</v>
      </c>
      <c r="DP988" s="2" t="n">
        <v>100</v>
      </c>
      <c r="DQ988" s="2" t="n">
        <v>100</v>
      </c>
      <c r="DR988" s="2" t="n">
        <v>100</v>
      </c>
      <c r="DS988" s="2" t="n">
        <v>100</v>
      </c>
      <c r="DT988" s="2" t="n">
        <v>100</v>
      </c>
      <c r="DU988" s="2" t="n">
        <v>100</v>
      </c>
      <c r="DV988" s="2" t="n">
        <v>100</v>
      </c>
      <c r="DW988" s="2" t="n">
        <v>100</v>
      </c>
      <c r="DX988" s="2" t="n">
        <v>100</v>
      </c>
      <c r="DY988" s="2" t="n">
        <v>100</v>
      </c>
      <c r="DZ988" s="2" t="n">
        <v>100</v>
      </c>
      <c r="EA988" s="2" t="n">
        <v>100</v>
      </c>
      <c r="EB988" s="2" t="n">
        <v>100</v>
      </c>
      <c r="EC988" s="2" t="n">
        <v>100</v>
      </c>
      <c r="ED988" s="2" t="n">
        <v>100</v>
      </c>
      <c r="EE988" s="2" t="n">
        <v>100</v>
      </c>
      <c r="EF988" s="2" t="n">
        <v>100</v>
      </c>
      <c r="EG988" s="2" t="n">
        <v>100</v>
      </c>
      <c r="EH988" s="2" t="n">
        <v>100</v>
      </c>
      <c r="EI988" s="2" t="n">
        <v>100</v>
      </c>
      <c r="EJ988" s="2" t="n">
        <v>100</v>
      </c>
      <c r="EK988" s="2" t="n">
        <v>100</v>
      </c>
      <c r="EL988" s="2" t="n">
        <v>100</v>
      </c>
      <c r="EM988" s="2" t="n">
        <v>100</v>
      </c>
      <c r="EN988" s="2" t="n">
        <v>100</v>
      </c>
      <c r="EO988" s="2" t="n">
        <v>100</v>
      </c>
      <c r="EP988" s="2" t="n">
        <v>100</v>
      </c>
    </row>
    <row r="989">
      <c r="A989" s="2" t="n">
        <v>3</v>
      </c>
      <c r="B989" s="2" t="inlineStr">
        <is>
          <t>32.02.03</t>
        </is>
      </c>
      <c r="C989" s="2" t="inlineStr">
        <is>
          <t>Pilaretes e cintas de concreto seção de 15x15cm</t>
        </is>
      </c>
      <c r="D989" s="2" t="inlineStr">
        <is>
          <t>27/04/2026</t>
        </is>
      </c>
      <c r="E989" s="2" t="inlineStr">
        <is>
          <t>15/09/2027</t>
        </is>
      </c>
      <c r="F989" s="2" t="n">
        <v>95194.86421540176</v>
      </c>
      <c r="G989" s="2" t="n">
        <v>0</v>
      </c>
      <c r="H989" s="2" t="n">
        <v>95194.86421540176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3.51</v>
      </c>
      <c r="AW989" s="2" t="n">
        <v>0.78</v>
      </c>
      <c r="AX989" s="2" t="n">
        <v>0.97</v>
      </c>
      <c r="AY989" s="2" t="n">
        <v>7.62</v>
      </c>
      <c r="AZ989" s="2" t="n">
        <v>3.31</v>
      </c>
      <c r="BA989" s="2" t="n">
        <v>3.51</v>
      </c>
      <c r="BB989" s="2" t="n">
        <v>12.27</v>
      </c>
      <c r="BC989" s="2" t="n">
        <v>6.27</v>
      </c>
      <c r="BD989" s="2" t="n">
        <v>14.51</v>
      </c>
      <c r="BE989" s="2" t="n">
        <v>16.18</v>
      </c>
      <c r="BF989" s="2" t="n">
        <v>16.97</v>
      </c>
      <c r="BG989" s="2" t="n">
        <v>19.3</v>
      </c>
      <c r="BH989" s="2" t="n">
        <v>21.94</v>
      </c>
      <c r="BI989" s="2" t="n">
        <v>25.52</v>
      </c>
      <c r="BJ989" s="2" t="n">
        <v>20.38</v>
      </c>
      <c r="BK989" s="2" t="n">
        <v>31.92</v>
      </c>
      <c r="BL989" s="2" t="n">
        <v>37.73</v>
      </c>
      <c r="BM989" s="2" t="n">
        <v>20.38</v>
      </c>
      <c r="BN989" s="2" t="n">
        <v>44.05</v>
      </c>
      <c r="BO989" s="2" t="n">
        <v>51.47</v>
      </c>
      <c r="BP989" s="2" t="n">
        <v>20.38</v>
      </c>
      <c r="BQ989" s="2" t="n">
        <v>54.5</v>
      </c>
      <c r="BR989" s="2" t="n">
        <v>58.59</v>
      </c>
      <c r="BS989" s="2" t="n">
        <v>20.38</v>
      </c>
      <c r="BT989" s="2" t="n">
        <v>60.72</v>
      </c>
      <c r="BU989" s="2" t="n">
        <v>61.8</v>
      </c>
      <c r="BV989" s="2" t="n">
        <v>20.38</v>
      </c>
      <c r="BW989" s="2" t="n">
        <v>68.20999999999999</v>
      </c>
      <c r="BX989" s="2" t="n">
        <v>66.73</v>
      </c>
      <c r="BY989" s="2" t="n">
        <v>20.38</v>
      </c>
      <c r="BZ989" s="2" t="n">
        <v>73.15000000000001</v>
      </c>
      <c r="CA989" s="2" t="n">
        <v>71.67</v>
      </c>
      <c r="CB989" s="2" t="n">
        <v>20.38</v>
      </c>
      <c r="CC989" s="2" t="n">
        <v>78.08</v>
      </c>
      <c r="CD989" s="2" t="n">
        <v>76.59999999999999</v>
      </c>
      <c r="CE989" s="2" t="n">
        <v>20.38</v>
      </c>
      <c r="CF989" s="2" t="n">
        <v>83.26000000000001</v>
      </c>
      <c r="CG989" s="2" t="n">
        <v>81.78</v>
      </c>
      <c r="CH989" s="2" t="n">
        <v>20.38</v>
      </c>
      <c r="CI989" s="2" t="n">
        <v>88.19</v>
      </c>
      <c r="CJ989" s="2" t="n">
        <v>86.70999999999999</v>
      </c>
      <c r="CK989" s="2" t="n">
        <v>20.38</v>
      </c>
      <c r="CL989" s="2" t="n">
        <v>93.63</v>
      </c>
      <c r="CM989" s="2" t="n">
        <v>92.14</v>
      </c>
      <c r="CN989" s="2" t="n">
        <v>20.38</v>
      </c>
      <c r="CO989" s="2" t="n">
        <v>98.20999999999999</v>
      </c>
      <c r="CP989" s="2" t="n">
        <v>97.7</v>
      </c>
      <c r="CQ989" s="2" t="n">
        <v>20.38</v>
      </c>
      <c r="CR989" s="2" t="n">
        <v>99.45</v>
      </c>
      <c r="CS989" s="2" t="n">
        <v>99.22</v>
      </c>
      <c r="CT989" s="2" t="n">
        <v>20.38</v>
      </c>
      <c r="CU989" s="2" t="n">
        <v>100</v>
      </c>
      <c r="CV989" s="2" t="n">
        <v>100</v>
      </c>
      <c r="CW989" s="2" t="n">
        <v>20.38</v>
      </c>
      <c r="CX989" s="2" t="n">
        <v>100</v>
      </c>
      <c r="CY989" s="2" t="n">
        <v>100</v>
      </c>
      <c r="CZ989" s="2" t="n">
        <v>20.38</v>
      </c>
      <c r="DA989" s="2" t="n">
        <v>100</v>
      </c>
      <c r="DB989" s="2" t="n">
        <v>100</v>
      </c>
      <c r="DC989" s="2" t="n">
        <v>20.38</v>
      </c>
      <c r="DD989" s="2" t="n">
        <v>100</v>
      </c>
      <c r="DE989" s="2" t="n">
        <v>100</v>
      </c>
      <c r="DF989" s="2" t="n">
        <v>20.38</v>
      </c>
      <c r="DG989" s="2" t="n">
        <v>100</v>
      </c>
      <c r="DH989" s="2" t="n">
        <v>100</v>
      </c>
      <c r="DI989" s="2" t="n">
        <v>20.38</v>
      </c>
      <c r="DJ989" s="2" t="n">
        <v>100</v>
      </c>
      <c r="DK989" s="2" t="n">
        <v>100</v>
      </c>
      <c r="DL989" s="2" t="n">
        <v>20.38</v>
      </c>
      <c r="DM989" s="2" t="n">
        <v>100</v>
      </c>
      <c r="DN989" s="2" t="n">
        <v>100</v>
      </c>
      <c r="DO989" s="2" t="n">
        <v>20.38</v>
      </c>
      <c r="DP989" s="2" t="n">
        <v>100</v>
      </c>
      <c r="DQ989" s="2" t="n">
        <v>100</v>
      </c>
      <c r="DR989" s="2" t="n">
        <v>20.38</v>
      </c>
      <c r="DS989" s="2" t="n">
        <v>100</v>
      </c>
      <c r="DT989" s="2" t="n">
        <v>100</v>
      </c>
      <c r="DU989" s="2" t="n">
        <v>20.38</v>
      </c>
      <c r="DV989" s="2" t="n">
        <v>100</v>
      </c>
      <c r="DW989" s="2" t="n">
        <v>100</v>
      </c>
      <c r="DX989" s="2" t="n">
        <v>20.38</v>
      </c>
      <c r="DY989" s="2" t="n">
        <v>100</v>
      </c>
      <c r="DZ989" s="2" t="n">
        <v>100</v>
      </c>
      <c r="EA989" s="2" t="n">
        <v>20.38</v>
      </c>
      <c r="EB989" s="2" t="n">
        <v>100</v>
      </c>
      <c r="EC989" s="2" t="n">
        <v>100</v>
      </c>
      <c r="ED989" s="2" t="n">
        <v>20.38</v>
      </c>
      <c r="EE989" s="2" t="n">
        <v>100</v>
      </c>
      <c r="EF989" s="2" t="n">
        <v>100</v>
      </c>
      <c r="EG989" s="2" t="n">
        <v>20.38</v>
      </c>
      <c r="EH989" s="2" t="n">
        <v>100</v>
      </c>
      <c r="EI989" s="2" t="n">
        <v>100</v>
      </c>
      <c r="EJ989" s="2" t="n">
        <v>20.38</v>
      </c>
      <c r="EK989" s="2" t="n">
        <v>100</v>
      </c>
      <c r="EL989" s="2" t="n">
        <v>100</v>
      </c>
      <c r="EM989" s="2" t="n">
        <v>20.38</v>
      </c>
      <c r="EN989" s="2" t="n">
        <v>100</v>
      </c>
      <c r="EO989" s="2" t="n">
        <v>100</v>
      </c>
      <c r="EP989" s="2" t="n">
        <v>20.38</v>
      </c>
    </row>
    <row r="990">
      <c r="A990" s="2" t="n">
        <v>4</v>
      </c>
      <c r="B990" s="2" t="inlineStr">
        <is>
          <t>32.02.03.01</t>
        </is>
      </c>
      <c r="C990" s="2" t="inlineStr">
        <is>
          <t>Armadura Ca-50</t>
        </is>
      </c>
      <c r="D990" s="2" t="inlineStr">
        <is>
          <t>27/04/2026</t>
        </is>
      </c>
      <c r="E990" s="2" t="inlineStr">
        <is>
          <t>15/09/2027</t>
        </is>
      </c>
      <c r="F990" s="2" t="n">
        <v>47262.22427433943</v>
      </c>
      <c r="G990" s="2" t="n">
        <v>0</v>
      </c>
      <c r="H990" s="2" t="n">
        <v>47262.22427433943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3.51</v>
      </c>
      <c r="AW990" s="2" t="n">
        <v>0.78</v>
      </c>
      <c r="AX990" s="2" t="n">
        <v>0.97</v>
      </c>
      <c r="AY990" s="2" t="n">
        <v>7.62</v>
      </c>
      <c r="AZ990" s="2" t="n">
        <v>3.31</v>
      </c>
      <c r="BA990" s="2" t="n">
        <v>3.51</v>
      </c>
      <c r="BB990" s="2" t="n">
        <v>12.27</v>
      </c>
      <c r="BC990" s="2" t="n">
        <v>6.27</v>
      </c>
      <c r="BD990" s="2" t="n">
        <v>14.51</v>
      </c>
      <c r="BE990" s="2" t="n">
        <v>16.18</v>
      </c>
      <c r="BF990" s="2" t="n">
        <v>16.97</v>
      </c>
      <c r="BG990" s="2" t="n">
        <v>19.3</v>
      </c>
      <c r="BH990" s="2" t="n">
        <v>21.94</v>
      </c>
      <c r="BI990" s="2" t="n">
        <v>25.52</v>
      </c>
      <c r="BJ990" s="2" t="n">
        <v>20.38</v>
      </c>
      <c r="BK990" s="2" t="n">
        <v>31.92</v>
      </c>
      <c r="BL990" s="2" t="n">
        <v>37.73</v>
      </c>
      <c r="BM990" s="2" t="n">
        <v>20.38</v>
      </c>
      <c r="BN990" s="2" t="n">
        <v>44.05</v>
      </c>
      <c r="BO990" s="2" t="n">
        <v>51.47</v>
      </c>
      <c r="BP990" s="2" t="n">
        <v>20.38</v>
      </c>
      <c r="BQ990" s="2" t="n">
        <v>54.5</v>
      </c>
      <c r="BR990" s="2" t="n">
        <v>58.59</v>
      </c>
      <c r="BS990" s="2" t="n">
        <v>20.38</v>
      </c>
      <c r="BT990" s="2" t="n">
        <v>60.72</v>
      </c>
      <c r="BU990" s="2" t="n">
        <v>61.8</v>
      </c>
      <c r="BV990" s="2" t="n">
        <v>20.38</v>
      </c>
      <c r="BW990" s="2" t="n">
        <v>68.20999999999999</v>
      </c>
      <c r="BX990" s="2" t="n">
        <v>66.73</v>
      </c>
      <c r="BY990" s="2" t="n">
        <v>20.38</v>
      </c>
      <c r="BZ990" s="2" t="n">
        <v>73.15000000000001</v>
      </c>
      <c r="CA990" s="2" t="n">
        <v>71.67</v>
      </c>
      <c r="CB990" s="2" t="n">
        <v>20.38</v>
      </c>
      <c r="CC990" s="2" t="n">
        <v>78.08</v>
      </c>
      <c r="CD990" s="2" t="n">
        <v>76.59999999999999</v>
      </c>
      <c r="CE990" s="2" t="n">
        <v>20.38</v>
      </c>
      <c r="CF990" s="2" t="n">
        <v>83.26000000000001</v>
      </c>
      <c r="CG990" s="2" t="n">
        <v>81.78</v>
      </c>
      <c r="CH990" s="2" t="n">
        <v>20.38</v>
      </c>
      <c r="CI990" s="2" t="n">
        <v>88.19</v>
      </c>
      <c r="CJ990" s="2" t="n">
        <v>86.70999999999999</v>
      </c>
      <c r="CK990" s="2" t="n">
        <v>20.38</v>
      </c>
      <c r="CL990" s="2" t="n">
        <v>93.63</v>
      </c>
      <c r="CM990" s="2" t="n">
        <v>92.14</v>
      </c>
      <c r="CN990" s="2" t="n">
        <v>20.38</v>
      </c>
      <c r="CO990" s="2" t="n">
        <v>98.20999999999999</v>
      </c>
      <c r="CP990" s="2" t="n">
        <v>97.7</v>
      </c>
      <c r="CQ990" s="2" t="n">
        <v>20.38</v>
      </c>
      <c r="CR990" s="2" t="n">
        <v>99.45</v>
      </c>
      <c r="CS990" s="2" t="n">
        <v>99.22</v>
      </c>
      <c r="CT990" s="2" t="n">
        <v>20.38</v>
      </c>
      <c r="CU990" s="2" t="n">
        <v>100</v>
      </c>
      <c r="CV990" s="2" t="n">
        <v>100</v>
      </c>
      <c r="CW990" s="2" t="n">
        <v>20.38</v>
      </c>
      <c r="CX990" s="2" t="n">
        <v>100</v>
      </c>
      <c r="CY990" s="2" t="n">
        <v>100</v>
      </c>
      <c r="CZ990" s="2" t="n">
        <v>20.38</v>
      </c>
      <c r="DA990" s="2" t="n">
        <v>100</v>
      </c>
      <c r="DB990" s="2" t="n">
        <v>100</v>
      </c>
      <c r="DC990" s="2" t="n">
        <v>20.38</v>
      </c>
      <c r="DD990" s="2" t="n">
        <v>100</v>
      </c>
      <c r="DE990" s="2" t="n">
        <v>100</v>
      </c>
      <c r="DF990" s="2" t="n">
        <v>20.38</v>
      </c>
      <c r="DG990" s="2" t="n">
        <v>100</v>
      </c>
      <c r="DH990" s="2" t="n">
        <v>100</v>
      </c>
      <c r="DI990" s="2" t="n">
        <v>20.38</v>
      </c>
      <c r="DJ990" s="2" t="n">
        <v>100</v>
      </c>
      <c r="DK990" s="2" t="n">
        <v>100</v>
      </c>
      <c r="DL990" s="2" t="n">
        <v>20.38</v>
      </c>
      <c r="DM990" s="2" t="n">
        <v>100</v>
      </c>
      <c r="DN990" s="2" t="n">
        <v>100</v>
      </c>
      <c r="DO990" s="2" t="n">
        <v>20.38</v>
      </c>
      <c r="DP990" s="2" t="n">
        <v>100</v>
      </c>
      <c r="DQ990" s="2" t="n">
        <v>100</v>
      </c>
      <c r="DR990" s="2" t="n">
        <v>20.38</v>
      </c>
      <c r="DS990" s="2" t="n">
        <v>100</v>
      </c>
      <c r="DT990" s="2" t="n">
        <v>100</v>
      </c>
      <c r="DU990" s="2" t="n">
        <v>20.38</v>
      </c>
      <c r="DV990" s="2" t="n">
        <v>100</v>
      </c>
      <c r="DW990" s="2" t="n">
        <v>100</v>
      </c>
      <c r="DX990" s="2" t="n">
        <v>20.38</v>
      </c>
      <c r="DY990" s="2" t="n">
        <v>100</v>
      </c>
      <c r="DZ990" s="2" t="n">
        <v>100</v>
      </c>
      <c r="EA990" s="2" t="n">
        <v>20.38</v>
      </c>
      <c r="EB990" s="2" t="n">
        <v>100</v>
      </c>
      <c r="EC990" s="2" t="n">
        <v>100</v>
      </c>
      <c r="ED990" s="2" t="n">
        <v>20.38</v>
      </c>
      <c r="EE990" s="2" t="n">
        <v>100</v>
      </c>
      <c r="EF990" s="2" t="n">
        <v>100</v>
      </c>
      <c r="EG990" s="2" t="n">
        <v>20.38</v>
      </c>
      <c r="EH990" s="2" t="n">
        <v>100</v>
      </c>
      <c r="EI990" s="2" t="n">
        <v>100</v>
      </c>
      <c r="EJ990" s="2" t="n">
        <v>20.38</v>
      </c>
      <c r="EK990" s="2" t="n">
        <v>100</v>
      </c>
      <c r="EL990" s="2" t="n">
        <v>100</v>
      </c>
      <c r="EM990" s="2" t="n">
        <v>20.38</v>
      </c>
      <c r="EN990" s="2" t="n">
        <v>100</v>
      </c>
      <c r="EO990" s="2" t="n">
        <v>100</v>
      </c>
      <c r="EP990" s="2" t="n">
        <v>20.38</v>
      </c>
    </row>
    <row r="991">
      <c r="A991" s="2" t="n">
        <v>4</v>
      </c>
      <c r="B991" s="2" t="inlineStr">
        <is>
          <t>32.02.03.02</t>
        </is>
      </c>
      <c r="C991" s="2" t="inlineStr">
        <is>
          <t>Armadura Ca-60</t>
        </is>
      </c>
      <c r="D991" s="2" t="inlineStr">
        <is>
          <t>27/04/2026</t>
        </is>
      </c>
      <c r="E991" s="2" t="inlineStr">
        <is>
          <t>15/09/2027</t>
        </is>
      </c>
      <c r="F991" s="2" t="n">
        <v>5251.234636069823</v>
      </c>
      <c r="G991" s="2" t="n">
        <v>0</v>
      </c>
      <c r="H991" s="2" t="n">
        <v>5251.234636069823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3.51</v>
      </c>
      <c r="AW991" s="2" t="n">
        <v>0.78</v>
      </c>
      <c r="AX991" s="2" t="n">
        <v>0.97</v>
      </c>
      <c r="AY991" s="2" t="n">
        <v>7.62</v>
      </c>
      <c r="AZ991" s="2" t="n">
        <v>3.31</v>
      </c>
      <c r="BA991" s="2" t="n">
        <v>3.51</v>
      </c>
      <c r="BB991" s="2" t="n">
        <v>12.27</v>
      </c>
      <c r="BC991" s="2" t="n">
        <v>6.27</v>
      </c>
      <c r="BD991" s="2" t="n">
        <v>14.51</v>
      </c>
      <c r="BE991" s="2" t="n">
        <v>16.18</v>
      </c>
      <c r="BF991" s="2" t="n">
        <v>16.97</v>
      </c>
      <c r="BG991" s="2" t="n">
        <v>19.3</v>
      </c>
      <c r="BH991" s="2" t="n">
        <v>21.94</v>
      </c>
      <c r="BI991" s="2" t="n">
        <v>25.52</v>
      </c>
      <c r="BJ991" s="2" t="n">
        <v>20.38</v>
      </c>
      <c r="BK991" s="2" t="n">
        <v>31.92</v>
      </c>
      <c r="BL991" s="2" t="n">
        <v>37.73</v>
      </c>
      <c r="BM991" s="2" t="n">
        <v>20.38</v>
      </c>
      <c r="BN991" s="2" t="n">
        <v>44.05</v>
      </c>
      <c r="BO991" s="2" t="n">
        <v>51.47</v>
      </c>
      <c r="BP991" s="2" t="n">
        <v>20.38</v>
      </c>
      <c r="BQ991" s="2" t="n">
        <v>54.5</v>
      </c>
      <c r="BR991" s="2" t="n">
        <v>58.59</v>
      </c>
      <c r="BS991" s="2" t="n">
        <v>20.38</v>
      </c>
      <c r="BT991" s="2" t="n">
        <v>60.72</v>
      </c>
      <c r="BU991" s="2" t="n">
        <v>61.8</v>
      </c>
      <c r="BV991" s="2" t="n">
        <v>20.38</v>
      </c>
      <c r="BW991" s="2" t="n">
        <v>68.20999999999999</v>
      </c>
      <c r="BX991" s="2" t="n">
        <v>66.73</v>
      </c>
      <c r="BY991" s="2" t="n">
        <v>20.38</v>
      </c>
      <c r="BZ991" s="2" t="n">
        <v>73.15000000000001</v>
      </c>
      <c r="CA991" s="2" t="n">
        <v>71.67</v>
      </c>
      <c r="CB991" s="2" t="n">
        <v>20.38</v>
      </c>
      <c r="CC991" s="2" t="n">
        <v>78.08</v>
      </c>
      <c r="CD991" s="2" t="n">
        <v>76.59999999999999</v>
      </c>
      <c r="CE991" s="2" t="n">
        <v>20.38</v>
      </c>
      <c r="CF991" s="2" t="n">
        <v>83.26000000000001</v>
      </c>
      <c r="CG991" s="2" t="n">
        <v>81.78</v>
      </c>
      <c r="CH991" s="2" t="n">
        <v>20.38</v>
      </c>
      <c r="CI991" s="2" t="n">
        <v>88.19</v>
      </c>
      <c r="CJ991" s="2" t="n">
        <v>86.70999999999999</v>
      </c>
      <c r="CK991" s="2" t="n">
        <v>20.38</v>
      </c>
      <c r="CL991" s="2" t="n">
        <v>93.63</v>
      </c>
      <c r="CM991" s="2" t="n">
        <v>92.14</v>
      </c>
      <c r="CN991" s="2" t="n">
        <v>20.38</v>
      </c>
      <c r="CO991" s="2" t="n">
        <v>98.20999999999999</v>
      </c>
      <c r="CP991" s="2" t="n">
        <v>97.7</v>
      </c>
      <c r="CQ991" s="2" t="n">
        <v>20.38</v>
      </c>
      <c r="CR991" s="2" t="n">
        <v>99.45</v>
      </c>
      <c r="CS991" s="2" t="n">
        <v>99.22</v>
      </c>
      <c r="CT991" s="2" t="n">
        <v>20.38</v>
      </c>
      <c r="CU991" s="2" t="n">
        <v>100</v>
      </c>
      <c r="CV991" s="2" t="n">
        <v>100</v>
      </c>
      <c r="CW991" s="2" t="n">
        <v>20.38</v>
      </c>
      <c r="CX991" s="2" t="n">
        <v>100</v>
      </c>
      <c r="CY991" s="2" t="n">
        <v>100</v>
      </c>
      <c r="CZ991" s="2" t="n">
        <v>20.38</v>
      </c>
      <c r="DA991" s="2" t="n">
        <v>100</v>
      </c>
      <c r="DB991" s="2" t="n">
        <v>100</v>
      </c>
      <c r="DC991" s="2" t="n">
        <v>20.38</v>
      </c>
      <c r="DD991" s="2" t="n">
        <v>100</v>
      </c>
      <c r="DE991" s="2" t="n">
        <v>100</v>
      </c>
      <c r="DF991" s="2" t="n">
        <v>20.38</v>
      </c>
      <c r="DG991" s="2" t="n">
        <v>100</v>
      </c>
      <c r="DH991" s="2" t="n">
        <v>100</v>
      </c>
      <c r="DI991" s="2" t="n">
        <v>20.38</v>
      </c>
      <c r="DJ991" s="2" t="n">
        <v>100</v>
      </c>
      <c r="DK991" s="2" t="n">
        <v>100</v>
      </c>
      <c r="DL991" s="2" t="n">
        <v>20.38</v>
      </c>
      <c r="DM991" s="2" t="n">
        <v>100</v>
      </c>
      <c r="DN991" s="2" t="n">
        <v>100</v>
      </c>
      <c r="DO991" s="2" t="n">
        <v>20.38</v>
      </c>
      <c r="DP991" s="2" t="n">
        <v>100</v>
      </c>
      <c r="DQ991" s="2" t="n">
        <v>100</v>
      </c>
      <c r="DR991" s="2" t="n">
        <v>20.38</v>
      </c>
      <c r="DS991" s="2" t="n">
        <v>100</v>
      </c>
      <c r="DT991" s="2" t="n">
        <v>100</v>
      </c>
      <c r="DU991" s="2" t="n">
        <v>20.38</v>
      </c>
      <c r="DV991" s="2" t="n">
        <v>100</v>
      </c>
      <c r="DW991" s="2" t="n">
        <v>100</v>
      </c>
      <c r="DX991" s="2" t="n">
        <v>20.38</v>
      </c>
      <c r="DY991" s="2" t="n">
        <v>100</v>
      </c>
      <c r="DZ991" s="2" t="n">
        <v>100</v>
      </c>
      <c r="EA991" s="2" t="n">
        <v>20.38</v>
      </c>
      <c r="EB991" s="2" t="n">
        <v>100</v>
      </c>
      <c r="EC991" s="2" t="n">
        <v>100</v>
      </c>
      <c r="ED991" s="2" t="n">
        <v>20.38</v>
      </c>
      <c r="EE991" s="2" t="n">
        <v>100</v>
      </c>
      <c r="EF991" s="2" t="n">
        <v>100</v>
      </c>
      <c r="EG991" s="2" t="n">
        <v>20.38</v>
      </c>
      <c r="EH991" s="2" t="n">
        <v>100</v>
      </c>
      <c r="EI991" s="2" t="n">
        <v>100</v>
      </c>
      <c r="EJ991" s="2" t="n">
        <v>20.38</v>
      </c>
      <c r="EK991" s="2" t="n">
        <v>100</v>
      </c>
      <c r="EL991" s="2" t="n">
        <v>100</v>
      </c>
      <c r="EM991" s="2" t="n">
        <v>20.38</v>
      </c>
      <c r="EN991" s="2" t="n">
        <v>100</v>
      </c>
      <c r="EO991" s="2" t="n">
        <v>100</v>
      </c>
      <c r="EP991" s="2" t="n">
        <v>20.38</v>
      </c>
    </row>
    <row r="992">
      <c r="A992" s="2" t="n">
        <v>4</v>
      </c>
      <c r="B992" s="2" t="inlineStr">
        <is>
          <t>32.02.03.03</t>
        </is>
      </c>
      <c r="C992" s="2" t="inlineStr">
        <is>
          <t>Concreto preparado na obra, controle "A", brita 1 e 2, fck 20 Mpa</t>
        </is>
      </c>
      <c r="D992" s="2" t="inlineStr">
        <is>
          <t>27/04/2026</t>
        </is>
      </c>
      <c r="E992" s="2" t="inlineStr">
        <is>
          <t>15/09/2027</t>
        </is>
      </c>
      <c r="F992" s="2" t="n">
        <v>42681.40530499251</v>
      </c>
      <c r="G992" s="2" t="n">
        <v>0</v>
      </c>
      <c r="H992" s="2" t="n">
        <v>42681.40530499251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3.51</v>
      </c>
      <c r="AW992" s="2" t="n">
        <v>0.78</v>
      </c>
      <c r="AX992" s="2" t="n">
        <v>0.97</v>
      </c>
      <c r="AY992" s="2" t="n">
        <v>7.62</v>
      </c>
      <c r="AZ992" s="2" t="n">
        <v>3.31</v>
      </c>
      <c r="BA992" s="2" t="n">
        <v>3.51</v>
      </c>
      <c r="BB992" s="2" t="n">
        <v>12.27</v>
      </c>
      <c r="BC992" s="2" t="n">
        <v>6.27</v>
      </c>
      <c r="BD992" s="2" t="n">
        <v>14.51</v>
      </c>
      <c r="BE992" s="2" t="n">
        <v>16.18</v>
      </c>
      <c r="BF992" s="2" t="n">
        <v>16.97</v>
      </c>
      <c r="BG992" s="2" t="n">
        <v>19.3</v>
      </c>
      <c r="BH992" s="2" t="n">
        <v>21.94</v>
      </c>
      <c r="BI992" s="2" t="n">
        <v>25.52</v>
      </c>
      <c r="BJ992" s="2" t="n">
        <v>20.38</v>
      </c>
      <c r="BK992" s="2" t="n">
        <v>31.92</v>
      </c>
      <c r="BL992" s="2" t="n">
        <v>37.73</v>
      </c>
      <c r="BM992" s="2" t="n">
        <v>20.38</v>
      </c>
      <c r="BN992" s="2" t="n">
        <v>44.05</v>
      </c>
      <c r="BO992" s="2" t="n">
        <v>51.47</v>
      </c>
      <c r="BP992" s="2" t="n">
        <v>20.38</v>
      </c>
      <c r="BQ992" s="2" t="n">
        <v>54.5</v>
      </c>
      <c r="BR992" s="2" t="n">
        <v>58.59</v>
      </c>
      <c r="BS992" s="2" t="n">
        <v>20.38</v>
      </c>
      <c r="BT992" s="2" t="n">
        <v>60.72</v>
      </c>
      <c r="BU992" s="2" t="n">
        <v>61.8</v>
      </c>
      <c r="BV992" s="2" t="n">
        <v>20.38</v>
      </c>
      <c r="BW992" s="2" t="n">
        <v>68.20999999999999</v>
      </c>
      <c r="BX992" s="2" t="n">
        <v>66.73</v>
      </c>
      <c r="BY992" s="2" t="n">
        <v>20.38</v>
      </c>
      <c r="BZ992" s="2" t="n">
        <v>73.15000000000001</v>
      </c>
      <c r="CA992" s="2" t="n">
        <v>71.67</v>
      </c>
      <c r="CB992" s="2" t="n">
        <v>20.38</v>
      </c>
      <c r="CC992" s="2" t="n">
        <v>78.08</v>
      </c>
      <c r="CD992" s="2" t="n">
        <v>76.59999999999999</v>
      </c>
      <c r="CE992" s="2" t="n">
        <v>20.38</v>
      </c>
      <c r="CF992" s="2" t="n">
        <v>83.26000000000001</v>
      </c>
      <c r="CG992" s="2" t="n">
        <v>81.78</v>
      </c>
      <c r="CH992" s="2" t="n">
        <v>20.38</v>
      </c>
      <c r="CI992" s="2" t="n">
        <v>88.19</v>
      </c>
      <c r="CJ992" s="2" t="n">
        <v>86.70999999999999</v>
      </c>
      <c r="CK992" s="2" t="n">
        <v>20.38</v>
      </c>
      <c r="CL992" s="2" t="n">
        <v>93.63</v>
      </c>
      <c r="CM992" s="2" t="n">
        <v>92.14</v>
      </c>
      <c r="CN992" s="2" t="n">
        <v>20.38</v>
      </c>
      <c r="CO992" s="2" t="n">
        <v>98.20999999999999</v>
      </c>
      <c r="CP992" s="2" t="n">
        <v>97.7</v>
      </c>
      <c r="CQ992" s="2" t="n">
        <v>20.38</v>
      </c>
      <c r="CR992" s="2" t="n">
        <v>99.45</v>
      </c>
      <c r="CS992" s="2" t="n">
        <v>99.22</v>
      </c>
      <c r="CT992" s="2" t="n">
        <v>20.38</v>
      </c>
      <c r="CU992" s="2" t="n">
        <v>100</v>
      </c>
      <c r="CV992" s="2" t="n">
        <v>100</v>
      </c>
      <c r="CW992" s="2" t="n">
        <v>20.38</v>
      </c>
      <c r="CX992" s="2" t="n">
        <v>100</v>
      </c>
      <c r="CY992" s="2" t="n">
        <v>100</v>
      </c>
      <c r="CZ992" s="2" t="n">
        <v>20.38</v>
      </c>
      <c r="DA992" s="2" t="n">
        <v>100</v>
      </c>
      <c r="DB992" s="2" t="n">
        <v>100</v>
      </c>
      <c r="DC992" s="2" t="n">
        <v>20.38</v>
      </c>
      <c r="DD992" s="2" t="n">
        <v>100</v>
      </c>
      <c r="DE992" s="2" t="n">
        <v>100</v>
      </c>
      <c r="DF992" s="2" t="n">
        <v>20.38</v>
      </c>
      <c r="DG992" s="2" t="n">
        <v>100</v>
      </c>
      <c r="DH992" s="2" t="n">
        <v>100</v>
      </c>
      <c r="DI992" s="2" t="n">
        <v>20.38</v>
      </c>
      <c r="DJ992" s="2" t="n">
        <v>100</v>
      </c>
      <c r="DK992" s="2" t="n">
        <v>100</v>
      </c>
      <c r="DL992" s="2" t="n">
        <v>20.38</v>
      </c>
      <c r="DM992" s="2" t="n">
        <v>100</v>
      </c>
      <c r="DN992" s="2" t="n">
        <v>100</v>
      </c>
      <c r="DO992" s="2" t="n">
        <v>20.38</v>
      </c>
      <c r="DP992" s="2" t="n">
        <v>100</v>
      </c>
      <c r="DQ992" s="2" t="n">
        <v>100</v>
      </c>
      <c r="DR992" s="2" t="n">
        <v>20.38</v>
      </c>
      <c r="DS992" s="2" t="n">
        <v>100</v>
      </c>
      <c r="DT992" s="2" t="n">
        <v>100</v>
      </c>
      <c r="DU992" s="2" t="n">
        <v>20.38</v>
      </c>
      <c r="DV992" s="2" t="n">
        <v>100</v>
      </c>
      <c r="DW992" s="2" t="n">
        <v>100</v>
      </c>
      <c r="DX992" s="2" t="n">
        <v>20.38</v>
      </c>
      <c r="DY992" s="2" t="n">
        <v>100</v>
      </c>
      <c r="DZ992" s="2" t="n">
        <v>100</v>
      </c>
      <c r="EA992" s="2" t="n">
        <v>20.38</v>
      </c>
      <c r="EB992" s="2" t="n">
        <v>100</v>
      </c>
      <c r="EC992" s="2" t="n">
        <v>100</v>
      </c>
      <c r="ED992" s="2" t="n">
        <v>20.38</v>
      </c>
      <c r="EE992" s="2" t="n">
        <v>100</v>
      </c>
      <c r="EF992" s="2" t="n">
        <v>100</v>
      </c>
      <c r="EG992" s="2" t="n">
        <v>20.38</v>
      </c>
      <c r="EH992" s="2" t="n">
        <v>100</v>
      </c>
      <c r="EI992" s="2" t="n">
        <v>100</v>
      </c>
      <c r="EJ992" s="2" t="n">
        <v>20.38</v>
      </c>
      <c r="EK992" s="2" t="n">
        <v>100</v>
      </c>
      <c r="EL992" s="2" t="n">
        <v>100</v>
      </c>
      <c r="EM992" s="2" t="n">
        <v>20.38</v>
      </c>
      <c r="EN992" s="2" t="n">
        <v>100</v>
      </c>
      <c r="EO992" s="2" t="n">
        <v>100</v>
      </c>
      <c r="EP992" s="2" t="n">
        <v>20.38</v>
      </c>
    </row>
    <row r="993">
      <c r="A993" s="2" t="n">
        <v>3</v>
      </c>
      <c r="B993" s="2" t="inlineStr">
        <is>
          <t>32.02.04</t>
        </is>
      </c>
      <c r="C993" s="2" t="inlineStr">
        <is>
          <t>Alvenaria de vedação com blocos de concreto esp. 14cm</t>
        </is>
      </c>
      <c r="D993" s="2" t="inlineStr">
        <is>
          <t>27/04/2026</t>
        </is>
      </c>
      <c r="E993" s="2" t="inlineStr">
        <is>
          <t>15/09/2027</t>
        </is>
      </c>
      <c r="F993" s="2" t="n">
        <v>600668.7829780075</v>
      </c>
      <c r="G993" s="2" t="n">
        <v>0</v>
      </c>
      <c r="H993" s="2" t="n">
        <v>600668.7829780075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1.76</v>
      </c>
      <c r="AW993" s="2" t="n">
        <v>0.39</v>
      </c>
      <c r="AX993" s="2" t="n">
        <v>0.49</v>
      </c>
      <c r="AY993" s="2" t="n">
        <v>3.73</v>
      </c>
      <c r="AZ993" s="2" t="n">
        <v>1.67</v>
      </c>
      <c r="BA993" s="2" t="n">
        <v>1.76</v>
      </c>
      <c r="BB993" s="2" t="n">
        <v>5.78</v>
      </c>
      <c r="BC993" s="2" t="n">
        <v>2.79</v>
      </c>
      <c r="BD993" s="2" t="n">
        <v>6.27</v>
      </c>
      <c r="BE993" s="2" t="n">
        <v>7.25</v>
      </c>
      <c r="BF993" s="2" t="n">
        <v>7.21</v>
      </c>
      <c r="BG993" s="2" t="n">
        <v>8.369999999999999</v>
      </c>
      <c r="BH993" s="2" t="n">
        <v>9.31</v>
      </c>
      <c r="BI993" s="2" t="n">
        <v>10.44</v>
      </c>
      <c r="BJ993" s="2" t="n">
        <v>8.82</v>
      </c>
      <c r="BK993" s="2" t="n">
        <v>16.52</v>
      </c>
      <c r="BL993" s="2" t="n">
        <v>16.47</v>
      </c>
      <c r="BM993" s="2" t="n">
        <v>8.82</v>
      </c>
      <c r="BN993" s="2" t="n">
        <v>26.3</v>
      </c>
      <c r="BO993" s="2" t="n">
        <v>27.28</v>
      </c>
      <c r="BP993" s="2" t="n">
        <v>8.82</v>
      </c>
      <c r="BQ993" s="2" t="n">
        <v>35.15</v>
      </c>
      <c r="BR993" s="2" t="n">
        <v>35.29</v>
      </c>
      <c r="BS993" s="2" t="n">
        <v>8.82</v>
      </c>
      <c r="BT993" s="2" t="n">
        <v>41.2</v>
      </c>
      <c r="BU993" s="2" t="n">
        <v>40.07</v>
      </c>
      <c r="BV993" s="2" t="n">
        <v>8.82</v>
      </c>
      <c r="BW993" s="2" t="n">
        <v>49.63</v>
      </c>
      <c r="BX993" s="2" t="n">
        <v>47.43</v>
      </c>
      <c r="BY993" s="2" t="n">
        <v>8.82</v>
      </c>
      <c r="BZ993" s="2" t="n">
        <v>56.99</v>
      </c>
      <c r="CA993" s="2" t="n">
        <v>54.78</v>
      </c>
      <c r="CB993" s="2" t="n">
        <v>8.82</v>
      </c>
      <c r="CC993" s="2" t="n">
        <v>64.34</v>
      </c>
      <c r="CD993" s="2" t="n">
        <v>62.13</v>
      </c>
      <c r="CE993" s="2" t="n">
        <v>8.82</v>
      </c>
      <c r="CF993" s="2" t="n">
        <v>72.06</v>
      </c>
      <c r="CG993" s="2" t="n">
        <v>69.84999999999999</v>
      </c>
      <c r="CH993" s="2" t="n">
        <v>8.82</v>
      </c>
      <c r="CI993" s="2" t="n">
        <v>79.41</v>
      </c>
      <c r="CJ993" s="2" t="n">
        <v>77.20999999999999</v>
      </c>
      <c r="CK993" s="2" t="n">
        <v>8.82</v>
      </c>
      <c r="CL993" s="2" t="n">
        <v>87.63</v>
      </c>
      <c r="CM993" s="2" t="n">
        <v>85.29000000000001</v>
      </c>
      <c r="CN993" s="2" t="n">
        <v>8.82</v>
      </c>
      <c r="CO993" s="2" t="n">
        <v>95.72</v>
      </c>
      <c r="CP993" s="2" t="n">
        <v>94.72</v>
      </c>
      <c r="CQ993" s="2" t="n">
        <v>8.82</v>
      </c>
      <c r="CR993" s="2" t="n">
        <v>99.02</v>
      </c>
      <c r="CS993" s="2" t="n">
        <v>98.48999999999999</v>
      </c>
      <c r="CT993" s="2" t="n">
        <v>8.82</v>
      </c>
      <c r="CU993" s="2" t="n">
        <v>100</v>
      </c>
      <c r="CV993" s="2" t="n">
        <v>100</v>
      </c>
      <c r="CW993" s="2" t="n">
        <v>8.82</v>
      </c>
      <c r="CX993" s="2" t="n">
        <v>100</v>
      </c>
      <c r="CY993" s="2" t="n">
        <v>100</v>
      </c>
      <c r="CZ993" s="2" t="n">
        <v>8.82</v>
      </c>
      <c r="DA993" s="2" t="n">
        <v>100</v>
      </c>
      <c r="DB993" s="2" t="n">
        <v>100</v>
      </c>
      <c r="DC993" s="2" t="n">
        <v>8.82</v>
      </c>
      <c r="DD993" s="2" t="n">
        <v>100</v>
      </c>
      <c r="DE993" s="2" t="n">
        <v>100</v>
      </c>
      <c r="DF993" s="2" t="n">
        <v>8.82</v>
      </c>
      <c r="DG993" s="2" t="n">
        <v>100</v>
      </c>
      <c r="DH993" s="2" t="n">
        <v>100</v>
      </c>
      <c r="DI993" s="2" t="n">
        <v>8.82</v>
      </c>
      <c r="DJ993" s="2" t="n">
        <v>100</v>
      </c>
      <c r="DK993" s="2" t="n">
        <v>100</v>
      </c>
      <c r="DL993" s="2" t="n">
        <v>8.82</v>
      </c>
      <c r="DM993" s="2" t="n">
        <v>100</v>
      </c>
      <c r="DN993" s="2" t="n">
        <v>100</v>
      </c>
      <c r="DO993" s="2" t="n">
        <v>8.82</v>
      </c>
      <c r="DP993" s="2" t="n">
        <v>100</v>
      </c>
      <c r="DQ993" s="2" t="n">
        <v>100</v>
      </c>
      <c r="DR993" s="2" t="n">
        <v>8.82</v>
      </c>
      <c r="DS993" s="2" t="n">
        <v>100</v>
      </c>
      <c r="DT993" s="2" t="n">
        <v>100</v>
      </c>
      <c r="DU993" s="2" t="n">
        <v>8.82</v>
      </c>
      <c r="DV993" s="2" t="n">
        <v>100</v>
      </c>
      <c r="DW993" s="2" t="n">
        <v>100</v>
      </c>
      <c r="DX993" s="2" t="n">
        <v>8.82</v>
      </c>
      <c r="DY993" s="2" t="n">
        <v>100</v>
      </c>
      <c r="DZ993" s="2" t="n">
        <v>100</v>
      </c>
      <c r="EA993" s="2" t="n">
        <v>8.82</v>
      </c>
      <c r="EB993" s="2" t="n">
        <v>100</v>
      </c>
      <c r="EC993" s="2" t="n">
        <v>100</v>
      </c>
      <c r="ED993" s="2" t="n">
        <v>8.82</v>
      </c>
      <c r="EE993" s="2" t="n">
        <v>100</v>
      </c>
      <c r="EF993" s="2" t="n">
        <v>100</v>
      </c>
      <c r="EG993" s="2" t="n">
        <v>8.82</v>
      </c>
      <c r="EH993" s="2" t="n">
        <v>100</v>
      </c>
      <c r="EI993" s="2" t="n">
        <v>100</v>
      </c>
      <c r="EJ993" s="2" t="n">
        <v>8.82</v>
      </c>
      <c r="EK993" s="2" t="n">
        <v>100</v>
      </c>
      <c r="EL993" s="2" t="n">
        <v>100</v>
      </c>
      <c r="EM993" s="2" t="n">
        <v>8.82</v>
      </c>
      <c r="EN993" s="2" t="n">
        <v>100</v>
      </c>
      <c r="EO993" s="2" t="n">
        <v>100</v>
      </c>
      <c r="EP993" s="2" t="n">
        <v>8.82</v>
      </c>
    </row>
    <row r="994">
      <c r="A994" s="2" t="n">
        <v>4</v>
      </c>
      <c r="B994" s="2" t="inlineStr">
        <is>
          <t>32.02.04.01</t>
        </is>
      </c>
      <c r="C994" s="2" t="inlineStr">
        <is>
          <t>Alvenaria de vedação com blocos de concreto esp. 14m</t>
        </is>
      </c>
      <c r="D994" s="2" t="inlineStr">
        <is>
          <t>27/04/2026</t>
        </is>
      </c>
      <c r="E994" s="2" t="inlineStr">
        <is>
          <t>15/09/2027</t>
        </is>
      </c>
      <c r="F994" s="2" t="n">
        <v>600668.7829780075</v>
      </c>
      <c r="G994" s="2" t="n">
        <v>0</v>
      </c>
      <c r="H994" s="2" t="n">
        <v>600668.7829780075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1.76</v>
      </c>
      <c r="AW994" s="2" t="n">
        <v>0.39</v>
      </c>
      <c r="AX994" s="2" t="n">
        <v>0.49</v>
      </c>
      <c r="AY994" s="2" t="n">
        <v>3.73</v>
      </c>
      <c r="AZ994" s="2" t="n">
        <v>1.67</v>
      </c>
      <c r="BA994" s="2" t="n">
        <v>1.76</v>
      </c>
      <c r="BB994" s="2" t="n">
        <v>5.78</v>
      </c>
      <c r="BC994" s="2" t="n">
        <v>2.79</v>
      </c>
      <c r="BD994" s="2" t="n">
        <v>6.27</v>
      </c>
      <c r="BE994" s="2" t="n">
        <v>7.25</v>
      </c>
      <c r="BF994" s="2" t="n">
        <v>7.21</v>
      </c>
      <c r="BG994" s="2" t="n">
        <v>8.369999999999999</v>
      </c>
      <c r="BH994" s="2" t="n">
        <v>9.31</v>
      </c>
      <c r="BI994" s="2" t="n">
        <v>10.44</v>
      </c>
      <c r="BJ994" s="2" t="n">
        <v>8.82</v>
      </c>
      <c r="BK994" s="2" t="n">
        <v>16.52</v>
      </c>
      <c r="BL994" s="2" t="n">
        <v>16.47</v>
      </c>
      <c r="BM994" s="2" t="n">
        <v>8.82</v>
      </c>
      <c r="BN994" s="2" t="n">
        <v>26.3</v>
      </c>
      <c r="BO994" s="2" t="n">
        <v>27.28</v>
      </c>
      <c r="BP994" s="2" t="n">
        <v>8.82</v>
      </c>
      <c r="BQ994" s="2" t="n">
        <v>35.15</v>
      </c>
      <c r="BR994" s="2" t="n">
        <v>35.29</v>
      </c>
      <c r="BS994" s="2" t="n">
        <v>8.82</v>
      </c>
      <c r="BT994" s="2" t="n">
        <v>41.2</v>
      </c>
      <c r="BU994" s="2" t="n">
        <v>40.07</v>
      </c>
      <c r="BV994" s="2" t="n">
        <v>8.82</v>
      </c>
      <c r="BW994" s="2" t="n">
        <v>49.63</v>
      </c>
      <c r="BX994" s="2" t="n">
        <v>47.43</v>
      </c>
      <c r="BY994" s="2" t="n">
        <v>8.82</v>
      </c>
      <c r="BZ994" s="2" t="n">
        <v>56.99</v>
      </c>
      <c r="CA994" s="2" t="n">
        <v>54.78</v>
      </c>
      <c r="CB994" s="2" t="n">
        <v>8.82</v>
      </c>
      <c r="CC994" s="2" t="n">
        <v>64.34</v>
      </c>
      <c r="CD994" s="2" t="n">
        <v>62.13</v>
      </c>
      <c r="CE994" s="2" t="n">
        <v>8.82</v>
      </c>
      <c r="CF994" s="2" t="n">
        <v>72.06</v>
      </c>
      <c r="CG994" s="2" t="n">
        <v>69.84999999999999</v>
      </c>
      <c r="CH994" s="2" t="n">
        <v>8.82</v>
      </c>
      <c r="CI994" s="2" t="n">
        <v>79.41</v>
      </c>
      <c r="CJ994" s="2" t="n">
        <v>77.20999999999999</v>
      </c>
      <c r="CK994" s="2" t="n">
        <v>8.82</v>
      </c>
      <c r="CL994" s="2" t="n">
        <v>87.63</v>
      </c>
      <c r="CM994" s="2" t="n">
        <v>85.29000000000001</v>
      </c>
      <c r="CN994" s="2" t="n">
        <v>8.82</v>
      </c>
      <c r="CO994" s="2" t="n">
        <v>95.72</v>
      </c>
      <c r="CP994" s="2" t="n">
        <v>94.72</v>
      </c>
      <c r="CQ994" s="2" t="n">
        <v>8.82</v>
      </c>
      <c r="CR994" s="2" t="n">
        <v>99.02</v>
      </c>
      <c r="CS994" s="2" t="n">
        <v>98.48999999999999</v>
      </c>
      <c r="CT994" s="2" t="n">
        <v>8.82</v>
      </c>
      <c r="CU994" s="2" t="n">
        <v>100</v>
      </c>
      <c r="CV994" s="2" t="n">
        <v>100</v>
      </c>
      <c r="CW994" s="2" t="n">
        <v>8.82</v>
      </c>
      <c r="CX994" s="2" t="n">
        <v>100</v>
      </c>
      <c r="CY994" s="2" t="n">
        <v>100</v>
      </c>
      <c r="CZ994" s="2" t="n">
        <v>8.82</v>
      </c>
      <c r="DA994" s="2" t="n">
        <v>100</v>
      </c>
      <c r="DB994" s="2" t="n">
        <v>100</v>
      </c>
      <c r="DC994" s="2" t="n">
        <v>8.82</v>
      </c>
      <c r="DD994" s="2" t="n">
        <v>100</v>
      </c>
      <c r="DE994" s="2" t="n">
        <v>100</v>
      </c>
      <c r="DF994" s="2" t="n">
        <v>8.82</v>
      </c>
      <c r="DG994" s="2" t="n">
        <v>100</v>
      </c>
      <c r="DH994" s="2" t="n">
        <v>100</v>
      </c>
      <c r="DI994" s="2" t="n">
        <v>8.82</v>
      </c>
      <c r="DJ994" s="2" t="n">
        <v>100</v>
      </c>
      <c r="DK994" s="2" t="n">
        <v>100</v>
      </c>
      <c r="DL994" s="2" t="n">
        <v>8.82</v>
      </c>
      <c r="DM994" s="2" t="n">
        <v>100</v>
      </c>
      <c r="DN994" s="2" t="n">
        <v>100</v>
      </c>
      <c r="DO994" s="2" t="n">
        <v>8.82</v>
      </c>
      <c r="DP994" s="2" t="n">
        <v>100</v>
      </c>
      <c r="DQ994" s="2" t="n">
        <v>100</v>
      </c>
      <c r="DR994" s="2" t="n">
        <v>8.82</v>
      </c>
      <c r="DS994" s="2" t="n">
        <v>100</v>
      </c>
      <c r="DT994" s="2" t="n">
        <v>100</v>
      </c>
      <c r="DU994" s="2" t="n">
        <v>8.82</v>
      </c>
      <c r="DV994" s="2" t="n">
        <v>100</v>
      </c>
      <c r="DW994" s="2" t="n">
        <v>100</v>
      </c>
      <c r="DX994" s="2" t="n">
        <v>8.82</v>
      </c>
      <c r="DY994" s="2" t="n">
        <v>100</v>
      </c>
      <c r="DZ994" s="2" t="n">
        <v>100</v>
      </c>
      <c r="EA994" s="2" t="n">
        <v>8.82</v>
      </c>
      <c r="EB994" s="2" t="n">
        <v>100</v>
      </c>
      <c r="EC994" s="2" t="n">
        <v>100</v>
      </c>
      <c r="ED994" s="2" t="n">
        <v>8.82</v>
      </c>
      <c r="EE994" s="2" t="n">
        <v>100</v>
      </c>
      <c r="EF994" s="2" t="n">
        <v>100</v>
      </c>
      <c r="EG994" s="2" t="n">
        <v>8.82</v>
      </c>
      <c r="EH994" s="2" t="n">
        <v>100</v>
      </c>
      <c r="EI994" s="2" t="n">
        <v>100</v>
      </c>
      <c r="EJ994" s="2" t="n">
        <v>8.82</v>
      </c>
      <c r="EK994" s="2" t="n">
        <v>100</v>
      </c>
      <c r="EL994" s="2" t="n">
        <v>100</v>
      </c>
      <c r="EM994" s="2" t="n">
        <v>8.82</v>
      </c>
      <c r="EN994" s="2" t="n">
        <v>100</v>
      </c>
      <c r="EO994" s="2" t="n">
        <v>100</v>
      </c>
      <c r="EP994" s="2" t="n">
        <v>8.82</v>
      </c>
    </row>
    <row r="995">
      <c r="A995" s="2" t="n">
        <v>3</v>
      </c>
      <c r="B995" s="2" t="inlineStr">
        <is>
          <t>32.02.05</t>
        </is>
      </c>
      <c r="C995" s="2" t="inlineStr">
        <is>
          <t>Revestimento do muro com argamassa de cimento e areia</t>
        </is>
      </c>
      <c r="D995" s="2" t="inlineStr">
        <is>
          <t>11/08/2028</t>
        </is>
      </c>
      <c r="E995" s="2" t="inlineStr">
        <is>
          <t>25/09/2028</t>
        </is>
      </c>
      <c r="F995" s="2" t="n">
        <v>4525.113424699567</v>
      </c>
      <c r="G995" s="2" t="n">
        <v>0</v>
      </c>
      <c r="H995" s="2" t="n">
        <v>4525.113424699567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0</v>
      </c>
      <c r="DN995" s="2" t="n">
        <v>0</v>
      </c>
      <c r="DO995" s="2" t="n">
        <v>0</v>
      </c>
      <c r="DP995" s="2" t="n">
        <v>0</v>
      </c>
      <c r="DQ995" s="2" t="n">
        <v>0</v>
      </c>
      <c r="DR995" s="2" t="n">
        <v>0</v>
      </c>
      <c r="DS995" s="2" t="n">
        <v>0</v>
      </c>
      <c r="DT995" s="2" t="n">
        <v>0</v>
      </c>
      <c r="DU995" s="2" t="n">
        <v>0</v>
      </c>
      <c r="DV995" s="2" t="n">
        <v>0</v>
      </c>
      <c r="DW995" s="2" t="n">
        <v>0</v>
      </c>
      <c r="DX995" s="2" t="n">
        <v>0</v>
      </c>
      <c r="DY995" s="2" t="n">
        <v>0</v>
      </c>
      <c r="DZ995" s="2" t="n">
        <v>0</v>
      </c>
      <c r="EA995" s="2" t="n">
        <v>0</v>
      </c>
      <c r="EB995" s="2" t="n">
        <v>46.67</v>
      </c>
      <c r="EC995" s="2" t="n">
        <v>26.67</v>
      </c>
      <c r="ED995" s="2" t="n">
        <v>0</v>
      </c>
      <c r="EE995" s="2" t="n">
        <v>100</v>
      </c>
      <c r="EF995" s="2" t="n">
        <v>93.33</v>
      </c>
      <c r="EG995" s="2" t="n">
        <v>0</v>
      </c>
      <c r="EH995" s="2" t="n">
        <v>100</v>
      </c>
      <c r="EI995" s="2" t="n">
        <v>100</v>
      </c>
      <c r="EJ995" s="2" t="n">
        <v>0</v>
      </c>
      <c r="EK995" s="2" t="n">
        <v>100</v>
      </c>
      <c r="EL995" s="2" t="n">
        <v>100</v>
      </c>
      <c r="EM995" s="2" t="n">
        <v>0</v>
      </c>
      <c r="EN995" s="2" t="n">
        <v>100</v>
      </c>
      <c r="EO995" s="2" t="n">
        <v>100</v>
      </c>
      <c r="EP995" s="2" t="n">
        <v>0</v>
      </c>
    </row>
    <row r="996">
      <c r="A996" s="2" t="n">
        <v>4</v>
      </c>
      <c r="B996" s="2" t="inlineStr">
        <is>
          <t>32.02.05.01</t>
        </is>
      </c>
      <c r="C996" s="2" t="inlineStr">
        <is>
          <t>Chapéu de muro pré-moldado de concreto</t>
        </is>
      </c>
      <c r="D996" s="2" t="inlineStr">
        <is>
          <t>11/08/2028</t>
        </is>
      </c>
      <c r="E996" s="2" t="inlineStr">
        <is>
          <t>25/09/2028</t>
        </is>
      </c>
      <c r="F996" s="2" t="n">
        <v>4525.113424699567</v>
      </c>
      <c r="G996" s="2" t="n">
        <v>0</v>
      </c>
      <c r="H996" s="2" t="n">
        <v>4525.113424699567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0</v>
      </c>
      <c r="DN996" s="2" t="n">
        <v>0</v>
      </c>
      <c r="DO996" s="2" t="n">
        <v>0</v>
      </c>
      <c r="DP996" s="2" t="n">
        <v>0</v>
      </c>
      <c r="DQ996" s="2" t="n">
        <v>0</v>
      </c>
      <c r="DR996" s="2" t="n">
        <v>0</v>
      </c>
      <c r="DS996" s="2" t="n">
        <v>0</v>
      </c>
      <c r="DT996" s="2" t="n">
        <v>0</v>
      </c>
      <c r="DU996" s="2" t="n">
        <v>0</v>
      </c>
      <c r="DV996" s="2" t="n">
        <v>0</v>
      </c>
      <c r="DW996" s="2" t="n">
        <v>0</v>
      </c>
      <c r="DX996" s="2" t="n">
        <v>0</v>
      </c>
      <c r="DY996" s="2" t="n">
        <v>0</v>
      </c>
      <c r="DZ996" s="2" t="n">
        <v>0</v>
      </c>
      <c r="EA996" s="2" t="n">
        <v>0</v>
      </c>
      <c r="EB996" s="2" t="n">
        <v>46.67</v>
      </c>
      <c r="EC996" s="2" t="n">
        <v>26.67</v>
      </c>
      <c r="ED996" s="2" t="n">
        <v>0</v>
      </c>
      <c r="EE996" s="2" t="n">
        <v>100</v>
      </c>
      <c r="EF996" s="2" t="n">
        <v>93.33</v>
      </c>
      <c r="EG996" s="2" t="n">
        <v>0</v>
      </c>
      <c r="EH996" s="2" t="n">
        <v>100</v>
      </c>
      <c r="EI996" s="2" t="n">
        <v>100</v>
      </c>
      <c r="EJ996" s="2" t="n">
        <v>0</v>
      </c>
      <c r="EK996" s="2" t="n">
        <v>100</v>
      </c>
      <c r="EL996" s="2" t="n">
        <v>100</v>
      </c>
      <c r="EM996" s="2" t="n">
        <v>0</v>
      </c>
      <c r="EN996" s="2" t="n">
        <v>100</v>
      </c>
      <c r="EO996" s="2" t="n">
        <v>100</v>
      </c>
      <c r="EP996" s="2" t="n">
        <v>0</v>
      </c>
    </row>
    <row r="997">
      <c r="A997" s="2" t="n">
        <v>1</v>
      </c>
      <c r="B997" s="2" t="inlineStr">
        <is>
          <t>33</t>
        </is>
      </c>
      <c r="C997" s="2" t="inlineStr">
        <is>
          <t>FORRO</t>
        </is>
      </c>
      <c r="D997" s="2" t="inlineStr">
        <is>
          <t>06/01/2027</t>
        </is>
      </c>
      <c r="E997" s="2" t="inlineStr">
        <is>
          <t>17/10/2028</t>
        </is>
      </c>
      <c r="F997" s="2" t="n">
        <v>1576702.409525156</v>
      </c>
      <c r="G997" s="2" t="n">
        <v>0</v>
      </c>
      <c r="H997" s="2" t="n">
        <v>1576702.409525156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1.82</v>
      </c>
      <c r="CB997" s="2" t="n">
        <v>0</v>
      </c>
      <c r="CC997" s="2" t="n">
        <v>0.47</v>
      </c>
      <c r="CD997" s="2" t="n">
        <v>1.82</v>
      </c>
      <c r="CE997" s="2" t="n">
        <v>0</v>
      </c>
      <c r="CF997" s="2" t="n">
        <v>8.59</v>
      </c>
      <c r="CG997" s="2" t="n">
        <v>6.74</v>
      </c>
      <c r="CH997" s="2" t="n">
        <v>0</v>
      </c>
      <c r="CI997" s="2" t="n">
        <v>14.74</v>
      </c>
      <c r="CJ997" s="2" t="n">
        <v>12.89</v>
      </c>
      <c r="CK997" s="2" t="n">
        <v>0</v>
      </c>
      <c r="CL997" s="2" t="n">
        <v>21.51</v>
      </c>
      <c r="CM997" s="2" t="n">
        <v>24.79</v>
      </c>
      <c r="CN997" s="2" t="n">
        <v>0</v>
      </c>
      <c r="CO997" s="2" t="n">
        <v>28.27</v>
      </c>
      <c r="CP997" s="2" t="n">
        <v>41.34</v>
      </c>
      <c r="CQ997" s="2" t="n">
        <v>0</v>
      </c>
      <c r="CR997" s="2" t="n">
        <v>37.71</v>
      </c>
      <c r="CS997" s="2" t="n">
        <v>46.52</v>
      </c>
      <c r="CT997" s="2" t="n">
        <v>0</v>
      </c>
      <c r="CU997" s="2" t="n">
        <v>53.95</v>
      </c>
      <c r="CV997" s="2" t="n">
        <v>52.36</v>
      </c>
      <c r="CW997" s="2" t="n">
        <v>0</v>
      </c>
      <c r="CX997" s="2" t="n">
        <v>61.22</v>
      </c>
      <c r="CY997" s="2" t="n">
        <v>58.51</v>
      </c>
      <c r="CZ997" s="2" t="n">
        <v>0</v>
      </c>
      <c r="DA997" s="2" t="n">
        <v>68.59999999999999</v>
      </c>
      <c r="DB997" s="2" t="n">
        <v>64.67</v>
      </c>
      <c r="DC997" s="2" t="n">
        <v>0</v>
      </c>
      <c r="DD997" s="2" t="n">
        <v>73.22</v>
      </c>
      <c r="DE997" s="2" t="n">
        <v>70.3</v>
      </c>
      <c r="DF997" s="2" t="n">
        <v>0</v>
      </c>
      <c r="DG997" s="2" t="n">
        <v>80.48</v>
      </c>
      <c r="DH997" s="2" t="n">
        <v>80.33</v>
      </c>
      <c r="DI997" s="2" t="n">
        <v>0</v>
      </c>
      <c r="DJ997" s="2" t="n">
        <v>82.09999999999999</v>
      </c>
      <c r="DK997" s="2" t="n">
        <v>83.7</v>
      </c>
      <c r="DL997" s="2" t="n">
        <v>0</v>
      </c>
      <c r="DM997" s="2" t="n">
        <v>83.12</v>
      </c>
      <c r="DN997" s="2" t="n">
        <v>85.58</v>
      </c>
      <c r="DO997" s="2" t="n">
        <v>0</v>
      </c>
      <c r="DP997" s="2" t="n">
        <v>86.34999999999999</v>
      </c>
      <c r="DQ997" s="2" t="n">
        <v>85.92</v>
      </c>
      <c r="DR997" s="2" t="n">
        <v>0</v>
      </c>
      <c r="DS997" s="2" t="n">
        <v>88.45</v>
      </c>
      <c r="DT997" s="2" t="n">
        <v>88.20999999999999</v>
      </c>
      <c r="DU997" s="2" t="n">
        <v>0</v>
      </c>
      <c r="DV997" s="2" t="n">
        <v>94.41</v>
      </c>
      <c r="DW997" s="2" t="n">
        <v>94.3</v>
      </c>
      <c r="DX997" s="2" t="n">
        <v>0</v>
      </c>
      <c r="DY997" s="2" t="n">
        <v>97.41</v>
      </c>
      <c r="DZ997" s="2" t="n">
        <v>95.48999999999999</v>
      </c>
      <c r="EA997" s="2" t="n">
        <v>0</v>
      </c>
      <c r="EB997" s="2" t="n">
        <v>100</v>
      </c>
      <c r="EC997" s="2" t="n">
        <v>98.03</v>
      </c>
      <c r="ED997" s="2" t="n">
        <v>0</v>
      </c>
      <c r="EE997" s="2" t="n">
        <v>100</v>
      </c>
      <c r="EF997" s="2" t="n">
        <v>98.03</v>
      </c>
      <c r="EG997" s="2" t="n">
        <v>0</v>
      </c>
      <c r="EH997" s="2" t="n">
        <v>100</v>
      </c>
      <c r="EI997" s="2" t="n">
        <v>100</v>
      </c>
      <c r="EJ997" s="2" t="n">
        <v>0</v>
      </c>
      <c r="EK997" s="2" t="n">
        <v>100</v>
      </c>
      <c r="EL997" s="2" t="n">
        <v>100</v>
      </c>
      <c r="EM997" s="2" t="n">
        <v>0</v>
      </c>
      <c r="EN997" s="2" t="n">
        <v>100</v>
      </c>
      <c r="EO997" s="2" t="n">
        <v>100</v>
      </c>
      <c r="EP997" s="2" t="n">
        <v>0</v>
      </c>
    </row>
    <row r="998">
      <c r="A998" s="2" t="n">
        <v>2</v>
      </c>
      <c r="B998" s="2" t="inlineStr">
        <is>
          <t>33.01</t>
        </is>
      </c>
      <c r="C998" s="2" t="inlineStr">
        <is>
          <t>Argamassas</t>
        </is>
      </c>
      <c r="D998" s="2" t="inlineStr">
        <is>
          <t>06/01/2027</t>
        </is>
      </c>
      <c r="E998" s="2" t="inlineStr">
        <is>
          <t>17/10/2028</t>
        </is>
      </c>
      <c r="F998" s="2" t="n">
        <v>771.7592719756844</v>
      </c>
      <c r="G998" s="2" t="n">
        <v>0</v>
      </c>
      <c r="H998" s="2" t="n">
        <v>771.7592719756844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1.82</v>
      </c>
      <c r="CB998" s="2" t="n">
        <v>0</v>
      </c>
      <c r="CC998" s="2" t="n">
        <v>0.47</v>
      </c>
      <c r="CD998" s="2" t="n">
        <v>1.82</v>
      </c>
      <c r="CE998" s="2" t="n">
        <v>0</v>
      </c>
      <c r="CF998" s="2" t="n">
        <v>8.59</v>
      </c>
      <c r="CG998" s="2" t="n">
        <v>6.74</v>
      </c>
      <c r="CH998" s="2" t="n">
        <v>0</v>
      </c>
      <c r="CI998" s="2" t="n">
        <v>14.74</v>
      </c>
      <c r="CJ998" s="2" t="n">
        <v>12.89</v>
      </c>
      <c r="CK998" s="2" t="n">
        <v>0</v>
      </c>
      <c r="CL998" s="2" t="n">
        <v>21.51</v>
      </c>
      <c r="CM998" s="2" t="n">
        <v>24.79</v>
      </c>
      <c r="CN998" s="2" t="n">
        <v>0</v>
      </c>
      <c r="CO998" s="2" t="n">
        <v>28.27</v>
      </c>
      <c r="CP998" s="2" t="n">
        <v>41.34</v>
      </c>
      <c r="CQ998" s="2" t="n">
        <v>0</v>
      </c>
      <c r="CR998" s="2" t="n">
        <v>37.71</v>
      </c>
      <c r="CS998" s="2" t="n">
        <v>46.52</v>
      </c>
      <c r="CT998" s="2" t="n">
        <v>0</v>
      </c>
      <c r="CU998" s="2" t="n">
        <v>53.95</v>
      </c>
      <c r="CV998" s="2" t="n">
        <v>52.36</v>
      </c>
      <c r="CW998" s="2" t="n">
        <v>0</v>
      </c>
      <c r="CX998" s="2" t="n">
        <v>61.22</v>
      </c>
      <c r="CY998" s="2" t="n">
        <v>58.51</v>
      </c>
      <c r="CZ998" s="2" t="n">
        <v>0</v>
      </c>
      <c r="DA998" s="2" t="n">
        <v>68.59999999999999</v>
      </c>
      <c r="DB998" s="2" t="n">
        <v>64.67</v>
      </c>
      <c r="DC998" s="2" t="n">
        <v>0</v>
      </c>
      <c r="DD998" s="2" t="n">
        <v>73.22</v>
      </c>
      <c r="DE998" s="2" t="n">
        <v>70.3</v>
      </c>
      <c r="DF998" s="2" t="n">
        <v>0</v>
      </c>
      <c r="DG998" s="2" t="n">
        <v>80.48</v>
      </c>
      <c r="DH998" s="2" t="n">
        <v>80.33</v>
      </c>
      <c r="DI998" s="2" t="n">
        <v>0</v>
      </c>
      <c r="DJ998" s="2" t="n">
        <v>82.09999999999999</v>
      </c>
      <c r="DK998" s="2" t="n">
        <v>83.7</v>
      </c>
      <c r="DL998" s="2" t="n">
        <v>0</v>
      </c>
      <c r="DM998" s="2" t="n">
        <v>83.12</v>
      </c>
      <c r="DN998" s="2" t="n">
        <v>85.58</v>
      </c>
      <c r="DO998" s="2" t="n">
        <v>0</v>
      </c>
      <c r="DP998" s="2" t="n">
        <v>86.34999999999999</v>
      </c>
      <c r="DQ998" s="2" t="n">
        <v>85.92</v>
      </c>
      <c r="DR998" s="2" t="n">
        <v>0</v>
      </c>
      <c r="DS998" s="2" t="n">
        <v>88.45</v>
      </c>
      <c r="DT998" s="2" t="n">
        <v>88.20999999999999</v>
      </c>
      <c r="DU998" s="2" t="n">
        <v>0</v>
      </c>
      <c r="DV998" s="2" t="n">
        <v>94.41</v>
      </c>
      <c r="DW998" s="2" t="n">
        <v>94.3</v>
      </c>
      <c r="DX998" s="2" t="n">
        <v>0</v>
      </c>
      <c r="DY998" s="2" t="n">
        <v>97.41</v>
      </c>
      <c r="DZ998" s="2" t="n">
        <v>95.48999999999999</v>
      </c>
      <c r="EA998" s="2" t="n">
        <v>0</v>
      </c>
      <c r="EB998" s="2" t="n">
        <v>100</v>
      </c>
      <c r="EC998" s="2" t="n">
        <v>98.03</v>
      </c>
      <c r="ED998" s="2" t="n">
        <v>0</v>
      </c>
      <c r="EE998" s="2" t="n">
        <v>100</v>
      </c>
      <c r="EF998" s="2" t="n">
        <v>98.03</v>
      </c>
      <c r="EG998" s="2" t="n">
        <v>0</v>
      </c>
      <c r="EH998" s="2" t="n">
        <v>100</v>
      </c>
      <c r="EI998" s="2" t="n">
        <v>100</v>
      </c>
      <c r="EJ998" s="2" t="n">
        <v>0</v>
      </c>
      <c r="EK998" s="2" t="n">
        <v>100</v>
      </c>
      <c r="EL998" s="2" t="n">
        <v>100</v>
      </c>
      <c r="EM998" s="2" t="n">
        <v>0</v>
      </c>
      <c r="EN998" s="2" t="n">
        <v>100</v>
      </c>
      <c r="EO998" s="2" t="n">
        <v>100</v>
      </c>
      <c r="EP998" s="2" t="n">
        <v>0</v>
      </c>
    </row>
    <row r="999">
      <c r="A999" s="2" t="n">
        <v>3</v>
      </c>
      <c r="B999" s="2" t="inlineStr">
        <is>
          <t>33.01.01</t>
        </is>
      </c>
      <c r="C999" s="2" t="inlineStr">
        <is>
          <t>Chapisco rolado</t>
        </is>
      </c>
      <c r="D999" s="2" t="inlineStr">
        <is>
          <t>06/01/2027</t>
        </is>
      </c>
      <c r="E999" s="2" t="inlineStr">
        <is>
          <t>17/10/2028</t>
        </is>
      </c>
      <c r="F999" s="2" t="n">
        <v>771.7592719756844</v>
      </c>
      <c r="G999" s="2" t="n">
        <v>0</v>
      </c>
      <c r="H999" s="2" t="n">
        <v>771.7592719756844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1.82</v>
      </c>
      <c r="CB999" s="2" t="n">
        <v>0</v>
      </c>
      <c r="CC999" s="2" t="n">
        <v>0.47</v>
      </c>
      <c r="CD999" s="2" t="n">
        <v>1.82</v>
      </c>
      <c r="CE999" s="2" t="n">
        <v>0</v>
      </c>
      <c r="CF999" s="2" t="n">
        <v>8.59</v>
      </c>
      <c r="CG999" s="2" t="n">
        <v>6.74</v>
      </c>
      <c r="CH999" s="2" t="n">
        <v>0</v>
      </c>
      <c r="CI999" s="2" t="n">
        <v>14.74</v>
      </c>
      <c r="CJ999" s="2" t="n">
        <v>12.89</v>
      </c>
      <c r="CK999" s="2" t="n">
        <v>0</v>
      </c>
      <c r="CL999" s="2" t="n">
        <v>21.51</v>
      </c>
      <c r="CM999" s="2" t="n">
        <v>24.79</v>
      </c>
      <c r="CN999" s="2" t="n">
        <v>0</v>
      </c>
      <c r="CO999" s="2" t="n">
        <v>28.27</v>
      </c>
      <c r="CP999" s="2" t="n">
        <v>41.34</v>
      </c>
      <c r="CQ999" s="2" t="n">
        <v>0</v>
      </c>
      <c r="CR999" s="2" t="n">
        <v>37.71</v>
      </c>
      <c r="CS999" s="2" t="n">
        <v>46.52</v>
      </c>
      <c r="CT999" s="2" t="n">
        <v>0</v>
      </c>
      <c r="CU999" s="2" t="n">
        <v>53.95</v>
      </c>
      <c r="CV999" s="2" t="n">
        <v>52.36</v>
      </c>
      <c r="CW999" s="2" t="n">
        <v>0</v>
      </c>
      <c r="CX999" s="2" t="n">
        <v>61.22</v>
      </c>
      <c r="CY999" s="2" t="n">
        <v>58.51</v>
      </c>
      <c r="CZ999" s="2" t="n">
        <v>0</v>
      </c>
      <c r="DA999" s="2" t="n">
        <v>68.59999999999999</v>
      </c>
      <c r="DB999" s="2" t="n">
        <v>64.67</v>
      </c>
      <c r="DC999" s="2" t="n">
        <v>0</v>
      </c>
      <c r="DD999" s="2" t="n">
        <v>73.22</v>
      </c>
      <c r="DE999" s="2" t="n">
        <v>70.3</v>
      </c>
      <c r="DF999" s="2" t="n">
        <v>0</v>
      </c>
      <c r="DG999" s="2" t="n">
        <v>80.48</v>
      </c>
      <c r="DH999" s="2" t="n">
        <v>80.33</v>
      </c>
      <c r="DI999" s="2" t="n">
        <v>0</v>
      </c>
      <c r="DJ999" s="2" t="n">
        <v>82.09999999999999</v>
      </c>
      <c r="DK999" s="2" t="n">
        <v>83.7</v>
      </c>
      <c r="DL999" s="2" t="n">
        <v>0</v>
      </c>
      <c r="DM999" s="2" t="n">
        <v>83.12</v>
      </c>
      <c r="DN999" s="2" t="n">
        <v>85.58</v>
      </c>
      <c r="DO999" s="2" t="n">
        <v>0</v>
      </c>
      <c r="DP999" s="2" t="n">
        <v>86.34999999999999</v>
      </c>
      <c r="DQ999" s="2" t="n">
        <v>85.92</v>
      </c>
      <c r="DR999" s="2" t="n">
        <v>0</v>
      </c>
      <c r="DS999" s="2" t="n">
        <v>88.45</v>
      </c>
      <c r="DT999" s="2" t="n">
        <v>88.20999999999999</v>
      </c>
      <c r="DU999" s="2" t="n">
        <v>0</v>
      </c>
      <c r="DV999" s="2" t="n">
        <v>94.41</v>
      </c>
      <c r="DW999" s="2" t="n">
        <v>94.3</v>
      </c>
      <c r="DX999" s="2" t="n">
        <v>0</v>
      </c>
      <c r="DY999" s="2" t="n">
        <v>97.41</v>
      </c>
      <c r="DZ999" s="2" t="n">
        <v>95.48999999999999</v>
      </c>
      <c r="EA999" s="2" t="n">
        <v>0</v>
      </c>
      <c r="EB999" s="2" t="n">
        <v>100</v>
      </c>
      <c r="EC999" s="2" t="n">
        <v>98.03</v>
      </c>
      <c r="ED999" s="2" t="n">
        <v>0</v>
      </c>
      <c r="EE999" s="2" t="n">
        <v>100</v>
      </c>
      <c r="EF999" s="2" t="n">
        <v>98.03</v>
      </c>
      <c r="EG999" s="2" t="n">
        <v>0</v>
      </c>
      <c r="EH999" s="2" t="n">
        <v>100</v>
      </c>
      <c r="EI999" s="2" t="n">
        <v>100</v>
      </c>
      <c r="EJ999" s="2" t="n">
        <v>0</v>
      </c>
      <c r="EK999" s="2" t="n">
        <v>100</v>
      </c>
      <c r="EL999" s="2" t="n">
        <v>100</v>
      </c>
      <c r="EM999" s="2" t="n">
        <v>0</v>
      </c>
      <c r="EN999" s="2" t="n">
        <v>100</v>
      </c>
      <c r="EO999" s="2" t="n">
        <v>100</v>
      </c>
      <c r="EP999" s="2" t="n">
        <v>0</v>
      </c>
    </row>
    <row r="1000">
      <c r="A1000" s="2" t="n">
        <v>2</v>
      </c>
      <c r="B1000" s="2" t="inlineStr">
        <is>
          <t>33.02</t>
        </is>
      </c>
      <c r="C1000" s="2" t="inlineStr">
        <is>
          <t>Forro de Gesso</t>
        </is>
      </c>
      <c r="D1000" s="2" t="inlineStr">
        <is>
          <t>06/01/2027</t>
        </is>
      </c>
      <c r="E1000" s="2" t="inlineStr">
        <is>
          <t>17/10/2028</t>
        </is>
      </c>
      <c r="F1000" s="2" t="n">
        <v>1384775.330253181</v>
      </c>
      <c r="G1000" s="2" t="n">
        <v>0</v>
      </c>
      <c r="H1000" s="2" t="n">
        <v>1384775.330253181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1.82</v>
      </c>
      <c r="CB1000" s="2" t="n">
        <v>0</v>
      </c>
      <c r="CC1000" s="2" t="n">
        <v>0.47</v>
      </c>
      <c r="CD1000" s="2" t="n">
        <v>1.82</v>
      </c>
      <c r="CE1000" s="2" t="n">
        <v>0</v>
      </c>
      <c r="CF1000" s="2" t="n">
        <v>8.59</v>
      </c>
      <c r="CG1000" s="2" t="n">
        <v>6.74</v>
      </c>
      <c r="CH1000" s="2" t="n">
        <v>0</v>
      </c>
      <c r="CI1000" s="2" t="n">
        <v>14.74</v>
      </c>
      <c r="CJ1000" s="2" t="n">
        <v>12.89</v>
      </c>
      <c r="CK1000" s="2" t="n">
        <v>0</v>
      </c>
      <c r="CL1000" s="2" t="n">
        <v>21.51</v>
      </c>
      <c r="CM1000" s="2" t="n">
        <v>24.79</v>
      </c>
      <c r="CN1000" s="2" t="n">
        <v>0</v>
      </c>
      <c r="CO1000" s="2" t="n">
        <v>28.27</v>
      </c>
      <c r="CP1000" s="2" t="n">
        <v>41.34</v>
      </c>
      <c r="CQ1000" s="2" t="n">
        <v>0</v>
      </c>
      <c r="CR1000" s="2" t="n">
        <v>37.71</v>
      </c>
      <c r="CS1000" s="2" t="n">
        <v>46.52</v>
      </c>
      <c r="CT1000" s="2" t="n">
        <v>0</v>
      </c>
      <c r="CU1000" s="2" t="n">
        <v>53.95</v>
      </c>
      <c r="CV1000" s="2" t="n">
        <v>52.36</v>
      </c>
      <c r="CW1000" s="2" t="n">
        <v>0</v>
      </c>
      <c r="CX1000" s="2" t="n">
        <v>61.22</v>
      </c>
      <c r="CY1000" s="2" t="n">
        <v>58.51</v>
      </c>
      <c r="CZ1000" s="2" t="n">
        <v>0</v>
      </c>
      <c r="DA1000" s="2" t="n">
        <v>68.59999999999999</v>
      </c>
      <c r="DB1000" s="2" t="n">
        <v>64.67</v>
      </c>
      <c r="DC1000" s="2" t="n">
        <v>0</v>
      </c>
      <c r="DD1000" s="2" t="n">
        <v>73.22</v>
      </c>
      <c r="DE1000" s="2" t="n">
        <v>70.3</v>
      </c>
      <c r="DF1000" s="2" t="n">
        <v>0</v>
      </c>
      <c r="DG1000" s="2" t="n">
        <v>80.48</v>
      </c>
      <c r="DH1000" s="2" t="n">
        <v>80.33</v>
      </c>
      <c r="DI1000" s="2" t="n">
        <v>0</v>
      </c>
      <c r="DJ1000" s="2" t="n">
        <v>82.09999999999999</v>
      </c>
      <c r="DK1000" s="2" t="n">
        <v>83.7</v>
      </c>
      <c r="DL1000" s="2" t="n">
        <v>0</v>
      </c>
      <c r="DM1000" s="2" t="n">
        <v>83.12</v>
      </c>
      <c r="DN1000" s="2" t="n">
        <v>85.58</v>
      </c>
      <c r="DO1000" s="2" t="n">
        <v>0</v>
      </c>
      <c r="DP1000" s="2" t="n">
        <v>86.34999999999999</v>
      </c>
      <c r="DQ1000" s="2" t="n">
        <v>85.92</v>
      </c>
      <c r="DR1000" s="2" t="n">
        <v>0</v>
      </c>
      <c r="DS1000" s="2" t="n">
        <v>88.45</v>
      </c>
      <c r="DT1000" s="2" t="n">
        <v>88.20999999999999</v>
      </c>
      <c r="DU1000" s="2" t="n">
        <v>0</v>
      </c>
      <c r="DV1000" s="2" t="n">
        <v>94.41</v>
      </c>
      <c r="DW1000" s="2" t="n">
        <v>94.3</v>
      </c>
      <c r="DX1000" s="2" t="n">
        <v>0</v>
      </c>
      <c r="DY1000" s="2" t="n">
        <v>97.41</v>
      </c>
      <c r="DZ1000" s="2" t="n">
        <v>95.48999999999999</v>
      </c>
      <c r="EA1000" s="2" t="n">
        <v>0</v>
      </c>
      <c r="EB1000" s="2" t="n">
        <v>100</v>
      </c>
      <c r="EC1000" s="2" t="n">
        <v>98.03</v>
      </c>
      <c r="ED1000" s="2" t="n">
        <v>0</v>
      </c>
      <c r="EE1000" s="2" t="n">
        <v>100</v>
      </c>
      <c r="EF1000" s="2" t="n">
        <v>98.03</v>
      </c>
      <c r="EG1000" s="2" t="n">
        <v>0</v>
      </c>
      <c r="EH1000" s="2" t="n">
        <v>100</v>
      </c>
      <c r="EI1000" s="2" t="n">
        <v>100</v>
      </c>
      <c r="EJ1000" s="2" t="n">
        <v>0</v>
      </c>
      <c r="EK1000" s="2" t="n">
        <v>100</v>
      </c>
      <c r="EL1000" s="2" t="n">
        <v>100</v>
      </c>
      <c r="EM1000" s="2" t="n">
        <v>0</v>
      </c>
      <c r="EN1000" s="2" t="n">
        <v>100</v>
      </c>
      <c r="EO1000" s="2" t="n">
        <v>100</v>
      </c>
      <c r="EP1000" s="2" t="n">
        <v>0</v>
      </c>
    </row>
    <row r="1001">
      <c r="A1001" s="2" t="n">
        <v>3</v>
      </c>
      <c r="B1001" s="2" t="inlineStr">
        <is>
          <t>33.02.01</t>
        </is>
      </c>
      <c r="C1001" s="2" t="inlineStr">
        <is>
          <t>Gesso Corrido em Tetos</t>
        </is>
      </c>
      <c r="D1001" s="2" t="inlineStr">
        <is>
          <t>06/01/2027</t>
        </is>
      </c>
      <c r="E1001" s="2" t="inlineStr">
        <is>
          <t>17/10/2028</t>
        </is>
      </c>
      <c r="F1001" s="2" t="n">
        <v>2316.319441180724</v>
      </c>
      <c r="G1001" s="2" t="n">
        <v>0</v>
      </c>
      <c r="H1001" s="2" t="n">
        <v>2316.319441180724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1.82</v>
      </c>
      <c r="CB1001" s="2" t="n">
        <v>0</v>
      </c>
      <c r="CC1001" s="2" t="n">
        <v>0.47</v>
      </c>
      <c r="CD1001" s="2" t="n">
        <v>1.82</v>
      </c>
      <c r="CE1001" s="2" t="n">
        <v>0</v>
      </c>
      <c r="CF1001" s="2" t="n">
        <v>8.59</v>
      </c>
      <c r="CG1001" s="2" t="n">
        <v>6.74</v>
      </c>
      <c r="CH1001" s="2" t="n">
        <v>0</v>
      </c>
      <c r="CI1001" s="2" t="n">
        <v>14.74</v>
      </c>
      <c r="CJ1001" s="2" t="n">
        <v>12.89</v>
      </c>
      <c r="CK1001" s="2" t="n">
        <v>0</v>
      </c>
      <c r="CL1001" s="2" t="n">
        <v>21.51</v>
      </c>
      <c r="CM1001" s="2" t="n">
        <v>24.79</v>
      </c>
      <c r="CN1001" s="2" t="n">
        <v>0</v>
      </c>
      <c r="CO1001" s="2" t="n">
        <v>28.27</v>
      </c>
      <c r="CP1001" s="2" t="n">
        <v>41.34</v>
      </c>
      <c r="CQ1001" s="2" t="n">
        <v>0</v>
      </c>
      <c r="CR1001" s="2" t="n">
        <v>37.71</v>
      </c>
      <c r="CS1001" s="2" t="n">
        <v>46.52</v>
      </c>
      <c r="CT1001" s="2" t="n">
        <v>0</v>
      </c>
      <c r="CU1001" s="2" t="n">
        <v>53.95</v>
      </c>
      <c r="CV1001" s="2" t="n">
        <v>52.36</v>
      </c>
      <c r="CW1001" s="2" t="n">
        <v>0</v>
      </c>
      <c r="CX1001" s="2" t="n">
        <v>61.22</v>
      </c>
      <c r="CY1001" s="2" t="n">
        <v>58.51</v>
      </c>
      <c r="CZ1001" s="2" t="n">
        <v>0</v>
      </c>
      <c r="DA1001" s="2" t="n">
        <v>68.59999999999999</v>
      </c>
      <c r="DB1001" s="2" t="n">
        <v>64.67</v>
      </c>
      <c r="DC1001" s="2" t="n">
        <v>0</v>
      </c>
      <c r="DD1001" s="2" t="n">
        <v>73.22</v>
      </c>
      <c r="DE1001" s="2" t="n">
        <v>70.3</v>
      </c>
      <c r="DF1001" s="2" t="n">
        <v>0</v>
      </c>
      <c r="DG1001" s="2" t="n">
        <v>80.48</v>
      </c>
      <c r="DH1001" s="2" t="n">
        <v>80.33</v>
      </c>
      <c r="DI1001" s="2" t="n">
        <v>0</v>
      </c>
      <c r="DJ1001" s="2" t="n">
        <v>82.09999999999999</v>
      </c>
      <c r="DK1001" s="2" t="n">
        <v>83.7</v>
      </c>
      <c r="DL1001" s="2" t="n">
        <v>0</v>
      </c>
      <c r="DM1001" s="2" t="n">
        <v>83.12</v>
      </c>
      <c r="DN1001" s="2" t="n">
        <v>85.58</v>
      </c>
      <c r="DO1001" s="2" t="n">
        <v>0</v>
      </c>
      <c r="DP1001" s="2" t="n">
        <v>86.34999999999999</v>
      </c>
      <c r="DQ1001" s="2" t="n">
        <v>85.92</v>
      </c>
      <c r="DR1001" s="2" t="n">
        <v>0</v>
      </c>
      <c r="DS1001" s="2" t="n">
        <v>88.45</v>
      </c>
      <c r="DT1001" s="2" t="n">
        <v>88.20999999999999</v>
      </c>
      <c r="DU1001" s="2" t="n">
        <v>0</v>
      </c>
      <c r="DV1001" s="2" t="n">
        <v>94.41</v>
      </c>
      <c r="DW1001" s="2" t="n">
        <v>94.3</v>
      </c>
      <c r="DX1001" s="2" t="n">
        <v>0</v>
      </c>
      <c r="DY1001" s="2" t="n">
        <v>97.41</v>
      </c>
      <c r="DZ1001" s="2" t="n">
        <v>95.48999999999999</v>
      </c>
      <c r="EA1001" s="2" t="n">
        <v>0</v>
      </c>
      <c r="EB1001" s="2" t="n">
        <v>100</v>
      </c>
      <c r="EC1001" s="2" t="n">
        <v>98.03</v>
      </c>
      <c r="ED1001" s="2" t="n">
        <v>0</v>
      </c>
      <c r="EE1001" s="2" t="n">
        <v>100</v>
      </c>
      <c r="EF1001" s="2" t="n">
        <v>98.03</v>
      </c>
      <c r="EG1001" s="2" t="n">
        <v>0</v>
      </c>
      <c r="EH1001" s="2" t="n">
        <v>100</v>
      </c>
      <c r="EI1001" s="2" t="n">
        <v>100</v>
      </c>
      <c r="EJ1001" s="2" t="n">
        <v>0</v>
      </c>
      <c r="EK1001" s="2" t="n">
        <v>100</v>
      </c>
      <c r="EL1001" s="2" t="n">
        <v>100</v>
      </c>
      <c r="EM1001" s="2" t="n">
        <v>0</v>
      </c>
      <c r="EN1001" s="2" t="n">
        <v>100</v>
      </c>
      <c r="EO1001" s="2" t="n">
        <v>100</v>
      </c>
      <c r="EP1001" s="2" t="n">
        <v>0</v>
      </c>
    </row>
    <row r="1002">
      <c r="A1002" s="2" t="n">
        <v>3</v>
      </c>
      <c r="B1002" s="2" t="inlineStr">
        <is>
          <t>33.02.02</t>
        </is>
      </c>
      <c r="C1002" s="2" t="inlineStr">
        <is>
          <t>Forro de gesso acartonado</t>
        </is>
      </c>
      <c r="D1002" s="2" t="inlineStr">
        <is>
          <t>06/01/2027</t>
        </is>
      </c>
      <c r="E1002" s="2" t="inlineStr">
        <is>
          <t>17/10/2028</t>
        </is>
      </c>
      <c r="F1002" s="2" t="n">
        <v>997315.29</v>
      </c>
      <c r="G1002" s="2" t="n">
        <v>0</v>
      </c>
      <c r="H1002" s="2" t="n">
        <v>997315.29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1.82</v>
      </c>
      <c r="CB1002" s="2" t="n">
        <v>0</v>
      </c>
      <c r="CC1002" s="2" t="n">
        <v>0.47</v>
      </c>
      <c r="CD1002" s="2" t="n">
        <v>1.82</v>
      </c>
      <c r="CE1002" s="2" t="n">
        <v>0</v>
      </c>
      <c r="CF1002" s="2" t="n">
        <v>8.59</v>
      </c>
      <c r="CG1002" s="2" t="n">
        <v>6.74</v>
      </c>
      <c r="CH1002" s="2" t="n">
        <v>0</v>
      </c>
      <c r="CI1002" s="2" t="n">
        <v>14.74</v>
      </c>
      <c r="CJ1002" s="2" t="n">
        <v>12.89</v>
      </c>
      <c r="CK1002" s="2" t="n">
        <v>0</v>
      </c>
      <c r="CL1002" s="2" t="n">
        <v>21.51</v>
      </c>
      <c r="CM1002" s="2" t="n">
        <v>24.79</v>
      </c>
      <c r="CN1002" s="2" t="n">
        <v>0</v>
      </c>
      <c r="CO1002" s="2" t="n">
        <v>28.27</v>
      </c>
      <c r="CP1002" s="2" t="n">
        <v>41.34</v>
      </c>
      <c r="CQ1002" s="2" t="n">
        <v>0</v>
      </c>
      <c r="CR1002" s="2" t="n">
        <v>37.71</v>
      </c>
      <c r="CS1002" s="2" t="n">
        <v>46.52</v>
      </c>
      <c r="CT1002" s="2" t="n">
        <v>0</v>
      </c>
      <c r="CU1002" s="2" t="n">
        <v>53.95</v>
      </c>
      <c r="CV1002" s="2" t="n">
        <v>52.36</v>
      </c>
      <c r="CW1002" s="2" t="n">
        <v>0</v>
      </c>
      <c r="CX1002" s="2" t="n">
        <v>61.22</v>
      </c>
      <c r="CY1002" s="2" t="n">
        <v>58.51</v>
      </c>
      <c r="CZ1002" s="2" t="n">
        <v>0</v>
      </c>
      <c r="DA1002" s="2" t="n">
        <v>68.59999999999999</v>
      </c>
      <c r="DB1002" s="2" t="n">
        <v>64.67</v>
      </c>
      <c r="DC1002" s="2" t="n">
        <v>0</v>
      </c>
      <c r="DD1002" s="2" t="n">
        <v>73.22</v>
      </c>
      <c r="DE1002" s="2" t="n">
        <v>70.3</v>
      </c>
      <c r="DF1002" s="2" t="n">
        <v>0</v>
      </c>
      <c r="DG1002" s="2" t="n">
        <v>80.48</v>
      </c>
      <c r="DH1002" s="2" t="n">
        <v>80.33</v>
      </c>
      <c r="DI1002" s="2" t="n">
        <v>0</v>
      </c>
      <c r="DJ1002" s="2" t="n">
        <v>82.09999999999999</v>
      </c>
      <c r="DK1002" s="2" t="n">
        <v>83.7</v>
      </c>
      <c r="DL1002" s="2" t="n">
        <v>0</v>
      </c>
      <c r="DM1002" s="2" t="n">
        <v>83.12</v>
      </c>
      <c r="DN1002" s="2" t="n">
        <v>85.58</v>
      </c>
      <c r="DO1002" s="2" t="n">
        <v>0</v>
      </c>
      <c r="DP1002" s="2" t="n">
        <v>86.34999999999999</v>
      </c>
      <c r="DQ1002" s="2" t="n">
        <v>85.92</v>
      </c>
      <c r="DR1002" s="2" t="n">
        <v>0</v>
      </c>
      <c r="DS1002" s="2" t="n">
        <v>88.45</v>
      </c>
      <c r="DT1002" s="2" t="n">
        <v>88.20999999999999</v>
      </c>
      <c r="DU1002" s="2" t="n">
        <v>0</v>
      </c>
      <c r="DV1002" s="2" t="n">
        <v>94.41</v>
      </c>
      <c r="DW1002" s="2" t="n">
        <v>94.3</v>
      </c>
      <c r="DX1002" s="2" t="n">
        <v>0</v>
      </c>
      <c r="DY1002" s="2" t="n">
        <v>97.41</v>
      </c>
      <c r="DZ1002" s="2" t="n">
        <v>95.48999999999999</v>
      </c>
      <c r="EA1002" s="2" t="n">
        <v>0</v>
      </c>
      <c r="EB1002" s="2" t="n">
        <v>100</v>
      </c>
      <c r="EC1002" s="2" t="n">
        <v>98.03</v>
      </c>
      <c r="ED1002" s="2" t="n">
        <v>0</v>
      </c>
      <c r="EE1002" s="2" t="n">
        <v>100</v>
      </c>
      <c r="EF1002" s="2" t="n">
        <v>98.03</v>
      </c>
      <c r="EG1002" s="2" t="n">
        <v>0</v>
      </c>
      <c r="EH1002" s="2" t="n">
        <v>100</v>
      </c>
      <c r="EI1002" s="2" t="n">
        <v>100</v>
      </c>
      <c r="EJ1002" s="2" t="n">
        <v>0</v>
      </c>
      <c r="EK1002" s="2" t="n">
        <v>100</v>
      </c>
      <c r="EL1002" s="2" t="n">
        <v>100</v>
      </c>
      <c r="EM1002" s="2" t="n">
        <v>0</v>
      </c>
      <c r="EN1002" s="2" t="n">
        <v>100</v>
      </c>
      <c r="EO1002" s="2" t="n">
        <v>100</v>
      </c>
      <c r="EP1002" s="2" t="n">
        <v>0</v>
      </c>
    </row>
    <row r="1003">
      <c r="A1003" s="2" t="n">
        <v>3</v>
      </c>
      <c r="B1003" s="2" t="inlineStr">
        <is>
          <t>33.02.03</t>
        </is>
      </c>
      <c r="C1003" s="2" t="inlineStr">
        <is>
          <t>Fechamento vertical com gesso acartonado</t>
        </is>
      </c>
      <c r="D1003" s="2" t="inlineStr">
        <is>
          <t>06/01/2027</t>
        </is>
      </c>
      <c r="E1003" s="2" t="inlineStr">
        <is>
          <t>17/10/2028</t>
        </is>
      </c>
      <c r="F1003" s="2" t="n">
        <v>4708.796249999999</v>
      </c>
      <c r="G1003" s="2" t="n">
        <v>0</v>
      </c>
      <c r="H1003" s="2" t="n">
        <v>4708.796249999999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1.82</v>
      </c>
      <c r="CB1003" s="2" t="n">
        <v>0</v>
      </c>
      <c r="CC1003" s="2" t="n">
        <v>0.47</v>
      </c>
      <c r="CD1003" s="2" t="n">
        <v>1.82</v>
      </c>
      <c r="CE1003" s="2" t="n">
        <v>0</v>
      </c>
      <c r="CF1003" s="2" t="n">
        <v>8.59</v>
      </c>
      <c r="CG1003" s="2" t="n">
        <v>6.74</v>
      </c>
      <c r="CH1003" s="2" t="n">
        <v>0</v>
      </c>
      <c r="CI1003" s="2" t="n">
        <v>14.74</v>
      </c>
      <c r="CJ1003" s="2" t="n">
        <v>12.89</v>
      </c>
      <c r="CK1003" s="2" t="n">
        <v>0</v>
      </c>
      <c r="CL1003" s="2" t="n">
        <v>21.51</v>
      </c>
      <c r="CM1003" s="2" t="n">
        <v>24.79</v>
      </c>
      <c r="CN1003" s="2" t="n">
        <v>0</v>
      </c>
      <c r="CO1003" s="2" t="n">
        <v>28.27</v>
      </c>
      <c r="CP1003" s="2" t="n">
        <v>41.34</v>
      </c>
      <c r="CQ1003" s="2" t="n">
        <v>0</v>
      </c>
      <c r="CR1003" s="2" t="n">
        <v>37.71</v>
      </c>
      <c r="CS1003" s="2" t="n">
        <v>46.52</v>
      </c>
      <c r="CT1003" s="2" t="n">
        <v>0</v>
      </c>
      <c r="CU1003" s="2" t="n">
        <v>53.95</v>
      </c>
      <c r="CV1003" s="2" t="n">
        <v>52.36</v>
      </c>
      <c r="CW1003" s="2" t="n">
        <v>0</v>
      </c>
      <c r="CX1003" s="2" t="n">
        <v>61.22</v>
      </c>
      <c r="CY1003" s="2" t="n">
        <v>58.51</v>
      </c>
      <c r="CZ1003" s="2" t="n">
        <v>0</v>
      </c>
      <c r="DA1003" s="2" t="n">
        <v>68.59999999999999</v>
      </c>
      <c r="DB1003" s="2" t="n">
        <v>64.67</v>
      </c>
      <c r="DC1003" s="2" t="n">
        <v>0</v>
      </c>
      <c r="DD1003" s="2" t="n">
        <v>73.22</v>
      </c>
      <c r="DE1003" s="2" t="n">
        <v>70.3</v>
      </c>
      <c r="DF1003" s="2" t="n">
        <v>0</v>
      </c>
      <c r="DG1003" s="2" t="n">
        <v>80.48</v>
      </c>
      <c r="DH1003" s="2" t="n">
        <v>80.33</v>
      </c>
      <c r="DI1003" s="2" t="n">
        <v>0</v>
      </c>
      <c r="DJ1003" s="2" t="n">
        <v>82.09999999999999</v>
      </c>
      <c r="DK1003" s="2" t="n">
        <v>83.7</v>
      </c>
      <c r="DL1003" s="2" t="n">
        <v>0</v>
      </c>
      <c r="DM1003" s="2" t="n">
        <v>83.12</v>
      </c>
      <c r="DN1003" s="2" t="n">
        <v>85.58</v>
      </c>
      <c r="DO1003" s="2" t="n">
        <v>0</v>
      </c>
      <c r="DP1003" s="2" t="n">
        <v>86.34999999999999</v>
      </c>
      <c r="DQ1003" s="2" t="n">
        <v>85.92</v>
      </c>
      <c r="DR1003" s="2" t="n">
        <v>0</v>
      </c>
      <c r="DS1003" s="2" t="n">
        <v>88.45</v>
      </c>
      <c r="DT1003" s="2" t="n">
        <v>88.20999999999999</v>
      </c>
      <c r="DU1003" s="2" t="n">
        <v>0</v>
      </c>
      <c r="DV1003" s="2" t="n">
        <v>94.41</v>
      </c>
      <c r="DW1003" s="2" t="n">
        <v>94.3</v>
      </c>
      <c r="DX1003" s="2" t="n">
        <v>0</v>
      </c>
      <c r="DY1003" s="2" t="n">
        <v>97.41</v>
      </c>
      <c r="DZ1003" s="2" t="n">
        <v>95.48999999999999</v>
      </c>
      <c r="EA1003" s="2" t="n">
        <v>0</v>
      </c>
      <c r="EB1003" s="2" t="n">
        <v>100</v>
      </c>
      <c r="EC1003" s="2" t="n">
        <v>98.03</v>
      </c>
      <c r="ED1003" s="2" t="n">
        <v>0</v>
      </c>
      <c r="EE1003" s="2" t="n">
        <v>100</v>
      </c>
      <c r="EF1003" s="2" t="n">
        <v>98.03</v>
      </c>
      <c r="EG1003" s="2" t="n">
        <v>0</v>
      </c>
      <c r="EH1003" s="2" t="n">
        <v>100</v>
      </c>
      <c r="EI1003" s="2" t="n">
        <v>100</v>
      </c>
      <c r="EJ1003" s="2" t="n">
        <v>0</v>
      </c>
      <c r="EK1003" s="2" t="n">
        <v>100</v>
      </c>
      <c r="EL1003" s="2" t="n">
        <v>100</v>
      </c>
      <c r="EM1003" s="2" t="n">
        <v>0</v>
      </c>
      <c r="EN1003" s="2" t="n">
        <v>100</v>
      </c>
      <c r="EO1003" s="2" t="n">
        <v>100</v>
      </c>
      <c r="EP1003" s="2" t="n">
        <v>0</v>
      </c>
    </row>
    <row r="1004">
      <c r="A1004" s="2" t="n">
        <v>3</v>
      </c>
      <c r="B1004" s="2" t="inlineStr">
        <is>
          <t>33.02.04</t>
        </is>
      </c>
      <c r="C1004" s="2" t="inlineStr">
        <is>
          <t>Tabica Metálica</t>
        </is>
      </c>
      <c r="D1004" s="2" t="inlineStr">
        <is>
          <t>06/01/2027</t>
        </is>
      </c>
      <c r="E1004" s="2" t="inlineStr">
        <is>
          <t>17/10/2028</t>
        </is>
      </c>
      <c r="F1004" s="2" t="n">
        <v>380434.924562</v>
      </c>
      <c r="G1004" s="2" t="n">
        <v>0</v>
      </c>
      <c r="H1004" s="2" t="n">
        <v>380434.924562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1.82</v>
      </c>
      <c r="CB1004" s="2" t="n">
        <v>0</v>
      </c>
      <c r="CC1004" s="2" t="n">
        <v>0.47</v>
      </c>
      <c r="CD1004" s="2" t="n">
        <v>1.82</v>
      </c>
      <c r="CE1004" s="2" t="n">
        <v>0</v>
      </c>
      <c r="CF1004" s="2" t="n">
        <v>8.59</v>
      </c>
      <c r="CG1004" s="2" t="n">
        <v>6.74</v>
      </c>
      <c r="CH1004" s="2" t="n">
        <v>0</v>
      </c>
      <c r="CI1004" s="2" t="n">
        <v>14.74</v>
      </c>
      <c r="CJ1004" s="2" t="n">
        <v>12.89</v>
      </c>
      <c r="CK1004" s="2" t="n">
        <v>0</v>
      </c>
      <c r="CL1004" s="2" t="n">
        <v>21.51</v>
      </c>
      <c r="CM1004" s="2" t="n">
        <v>24.79</v>
      </c>
      <c r="CN1004" s="2" t="n">
        <v>0</v>
      </c>
      <c r="CO1004" s="2" t="n">
        <v>28.27</v>
      </c>
      <c r="CP1004" s="2" t="n">
        <v>41.34</v>
      </c>
      <c r="CQ1004" s="2" t="n">
        <v>0</v>
      </c>
      <c r="CR1004" s="2" t="n">
        <v>37.71</v>
      </c>
      <c r="CS1004" s="2" t="n">
        <v>46.52</v>
      </c>
      <c r="CT1004" s="2" t="n">
        <v>0</v>
      </c>
      <c r="CU1004" s="2" t="n">
        <v>53.95</v>
      </c>
      <c r="CV1004" s="2" t="n">
        <v>52.36</v>
      </c>
      <c r="CW1004" s="2" t="n">
        <v>0</v>
      </c>
      <c r="CX1004" s="2" t="n">
        <v>61.22</v>
      </c>
      <c r="CY1004" s="2" t="n">
        <v>58.51</v>
      </c>
      <c r="CZ1004" s="2" t="n">
        <v>0</v>
      </c>
      <c r="DA1004" s="2" t="n">
        <v>68.59999999999999</v>
      </c>
      <c r="DB1004" s="2" t="n">
        <v>64.67</v>
      </c>
      <c r="DC1004" s="2" t="n">
        <v>0</v>
      </c>
      <c r="DD1004" s="2" t="n">
        <v>73.22</v>
      </c>
      <c r="DE1004" s="2" t="n">
        <v>70.3</v>
      </c>
      <c r="DF1004" s="2" t="n">
        <v>0</v>
      </c>
      <c r="DG1004" s="2" t="n">
        <v>80.48</v>
      </c>
      <c r="DH1004" s="2" t="n">
        <v>80.33</v>
      </c>
      <c r="DI1004" s="2" t="n">
        <v>0</v>
      </c>
      <c r="DJ1004" s="2" t="n">
        <v>82.09999999999999</v>
      </c>
      <c r="DK1004" s="2" t="n">
        <v>83.7</v>
      </c>
      <c r="DL1004" s="2" t="n">
        <v>0</v>
      </c>
      <c r="DM1004" s="2" t="n">
        <v>83.12</v>
      </c>
      <c r="DN1004" s="2" t="n">
        <v>85.58</v>
      </c>
      <c r="DO1004" s="2" t="n">
        <v>0</v>
      </c>
      <c r="DP1004" s="2" t="n">
        <v>86.34999999999999</v>
      </c>
      <c r="DQ1004" s="2" t="n">
        <v>85.92</v>
      </c>
      <c r="DR1004" s="2" t="n">
        <v>0</v>
      </c>
      <c r="DS1004" s="2" t="n">
        <v>88.45</v>
      </c>
      <c r="DT1004" s="2" t="n">
        <v>88.20999999999999</v>
      </c>
      <c r="DU1004" s="2" t="n">
        <v>0</v>
      </c>
      <c r="DV1004" s="2" t="n">
        <v>94.41</v>
      </c>
      <c r="DW1004" s="2" t="n">
        <v>94.3</v>
      </c>
      <c r="DX1004" s="2" t="n">
        <v>0</v>
      </c>
      <c r="DY1004" s="2" t="n">
        <v>97.41</v>
      </c>
      <c r="DZ1004" s="2" t="n">
        <v>95.48999999999999</v>
      </c>
      <c r="EA1004" s="2" t="n">
        <v>0</v>
      </c>
      <c r="EB1004" s="2" t="n">
        <v>100</v>
      </c>
      <c r="EC1004" s="2" t="n">
        <v>98.03</v>
      </c>
      <c r="ED1004" s="2" t="n">
        <v>0</v>
      </c>
      <c r="EE1004" s="2" t="n">
        <v>100</v>
      </c>
      <c r="EF1004" s="2" t="n">
        <v>98.03</v>
      </c>
      <c r="EG1004" s="2" t="n">
        <v>0</v>
      </c>
      <c r="EH1004" s="2" t="n">
        <v>100</v>
      </c>
      <c r="EI1004" s="2" t="n">
        <v>100</v>
      </c>
      <c r="EJ1004" s="2" t="n">
        <v>0</v>
      </c>
      <c r="EK1004" s="2" t="n">
        <v>100</v>
      </c>
      <c r="EL1004" s="2" t="n">
        <v>100</v>
      </c>
      <c r="EM1004" s="2" t="n">
        <v>0</v>
      </c>
      <c r="EN1004" s="2" t="n">
        <v>100</v>
      </c>
      <c r="EO1004" s="2" t="n">
        <v>100</v>
      </c>
      <c r="EP1004" s="2" t="n">
        <v>0</v>
      </c>
    </row>
    <row r="1005">
      <c r="A1005" s="2" t="n">
        <v>2</v>
      </c>
      <c r="B1005" s="2" t="inlineStr">
        <is>
          <t>33.03</t>
        </is>
      </c>
      <c r="C1005" s="2" t="inlineStr">
        <is>
          <t>Forro de Madeira</t>
        </is>
      </c>
      <c r="D1005" s="2" t="inlineStr">
        <is>
          <t>06/01/2027</t>
        </is>
      </c>
      <c r="E1005" s="2" t="inlineStr">
        <is>
          <t>17/10/2028</t>
        </is>
      </c>
      <c r="F1005" s="2" t="n">
        <v>191155.32</v>
      </c>
      <c r="G1005" s="2" t="n">
        <v>0</v>
      </c>
      <c r="H1005" s="2" t="n">
        <v>191155.32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1.82</v>
      </c>
      <c r="CB1005" s="2" t="n">
        <v>0</v>
      </c>
      <c r="CC1005" s="2" t="n">
        <v>0.47</v>
      </c>
      <c r="CD1005" s="2" t="n">
        <v>1.82</v>
      </c>
      <c r="CE1005" s="2" t="n">
        <v>0</v>
      </c>
      <c r="CF1005" s="2" t="n">
        <v>8.59</v>
      </c>
      <c r="CG1005" s="2" t="n">
        <v>6.74</v>
      </c>
      <c r="CH1005" s="2" t="n">
        <v>0</v>
      </c>
      <c r="CI1005" s="2" t="n">
        <v>14.74</v>
      </c>
      <c r="CJ1005" s="2" t="n">
        <v>12.89</v>
      </c>
      <c r="CK1005" s="2" t="n">
        <v>0</v>
      </c>
      <c r="CL1005" s="2" t="n">
        <v>21.51</v>
      </c>
      <c r="CM1005" s="2" t="n">
        <v>24.79</v>
      </c>
      <c r="CN1005" s="2" t="n">
        <v>0</v>
      </c>
      <c r="CO1005" s="2" t="n">
        <v>28.27</v>
      </c>
      <c r="CP1005" s="2" t="n">
        <v>41.34</v>
      </c>
      <c r="CQ1005" s="2" t="n">
        <v>0</v>
      </c>
      <c r="CR1005" s="2" t="n">
        <v>37.71</v>
      </c>
      <c r="CS1005" s="2" t="n">
        <v>46.52</v>
      </c>
      <c r="CT1005" s="2" t="n">
        <v>0</v>
      </c>
      <c r="CU1005" s="2" t="n">
        <v>53.95</v>
      </c>
      <c r="CV1005" s="2" t="n">
        <v>52.36</v>
      </c>
      <c r="CW1005" s="2" t="n">
        <v>0</v>
      </c>
      <c r="CX1005" s="2" t="n">
        <v>61.22</v>
      </c>
      <c r="CY1005" s="2" t="n">
        <v>58.51</v>
      </c>
      <c r="CZ1005" s="2" t="n">
        <v>0</v>
      </c>
      <c r="DA1005" s="2" t="n">
        <v>68.59999999999999</v>
      </c>
      <c r="DB1005" s="2" t="n">
        <v>64.67</v>
      </c>
      <c r="DC1005" s="2" t="n">
        <v>0</v>
      </c>
      <c r="DD1005" s="2" t="n">
        <v>73.22</v>
      </c>
      <c r="DE1005" s="2" t="n">
        <v>70.3</v>
      </c>
      <c r="DF1005" s="2" t="n">
        <v>0</v>
      </c>
      <c r="DG1005" s="2" t="n">
        <v>80.48</v>
      </c>
      <c r="DH1005" s="2" t="n">
        <v>80.33</v>
      </c>
      <c r="DI1005" s="2" t="n">
        <v>0</v>
      </c>
      <c r="DJ1005" s="2" t="n">
        <v>82.09999999999999</v>
      </c>
      <c r="DK1005" s="2" t="n">
        <v>83.7</v>
      </c>
      <c r="DL1005" s="2" t="n">
        <v>0</v>
      </c>
      <c r="DM1005" s="2" t="n">
        <v>83.12</v>
      </c>
      <c r="DN1005" s="2" t="n">
        <v>85.58</v>
      </c>
      <c r="DO1005" s="2" t="n">
        <v>0</v>
      </c>
      <c r="DP1005" s="2" t="n">
        <v>86.34999999999999</v>
      </c>
      <c r="DQ1005" s="2" t="n">
        <v>85.92</v>
      </c>
      <c r="DR1005" s="2" t="n">
        <v>0</v>
      </c>
      <c r="DS1005" s="2" t="n">
        <v>88.45</v>
      </c>
      <c r="DT1005" s="2" t="n">
        <v>88.20999999999999</v>
      </c>
      <c r="DU1005" s="2" t="n">
        <v>0</v>
      </c>
      <c r="DV1005" s="2" t="n">
        <v>94.41</v>
      </c>
      <c r="DW1005" s="2" t="n">
        <v>94.3</v>
      </c>
      <c r="DX1005" s="2" t="n">
        <v>0</v>
      </c>
      <c r="DY1005" s="2" t="n">
        <v>97.41</v>
      </c>
      <c r="DZ1005" s="2" t="n">
        <v>95.48999999999999</v>
      </c>
      <c r="EA1005" s="2" t="n">
        <v>0</v>
      </c>
      <c r="EB1005" s="2" t="n">
        <v>100</v>
      </c>
      <c r="EC1005" s="2" t="n">
        <v>98.03</v>
      </c>
      <c r="ED1005" s="2" t="n">
        <v>0</v>
      </c>
      <c r="EE1005" s="2" t="n">
        <v>100</v>
      </c>
      <c r="EF1005" s="2" t="n">
        <v>98.03</v>
      </c>
      <c r="EG1005" s="2" t="n">
        <v>0</v>
      </c>
      <c r="EH1005" s="2" t="n">
        <v>100</v>
      </c>
      <c r="EI1005" s="2" t="n">
        <v>100</v>
      </c>
      <c r="EJ1005" s="2" t="n">
        <v>0</v>
      </c>
      <c r="EK1005" s="2" t="n">
        <v>100</v>
      </c>
      <c r="EL1005" s="2" t="n">
        <v>100</v>
      </c>
      <c r="EM1005" s="2" t="n">
        <v>0</v>
      </c>
      <c r="EN1005" s="2" t="n">
        <v>100</v>
      </c>
      <c r="EO1005" s="2" t="n">
        <v>100</v>
      </c>
      <c r="EP1005" s="2" t="n">
        <v>0</v>
      </c>
    </row>
    <row r="1006">
      <c r="A1006" s="2" t="n">
        <v>3</v>
      </c>
      <c r="B1006" s="2" t="inlineStr">
        <is>
          <t>33.03.01</t>
        </is>
      </c>
      <c r="C1006" s="2" t="inlineStr">
        <is>
          <t>Painel em MDF folheado com lâmina natural de madeira Nogueira</t>
        </is>
      </c>
      <c r="D1006" s="2" t="inlineStr">
        <is>
          <t>06/01/2027</t>
        </is>
      </c>
      <c r="E1006" s="2" t="inlineStr">
        <is>
          <t>17/10/2028</t>
        </is>
      </c>
      <c r="F1006" s="2" t="n">
        <v>27160.08</v>
      </c>
      <c r="G1006" s="2" t="n">
        <v>0</v>
      </c>
      <c r="H1006" s="2" t="n">
        <v>27160.08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1.82</v>
      </c>
      <c r="CB1006" s="2" t="n">
        <v>0</v>
      </c>
      <c r="CC1006" s="2" t="n">
        <v>0.47</v>
      </c>
      <c r="CD1006" s="2" t="n">
        <v>1.82</v>
      </c>
      <c r="CE1006" s="2" t="n">
        <v>0</v>
      </c>
      <c r="CF1006" s="2" t="n">
        <v>8.59</v>
      </c>
      <c r="CG1006" s="2" t="n">
        <v>6.74</v>
      </c>
      <c r="CH1006" s="2" t="n">
        <v>0</v>
      </c>
      <c r="CI1006" s="2" t="n">
        <v>14.74</v>
      </c>
      <c r="CJ1006" s="2" t="n">
        <v>12.89</v>
      </c>
      <c r="CK1006" s="2" t="n">
        <v>0</v>
      </c>
      <c r="CL1006" s="2" t="n">
        <v>21.51</v>
      </c>
      <c r="CM1006" s="2" t="n">
        <v>24.79</v>
      </c>
      <c r="CN1006" s="2" t="n">
        <v>0</v>
      </c>
      <c r="CO1006" s="2" t="n">
        <v>28.27</v>
      </c>
      <c r="CP1006" s="2" t="n">
        <v>41.34</v>
      </c>
      <c r="CQ1006" s="2" t="n">
        <v>0</v>
      </c>
      <c r="CR1006" s="2" t="n">
        <v>37.71</v>
      </c>
      <c r="CS1006" s="2" t="n">
        <v>46.52</v>
      </c>
      <c r="CT1006" s="2" t="n">
        <v>0</v>
      </c>
      <c r="CU1006" s="2" t="n">
        <v>53.95</v>
      </c>
      <c r="CV1006" s="2" t="n">
        <v>52.36</v>
      </c>
      <c r="CW1006" s="2" t="n">
        <v>0</v>
      </c>
      <c r="CX1006" s="2" t="n">
        <v>61.22</v>
      </c>
      <c r="CY1006" s="2" t="n">
        <v>58.51</v>
      </c>
      <c r="CZ1006" s="2" t="n">
        <v>0</v>
      </c>
      <c r="DA1006" s="2" t="n">
        <v>68.59999999999999</v>
      </c>
      <c r="DB1006" s="2" t="n">
        <v>64.67</v>
      </c>
      <c r="DC1006" s="2" t="n">
        <v>0</v>
      </c>
      <c r="DD1006" s="2" t="n">
        <v>73.22</v>
      </c>
      <c r="DE1006" s="2" t="n">
        <v>70.3</v>
      </c>
      <c r="DF1006" s="2" t="n">
        <v>0</v>
      </c>
      <c r="DG1006" s="2" t="n">
        <v>80.48</v>
      </c>
      <c r="DH1006" s="2" t="n">
        <v>80.33</v>
      </c>
      <c r="DI1006" s="2" t="n">
        <v>0</v>
      </c>
      <c r="DJ1006" s="2" t="n">
        <v>82.09999999999999</v>
      </c>
      <c r="DK1006" s="2" t="n">
        <v>83.7</v>
      </c>
      <c r="DL1006" s="2" t="n">
        <v>0</v>
      </c>
      <c r="DM1006" s="2" t="n">
        <v>83.12</v>
      </c>
      <c r="DN1006" s="2" t="n">
        <v>85.58</v>
      </c>
      <c r="DO1006" s="2" t="n">
        <v>0</v>
      </c>
      <c r="DP1006" s="2" t="n">
        <v>86.34999999999999</v>
      </c>
      <c r="DQ1006" s="2" t="n">
        <v>85.92</v>
      </c>
      <c r="DR1006" s="2" t="n">
        <v>0</v>
      </c>
      <c r="DS1006" s="2" t="n">
        <v>88.45</v>
      </c>
      <c r="DT1006" s="2" t="n">
        <v>88.20999999999999</v>
      </c>
      <c r="DU1006" s="2" t="n">
        <v>0</v>
      </c>
      <c r="DV1006" s="2" t="n">
        <v>94.41</v>
      </c>
      <c r="DW1006" s="2" t="n">
        <v>94.3</v>
      </c>
      <c r="DX1006" s="2" t="n">
        <v>0</v>
      </c>
      <c r="DY1006" s="2" t="n">
        <v>97.41</v>
      </c>
      <c r="DZ1006" s="2" t="n">
        <v>95.48999999999999</v>
      </c>
      <c r="EA1006" s="2" t="n">
        <v>0</v>
      </c>
      <c r="EB1006" s="2" t="n">
        <v>100</v>
      </c>
      <c r="EC1006" s="2" t="n">
        <v>98.03</v>
      </c>
      <c r="ED1006" s="2" t="n">
        <v>0</v>
      </c>
      <c r="EE1006" s="2" t="n">
        <v>100</v>
      </c>
      <c r="EF1006" s="2" t="n">
        <v>98.03</v>
      </c>
      <c r="EG1006" s="2" t="n">
        <v>0</v>
      </c>
      <c r="EH1006" s="2" t="n">
        <v>100</v>
      </c>
      <c r="EI1006" s="2" t="n">
        <v>100</v>
      </c>
      <c r="EJ1006" s="2" t="n">
        <v>0</v>
      </c>
      <c r="EK1006" s="2" t="n">
        <v>100</v>
      </c>
      <c r="EL1006" s="2" t="n">
        <v>100</v>
      </c>
      <c r="EM1006" s="2" t="n">
        <v>0</v>
      </c>
      <c r="EN1006" s="2" t="n">
        <v>100</v>
      </c>
      <c r="EO1006" s="2" t="n">
        <v>100</v>
      </c>
      <c r="EP1006" s="2" t="n">
        <v>0</v>
      </c>
    </row>
    <row r="1007">
      <c r="A1007" s="2" t="n">
        <v>3</v>
      </c>
      <c r="B1007" s="2" t="inlineStr">
        <is>
          <t>33.03.02</t>
        </is>
      </c>
      <c r="C1007" s="2" t="inlineStr">
        <is>
          <t>INT - Revestimento vinílico em réguas 18,4x121,9cm Durafloor linha Urban padrão Austin</t>
        </is>
      </c>
      <c r="D1007" s="2" t="inlineStr">
        <is>
          <t>06/01/2027</t>
        </is>
      </c>
      <c r="E1007" s="2" t="inlineStr">
        <is>
          <t>17/10/2028</t>
        </is>
      </c>
      <c r="F1007" s="2" t="n">
        <v>163995.24</v>
      </c>
      <c r="G1007" s="2" t="n">
        <v>0</v>
      </c>
      <c r="H1007" s="2" t="n">
        <v>163995.24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1.82</v>
      </c>
      <c r="CB1007" s="2" t="n">
        <v>0</v>
      </c>
      <c r="CC1007" s="2" t="n">
        <v>0.47</v>
      </c>
      <c r="CD1007" s="2" t="n">
        <v>1.82</v>
      </c>
      <c r="CE1007" s="2" t="n">
        <v>0</v>
      </c>
      <c r="CF1007" s="2" t="n">
        <v>8.59</v>
      </c>
      <c r="CG1007" s="2" t="n">
        <v>6.74</v>
      </c>
      <c r="CH1007" s="2" t="n">
        <v>0</v>
      </c>
      <c r="CI1007" s="2" t="n">
        <v>14.74</v>
      </c>
      <c r="CJ1007" s="2" t="n">
        <v>12.89</v>
      </c>
      <c r="CK1007" s="2" t="n">
        <v>0</v>
      </c>
      <c r="CL1007" s="2" t="n">
        <v>21.51</v>
      </c>
      <c r="CM1007" s="2" t="n">
        <v>24.79</v>
      </c>
      <c r="CN1007" s="2" t="n">
        <v>0</v>
      </c>
      <c r="CO1007" s="2" t="n">
        <v>28.27</v>
      </c>
      <c r="CP1007" s="2" t="n">
        <v>41.34</v>
      </c>
      <c r="CQ1007" s="2" t="n">
        <v>0</v>
      </c>
      <c r="CR1007" s="2" t="n">
        <v>37.71</v>
      </c>
      <c r="CS1007" s="2" t="n">
        <v>46.52</v>
      </c>
      <c r="CT1007" s="2" t="n">
        <v>0</v>
      </c>
      <c r="CU1007" s="2" t="n">
        <v>53.95</v>
      </c>
      <c r="CV1007" s="2" t="n">
        <v>52.36</v>
      </c>
      <c r="CW1007" s="2" t="n">
        <v>0</v>
      </c>
      <c r="CX1007" s="2" t="n">
        <v>61.22</v>
      </c>
      <c r="CY1007" s="2" t="n">
        <v>58.51</v>
      </c>
      <c r="CZ1007" s="2" t="n">
        <v>0</v>
      </c>
      <c r="DA1007" s="2" t="n">
        <v>68.59999999999999</v>
      </c>
      <c r="DB1007" s="2" t="n">
        <v>64.67</v>
      </c>
      <c r="DC1007" s="2" t="n">
        <v>0</v>
      </c>
      <c r="DD1007" s="2" t="n">
        <v>73.22</v>
      </c>
      <c r="DE1007" s="2" t="n">
        <v>70.3</v>
      </c>
      <c r="DF1007" s="2" t="n">
        <v>0</v>
      </c>
      <c r="DG1007" s="2" t="n">
        <v>80.48</v>
      </c>
      <c r="DH1007" s="2" t="n">
        <v>80.33</v>
      </c>
      <c r="DI1007" s="2" t="n">
        <v>0</v>
      </c>
      <c r="DJ1007" s="2" t="n">
        <v>82.09999999999999</v>
      </c>
      <c r="DK1007" s="2" t="n">
        <v>83.7</v>
      </c>
      <c r="DL1007" s="2" t="n">
        <v>0</v>
      </c>
      <c r="DM1007" s="2" t="n">
        <v>83.12</v>
      </c>
      <c r="DN1007" s="2" t="n">
        <v>85.58</v>
      </c>
      <c r="DO1007" s="2" t="n">
        <v>0</v>
      </c>
      <c r="DP1007" s="2" t="n">
        <v>86.34999999999999</v>
      </c>
      <c r="DQ1007" s="2" t="n">
        <v>85.92</v>
      </c>
      <c r="DR1007" s="2" t="n">
        <v>0</v>
      </c>
      <c r="DS1007" s="2" t="n">
        <v>88.45</v>
      </c>
      <c r="DT1007" s="2" t="n">
        <v>88.20999999999999</v>
      </c>
      <c r="DU1007" s="2" t="n">
        <v>0</v>
      </c>
      <c r="DV1007" s="2" t="n">
        <v>94.41</v>
      </c>
      <c r="DW1007" s="2" t="n">
        <v>94.3</v>
      </c>
      <c r="DX1007" s="2" t="n">
        <v>0</v>
      </c>
      <c r="DY1007" s="2" t="n">
        <v>97.41</v>
      </c>
      <c r="DZ1007" s="2" t="n">
        <v>95.48999999999999</v>
      </c>
      <c r="EA1007" s="2" t="n">
        <v>0</v>
      </c>
      <c r="EB1007" s="2" t="n">
        <v>100</v>
      </c>
      <c r="EC1007" s="2" t="n">
        <v>98.03</v>
      </c>
      <c r="ED1007" s="2" t="n">
        <v>0</v>
      </c>
      <c r="EE1007" s="2" t="n">
        <v>100</v>
      </c>
      <c r="EF1007" s="2" t="n">
        <v>98.03</v>
      </c>
      <c r="EG1007" s="2" t="n">
        <v>0</v>
      </c>
      <c r="EH1007" s="2" t="n">
        <v>100</v>
      </c>
      <c r="EI1007" s="2" t="n">
        <v>100</v>
      </c>
      <c r="EJ1007" s="2" t="n">
        <v>0</v>
      </c>
      <c r="EK1007" s="2" t="n">
        <v>100</v>
      </c>
      <c r="EL1007" s="2" t="n">
        <v>100</v>
      </c>
      <c r="EM1007" s="2" t="n">
        <v>0</v>
      </c>
      <c r="EN1007" s="2" t="n">
        <v>100</v>
      </c>
      <c r="EO1007" s="2" t="n">
        <v>100</v>
      </c>
      <c r="EP1007" s="2" t="n">
        <v>0</v>
      </c>
    </row>
    <row r="1008">
      <c r="A1008" s="2" t="n">
        <v>1</v>
      </c>
      <c r="B1008" s="2" t="inlineStr">
        <is>
          <t>34</t>
        </is>
      </c>
      <c r="C1008" s="2" t="inlineStr">
        <is>
          <t>LOUÇAS SANITÁRIAS</t>
        </is>
      </c>
      <c r="D1008" s="2" t="inlineStr">
        <is>
          <t>03/02/2027</t>
        </is>
      </c>
      <c r="E1008" s="2" t="inlineStr">
        <is>
          <t>16/11/2028</t>
        </is>
      </c>
      <c r="F1008" s="2" t="n">
        <v>1983891.686066394</v>
      </c>
      <c r="G1008" s="2" t="n">
        <v>0</v>
      </c>
      <c r="H1008" s="2" t="n">
        <v>1983891.686066394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1.29</v>
      </c>
      <c r="CE1008" s="2" t="n">
        <v>0</v>
      </c>
      <c r="CF1008" s="2" t="n">
        <v>0.77</v>
      </c>
      <c r="CG1008" s="2" t="n">
        <v>1.29</v>
      </c>
      <c r="CH1008" s="2" t="n">
        <v>0</v>
      </c>
      <c r="CI1008" s="2" t="n">
        <v>1.29</v>
      </c>
      <c r="CJ1008" s="2" t="n">
        <v>1.29</v>
      </c>
      <c r="CK1008" s="2" t="n">
        <v>0</v>
      </c>
      <c r="CL1008" s="2" t="n">
        <v>1.29</v>
      </c>
      <c r="CM1008" s="2" t="n">
        <v>1.29</v>
      </c>
      <c r="CN1008" s="2" t="n">
        <v>0</v>
      </c>
      <c r="CO1008" s="2" t="n">
        <v>1.29</v>
      </c>
      <c r="CP1008" s="2" t="n">
        <v>1.29</v>
      </c>
      <c r="CQ1008" s="2" t="n">
        <v>0</v>
      </c>
      <c r="CR1008" s="2" t="n">
        <v>1.29</v>
      </c>
      <c r="CS1008" s="2" t="n">
        <v>1.29</v>
      </c>
      <c r="CT1008" s="2" t="n">
        <v>0</v>
      </c>
      <c r="CU1008" s="2" t="n">
        <v>1.29</v>
      </c>
      <c r="CV1008" s="2" t="n">
        <v>1.29</v>
      </c>
      <c r="CW1008" s="2" t="n">
        <v>0</v>
      </c>
      <c r="CX1008" s="2" t="n">
        <v>1.29</v>
      </c>
      <c r="CY1008" s="2" t="n">
        <v>1.29</v>
      </c>
      <c r="CZ1008" s="2" t="n">
        <v>0</v>
      </c>
      <c r="DA1008" s="2" t="n">
        <v>2.57</v>
      </c>
      <c r="DB1008" s="2" t="n">
        <v>1.29</v>
      </c>
      <c r="DC1008" s="2" t="n">
        <v>0</v>
      </c>
      <c r="DD1008" s="2" t="n">
        <v>2.57</v>
      </c>
      <c r="DE1008" s="2" t="n">
        <v>1.29</v>
      </c>
      <c r="DF1008" s="2" t="n">
        <v>0</v>
      </c>
      <c r="DG1008" s="2" t="n">
        <v>4.22</v>
      </c>
      <c r="DH1008" s="2" t="n">
        <v>3.12</v>
      </c>
      <c r="DI1008" s="2" t="n">
        <v>0</v>
      </c>
      <c r="DJ1008" s="2" t="n">
        <v>10.86</v>
      </c>
      <c r="DK1008" s="2" t="n">
        <v>8.41</v>
      </c>
      <c r="DL1008" s="2" t="n">
        <v>0</v>
      </c>
      <c r="DM1008" s="2" t="n">
        <v>20.24</v>
      </c>
      <c r="DN1008" s="2" t="n">
        <v>17.8</v>
      </c>
      <c r="DO1008" s="2" t="n">
        <v>0</v>
      </c>
      <c r="DP1008" s="2" t="n">
        <v>30.93</v>
      </c>
      <c r="DQ1008" s="2" t="n">
        <v>27.2</v>
      </c>
      <c r="DR1008" s="2" t="n">
        <v>0</v>
      </c>
      <c r="DS1008" s="2" t="n">
        <v>46.43</v>
      </c>
      <c r="DT1008" s="2" t="n">
        <v>42.93</v>
      </c>
      <c r="DU1008" s="2" t="n">
        <v>0</v>
      </c>
      <c r="DV1008" s="2" t="n">
        <v>56.57</v>
      </c>
      <c r="DW1008" s="2" t="n">
        <v>54.12</v>
      </c>
      <c r="DX1008" s="2" t="n">
        <v>0</v>
      </c>
      <c r="DY1008" s="2" t="n">
        <v>68.04000000000001</v>
      </c>
      <c r="DZ1008" s="2" t="n">
        <v>65.75</v>
      </c>
      <c r="EA1008" s="2" t="n">
        <v>0</v>
      </c>
      <c r="EB1008" s="2" t="n">
        <v>79.55</v>
      </c>
      <c r="EC1008" s="2" t="n">
        <v>77.09999999999999</v>
      </c>
      <c r="ED1008" s="2" t="n">
        <v>0</v>
      </c>
      <c r="EE1008" s="2" t="n">
        <v>90.86</v>
      </c>
      <c r="EF1008" s="2" t="n">
        <v>88.41</v>
      </c>
      <c r="EG1008" s="2" t="n">
        <v>0</v>
      </c>
      <c r="EH1008" s="2" t="n">
        <v>98.43000000000001</v>
      </c>
      <c r="EI1008" s="2" t="n">
        <v>97.08</v>
      </c>
      <c r="EJ1008" s="2" t="n">
        <v>0</v>
      </c>
      <c r="EK1008" s="2" t="n">
        <v>100</v>
      </c>
      <c r="EL1008" s="2" t="n">
        <v>100</v>
      </c>
      <c r="EM1008" s="2" t="n">
        <v>0</v>
      </c>
      <c r="EN1008" s="2" t="n">
        <v>100</v>
      </c>
      <c r="EO1008" s="2" t="n">
        <v>100</v>
      </c>
      <c r="EP1008" s="2" t="n">
        <v>0</v>
      </c>
    </row>
    <row r="1009">
      <c r="A1009" s="2" t="n">
        <v>2</v>
      </c>
      <c r="B1009" s="2" t="inlineStr">
        <is>
          <t>34.01</t>
        </is>
      </c>
      <c r="C1009" s="2" t="inlineStr">
        <is>
          <t>Vaso sanitario</t>
        </is>
      </c>
      <c r="D1009" s="2" t="inlineStr">
        <is>
          <t>03/02/2027</t>
        </is>
      </c>
      <c r="E1009" s="2" t="inlineStr">
        <is>
          <t>16/11/2028</t>
        </is>
      </c>
      <c r="F1009" s="2" t="n">
        <v>509153.2776998654</v>
      </c>
      <c r="G1009" s="2" t="n">
        <v>0</v>
      </c>
      <c r="H1009" s="2" t="n">
        <v>509153.2776998654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1.29</v>
      </c>
      <c r="CE1009" s="2" t="n">
        <v>0</v>
      </c>
      <c r="CF1009" s="2" t="n">
        <v>0.77</v>
      </c>
      <c r="CG1009" s="2" t="n">
        <v>1.29</v>
      </c>
      <c r="CH1009" s="2" t="n">
        <v>0</v>
      </c>
      <c r="CI1009" s="2" t="n">
        <v>1.29</v>
      </c>
      <c r="CJ1009" s="2" t="n">
        <v>1.29</v>
      </c>
      <c r="CK1009" s="2" t="n">
        <v>0</v>
      </c>
      <c r="CL1009" s="2" t="n">
        <v>1.29</v>
      </c>
      <c r="CM1009" s="2" t="n">
        <v>1.29</v>
      </c>
      <c r="CN1009" s="2" t="n">
        <v>0</v>
      </c>
      <c r="CO1009" s="2" t="n">
        <v>1.29</v>
      </c>
      <c r="CP1009" s="2" t="n">
        <v>1.29</v>
      </c>
      <c r="CQ1009" s="2" t="n">
        <v>0</v>
      </c>
      <c r="CR1009" s="2" t="n">
        <v>1.29</v>
      </c>
      <c r="CS1009" s="2" t="n">
        <v>1.29</v>
      </c>
      <c r="CT1009" s="2" t="n">
        <v>0</v>
      </c>
      <c r="CU1009" s="2" t="n">
        <v>1.29</v>
      </c>
      <c r="CV1009" s="2" t="n">
        <v>1.29</v>
      </c>
      <c r="CW1009" s="2" t="n">
        <v>0</v>
      </c>
      <c r="CX1009" s="2" t="n">
        <v>1.29</v>
      </c>
      <c r="CY1009" s="2" t="n">
        <v>1.29</v>
      </c>
      <c r="CZ1009" s="2" t="n">
        <v>0</v>
      </c>
      <c r="DA1009" s="2" t="n">
        <v>2.57</v>
      </c>
      <c r="DB1009" s="2" t="n">
        <v>1.29</v>
      </c>
      <c r="DC1009" s="2" t="n">
        <v>0</v>
      </c>
      <c r="DD1009" s="2" t="n">
        <v>2.57</v>
      </c>
      <c r="DE1009" s="2" t="n">
        <v>1.29</v>
      </c>
      <c r="DF1009" s="2" t="n">
        <v>0</v>
      </c>
      <c r="DG1009" s="2" t="n">
        <v>4.22</v>
      </c>
      <c r="DH1009" s="2" t="n">
        <v>3.12</v>
      </c>
      <c r="DI1009" s="2" t="n">
        <v>0</v>
      </c>
      <c r="DJ1009" s="2" t="n">
        <v>10.86</v>
      </c>
      <c r="DK1009" s="2" t="n">
        <v>8.41</v>
      </c>
      <c r="DL1009" s="2" t="n">
        <v>0</v>
      </c>
      <c r="DM1009" s="2" t="n">
        <v>20.24</v>
      </c>
      <c r="DN1009" s="2" t="n">
        <v>17.8</v>
      </c>
      <c r="DO1009" s="2" t="n">
        <v>0</v>
      </c>
      <c r="DP1009" s="2" t="n">
        <v>30.93</v>
      </c>
      <c r="DQ1009" s="2" t="n">
        <v>27.2</v>
      </c>
      <c r="DR1009" s="2" t="n">
        <v>0</v>
      </c>
      <c r="DS1009" s="2" t="n">
        <v>46.43</v>
      </c>
      <c r="DT1009" s="2" t="n">
        <v>42.93</v>
      </c>
      <c r="DU1009" s="2" t="n">
        <v>0</v>
      </c>
      <c r="DV1009" s="2" t="n">
        <v>56.57</v>
      </c>
      <c r="DW1009" s="2" t="n">
        <v>54.12</v>
      </c>
      <c r="DX1009" s="2" t="n">
        <v>0</v>
      </c>
      <c r="DY1009" s="2" t="n">
        <v>68.04000000000001</v>
      </c>
      <c r="DZ1009" s="2" t="n">
        <v>65.75</v>
      </c>
      <c r="EA1009" s="2" t="n">
        <v>0</v>
      </c>
      <c r="EB1009" s="2" t="n">
        <v>79.55</v>
      </c>
      <c r="EC1009" s="2" t="n">
        <v>77.09999999999999</v>
      </c>
      <c r="ED1009" s="2" t="n">
        <v>0</v>
      </c>
      <c r="EE1009" s="2" t="n">
        <v>90.86</v>
      </c>
      <c r="EF1009" s="2" t="n">
        <v>88.41</v>
      </c>
      <c r="EG1009" s="2" t="n">
        <v>0</v>
      </c>
      <c r="EH1009" s="2" t="n">
        <v>98.43000000000001</v>
      </c>
      <c r="EI1009" s="2" t="n">
        <v>97.08</v>
      </c>
      <c r="EJ1009" s="2" t="n">
        <v>0</v>
      </c>
      <c r="EK1009" s="2" t="n">
        <v>100</v>
      </c>
      <c r="EL1009" s="2" t="n">
        <v>100</v>
      </c>
      <c r="EM1009" s="2" t="n">
        <v>0</v>
      </c>
      <c r="EN1009" s="2" t="n">
        <v>100</v>
      </c>
      <c r="EO1009" s="2" t="n">
        <v>100</v>
      </c>
      <c r="EP1009" s="2" t="n">
        <v>0</v>
      </c>
    </row>
    <row r="1010">
      <c r="A1010" s="2" t="n">
        <v>3</v>
      </c>
      <c r="B1010" s="2" t="inlineStr">
        <is>
          <t>34.01.01</t>
        </is>
      </c>
      <c r="C1010" s="2" t="inlineStr">
        <is>
          <t>Bacia com caixa acoplada; ref.: Deca, linha Level KP.480.17 , cor branca.</t>
        </is>
      </c>
      <c r="D1010" s="2" t="inlineStr">
        <is>
          <t>03/02/2027</t>
        </is>
      </c>
      <c r="E1010" s="2" t="inlineStr">
        <is>
          <t>16/11/2028</t>
        </is>
      </c>
      <c r="F1010" s="2" t="n">
        <v>300930.7205975885</v>
      </c>
      <c r="G1010" s="2" t="n">
        <v>0</v>
      </c>
      <c r="H1010" s="2" t="n">
        <v>300930.7205975885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1.29</v>
      </c>
      <c r="CE1010" s="2" t="n">
        <v>0</v>
      </c>
      <c r="CF1010" s="2" t="n">
        <v>0.77</v>
      </c>
      <c r="CG1010" s="2" t="n">
        <v>1.29</v>
      </c>
      <c r="CH1010" s="2" t="n">
        <v>0</v>
      </c>
      <c r="CI1010" s="2" t="n">
        <v>1.29</v>
      </c>
      <c r="CJ1010" s="2" t="n">
        <v>1.29</v>
      </c>
      <c r="CK1010" s="2" t="n">
        <v>0</v>
      </c>
      <c r="CL1010" s="2" t="n">
        <v>1.29</v>
      </c>
      <c r="CM1010" s="2" t="n">
        <v>1.29</v>
      </c>
      <c r="CN1010" s="2" t="n">
        <v>0</v>
      </c>
      <c r="CO1010" s="2" t="n">
        <v>1.29</v>
      </c>
      <c r="CP1010" s="2" t="n">
        <v>1.29</v>
      </c>
      <c r="CQ1010" s="2" t="n">
        <v>0</v>
      </c>
      <c r="CR1010" s="2" t="n">
        <v>1.29</v>
      </c>
      <c r="CS1010" s="2" t="n">
        <v>1.29</v>
      </c>
      <c r="CT1010" s="2" t="n">
        <v>0</v>
      </c>
      <c r="CU1010" s="2" t="n">
        <v>1.29</v>
      </c>
      <c r="CV1010" s="2" t="n">
        <v>1.29</v>
      </c>
      <c r="CW1010" s="2" t="n">
        <v>0</v>
      </c>
      <c r="CX1010" s="2" t="n">
        <v>1.29</v>
      </c>
      <c r="CY1010" s="2" t="n">
        <v>1.29</v>
      </c>
      <c r="CZ1010" s="2" t="n">
        <v>0</v>
      </c>
      <c r="DA1010" s="2" t="n">
        <v>2.57</v>
      </c>
      <c r="DB1010" s="2" t="n">
        <v>1.29</v>
      </c>
      <c r="DC1010" s="2" t="n">
        <v>0</v>
      </c>
      <c r="DD1010" s="2" t="n">
        <v>2.57</v>
      </c>
      <c r="DE1010" s="2" t="n">
        <v>1.29</v>
      </c>
      <c r="DF1010" s="2" t="n">
        <v>0</v>
      </c>
      <c r="DG1010" s="2" t="n">
        <v>4.22</v>
      </c>
      <c r="DH1010" s="2" t="n">
        <v>3.12</v>
      </c>
      <c r="DI1010" s="2" t="n">
        <v>0</v>
      </c>
      <c r="DJ1010" s="2" t="n">
        <v>10.86</v>
      </c>
      <c r="DK1010" s="2" t="n">
        <v>8.41</v>
      </c>
      <c r="DL1010" s="2" t="n">
        <v>0</v>
      </c>
      <c r="DM1010" s="2" t="n">
        <v>20.24</v>
      </c>
      <c r="DN1010" s="2" t="n">
        <v>17.8</v>
      </c>
      <c r="DO1010" s="2" t="n">
        <v>0</v>
      </c>
      <c r="DP1010" s="2" t="n">
        <v>30.93</v>
      </c>
      <c r="DQ1010" s="2" t="n">
        <v>27.2</v>
      </c>
      <c r="DR1010" s="2" t="n">
        <v>0</v>
      </c>
      <c r="DS1010" s="2" t="n">
        <v>46.43</v>
      </c>
      <c r="DT1010" s="2" t="n">
        <v>42.93</v>
      </c>
      <c r="DU1010" s="2" t="n">
        <v>0</v>
      </c>
      <c r="DV1010" s="2" t="n">
        <v>56.57</v>
      </c>
      <c r="DW1010" s="2" t="n">
        <v>54.12</v>
      </c>
      <c r="DX1010" s="2" t="n">
        <v>0</v>
      </c>
      <c r="DY1010" s="2" t="n">
        <v>68.04000000000001</v>
      </c>
      <c r="DZ1010" s="2" t="n">
        <v>65.75</v>
      </c>
      <c r="EA1010" s="2" t="n">
        <v>0</v>
      </c>
      <c r="EB1010" s="2" t="n">
        <v>79.55</v>
      </c>
      <c r="EC1010" s="2" t="n">
        <v>77.09999999999999</v>
      </c>
      <c r="ED1010" s="2" t="n">
        <v>0</v>
      </c>
      <c r="EE1010" s="2" t="n">
        <v>90.86</v>
      </c>
      <c r="EF1010" s="2" t="n">
        <v>88.41</v>
      </c>
      <c r="EG1010" s="2" t="n">
        <v>0</v>
      </c>
      <c r="EH1010" s="2" t="n">
        <v>98.43000000000001</v>
      </c>
      <c r="EI1010" s="2" t="n">
        <v>97.08</v>
      </c>
      <c r="EJ1010" s="2" t="n">
        <v>0</v>
      </c>
      <c r="EK1010" s="2" t="n">
        <v>100</v>
      </c>
      <c r="EL1010" s="2" t="n">
        <v>100</v>
      </c>
      <c r="EM1010" s="2" t="n">
        <v>0</v>
      </c>
      <c r="EN1010" s="2" t="n">
        <v>100</v>
      </c>
      <c r="EO1010" s="2" t="n">
        <v>100</v>
      </c>
      <c r="EP1010" s="2" t="n">
        <v>0</v>
      </c>
    </row>
    <row r="1011">
      <c r="A1011" s="2" t="n">
        <v>3</v>
      </c>
      <c r="B1011" s="2" t="inlineStr">
        <is>
          <t>34.01.02</t>
        </is>
      </c>
      <c r="C1011" s="2" t="inlineStr">
        <is>
          <t>Bacia com caixa acoplada; ref.: Deca linha Izy P.111.17, cor branca.</t>
        </is>
      </c>
      <c r="D1011" s="2" t="inlineStr">
        <is>
          <t>03/02/2027</t>
        </is>
      </c>
      <c r="E1011" s="2" t="inlineStr">
        <is>
          <t>16/11/2028</t>
        </is>
      </c>
      <c r="F1011" s="2" t="n">
        <v>58877.74968213688</v>
      </c>
      <c r="G1011" s="2" t="n">
        <v>0</v>
      </c>
      <c r="H1011" s="2" t="n">
        <v>58877.74968213688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1.29</v>
      </c>
      <c r="CE1011" s="2" t="n">
        <v>0</v>
      </c>
      <c r="CF1011" s="2" t="n">
        <v>0.77</v>
      </c>
      <c r="CG1011" s="2" t="n">
        <v>1.29</v>
      </c>
      <c r="CH1011" s="2" t="n">
        <v>0</v>
      </c>
      <c r="CI1011" s="2" t="n">
        <v>1.29</v>
      </c>
      <c r="CJ1011" s="2" t="n">
        <v>1.29</v>
      </c>
      <c r="CK1011" s="2" t="n">
        <v>0</v>
      </c>
      <c r="CL1011" s="2" t="n">
        <v>1.29</v>
      </c>
      <c r="CM1011" s="2" t="n">
        <v>1.29</v>
      </c>
      <c r="CN1011" s="2" t="n">
        <v>0</v>
      </c>
      <c r="CO1011" s="2" t="n">
        <v>1.29</v>
      </c>
      <c r="CP1011" s="2" t="n">
        <v>1.29</v>
      </c>
      <c r="CQ1011" s="2" t="n">
        <v>0</v>
      </c>
      <c r="CR1011" s="2" t="n">
        <v>1.29</v>
      </c>
      <c r="CS1011" s="2" t="n">
        <v>1.29</v>
      </c>
      <c r="CT1011" s="2" t="n">
        <v>0</v>
      </c>
      <c r="CU1011" s="2" t="n">
        <v>1.29</v>
      </c>
      <c r="CV1011" s="2" t="n">
        <v>1.29</v>
      </c>
      <c r="CW1011" s="2" t="n">
        <v>0</v>
      </c>
      <c r="CX1011" s="2" t="n">
        <v>1.29</v>
      </c>
      <c r="CY1011" s="2" t="n">
        <v>1.29</v>
      </c>
      <c r="CZ1011" s="2" t="n">
        <v>0</v>
      </c>
      <c r="DA1011" s="2" t="n">
        <v>2.57</v>
      </c>
      <c r="DB1011" s="2" t="n">
        <v>1.29</v>
      </c>
      <c r="DC1011" s="2" t="n">
        <v>0</v>
      </c>
      <c r="DD1011" s="2" t="n">
        <v>2.57</v>
      </c>
      <c r="DE1011" s="2" t="n">
        <v>1.29</v>
      </c>
      <c r="DF1011" s="2" t="n">
        <v>0</v>
      </c>
      <c r="DG1011" s="2" t="n">
        <v>4.22</v>
      </c>
      <c r="DH1011" s="2" t="n">
        <v>3.12</v>
      </c>
      <c r="DI1011" s="2" t="n">
        <v>0</v>
      </c>
      <c r="DJ1011" s="2" t="n">
        <v>10.86</v>
      </c>
      <c r="DK1011" s="2" t="n">
        <v>8.41</v>
      </c>
      <c r="DL1011" s="2" t="n">
        <v>0</v>
      </c>
      <c r="DM1011" s="2" t="n">
        <v>20.24</v>
      </c>
      <c r="DN1011" s="2" t="n">
        <v>17.8</v>
      </c>
      <c r="DO1011" s="2" t="n">
        <v>0</v>
      </c>
      <c r="DP1011" s="2" t="n">
        <v>30.93</v>
      </c>
      <c r="DQ1011" s="2" t="n">
        <v>27.2</v>
      </c>
      <c r="DR1011" s="2" t="n">
        <v>0</v>
      </c>
      <c r="DS1011" s="2" t="n">
        <v>46.43</v>
      </c>
      <c r="DT1011" s="2" t="n">
        <v>42.93</v>
      </c>
      <c r="DU1011" s="2" t="n">
        <v>0</v>
      </c>
      <c r="DV1011" s="2" t="n">
        <v>56.57</v>
      </c>
      <c r="DW1011" s="2" t="n">
        <v>54.12</v>
      </c>
      <c r="DX1011" s="2" t="n">
        <v>0</v>
      </c>
      <c r="DY1011" s="2" t="n">
        <v>68.04000000000001</v>
      </c>
      <c r="DZ1011" s="2" t="n">
        <v>65.75</v>
      </c>
      <c r="EA1011" s="2" t="n">
        <v>0</v>
      </c>
      <c r="EB1011" s="2" t="n">
        <v>79.55</v>
      </c>
      <c r="EC1011" s="2" t="n">
        <v>77.09999999999999</v>
      </c>
      <c r="ED1011" s="2" t="n">
        <v>0</v>
      </c>
      <c r="EE1011" s="2" t="n">
        <v>90.86</v>
      </c>
      <c r="EF1011" s="2" t="n">
        <v>88.41</v>
      </c>
      <c r="EG1011" s="2" t="n">
        <v>0</v>
      </c>
      <c r="EH1011" s="2" t="n">
        <v>98.43000000000001</v>
      </c>
      <c r="EI1011" s="2" t="n">
        <v>97.08</v>
      </c>
      <c r="EJ1011" s="2" t="n">
        <v>0</v>
      </c>
      <c r="EK1011" s="2" t="n">
        <v>100</v>
      </c>
      <c r="EL1011" s="2" t="n">
        <v>100</v>
      </c>
      <c r="EM1011" s="2" t="n">
        <v>0</v>
      </c>
      <c r="EN1011" s="2" t="n">
        <v>100</v>
      </c>
      <c r="EO1011" s="2" t="n">
        <v>100</v>
      </c>
      <c r="EP1011" s="2" t="n">
        <v>0</v>
      </c>
    </row>
    <row r="1012">
      <c r="A1012" s="2" t="n">
        <v>3</v>
      </c>
      <c r="B1012" s="2" t="inlineStr">
        <is>
          <t>34.01.03</t>
        </is>
      </c>
      <c r="C1012" s="2" t="inlineStr">
        <is>
          <t>Vaso sanitário de louça branca convencional (IS PNE)</t>
        </is>
      </c>
      <c r="D1012" s="2" t="inlineStr">
        <is>
          <t>03/02/2027</t>
        </is>
      </c>
      <c r="E1012" s="2" t="inlineStr">
        <is>
          <t>16/11/2028</t>
        </is>
      </c>
      <c r="F1012" s="2" t="n">
        <v>3030.186093452049</v>
      </c>
      <c r="G1012" s="2" t="n">
        <v>0</v>
      </c>
      <c r="H1012" s="2" t="n">
        <v>3030.186093452049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1.29</v>
      </c>
      <c r="CE1012" s="2" t="n">
        <v>0</v>
      </c>
      <c r="CF1012" s="2" t="n">
        <v>0.77</v>
      </c>
      <c r="CG1012" s="2" t="n">
        <v>1.29</v>
      </c>
      <c r="CH1012" s="2" t="n">
        <v>0</v>
      </c>
      <c r="CI1012" s="2" t="n">
        <v>1.29</v>
      </c>
      <c r="CJ1012" s="2" t="n">
        <v>1.29</v>
      </c>
      <c r="CK1012" s="2" t="n">
        <v>0</v>
      </c>
      <c r="CL1012" s="2" t="n">
        <v>1.29</v>
      </c>
      <c r="CM1012" s="2" t="n">
        <v>1.29</v>
      </c>
      <c r="CN1012" s="2" t="n">
        <v>0</v>
      </c>
      <c r="CO1012" s="2" t="n">
        <v>1.29</v>
      </c>
      <c r="CP1012" s="2" t="n">
        <v>1.29</v>
      </c>
      <c r="CQ1012" s="2" t="n">
        <v>0</v>
      </c>
      <c r="CR1012" s="2" t="n">
        <v>1.29</v>
      </c>
      <c r="CS1012" s="2" t="n">
        <v>1.29</v>
      </c>
      <c r="CT1012" s="2" t="n">
        <v>0</v>
      </c>
      <c r="CU1012" s="2" t="n">
        <v>1.29</v>
      </c>
      <c r="CV1012" s="2" t="n">
        <v>1.29</v>
      </c>
      <c r="CW1012" s="2" t="n">
        <v>0</v>
      </c>
      <c r="CX1012" s="2" t="n">
        <v>1.29</v>
      </c>
      <c r="CY1012" s="2" t="n">
        <v>1.29</v>
      </c>
      <c r="CZ1012" s="2" t="n">
        <v>0</v>
      </c>
      <c r="DA1012" s="2" t="n">
        <v>2.57</v>
      </c>
      <c r="DB1012" s="2" t="n">
        <v>1.29</v>
      </c>
      <c r="DC1012" s="2" t="n">
        <v>0</v>
      </c>
      <c r="DD1012" s="2" t="n">
        <v>2.57</v>
      </c>
      <c r="DE1012" s="2" t="n">
        <v>1.29</v>
      </c>
      <c r="DF1012" s="2" t="n">
        <v>0</v>
      </c>
      <c r="DG1012" s="2" t="n">
        <v>4.22</v>
      </c>
      <c r="DH1012" s="2" t="n">
        <v>3.12</v>
      </c>
      <c r="DI1012" s="2" t="n">
        <v>0</v>
      </c>
      <c r="DJ1012" s="2" t="n">
        <v>10.86</v>
      </c>
      <c r="DK1012" s="2" t="n">
        <v>8.41</v>
      </c>
      <c r="DL1012" s="2" t="n">
        <v>0</v>
      </c>
      <c r="DM1012" s="2" t="n">
        <v>20.24</v>
      </c>
      <c r="DN1012" s="2" t="n">
        <v>17.8</v>
      </c>
      <c r="DO1012" s="2" t="n">
        <v>0</v>
      </c>
      <c r="DP1012" s="2" t="n">
        <v>30.93</v>
      </c>
      <c r="DQ1012" s="2" t="n">
        <v>27.2</v>
      </c>
      <c r="DR1012" s="2" t="n">
        <v>0</v>
      </c>
      <c r="DS1012" s="2" t="n">
        <v>46.43</v>
      </c>
      <c r="DT1012" s="2" t="n">
        <v>42.93</v>
      </c>
      <c r="DU1012" s="2" t="n">
        <v>0</v>
      </c>
      <c r="DV1012" s="2" t="n">
        <v>56.57</v>
      </c>
      <c r="DW1012" s="2" t="n">
        <v>54.12</v>
      </c>
      <c r="DX1012" s="2" t="n">
        <v>0</v>
      </c>
      <c r="DY1012" s="2" t="n">
        <v>68.04000000000001</v>
      </c>
      <c r="DZ1012" s="2" t="n">
        <v>65.75</v>
      </c>
      <c r="EA1012" s="2" t="n">
        <v>0</v>
      </c>
      <c r="EB1012" s="2" t="n">
        <v>79.55</v>
      </c>
      <c r="EC1012" s="2" t="n">
        <v>77.09999999999999</v>
      </c>
      <c r="ED1012" s="2" t="n">
        <v>0</v>
      </c>
      <c r="EE1012" s="2" t="n">
        <v>90.86</v>
      </c>
      <c r="EF1012" s="2" t="n">
        <v>88.41</v>
      </c>
      <c r="EG1012" s="2" t="n">
        <v>0</v>
      </c>
      <c r="EH1012" s="2" t="n">
        <v>98.43000000000001</v>
      </c>
      <c r="EI1012" s="2" t="n">
        <v>97.08</v>
      </c>
      <c r="EJ1012" s="2" t="n">
        <v>0</v>
      </c>
      <c r="EK1012" s="2" t="n">
        <v>100</v>
      </c>
      <c r="EL1012" s="2" t="n">
        <v>100</v>
      </c>
      <c r="EM1012" s="2" t="n">
        <v>0</v>
      </c>
      <c r="EN1012" s="2" t="n">
        <v>100</v>
      </c>
      <c r="EO1012" s="2" t="n">
        <v>100</v>
      </c>
      <c r="EP1012" s="2" t="n">
        <v>0</v>
      </c>
    </row>
    <row r="1013">
      <c r="A1013" s="2" t="n">
        <v>3</v>
      </c>
      <c r="B1013" s="2" t="inlineStr">
        <is>
          <t>34.01.04</t>
        </is>
      </c>
      <c r="C1013" s="2" t="inlineStr">
        <is>
          <t>Válvula de descarga com acabamento cromado</t>
        </is>
      </c>
      <c r="D1013" s="2" t="inlineStr">
        <is>
          <t>03/02/2027</t>
        </is>
      </c>
      <c r="E1013" s="2" t="inlineStr">
        <is>
          <t>16/11/2028</t>
        </is>
      </c>
      <c r="F1013" s="2" t="n">
        <v>1596.586093452049</v>
      </c>
      <c r="G1013" s="2" t="n">
        <v>0</v>
      </c>
      <c r="H1013" s="2" t="n">
        <v>1596.586093452049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1.29</v>
      </c>
      <c r="CE1013" s="2" t="n">
        <v>0</v>
      </c>
      <c r="CF1013" s="2" t="n">
        <v>0.77</v>
      </c>
      <c r="CG1013" s="2" t="n">
        <v>1.29</v>
      </c>
      <c r="CH1013" s="2" t="n">
        <v>0</v>
      </c>
      <c r="CI1013" s="2" t="n">
        <v>1.29</v>
      </c>
      <c r="CJ1013" s="2" t="n">
        <v>1.29</v>
      </c>
      <c r="CK1013" s="2" t="n">
        <v>0</v>
      </c>
      <c r="CL1013" s="2" t="n">
        <v>1.29</v>
      </c>
      <c r="CM1013" s="2" t="n">
        <v>1.29</v>
      </c>
      <c r="CN1013" s="2" t="n">
        <v>0</v>
      </c>
      <c r="CO1013" s="2" t="n">
        <v>1.29</v>
      </c>
      <c r="CP1013" s="2" t="n">
        <v>1.29</v>
      </c>
      <c r="CQ1013" s="2" t="n">
        <v>0</v>
      </c>
      <c r="CR1013" s="2" t="n">
        <v>1.29</v>
      </c>
      <c r="CS1013" s="2" t="n">
        <v>1.29</v>
      </c>
      <c r="CT1013" s="2" t="n">
        <v>0</v>
      </c>
      <c r="CU1013" s="2" t="n">
        <v>1.29</v>
      </c>
      <c r="CV1013" s="2" t="n">
        <v>1.29</v>
      </c>
      <c r="CW1013" s="2" t="n">
        <v>0</v>
      </c>
      <c r="CX1013" s="2" t="n">
        <v>1.29</v>
      </c>
      <c r="CY1013" s="2" t="n">
        <v>1.29</v>
      </c>
      <c r="CZ1013" s="2" t="n">
        <v>0</v>
      </c>
      <c r="DA1013" s="2" t="n">
        <v>2.57</v>
      </c>
      <c r="DB1013" s="2" t="n">
        <v>1.29</v>
      </c>
      <c r="DC1013" s="2" t="n">
        <v>0</v>
      </c>
      <c r="DD1013" s="2" t="n">
        <v>2.57</v>
      </c>
      <c r="DE1013" s="2" t="n">
        <v>1.29</v>
      </c>
      <c r="DF1013" s="2" t="n">
        <v>0</v>
      </c>
      <c r="DG1013" s="2" t="n">
        <v>4.22</v>
      </c>
      <c r="DH1013" s="2" t="n">
        <v>3.12</v>
      </c>
      <c r="DI1013" s="2" t="n">
        <v>0</v>
      </c>
      <c r="DJ1013" s="2" t="n">
        <v>10.86</v>
      </c>
      <c r="DK1013" s="2" t="n">
        <v>8.41</v>
      </c>
      <c r="DL1013" s="2" t="n">
        <v>0</v>
      </c>
      <c r="DM1013" s="2" t="n">
        <v>20.24</v>
      </c>
      <c r="DN1013" s="2" t="n">
        <v>17.8</v>
      </c>
      <c r="DO1013" s="2" t="n">
        <v>0</v>
      </c>
      <c r="DP1013" s="2" t="n">
        <v>30.93</v>
      </c>
      <c r="DQ1013" s="2" t="n">
        <v>27.2</v>
      </c>
      <c r="DR1013" s="2" t="n">
        <v>0</v>
      </c>
      <c r="DS1013" s="2" t="n">
        <v>46.43</v>
      </c>
      <c r="DT1013" s="2" t="n">
        <v>42.93</v>
      </c>
      <c r="DU1013" s="2" t="n">
        <v>0</v>
      </c>
      <c r="DV1013" s="2" t="n">
        <v>56.57</v>
      </c>
      <c r="DW1013" s="2" t="n">
        <v>54.12</v>
      </c>
      <c r="DX1013" s="2" t="n">
        <v>0</v>
      </c>
      <c r="DY1013" s="2" t="n">
        <v>68.04000000000001</v>
      </c>
      <c r="DZ1013" s="2" t="n">
        <v>65.75</v>
      </c>
      <c r="EA1013" s="2" t="n">
        <v>0</v>
      </c>
      <c r="EB1013" s="2" t="n">
        <v>79.55</v>
      </c>
      <c r="EC1013" s="2" t="n">
        <v>77.09999999999999</v>
      </c>
      <c r="ED1013" s="2" t="n">
        <v>0</v>
      </c>
      <c r="EE1013" s="2" t="n">
        <v>90.86</v>
      </c>
      <c r="EF1013" s="2" t="n">
        <v>88.41</v>
      </c>
      <c r="EG1013" s="2" t="n">
        <v>0</v>
      </c>
      <c r="EH1013" s="2" t="n">
        <v>98.43000000000001</v>
      </c>
      <c r="EI1013" s="2" t="n">
        <v>97.08</v>
      </c>
      <c r="EJ1013" s="2" t="n">
        <v>0</v>
      </c>
      <c r="EK1013" s="2" t="n">
        <v>100</v>
      </c>
      <c r="EL1013" s="2" t="n">
        <v>100</v>
      </c>
      <c r="EM1013" s="2" t="n">
        <v>0</v>
      </c>
      <c r="EN1013" s="2" t="n">
        <v>100</v>
      </c>
      <c r="EO1013" s="2" t="n">
        <v>100</v>
      </c>
      <c r="EP1013" s="2" t="n">
        <v>0</v>
      </c>
    </row>
    <row r="1014">
      <c r="A1014" s="2" t="n">
        <v>3</v>
      </c>
      <c r="B1014" s="2" t="inlineStr">
        <is>
          <t>34.01.05</t>
        </is>
      </c>
      <c r="C1014" s="2" t="inlineStr">
        <is>
          <t>Ligação flexível cromada 40cm</t>
        </is>
      </c>
      <c r="D1014" s="2" t="inlineStr">
        <is>
          <t>03/02/2027</t>
        </is>
      </c>
      <c r="E1014" s="2" t="inlineStr">
        <is>
          <t>16/11/2028</t>
        </is>
      </c>
      <c r="F1014" s="2" t="n">
        <v>22921.01761661794</v>
      </c>
      <c r="G1014" s="2" t="n">
        <v>0</v>
      </c>
      <c r="H1014" s="2" t="n">
        <v>22921.01761661794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1.29</v>
      </c>
      <c r="CE1014" s="2" t="n">
        <v>0</v>
      </c>
      <c r="CF1014" s="2" t="n">
        <v>0.77</v>
      </c>
      <c r="CG1014" s="2" t="n">
        <v>1.29</v>
      </c>
      <c r="CH1014" s="2" t="n">
        <v>0</v>
      </c>
      <c r="CI1014" s="2" t="n">
        <v>1.29</v>
      </c>
      <c r="CJ1014" s="2" t="n">
        <v>1.29</v>
      </c>
      <c r="CK1014" s="2" t="n">
        <v>0</v>
      </c>
      <c r="CL1014" s="2" t="n">
        <v>1.29</v>
      </c>
      <c r="CM1014" s="2" t="n">
        <v>1.29</v>
      </c>
      <c r="CN1014" s="2" t="n">
        <v>0</v>
      </c>
      <c r="CO1014" s="2" t="n">
        <v>1.29</v>
      </c>
      <c r="CP1014" s="2" t="n">
        <v>1.29</v>
      </c>
      <c r="CQ1014" s="2" t="n">
        <v>0</v>
      </c>
      <c r="CR1014" s="2" t="n">
        <v>1.29</v>
      </c>
      <c r="CS1014" s="2" t="n">
        <v>1.29</v>
      </c>
      <c r="CT1014" s="2" t="n">
        <v>0</v>
      </c>
      <c r="CU1014" s="2" t="n">
        <v>1.29</v>
      </c>
      <c r="CV1014" s="2" t="n">
        <v>1.29</v>
      </c>
      <c r="CW1014" s="2" t="n">
        <v>0</v>
      </c>
      <c r="CX1014" s="2" t="n">
        <v>1.29</v>
      </c>
      <c r="CY1014" s="2" t="n">
        <v>1.29</v>
      </c>
      <c r="CZ1014" s="2" t="n">
        <v>0</v>
      </c>
      <c r="DA1014" s="2" t="n">
        <v>2.57</v>
      </c>
      <c r="DB1014" s="2" t="n">
        <v>1.29</v>
      </c>
      <c r="DC1014" s="2" t="n">
        <v>0</v>
      </c>
      <c r="DD1014" s="2" t="n">
        <v>2.57</v>
      </c>
      <c r="DE1014" s="2" t="n">
        <v>1.29</v>
      </c>
      <c r="DF1014" s="2" t="n">
        <v>0</v>
      </c>
      <c r="DG1014" s="2" t="n">
        <v>4.22</v>
      </c>
      <c r="DH1014" s="2" t="n">
        <v>3.12</v>
      </c>
      <c r="DI1014" s="2" t="n">
        <v>0</v>
      </c>
      <c r="DJ1014" s="2" t="n">
        <v>10.86</v>
      </c>
      <c r="DK1014" s="2" t="n">
        <v>8.41</v>
      </c>
      <c r="DL1014" s="2" t="n">
        <v>0</v>
      </c>
      <c r="DM1014" s="2" t="n">
        <v>20.24</v>
      </c>
      <c r="DN1014" s="2" t="n">
        <v>17.8</v>
      </c>
      <c r="DO1014" s="2" t="n">
        <v>0</v>
      </c>
      <c r="DP1014" s="2" t="n">
        <v>30.93</v>
      </c>
      <c r="DQ1014" s="2" t="n">
        <v>27.2</v>
      </c>
      <c r="DR1014" s="2" t="n">
        <v>0</v>
      </c>
      <c r="DS1014" s="2" t="n">
        <v>46.43</v>
      </c>
      <c r="DT1014" s="2" t="n">
        <v>42.93</v>
      </c>
      <c r="DU1014" s="2" t="n">
        <v>0</v>
      </c>
      <c r="DV1014" s="2" t="n">
        <v>56.57</v>
      </c>
      <c r="DW1014" s="2" t="n">
        <v>54.12</v>
      </c>
      <c r="DX1014" s="2" t="n">
        <v>0</v>
      </c>
      <c r="DY1014" s="2" t="n">
        <v>68.04000000000001</v>
      </c>
      <c r="DZ1014" s="2" t="n">
        <v>65.75</v>
      </c>
      <c r="EA1014" s="2" t="n">
        <v>0</v>
      </c>
      <c r="EB1014" s="2" t="n">
        <v>79.55</v>
      </c>
      <c r="EC1014" s="2" t="n">
        <v>77.09999999999999</v>
      </c>
      <c r="ED1014" s="2" t="n">
        <v>0</v>
      </c>
      <c r="EE1014" s="2" t="n">
        <v>90.86</v>
      </c>
      <c r="EF1014" s="2" t="n">
        <v>88.41</v>
      </c>
      <c r="EG1014" s="2" t="n">
        <v>0</v>
      </c>
      <c r="EH1014" s="2" t="n">
        <v>98.43000000000001</v>
      </c>
      <c r="EI1014" s="2" t="n">
        <v>97.08</v>
      </c>
      <c r="EJ1014" s="2" t="n">
        <v>0</v>
      </c>
      <c r="EK1014" s="2" t="n">
        <v>100</v>
      </c>
      <c r="EL1014" s="2" t="n">
        <v>100</v>
      </c>
      <c r="EM1014" s="2" t="n">
        <v>0</v>
      </c>
      <c r="EN1014" s="2" t="n">
        <v>100</v>
      </c>
      <c r="EO1014" s="2" t="n">
        <v>100</v>
      </c>
      <c r="EP1014" s="2" t="n">
        <v>0</v>
      </c>
    </row>
    <row r="1015">
      <c r="A1015" s="2" t="n">
        <v>3</v>
      </c>
      <c r="B1015" s="2" t="inlineStr">
        <is>
          <t>34.01.06</t>
        </is>
      </c>
      <c r="C1015" s="2" t="inlineStr">
        <is>
          <t>Assento poliéster PNE para vaso sanitário</t>
        </is>
      </c>
      <c r="D1015" s="2" t="inlineStr">
        <is>
          <t>03/02/2027</t>
        </is>
      </c>
      <c r="E1015" s="2" t="inlineStr">
        <is>
          <t>16/11/2028</t>
        </is>
      </c>
      <c r="F1015" s="2" t="n">
        <v>1196</v>
      </c>
      <c r="G1015" s="2" t="n">
        <v>0</v>
      </c>
      <c r="H1015" s="2" t="n">
        <v>1196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1.29</v>
      </c>
      <c r="CE1015" s="2" t="n">
        <v>0</v>
      </c>
      <c r="CF1015" s="2" t="n">
        <v>0.77</v>
      </c>
      <c r="CG1015" s="2" t="n">
        <v>1.29</v>
      </c>
      <c r="CH1015" s="2" t="n">
        <v>0</v>
      </c>
      <c r="CI1015" s="2" t="n">
        <v>1.29</v>
      </c>
      <c r="CJ1015" s="2" t="n">
        <v>1.29</v>
      </c>
      <c r="CK1015" s="2" t="n">
        <v>0</v>
      </c>
      <c r="CL1015" s="2" t="n">
        <v>1.29</v>
      </c>
      <c r="CM1015" s="2" t="n">
        <v>1.29</v>
      </c>
      <c r="CN1015" s="2" t="n">
        <v>0</v>
      </c>
      <c r="CO1015" s="2" t="n">
        <v>1.29</v>
      </c>
      <c r="CP1015" s="2" t="n">
        <v>1.29</v>
      </c>
      <c r="CQ1015" s="2" t="n">
        <v>0</v>
      </c>
      <c r="CR1015" s="2" t="n">
        <v>1.29</v>
      </c>
      <c r="CS1015" s="2" t="n">
        <v>1.29</v>
      </c>
      <c r="CT1015" s="2" t="n">
        <v>0</v>
      </c>
      <c r="CU1015" s="2" t="n">
        <v>1.29</v>
      </c>
      <c r="CV1015" s="2" t="n">
        <v>1.29</v>
      </c>
      <c r="CW1015" s="2" t="n">
        <v>0</v>
      </c>
      <c r="CX1015" s="2" t="n">
        <v>1.29</v>
      </c>
      <c r="CY1015" s="2" t="n">
        <v>1.29</v>
      </c>
      <c r="CZ1015" s="2" t="n">
        <v>0</v>
      </c>
      <c r="DA1015" s="2" t="n">
        <v>2.57</v>
      </c>
      <c r="DB1015" s="2" t="n">
        <v>1.29</v>
      </c>
      <c r="DC1015" s="2" t="n">
        <v>0</v>
      </c>
      <c r="DD1015" s="2" t="n">
        <v>2.57</v>
      </c>
      <c r="DE1015" s="2" t="n">
        <v>1.29</v>
      </c>
      <c r="DF1015" s="2" t="n">
        <v>0</v>
      </c>
      <c r="DG1015" s="2" t="n">
        <v>4.22</v>
      </c>
      <c r="DH1015" s="2" t="n">
        <v>3.12</v>
      </c>
      <c r="DI1015" s="2" t="n">
        <v>0</v>
      </c>
      <c r="DJ1015" s="2" t="n">
        <v>10.86</v>
      </c>
      <c r="DK1015" s="2" t="n">
        <v>8.41</v>
      </c>
      <c r="DL1015" s="2" t="n">
        <v>0</v>
      </c>
      <c r="DM1015" s="2" t="n">
        <v>20.24</v>
      </c>
      <c r="DN1015" s="2" t="n">
        <v>17.8</v>
      </c>
      <c r="DO1015" s="2" t="n">
        <v>0</v>
      </c>
      <c r="DP1015" s="2" t="n">
        <v>30.93</v>
      </c>
      <c r="DQ1015" s="2" t="n">
        <v>27.2</v>
      </c>
      <c r="DR1015" s="2" t="n">
        <v>0</v>
      </c>
      <c r="DS1015" s="2" t="n">
        <v>46.43</v>
      </c>
      <c r="DT1015" s="2" t="n">
        <v>42.93</v>
      </c>
      <c r="DU1015" s="2" t="n">
        <v>0</v>
      </c>
      <c r="DV1015" s="2" t="n">
        <v>56.57</v>
      </c>
      <c r="DW1015" s="2" t="n">
        <v>54.12</v>
      </c>
      <c r="DX1015" s="2" t="n">
        <v>0</v>
      </c>
      <c r="DY1015" s="2" t="n">
        <v>68.04000000000001</v>
      </c>
      <c r="DZ1015" s="2" t="n">
        <v>65.75</v>
      </c>
      <c r="EA1015" s="2" t="n">
        <v>0</v>
      </c>
      <c r="EB1015" s="2" t="n">
        <v>79.55</v>
      </c>
      <c r="EC1015" s="2" t="n">
        <v>77.09999999999999</v>
      </c>
      <c r="ED1015" s="2" t="n">
        <v>0</v>
      </c>
      <c r="EE1015" s="2" t="n">
        <v>90.86</v>
      </c>
      <c r="EF1015" s="2" t="n">
        <v>88.41</v>
      </c>
      <c r="EG1015" s="2" t="n">
        <v>0</v>
      </c>
      <c r="EH1015" s="2" t="n">
        <v>98.43000000000001</v>
      </c>
      <c r="EI1015" s="2" t="n">
        <v>97.08</v>
      </c>
      <c r="EJ1015" s="2" t="n">
        <v>0</v>
      </c>
      <c r="EK1015" s="2" t="n">
        <v>100</v>
      </c>
      <c r="EL1015" s="2" t="n">
        <v>100</v>
      </c>
      <c r="EM1015" s="2" t="n">
        <v>0</v>
      </c>
      <c r="EN1015" s="2" t="n">
        <v>100</v>
      </c>
      <c r="EO1015" s="2" t="n">
        <v>100</v>
      </c>
      <c r="EP1015" s="2" t="n">
        <v>0</v>
      </c>
    </row>
    <row r="1016">
      <c r="A1016" s="2" t="n">
        <v>3</v>
      </c>
      <c r="B1016" s="2" t="inlineStr">
        <is>
          <t>34.01.07</t>
        </is>
      </c>
      <c r="C1016" s="2" t="inlineStr">
        <is>
          <t>Ducha higiênica despressurizada, acabamento cromado; ref.: Deca 1948.C.ACT.CR</t>
        </is>
      </c>
      <c r="D1016" s="2" t="inlineStr">
        <is>
          <t>03/02/2027</t>
        </is>
      </c>
      <c r="E1016" s="2" t="inlineStr">
        <is>
          <t>16/11/2028</t>
        </is>
      </c>
      <c r="F1016" s="2" t="n">
        <v>109736.0610745803</v>
      </c>
      <c r="G1016" s="2" t="n">
        <v>0</v>
      </c>
      <c r="H1016" s="2" t="n">
        <v>109736.0610745803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</v>
      </c>
      <c r="BK1016" s="2" t="n">
        <v>0</v>
      </c>
      <c r="BL1016" s="2" t="n">
        <v>0</v>
      </c>
      <c r="BM1016" s="2" t="n">
        <v>0</v>
      </c>
      <c r="BN1016" s="2" t="n">
        <v>0</v>
      </c>
      <c r="BO1016" s="2" t="n">
        <v>0</v>
      </c>
      <c r="BP1016" s="2" t="n">
        <v>0</v>
      </c>
      <c r="BQ1016" s="2" t="n">
        <v>0</v>
      </c>
      <c r="BR1016" s="2" t="n">
        <v>0</v>
      </c>
      <c r="BS1016" s="2" t="n">
        <v>0</v>
      </c>
      <c r="BT1016" s="2" t="n">
        <v>0</v>
      </c>
      <c r="BU1016" s="2" t="n">
        <v>0</v>
      </c>
      <c r="BV1016" s="2" t="n">
        <v>0</v>
      </c>
      <c r="BW1016" s="2" t="n">
        <v>0</v>
      </c>
      <c r="BX1016" s="2" t="n">
        <v>0</v>
      </c>
      <c r="BY1016" s="2" t="n">
        <v>0</v>
      </c>
      <c r="BZ1016" s="2" t="n">
        <v>0</v>
      </c>
      <c r="CA1016" s="2" t="n">
        <v>0</v>
      </c>
      <c r="CB1016" s="2" t="n">
        <v>0</v>
      </c>
      <c r="CC1016" s="2" t="n">
        <v>0</v>
      </c>
      <c r="CD1016" s="2" t="n">
        <v>1.29</v>
      </c>
      <c r="CE1016" s="2" t="n">
        <v>0</v>
      </c>
      <c r="CF1016" s="2" t="n">
        <v>0.77</v>
      </c>
      <c r="CG1016" s="2" t="n">
        <v>1.29</v>
      </c>
      <c r="CH1016" s="2" t="n">
        <v>0</v>
      </c>
      <c r="CI1016" s="2" t="n">
        <v>1.29</v>
      </c>
      <c r="CJ1016" s="2" t="n">
        <v>1.29</v>
      </c>
      <c r="CK1016" s="2" t="n">
        <v>0</v>
      </c>
      <c r="CL1016" s="2" t="n">
        <v>1.29</v>
      </c>
      <c r="CM1016" s="2" t="n">
        <v>1.29</v>
      </c>
      <c r="CN1016" s="2" t="n">
        <v>0</v>
      </c>
      <c r="CO1016" s="2" t="n">
        <v>1.29</v>
      </c>
      <c r="CP1016" s="2" t="n">
        <v>1.29</v>
      </c>
      <c r="CQ1016" s="2" t="n">
        <v>0</v>
      </c>
      <c r="CR1016" s="2" t="n">
        <v>1.29</v>
      </c>
      <c r="CS1016" s="2" t="n">
        <v>1.29</v>
      </c>
      <c r="CT1016" s="2" t="n">
        <v>0</v>
      </c>
      <c r="CU1016" s="2" t="n">
        <v>1.29</v>
      </c>
      <c r="CV1016" s="2" t="n">
        <v>1.29</v>
      </c>
      <c r="CW1016" s="2" t="n">
        <v>0</v>
      </c>
      <c r="CX1016" s="2" t="n">
        <v>1.29</v>
      </c>
      <c r="CY1016" s="2" t="n">
        <v>1.29</v>
      </c>
      <c r="CZ1016" s="2" t="n">
        <v>0</v>
      </c>
      <c r="DA1016" s="2" t="n">
        <v>2.57</v>
      </c>
      <c r="DB1016" s="2" t="n">
        <v>1.29</v>
      </c>
      <c r="DC1016" s="2" t="n">
        <v>0</v>
      </c>
      <c r="DD1016" s="2" t="n">
        <v>2.57</v>
      </c>
      <c r="DE1016" s="2" t="n">
        <v>1.29</v>
      </c>
      <c r="DF1016" s="2" t="n">
        <v>0</v>
      </c>
      <c r="DG1016" s="2" t="n">
        <v>4.22</v>
      </c>
      <c r="DH1016" s="2" t="n">
        <v>3.12</v>
      </c>
      <c r="DI1016" s="2" t="n">
        <v>0</v>
      </c>
      <c r="DJ1016" s="2" t="n">
        <v>10.86</v>
      </c>
      <c r="DK1016" s="2" t="n">
        <v>8.41</v>
      </c>
      <c r="DL1016" s="2" t="n">
        <v>0</v>
      </c>
      <c r="DM1016" s="2" t="n">
        <v>20.24</v>
      </c>
      <c r="DN1016" s="2" t="n">
        <v>17.8</v>
      </c>
      <c r="DO1016" s="2" t="n">
        <v>0</v>
      </c>
      <c r="DP1016" s="2" t="n">
        <v>30.93</v>
      </c>
      <c r="DQ1016" s="2" t="n">
        <v>27.2</v>
      </c>
      <c r="DR1016" s="2" t="n">
        <v>0</v>
      </c>
      <c r="DS1016" s="2" t="n">
        <v>46.43</v>
      </c>
      <c r="DT1016" s="2" t="n">
        <v>42.93</v>
      </c>
      <c r="DU1016" s="2" t="n">
        <v>0</v>
      </c>
      <c r="DV1016" s="2" t="n">
        <v>56.57</v>
      </c>
      <c r="DW1016" s="2" t="n">
        <v>54.12</v>
      </c>
      <c r="DX1016" s="2" t="n">
        <v>0</v>
      </c>
      <c r="DY1016" s="2" t="n">
        <v>68.04000000000001</v>
      </c>
      <c r="DZ1016" s="2" t="n">
        <v>65.75</v>
      </c>
      <c r="EA1016" s="2" t="n">
        <v>0</v>
      </c>
      <c r="EB1016" s="2" t="n">
        <v>79.55</v>
      </c>
      <c r="EC1016" s="2" t="n">
        <v>77.09999999999999</v>
      </c>
      <c r="ED1016" s="2" t="n">
        <v>0</v>
      </c>
      <c r="EE1016" s="2" t="n">
        <v>90.86</v>
      </c>
      <c r="EF1016" s="2" t="n">
        <v>88.41</v>
      </c>
      <c r="EG1016" s="2" t="n">
        <v>0</v>
      </c>
      <c r="EH1016" s="2" t="n">
        <v>98.43000000000001</v>
      </c>
      <c r="EI1016" s="2" t="n">
        <v>97.08</v>
      </c>
      <c r="EJ1016" s="2" t="n">
        <v>0</v>
      </c>
      <c r="EK1016" s="2" t="n">
        <v>100</v>
      </c>
      <c r="EL1016" s="2" t="n">
        <v>100</v>
      </c>
      <c r="EM1016" s="2" t="n">
        <v>0</v>
      </c>
      <c r="EN1016" s="2" t="n">
        <v>100</v>
      </c>
      <c r="EO1016" s="2" t="n">
        <v>100</v>
      </c>
      <c r="EP1016" s="2" t="n">
        <v>0</v>
      </c>
    </row>
    <row r="1017">
      <c r="A1017" s="2" t="n">
        <v>3</v>
      </c>
      <c r="B1017" s="2" t="inlineStr">
        <is>
          <t>34.01.08</t>
        </is>
      </c>
      <c r="C1017" s="2" t="inlineStr">
        <is>
          <t>Ducha higiênica universal despressurizada cromada</t>
        </is>
      </c>
      <c r="D1017" s="2" t="inlineStr">
        <is>
          <t>03/02/2027</t>
        </is>
      </c>
      <c r="E1017" s="2" t="inlineStr">
        <is>
          <t>16/11/2028</t>
        </is>
      </c>
      <c r="F1017" s="2" t="n">
        <v>10864.95654203765</v>
      </c>
      <c r="G1017" s="2" t="n">
        <v>0</v>
      </c>
      <c r="H1017" s="2" t="n">
        <v>10864.95654203765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1.29</v>
      </c>
      <c r="CE1017" s="2" t="n">
        <v>0</v>
      </c>
      <c r="CF1017" s="2" t="n">
        <v>0.77</v>
      </c>
      <c r="CG1017" s="2" t="n">
        <v>1.29</v>
      </c>
      <c r="CH1017" s="2" t="n">
        <v>0</v>
      </c>
      <c r="CI1017" s="2" t="n">
        <v>1.29</v>
      </c>
      <c r="CJ1017" s="2" t="n">
        <v>1.29</v>
      </c>
      <c r="CK1017" s="2" t="n">
        <v>0</v>
      </c>
      <c r="CL1017" s="2" t="n">
        <v>1.29</v>
      </c>
      <c r="CM1017" s="2" t="n">
        <v>1.29</v>
      </c>
      <c r="CN1017" s="2" t="n">
        <v>0</v>
      </c>
      <c r="CO1017" s="2" t="n">
        <v>1.29</v>
      </c>
      <c r="CP1017" s="2" t="n">
        <v>1.29</v>
      </c>
      <c r="CQ1017" s="2" t="n">
        <v>0</v>
      </c>
      <c r="CR1017" s="2" t="n">
        <v>1.29</v>
      </c>
      <c r="CS1017" s="2" t="n">
        <v>1.29</v>
      </c>
      <c r="CT1017" s="2" t="n">
        <v>0</v>
      </c>
      <c r="CU1017" s="2" t="n">
        <v>1.29</v>
      </c>
      <c r="CV1017" s="2" t="n">
        <v>1.29</v>
      </c>
      <c r="CW1017" s="2" t="n">
        <v>0</v>
      </c>
      <c r="CX1017" s="2" t="n">
        <v>1.29</v>
      </c>
      <c r="CY1017" s="2" t="n">
        <v>1.29</v>
      </c>
      <c r="CZ1017" s="2" t="n">
        <v>0</v>
      </c>
      <c r="DA1017" s="2" t="n">
        <v>2.57</v>
      </c>
      <c r="DB1017" s="2" t="n">
        <v>1.29</v>
      </c>
      <c r="DC1017" s="2" t="n">
        <v>0</v>
      </c>
      <c r="DD1017" s="2" t="n">
        <v>2.57</v>
      </c>
      <c r="DE1017" s="2" t="n">
        <v>1.29</v>
      </c>
      <c r="DF1017" s="2" t="n">
        <v>0</v>
      </c>
      <c r="DG1017" s="2" t="n">
        <v>4.22</v>
      </c>
      <c r="DH1017" s="2" t="n">
        <v>3.12</v>
      </c>
      <c r="DI1017" s="2" t="n">
        <v>0</v>
      </c>
      <c r="DJ1017" s="2" t="n">
        <v>10.86</v>
      </c>
      <c r="DK1017" s="2" t="n">
        <v>8.41</v>
      </c>
      <c r="DL1017" s="2" t="n">
        <v>0</v>
      </c>
      <c r="DM1017" s="2" t="n">
        <v>20.24</v>
      </c>
      <c r="DN1017" s="2" t="n">
        <v>17.8</v>
      </c>
      <c r="DO1017" s="2" t="n">
        <v>0</v>
      </c>
      <c r="DP1017" s="2" t="n">
        <v>30.93</v>
      </c>
      <c r="DQ1017" s="2" t="n">
        <v>27.2</v>
      </c>
      <c r="DR1017" s="2" t="n">
        <v>0</v>
      </c>
      <c r="DS1017" s="2" t="n">
        <v>46.43</v>
      </c>
      <c r="DT1017" s="2" t="n">
        <v>42.93</v>
      </c>
      <c r="DU1017" s="2" t="n">
        <v>0</v>
      </c>
      <c r="DV1017" s="2" t="n">
        <v>56.57</v>
      </c>
      <c r="DW1017" s="2" t="n">
        <v>54.12</v>
      </c>
      <c r="DX1017" s="2" t="n">
        <v>0</v>
      </c>
      <c r="DY1017" s="2" t="n">
        <v>68.04000000000001</v>
      </c>
      <c r="DZ1017" s="2" t="n">
        <v>65.75</v>
      </c>
      <c r="EA1017" s="2" t="n">
        <v>0</v>
      </c>
      <c r="EB1017" s="2" t="n">
        <v>79.55</v>
      </c>
      <c r="EC1017" s="2" t="n">
        <v>77.09999999999999</v>
      </c>
      <c r="ED1017" s="2" t="n">
        <v>0</v>
      </c>
      <c r="EE1017" s="2" t="n">
        <v>90.86</v>
      </c>
      <c r="EF1017" s="2" t="n">
        <v>88.41</v>
      </c>
      <c r="EG1017" s="2" t="n">
        <v>0</v>
      </c>
      <c r="EH1017" s="2" t="n">
        <v>98.43000000000001</v>
      </c>
      <c r="EI1017" s="2" t="n">
        <v>97.08</v>
      </c>
      <c r="EJ1017" s="2" t="n">
        <v>0</v>
      </c>
      <c r="EK1017" s="2" t="n">
        <v>100</v>
      </c>
      <c r="EL1017" s="2" t="n">
        <v>100</v>
      </c>
      <c r="EM1017" s="2" t="n">
        <v>0</v>
      </c>
      <c r="EN1017" s="2" t="n">
        <v>100</v>
      </c>
      <c r="EO1017" s="2" t="n">
        <v>100</v>
      </c>
      <c r="EP1017" s="2" t="n">
        <v>0</v>
      </c>
    </row>
    <row r="1018">
      <c r="A1018" s="2" t="n">
        <v>2</v>
      </c>
      <c r="B1018" s="2" t="inlineStr">
        <is>
          <t>34.02</t>
        </is>
      </c>
      <c r="C1018" s="2" t="inlineStr">
        <is>
          <t>Lavatorio</t>
        </is>
      </c>
      <c r="D1018" s="2" t="inlineStr">
        <is>
          <t>03/02/2027</t>
        </is>
      </c>
      <c r="E1018" s="2" t="inlineStr">
        <is>
          <t>16/11/2028</t>
        </is>
      </c>
      <c r="F1018" s="2" t="n">
        <v>667273.4523075006</v>
      </c>
      <c r="G1018" s="2" t="n">
        <v>0</v>
      </c>
      <c r="H1018" s="2" t="n">
        <v>667273.4523075006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1.29</v>
      </c>
      <c r="CE1018" s="2" t="n">
        <v>0</v>
      </c>
      <c r="CF1018" s="2" t="n">
        <v>0.77</v>
      </c>
      <c r="CG1018" s="2" t="n">
        <v>1.29</v>
      </c>
      <c r="CH1018" s="2" t="n">
        <v>0</v>
      </c>
      <c r="CI1018" s="2" t="n">
        <v>1.29</v>
      </c>
      <c r="CJ1018" s="2" t="n">
        <v>1.29</v>
      </c>
      <c r="CK1018" s="2" t="n">
        <v>0</v>
      </c>
      <c r="CL1018" s="2" t="n">
        <v>1.29</v>
      </c>
      <c r="CM1018" s="2" t="n">
        <v>1.29</v>
      </c>
      <c r="CN1018" s="2" t="n">
        <v>0</v>
      </c>
      <c r="CO1018" s="2" t="n">
        <v>1.29</v>
      </c>
      <c r="CP1018" s="2" t="n">
        <v>1.29</v>
      </c>
      <c r="CQ1018" s="2" t="n">
        <v>0</v>
      </c>
      <c r="CR1018" s="2" t="n">
        <v>1.29</v>
      </c>
      <c r="CS1018" s="2" t="n">
        <v>1.29</v>
      </c>
      <c r="CT1018" s="2" t="n">
        <v>0</v>
      </c>
      <c r="CU1018" s="2" t="n">
        <v>1.29</v>
      </c>
      <c r="CV1018" s="2" t="n">
        <v>1.29</v>
      </c>
      <c r="CW1018" s="2" t="n">
        <v>0</v>
      </c>
      <c r="CX1018" s="2" t="n">
        <v>1.29</v>
      </c>
      <c r="CY1018" s="2" t="n">
        <v>1.29</v>
      </c>
      <c r="CZ1018" s="2" t="n">
        <v>0</v>
      </c>
      <c r="DA1018" s="2" t="n">
        <v>2.57</v>
      </c>
      <c r="DB1018" s="2" t="n">
        <v>1.29</v>
      </c>
      <c r="DC1018" s="2" t="n">
        <v>0</v>
      </c>
      <c r="DD1018" s="2" t="n">
        <v>2.57</v>
      </c>
      <c r="DE1018" s="2" t="n">
        <v>1.29</v>
      </c>
      <c r="DF1018" s="2" t="n">
        <v>0</v>
      </c>
      <c r="DG1018" s="2" t="n">
        <v>4.22</v>
      </c>
      <c r="DH1018" s="2" t="n">
        <v>3.12</v>
      </c>
      <c r="DI1018" s="2" t="n">
        <v>0</v>
      </c>
      <c r="DJ1018" s="2" t="n">
        <v>10.86</v>
      </c>
      <c r="DK1018" s="2" t="n">
        <v>8.41</v>
      </c>
      <c r="DL1018" s="2" t="n">
        <v>0</v>
      </c>
      <c r="DM1018" s="2" t="n">
        <v>20.24</v>
      </c>
      <c r="DN1018" s="2" t="n">
        <v>17.8</v>
      </c>
      <c r="DO1018" s="2" t="n">
        <v>0</v>
      </c>
      <c r="DP1018" s="2" t="n">
        <v>30.93</v>
      </c>
      <c r="DQ1018" s="2" t="n">
        <v>27.2</v>
      </c>
      <c r="DR1018" s="2" t="n">
        <v>0</v>
      </c>
      <c r="DS1018" s="2" t="n">
        <v>46.43</v>
      </c>
      <c r="DT1018" s="2" t="n">
        <v>42.93</v>
      </c>
      <c r="DU1018" s="2" t="n">
        <v>0</v>
      </c>
      <c r="DV1018" s="2" t="n">
        <v>56.57</v>
      </c>
      <c r="DW1018" s="2" t="n">
        <v>54.12</v>
      </c>
      <c r="DX1018" s="2" t="n">
        <v>0</v>
      </c>
      <c r="DY1018" s="2" t="n">
        <v>68.04000000000001</v>
      </c>
      <c r="DZ1018" s="2" t="n">
        <v>65.75</v>
      </c>
      <c r="EA1018" s="2" t="n">
        <v>0</v>
      </c>
      <c r="EB1018" s="2" t="n">
        <v>79.55</v>
      </c>
      <c r="EC1018" s="2" t="n">
        <v>77.09999999999999</v>
      </c>
      <c r="ED1018" s="2" t="n">
        <v>0</v>
      </c>
      <c r="EE1018" s="2" t="n">
        <v>90.86</v>
      </c>
      <c r="EF1018" s="2" t="n">
        <v>88.41</v>
      </c>
      <c r="EG1018" s="2" t="n">
        <v>0</v>
      </c>
      <c r="EH1018" s="2" t="n">
        <v>98.43000000000001</v>
      </c>
      <c r="EI1018" s="2" t="n">
        <v>97.08</v>
      </c>
      <c r="EJ1018" s="2" t="n">
        <v>0</v>
      </c>
      <c r="EK1018" s="2" t="n">
        <v>100</v>
      </c>
      <c r="EL1018" s="2" t="n">
        <v>100</v>
      </c>
      <c r="EM1018" s="2" t="n">
        <v>0</v>
      </c>
      <c r="EN1018" s="2" t="n">
        <v>100</v>
      </c>
      <c r="EO1018" s="2" t="n">
        <v>100</v>
      </c>
      <c r="EP1018" s="2" t="n">
        <v>0</v>
      </c>
    </row>
    <row r="1019">
      <c r="A1019" s="2" t="n">
        <v>3</v>
      </c>
      <c r="B1019" s="2" t="inlineStr">
        <is>
          <t>34.02.01</t>
        </is>
      </c>
      <c r="C1019" s="2" t="inlineStr">
        <is>
          <t>Lavatório suspenso de canto, Deca Izy branco, L.101.17</t>
        </is>
      </c>
      <c r="D1019" s="2" t="inlineStr">
        <is>
          <t>03/02/2027</t>
        </is>
      </c>
      <c r="E1019" s="2" t="inlineStr">
        <is>
          <t>16/11/2028</t>
        </is>
      </c>
      <c r="F1019" s="2" t="n">
        <v>5565.56871026711</v>
      </c>
      <c r="G1019" s="2" t="n">
        <v>0</v>
      </c>
      <c r="H1019" s="2" t="n">
        <v>5565.56871026711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1.29</v>
      </c>
      <c r="CE1019" s="2" t="n">
        <v>0</v>
      </c>
      <c r="CF1019" s="2" t="n">
        <v>0.77</v>
      </c>
      <c r="CG1019" s="2" t="n">
        <v>1.29</v>
      </c>
      <c r="CH1019" s="2" t="n">
        <v>0</v>
      </c>
      <c r="CI1019" s="2" t="n">
        <v>1.29</v>
      </c>
      <c r="CJ1019" s="2" t="n">
        <v>1.29</v>
      </c>
      <c r="CK1019" s="2" t="n">
        <v>0</v>
      </c>
      <c r="CL1019" s="2" t="n">
        <v>1.29</v>
      </c>
      <c r="CM1019" s="2" t="n">
        <v>1.29</v>
      </c>
      <c r="CN1019" s="2" t="n">
        <v>0</v>
      </c>
      <c r="CO1019" s="2" t="n">
        <v>1.29</v>
      </c>
      <c r="CP1019" s="2" t="n">
        <v>1.29</v>
      </c>
      <c r="CQ1019" s="2" t="n">
        <v>0</v>
      </c>
      <c r="CR1019" s="2" t="n">
        <v>1.29</v>
      </c>
      <c r="CS1019" s="2" t="n">
        <v>1.29</v>
      </c>
      <c r="CT1019" s="2" t="n">
        <v>0</v>
      </c>
      <c r="CU1019" s="2" t="n">
        <v>1.29</v>
      </c>
      <c r="CV1019" s="2" t="n">
        <v>1.29</v>
      </c>
      <c r="CW1019" s="2" t="n">
        <v>0</v>
      </c>
      <c r="CX1019" s="2" t="n">
        <v>1.29</v>
      </c>
      <c r="CY1019" s="2" t="n">
        <v>1.29</v>
      </c>
      <c r="CZ1019" s="2" t="n">
        <v>0</v>
      </c>
      <c r="DA1019" s="2" t="n">
        <v>2.57</v>
      </c>
      <c r="DB1019" s="2" t="n">
        <v>1.29</v>
      </c>
      <c r="DC1019" s="2" t="n">
        <v>0</v>
      </c>
      <c r="DD1019" s="2" t="n">
        <v>2.57</v>
      </c>
      <c r="DE1019" s="2" t="n">
        <v>1.29</v>
      </c>
      <c r="DF1019" s="2" t="n">
        <v>0</v>
      </c>
      <c r="DG1019" s="2" t="n">
        <v>4.22</v>
      </c>
      <c r="DH1019" s="2" t="n">
        <v>3.12</v>
      </c>
      <c r="DI1019" s="2" t="n">
        <v>0</v>
      </c>
      <c r="DJ1019" s="2" t="n">
        <v>10.86</v>
      </c>
      <c r="DK1019" s="2" t="n">
        <v>8.41</v>
      </c>
      <c r="DL1019" s="2" t="n">
        <v>0</v>
      </c>
      <c r="DM1019" s="2" t="n">
        <v>20.24</v>
      </c>
      <c r="DN1019" s="2" t="n">
        <v>17.8</v>
      </c>
      <c r="DO1019" s="2" t="n">
        <v>0</v>
      </c>
      <c r="DP1019" s="2" t="n">
        <v>30.93</v>
      </c>
      <c r="DQ1019" s="2" t="n">
        <v>27.2</v>
      </c>
      <c r="DR1019" s="2" t="n">
        <v>0</v>
      </c>
      <c r="DS1019" s="2" t="n">
        <v>46.43</v>
      </c>
      <c r="DT1019" s="2" t="n">
        <v>42.93</v>
      </c>
      <c r="DU1019" s="2" t="n">
        <v>0</v>
      </c>
      <c r="DV1019" s="2" t="n">
        <v>56.57</v>
      </c>
      <c r="DW1019" s="2" t="n">
        <v>54.12</v>
      </c>
      <c r="DX1019" s="2" t="n">
        <v>0</v>
      </c>
      <c r="DY1019" s="2" t="n">
        <v>68.04000000000001</v>
      </c>
      <c r="DZ1019" s="2" t="n">
        <v>65.75</v>
      </c>
      <c r="EA1019" s="2" t="n">
        <v>0</v>
      </c>
      <c r="EB1019" s="2" t="n">
        <v>79.55</v>
      </c>
      <c r="EC1019" s="2" t="n">
        <v>77.09999999999999</v>
      </c>
      <c r="ED1019" s="2" t="n">
        <v>0</v>
      </c>
      <c r="EE1019" s="2" t="n">
        <v>90.86</v>
      </c>
      <c r="EF1019" s="2" t="n">
        <v>88.41</v>
      </c>
      <c r="EG1019" s="2" t="n">
        <v>0</v>
      </c>
      <c r="EH1019" s="2" t="n">
        <v>98.43000000000001</v>
      </c>
      <c r="EI1019" s="2" t="n">
        <v>97.08</v>
      </c>
      <c r="EJ1019" s="2" t="n">
        <v>0</v>
      </c>
      <c r="EK1019" s="2" t="n">
        <v>100</v>
      </c>
      <c r="EL1019" s="2" t="n">
        <v>100</v>
      </c>
      <c r="EM1019" s="2" t="n">
        <v>0</v>
      </c>
      <c r="EN1019" s="2" t="n">
        <v>100</v>
      </c>
      <c r="EO1019" s="2" t="n">
        <v>100</v>
      </c>
      <c r="EP1019" s="2" t="n">
        <v>0</v>
      </c>
    </row>
    <row r="1020">
      <c r="A1020" s="2" t="n">
        <v>3</v>
      </c>
      <c r="B1020" s="2" t="inlineStr">
        <is>
          <t>34.02.02</t>
        </is>
      </c>
      <c r="C1020" s="2" t="inlineStr">
        <is>
          <t>Lavatório suspenso, Deca Izy branco, L.100.17</t>
        </is>
      </c>
      <c r="D1020" s="2" t="inlineStr">
        <is>
          <t>03/02/2027</t>
        </is>
      </c>
      <c r="E1020" s="2" t="inlineStr">
        <is>
          <t>16/11/2028</t>
        </is>
      </c>
      <c r="F1020" s="2" t="n">
        <v>11950.20530832868</v>
      </c>
      <c r="G1020" s="2" t="n">
        <v>0</v>
      </c>
      <c r="H1020" s="2" t="n">
        <v>11950.20530832868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1.29</v>
      </c>
      <c r="CE1020" s="2" t="n">
        <v>0</v>
      </c>
      <c r="CF1020" s="2" t="n">
        <v>0.77</v>
      </c>
      <c r="CG1020" s="2" t="n">
        <v>1.29</v>
      </c>
      <c r="CH1020" s="2" t="n">
        <v>0</v>
      </c>
      <c r="CI1020" s="2" t="n">
        <v>1.29</v>
      </c>
      <c r="CJ1020" s="2" t="n">
        <v>1.29</v>
      </c>
      <c r="CK1020" s="2" t="n">
        <v>0</v>
      </c>
      <c r="CL1020" s="2" t="n">
        <v>1.29</v>
      </c>
      <c r="CM1020" s="2" t="n">
        <v>1.29</v>
      </c>
      <c r="CN1020" s="2" t="n">
        <v>0</v>
      </c>
      <c r="CO1020" s="2" t="n">
        <v>1.29</v>
      </c>
      <c r="CP1020" s="2" t="n">
        <v>1.29</v>
      </c>
      <c r="CQ1020" s="2" t="n">
        <v>0</v>
      </c>
      <c r="CR1020" s="2" t="n">
        <v>1.29</v>
      </c>
      <c r="CS1020" s="2" t="n">
        <v>1.29</v>
      </c>
      <c r="CT1020" s="2" t="n">
        <v>0</v>
      </c>
      <c r="CU1020" s="2" t="n">
        <v>1.29</v>
      </c>
      <c r="CV1020" s="2" t="n">
        <v>1.29</v>
      </c>
      <c r="CW1020" s="2" t="n">
        <v>0</v>
      </c>
      <c r="CX1020" s="2" t="n">
        <v>1.29</v>
      </c>
      <c r="CY1020" s="2" t="n">
        <v>1.29</v>
      </c>
      <c r="CZ1020" s="2" t="n">
        <v>0</v>
      </c>
      <c r="DA1020" s="2" t="n">
        <v>2.57</v>
      </c>
      <c r="DB1020" s="2" t="n">
        <v>1.29</v>
      </c>
      <c r="DC1020" s="2" t="n">
        <v>0</v>
      </c>
      <c r="DD1020" s="2" t="n">
        <v>2.57</v>
      </c>
      <c r="DE1020" s="2" t="n">
        <v>1.29</v>
      </c>
      <c r="DF1020" s="2" t="n">
        <v>0</v>
      </c>
      <c r="DG1020" s="2" t="n">
        <v>4.22</v>
      </c>
      <c r="DH1020" s="2" t="n">
        <v>3.12</v>
      </c>
      <c r="DI1020" s="2" t="n">
        <v>0</v>
      </c>
      <c r="DJ1020" s="2" t="n">
        <v>10.86</v>
      </c>
      <c r="DK1020" s="2" t="n">
        <v>8.41</v>
      </c>
      <c r="DL1020" s="2" t="n">
        <v>0</v>
      </c>
      <c r="DM1020" s="2" t="n">
        <v>20.24</v>
      </c>
      <c r="DN1020" s="2" t="n">
        <v>17.8</v>
      </c>
      <c r="DO1020" s="2" t="n">
        <v>0</v>
      </c>
      <c r="DP1020" s="2" t="n">
        <v>30.93</v>
      </c>
      <c r="DQ1020" s="2" t="n">
        <v>27.2</v>
      </c>
      <c r="DR1020" s="2" t="n">
        <v>0</v>
      </c>
      <c r="DS1020" s="2" t="n">
        <v>46.43</v>
      </c>
      <c r="DT1020" s="2" t="n">
        <v>42.93</v>
      </c>
      <c r="DU1020" s="2" t="n">
        <v>0</v>
      </c>
      <c r="DV1020" s="2" t="n">
        <v>56.57</v>
      </c>
      <c r="DW1020" s="2" t="n">
        <v>54.12</v>
      </c>
      <c r="DX1020" s="2" t="n">
        <v>0</v>
      </c>
      <c r="DY1020" s="2" t="n">
        <v>68.04000000000001</v>
      </c>
      <c r="DZ1020" s="2" t="n">
        <v>65.75</v>
      </c>
      <c r="EA1020" s="2" t="n">
        <v>0</v>
      </c>
      <c r="EB1020" s="2" t="n">
        <v>79.55</v>
      </c>
      <c r="EC1020" s="2" t="n">
        <v>77.09999999999999</v>
      </c>
      <c r="ED1020" s="2" t="n">
        <v>0</v>
      </c>
      <c r="EE1020" s="2" t="n">
        <v>90.86</v>
      </c>
      <c r="EF1020" s="2" t="n">
        <v>88.41</v>
      </c>
      <c r="EG1020" s="2" t="n">
        <v>0</v>
      </c>
      <c r="EH1020" s="2" t="n">
        <v>98.43000000000001</v>
      </c>
      <c r="EI1020" s="2" t="n">
        <v>97.08</v>
      </c>
      <c r="EJ1020" s="2" t="n">
        <v>0</v>
      </c>
      <c r="EK1020" s="2" t="n">
        <v>100</v>
      </c>
      <c r="EL1020" s="2" t="n">
        <v>100</v>
      </c>
      <c r="EM1020" s="2" t="n">
        <v>0</v>
      </c>
      <c r="EN1020" s="2" t="n">
        <v>100</v>
      </c>
      <c r="EO1020" s="2" t="n">
        <v>100</v>
      </c>
      <c r="EP1020" s="2" t="n">
        <v>0</v>
      </c>
    </row>
    <row r="1021">
      <c r="A1021" s="2" t="n">
        <v>3</v>
      </c>
      <c r="B1021" s="2" t="inlineStr">
        <is>
          <t>34.02.03</t>
        </is>
      </c>
      <c r="C1021" s="2" t="inlineStr">
        <is>
          <t>Lavatório de canto a definir</t>
        </is>
      </c>
      <c r="D1021" s="2" t="inlineStr">
        <is>
          <t>03/02/2027</t>
        </is>
      </c>
      <c r="E1021" s="2" t="inlineStr">
        <is>
          <t>16/11/2028</t>
        </is>
      </c>
      <c r="F1021" s="2" t="n">
        <v>2473.586093452049</v>
      </c>
      <c r="G1021" s="2" t="n">
        <v>0</v>
      </c>
      <c r="H1021" s="2" t="n">
        <v>2473.586093452049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1.29</v>
      </c>
      <c r="CE1021" s="2" t="n">
        <v>0</v>
      </c>
      <c r="CF1021" s="2" t="n">
        <v>0.77</v>
      </c>
      <c r="CG1021" s="2" t="n">
        <v>1.29</v>
      </c>
      <c r="CH1021" s="2" t="n">
        <v>0</v>
      </c>
      <c r="CI1021" s="2" t="n">
        <v>1.29</v>
      </c>
      <c r="CJ1021" s="2" t="n">
        <v>1.29</v>
      </c>
      <c r="CK1021" s="2" t="n">
        <v>0</v>
      </c>
      <c r="CL1021" s="2" t="n">
        <v>1.29</v>
      </c>
      <c r="CM1021" s="2" t="n">
        <v>1.29</v>
      </c>
      <c r="CN1021" s="2" t="n">
        <v>0</v>
      </c>
      <c r="CO1021" s="2" t="n">
        <v>1.29</v>
      </c>
      <c r="CP1021" s="2" t="n">
        <v>1.29</v>
      </c>
      <c r="CQ1021" s="2" t="n">
        <v>0</v>
      </c>
      <c r="CR1021" s="2" t="n">
        <v>1.29</v>
      </c>
      <c r="CS1021" s="2" t="n">
        <v>1.29</v>
      </c>
      <c r="CT1021" s="2" t="n">
        <v>0</v>
      </c>
      <c r="CU1021" s="2" t="n">
        <v>1.29</v>
      </c>
      <c r="CV1021" s="2" t="n">
        <v>1.29</v>
      </c>
      <c r="CW1021" s="2" t="n">
        <v>0</v>
      </c>
      <c r="CX1021" s="2" t="n">
        <v>1.29</v>
      </c>
      <c r="CY1021" s="2" t="n">
        <v>1.29</v>
      </c>
      <c r="CZ1021" s="2" t="n">
        <v>0</v>
      </c>
      <c r="DA1021" s="2" t="n">
        <v>2.57</v>
      </c>
      <c r="DB1021" s="2" t="n">
        <v>1.29</v>
      </c>
      <c r="DC1021" s="2" t="n">
        <v>0</v>
      </c>
      <c r="DD1021" s="2" t="n">
        <v>2.57</v>
      </c>
      <c r="DE1021" s="2" t="n">
        <v>1.29</v>
      </c>
      <c r="DF1021" s="2" t="n">
        <v>0</v>
      </c>
      <c r="DG1021" s="2" t="n">
        <v>4.22</v>
      </c>
      <c r="DH1021" s="2" t="n">
        <v>3.12</v>
      </c>
      <c r="DI1021" s="2" t="n">
        <v>0</v>
      </c>
      <c r="DJ1021" s="2" t="n">
        <v>10.86</v>
      </c>
      <c r="DK1021" s="2" t="n">
        <v>8.41</v>
      </c>
      <c r="DL1021" s="2" t="n">
        <v>0</v>
      </c>
      <c r="DM1021" s="2" t="n">
        <v>20.24</v>
      </c>
      <c r="DN1021" s="2" t="n">
        <v>17.8</v>
      </c>
      <c r="DO1021" s="2" t="n">
        <v>0</v>
      </c>
      <c r="DP1021" s="2" t="n">
        <v>30.93</v>
      </c>
      <c r="DQ1021" s="2" t="n">
        <v>27.2</v>
      </c>
      <c r="DR1021" s="2" t="n">
        <v>0</v>
      </c>
      <c r="DS1021" s="2" t="n">
        <v>46.43</v>
      </c>
      <c r="DT1021" s="2" t="n">
        <v>42.93</v>
      </c>
      <c r="DU1021" s="2" t="n">
        <v>0</v>
      </c>
      <c r="DV1021" s="2" t="n">
        <v>56.57</v>
      </c>
      <c r="DW1021" s="2" t="n">
        <v>54.12</v>
      </c>
      <c r="DX1021" s="2" t="n">
        <v>0</v>
      </c>
      <c r="DY1021" s="2" t="n">
        <v>68.04000000000001</v>
      </c>
      <c r="DZ1021" s="2" t="n">
        <v>65.75</v>
      </c>
      <c r="EA1021" s="2" t="n">
        <v>0</v>
      </c>
      <c r="EB1021" s="2" t="n">
        <v>79.55</v>
      </c>
      <c r="EC1021" s="2" t="n">
        <v>77.09999999999999</v>
      </c>
      <c r="ED1021" s="2" t="n">
        <v>0</v>
      </c>
      <c r="EE1021" s="2" t="n">
        <v>90.86</v>
      </c>
      <c r="EF1021" s="2" t="n">
        <v>88.41</v>
      </c>
      <c r="EG1021" s="2" t="n">
        <v>0</v>
      </c>
      <c r="EH1021" s="2" t="n">
        <v>98.43000000000001</v>
      </c>
      <c r="EI1021" s="2" t="n">
        <v>97.08</v>
      </c>
      <c r="EJ1021" s="2" t="n">
        <v>0</v>
      </c>
      <c r="EK1021" s="2" t="n">
        <v>100</v>
      </c>
      <c r="EL1021" s="2" t="n">
        <v>100</v>
      </c>
      <c r="EM1021" s="2" t="n">
        <v>0</v>
      </c>
      <c r="EN1021" s="2" t="n">
        <v>100</v>
      </c>
      <c r="EO1021" s="2" t="n">
        <v>100</v>
      </c>
      <c r="EP1021" s="2" t="n">
        <v>0</v>
      </c>
    </row>
    <row r="1022">
      <c r="A1022" s="2" t="n">
        <v>3</v>
      </c>
      <c r="B1022" s="2" t="inlineStr">
        <is>
          <t>34.02.04</t>
        </is>
      </c>
      <c r="C1022" s="2" t="inlineStr">
        <is>
          <t>Cuba de embutir retangular branco, Deca L.375.17</t>
        </is>
      </c>
      <c r="D1022" s="2" t="inlineStr">
        <is>
          <t>03/02/2027</t>
        </is>
      </c>
      <c r="E1022" s="2" t="inlineStr">
        <is>
          <t>16/11/2028</t>
        </is>
      </c>
      <c r="F1022" s="2" t="n">
        <v>2795</v>
      </c>
      <c r="G1022" s="2" t="n">
        <v>0</v>
      </c>
      <c r="H1022" s="2" t="n">
        <v>2795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1.29</v>
      </c>
      <c r="CE1022" s="2" t="n">
        <v>0</v>
      </c>
      <c r="CF1022" s="2" t="n">
        <v>0.77</v>
      </c>
      <c r="CG1022" s="2" t="n">
        <v>1.29</v>
      </c>
      <c r="CH1022" s="2" t="n">
        <v>0</v>
      </c>
      <c r="CI1022" s="2" t="n">
        <v>1.29</v>
      </c>
      <c r="CJ1022" s="2" t="n">
        <v>1.29</v>
      </c>
      <c r="CK1022" s="2" t="n">
        <v>0</v>
      </c>
      <c r="CL1022" s="2" t="n">
        <v>1.29</v>
      </c>
      <c r="CM1022" s="2" t="n">
        <v>1.29</v>
      </c>
      <c r="CN1022" s="2" t="n">
        <v>0</v>
      </c>
      <c r="CO1022" s="2" t="n">
        <v>1.29</v>
      </c>
      <c r="CP1022" s="2" t="n">
        <v>1.29</v>
      </c>
      <c r="CQ1022" s="2" t="n">
        <v>0</v>
      </c>
      <c r="CR1022" s="2" t="n">
        <v>1.29</v>
      </c>
      <c r="CS1022" s="2" t="n">
        <v>1.29</v>
      </c>
      <c r="CT1022" s="2" t="n">
        <v>0</v>
      </c>
      <c r="CU1022" s="2" t="n">
        <v>1.29</v>
      </c>
      <c r="CV1022" s="2" t="n">
        <v>1.29</v>
      </c>
      <c r="CW1022" s="2" t="n">
        <v>0</v>
      </c>
      <c r="CX1022" s="2" t="n">
        <v>1.29</v>
      </c>
      <c r="CY1022" s="2" t="n">
        <v>1.29</v>
      </c>
      <c r="CZ1022" s="2" t="n">
        <v>0</v>
      </c>
      <c r="DA1022" s="2" t="n">
        <v>2.57</v>
      </c>
      <c r="DB1022" s="2" t="n">
        <v>1.29</v>
      </c>
      <c r="DC1022" s="2" t="n">
        <v>0</v>
      </c>
      <c r="DD1022" s="2" t="n">
        <v>2.57</v>
      </c>
      <c r="DE1022" s="2" t="n">
        <v>1.29</v>
      </c>
      <c r="DF1022" s="2" t="n">
        <v>0</v>
      </c>
      <c r="DG1022" s="2" t="n">
        <v>4.22</v>
      </c>
      <c r="DH1022" s="2" t="n">
        <v>3.12</v>
      </c>
      <c r="DI1022" s="2" t="n">
        <v>0</v>
      </c>
      <c r="DJ1022" s="2" t="n">
        <v>10.86</v>
      </c>
      <c r="DK1022" s="2" t="n">
        <v>8.41</v>
      </c>
      <c r="DL1022" s="2" t="n">
        <v>0</v>
      </c>
      <c r="DM1022" s="2" t="n">
        <v>20.24</v>
      </c>
      <c r="DN1022" s="2" t="n">
        <v>17.8</v>
      </c>
      <c r="DO1022" s="2" t="n">
        <v>0</v>
      </c>
      <c r="DP1022" s="2" t="n">
        <v>30.93</v>
      </c>
      <c r="DQ1022" s="2" t="n">
        <v>27.2</v>
      </c>
      <c r="DR1022" s="2" t="n">
        <v>0</v>
      </c>
      <c r="DS1022" s="2" t="n">
        <v>46.43</v>
      </c>
      <c r="DT1022" s="2" t="n">
        <v>42.93</v>
      </c>
      <c r="DU1022" s="2" t="n">
        <v>0</v>
      </c>
      <c r="DV1022" s="2" t="n">
        <v>56.57</v>
      </c>
      <c r="DW1022" s="2" t="n">
        <v>54.12</v>
      </c>
      <c r="DX1022" s="2" t="n">
        <v>0</v>
      </c>
      <c r="DY1022" s="2" t="n">
        <v>68.04000000000001</v>
      </c>
      <c r="DZ1022" s="2" t="n">
        <v>65.75</v>
      </c>
      <c r="EA1022" s="2" t="n">
        <v>0</v>
      </c>
      <c r="EB1022" s="2" t="n">
        <v>79.55</v>
      </c>
      <c r="EC1022" s="2" t="n">
        <v>77.09999999999999</v>
      </c>
      <c r="ED1022" s="2" t="n">
        <v>0</v>
      </c>
      <c r="EE1022" s="2" t="n">
        <v>90.86</v>
      </c>
      <c r="EF1022" s="2" t="n">
        <v>88.41</v>
      </c>
      <c r="EG1022" s="2" t="n">
        <v>0</v>
      </c>
      <c r="EH1022" s="2" t="n">
        <v>98.43000000000001</v>
      </c>
      <c r="EI1022" s="2" t="n">
        <v>97.08</v>
      </c>
      <c r="EJ1022" s="2" t="n">
        <v>0</v>
      </c>
      <c r="EK1022" s="2" t="n">
        <v>100</v>
      </c>
      <c r="EL1022" s="2" t="n">
        <v>100</v>
      </c>
      <c r="EM1022" s="2" t="n">
        <v>0</v>
      </c>
      <c r="EN1022" s="2" t="n">
        <v>100</v>
      </c>
      <c r="EO1022" s="2" t="n">
        <v>100</v>
      </c>
      <c r="EP1022" s="2" t="n">
        <v>0</v>
      </c>
    </row>
    <row r="1023">
      <c r="A1023" s="2" t="n">
        <v>3</v>
      </c>
      <c r="B1023" s="2" t="inlineStr">
        <is>
          <t>34.02.05</t>
        </is>
      </c>
      <c r="C1023" s="2" t="inlineStr">
        <is>
          <t>Cuba oval de apoio 60cm com Deck branco L.14060.M17</t>
        </is>
      </c>
      <c r="D1023" s="2" t="inlineStr">
        <is>
          <t>03/02/2027</t>
        </is>
      </c>
      <c r="E1023" s="2" t="inlineStr">
        <is>
          <t>16/11/2028</t>
        </is>
      </c>
      <c r="F1023" s="2" t="n">
        <v>5459.3</v>
      </c>
      <c r="G1023" s="2" t="n">
        <v>0</v>
      </c>
      <c r="H1023" s="2" t="n">
        <v>5459.3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1.29</v>
      </c>
      <c r="CE1023" s="2" t="n">
        <v>0</v>
      </c>
      <c r="CF1023" s="2" t="n">
        <v>0.77</v>
      </c>
      <c r="CG1023" s="2" t="n">
        <v>1.29</v>
      </c>
      <c r="CH1023" s="2" t="n">
        <v>0</v>
      </c>
      <c r="CI1023" s="2" t="n">
        <v>1.29</v>
      </c>
      <c r="CJ1023" s="2" t="n">
        <v>1.29</v>
      </c>
      <c r="CK1023" s="2" t="n">
        <v>0</v>
      </c>
      <c r="CL1023" s="2" t="n">
        <v>1.29</v>
      </c>
      <c r="CM1023" s="2" t="n">
        <v>1.29</v>
      </c>
      <c r="CN1023" s="2" t="n">
        <v>0</v>
      </c>
      <c r="CO1023" s="2" t="n">
        <v>1.29</v>
      </c>
      <c r="CP1023" s="2" t="n">
        <v>1.29</v>
      </c>
      <c r="CQ1023" s="2" t="n">
        <v>0</v>
      </c>
      <c r="CR1023" s="2" t="n">
        <v>1.29</v>
      </c>
      <c r="CS1023" s="2" t="n">
        <v>1.29</v>
      </c>
      <c r="CT1023" s="2" t="n">
        <v>0</v>
      </c>
      <c r="CU1023" s="2" t="n">
        <v>1.29</v>
      </c>
      <c r="CV1023" s="2" t="n">
        <v>1.29</v>
      </c>
      <c r="CW1023" s="2" t="n">
        <v>0</v>
      </c>
      <c r="CX1023" s="2" t="n">
        <v>1.29</v>
      </c>
      <c r="CY1023" s="2" t="n">
        <v>1.29</v>
      </c>
      <c r="CZ1023" s="2" t="n">
        <v>0</v>
      </c>
      <c r="DA1023" s="2" t="n">
        <v>2.57</v>
      </c>
      <c r="DB1023" s="2" t="n">
        <v>1.29</v>
      </c>
      <c r="DC1023" s="2" t="n">
        <v>0</v>
      </c>
      <c r="DD1023" s="2" t="n">
        <v>2.57</v>
      </c>
      <c r="DE1023" s="2" t="n">
        <v>1.29</v>
      </c>
      <c r="DF1023" s="2" t="n">
        <v>0</v>
      </c>
      <c r="DG1023" s="2" t="n">
        <v>4.22</v>
      </c>
      <c r="DH1023" s="2" t="n">
        <v>3.12</v>
      </c>
      <c r="DI1023" s="2" t="n">
        <v>0</v>
      </c>
      <c r="DJ1023" s="2" t="n">
        <v>10.86</v>
      </c>
      <c r="DK1023" s="2" t="n">
        <v>8.41</v>
      </c>
      <c r="DL1023" s="2" t="n">
        <v>0</v>
      </c>
      <c r="DM1023" s="2" t="n">
        <v>20.24</v>
      </c>
      <c r="DN1023" s="2" t="n">
        <v>17.8</v>
      </c>
      <c r="DO1023" s="2" t="n">
        <v>0</v>
      </c>
      <c r="DP1023" s="2" t="n">
        <v>30.93</v>
      </c>
      <c r="DQ1023" s="2" t="n">
        <v>27.2</v>
      </c>
      <c r="DR1023" s="2" t="n">
        <v>0</v>
      </c>
      <c r="DS1023" s="2" t="n">
        <v>46.43</v>
      </c>
      <c r="DT1023" s="2" t="n">
        <v>42.93</v>
      </c>
      <c r="DU1023" s="2" t="n">
        <v>0</v>
      </c>
      <c r="DV1023" s="2" t="n">
        <v>56.57</v>
      </c>
      <c r="DW1023" s="2" t="n">
        <v>54.12</v>
      </c>
      <c r="DX1023" s="2" t="n">
        <v>0</v>
      </c>
      <c r="DY1023" s="2" t="n">
        <v>68.04000000000001</v>
      </c>
      <c r="DZ1023" s="2" t="n">
        <v>65.75</v>
      </c>
      <c r="EA1023" s="2" t="n">
        <v>0</v>
      </c>
      <c r="EB1023" s="2" t="n">
        <v>79.55</v>
      </c>
      <c r="EC1023" s="2" t="n">
        <v>77.09999999999999</v>
      </c>
      <c r="ED1023" s="2" t="n">
        <v>0</v>
      </c>
      <c r="EE1023" s="2" t="n">
        <v>90.86</v>
      </c>
      <c r="EF1023" s="2" t="n">
        <v>88.41</v>
      </c>
      <c r="EG1023" s="2" t="n">
        <v>0</v>
      </c>
      <c r="EH1023" s="2" t="n">
        <v>98.43000000000001</v>
      </c>
      <c r="EI1023" s="2" t="n">
        <v>97.08</v>
      </c>
      <c r="EJ1023" s="2" t="n">
        <v>0</v>
      </c>
      <c r="EK1023" s="2" t="n">
        <v>100</v>
      </c>
      <c r="EL1023" s="2" t="n">
        <v>100</v>
      </c>
      <c r="EM1023" s="2" t="n">
        <v>0</v>
      </c>
      <c r="EN1023" s="2" t="n">
        <v>100</v>
      </c>
      <c r="EO1023" s="2" t="n">
        <v>100</v>
      </c>
      <c r="EP1023" s="2" t="n">
        <v>0</v>
      </c>
    </row>
    <row r="1024">
      <c r="A1024" s="2" t="n">
        <v>3</v>
      </c>
      <c r="B1024" s="2" t="inlineStr">
        <is>
          <t>34.02.06</t>
        </is>
      </c>
      <c r="C1024" s="2" t="inlineStr">
        <is>
          <t>Cuba oval de apoio de apoio 60cm com Deck branco L.14060.M.17</t>
        </is>
      </c>
      <c r="D1024" s="2" t="inlineStr">
        <is>
          <t>03/02/2027</t>
        </is>
      </c>
      <c r="E1024" s="2" t="inlineStr">
        <is>
          <t>16/11/2028</t>
        </is>
      </c>
      <c r="F1024" s="2" t="n">
        <v>1559.8</v>
      </c>
      <c r="G1024" s="2" t="n">
        <v>0</v>
      </c>
      <c r="H1024" s="2" t="n">
        <v>1559.8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1.29</v>
      </c>
      <c r="CE1024" s="2" t="n">
        <v>0</v>
      </c>
      <c r="CF1024" s="2" t="n">
        <v>0.77</v>
      </c>
      <c r="CG1024" s="2" t="n">
        <v>1.29</v>
      </c>
      <c r="CH1024" s="2" t="n">
        <v>0</v>
      </c>
      <c r="CI1024" s="2" t="n">
        <v>1.29</v>
      </c>
      <c r="CJ1024" s="2" t="n">
        <v>1.29</v>
      </c>
      <c r="CK1024" s="2" t="n">
        <v>0</v>
      </c>
      <c r="CL1024" s="2" t="n">
        <v>1.29</v>
      </c>
      <c r="CM1024" s="2" t="n">
        <v>1.29</v>
      </c>
      <c r="CN1024" s="2" t="n">
        <v>0</v>
      </c>
      <c r="CO1024" s="2" t="n">
        <v>1.29</v>
      </c>
      <c r="CP1024" s="2" t="n">
        <v>1.29</v>
      </c>
      <c r="CQ1024" s="2" t="n">
        <v>0</v>
      </c>
      <c r="CR1024" s="2" t="n">
        <v>1.29</v>
      </c>
      <c r="CS1024" s="2" t="n">
        <v>1.29</v>
      </c>
      <c r="CT1024" s="2" t="n">
        <v>0</v>
      </c>
      <c r="CU1024" s="2" t="n">
        <v>1.29</v>
      </c>
      <c r="CV1024" s="2" t="n">
        <v>1.29</v>
      </c>
      <c r="CW1024" s="2" t="n">
        <v>0</v>
      </c>
      <c r="CX1024" s="2" t="n">
        <v>1.29</v>
      </c>
      <c r="CY1024" s="2" t="n">
        <v>1.29</v>
      </c>
      <c r="CZ1024" s="2" t="n">
        <v>0</v>
      </c>
      <c r="DA1024" s="2" t="n">
        <v>2.57</v>
      </c>
      <c r="DB1024" s="2" t="n">
        <v>1.29</v>
      </c>
      <c r="DC1024" s="2" t="n">
        <v>0</v>
      </c>
      <c r="DD1024" s="2" t="n">
        <v>2.57</v>
      </c>
      <c r="DE1024" s="2" t="n">
        <v>1.29</v>
      </c>
      <c r="DF1024" s="2" t="n">
        <v>0</v>
      </c>
      <c r="DG1024" s="2" t="n">
        <v>4.22</v>
      </c>
      <c r="DH1024" s="2" t="n">
        <v>3.12</v>
      </c>
      <c r="DI1024" s="2" t="n">
        <v>0</v>
      </c>
      <c r="DJ1024" s="2" t="n">
        <v>10.86</v>
      </c>
      <c r="DK1024" s="2" t="n">
        <v>8.41</v>
      </c>
      <c r="DL1024" s="2" t="n">
        <v>0</v>
      </c>
      <c r="DM1024" s="2" t="n">
        <v>20.24</v>
      </c>
      <c r="DN1024" s="2" t="n">
        <v>17.8</v>
      </c>
      <c r="DO1024" s="2" t="n">
        <v>0</v>
      </c>
      <c r="DP1024" s="2" t="n">
        <v>30.93</v>
      </c>
      <c r="DQ1024" s="2" t="n">
        <v>27.2</v>
      </c>
      <c r="DR1024" s="2" t="n">
        <v>0</v>
      </c>
      <c r="DS1024" s="2" t="n">
        <v>46.43</v>
      </c>
      <c r="DT1024" s="2" t="n">
        <v>42.93</v>
      </c>
      <c r="DU1024" s="2" t="n">
        <v>0</v>
      </c>
      <c r="DV1024" s="2" t="n">
        <v>56.57</v>
      </c>
      <c r="DW1024" s="2" t="n">
        <v>54.12</v>
      </c>
      <c r="DX1024" s="2" t="n">
        <v>0</v>
      </c>
      <c r="DY1024" s="2" t="n">
        <v>68.04000000000001</v>
      </c>
      <c r="DZ1024" s="2" t="n">
        <v>65.75</v>
      </c>
      <c r="EA1024" s="2" t="n">
        <v>0</v>
      </c>
      <c r="EB1024" s="2" t="n">
        <v>79.55</v>
      </c>
      <c r="EC1024" s="2" t="n">
        <v>77.09999999999999</v>
      </c>
      <c r="ED1024" s="2" t="n">
        <v>0</v>
      </c>
      <c r="EE1024" s="2" t="n">
        <v>90.86</v>
      </c>
      <c r="EF1024" s="2" t="n">
        <v>88.41</v>
      </c>
      <c r="EG1024" s="2" t="n">
        <v>0</v>
      </c>
      <c r="EH1024" s="2" t="n">
        <v>98.43000000000001</v>
      </c>
      <c r="EI1024" s="2" t="n">
        <v>97.08</v>
      </c>
      <c r="EJ1024" s="2" t="n">
        <v>0</v>
      </c>
      <c r="EK1024" s="2" t="n">
        <v>100</v>
      </c>
      <c r="EL1024" s="2" t="n">
        <v>100</v>
      </c>
      <c r="EM1024" s="2" t="n">
        <v>0</v>
      </c>
      <c r="EN1024" s="2" t="n">
        <v>100</v>
      </c>
      <c r="EO1024" s="2" t="n">
        <v>100</v>
      </c>
      <c r="EP1024" s="2" t="n">
        <v>0</v>
      </c>
    </row>
    <row r="1025">
      <c r="A1025" s="2" t="n">
        <v>3</v>
      </c>
      <c r="B1025" s="2" t="inlineStr">
        <is>
          <t>34.02.07</t>
        </is>
      </c>
      <c r="C1025" s="2" t="inlineStr">
        <is>
          <t>Cuba de semi encaixe quadrada com mesa, Deca l.61040.M.17 branca.</t>
        </is>
      </c>
      <c r="D1025" s="2" t="inlineStr">
        <is>
          <t>03/02/2027</t>
        </is>
      </c>
      <c r="E1025" s="2" t="inlineStr">
        <is>
          <t>16/11/2028</t>
        </is>
      </c>
      <c r="F1025" s="2" t="n">
        <v>181259.4</v>
      </c>
      <c r="G1025" s="2" t="n">
        <v>0</v>
      </c>
      <c r="H1025" s="2" t="n">
        <v>181259.4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1.29</v>
      </c>
      <c r="CE1025" s="2" t="n">
        <v>0</v>
      </c>
      <c r="CF1025" s="2" t="n">
        <v>0.77</v>
      </c>
      <c r="CG1025" s="2" t="n">
        <v>1.29</v>
      </c>
      <c r="CH1025" s="2" t="n">
        <v>0</v>
      </c>
      <c r="CI1025" s="2" t="n">
        <v>1.29</v>
      </c>
      <c r="CJ1025" s="2" t="n">
        <v>1.29</v>
      </c>
      <c r="CK1025" s="2" t="n">
        <v>0</v>
      </c>
      <c r="CL1025" s="2" t="n">
        <v>1.29</v>
      </c>
      <c r="CM1025" s="2" t="n">
        <v>1.29</v>
      </c>
      <c r="CN1025" s="2" t="n">
        <v>0</v>
      </c>
      <c r="CO1025" s="2" t="n">
        <v>1.29</v>
      </c>
      <c r="CP1025" s="2" t="n">
        <v>1.29</v>
      </c>
      <c r="CQ1025" s="2" t="n">
        <v>0</v>
      </c>
      <c r="CR1025" s="2" t="n">
        <v>1.29</v>
      </c>
      <c r="CS1025" s="2" t="n">
        <v>1.29</v>
      </c>
      <c r="CT1025" s="2" t="n">
        <v>0</v>
      </c>
      <c r="CU1025" s="2" t="n">
        <v>1.29</v>
      </c>
      <c r="CV1025" s="2" t="n">
        <v>1.29</v>
      </c>
      <c r="CW1025" s="2" t="n">
        <v>0</v>
      </c>
      <c r="CX1025" s="2" t="n">
        <v>1.29</v>
      </c>
      <c r="CY1025" s="2" t="n">
        <v>1.29</v>
      </c>
      <c r="CZ1025" s="2" t="n">
        <v>0</v>
      </c>
      <c r="DA1025" s="2" t="n">
        <v>2.57</v>
      </c>
      <c r="DB1025" s="2" t="n">
        <v>1.29</v>
      </c>
      <c r="DC1025" s="2" t="n">
        <v>0</v>
      </c>
      <c r="DD1025" s="2" t="n">
        <v>2.57</v>
      </c>
      <c r="DE1025" s="2" t="n">
        <v>1.29</v>
      </c>
      <c r="DF1025" s="2" t="n">
        <v>0</v>
      </c>
      <c r="DG1025" s="2" t="n">
        <v>4.22</v>
      </c>
      <c r="DH1025" s="2" t="n">
        <v>3.12</v>
      </c>
      <c r="DI1025" s="2" t="n">
        <v>0</v>
      </c>
      <c r="DJ1025" s="2" t="n">
        <v>10.86</v>
      </c>
      <c r="DK1025" s="2" t="n">
        <v>8.41</v>
      </c>
      <c r="DL1025" s="2" t="n">
        <v>0</v>
      </c>
      <c r="DM1025" s="2" t="n">
        <v>20.24</v>
      </c>
      <c r="DN1025" s="2" t="n">
        <v>17.8</v>
      </c>
      <c r="DO1025" s="2" t="n">
        <v>0</v>
      </c>
      <c r="DP1025" s="2" t="n">
        <v>30.93</v>
      </c>
      <c r="DQ1025" s="2" t="n">
        <v>27.2</v>
      </c>
      <c r="DR1025" s="2" t="n">
        <v>0</v>
      </c>
      <c r="DS1025" s="2" t="n">
        <v>46.43</v>
      </c>
      <c r="DT1025" s="2" t="n">
        <v>42.93</v>
      </c>
      <c r="DU1025" s="2" t="n">
        <v>0</v>
      </c>
      <c r="DV1025" s="2" t="n">
        <v>56.57</v>
      </c>
      <c r="DW1025" s="2" t="n">
        <v>54.12</v>
      </c>
      <c r="DX1025" s="2" t="n">
        <v>0</v>
      </c>
      <c r="DY1025" s="2" t="n">
        <v>68.04000000000001</v>
      </c>
      <c r="DZ1025" s="2" t="n">
        <v>65.75</v>
      </c>
      <c r="EA1025" s="2" t="n">
        <v>0</v>
      </c>
      <c r="EB1025" s="2" t="n">
        <v>79.55</v>
      </c>
      <c r="EC1025" s="2" t="n">
        <v>77.09999999999999</v>
      </c>
      <c r="ED1025" s="2" t="n">
        <v>0</v>
      </c>
      <c r="EE1025" s="2" t="n">
        <v>90.86</v>
      </c>
      <c r="EF1025" s="2" t="n">
        <v>88.41</v>
      </c>
      <c r="EG1025" s="2" t="n">
        <v>0</v>
      </c>
      <c r="EH1025" s="2" t="n">
        <v>98.43000000000001</v>
      </c>
      <c r="EI1025" s="2" t="n">
        <v>97.08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</row>
    <row r="1026">
      <c r="A1026" s="2" t="n">
        <v>3</v>
      </c>
      <c r="B1026" s="2" t="inlineStr">
        <is>
          <t>34.02.08</t>
        </is>
      </c>
      <c r="C1026" s="2" t="inlineStr">
        <is>
          <t>Torneira de mesa bica baixa, para lavatório, ref.: Deca Level 1197.C26, cromado</t>
        </is>
      </c>
      <c r="D1026" s="2" t="inlineStr">
        <is>
          <t>03/02/2027</t>
        </is>
      </c>
      <c r="E1026" s="2" t="inlineStr">
        <is>
          <t>16/11/2028</t>
        </is>
      </c>
      <c r="F1026" s="2" t="n">
        <v>85586.64575924863</v>
      </c>
      <c r="G1026" s="2" t="n">
        <v>0</v>
      </c>
      <c r="H1026" s="2" t="n">
        <v>85586.64575924863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1.29</v>
      </c>
      <c r="CE1026" s="2" t="n">
        <v>0</v>
      </c>
      <c r="CF1026" s="2" t="n">
        <v>0.77</v>
      </c>
      <c r="CG1026" s="2" t="n">
        <v>1.29</v>
      </c>
      <c r="CH1026" s="2" t="n">
        <v>0</v>
      </c>
      <c r="CI1026" s="2" t="n">
        <v>1.29</v>
      </c>
      <c r="CJ1026" s="2" t="n">
        <v>1.29</v>
      </c>
      <c r="CK1026" s="2" t="n">
        <v>0</v>
      </c>
      <c r="CL1026" s="2" t="n">
        <v>1.29</v>
      </c>
      <c r="CM1026" s="2" t="n">
        <v>1.29</v>
      </c>
      <c r="CN1026" s="2" t="n">
        <v>0</v>
      </c>
      <c r="CO1026" s="2" t="n">
        <v>1.29</v>
      </c>
      <c r="CP1026" s="2" t="n">
        <v>1.29</v>
      </c>
      <c r="CQ1026" s="2" t="n">
        <v>0</v>
      </c>
      <c r="CR1026" s="2" t="n">
        <v>1.29</v>
      </c>
      <c r="CS1026" s="2" t="n">
        <v>1.29</v>
      </c>
      <c r="CT1026" s="2" t="n">
        <v>0</v>
      </c>
      <c r="CU1026" s="2" t="n">
        <v>1.29</v>
      </c>
      <c r="CV1026" s="2" t="n">
        <v>1.29</v>
      </c>
      <c r="CW1026" s="2" t="n">
        <v>0</v>
      </c>
      <c r="CX1026" s="2" t="n">
        <v>1.29</v>
      </c>
      <c r="CY1026" s="2" t="n">
        <v>1.29</v>
      </c>
      <c r="CZ1026" s="2" t="n">
        <v>0</v>
      </c>
      <c r="DA1026" s="2" t="n">
        <v>2.57</v>
      </c>
      <c r="DB1026" s="2" t="n">
        <v>1.29</v>
      </c>
      <c r="DC1026" s="2" t="n">
        <v>0</v>
      </c>
      <c r="DD1026" s="2" t="n">
        <v>2.57</v>
      </c>
      <c r="DE1026" s="2" t="n">
        <v>1.29</v>
      </c>
      <c r="DF1026" s="2" t="n">
        <v>0</v>
      </c>
      <c r="DG1026" s="2" t="n">
        <v>4.22</v>
      </c>
      <c r="DH1026" s="2" t="n">
        <v>3.12</v>
      </c>
      <c r="DI1026" s="2" t="n">
        <v>0</v>
      </c>
      <c r="DJ1026" s="2" t="n">
        <v>10.86</v>
      </c>
      <c r="DK1026" s="2" t="n">
        <v>8.41</v>
      </c>
      <c r="DL1026" s="2" t="n">
        <v>0</v>
      </c>
      <c r="DM1026" s="2" t="n">
        <v>20.24</v>
      </c>
      <c r="DN1026" s="2" t="n">
        <v>17.8</v>
      </c>
      <c r="DO1026" s="2" t="n">
        <v>0</v>
      </c>
      <c r="DP1026" s="2" t="n">
        <v>30.93</v>
      </c>
      <c r="DQ1026" s="2" t="n">
        <v>27.2</v>
      </c>
      <c r="DR1026" s="2" t="n">
        <v>0</v>
      </c>
      <c r="DS1026" s="2" t="n">
        <v>46.43</v>
      </c>
      <c r="DT1026" s="2" t="n">
        <v>42.93</v>
      </c>
      <c r="DU1026" s="2" t="n">
        <v>0</v>
      </c>
      <c r="DV1026" s="2" t="n">
        <v>56.57</v>
      </c>
      <c r="DW1026" s="2" t="n">
        <v>54.12</v>
      </c>
      <c r="DX1026" s="2" t="n">
        <v>0</v>
      </c>
      <c r="DY1026" s="2" t="n">
        <v>68.04000000000001</v>
      </c>
      <c r="DZ1026" s="2" t="n">
        <v>65.75</v>
      </c>
      <c r="EA1026" s="2" t="n">
        <v>0</v>
      </c>
      <c r="EB1026" s="2" t="n">
        <v>79.55</v>
      </c>
      <c r="EC1026" s="2" t="n">
        <v>77.09999999999999</v>
      </c>
      <c r="ED1026" s="2" t="n">
        <v>0</v>
      </c>
      <c r="EE1026" s="2" t="n">
        <v>90.86</v>
      </c>
      <c r="EF1026" s="2" t="n">
        <v>88.41</v>
      </c>
      <c r="EG1026" s="2" t="n">
        <v>0</v>
      </c>
      <c r="EH1026" s="2" t="n">
        <v>98.43000000000001</v>
      </c>
      <c r="EI1026" s="2" t="n">
        <v>97.08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</row>
    <row r="1027">
      <c r="A1027" s="2" t="n">
        <v>3</v>
      </c>
      <c r="B1027" s="2" t="inlineStr">
        <is>
          <t>34.02.09</t>
        </is>
      </c>
      <c r="C1027" s="2" t="inlineStr">
        <is>
          <t>Torneira de mesa com fechamento automático para lavatório, ref.: Deca, Decamatic Eco 1173.C</t>
        </is>
      </c>
      <c r="D1027" s="2" t="inlineStr">
        <is>
          <t>03/02/2027</t>
        </is>
      </c>
      <c r="E1027" s="2" t="inlineStr">
        <is>
          <t>16/11/2028</t>
        </is>
      </c>
      <c r="F1027" s="2" t="n">
        <v>5531.615221958472</v>
      </c>
      <c r="G1027" s="2" t="n">
        <v>0</v>
      </c>
      <c r="H1027" s="2" t="n">
        <v>5531.615221958472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1.29</v>
      </c>
      <c r="CE1027" s="2" t="n">
        <v>0</v>
      </c>
      <c r="CF1027" s="2" t="n">
        <v>0.77</v>
      </c>
      <c r="CG1027" s="2" t="n">
        <v>1.29</v>
      </c>
      <c r="CH1027" s="2" t="n">
        <v>0</v>
      </c>
      <c r="CI1027" s="2" t="n">
        <v>1.29</v>
      </c>
      <c r="CJ1027" s="2" t="n">
        <v>1.29</v>
      </c>
      <c r="CK1027" s="2" t="n">
        <v>0</v>
      </c>
      <c r="CL1027" s="2" t="n">
        <v>1.29</v>
      </c>
      <c r="CM1027" s="2" t="n">
        <v>1.29</v>
      </c>
      <c r="CN1027" s="2" t="n">
        <v>0</v>
      </c>
      <c r="CO1027" s="2" t="n">
        <v>1.29</v>
      </c>
      <c r="CP1027" s="2" t="n">
        <v>1.29</v>
      </c>
      <c r="CQ1027" s="2" t="n">
        <v>0</v>
      </c>
      <c r="CR1027" s="2" t="n">
        <v>1.29</v>
      </c>
      <c r="CS1027" s="2" t="n">
        <v>1.29</v>
      </c>
      <c r="CT1027" s="2" t="n">
        <v>0</v>
      </c>
      <c r="CU1027" s="2" t="n">
        <v>1.29</v>
      </c>
      <c r="CV1027" s="2" t="n">
        <v>1.29</v>
      </c>
      <c r="CW1027" s="2" t="n">
        <v>0</v>
      </c>
      <c r="CX1027" s="2" t="n">
        <v>1.29</v>
      </c>
      <c r="CY1027" s="2" t="n">
        <v>1.29</v>
      </c>
      <c r="CZ1027" s="2" t="n">
        <v>0</v>
      </c>
      <c r="DA1027" s="2" t="n">
        <v>2.57</v>
      </c>
      <c r="DB1027" s="2" t="n">
        <v>1.29</v>
      </c>
      <c r="DC1027" s="2" t="n">
        <v>0</v>
      </c>
      <c r="DD1027" s="2" t="n">
        <v>2.57</v>
      </c>
      <c r="DE1027" s="2" t="n">
        <v>1.29</v>
      </c>
      <c r="DF1027" s="2" t="n">
        <v>0</v>
      </c>
      <c r="DG1027" s="2" t="n">
        <v>4.22</v>
      </c>
      <c r="DH1027" s="2" t="n">
        <v>3.12</v>
      </c>
      <c r="DI1027" s="2" t="n">
        <v>0</v>
      </c>
      <c r="DJ1027" s="2" t="n">
        <v>10.86</v>
      </c>
      <c r="DK1027" s="2" t="n">
        <v>8.41</v>
      </c>
      <c r="DL1027" s="2" t="n">
        <v>0</v>
      </c>
      <c r="DM1027" s="2" t="n">
        <v>20.24</v>
      </c>
      <c r="DN1027" s="2" t="n">
        <v>17.8</v>
      </c>
      <c r="DO1027" s="2" t="n">
        <v>0</v>
      </c>
      <c r="DP1027" s="2" t="n">
        <v>30.93</v>
      </c>
      <c r="DQ1027" s="2" t="n">
        <v>27.2</v>
      </c>
      <c r="DR1027" s="2" t="n">
        <v>0</v>
      </c>
      <c r="DS1027" s="2" t="n">
        <v>46.43</v>
      </c>
      <c r="DT1027" s="2" t="n">
        <v>42.93</v>
      </c>
      <c r="DU1027" s="2" t="n">
        <v>0</v>
      </c>
      <c r="DV1027" s="2" t="n">
        <v>56.57</v>
      </c>
      <c r="DW1027" s="2" t="n">
        <v>54.12</v>
      </c>
      <c r="DX1027" s="2" t="n">
        <v>0</v>
      </c>
      <c r="DY1027" s="2" t="n">
        <v>68.04000000000001</v>
      </c>
      <c r="DZ1027" s="2" t="n">
        <v>65.75</v>
      </c>
      <c r="EA1027" s="2" t="n">
        <v>0</v>
      </c>
      <c r="EB1027" s="2" t="n">
        <v>79.55</v>
      </c>
      <c r="EC1027" s="2" t="n">
        <v>77.09999999999999</v>
      </c>
      <c r="ED1027" s="2" t="n">
        <v>0</v>
      </c>
      <c r="EE1027" s="2" t="n">
        <v>90.86</v>
      </c>
      <c r="EF1027" s="2" t="n">
        <v>88.41</v>
      </c>
      <c r="EG1027" s="2" t="n">
        <v>0</v>
      </c>
      <c r="EH1027" s="2" t="n">
        <v>98.43000000000001</v>
      </c>
      <c r="EI1027" s="2" t="n">
        <v>97.08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</row>
    <row r="1028">
      <c r="A1028" s="2" t="n">
        <v>3</v>
      </c>
      <c r="B1028" s="2" t="inlineStr">
        <is>
          <t>34.02.10</t>
        </is>
      </c>
      <c r="C1028" s="2" t="inlineStr">
        <is>
          <t>Torneira de mesa com sensor bivolt para lavatório, ref.: Deca, Decalux 1180.C.H2O, cromado</t>
        </is>
      </c>
      <c r="D1028" s="2" t="inlineStr">
        <is>
          <t>03/02/2027</t>
        </is>
      </c>
      <c r="E1028" s="2" t="inlineStr">
        <is>
          <t>16/11/2028</t>
        </is>
      </c>
      <c r="F1028" s="2" t="n">
        <v>4916.991308407531</v>
      </c>
      <c r="G1028" s="2" t="n">
        <v>0</v>
      </c>
      <c r="H1028" s="2" t="n">
        <v>4916.991308407531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1.29</v>
      </c>
      <c r="CE1028" s="2" t="n">
        <v>0</v>
      </c>
      <c r="CF1028" s="2" t="n">
        <v>0.77</v>
      </c>
      <c r="CG1028" s="2" t="n">
        <v>1.29</v>
      </c>
      <c r="CH1028" s="2" t="n">
        <v>0</v>
      </c>
      <c r="CI1028" s="2" t="n">
        <v>1.29</v>
      </c>
      <c r="CJ1028" s="2" t="n">
        <v>1.29</v>
      </c>
      <c r="CK1028" s="2" t="n">
        <v>0</v>
      </c>
      <c r="CL1028" s="2" t="n">
        <v>1.29</v>
      </c>
      <c r="CM1028" s="2" t="n">
        <v>1.29</v>
      </c>
      <c r="CN1028" s="2" t="n">
        <v>0</v>
      </c>
      <c r="CO1028" s="2" t="n">
        <v>1.29</v>
      </c>
      <c r="CP1028" s="2" t="n">
        <v>1.29</v>
      </c>
      <c r="CQ1028" s="2" t="n">
        <v>0</v>
      </c>
      <c r="CR1028" s="2" t="n">
        <v>1.29</v>
      </c>
      <c r="CS1028" s="2" t="n">
        <v>1.29</v>
      </c>
      <c r="CT1028" s="2" t="n">
        <v>0</v>
      </c>
      <c r="CU1028" s="2" t="n">
        <v>1.29</v>
      </c>
      <c r="CV1028" s="2" t="n">
        <v>1.29</v>
      </c>
      <c r="CW1028" s="2" t="n">
        <v>0</v>
      </c>
      <c r="CX1028" s="2" t="n">
        <v>1.29</v>
      </c>
      <c r="CY1028" s="2" t="n">
        <v>1.29</v>
      </c>
      <c r="CZ1028" s="2" t="n">
        <v>0</v>
      </c>
      <c r="DA1028" s="2" t="n">
        <v>2.57</v>
      </c>
      <c r="DB1028" s="2" t="n">
        <v>1.29</v>
      </c>
      <c r="DC1028" s="2" t="n">
        <v>0</v>
      </c>
      <c r="DD1028" s="2" t="n">
        <v>2.57</v>
      </c>
      <c r="DE1028" s="2" t="n">
        <v>1.29</v>
      </c>
      <c r="DF1028" s="2" t="n">
        <v>0</v>
      </c>
      <c r="DG1028" s="2" t="n">
        <v>4.22</v>
      </c>
      <c r="DH1028" s="2" t="n">
        <v>3.12</v>
      </c>
      <c r="DI1028" s="2" t="n">
        <v>0</v>
      </c>
      <c r="DJ1028" s="2" t="n">
        <v>10.86</v>
      </c>
      <c r="DK1028" s="2" t="n">
        <v>8.41</v>
      </c>
      <c r="DL1028" s="2" t="n">
        <v>0</v>
      </c>
      <c r="DM1028" s="2" t="n">
        <v>20.24</v>
      </c>
      <c r="DN1028" s="2" t="n">
        <v>17.8</v>
      </c>
      <c r="DO1028" s="2" t="n">
        <v>0</v>
      </c>
      <c r="DP1028" s="2" t="n">
        <v>30.93</v>
      </c>
      <c r="DQ1028" s="2" t="n">
        <v>27.2</v>
      </c>
      <c r="DR1028" s="2" t="n">
        <v>0</v>
      </c>
      <c r="DS1028" s="2" t="n">
        <v>46.43</v>
      </c>
      <c r="DT1028" s="2" t="n">
        <v>42.93</v>
      </c>
      <c r="DU1028" s="2" t="n">
        <v>0</v>
      </c>
      <c r="DV1028" s="2" t="n">
        <v>56.57</v>
      </c>
      <c r="DW1028" s="2" t="n">
        <v>54.12</v>
      </c>
      <c r="DX1028" s="2" t="n">
        <v>0</v>
      </c>
      <c r="DY1028" s="2" t="n">
        <v>68.04000000000001</v>
      </c>
      <c r="DZ1028" s="2" t="n">
        <v>65.75</v>
      </c>
      <c r="EA1028" s="2" t="n">
        <v>0</v>
      </c>
      <c r="EB1028" s="2" t="n">
        <v>79.55</v>
      </c>
      <c r="EC1028" s="2" t="n">
        <v>77.09999999999999</v>
      </c>
      <c r="ED1028" s="2" t="n">
        <v>0</v>
      </c>
      <c r="EE1028" s="2" t="n">
        <v>90.86</v>
      </c>
      <c r="EF1028" s="2" t="n">
        <v>88.41</v>
      </c>
      <c r="EG1028" s="2" t="n">
        <v>0</v>
      </c>
      <c r="EH1028" s="2" t="n">
        <v>98.43000000000001</v>
      </c>
      <c r="EI1028" s="2" t="n">
        <v>97.08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</row>
    <row r="1029">
      <c r="A1029" s="2" t="n">
        <v>3</v>
      </c>
      <c r="B1029" s="2" t="inlineStr">
        <is>
          <t>34.02.11</t>
        </is>
      </c>
      <c r="C1029" s="2" t="inlineStr">
        <is>
          <t>Misturador monocomando de mesa bica baixa, para lavatório; ref.: Deca Level 2875.C26, cromado</t>
        </is>
      </c>
      <c r="D1029" s="2" t="inlineStr">
        <is>
          <t>03/02/2027</t>
        </is>
      </c>
      <c r="E1029" s="2" t="inlineStr">
        <is>
          <t>16/11/2028</t>
        </is>
      </c>
      <c r="F1029" s="2" t="n">
        <v>171674.6457592486</v>
      </c>
      <c r="G1029" s="2" t="n">
        <v>0</v>
      </c>
      <c r="H1029" s="2" t="n">
        <v>171674.6457592486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1.29</v>
      </c>
      <c r="CE1029" s="2" t="n">
        <v>0</v>
      </c>
      <c r="CF1029" s="2" t="n">
        <v>0.77</v>
      </c>
      <c r="CG1029" s="2" t="n">
        <v>1.29</v>
      </c>
      <c r="CH1029" s="2" t="n">
        <v>0</v>
      </c>
      <c r="CI1029" s="2" t="n">
        <v>1.29</v>
      </c>
      <c r="CJ1029" s="2" t="n">
        <v>1.29</v>
      </c>
      <c r="CK1029" s="2" t="n">
        <v>0</v>
      </c>
      <c r="CL1029" s="2" t="n">
        <v>1.29</v>
      </c>
      <c r="CM1029" s="2" t="n">
        <v>1.29</v>
      </c>
      <c r="CN1029" s="2" t="n">
        <v>0</v>
      </c>
      <c r="CO1029" s="2" t="n">
        <v>1.29</v>
      </c>
      <c r="CP1029" s="2" t="n">
        <v>1.29</v>
      </c>
      <c r="CQ1029" s="2" t="n">
        <v>0</v>
      </c>
      <c r="CR1029" s="2" t="n">
        <v>1.29</v>
      </c>
      <c r="CS1029" s="2" t="n">
        <v>1.29</v>
      </c>
      <c r="CT1029" s="2" t="n">
        <v>0</v>
      </c>
      <c r="CU1029" s="2" t="n">
        <v>1.29</v>
      </c>
      <c r="CV1029" s="2" t="n">
        <v>1.29</v>
      </c>
      <c r="CW1029" s="2" t="n">
        <v>0</v>
      </c>
      <c r="CX1029" s="2" t="n">
        <v>1.29</v>
      </c>
      <c r="CY1029" s="2" t="n">
        <v>1.29</v>
      </c>
      <c r="CZ1029" s="2" t="n">
        <v>0</v>
      </c>
      <c r="DA1029" s="2" t="n">
        <v>2.57</v>
      </c>
      <c r="DB1029" s="2" t="n">
        <v>1.29</v>
      </c>
      <c r="DC1029" s="2" t="n">
        <v>0</v>
      </c>
      <c r="DD1029" s="2" t="n">
        <v>2.57</v>
      </c>
      <c r="DE1029" s="2" t="n">
        <v>1.29</v>
      </c>
      <c r="DF1029" s="2" t="n">
        <v>0</v>
      </c>
      <c r="DG1029" s="2" t="n">
        <v>4.22</v>
      </c>
      <c r="DH1029" s="2" t="n">
        <v>3.12</v>
      </c>
      <c r="DI1029" s="2" t="n">
        <v>0</v>
      </c>
      <c r="DJ1029" s="2" t="n">
        <v>10.86</v>
      </c>
      <c r="DK1029" s="2" t="n">
        <v>8.41</v>
      </c>
      <c r="DL1029" s="2" t="n">
        <v>0</v>
      </c>
      <c r="DM1029" s="2" t="n">
        <v>20.24</v>
      </c>
      <c r="DN1029" s="2" t="n">
        <v>17.8</v>
      </c>
      <c r="DO1029" s="2" t="n">
        <v>0</v>
      </c>
      <c r="DP1029" s="2" t="n">
        <v>30.93</v>
      </c>
      <c r="DQ1029" s="2" t="n">
        <v>27.2</v>
      </c>
      <c r="DR1029" s="2" t="n">
        <v>0</v>
      </c>
      <c r="DS1029" s="2" t="n">
        <v>46.43</v>
      </c>
      <c r="DT1029" s="2" t="n">
        <v>42.93</v>
      </c>
      <c r="DU1029" s="2" t="n">
        <v>0</v>
      </c>
      <c r="DV1029" s="2" t="n">
        <v>56.57</v>
      </c>
      <c r="DW1029" s="2" t="n">
        <v>54.12</v>
      </c>
      <c r="DX1029" s="2" t="n">
        <v>0</v>
      </c>
      <c r="DY1029" s="2" t="n">
        <v>68.04000000000001</v>
      </c>
      <c r="DZ1029" s="2" t="n">
        <v>65.75</v>
      </c>
      <c r="EA1029" s="2" t="n">
        <v>0</v>
      </c>
      <c r="EB1029" s="2" t="n">
        <v>79.55</v>
      </c>
      <c r="EC1029" s="2" t="n">
        <v>77.09999999999999</v>
      </c>
      <c r="ED1029" s="2" t="n">
        <v>0</v>
      </c>
      <c r="EE1029" s="2" t="n">
        <v>90.86</v>
      </c>
      <c r="EF1029" s="2" t="n">
        <v>88.41</v>
      </c>
      <c r="EG1029" s="2" t="n">
        <v>0</v>
      </c>
      <c r="EH1029" s="2" t="n">
        <v>98.43000000000001</v>
      </c>
      <c r="EI1029" s="2" t="n">
        <v>97.08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</row>
    <row r="1030">
      <c r="A1030" s="2" t="n">
        <v>3</v>
      </c>
      <c r="B1030" s="2" t="inlineStr">
        <is>
          <t>34.02.12</t>
        </is>
      </c>
      <c r="C1030" s="2" t="inlineStr">
        <is>
          <t>Ligação flexível cromada 40cm</t>
        </is>
      </c>
      <c r="D1030" s="2" t="inlineStr">
        <is>
          <t>03/02/2027</t>
        </is>
      </c>
      <c r="E1030" s="2" t="inlineStr">
        <is>
          <t>16/11/2028</t>
        </is>
      </c>
      <c r="F1030" s="2" t="n">
        <v>22662.89804886324</v>
      </c>
      <c r="G1030" s="2" t="n">
        <v>0</v>
      </c>
      <c r="H1030" s="2" t="n">
        <v>22662.89804886324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1.29</v>
      </c>
      <c r="CE1030" s="2" t="n">
        <v>0</v>
      </c>
      <c r="CF1030" s="2" t="n">
        <v>0.77</v>
      </c>
      <c r="CG1030" s="2" t="n">
        <v>1.29</v>
      </c>
      <c r="CH1030" s="2" t="n">
        <v>0</v>
      </c>
      <c r="CI1030" s="2" t="n">
        <v>1.29</v>
      </c>
      <c r="CJ1030" s="2" t="n">
        <v>1.29</v>
      </c>
      <c r="CK1030" s="2" t="n">
        <v>0</v>
      </c>
      <c r="CL1030" s="2" t="n">
        <v>1.29</v>
      </c>
      <c r="CM1030" s="2" t="n">
        <v>1.29</v>
      </c>
      <c r="CN1030" s="2" t="n">
        <v>0</v>
      </c>
      <c r="CO1030" s="2" t="n">
        <v>1.29</v>
      </c>
      <c r="CP1030" s="2" t="n">
        <v>1.29</v>
      </c>
      <c r="CQ1030" s="2" t="n">
        <v>0</v>
      </c>
      <c r="CR1030" s="2" t="n">
        <v>1.29</v>
      </c>
      <c r="CS1030" s="2" t="n">
        <v>1.29</v>
      </c>
      <c r="CT1030" s="2" t="n">
        <v>0</v>
      </c>
      <c r="CU1030" s="2" t="n">
        <v>1.29</v>
      </c>
      <c r="CV1030" s="2" t="n">
        <v>1.29</v>
      </c>
      <c r="CW1030" s="2" t="n">
        <v>0</v>
      </c>
      <c r="CX1030" s="2" t="n">
        <v>1.29</v>
      </c>
      <c r="CY1030" s="2" t="n">
        <v>1.29</v>
      </c>
      <c r="CZ1030" s="2" t="n">
        <v>0</v>
      </c>
      <c r="DA1030" s="2" t="n">
        <v>2.57</v>
      </c>
      <c r="DB1030" s="2" t="n">
        <v>1.29</v>
      </c>
      <c r="DC1030" s="2" t="n">
        <v>0</v>
      </c>
      <c r="DD1030" s="2" t="n">
        <v>2.57</v>
      </c>
      <c r="DE1030" s="2" t="n">
        <v>1.29</v>
      </c>
      <c r="DF1030" s="2" t="n">
        <v>0</v>
      </c>
      <c r="DG1030" s="2" t="n">
        <v>4.22</v>
      </c>
      <c r="DH1030" s="2" t="n">
        <v>3.12</v>
      </c>
      <c r="DI1030" s="2" t="n">
        <v>0</v>
      </c>
      <c r="DJ1030" s="2" t="n">
        <v>10.86</v>
      </c>
      <c r="DK1030" s="2" t="n">
        <v>8.41</v>
      </c>
      <c r="DL1030" s="2" t="n">
        <v>0</v>
      </c>
      <c r="DM1030" s="2" t="n">
        <v>20.24</v>
      </c>
      <c r="DN1030" s="2" t="n">
        <v>17.8</v>
      </c>
      <c r="DO1030" s="2" t="n">
        <v>0</v>
      </c>
      <c r="DP1030" s="2" t="n">
        <v>30.93</v>
      </c>
      <c r="DQ1030" s="2" t="n">
        <v>27.2</v>
      </c>
      <c r="DR1030" s="2" t="n">
        <v>0</v>
      </c>
      <c r="DS1030" s="2" t="n">
        <v>46.43</v>
      </c>
      <c r="DT1030" s="2" t="n">
        <v>42.93</v>
      </c>
      <c r="DU1030" s="2" t="n">
        <v>0</v>
      </c>
      <c r="DV1030" s="2" t="n">
        <v>56.57</v>
      </c>
      <c r="DW1030" s="2" t="n">
        <v>54.12</v>
      </c>
      <c r="DX1030" s="2" t="n">
        <v>0</v>
      </c>
      <c r="DY1030" s="2" t="n">
        <v>68.04000000000001</v>
      </c>
      <c r="DZ1030" s="2" t="n">
        <v>65.75</v>
      </c>
      <c r="EA1030" s="2" t="n">
        <v>0</v>
      </c>
      <c r="EB1030" s="2" t="n">
        <v>79.55</v>
      </c>
      <c r="EC1030" s="2" t="n">
        <v>77.09999999999999</v>
      </c>
      <c r="ED1030" s="2" t="n">
        <v>0</v>
      </c>
      <c r="EE1030" s="2" t="n">
        <v>90.86</v>
      </c>
      <c r="EF1030" s="2" t="n">
        <v>88.41</v>
      </c>
      <c r="EG1030" s="2" t="n">
        <v>0</v>
      </c>
      <c r="EH1030" s="2" t="n">
        <v>98.43000000000001</v>
      </c>
      <c r="EI1030" s="2" t="n">
        <v>97.08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</row>
    <row r="1031">
      <c r="A1031" s="2" t="n">
        <v>3</v>
      </c>
      <c r="B1031" s="2" t="inlineStr">
        <is>
          <t>34.02.13</t>
        </is>
      </c>
      <c r="C1031" s="2" t="inlineStr">
        <is>
          <t>Válvula cromada para lavatório</t>
        </is>
      </c>
      <c r="D1031" s="2" t="inlineStr">
        <is>
          <t>03/02/2027</t>
        </is>
      </c>
      <c r="E1031" s="2" t="inlineStr">
        <is>
          <t>16/11/2028</t>
        </is>
      </c>
      <c r="F1031" s="2" t="n">
        <v>77098.89804886324</v>
      </c>
      <c r="G1031" s="2" t="n">
        <v>0</v>
      </c>
      <c r="H1031" s="2" t="n">
        <v>77098.89804886324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1.29</v>
      </c>
      <c r="CE1031" s="2" t="n">
        <v>0</v>
      </c>
      <c r="CF1031" s="2" t="n">
        <v>0.77</v>
      </c>
      <c r="CG1031" s="2" t="n">
        <v>1.29</v>
      </c>
      <c r="CH1031" s="2" t="n">
        <v>0</v>
      </c>
      <c r="CI1031" s="2" t="n">
        <v>1.29</v>
      </c>
      <c r="CJ1031" s="2" t="n">
        <v>1.29</v>
      </c>
      <c r="CK1031" s="2" t="n">
        <v>0</v>
      </c>
      <c r="CL1031" s="2" t="n">
        <v>1.29</v>
      </c>
      <c r="CM1031" s="2" t="n">
        <v>1.29</v>
      </c>
      <c r="CN1031" s="2" t="n">
        <v>0</v>
      </c>
      <c r="CO1031" s="2" t="n">
        <v>1.29</v>
      </c>
      <c r="CP1031" s="2" t="n">
        <v>1.29</v>
      </c>
      <c r="CQ1031" s="2" t="n">
        <v>0</v>
      </c>
      <c r="CR1031" s="2" t="n">
        <v>1.29</v>
      </c>
      <c r="CS1031" s="2" t="n">
        <v>1.29</v>
      </c>
      <c r="CT1031" s="2" t="n">
        <v>0</v>
      </c>
      <c r="CU1031" s="2" t="n">
        <v>1.29</v>
      </c>
      <c r="CV1031" s="2" t="n">
        <v>1.29</v>
      </c>
      <c r="CW1031" s="2" t="n">
        <v>0</v>
      </c>
      <c r="CX1031" s="2" t="n">
        <v>1.29</v>
      </c>
      <c r="CY1031" s="2" t="n">
        <v>1.29</v>
      </c>
      <c r="CZ1031" s="2" t="n">
        <v>0</v>
      </c>
      <c r="DA1031" s="2" t="n">
        <v>2.57</v>
      </c>
      <c r="DB1031" s="2" t="n">
        <v>1.29</v>
      </c>
      <c r="DC1031" s="2" t="n">
        <v>0</v>
      </c>
      <c r="DD1031" s="2" t="n">
        <v>2.57</v>
      </c>
      <c r="DE1031" s="2" t="n">
        <v>1.29</v>
      </c>
      <c r="DF1031" s="2" t="n">
        <v>0</v>
      </c>
      <c r="DG1031" s="2" t="n">
        <v>4.22</v>
      </c>
      <c r="DH1031" s="2" t="n">
        <v>3.12</v>
      </c>
      <c r="DI1031" s="2" t="n">
        <v>0</v>
      </c>
      <c r="DJ1031" s="2" t="n">
        <v>10.86</v>
      </c>
      <c r="DK1031" s="2" t="n">
        <v>8.41</v>
      </c>
      <c r="DL1031" s="2" t="n">
        <v>0</v>
      </c>
      <c r="DM1031" s="2" t="n">
        <v>20.24</v>
      </c>
      <c r="DN1031" s="2" t="n">
        <v>17.8</v>
      </c>
      <c r="DO1031" s="2" t="n">
        <v>0</v>
      </c>
      <c r="DP1031" s="2" t="n">
        <v>30.93</v>
      </c>
      <c r="DQ1031" s="2" t="n">
        <v>27.2</v>
      </c>
      <c r="DR1031" s="2" t="n">
        <v>0</v>
      </c>
      <c r="DS1031" s="2" t="n">
        <v>46.43</v>
      </c>
      <c r="DT1031" s="2" t="n">
        <v>42.93</v>
      </c>
      <c r="DU1031" s="2" t="n">
        <v>0</v>
      </c>
      <c r="DV1031" s="2" t="n">
        <v>56.57</v>
      </c>
      <c r="DW1031" s="2" t="n">
        <v>54.12</v>
      </c>
      <c r="DX1031" s="2" t="n">
        <v>0</v>
      </c>
      <c r="DY1031" s="2" t="n">
        <v>68.04000000000001</v>
      </c>
      <c r="DZ1031" s="2" t="n">
        <v>65.75</v>
      </c>
      <c r="EA1031" s="2" t="n">
        <v>0</v>
      </c>
      <c r="EB1031" s="2" t="n">
        <v>79.55</v>
      </c>
      <c r="EC1031" s="2" t="n">
        <v>77.09999999999999</v>
      </c>
      <c r="ED1031" s="2" t="n">
        <v>0</v>
      </c>
      <c r="EE1031" s="2" t="n">
        <v>90.86</v>
      </c>
      <c r="EF1031" s="2" t="n">
        <v>88.41</v>
      </c>
      <c r="EG1031" s="2" t="n">
        <v>0</v>
      </c>
      <c r="EH1031" s="2" t="n">
        <v>98.43000000000001</v>
      </c>
      <c r="EI1031" s="2" t="n">
        <v>97.08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</row>
    <row r="1032">
      <c r="A1032" s="2" t="n">
        <v>3</v>
      </c>
      <c r="B1032" s="2" t="inlineStr">
        <is>
          <t>34.02.14</t>
        </is>
      </c>
      <c r="C1032" s="2" t="inlineStr">
        <is>
          <t>Sifão cromado para lavatório</t>
        </is>
      </c>
      <c r="D1032" s="2" t="inlineStr">
        <is>
          <t>03/02/2027</t>
        </is>
      </c>
      <c r="E1032" s="2" t="inlineStr">
        <is>
          <t>16/11/2028</t>
        </is>
      </c>
      <c r="F1032" s="2" t="n">
        <v>88007.03499980288</v>
      </c>
      <c r="G1032" s="2" t="n">
        <v>0</v>
      </c>
      <c r="H1032" s="2" t="n">
        <v>88007.03499980288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1.29</v>
      </c>
      <c r="CE1032" s="2" t="n">
        <v>0</v>
      </c>
      <c r="CF1032" s="2" t="n">
        <v>0.77</v>
      </c>
      <c r="CG1032" s="2" t="n">
        <v>1.29</v>
      </c>
      <c r="CH1032" s="2" t="n">
        <v>0</v>
      </c>
      <c r="CI1032" s="2" t="n">
        <v>1.29</v>
      </c>
      <c r="CJ1032" s="2" t="n">
        <v>1.29</v>
      </c>
      <c r="CK1032" s="2" t="n">
        <v>0</v>
      </c>
      <c r="CL1032" s="2" t="n">
        <v>1.29</v>
      </c>
      <c r="CM1032" s="2" t="n">
        <v>1.29</v>
      </c>
      <c r="CN1032" s="2" t="n">
        <v>0</v>
      </c>
      <c r="CO1032" s="2" t="n">
        <v>1.29</v>
      </c>
      <c r="CP1032" s="2" t="n">
        <v>1.29</v>
      </c>
      <c r="CQ1032" s="2" t="n">
        <v>0</v>
      </c>
      <c r="CR1032" s="2" t="n">
        <v>1.29</v>
      </c>
      <c r="CS1032" s="2" t="n">
        <v>1.29</v>
      </c>
      <c r="CT1032" s="2" t="n">
        <v>0</v>
      </c>
      <c r="CU1032" s="2" t="n">
        <v>1.29</v>
      </c>
      <c r="CV1032" s="2" t="n">
        <v>1.29</v>
      </c>
      <c r="CW1032" s="2" t="n">
        <v>0</v>
      </c>
      <c r="CX1032" s="2" t="n">
        <v>1.29</v>
      </c>
      <c r="CY1032" s="2" t="n">
        <v>1.29</v>
      </c>
      <c r="CZ1032" s="2" t="n">
        <v>0</v>
      </c>
      <c r="DA1032" s="2" t="n">
        <v>2.57</v>
      </c>
      <c r="DB1032" s="2" t="n">
        <v>1.29</v>
      </c>
      <c r="DC1032" s="2" t="n">
        <v>0</v>
      </c>
      <c r="DD1032" s="2" t="n">
        <v>2.57</v>
      </c>
      <c r="DE1032" s="2" t="n">
        <v>1.29</v>
      </c>
      <c r="DF1032" s="2" t="n">
        <v>0</v>
      </c>
      <c r="DG1032" s="2" t="n">
        <v>4.22</v>
      </c>
      <c r="DH1032" s="2" t="n">
        <v>3.12</v>
      </c>
      <c r="DI1032" s="2" t="n">
        <v>0</v>
      </c>
      <c r="DJ1032" s="2" t="n">
        <v>10.86</v>
      </c>
      <c r="DK1032" s="2" t="n">
        <v>8.41</v>
      </c>
      <c r="DL1032" s="2" t="n">
        <v>0</v>
      </c>
      <c r="DM1032" s="2" t="n">
        <v>20.24</v>
      </c>
      <c r="DN1032" s="2" t="n">
        <v>17.8</v>
      </c>
      <c r="DO1032" s="2" t="n">
        <v>0</v>
      </c>
      <c r="DP1032" s="2" t="n">
        <v>30.93</v>
      </c>
      <c r="DQ1032" s="2" t="n">
        <v>27.2</v>
      </c>
      <c r="DR1032" s="2" t="n">
        <v>0</v>
      </c>
      <c r="DS1032" s="2" t="n">
        <v>46.43</v>
      </c>
      <c r="DT1032" s="2" t="n">
        <v>42.93</v>
      </c>
      <c r="DU1032" s="2" t="n">
        <v>0</v>
      </c>
      <c r="DV1032" s="2" t="n">
        <v>56.57</v>
      </c>
      <c r="DW1032" s="2" t="n">
        <v>54.12</v>
      </c>
      <c r="DX1032" s="2" t="n">
        <v>0</v>
      </c>
      <c r="DY1032" s="2" t="n">
        <v>68.04000000000001</v>
      </c>
      <c r="DZ1032" s="2" t="n">
        <v>65.75</v>
      </c>
      <c r="EA1032" s="2" t="n">
        <v>0</v>
      </c>
      <c r="EB1032" s="2" t="n">
        <v>79.55</v>
      </c>
      <c r="EC1032" s="2" t="n">
        <v>77.09999999999999</v>
      </c>
      <c r="ED1032" s="2" t="n">
        <v>0</v>
      </c>
      <c r="EE1032" s="2" t="n">
        <v>90.86</v>
      </c>
      <c r="EF1032" s="2" t="n">
        <v>88.41</v>
      </c>
      <c r="EG1032" s="2" t="n">
        <v>0</v>
      </c>
      <c r="EH1032" s="2" t="n">
        <v>98.43000000000001</v>
      </c>
      <c r="EI1032" s="2" t="n">
        <v>97.08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</row>
    <row r="1033">
      <c r="A1033" s="2" t="n">
        <v>3</v>
      </c>
      <c r="B1033" s="2" t="inlineStr">
        <is>
          <t>34.02.15</t>
        </is>
      </c>
      <c r="C1033" s="2" t="inlineStr">
        <is>
          <t>INT - Sifão para lavatório slim cromado 1684.C.100.112</t>
        </is>
      </c>
      <c r="D1033" s="2" t="inlineStr">
        <is>
          <t>03/02/2027</t>
        </is>
      </c>
      <c r="E1033" s="2" t="inlineStr">
        <is>
          <t>16/11/2028</t>
        </is>
      </c>
      <c r="F1033" s="2" t="n">
        <v>411.2478271018826</v>
      </c>
      <c r="G1033" s="2" t="n">
        <v>0</v>
      </c>
      <c r="H1033" s="2" t="n">
        <v>411.2478271018826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0</v>
      </c>
      <c r="BK1033" s="2" t="n">
        <v>0</v>
      </c>
      <c r="BL1033" s="2" t="n">
        <v>0</v>
      </c>
      <c r="BM1033" s="2" t="n">
        <v>0</v>
      </c>
      <c r="BN1033" s="2" t="n">
        <v>0</v>
      </c>
      <c r="BO1033" s="2" t="n">
        <v>0</v>
      </c>
      <c r="BP1033" s="2" t="n">
        <v>0</v>
      </c>
      <c r="BQ1033" s="2" t="n">
        <v>0</v>
      </c>
      <c r="BR1033" s="2" t="n">
        <v>0</v>
      </c>
      <c r="BS1033" s="2" t="n">
        <v>0</v>
      </c>
      <c r="BT1033" s="2" t="n">
        <v>0</v>
      </c>
      <c r="BU1033" s="2" t="n">
        <v>0</v>
      </c>
      <c r="BV1033" s="2" t="n">
        <v>0</v>
      </c>
      <c r="BW1033" s="2" t="n">
        <v>0</v>
      </c>
      <c r="BX1033" s="2" t="n">
        <v>0</v>
      </c>
      <c r="BY1033" s="2" t="n">
        <v>0</v>
      </c>
      <c r="BZ1033" s="2" t="n">
        <v>0</v>
      </c>
      <c r="CA1033" s="2" t="n">
        <v>0</v>
      </c>
      <c r="CB1033" s="2" t="n">
        <v>0</v>
      </c>
      <c r="CC1033" s="2" t="n">
        <v>0</v>
      </c>
      <c r="CD1033" s="2" t="n">
        <v>1.29</v>
      </c>
      <c r="CE1033" s="2" t="n">
        <v>0</v>
      </c>
      <c r="CF1033" s="2" t="n">
        <v>0.77</v>
      </c>
      <c r="CG1033" s="2" t="n">
        <v>1.29</v>
      </c>
      <c r="CH1033" s="2" t="n">
        <v>0</v>
      </c>
      <c r="CI1033" s="2" t="n">
        <v>1.29</v>
      </c>
      <c r="CJ1033" s="2" t="n">
        <v>1.29</v>
      </c>
      <c r="CK1033" s="2" t="n">
        <v>0</v>
      </c>
      <c r="CL1033" s="2" t="n">
        <v>1.29</v>
      </c>
      <c r="CM1033" s="2" t="n">
        <v>1.29</v>
      </c>
      <c r="CN1033" s="2" t="n">
        <v>0</v>
      </c>
      <c r="CO1033" s="2" t="n">
        <v>1.29</v>
      </c>
      <c r="CP1033" s="2" t="n">
        <v>1.29</v>
      </c>
      <c r="CQ1033" s="2" t="n">
        <v>0</v>
      </c>
      <c r="CR1033" s="2" t="n">
        <v>1.29</v>
      </c>
      <c r="CS1033" s="2" t="n">
        <v>1.29</v>
      </c>
      <c r="CT1033" s="2" t="n">
        <v>0</v>
      </c>
      <c r="CU1033" s="2" t="n">
        <v>1.29</v>
      </c>
      <c r="CV1033" s="2" t="n">
        <v>1.29</v>
      </c>
      <c r="CW1033" s="2" t="n">
        <v>0</v>
      </c>
      <c r="CX1033" s="2" t="n">
        <v>1.29</v>
      </c>
      <c r="CY1033" s="2" t="n">
        <v>1.29</v>
      </c>
      <c r="CZ1033" s="2" t="n">
        <v>0</v>
      </c>
      <c r="DA1033" s="2" t="n">
        <v>2.57</v>
      </c>
      <c r="DB1033" s="2" t="n">
        <v>1.29</v>
      </c>
      <c r="DC1033" s="2" t="n">
        <v>0</v>
      </c>
      <c r="DD1033" s="2" t="n">
        <v>2.57</v>
      </c>
      <c r="DE1033" s="2" t="n">
        <v>1.29</v>
      </c>
      <c r="DF1033" s="2" t="n">
        <v>0</v>
      </c>
      <c r="DG1033" s="2" t="n">
        <v>4.22</v>
      </c>
      <c r="DH1033" s="2" t="n">
        <v>3.12</v>
      </c>
      <c r="DI1033" s="2" t="n">
        <v>0</v>
      </c>
      <c r="DJ1033" s="2" t="n">
        <v>10.86</v>
      </c>
      <c r="DK1033" s="2" t="n">
        <v>8.41</v>
      </c>
      <c r="DL1033" s="2" t="n">
        <v>0</v>
      </c>
      <c r="DM1033" s="2" t="n">
        <v>20.24</v>
      </c>
      <c r="DN1033" s="2" t="n">
        <v>17.8</v>
      </c>
      <c r="DO1033" s="2" t="n">
        <v>0</v>
      </c>
      <c r="DP1033" s="2" t="n">
        <v>30.93</v>
      </c>
      <c r="DQ1033" s="2" t="n">
        <v>27.2</v>
      </c>
      <c r="DR1033" s="2" t="n">
        <v>0</v>
      </c>
      <c r="DS1033" s="2" t="n">
        <v>46.43</v>
      </c>
      <c r="DT1033" s="2" t="n">
        <v>42.93</v>
      </c>
      <c r="DU1033" s="2" t="n">
        <v>0</v>
      </c>
      <c r="DV1033" s="2" t="n">
        <v>56.57</v>
      </c>
      <c r="DW1033" s="2" t="n">
        <v>54.12</v>
      </c>
      <c r="DX1033" s="2" t="n">
        <v>0</v>
      </c>
      <c r="DY1033" s="2" t="n">
        <v>68.04000000000001</v>
      </c>
      <c r="DZ1033" s="2" t="n">
        <v>65.75</v>
      </c>
      <c r="EA1033" s="2" t="n">
        <v>0</v>
      </c>
      <c r="EB1033" s="2" t="n">
        <v>79.55</v>
      </c>
      <c r="EC1033" s="2" t="n">
        <v>77.09999999999999</v>
      </c>
      <c r="ED1033" s="2" t="n">
        <v>0</v>
      </c>
      <c r="EE1033" s="2" t="n">
        <v>90.86</v>
      </c>
      <c r="EF1033" s="2" t="n">
        <v>88.41</v>
      </c>
      <c r="EG1033" s="2" t="n">
        <v>0</v>
      </c>
      <c r="EH1033" s="2" t="n">
        <v>98.43000000000001</v>
      </c>
      <c r="EI1033" s="2" t="n">
        <v>97.08</v>
      </c>
      <c r="EJ1033" s="2" t="n">
        <v>0</v>
      </c>
      <c r="EK1033" s="2" t="n">
        <v>100</v>
      </c>
      <c r="EL1033" s="2" t="n">
        <v>100</v>
      </c>
      <c r="EM1033" s="2" t="n">
        <v>0</v>
      </c>
      <c r="EN1033" s="2" t="n">
        <v>100</v>
      </c>
      <c r="EO1033" s="2" t="n">
        <v>100</v>
      </c>
      <c r="EP1033" s="2" t="n">
        <v>0</v>
      </c>
    </row>
    <row r="1034">
      <c r="A1034" s="2" t="n">
        <v>3</v>
      </c>
      <c r="B1034" s="2" t="inlineStr">
        <is>
          <t>34.02.16</t>
        </is>
      </c>
      <c r="C1034" s="2" t="inlineStr">
        <is>
          <t>Sifão flexível sanfonado</t>
        </is>
      </c>
      <c r="D1034" s="2" t="inlineStr">
        <is>
          <t>03/02/2027</t>
        </is>
      </c>
      <c r="E1034" s="2" t="inlineStr">
        <is>
          <t>16/11/2028</t>
        </is>
      </c>
      <c r="F1034" s="2" t="n">
        <v>320.6152219584718</v>
      </c>
      <c r="G1034" s="2" t="n">
        <v>0</v>
      </c>
      <c r="H1034" s="2" t="n">
        <v>320.6152219584718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0</v>
      </c>
      <c r="BK1034" s="2" t="n">
        <v>0</v>
      </c>
      <c r="BL1034" s="2" t="n">
        <v>0</v>
      </c>
      <c r="BM1034" s="2" t="n">
        <v>0</v>
      </c>
      <c r="BN1034" s="2" t="n">
        <v>0</v>
      </c>
      <c r="BO1034" s="2" t="n">
        <v>0</v>
      </c>
      <c r="BP1034" s="2" t="n">
        <v>0</v>
      </c>
      <c r="BQ1034" s="2" t="n">
        <v>0</v>
      </c>
      <c r="BR1034" s="2" t="n">
        <v>0</v>
      </c>
      <c r="BS1034" s="2" t="n">
        <v>0</v>
      </c>
      <c r="BT1034" s="2" t="n">
        <v>0</v>
      </c>
      <c r="BU1034" s="2" t="n">
        <v>0</v>
      </c>
      <c r="BV1034" s="2" t="n">
        <v>0</v>
      </c>
      <c r="BW1034" s="2" t="n">
        <v>0</v>
      </c>
      <c r="BX1034" s="2" t="n">
        <v>0</v>
      </c>
      <c r="BY1034" s="2" t="n">
        <v>0</v>
      </c>
      <c r="BZ1034" s="2" t="n">
        <v>0</v>
      </c>
      <c r="CA1034" s="2" t="n">
        <v>0</v>
      </c>
      <c r="CB1034" s="2" t="n">
        <v>0</v>
      </c>
      <c r="CC1034" s="2" t="n">
        <v>0</v>
      </c>
      <c r="CD1034" s="2" t="n">
        <v>1.29</v>
      </c>
      <c r="CE1034" s="2" t="n">
        <v>0</v>
      </c>
      <c r="CF1034" s="2" t="n">
        <v>0.77</v>
      </c>
      <c r="CG1034" s="2" t="n">
        <v>1.29</v>
      </c>
      <c r="CH1034" s="2" t="n">
        <v>0</v>
      </c>
      <c r="CI1034" s="2" t="n">
        <v>1.29</v>
      </c>
      <c r="CJ1034" s="2" t="n">
        <v>1.29</v>
      </c>
      <c r="CK1034" s="2" t="n">
        <v>0</v>
      </c>
      <c r="CL1034" s="2" t="n">
        <v>1.29</v>
      </c>
      <c r="CM1034" s="2" t="n">
        <v>1.29</v>
      </c>
      <c r="CN1034" s="2" t="n">
        <v>0</v>
      </c>
      <c r="CO1034" s="2" t="n">
        <v>1.29</v>
      </c>
      <c r="CP1034" s="2" t="n">
        <v>1.29</v>
      </c>
      <c r="CQ1034" s="2" t="n">
        <v>0</v>
      </c>
      <c r="CR1034" s="2" t="n">
        <v>1.29</v>
      </c>
      <c r="CS1034" s="2" t="n">
        <v>1.29</v>
      </c>
      <c r="CT1034" s="2" t="n">
        <v>0</v>
      </c>
      <c r="CU1034" s="2" t="n">
        <v>1.29</v>
      </c>
      <c r="CV1034" s="2" t="n">
        <v>1.29</v>
      </c>
      <c r="CW1034" s="2" t="n">
        <v>0</v>
      </c>
      <c r="CX1034" s="2" t="n">
        <v>1.29</v>
      </c>
      <c r="CY1034" s="2" t="n">
        <v>1.29</v>
      </c>
      <c r="CZ1034" s="2" t="n">
        <v>0</v>
      </c>
      <c r="DA1034" s="2" t="n">
        <v>2.57</v>
      </c>
      <c r="DB1034" s="2" t="n">
        <v>1.29</v>
      </c>
      <c r="DC1034" s="2" t="n">
        <v>0</v>
      </c>
      <c r="DD1034" s="2" t="n">
        <v>2.57</v>
      </c>
      <c r="DE1034" s="2" t="n">
        <v>1.29</v>
      </c>
      <c r="DF1034" s="2" t="n">
        <v>0</v>
      </c>
      <c r="DG1034" s="2" t="n">
        <v>4.22</v>
      </c>
      <c r="DH1034" s="2" t="n">
        <v>3.12</v>
      </c>
      <c r="DI1034" s="2" t="n">
        <v>0</v>
      </c>
      <c r="DJ1034" s="2" t="n">
        <v>10.86</v>
      </c>
      <c r="DK1034" s="2" t="n">
        <v>8.41</v>
      </c>
      <c r="DL1034" s="2" t="n">
        <v>0</v>
      </c>
      <c r="DM1034" s="2" t="n">
        <v>20.24</v>
      </c>
      <c r="DN1034" s="2" t="n">
        <v>17.8</v>
      </c>
      <c r="DO1034" s="2" t="n">
        <v>0</v>
      </c>
      <c r="DP1034" s="2" t="n">
        <v>30.93</v>
      </c>
      <c r="DQ1034" s="2" t="n">
        <v>27.2</v>
      </c>
      <c r="DR1034" s="2" t="n">
        <v>0</v>
      </c>
      <c r="DS1034" s="2" t="n">
        <v>46.43</v>
      </c>
      <c r="DT1034" s="2" t="n">
        <v>42.93</v>
      </c>
      <c r="DU1034" s="2" t="n">
        <v>0</v>
      </c>
      <c r="DV1034" s="2" t="n">
        <v>56.57</v>
      </c>
      <c r="DW1034" s="2" t="n">
        <v>54.12</v>
      </c>
      <c r="DX1034" s="2" t="n">
        <v>0</v>
      </c>
      <c r="DY1034" s="2" t="n">
        <v>68.04000000000001</v>
      </c>
      <c r="DZ1034" s="2" t="n">
        <v>65.75</v>
      </c>
      <c r="EA1034" s="2" t="n">
        <v>0</v>
      </c>
      <c r="EB1034" s="2" t="n">
        <v>79.55</v>
      </c>
      <c r="EC1034" s="2" t="n">
        <v>77.09999999999999</v>
      </c>
      <c r="ED1034" s="2" t="n">
        <v>0</v>
      </c>
      <c r="EE1034" s="2" t="n">
        <v>90.86</v>
      </c>
      <c r="EF1034" s="2" t="n">
        <v>88.41</v>
      </c>
      <c r="EG1034" s="2" t="n">
        <v>0</v>
      </c>
      <c r="EH1034" s="2" t="n">
        <v>98.43000000000001</v>
      </c>
      <c r="EI1034" s="2" t="n">
        <v>97.08</v>
      </c>
      <c r="EJ1034" s="2" t="n">
        <v>0</v>
      </c>
      <c r="EK1034" s="2" t="n">
        <v>100</v>
      </c>
      <c r="EL1034" s="2" t="n">
        <v>100</v>
      </c>
      <c r="EM1034" s="2" t="n">
        <v>0</v>
      </c>
      <c r="EN1034" s="2" t="n">
        <v>100</v>
      </c>
      <c r="EO1034" s="2" t="n">
        <v>100</v>
      </c>
      <c r="EP1034" s="2" t="n">
        <v>0</v>
      </c>
    </row>
    <row r="1035">
      <c r="A1035" s="2" t="n">
        <v>2</v>
      </c>
      <c r="B1035" s="2" t="inlineStr">
        <is>
          <t>34.03</t>
        </is>
      </c>
      <c r="C1035" s="2" t="inlineStr">
        <is>
          <t>Pias</t>
        </is>
      </c>
      <c r="D1035" s="2" t="inlineStr">
        <is>
          <t>03/02/2027</t>
        </is>
      </c>
      <c r="E1035" s="2" t="inlineStr">
        <is>
          <t>16/11/2028</t>
        </is>
      </c>
      <c r="F1035" s="2" t="n">
        <v>228850.4733641949</v>
      </c>
      <c r="G1035" s="2" t="n">
        <v>0</v>
      </c>
      <c r="H1035" s="2" t="n">
        <v>228850.4733641949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1.29</v>
      </c>
      <c r="CE1035" s="2" t="n">
        <v>0</v>
      </c>
      <c r="CF1035" s="2" t="n">
        <v>0.77</v>
      </c>
      <c r="CG1035" s="2" t="n">
        <v>1.29</v>
      </c>
      <c r="CH1035" s="2" t="n">
        <v>0</v>
      </c>
      <c r="CI1035" s="2" t="n">
        <v>1.29</v>
      </c>
      <c r="CJ1035" s="2" t="n">
        <v>1.29</v>
      </c>
      <c r="CK1035" s="2" t="n">
        <v>0</v>
      </c>
      <c r="CL1035" s="2" t="n">
        <v>1.29</v>
      </c>
      <c r="CM1035" s="2" t="n">
        <v>1.29</v>
      </c>
      <c r="CN1035" s="2" t="n">
        <v>0</v>
      </c>
      <c r="CO1035" s="2" t="n">
        <v>1.29</v>
      </c>
      <c r="CP1035" s="2" t="n">
        <v>1.29</v>
      </c>
      <c r="CQ1035" s="2" t="n">
        <v>0</v>
      </c>
      <c r="CR1035" s="2" t="n">
        <v>1.29</v>
      </c>
      <c r="CS1035" s="2" t="n">
        <v>1.29</v>
      </c>
      <c r="CT1035" s="2" t="n">
        <v>0</v>
      </c>
      <c r="CU1035" s="2" t="n">
        <v>1.29</v>
      </c>
      <c r="CV1035" s="2" t="n">
        <v>1.29</v>
      </c>
      <c r="CW1035" s="2" t="n">
        <v>0</v>
      </c>
      <c r="CX1035" s="2" t="n">
        <v>1.29</v>
      </c>
      <c r="CY1035" s="2" t="n">
        <v>1.29</v>
      </c>
      <c r="CZ1035" s="2" t="n">
        <v>0</v>
      </c>
      <c r="DA1035" s="2" t="n">
        <v>2.57</v>
      </c>
      <c r="DB1035" s="2" t="n">
        <v>1.29</v>
      </c>
      <c r="DC1035" s="2" t="n">
        <v>0</v>
      </c>
      <c r="DD1035" s="2" t="n">
        <v>2.57</v>
      </c>
      <c r="DE1035" s="2" t="n">
        <v>1.29</v>
      </c>
      <c r="DF1035" s="2" t="n">
        <v>0</v>
      </c>
      <c r="DG1035" s="2" t="n">
        <v>4.22</v>
      </c>
      <c r="DH1035" s="2" t="n">
        <v>3.12</v>
      </c>
      <c r="DI1035" s="2" t="n">
        <v>0</v>
      </c>
      <c r="DJ1035" s="2" t="n">
        <v>10.86</v>
      </c>
      <c r="DK1035" s="2" t="n">
        <v>8.41</v>
      </c>
      <c r="DL1035" s="2" t="n">
        <v>0</v>
      </c>
      <c r="DM1035" s="2" t="n">
        <v>20.24</v>
      </c>
      <c r="DN1035" s="2" t="n">
        <v>17.8</v>
      </c>
      <c r="DO1035" s="2" t="n">
        <v>0</v>
      </c>
      <c r="DP1035" s="2" t="n">
        <v>30.93</v>
      </c>
      <c r="DQ1035" s="2" t="n">
        <v>27.2</v>
      </c>
      <c r="DR1035" s="2" t="n">
        <v>0</v>
      </c>
      <c r="DS1035" s="2" t="n">
        <v>46.43</v>
      </c>
      <c r="DT1035" s="2" t="n">
        <v>42.93</v>
      </c>
      <c r="DU1035" s="2" t="n">
        <v>0</v>
      </c>
      <c r="DV1035" s="2" t="n">
        <v>56.57</v>
      </c>
      <c r="DW1035" s="2" t="n">
        <v>54.12</v>
      </c>
      <c r="DX1035" s="2" t="n">
        <v>0</v>
      </c>
      <c r="DY1035" s="2" t="n">
        <v>68.04000000000001</v>
      </c>
      <c r="DZ1035" s="2" t="n">
        <v>65.75</v>
      </c>
      <c r="EA1035" s="2" t="n">
        <v>0</v>
      </c>
      <c r="EB1035" s="2" t="n">
        <v>79.55</v>
      </c>
      <c r="EC1035" s="2" t="n">
        <v>77.09999999999999</v>
      </c>
      <c r="ED1035" s="2" t="n">
        <v>0</v>
      </c>
      <c r="EE1035" s="2" t="n">
        <v>90.86</v>
      </c>
      <c r="EF1035" s="2" t="n">
        <v>88.41</v>
      </c>
      <c r="EG1035" s="2" t="n">
        <v>0</v>
      </c>
      <c r="EH1035" s="2" t="n">
        <v>98.43000000000001</v>
      </c>
      <c r="EI1035" s="2" t="n">
        <v>97.08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</row>
    <row r="1036">
      <c r="A1036" s="2" t="n">
        <v>3</v>
      </c>
      <c r="B1036" s="2" t="inlineStr">
        <is>
          <t>34.03.01</t>
        </is>
      </c>
      <c r="C1036" s="2" t="inlineStr">
        <is>
          <t>Cuba simples de embutir, em aço inox escovado 56x34x18cm, Mekal CS-2.</t>
        </is>
      </c>
      <c r="D1036" s="2" t="inlineStr">
        <is>
          <t>03/02/2027</t>
        </is>
      </c>
      <c r="E1036" s="2" t="inlineStr">
        <is>
          <t>16/11/2028</t>
        </is>
      </c>
      <c r="F1036" s="2" t="n">
        <v>90298</v>
      </c>
      <c r="G1036" s="2" t="n">
        <v>0</v>
      </c>
      <c r="H1036" s="2" t="n">
        <v>90298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1.29</v>
      </c>
      <c r="CE1036" s="2" t="n">
        <v>0</v>
      </c>
      <c r="CF1036" s="2" t="n">
        <v>0.77</v>
      </c>
      <c r="CG1036" s="2" t="n">
        <v>1.29</v>
      </c>
      <c r="CH1036" s="2" t="n">
        <v>0</v>
      </c>
      <c r="CI1036" s="2" t="n">
        <v>1.29</v>
      </c>
      <c r="CJ1036" s="2" t="n">
        <v>1.29</v>
      </c>
      <c r="CK1036" s="2" t="n">
        <v>0</v>
      </c>
      <c r="CL1036" s="2" t="n">
        <v>1.29</v>
      </c>
      <c r="CM1036" s="2" t="n">
        <v>1.29</v>
      </c>
      <c r="CN1036" s="2" t="n">
        <v>0</v>
      </c>
      <c r="CO1036" s="2" t="n">
        <v>1.29</v>
      </c>
      <c r="CP1036" s="2" t="n">
        <v>1.29</v>
      </c>
      <c r="CQ1036" s="2" t="n">
        <v>0</v>
      </c>
      <c r="CR1036" s="2" t="n">
        <v>1.29</v>
      </c>
      <c r="CS1036" s="2" t="n">
        <v>1.29</v>
      </c>
      <c r="CT1036" s="2" t="n">
        <v>0</v>
      </c>
      <c r="CU1036" s="2" t="n">
        <v>1.29</v>
      </c>
      <c r="CV1036" s="2" t="n">
        <v>1.29</v>
      </c>
      <c r="CW1036" s="2" t="n">
        <v>0</v>
      </c>
      <c r="CX1036" s="2" t="n">
        <v>1.29</v>
      </c>
      <c r="CY1036" s="2" t="n">
        <v>1.29</v>
      </c>
      <c r="CZ1036" s="2" t="n">
        <v>0</v>
      </c>
      <c r="DA1036" s="2" t="n">
        <v>2.57</v>
      </c>
      <c r="DB1036" s="2" t="n">
        <v>1.29</v>
      </c>
      <c r="DC1036" s="2" t="n">
        <v>0</v>
      </c>
      <c r="DD1036" s="2" t="n">
        <v>2.57</v>
      </c>
      <c r="DE1036" s="2" t="n">
        <v>1.29</v>
      </c>
      <c r="DF1036" s="2" t="n">
        <v>0</v>
      </c>
      <c r="DG1036" s="2" t="n">
        <v>4.22</v>
      </c>
      <c r="DH1036" s="2" t="n">
        <v>3.12</v>
      </c>
      <c r="DI1036" s="2" t="n">
        <v>0</v>
      </c>
      <c r="DJ1036" s="2" t="n">
        <v>10.86</v>
      </c>
      <c r="DK1036" s="2" t="n">
        <v>8.41</v>
      </c>
      <c r="DL1036" s="2" t="n">
        <v>0</v>
      </c>
      <c r="DM1036" s="2" t="n">
        <v>20.24</v>
      </c>
      <c r="DN1036" s="2" t="n">
        <v>17.8</v>
      </c>
      <c r="DO1036" s="2" t="n">
        <v>0</v>
      </c>
      <c r="DP1036" s="2" t="n">
        <v>30.93</v>
      </c>
      <c r="DQ1036" s="2" t="n">
        <v>27.2</v>
      </c>
      <c r="DR1036" s="2" t="n">
        <v>0</v>
      </c>
      <c r="DS1036" s="2" t="n">
        <v>46.43</v>
      </c>
      <c r="DT1036" s="2" t="n">
        <v>42.93</v>
      </c>
      <c r="DU1036" s="2" t="n">
        <v>0</v>
      </c>
      <c r="DV1036" s="2" t="n">
        <v>56.57</v>
      </c>
      <c r="DW1036" s="2" t="n">
        <v>54.12</v>
      </c>
      <c r="DX1036" s="2" t="n">
        <v>0</v>
      </c>
      <c r="DY1036" s="2" t="n">
        <v>68.04000000000001</v>
      </c>
      <c r="DZ1036" s="2" t="n">
        <v>65.75</v>
      </c>
      <c r="EA1036" s="2" t="n">
        <v>0</v>
      </c>
      <c r="EB1036" s="2" t="n">
        <v>79.55</v>
      </c>
      <c r="EC1036" s="2" t="n">
        <v>77.09999999999999</v>
      </c>
      <c r="ED1036" s="2" t="n">
        <v>0</v>
      </c>
      <c r="EE1036" s="2" t="n">
        <v>90.86</v>
      </c>
      <c r="EF1036" s="2" t="n">
        <v>88.41</v>
      </c>
      <c r="EG1036" s="2" t="n">
        <v>0</v>
      </c>
      <c r="EH1036" s="2" t="n">
        <v>98.43000000000001</v>
      </c>
      <c r="EI1036" s="2" t="n">
        <v>97.08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</row>
    <row r="1037">
      <c r="A1037" s="2" t="n">
        <v>3</v>
      </c>
      <c r="B1037" s="2" t="inlineStr">
        <is>
          <t>34.03.02</t>
        </is>
      </c>
      <c r="C1037" s="2" t="inlineStr">
        <is>
          <t>Cuba de embutir Mekal CS2 em aço inox escovado 50x40x23cm</t>
        </is>
      </c>
      <c r="D1037" s="2" t="inlineStr">
        <is>
          <t>03/02/2027</t>
        </is>
      </c>
      <c r="E1037" s="2" t="inlineStr">
        <is>
          <t>16/11/2028</t>
        </is>
      </c>
      <c r="F1037" s="2" t="n">
        <v>1760</v>
      </c>
      <c r="G1037" s="2" t="n">
        <v>0</v>
      </c>
      <c r="H1037" s="2" t="n">
        <v>1760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1.29</v>
      </c>
      <c r="CE1037" s="2" t="n">
        <v>0</v>
      </c>
      <c r="CF1037" s="2" t="n">
        <v>0.77</v>
      </c>
      <c r="CG1037" s="2" t="n">
        <v>1.29</v>
      </c>
      <c r="CH1037" s="2" t="n">
        <v>0</v>
      </c>
      <c r="CI1037" s="2" t="n">
        <v>1.29</v>
      </c>
      <c r="CJ1037" s="2" t="n">
        <v>1.29</v>
      </c>
      <c r="CK1037" s="2" t="n">
        <v>0</v>
      </c>
      <c r="CL1037" s="2" t="n">
        <v>1.29</v>
      </c>
      <c r="CM1037" s="2" t="n">
        <v>1.29</v>
      </c>
      <c r="CN1037" s="2" t="n">
        <v>0</v>
      </c>
      <c r="CO1037" s="2" t="n">
        <v>1.29</v>
      </c>
      <c r="CP1037" s="2" t="n">
        <v>1.29</v>
      </c>
      <c r="CQ1037" s="2" t="n">
        <v>0</v>
      </c>
      <c r="CR1037" s="2" t="n">
        <v>1.29</v>
      </c>
      <c r="CS1037" s="2" t="n">
        <v>1.29</v>
      </c>
      <c r="CT1037" s="2" t="n">
        <v>0</v>
      </c>
      <c r="CU1037" s="2" t="n">
        <v>1.29</v>
      </c>
      <c r="CV1037" s="2" t="n">
        <v>1.29</v>
      </c>
      <c r="CW1037" s="2" t="n">
        <v>0</v>
      </c>
      <c r="CX1037" s="2" t="n">
        <v>1.29</v>
      </c>
      <c r="CY1037" s="2" t="n">
        <v>1.29</v>
      </c>
      <c r="CZ1037" s="2" t="n">
        <v>0</v>
      </c>
      <c r="DA1037" s="2" t="n">
        <v>2.57</v>
      </c>
      <c r="DB1037" s="2" t="n">
        <v>1.29</v>
      </c>
      <c r="DC1037" s="2" t="n">
        <v>0</v>
      </c>
      <c r="DD1037" s="2" t="n">
        <v>2.57</v>
      </c>
      <c r="DE1037" s="2" t="n">
        <v>1.29</v>
      </c>
      <c r="DF1037" s="2" t="n">
        <v>0</v>
      </c>
      <c r="DG1037" s="2" t="n">
        <v>4.22</v>
      </c>
      <c r="DH1037" s="2" t="n">
        <v>3.12</v>
      </c>
      <c r="DI1037" s="2" t="n">
        <v>0</v>
      </c>
      <c r="DJ1037" s="2" t="n">
        <v>10.86</v>
      </c>
      <c r="DK1037" s="2" t="n">
        <v>8.41</v>
      </c>
      <c r="DL1037" s="2" t="n">
        <v>0</v>
      </c>
      <c r="DM1037" s="2" t="n">
        <v>20.24</v>
      </c>
      <c r="DN1037" s="2" t="n">
        <v>17.8</v>
      </c>
      <c r="DO1037" s="2" t="n">
        <v>0</v>
      </c>
      <c r="DP1037" s="2" t="n">
        <v>30.93</v>
      </c>
      <c r="DQ1037" s="2" t="n">
        <v>27.2</v>
      </c>
      <c r="DR1037" s="2" t="n">
        <v>0</v>
      </c>
      <c r="DS1037" s="2" t="n">
        <v>46.43</v>
      </c>
      <c r="DT1037" s="2" t="n">
        <v>42.93</v>
      </c>
      <c r="DU1037" s="2" t="n">
        <v>0</v>
      </c>
      <c r="DV1037" s="2" t="n">
        <v>56.57</v>
      </c>
      <c r="DW1037" s="2" t="n">
        <v>54.12</v>
      </c>
      <c r="DX1037" s="2" t="n">
        <v>0</v>
      </c>
      <c r="DY1037" s="2" t="n">
        <v>68.04000000000001</v>
      </c>
      <c r="DZ1037" s="2" t="n">
        <v>65.75</v>
      </c>
      <c r="EA1037" s="2" t="n">
        <v>0</v>
      </c>
      <c r="EB1037" s="2" t="n">
        <v>79.55</v>
      </c>
      <c r="EC1037" s="2" t="n">
        <v>77.09999999999999</v>
      </c>
      <c r="ED1037" s="2" t="n">
        <v>0</v>
      </c>
      <c r="EE1037" s="2" t="n">
        <v>90.86</v>
      </c>
      <c r="EF1037" s="2" t="n">
        <v>88.41</v>
      </c>
      <c r="EG1037" s="2" t="n">
        <v>0</v>
      </c>
      <c r="EH1037" s="2" t="n">
        <v>98.43000000000001</v>
      </c>
      <c r="EI1037" s="2" t="n">
        <v>97.08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</row>
    <row r="1038">
      <c r="A1038" s="2" t="n">
        <v>3</v>
      </c>
      <c r="B1038" s="2" t="inlineStr">
        <is>
          <t>34.03.03</t>
        </is>
      </c>
      <c r="C1038" s="2" t="inlineStr">
        <is>
          <t>Cuba de aço inox a definir (Bike Repair)</t>
        </is>
      </c>
      <c r="D1038" s="2" t="inlineStr">
        <is>
          <t>03/02/2027</t>
        </is>
      </c>
      <c r="E1038" s="2" t="inlineStr">
        <is>
          <t>16/11/2028</t>
        </is>
      </c>
      <c r="F1038" s="2" t="n">
        <v>704</v>
      </c>
      <c r="G1038" s="2" t="n">
        <v>0</v>
      </c>
      <c r="H1038" s="2" t="n">
        <v>704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1.29</v>
      </c>
      <c r="CE1038" s="2" t="n">
        <v>0</v>
      </c>
      <c r="CF1038" s="2" t="n">
        <v>0.77</v>
      </c>
      <c r="CG1038" s="2" t="n">
        <v>1.29</v>
      </c>
      <c r="CH1038" s="2" t="n">
        <v>0</v>
      </c>
      <c r="CI1038" s="2" t="n">
        <v>1.29</v>
      </c>
      <c r="CJ1038" s="2" t="n">
        <v>1.29</v>
      </c>
      <c r="CK1038" s="2" t="n">
        <v>0</v>
      </c>
      <c r="CL1038" s="2" t="n">
        <v>1.29</v>
      </c>
      <c r="CM1038" s="2" t="n">
        <v>1.29</v>
      </c>
      <c r="CN1038" s="2" t="n">
        <v>0</v>
      </c>
      <c r="CO1038" s="2" t="n">
        <v>1.29</v>
      </c>
      <c r="CP1038" s="2" t="n">
        <v>1.29</v>
      </c>
      <c r="CQ1038" s="2" t="n">
        <v>0</v>
      </c>
      <c r="CR1038" s="2" t="n">
        <v>1.29</v>
      </c>
      <c r="CS1038" s="2" t="n">
        <v>1.29</v>
      </c>
      <c r="CT1038" s="2" t="n">
        <v>0</v>
      </c>
      <c r="CU1038" s="2" t="n">
        <v>1.29</v>
      </c>
      <c r="CV1038" s="2" t="n">
        <v>1.29</v>
      </c>
      <c r="CW1038" s="2" t="n">
        <v>0</v>
      </c>
      <c r="CX1038" s="2" t="n">
        <v>1.29</v>
      </c>
      <c r="CY1038" s="2" t="n">
        <v>1.29</v>
      </c>
      <c r="CZ1038" s="2" t="n">
        <v>0</v>
      </c>
      <c r="DA1038" s="2" t="n">
        <v>2.57</v>
      </c>
      <c r="DB1038" s="2" t="n">
        <v>1.29</v>
      </c>
      <c r="DC1038" s="2" t="n">
        <v>0</v>
      </c>
      <c r="DD1038" s="2" t="n">
        <v>2.57</v>
      </c>
      <c r="DE1038" s="2" t="n">
        <v>1.29</v>
      </c>
      <c r="DF1038" s="2" t="n">
        <v>0</v>
      </c>
      <c r="DG1038" s="2" t="n">
        <v>4.22</v>
      </c>
      <c r="DH1038" s="2" t="n">
        <v>3.12</v>
      </c>
      <c r="DI1038" s="2" t="n">
        <v>0</v>
      </c>
      <c r="DJ1038" s="2" t="n">
        <v>10.86</v>
      </c>
      <c r="DK1038" s="2" t="n">
        <v>8.41</v>
      </c>
      <c r="DL1038" s="2" t="n">
        <v>0</v>
      </c>
      <c r="DM1038" s="2" t="n">
        <v>20.24</v>
      </c>
      <c r="DN1038" s="2" t="n">
        <v>17.8</v>
      </c>
      <c r="DO1038" s="2" t="n">
        <v>0</v>
      </c>
      <c r="DP1038" s="2" t="n">
        <v>30.93</v>
      </c>
      <c r="DQ1038" s="2" t="n">
        <v>27.2</v>
      </c>
      <c r="DR1038" s="2" t="n">
        <v>0</v>
      </c>
      <c r="DS1038" s="2" t="n">
        <v>46.43</v>
      </c>
      <c r="DT1038" s="2" t="n">
        <v>42.93</v>
      </c>
      <c r="DU1038" s="2" t="n">
        <v>0</v>
      </c>
      <c r="DV1038" s="2" t="n">
        <v>56.57</v>
      </c>
      <c r="DW1038" s="2" t="n">
        <v>54.12</v>
      </c>
      <c r="DX1038" s="2" t="n">
        <v>0</v>
      </c>
      <c r="DY1038" s="2" t="n">
        <v>68.04000000000001</v>
      </c>
      <c r="DZ1038" s="2" t="n">
        <v>65.75</v>
      </c>
      <c r="EA1038" s="2" t="n">
        <v>0</v>
      </c>
      <c r="EB1038" s="2" t="n">
        <v>79.55</v>
      </c>
      <c r="EC1038" s="2" t="n">
        <v>77.09999999999999</v>
      </c>
      <c r="ED1038" s="2" t="n">
        <v>0</v>
      </c>
      <c r="EE1038" s="2" t="n">
        <v>90.86</v>
      </c>
      <c r="EF1038" s="2" t="n">
        <v>88.41</v>
      </c>
      <c r="EG1038" s="2" t="n">
        <v>0</v>
      </c>
      <c r="EH1038" s="2" t="n">
        <v>98.43000000000001</v>
      </c>
      <c r="EI1038" s="2" t="n">
        <v>97.08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</row>
    <row r="1039">
      <c r="A1039" s="2" t="n">
        <v>3</v>
      </c>
      <c r="B1039" s="2" t="inlineStr">
        <is>
          <t>34.03.04</t>
        </is>
      </c>
      <c r="C1039" s="2" t="inlineStr">
        <is>
          <t>Torneira de mesa bica móvel 90°, ref.: Deca Link 1166.C.LNK, cromado</t>
        </is>
      </c>
      <c r="D1039" s="2" t="inlineStr">
        <is>
          <t>03/02/2027</t>
        </is>
      </c>
      <c r="E1039" s="2" t="inlineStr">
        <is>
          <t>16/11/2028</t>
        </is>
      </c>
      <c r="F1039" s="2" t="n">
        <v>73631.21094619214</v>
      </c>
      <c r="G1039" s="2" t="n">
        <v>0</v>
      </c>
      <c r="H1039" s="2" t="n">
        <v>73631.21094619214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1.29</v>
      </c>
      <c r="CE1039" s="2" t="n">
        <v>0</v>
      </c>
      <c r="CF1039" s="2" t="n">
        <v>0.77</v>
      </c>
      <c r="CG1039" s="2" t="n">
        <v>1.29</v>
      </c>
      <c r="CH1039" s="2" t="n">
        <v>0</v>
      </c>
      <c r="CI1039" s="2" t="n">
        <v>1.29</v>
      </c>
      <c r="CJ1039" s="2" t="n">
        <v>1.29</v>
      </c>
      <c r="CK1039" s="2" t="n">
        <v>0</v>
      </c>
      <c r="CL1039" s="2" t="n">
        <v>1.29</v>
      </c>
      <c r="CM1039" s="2" t="n">
        <v>1.29</v>
      </c>
      <c r="CN1039" s="2" t="n">
        <v>0</v>
      </c>
      <c r="CO1039" s="2" t="n">
        <v>1.29</v>
      </c>
      <c r="CP1039" s="2" t="n">
        <v>1.29</v>
      </c>
      <c r="CQ1039" s="2" t="n">
        <v>0</v>
      </c>
      <c r="CR1039" s="2" t="n">
        <v>1.29</v>
      </c>
      <c r="CS1039" s="2" t="n">
        <v>1.29</v>
      </c>
      <c r="CT1039" s="2" t="n">
        <v>0</v>
      </c>
      <c r="CU1039" s="2" t="n">
        <v>1.29</v>
      </c>
      <c r="CV1039" s="2" t="n">
        <v>1.29</v>
      </c>
      <c r="CW1039" s="2" t="n">
        <v>0</v>
      </c>
      <c r="CX1039" s="2" t="n">
        <v>1.29</v>
      </c>
      <c r="CY1039" s="2" t="n">
        <v>1.29</v>
      </c>
      <c r="CZ1039" s="2" t="n">
        <v>0</v>
      </c>
      <c r="DA1039" s="2" t="n">
        <v>2.57</v>
      </c>
      <c r="DB1039" s="2" t="n">
        <v>1.29</v>
      </c>
      <c r="DC1039" s="2" t="n">
        <v>0</v>
      </c>
      <c r="DD1039" s="2" t="n">
        <v>2.57</v>
      </c>
      <c r="DE1039" s="2" t="n">
        <v>1.29</v>
      </c>
      <c r="DF1039" s="2" t="n">
        <v>0</v>
      </c>
      <c r="DG1039" s="2" t="n">
        <v>4.22</v>
      </c>
      <c r="DH1039" s="2" t="n">
        <v>3.12</v>
      </c>
      <c r="DI1039" s="2" t="n">
        <v>0</v>
      </c>
      <c r="DJ1039" s="2" t="n">
        <v>10.86</v>
      </c>
      <c r="DK1039" s="2" t="n">
        <v>8.41</v>
      </c>
      <c r="DL1039" s="2" t="n">
        <v>0</v>
      </c>
      <c r="DM1039" s="2" t="n">
        <v>20.24</v>
      </c>
      <c r="DN1039" s="2" t="n">
        <v>17.8</v>
      </c>
      <c r="DO1039" s="2" t="n">
        <v>0</v>
      </c>
      <c r="DP1039" s="2" t="n">
        <v>30.93</v>
      </c>
      <c r="DQ1039" s="2" t="n">
        <v>27.2</v>
      </c>
      <c r="DR1039" s="2" t="n">
        <v>0</v>
      </c>
      <c r="DS1039" s="2" t="n">
        <v>46.43</v>
      </c>
      <c r="DT1039" s="2" t="n">
        <v>42.93</v>
      </c>
      <c r="DU1039" s="2" t="n">
        <v>0</v>
      </c>
      <c r="DV1039" s="2" t="n">
        <v>56.57</v>
      </c>
      <c r="DW1039" s="2" t="n">
        <v>54.12</v>
      </c>
      <c r="DX1039" s="2" t="n">
        <v>0</v>
      </c>
      <c r="DY1039" s="2" t="n">
        <v>68.04000000000001</v>
      </c>
      <c r="DZ1039" s="2" t="n">
        <v>65.75</v>
      </c>
      <c r="EA1039" s="2" t="n">
        <v>0</v>
      </c>
      <c r="EB1039" s="2" t="n">
        <v>79.55</v>
      </c>
      <c r="EC1039" s="2" t="n">
        <v>77.09999999999999</v>
      </c>
      <c r="ED1039" s="2" t="n">
        <v>0</v>
      </c>
      <c r="EE1039" s="2" t="n">
        <v>90.86</v>
      </c>
      <c r="EF1039" s="2" t="n">
        <v>88.41</v>
      </c>
      <c r="EG1039" s="2" t="n">
        <v>0</v>
      </c>
      <c r="EH1039" s="2" t="n">
        <v>98.43000000000001</v>
      </c>
      <c r="EI1039" s="2" t="n">
        <v>97.08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</row>
    <row r="1040">
      <c r="A1040" s="2" t="n">
        <v>3</v>
      </c>
      <c r="B1040" s="2" t="inlineStr">
        <is>
          <t>34.03.05</t>
        </is>
      </c>
      <c r="C1040" s="2" t="inlineStr">
        <is>
          <t>Torneira cromada para pia de cozinha a definir (Bike Repair)</t>
        </is>
      </c>
      <c r="D1040" s="2" t="inlineStr">
        <is>
          <t>03/02/2027</t>
        </is>
      </c>
      <c r="E1040" s="2" t="inlineStr">
        <is>
          <t>16/11/2028</t>
        </is>
      </c>
      <c r="F1040" s="2" t="n">
        <v>975.2478271018826</v>
      </c>
      <c r="G1040" s="2" t="n">
        <v>0</v>
      </c>
      <c r="H1040" s="2" t="n">
        <v>975.2478271018826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0</v>
      </c>
      <c r="BL1040" s="2" t="n">
        <v>0</v>
      </c>
      <c r="BM1040" s="2" t="n">
        <v>0</v>
      </c>
      <c r="BN1040" s="2" t="n">
        <v>0</v>
      </c>
      <c r="BO1040" s="2" t="n">
        <v>0</v>
      </c>
      <c r="BP1040" s="2" t="n">
        <v>0</v>
      </c>
      <c r="BQ1040" s="2" t="n">
        <v>0</v>
      </c>
      <c r="BR1040" s="2" t="n">
        <v>0</v>
      </c>
      <c r="BS1040" s="2" t="n">
        <v>0</v>
      </c>
      <c r="BT1040" s="2" t="n">
        <v>0</v>
      </c>
      <c r="BU1040" s="2" t="n">
        <v>0</v>
      </c>
      <c r="BV1040" s="2" t="n">
        <v>0</v>
      </c>
      <c r="BW1040" s="2" t="n">
        <v>0</v>
      </c>
      <c r="BX1040" s="2" t="n">
        <v>0</v>
      </c>
      <c r="BY1040" s="2" t="n">
        <v>0</v>
      </c>
      <c r="BZ1040" s="2" t="n">
        <v>0</v>
      </c>
      <c r="CA1040" s="2" t="n">
        <v>0</v>
      </c>
      <c r="CB1040" s="2" t="n">
        <v>0</v>
      </c>
      <c r="CC1040" s="2" t="n">
        <v>0</v>
      </c>
      <c r="CD1040" s="2" t="n">
        <v>1.29</v>
      </c>
      <c r="CE1040" s="2" t="n">
        <v>0</v>
      </c>
      <c r="CF1040" s="2" t="n">
        <v>0.77</v>
      </c>
      <c r="CG1040" s="2" t="n">
        <v>1.29</v>
      </c>
      <c r="CH1040" s="2" t="n">
        <v>0</v>
      </c>
      <c r="CI1040" s="2" t="n">
        <v>1.29</v>
      </c>
      <c r="CJ1040" s="2" t="n">
        <v>1.29</v>
      </c>
      <c r="CK1040" s="2" t="n">
        <v>0</v>
      </c>
      <c r="CL1040" s="2" t="n">
        <v>1.29</v>
      </c>
      <c r="CM1040" s="2" t="n">
        <v>1.29</v>
      </c>
      <c r="CN1040" s="2" t="n">
        <v>0</v>
      </c>
      <c r="CO1040" s="2" t="n">
        <v>1.29</v>
      </c>
      <c r="CP1040" s="2" t="n">
        <v>1.29</v>
      </c>
      <c r="CQ1040" s="2" t="n">
        <v>0</v>
      </c>
      <c r="CR1040" s="2" t="n">
        <v>1.29</v>
      </c>
      <c r="CS1040" s="2" t="n">
        <v>1.29</v>
      </c>
      <c r="CT1040" s="2" t="n">
        <v>0</v>
      </c>
      <c r="CU1040" s="2" t="n">
        <v>1.29</v>
      </c>
      <c r="CV1040" s="2" t="n">
        <v>1.29</v>
      </c>
      <c r="CW1040" s="2" t="n">
        <v>0</v>
      </c>
      <c r="CX1040" s="2" t="n">
        <v>1.29</v>
      </c>
      <c r="CY1040" s="2" t="n">
        <v>1.29</v>
      </c>
      <c r="CZ1040" s="2" t="n">
        <v>0</v>
      </c>
      <c r="DA1040" s="2" t="n">
        <v>2.57</v>
      </c>
      <c r="DB1040" s="2" t="n">
        <v>1.29</v>
      </c>
      <c r="DC1040" s="2" t="n">
        <v>0</v>
      </c>
      <c r="DD1040" s="2" t="n">
        <v>2.57</v>
      </c>
      <c r="DE1040" s="2" t="n">
        <v>1.29</v>
      </c>
      <c r="DF1040" s="2" t="n">
        <v>0</v>
      </c>
      <c r="DG1040" s="2" t="n">
        <v>4.22</v>
      </c>
      <c r="DH1040" s="2" t="n">
        <v>3.12</v>
      </c>
      <c r="DI1040" s="2" t="n">
        <v>0</v>
      </c>
      <c r="DJ1040" s="2" t="n">
        <v>10.86</v>
      </c>
      <c r="DK1040" s="2" t="n">
        <v>8.41</v>
      </c>
      <c r="DL1040" s="2" t="n">
        <v>0</v>
      </c>
      <c r="DM1040" s="2" t="n">
        <v>20.24</v>
      </c>
      <c r="DN1040" s="2" t="n">
        <v>17.8</v>
      </c>
      <c r="DO1040" s="2" t="n">
        <v>0</v>
      </c>
      <c r="DP1040" s="2" t="n">
        <v>30.93</v>
      </c>
      <c r="DQ1040" s="2" t="n">
        <v>27.2</v>
      </c>
      <c r="DR1040" s="2" t="n">
        <v>0</v>
      </c>
      <c r="DS1040" s="2" t="n">
        <v>46.43</v>
      </c>
      <c r="DT1040" s="2" t="n">
        <v>42.93</v>
      </c>
      <c r="DU1040" s="2" t="n">
        <v>0</v>
      </c>
      <c r="DV1040" s="2" t="n">
        <v>56.57</v>
      </c>
      <c r="DW1040" s="2" t="n">
        <v>54.12</v>
      </c>
      <c r="DX1040" s="2" t="n">
        <v>0</v>
      </c>
      <c r="DY1040" s="2" t="n">
        <v>68.04000000000001</v>
      </c>
      <c r="DZ1040" s="2" t="n">
        <v>65.75</v>
      </c>
      <c r="EA1040" s="2" t="n">
        <v>0</v>
      </c>
      <c r="EB1040" s="2" t="n">
        <v>79.55</v>
      </c>
      <c r="EC1040" s="2" t="n">
        <v>77.09999999999999</v>
      </c>
      <c r="ED1040" s="2" t="n">
        <v>0</v>
      </c>
      <c r="EE1040" s="2" t="n">
        <v>90.86</v>
      </c>
      <c r="EF1040" s="2" t="n">
        <v>88.41</v>
      </c>
      <c r="EG1040" s="2" t="n">
        <v>0</v>
      </c>
      <c r="EH1040" s="2" t="n">
        <v>98.43000000000001</v>
      </c>
      <c r="EI1040" s="2" t="n">
        <v>97.08</v>
      </c>
      <c r="EJ1040" s="2" t="n">
        <v>0</v>
      </c>
      <c r="EK1040" s="2" t="n">
        <v>100</v>
      </c>
      <c r="EL1040" s="2" t="n">
        <v>100</v>
      </c>
      <c r="EM1040" s="2" t="n">
        <v>0</v>
      </c>
      <c r="EN1040" s="2" t="n">
        <v>100</v>
      </c>
      <c r="EO1040" s="2" t="n">
        <v>100</v>
      </c>
      <c r="EP1040" s="2" t="n">
        <v>0</v>
      </c>
    </row>
    <row r="1041">
      <c r="A1041" s="2" t="n">
        <v>3</v>
      </c>
      <c r="B1041" s="2" t="inlineStr">
        <is>
          <t>34.03.06</t>
        </is>
      </c>
      <c r="C1041" s="2" t="inlineStr">
        <is>
          <t>Monocomando de mesa Deca linha Spin cromado 2271.C.72</t>
        </is>
      </c>
      <c r="D1041" s="2" t="inlineStr">
        <is>
          <t>03/02/2027</t>
        </is>
      </c>
      <c r="E1041" s="2" t="inlineStr">
        <is>
          <t>16/11/2028</t>
        </is>
      </c>
      <c r="F1041" s="2" t="n">
        <v>9520.279567754707</v>
      </c>
      <c r="G1041" s="2" t="n">
        <v>0</v>
      </c>
      <c r="H1041" s="2" t="n">
        <v>9520.279567754707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0</v>
      </c>
      <c r="BL1041" s="2" t="n">
        <v>0</v>
      </c>
      <c r="BM1041" s="2" t="n">
        <v>0</v>
      </c>
      <c r="BN1041" s="2" t="n">
        <v>0</v>
      </c>
      <c r="BO1041" s="2" t="n">
        <v>0</v>
      </c>
      <c r="BP1041" s="2" t="n">
        <v>0</v>
      </c>
      <c r="BQ1041" s="2" t="n">
        <v>0</v>
      </c>
      <c r="BR1041" s="2" t="n">
        <v>0</v>
      </c>
      <c r="BS1041" s="2" t="n">
        <v>0</v>
      </c>
      <c r="BT1041" s="2" t="n">
        <v>0</v>
      </c>
      <c r="BU1041" s="2" t="n">
        <v>0</v>
      </c>
      <c r="BV1041" s="2" t="n">
        <v>0</v>
      </c>
      <c r="BW1041" s="2" t="n">
        <v>0</v>
      </c>
      <c r="BX1041" s="2" t="n">
        <v>0</v>
      </c>
      <c r="BY1041" s="2" t="n">
        <v>0</v>
      </c>
      <c r="BZ1041" s="2" t="n">
        <v>0</v>
      </c>
      <c r="CA1041" s="2" t="n">
        <v>0</v>
      </c>
      <c r="CB1041" s="2" t="n">
        <v>0</v>
      </c>
      <c r="CC1041" s="2" t="n">
        <v>0</v>
      </c>
      <c r="CD1041" s="2" t="n">
        <v>1.29</v>
      </c>
      <c r="CE1041" s="2" t="n">
        <v>0</v>
      </c>
      <c r="CF1041" s="2" t="n">
        <v>0.77</v>
      </c>
      <c r="CG1041" s="2" t="n">
        <v>1.29</v>
      </c>
      <c r="CH1041" s="2" t="n">
        <v>0</v>
      </c>
      <c r="CI1041" s="2" t="n">
        <v>1.29</v>
      </c>
      <c r="CJ1041" s="2" t="n">
        <v>1.29</v>
      </c>
      <c r="CK1041" s="2" t="n">
        <v>0</v>
      </c>
      <c r="CL1041" s="2" t="n">
        <v>1.29</v>
      </c>
      <c r="CM1041" s="2" t="n">
        <v>1.29</v>
      </c>
      <c r="CN1041" s="2" t="n">
        <v>0</v>
      </c>
      <c r="CO1041" s="2" t="n">
        <v>1.29</v>
      </c>
      <c r="CP1041" s="2" t="n">
        <v>1.29</v>
      </c>
      <c r="CQ1041" s="2" t="n">
        <v>0</v>
      </c>
      <c r="CR1041" s="2" t="n">
        <v>1.29</v>
      </c>
      <c r="CS1041" s="2" t="n">
        <v>1.29</v>
      </c>
      <c r="CT1041" s="2" t="n">
        <v>0</v>
      </c>
      <c r="CU1041" s="2" t="n">
        <v>1.29</v>
      </c>
      <c r="CV1041" s="2" t="n">
        <v>1.29</v>
      </c>
      <c r="CW1041" s="2" t="n">
        <v>0</v>
      </c>
      <c r="CX1041" s="2" t="n">
        <v>1.29</v>
      </c>
      <c r="CY1041" s="2" t="n">
        <v>1.29</v>
      </c>
      <c r="CZ1041" s="2" t="n">
        <v>0</v>
      </c>
      <c r="DA1041" s="2" t="n">
        <v>2.57</v>
      </c>
      <c r="DB1041" s="2" t="n">
        <v>1.29</v>
      </c>
      <c r="DC1041" s="2" t="n">
        <v>0</v>
      </c>
      <c r="DD1041" s="2" t="n">
        <v>2.57</v>
      </c>
      <c r="DE1041" s="2" t="n">
        <v>1.29</v>
      </c>
      <c r="DF1041" s="2" t="n">
        <v>0</v>
      </c>
      <c r="DG1041" s="2" t="n">
        <v>4.22</v>
      </c>
      <c r="DH1041" s="2" t="n">
        <v>3.12</v>
      </c>
      <c r="DI1041" s="2" t="n">
        <v>0</v>
      </c>
      <c r="DJ1041" s="2" t="n">
        <v>10.86</v>
      </c>
      <c r="DK1041" s="2" t="n">
        <v>8.41</v>
      </c>
      <c r="DL1041" s="2" t="n">
        <v>0</v>
      </c>
      <c r="DM1041" s="2" t="n">
        <v>20.24</v>
      </c>
      <c r="DN1041" s="2" t="n">
        <v>17.8</v>
      </c>
      <c r="DO1041" s="2" t="n">
        <v>0</v>
      </c>
      <c r="DP1041" s="2" t="n">
        <v>30.93</v>
      </c>
      <c r="DQ1041" s="2" t="n">
        <v>27.2</v>
      </c>
      <c r="DR1041" s="2" t="n">
        <v>0</v>
      </c>
      <c r="DS1041" s="2" t="n">
        <v>46.43</v>
      </c>
      <c r="DT1041" s="2" t="n">
        <v>42.93</v>
      </c>
      <c r="DU1041" s="2" t="n">
        <v>0</v>
      </c>
      <c r="DV1041" s="2" t="n">
        <v>56.57</v>
      </c>
      <c r="DW1041" s="2" t="n">
        <v>54.12</v>
      </c>
      <c r="DX1041" s="2" t="n">
        <v>0</v>
      </c>
      <c r="DY1041" s="2" t="n">
        <v>68.04000000000001</v>
      </c>
      <c r="DZ1041" s="2" t="n">
        <v>65.75</v>
      </c>
      <c r="EA1041" s="2" t="n">
        <v>0</v>
      </c>
      <c r="EB1041" s="2" t="n">
        <v>79.55</v>
      </c>
      <c r="EC1041" s="2" t="n">
        <v>77.09999999999999</v>
      </c>
      <c r="ED1041" s="2" t="n">
        <v>0</v>
      </c>
      <c r="EE1041" s="2" t="n">
        <v>90.86</v>
      </c>
      <c r="EF1041" s="2" t="n">
        <v>88.41</v>
      </c>
      <c r="EG1041" s="2" t="n">
        <v>0</v>
      </c>
      <c r="EH1041" s="2" t="n">
        <v>98.43000000000001</v>
      </c>
      <c r="EI1041" s="2" t="n">
        <v>97.08</v>
      </c>
      <c r="EJ1041" s="2" t="n">
        <v>0</v>
      </c>
      <c r="EK1041" s="2" t="n">
        <v>100</v>
      </c>
      <c r="EL1041" s="2" t="n">
        <v>100</v>
      </c>
      <c r="EM1041" s="2" t="n">
        <v>0</v>
      </c>
      <c r="EN1041" s="2" t="n">
        <v>100</v>
      </c>
      <c r="EO1041" s="2" t="n">
        <v>100</v>
      </c>
      <c r="EP1041" s="2" t="n">
        <v>0</v>
      </c>
    </row>
    <row r="1042">
      <c r="A1042" s="2" t="n">
        <v>3</v>
      </c>
      <c r="B1042" s="2" t="inlineStr">
        <is>
          <t>34.03.07</t>
        </is>
      </c>
      <c r="C1042" s="2" t="inlineStr">
        <is>
          <t>Ligação flexível cromada 40cm</t>
        </is>
      </c>
      <c r="D1042" s="2" t="inlineStr">
        <is>
          <t>03/02/2027</t>
        </is>
      </c>
      <c r="E1042" s="2" t="inlineStr">
        <is>
          <t>16/11/2028</t>
        </is>
      </c>
      <c r="F1042" s="2" t="n">
        <v>8156.578341048727</v>
      </c>
      <c r="G1042" s="2" t="n">
        <v>0</v>
      </c>
      <c r="H1042" s="2" t="n">
        <v>8156.578341048727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1.29</v>
      </c>
      <c r="CE1042" s="2" t="n">
        <v>0</v>
      </c>
      <c r="CF1042" s="2" t="n">
        <v>0.77</v>
      </c>
      <c r="CG1042" s="2" t="n">
        <v>1.29</v>
      </c>
      <c r="CH1042" s="2" t="n">
        <v>0</v>
      </c>
      <c r="CI1042" s="2" t="n">
        <v>1.29</v>
      </c>
      <c r="CJ1042" s="2" t="n">
        <v>1.29</v>
      </c>
      <c r="CK1042" s="2" t="n">
        <v>0</v>
      </c>
      <c r="CL1042" s="2" t="n">
        <v>1.29</v>
      </c>
      <c r="CM1042" s="2" t="n">
        <v>1.29</v>
      </c>
      <c r="CN1042" s="2" t="n">
        <v>0</v>
      </c>
      <c r="CO1042" s="2" t="n">
        <v>1.29</v>
      </c>
      <c r="CP1042" s="2" t="n">
        <v>1.29</v>
      </c>
      <c r="CQ1042" s="2" t="n">
        <v>0</v>
      </c>
      <c r="CR1042" s="2" t="n">
        <v>1.29</v>
      </c>
      <c r="CS1042" s="2" t="n">
        <v>1.29</v>
      </c>
      <c r="CT1042" s="2" t="n">
        <v>0</v>
      </c>
      <c r="CU1042" s="2" t="n">
        <v>1.29</v>
      </c>
      <c r="CV1042" s="2" t="n">
        <v>1.29</v>
      </c>
      <c r="CW1042" s="2" t="n">
        <v>0</v>
      </c>
      <c r="CX1042" s="2" t="n">
        <v>1.29</v>
      </c>
      <c r="CY1042" s="2" t="n">
        <v>1.29</v>
      </c>
      <c r="CZ1042" s="2" t="n">
        <v>0</v>
      </c>
      <c r="DA1042" s="2" t="n">
        <v>2.57</v>
      </c>
      <c r="DB1042" s="2" t="n">
        <v>1.29</v>
      </c>
      <c r="DC1042" s="2" t="n">
        <v>0</v>
      </c>
      <c r="DD1042" s="2" t="n">
        <v>2.57</v>
      </c>
      <c r="DE1042" s="2" t="n">
        <v>1.29</v>
      </c>
      <c r="DF1042" s="2" t="n">
        <v>0</v>
      </c>
      <c r="DG1042" s="2" t="n">
        <v>4.22</v>
      </c>
      <c r="DH1042" s="2" t="n">
        <v>3.12</v>
      </c>
      <c r="DI1042" s="2" t="n">
        <v>0</v>
      </c>
      <c r="DJ1042" s="2" t="n">
        <v>10.86</v>
      </c>
      <c r="DK1042" s="2" t="n">
        <v>8.41</v>
      </c>
      <c r="DL1042" s="2" t="n">
        <v>0</v>
      </c>
      <c r="DM1042" s="2" t="n">
        <v>20.24</v>
      </c>
      <c r="DN1042" s="2" t="n">
        <v>17.8</v>
      </c>
      <c r="DO1042" s="2" t="n">
        <v>0</v>
      </c>
      <c r="DP1042" s="2" t="n">
        <v>30.93</v>
      </c>
      <c r="DQ1042" s="2" t="n">
        <v>27.2</v>
      </c>
      <c r="DR1042" s="2" t="n">
        <v>0</v>
      </c>
      <c r="DS1042" s="2" t="n">
        <v>46.43</v>
      </c>
      <c r="DT1042" s="2" t="n">
        <v>42.93</v>
      </c>
      <c r="DU1042" s="2" t="n">
        <v>0</v>
      </c>
      <c r="DV1042" s="2" t="n">
        <v>56.57</v>
      </c>
      <c r="DW1042" s="2" t="n">
        <v>54.12</v>
      </c>
      <c r="DX1042" s="2" t="n">
        <v>0</v>
      </c>
      <c r="DY1042" s="2" t="n">
        <v>68.04000000000001</v>
      </c>
      <c r="DZ1042" s="2" t="n">
        <v>65.75</v>
      </c>
      <c r="EA1042" s="2" t="n">
        <v>0</v>
      </c>
      <c r="EB1042" s="2" t="n">
        <v>79.55</v>
      </c>
      <c r="EC1042" s="2" t="n">
        <v>77.09999999999999</v>
      </c>
      <c r="ED1042" s="2" t="n">
        <v>0</v>
      </c>
      <c r="EE1042" s="2" t="n">
        <v>90.86</v>
      </c>
      <c r="EF1042" s="2" t="n">
        <v>88.41</v>
      </c>
      <c r="EG1042" s="2" t="n">
        <v>0</v>
      </c>
      <c r="EH1042" s="2" t="n">
        <v>98.43000000000001</v>
      </c>
      <c r="EI1042" s="2" t="n">
        <v>97.08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</row>
    <row r="1043">
      <c r="A1043" s="2" t="n">
        <v>3</v>
      </c>
      <c r="B1043" s="2" t="inlineStr">
        <is>
          <t>34.03.08</t>
        </is>
      </c>
      <c r="C1043" s="2" t="inlineStr">
        <is>
          <t>Válvula cromada para pia americana</t>
        </is>
      </c>
      <c r="D1043" s="2" t="inlineStr">
        <is>
          <t>03/02/2027</t>
        </is>
      </c>
      <c r="E1043" s="2" t="inlineStr">
        <is>
          <t>16/11/2028</t>
        </is>
      </c>
      <c r="F1043" s="2" t="n">
        <v>11316.57834104873</v>
      </c>
      <c r="G1043" s="2" t="n">
        <v>0</v>
      </c>
      <c r="H1043" s="2" t="n">
        <v>11316.57834104873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</v>
      </c>
      <c r="BL1043" s="2" t="n">
        <v>0</v>
      </c>
      <c r="BM1043" s="2" t="n">
        <v>0</v>
      </c>
      <c r="BN1043" s="2" t="n">
        <v>0</v>
      </c>
      <c r="BO1043" s="2" t="n">
        <v>0</v>
      </c>
      <c r="BP1043" s="2" t="n">
        <v>0</v>
      </c>
      <c r="BQ1043" s="2" t="n">
        <v>0</v>
      </c>
      <c r="BR1043" s="2" t="n">
        <v>0</v>
      </c>
      <c r="BS1043" s="2" t="n">
        <v>0</v>
      </c>
      <c r="BT1043" s="2" t="n">
        <v>0</v>
      </c>
      <c r="BU1043" s="2" t="n">
        <v>0</v>
      </c>
      <c r="BV1043" s="2" t="n">
        <v>0</v>
      </c>
      <c r="BW1043" s="2" t="n">
        <v>0</v>
      </c>
      <c r="BX1043" s="2" t="n">
        <v>0</v>
      </c>
      <c r="BY1043" s="2" t="n">
        <v>0</v>
      </c>
      <c r="BZ1043" s="2" t="n">
        <v>0</v>
      </c>
      <c r="CA1043" s="2" t="n">
        <v>0</v>
      </c>
      <c r="CB1043" s="2" t="n">
        <v>0</v>
      </c>
      <c r="CC1043" s="2" t="n">
        <v>0</v>
      </c>
      <c r="CD1043" s="2" t="n">
        <v>1.29</v>
      </c>
      <c r="CE1043" s="2" t="n">
        <v>0</v>
      </c>
      <c r="CF1043" s="2" t="n">
        <v>0.77</v>
      </c>
      <c r="CG1043" s="2" t="n">
        <v>1.29</v>
      </c>
      <c r="CH1043" s="2" t="n">
        <v>0</v>
      </c>
      <c r="CI1043" s="2" t="n">
        <v>1.29</v>
      </c>
      <c r="CJ1043" s="2" t="n">
        <v>1.29</v>
      </c>
      <c r="CK1043" s="2" t="n">
        <v>0</v>
      </c>
      <c r="CL1043" s="2" t="n">
        <v>1.29</v>
      </c>
      <c r="CM1043" s="2" t="n">
        <v>1.29</v>
      </c>
      <c r="CN1043" s="2" t="n">
        <v>0</v>
      </c>
      <c r="CO1043" s="2" t="n">
        <v>1.29</v>
      </c>
      <c r="CP1043" s="2" t="n">
        <v>1.29</v>
      </c>
      <c r="CQ1043" s="2" t="n">
        <v>0</v>
      </c>
      <c r="CR1043" s="2" t="n">
        <v>1.29</v>
      </c>
      <c r="CS1043" s="2" t="n">
        <v>1.29</v>
      </c>
      <c r="CT1043" s="2" t="n">
        <v>0</v>
      </c>
      <c r="CU1043" s="2" t="n">
        <v>1.29</v>
      </c>
      <c r="CV1043" s="2" t="n">
        <v>1.29</v>
      </c>
      <c r="CW1043" s="2" t="n">
        <v>0</v>
      </c>
      <c r="CX1043" s="2" t="n">
        <v>1.29</v>
      </c>
      <c r="CY1043" s="2" t="n">
        <v>1.29</v>
      </c>
      <c r="CZ1043" s="2" t="n">
        <v>0</v>
      </c>
      <c r="DA1043" s="2" t="n">
        <v>2.57</v>
      </c>
      <c r="DB1043" s="2" t="n">
        <v>1.29</v>
      </c>
      <c r="DC1043" s="2" t="n">
        <v>0</v>
      </c>
      <c r="DD1043" s="2" t="n">
        <v>2.57</v>
      </c>
      <c r="DE1043" s="2" t="n">
        <v>1.29</v>
      </c>
      <c r="DF1043" s="2" t="n">
        <v>0</v>
      </c>
      <c r="DG1043" s="2" t="n">
        <v>4.22</v>
      </c>
      <c r="DH1043" s="2" t="n">
        <v>3.12</v>
      </c>
      <c r="DI1043" s="2" t="n">
        <v>0</v>
      </c>
      <c r="DJ1043" s="2" t="n">
        <v>10.86</v>
      </c>
      <c r="DK1043" s="2" t="n">
        <v>8.41</v>
      </c>
      <c r="DL1043" s="2" t="n">
        <v>0</v>
      </c>
      <c r="DM1043" s="2" t="n">
        <v>20.24</v>
      </c>
      <c r="DN1043" s="2" t="n">
        <v>17.8</v>
      </c>
      <c r="DO1043" s="2" t="n">
        <v>0</v>
      </c>
      <c r="DP1043" s="2" t="n">
        <v>30.93</v>
      </c>
      <c r="DQ1043" s="2" t="n">
        <v>27.2</v>
      </c>
      <c r="DR1043" s="2" t="n">
        <v>0</v>
      </c>
      <c r="DS1043" s="2" t="n">
        <v>46.43</v>
      </c>
      <c r="DT1043" s="2" t="n">
        <v>42.93</v>
      </c>
      <c r="DU1043" s="2" t="n">
        <v>0</v>
      </c>
      <c r="DV1043" s="2" t="n">
        <v>56.57</v>
      </c>
      <c r="DW1043" s="2" t="n">
        <v>54.12</v>
      </c>
      <c r="DX1043" s="2" t="n">
        <v>0</v>
      </c>
      <c r="DY1043" s="2" t="n">
        <v>68.04000000000001</v>
      </c>
      <c r="DZ1043" s="2" t="n">
        <v>65.75</v>
      </c>
      <c r="EA1043" s="2" t="n">
        <v>0</v>
      </c>
      <c r="EB1043" s="2" t="n">
        <v>79.55</v>
      </c>
      <c r="EC1043" s="2" t="n">
        <v>77.09999999999999</v>
      </c>
      <c r="ED1043" s="2" t="n">
        <v>0</v>
      </c>
      <c r="EE1043" s="2" t="n">
        <v>90.86</v>
      </c>
      <c r="EF1043" s="2" t="n">
        <v>88.41</v>
      </c>
      <c r="EG1043" s="2" t="n">
        <v>0</v>
      </c>
      <c r="EH1043" s="2" t="n">
        <v>98.43000000000001</v>
      </c>
      <c r="EI1043" s="2" t="n">
        <v>97.08</v>
      </c>
      <c r="EJ1043" s="2" t="n">
        <v>0</v>
      </c>
      <c r="EK1043" s="2" t="n">
        <v>100</v>
      </c>
      <c r="EL1043" s="2" t="n">
        <v>100</v>
      </c>
      <c r="EM1043" s="2" t="n">
        <v>0</v>
      </c>
      <c r="EN1043" s="2" t="n">
        <v>100</v>
      </c>
      <c r="EO1043" s="2" t="n">
        <v>100</v>
      </c>
      <c r="EP1043" s="2" t="n">
        <v>0</v>
      </c>
    </row>
    <row r="1044">
      <c r="A1044" s="2" t="n">
        <v>3</v>
      </c>
      <c r="B1044" s="2" t="inlineStr">
        <is>
          <t>34.03.09</t>
        </is>
      </c>
      <c r="C1044" s="2" t="inlineStr">
        <is>
          <t>Sifão cromado para pia de cozinha</t>
        </is>
      </c>
      <c r="D1044" s="2" t="inlineStr">
        <is>
          <t>03/02/2027</t>
        </is>
      </c>
      <c r="E1044" s="2" t="inlineStr">
        <is>
          <t>16/11/2028</t>
        </is>
      </c>
      <c r="F1044" s="2" t="n">
        <v>32488.57834104873</v>
      </c>
      <c r="G1044" s="2" t="n">
        <v>0</v>
      </c>
      <c r="H1044" s="2" t="n">
        <v>32488.57834104873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0</v>
      </c>
      <c r="BL1044" s="2" t="n">
        <v>0</v>
      </c>
      <c r="BM1044" s="2" t="n">
        <v>0</v>
      </c>
      <c r="BN1044" s="2" t="n">
        <v>0</v>
      </c>
      <c r="BO1044" s="2" t="n">
        <v>0</v>
      </c>
      <c r="BP1044" s="2" t="n">
        <v>0</v>
      </c>
      <c r="BQ1044" s="2" t="n">
        <v>0</v>
      </c>
      <c r="BR1044" s="2" t="n">
        <v>0</v>
      </c>
      <c r="BS1044" s="2" t="n">
        <v>0</v>
      </c>
      <c r="BT1044" s="2" t="n">
        <v>0</v>
      </c>
      <c r="BU1044" s="2" t="n">
        <v>0</v>
      </c>
      <c r="BV1044" s="2" t="n">
        <v>0</v>
      </c>
      <c r="BW1044" s="2" t="n">
        <v>0</v>
      </c>
      <c r="BX1044" s="2" t="n">
        <v>0</v>
      </c>
      <c r="BY1044" s="2" t="n">
        <v>0</v>
      </c>
      <c r="BZ1044" s="2" t="n">
        <v>0</v>
      </c>
      <c r="CA1044" s="2" t="n">
        <v>0</v>
      </c>
      <c r="CB1044" s="2" t="n">
        <v>0</v>
      </c>
      <c r="CC1044" s="2" t="n">
        <v>0</v>
      </c>
      <c r="CD1044" s="2" t="n">
        <v>1.29</v>
      </c>
      <c r="CE1044" s="2" t="n">
        <v>0</v>
      </c>
      <c r="CF1044" s="2" t="n">
        <v>0.77</v>
      </c>
      <c r="CG1044" s="2" t="n">
        <v>1.29</v>
      </c>
      <c r="CH1044" s="2" t="n">
        <v>0</v>
      </c>
      <c r="CI1044" s="2" t="n">
        <v>1.29</v>
      </c>
      <c r="CJ1044" s="2" t="n">
        <v>1.29</v>
      </c>
      <c r="CK1044" s="2" t="n">
        <v>0</v>
      </c>
      <c r="CL1044" s="2" t="n">
        <v>1.29</v>
      </c>
      <c r="CM1044" s="2" t="n">
        <v>1.29</v>
      </c>
      <c r="CN1044" s="2" t="n">
        <v>0</v>
      </c>
      <c r="CO1044" s="2" t="n">
        <v>1.29</v>
      </c>
      <c r="CP1044" s="2" t="n">
        <v>1.29</v>
      </c>
      <c r="CQ1044" s="2" t="n">
        <v>0</v>
      </c>
      <c r="CR1044" s="2" t="n">
        <v>1.29</v>
      </c>
      <c r="CS1044" s="2" t="n">
        <v>1.29</v>
      </c>
      <c r="CT1044" s="2" t="n">
        <v>0</v>
      </c>
      <c r="CU1044" s="2" t="n">
        <v>1.29</v>
      </c>
      <c r="CV1044" s="2" t="n">
        <v>1.29</v>
      </c>
      <c r="CW1044" s="2" t="n">
        <v>0</v>
      </c>
      <c r="CX1044" s="2" t="n">
        <v>1.29</v>
      </c>
      <c r="CY1044" s="2" t="n">
        <v>1.29</v>
      </c>
      <c r="CZ1044" s="2" t="n">
        <v>0</v>
      </c>
      <c r="DA1044" s="2" t="n">
        <v>2.57</v>
      </c>
      <c r="DB1044" s="2" t="n">
        <v>1.29</v>
      </c>
      <c r="DC1044" s="2" t="n">
        <v>0</v>
      </c>
      <c r="DD1044" s="2" t="n">
        <v>2.57</v>
      </c>
      <c r="DE1044" s="2" t="n">
        <v>1.29</v>
      </c>
      <c r="DF1044" s="2" t="n">
        <v>0</v>
      </c>
      <c r="DG1044" s="2" t="n">
        <v>4.22</v>
      </c>
      <c r="DH1044" s="2" t="n">
        <v>3.12</v>
      </c>
      <c r="DI1044" s="2" t="n">
        <v>0</v>
      </c>
      <c r="DJ1044" s="2" t="n">
        <v>10.86</v>
      </c>
      <c r="DK1044" s="2" t="n">
        <v>8.41</v>
      </c>
      <c r="DL1044" s="2" t="n">
        <v>0</v>
      </c>
      <c r="DM1044" s="2" t="n">
        <v>20.24</v>
      </c>
      <c r="DN1044" s="2" t="n">
        <v>17.8</v>
      </c>
      <c r="DO1044" s="2" t="n">
        <v>0</v>
      </c>
      <c r="DP1044" s="2" t="n">
        <v>30.93</v>
      </c>
      <c r="DQ1044" s="2" t="n">
        <v>27.2</v>
      </c>
      <c r="DR1044" s="2" t="n">
        <v>0</v>
      </c>
      <c r="DS1044" s="2" t="n">
        <v>46.43</v>
      </c>
      <c r="DT1044" s="2" t="n">
        <v>42.93</v>
      </c>
      <c r="DU1044" s="2" t="n">
        <v>0</v>
      </c>
      <c r="DV1044" s="2" t="n">
        <v>56.57</v>
      </c>
      <c r="DW1044" s="2" t="n">
        <v>54.12</v>
      </c>
      <c r="DX1044" s="2" t="n">
        <v>0</v>
      </c>
      <c r="DY1044" s="2" t="n">
        <v>68.04000000000001</v>
      </c>
      <c r="DZ1044" s="2" t="n">
        <v>65.75</v>
      </c>
      <c r="EA1044" s="2" t="n">
        <v>0</v>
      </c>
      <c r="EB1044" s="2" t="n">
        <v>79.55</v>
      </c>
      <c r="EC1044" s="2" t="n">
        <v>77.09999999999999</v>
      </c>
      <c r="ED1044" s="2" t="n">
        <v>0</v>
      </c>
      <c r="EE1044" s="2" t="n">
        <v>90.86</v>
      </c>
      <c r="EF1044" s="2" t="n">
        <v>88.41</v>
      </c>
      <c r="EG1044" s="2" t="n">
        <v>0</v>
      </c>
      <c r="EH1044" s="2" t="n">
        <v>98.43000000000001</v>
      </c>
      <c r="EI1044" s="2" t="n">
        <v>97.08</v>
      </c>
      <c r="EJ1044" s="2" t="n">
        <v>0</v>
      </c>
      <c r="EK1044" s="2" t="n">
        <v>100</v>
      </c>
      <c r="EL1044" s="2" t="n">
        <v>100</v>
      </c>
      <c r="EM1044" s="2" t="n">
        <v>0</v>
      </c>
      <c r="EN1044" s="2" t="n">
        <v>100</v>
      </c>
      <c r="EO1044" s="2" t="n">
        <v>100</v>
      </c>
      <c r="EP1044" s="2" t="n">
        <v>0</v>
      </c>
    </row>
    <row r="1045">
      <c r="A1045" s="2" t="n">
        <v>2</v>
      </c>
      <c r="B1045" s="2" t="inlineStr">
        <is>
          <t>34.04</t>
        </is>
      </c>
      <c r="C1045" s="2" t="inlineStr">
        <is>
          <t>Tanque</t>
        </is>
      </c>
      <c r="D1045" s="2" t="inlineStr">
        <is>
          <t>03/02/2027</t>
        </is>
      </c>
      <c r="E1045" s="2" t="inlineStr">
        <is>
          <t>16/11/2028</t>
        </is>
      </c>
      <c r="F1045" s="2" t="n">
        <v>234215.0491864705</v>
      </c>
      <c r="G1045" s="2" t="n">
        <v>0</v>
      </c>
      <c r="H1045" s="2" t="n">
        <v>234215.0491864705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1.29</v>
      </c>
      <c r="CE1045" s="2" t="n">
        <v>0</v>
      </c>
      <c r="CF1045" s="2" t="n">
        <v>0.77</v>
      </c>
      <c r="CG1045" s="2" t="n">
        <v>1.29</v>
      </c>
      <c r="CH1045" s="2" t="n">
        <v>0</v>
      </c>
      <c r="CI1045" s="2" t="n">
        <v>1.29</v>
      </c>
      <c r="CJ1045" s="2" t="n">
        <v>1.29</v>
      </c>
      <c r="CK1045" s="2" t="n">
        <v>0</v>
      </c>
      <c r="CL1045" s="2" t="n">
        <v>1.29</v>
      </c>
      <c r="CM1045" s="2" t="n">
        <v>1.29</v>
      </c>
      <c r="CN1045" s="2" t="n">
        <v>0</v>
      </c>
      <c r="CO1045" s="2" t="n">
        <v>1.29</v>
      </c>
      <c r="CP1045" s="2" t="n">
        <v>1.29</v>
      </c>
      <c r="CQ1045" s="2" t="n">
        <v>0</v>
      </c>
      <c r="CR1045" s="2" t="n">
        <v>1.29</v>
      </c>
      <c r="CS1045" s="2" t="n">
        <v>1.29</v>
      </c>
      <c r="CT1045" s="2" t="n">
        <v>0</v>
      </c>
      <c r="CU1045" s="2" t="n">
        <v>1.29</v>
      </c>
      <c r="CV1045" s="2" t="n">
        <v>1.29</v>
      </c>
      <c r="CW1045" s="2" t="n">
        <v>0</v>
      </c>
      <c r="CX1045" s="2" t="n">
        <v>1.29</v>
      </c>
      <c r="CY1045" s="2" t="n">
        <v>1.29</v>
      </c>
      <c r="CZ1045" s="2" t="n">
        <v>0</v>
      </c>
      <c r="DA1045" s="2" t="n">
        <v>2.57</v>
      </c>
      <c r="DB1045" s="2" t="n">
        <v>1.29</v>
      </c>
      <c r="DC1045" s="2" t="n">
        <v>0</v>
      </c>
      <c r="DD1045" s="2" t="n">
        <v>2.57</v>
      </c>
      <c r="DE1045" s="2" t="n">
        <v>1.29</v>
      </c>
      <c r="DF1045" s="2" t="n">
        <v>0</v>
      </c>
      <c r="DG1045" s="2" t="n">
        <v>4.22</v>
      </c>
      <c r="DH1045" s="2" t="n">
        <v>3.12</v>
      </c>
      <c r="DI1045" s="2" t="n">
        <v>0</v>
      </c>
      <c r="DJ1045" s="2" t="n">
        <v>10.86</v>
      </c>
      <c r="DK1045" s="2" t="n">
        <v>8.41</v>
      </c>
      <c r="DL1045" s="2" t="n">
        <v>0</v>
      </c>
      <c r="DM1045" s="2" t="n">
        <v>20.24</v>
      </c>
      <c r="DN1045" s="2" t="n">
        <v>17.8</v>
      </c>
      <c r="DO1045" s="2" t="n">
        <v>0</v>
      </c>
      <c r="DP1045" s="2" t="n">
        <v>30.93</v>
      </c>
      <c r="DQ1045" s="2" t="n">
        <v>27.2</v>
      </c>
      <c r="DR1045" s="2" t="n">
        <v>0</v>
      </c>
      <c r="DS1045" s="2" t="n">
        <v>46.43</v>
      </c>
      <c r="DT1045" s="2" t="n">
        <v>42.93</v>
      </c>
      <c r="DU1045" s="2" t="n">
        <v>0</v>
      </c>
      <c r="DV1045" s="2" t="n">
        <v>56.57</v>
      </c>
      <c r="DW1045" s="2" t="n">
        <v>54.12</v>
      </c>
      <c r="DX1045" s="2" t="n">
        <v>0</v>
      </c>
      <c r="DY1045" s="2" t="n">
        <v>68.04000000000001</v>
      </c>
      <c r="DZ1045" s="2" t="n">
        <v>65.75</v>
      </c>
      <c r="EA1045" s="2" t="n">
        <v>0</v>
      </c>
      <c r="EB1045" s="2" t="n">
        <v>79.55</v>
      </c>
      <c r="EC1045" s="2" t="n">
        <v>77.09999999999999</v>
      </c>
      <c r="ED1045" s="2" t="n">
        <v>0</v>
      </c>
      <c r="EE1045" s="2" t="n">
        <v>90.86</v>
      </c>
      <c r="EF1045" s="2" t="n">
        <v>88.41</v>
      </c>
      <c r="EG1045" s="2" t="n">
        <v>0</v>
      </c>
      <c r="EH1045" s="2" t="n">
        <v>98.43000000000001</v>
      </c>
      <c r="EI1045" s="2" t="n">
        <v>97.08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</row>
    <row r="1046">
      <c r="A1046" s="2" t="n">
        <v>3</v>
      </c>
      <c r="B1046" s="2" t="inlineStr">
        <is>
          <t>34.04.01</t>
        </is>
      </c>
      <c r="C1046" s="2" t="inlineStr">
        <is>
          <t>Tanque para lavanderia, capacidade 32L, 50x40cm, em aço inox escovado, Mekal CT-50.</t>
        </is>
      </c>
      <c r="D1046" s="2" t="inlineStr">
        <is>
          <t>03/02/2027</t>
        </is>
      </c>
      <c r="E1046" s="2" t="inlineStr">
        <is>
          <t>16/11/2028</t>
        </is>
      </c>
      <c r="F1046" s="2" t="n">
        <v>137148.6680745409</v>
      </c>
      <c r="G1046" s="2" t="n">
        <v>0</v>
      </c>
      <c r="H1046" s="2" t="n">
        <v>137148.6680745409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1.29</v>
      </c>
      <c r="CE1046" s="2" t="n">
        <v>0</v>
      </c>
      <c r="CF1046" s="2" t="n">
        <v>0.77</v>
      </c>
      <c r="CG1046" s="2" t="n">
        <v>1.29</v>
      </c>
      <c r="CH1046" s="2" t="n">
        <v>0</v>
      </c>
      <c r="CI1046" s="2" t="n">
        <v>1.29</v>
      </c>
      <c r="CJ1046" s="2" t="n">
        <v>1.29</v>
      </c>
      <c r="CK1046" s="2" t="n">
        <v>0</v>
      </c>
      <c r="CL1046" s="2" t="n">
        <v>1.29</v>
      </c>
      <c r="CM1046" s="2" t="n">
        <v>1.29</v>
      </c>
      <c r="CN1046" s="2" t="n">
        <v>0</v>
      </c>
      <c r="CO1046" s="2" t="n">
        <v>1.29</v>
      </c>
      <c r="CP1046" s="2" t="n">
        <v>1.29</v>
      </c>
      <c r="CQ1046" s="2" t="n">
        <v>0</v>
      </c>
      <c r="CR1046" s="2" t="n">
        <v>1.29</v>
      </c>
      <c r="CS1046" s="2" t="n">
        <v>1.29</v>
      </c>
      <c r="CT1046" s="2" t="n">
        <v>0</v>
      </c>
      <c r="CU1046" s="2" t="n">
        <v>1.29</v>
      </c>
      <c r="CV1046" s="2" t="n">
        <v>1.29</v>
      </c>
      <c r="CW1046" s="2" t="n">
        <v>0</v>
      </c>
      <c r="CX1046" s="2" t="n">
        <v>1.29</v>
      </c>
      <c r="CY1046" s="2" t="n">
        <v>1.29</v>
      </c>
      <c r="CZ1046" s="2" t="n">
        <v>0</v>
      </c>
      <c r="DA1046" s="2" t="n">
        <v>2.57</v>
      </c>
      <c r="DB1046" s="2" t="n">
        <v>1.29</v>
      </c>
      <c r="DC1046" s="2" t="n">
        <v>0</v>
      </c>
      <c r="DD1046" s="2" t="n">
        <v>2.57</v>
      </c>
      <c r="DE1046" s="2" t="n">
        <v>1.29</v>
      </c>
      <c r="DF1046" s="2" t="n">
        <v>0</v>
      </c>
      <c r="DG1046" s="2" t="n">
        <v>4.22</v>
      </c>
      <c r="DH1046" s="2" t="n">
        <v>3.12</v>
      </c>
      <c r="DI1046" s="2" t="n">
        <v>0</v>
      </c>
      <c r="DJ1046" s="2" t="n">
        <v>10.86</v>
      </c>
      <c r="DK1046" s="2" t="n">
        <v>8.41</v>
      </c>
      <c r="DL1046" s="2" t="n">
        <v>0</v>
      </c>
      <c r="DM1046" s="2" t="n">
        <v>20.24</v>
      </c>
      <c r="DN1046" s="2" t="n">
        <v>17.8</v>
      </c>
      <c r="DO1046" s="2" t="n">
        <v>0</v>
      </c>
      <c r="DP1046" s="2" t="n">
        <v>30.93</v>
      </c>
      <c r="DQ1046" s="2" t="n">
        <v>27.2</v>
      </c>
      <c r="DR1046" s="2" t="n">
        <v>0</v>
      </c>
      <c r="DS1046" s="2" t="n">
        <v>46.43</v>
      </c>
      <c r="DT1046" s="2" t="n">
        <v>42.93</v>
      </c>
      <c r="DU1046" s="2" t="n">
        <v>0</v>
      </c>
      <c r="DV1046" s="2" t="n">
        <v>56.57</v>
      </c>
      <c r="DW1046" s="2" t="n">
        <v>54.12</v>
      </c>
      <c r="DX1046" s="2" t="n">
        <v>0</v>
      </c>
      <c r="DY1046" s="2" t="n">
        <v>68.04000000000001</v>
      </c>
      <c r="DZ1046" s="2" t="n">
        <v>65.75</v>
      </c>
      <c r="EA1046" s="2" t="n">
        <v>0</v>
      </c>
      <c r="EB1046" s="2" t="n">
        <v>79.55</v>
      </c>
      <c r="EC1046" s="2" t="n">
        <v>77.09999999999999</v>
      </c>
      <c r="ED1046" s="2" t="n">
        <v>0</v>
      </c>
      <c r="EE1046" s="2" t="n">
        <v>90.86</v>
      </c>
      <c r="EF1046" s="2" t="n">
        <v>88.41</v>
      </c>
      <c r="EG1046" s="2" t="n">
        <v>0</v>
      </c>
      <c r="EH1046" s="2" t="n">
        <v>98.43000000000001</v>
      </c>
      <c r="EI1046" s="2" t="n">
        <v>97.08</v>
      </c>
      <c r="EJ1046" s="2" t="n">
        <v>0</v>
      </c>
      <c r="EK1046" s="2" t="n">
        <v>100</v>
      </c>
      <c r="EL1046" s="2" t="n">
        <v>100</v>
      </c>
      <c r="EM1046" s="2" t="n">
        <v>0</v>
      </c>
      <c r="EN1046" s="2" t="n">
        <v>100</v>
      </c>
      <c r="EO1046" s="2" t="n">
        <v>100</v>
      </c>
      <c r="EP1046" s="2" t="n">
        <v>0</v>
      </c>
    </row>
    <row r="1047">
      <c r="A1047" s="2" t="n">
        <v>3</v>
      </c>
      <c r="B1047" s="2" t="inlineStr">
        <is>
          <t>34.04.02</t>
        </is>
      </c>
      <c r="C1047" s="2" t="inlineStr">
        <is>
          <t>Tanque 30L branco Deca, TQ.02.17</t>
        </is>
      </c>
      <c r="D1047" s="2" t="inlineStr">
        <is>
          <t>03/02/2027</t>
        </is>
      </c>
      <c r="E1047" s="2" t="inlineStr">
        <is>
          <t>16/11/2028</t>
        </is>
      </c>
      <c r="F1047" s="2" t="n">
        <v>2689.189570089036</v>
      </c>
      <c r="G1047" s="2" t="n">
        <v>0</v>
      </c>
      <c r="H1047" s="2" t="n">
        <v>2689.189570089036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1.29</v>
      </c>
      <c r="CE1047" s="2" t="n">
        <v>0</v>
      </c>
      <c r="CF1047" s="2" t="n">
        <v>0.77</v>
      </c>
      <c r="CG1047" s="2" t="n">
        <v>1.29</v>
      </c>
      <c r="CH1047" s="2" t="n">
        <v>0</v>
      </c>
      <c r="CI1047" s="2" t="n">
        <v>1.29</v>
      </c>
      <c r="CJ1047" s="2" t="n">
        <v>1.29</v>
      </c>
      <c r="CK1047" s="2" t="n">
        <v>0</v>
      </c>
      <c r="CL1047" s="2" t="n">
        <v>1.29</v>
      </c>
      <c r="CM1047" s="2" t="n">
        <v>1.29</v>
      </c>
      <c r="CN1047" s="2" t="n">
        <v>0</v>
      </c>
      <c r="CO1047" s="2" t="n">
        <v>1.29</v>
      </c>
      <c r="CP1047" s="2" t="n">
        <v>1.29</v>
      </c>
      <c r="CQ1047" s="2" t="n">
        <v>0</v>
      </c>
      <c r="CR1047" s="2" t="n">
        <v>1.29</v>
      </c>
      <c r="CS1047" s="2" t="n">
        <v>1.29</v>
      </c>
      <c r="CT1047" s="2" t="n">
        <v>0</v>
      </c>
      <c r="CU1047" s="2" t="n">
        <v>1.29</v>
      </c>
      <c r="CV1047" s="2" t="n">
        <v>1.29</v>
      </c>
      <c r="CW1047" s="2" t="n">
        <v>0</v>
      </c>
      <c r="CX1047" s="2" t="n">
        <v>1.29</v>
      </c>
      <c r="CY1047" s="2" t="n">
        <v>1.29</v>
      </c>
      <c r="CZ1047" s="2" t="n">
        <v>0</v>
      </c>
      <c r="DA1047" s="2" t="n">
        <v>2.57</v>
      </c>
      <c r="DB1047" s="2" t="n">
        <v>1.29</v>
      </c>
      <c r="DC1047" s="2" t="n">
        <v>0</v>
      </c>
      <c r="DD1047" s="2" t="n">
        <v>2.57</v>
      </c>
      <c r="DE1047" s="2" t="n">
        <v>1.29</v>
      </c>
      <c r="DF1047" s="2" t="n">
        <v>0</v>
      </c>
      <c r="DG1047" s="2" t="n">
        <v>4.22</v>
      </c>
      <c r="DH1047" s="2" t="n">
        <v>3.12</v>
      </c>
      <c r="DI1047" s="2" t="n">
        <v>0</v>
      </c>
      <c r="DJ1047" s="2" t="n">
        <v>10.86</v>
      </c>
      <c r="DK1047" s="2" t="n">
        <v>8.41</v>
      </c>
      <c r="DL1047" s="2" t="n">
        <v>0</v>
      </c>
      <c r="DM1047" s="2" t="n">
        <v>20.24</v>
      </c>
      <c r="DN1047" s="2" t="n">
        <v>17.8</v>
      </c>
      <c r="DO1047" s="2" t="n">
        <v>0</v>
      </c>
      <c r="DP1047" s="2" t="n">
        <v>30.93</v>
      </c>
      <c r="DQ1047" s="2" t="n">
        <v>27.2</v>
      </c>
      <c r="DR1047" s="2" t="n">
        <v>0</v>
      </c>
      <c r="DS1047" s="2" t="n">
        <v>46.43</v>
      </c>
      <c r="DT1047" s="2" t="n">
        <v>42.93</v>
      </c>
      <c r="DU1047" s="2" t="n">
        <v>0</v>
      </c>
      <c r="DV1047" s="2" t="n">
        <v>56.57</v>
      </c>
      <c r="DW1047" s="2" t="n">
        <v>54.12</v>
      </c>
      <c r="DX1047" s="2" t="n">
        <v>0</v>
      </c>
      <c r="DY1047" s="2" t="n">
        <v>68.04000000000001</v>
      </c>
      <c r="DZ1047" s="2" t="n">
        <v>65.75</v>
      </c>
      <c r="EA1047" s="2" t="n">
        <v>0</v>
      </c>
      <c r="EB1047" s="2" t="n">
        <v>79.55</v>
      </c>
      <c r="EC1047" s="2" t="n">
        <v>77.09999999999999</v>
      </c>
      <c r="ED1047" s="2" t="n">
        <v>0</v>
      </c>
      <c r="EE1047" s="2" t="n">
        <v>90.86</v>
      </c>
      <c r="EF1047" s="2" t="n">
        <v>88.41</v>
      </c>
      <c r="EG1047" s="2" t="n">
        <v>0</v>
      </c>
      <c r="EH1047" s="2" t="n">
        <v>98.43000000000001</v>
      </c>
      <c r="EI1047" s="2" t="n">
        <v>97.08</v>
      </c>
      <c r="EJ1047" s="2" t="n">
        <v>0</v>
      </c>
      <c r="EK1047" s="2" t="n">
        <v>100</v>
      </c>
      <c r="EL1047" s="2" t="n">
        <v>100</v>
      </c>
      <c r="EM1047" s="2" t="n">
        <v>0</v>
      </c>
      <c r="EN1047" s="2" t="n">
        <v>100</v>
      </c>
      <c r="EO1047" s="2" t="n">
        <v>100</v>
      </c>
      <c r="EP1047" s="2" t="n">
        <v>0</v>
      </c>
    </row>
    <row r="1048">
      <c r="A1048" s="2" t="n">
        <v>3</v>
      </c>
      <c r="B1048" s="2" t="inlineStr">
        <is>
          <t>34.04.03</t>
        </is>
      </c>
      <c r="C1048" s="2" t="inlineStr">
        <is>
          <t>Torneira de mesa bica móvel 90°, ref.: Deca Link 1166.C.LNK, cromad</t>
        </is>
      </c>
      <c r="D1048" s="2" t="inlineStr">
        <is>
          <t>03/02/2027</t>
        </is>
      </c>
      <c r="E1048" s="2" t="inlineStr">
        <is>
          <t>16/11/2028</t>
        </is>
      </c>
      <c r="F1048" s="2" t="n">
        <v>52232.53051394685</v>
      </c>
      <c r="G1048" s="2" t="n">
        <v>0</v>
      </c>
      <c r="H1048" s="2" t="n">
        <v>52232.53051394685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1.29</v>
      </c>
      <c r="CE1048" s="2" t="n">
        <v>0</v>
      </c>
      <c r="CF1048" s="2" t="n">
        <v>0.77</v>
      </c>
      <c r="CG1048" s="2" t="n">
        <v>1.29</v>
      </c>
      <c r="CH1048" s="2" t="n">
        <v>0</v>
      </c>
      <c r="CI1048" s="2" t="n">
        <v>1.29</v>
      </c>
      <c r="CJ1048" s="2" t="n">
        <v>1.29</v>
      </c>
      <c r="CK1048" s="2" t="n">
        <v>0</v>
      </c>
      <c r="CL1048" s="2" t="n">
        <v>1.29</v>
      </c>
      <c r="CM1048" s="2" t="n">
        <v>1.29</v>
      </c>
      <c r="CN1048" s="2" t="n">
        <v>0</v>
      </c>
      <c r="CO1048" s="2" t="n">
        <v>1.29</v>
      </c>
      <c r="CP1048" s="2" t="n">
        <v>1.29</v>
      </c>
      <c r="CQ1048" s="2" t="n">
        <v>0</v>
      </c>
      <c r="CR1048" s="2" t="n">
        <v>1.29</v>
      </c>
      <c r="CS1048" s="2" t="n">
        <v>1.29</v>
      </c>
      <c r="CT1048" s="2" t="n">
        <v>0</v>
      </c>
      <c r="CU1048" s="2" t="n">
        <v>1.29</v>
      </c>
      <c r="CV1048" s="2" t="n">
        <v>1.29</v>
      </c>
      <c r="CW1048" s="2" t="n">
        <v>0</v>
      </c>
      <c r="CX1048" s="2" t="n">
        <v>1.29</v>
      </c>
      <c r="CY1048" s="2" t="n">
        <v>1.29</v>
      </c>
      <c r="CZ1048" s="2" t="n">
        <v>0</v>
      </c>
      <c r="DA1048" s="2" t="n">
        <v>2.57</v>
      </c>
      <c r="DB1048" s="2" t="n">
        <v>1.29</v>
      </c>
      <c r="DC1048" s="2" t="n">
        <v>0</v>
      </c>
      <c r="DD1048" s="2" t="n">
        <v>2.57</v>
      </c>
      <c r="DE1048" s="2" t="n">
        <v>1.29</v>
      </c>
      <c r="DF1048" s="2" t="n">
        <v>0</v>
      </c>
      <c r="DG1048" s="2" t="n">
        <v>4.22</v>
      </c>
      <c r="DH1048" s="2" t="n">
        <v>3.12</v>
      </c>
      <c r="DI1048" s="2" t="n">
        <v>0</v>
      </c>
      <c r="DJ1048" s="2" t="n">
        <v>10.86</v>
      </c>
      <c r="DK1048" s="2" t="n">
        <v>8.41</v>
      </c>
      <c r="DL1048" s="2" t="n">
        <v>0</v>
      </c>
      <c r="DM1048" s="2" t="n">
        <v>20.24</v>
      </c>
      <c r="DN1048" s="2" t="n">
        <v>17.8</v>
      </c>
      <c r="DO1048" s="2" t="n">
        <v>0</v>
      </c>
      <c r="DP1048" s="2" t="n">
        <v>30.93</v>
      </c>
      <c r="DQ1048" s="2" t="n">
        <v>27.2</v>
      </c>
      <c r="DR1048" s="2" t="n">
        <v>0</v>
      </c>
      <c r="DS1048" s="2" t="n">
        <v>46.43</v>
      </c>
      <c r="DT1048" s="2" t="n">
        <v>42.93</v>
      </c>
      <c r="DU1048" s="2" t="n">
        <v>0</v>
      </c>
      <c r="DV1048" s="2" t="n">
        <v>56.57</v>
      </c>
      <c r="DW1048" s="2" t="n">
        <v>54.12</v>
      </c>
      <c r="DX1048" s="2" t="n">
        <v>0</v>
      </c>
      <c r="DY1048" s="2" t="n">
        <v>68.04000000000001</v>
      </c>
      <c r="DZ1048" s="2" t="n">
        <v>65.75</v>
      </c>
      <c r="EA1048" s="2" t="n">
        <v>0</v>
      </c>
      <c r="EB1048" s="2" t="n">
        <v>79.55</v>
      </c>
      <c r="EC1048" s="2" t="n">
        <v>77.09999999999999</v>
      </c>
      <c r="ED1048" s="2" t="n">
        <v>0</v>
      </c>
      <c r="EE1048" s="2" t="n">
        <v>90.86</v>
      </c>
      <c r="EF1048" s="2" t="n">
        <v>88.41</v>
      </c>
      <c r="EG1048" s="2" t="n">
        <v>0</v>
      </c>
      <c r="EH1048" s="2" t="n">
        <v>98.43000000000001</v>
      </c>
      <c r="EI1048" s="2" t="n">
        <v>97.08</v>
      </c>
      <c r="EJ1048" s="2" t="n">
        <v>0</v>
      </c>
      <c r="EK1048" s="2" t="n">
        <v>100</v>
      </c>
      <c r="EL1048" s="2" t="n">
        <v>100</v>
      </c>
      <c r="EM1048" s="2" t="n">
        <v>0</v>
      </c>
      <c r="EN1048" s="2" t="n">
        <v>100</v>
      </c>
      <c r="EO1048" s="2" t="n">
        <v>100</v>
      </c>
      <c r="EP1048" s="2" t="n">
        <v>0</v>
      </c>
    </row>
    <row r="1049">
      <c r="A1049" s="2" t="n">
        <v>3</v>
      </c>
      <c r="B1049" s="2" t="inlineStr">
        <is>
          <t>34.04.04</t>
        </is>
      </c>
      <c r="C1049" s="2" t="inlineStr">
        <is>
          <t>Válvula cromada para tanque</t>
        </is>
      </c>
      <c r="D1049" s="2" t="inlineStr">
        <is>
          <t>03/02/2027</t>
        </is>
      </c>
      <c r="E1049" s="2" t="inlineStr">
        <is>
          <t>16/11/2028</t>
        </is>
      </c>
      <c r="F1049" s="2" t="n">
        <v>10237.33051394684</v>
      </c>
      <c r="G1049" s="2" t="n">
        <v>0</v>
      </c>
      <c r="H1049" s="2" t="n">
        <v>10237.33051394684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1.29</v>
      </c>
      <c r="CE1049" s="2" t="n">
        <v>0</v>
      </c>
      <c r="CF1049" s="2" t="n">
        <v>0.77</v>
      </c>
      <c r="CG1049" s="2" t="n">
        <v>1.29</v>
      </c>
      <c r="CH1049" s="2" t="n">
        <v>0</v>
      </c>
      <c r="CI1049" s="2" t="n">
        <v>1.29</v>
      </c>
      <c r="CJ1049" s="2" t="n">
        <v>1.29</v>
      </c>
      <c r="CK1049" s="2" t="n">
        <v>0</v>
      </c>
      <c r="CL1049" s="2" t="n">
        <v>1.29</v>
      </c>
      <c r="CM1049" s="2" t="n">
        <v>1.29</v>
      </c>
      <c r="CN1049" s="2" t="n">
        <v>0</v>
      </c>
      <c r="CO1049" s="2" t="n">
        <v>1.29</v>
      </c>
      <c r="CP1049" s="2" t="n">
        <v>1.29</v>
      </c>
      <c r="CQ1049" s="2" t="n">
        <v>0</v>
      </c>
      <c r="CR1049" s="2" t="n">
        <v>1.29</v>
      </c>
      <c r="CS1049" s="2" t="n">
        <v>1.29</v>
      </c>
      <c r="CT1049" s="2" t="n">
        <v>0</v>
      </c>
      <c r="CU1049" s="2" t="n">
        <v>1.29</v>
      </c>
      <c r="CV1049" s="2" t="n">
        <v>1.29</v>
      </c>
      <c r="CW1049" s="2" t="n">
        <v>0</v>
      </c>
      <c r="CX1049" s="2" t="n">
        <v>1.29</v>
      </c>
      <c r="CY1049" s="2" t="n">
        <v>1.29</v>
      </c>
      <c r="CZ1049" s="2" t="n">
        <v>0</v>
      </c>
      <c r="DA1049" s="2" t="n">
        <v>2.57</v>
      </c>
      <c r="DB1049" s="2" t="n">
        <v>1.29</v>
      </c>
      <c r="DC1049" s="2" t="n">
        <v>0</v>
      </c>
      <c r="DD1049" s="2" t="n">
        <v>2.57</v>
      </c>
      <c r="DE1049" s="2" t="n">
        <v>1.29</v>
      </c>
      <c r="DF1049" s="2" t="n">
        <v>0</v>
      </c>
      <c r="DG1049" s="2" t="n">
        <v>4.22</v>
      </c>
      <c r="DH1049" s="2" t="n">
        <v>3.12</v>
      </c>
      <c r="DI1049" s="2" t="n">
        <v>0</v>
      </c>
      <c r="DJ1049" s="2" t="n">
        <v>10.86</v>
      </c>
      <c r="DK1049" s="2" t="n">
        <v>8.41</v>
      </c>
      <c r="DL1049" s="2" t="n">
        <v>0</v>
      </c>
      <c r="DM1049" s="2" t="n">
        <v>20.24</v>
      </c>
      <c r="DN1049" s="2" t="n">
        <v>17.8</v>
      </c>
      <c r="DO1049" s="2" t="n">
        <v>0</v>
      </c>
      <c r="DP1049" s="2" t="n">
        <v>30.93</v>
      </c>
      <c r="DQ1049" s="2" t="n">
        <v>27.2</v>
      </c>
      <c r="DR1049" s="2" t="n">
        <v>0</v>
      </c>
      <c r="DS1049" s="2" t="n">
        <v>46.43</v>
      </c>
      <c r="DT1049" s="2" t="n">
        <v>42.93</v>
      </c>
      <c r="DU1049" s="2" t="n">
        <v>0</v>
      </c>
      <c r="DV1049" s="2" t="n">
        <v>56.57</v>
      </c>
      <c r="DW1049" s="2" t="n">
        <v>54.12</v>
      </c>
      <c r="DX1049" s="2" t="n">
        <v>0</v>
      </c>
      <c r="DY1049" s="2" t="n">
        <v>68.04000000000001</v>
      </c>
      <c r="DZ1049" s="2" t="n">
        <v>65.75</v>
      </c>
      <c r="EA1049" s="2" t="n">
        <v>0</v>
      </c>
      <c r="EB1049" s="2" t="n">
        <v>79.55</v>
      </c>
      <c r="EC1049" s="2" t="n">
        <v>77.09999999999999</v>
      </c>
      <c r="ED1049" s="2" t="n">
        <v>0</v>
      </c>
      <c r="EE1049" s="2" t="n">
        <v>90.86</v>
      </c>
      <c r="EF1049" s="2" t="n">
        <v>88.41</v>
      </c>
      <c r="EG1049" s="2" t="n">
        <v>0</v>
      </c>
      <c r="EH1049" s="2" t="n">
        <v>98.43000000000001</v>
      </c>
      <c r="EI1049" s="2" t="n">
        <v>97.08</v>
      </c>
      <c r="EJ1049" s="2" t="n">
        <v>0</v>
      </c>
      <c r="EK1049" s="2" t="n">
        <v>100</v>
      </c>
      <c r="EL1049" s="2" t="n">
        <v>100</v>
      </c>
      <c r="EM1049" s="2" t="n">
        <v>0</v>
      </c>
      <c r="EN1049" s="2" t="n">
        <v>100</v>
      </c>
      <c r="EO1049" s="2" t="n">
        <v>100</v>
      </c>
      <c r="EP1049" s="2" t="n">
        <v>0</v>
      </c>
    </row>
    <row r="1050">
      <c r="A1050" s="2" t="n">
        <v>3</v>
      </c>
      <c r="B1050" s="2" t="inlineStr">
        <is>
          <t>34.04.05</t>
        </is>
      </c>
      <c r="C1050" s="2" t="inlineStr">
        <is>
          <t>Sifão cromado para tanque</t>
        </is>
      </c>
      <c r="D1050" s="2" t="inlineStr">
        <is>
          <t>03/02/2027</t>
        </is>
      </c>
      <c r="E1050" s="2" t="inlineStr">
        <is>
          <t>16/11/2028</t>
        </is>
      </c>
      <c r="F1050" s="2" t="n">
        <v>31871.7066003959</v>
      </c>
      <c r="G1050" s="2" t="n">
        <v>0</v>
      </c>
      <c r="H1050" s="2" t="n">
        <v>31871.7066003959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1.29</v>
      </c>
      <c r="CE1050" s="2" t="n">
        <v>0</v>
      </c>
      <c r="CF1050" s="2" t="n">
        <v>0.77</v>
      </c>
      <c r="CG1050" s="2" t="n">
        <v>1.29</v>
      </c>
      <c r="CH1050" s="2" t="n">
        <v>0</v>
      </c>
      <c r="CI1050" s="2" t="n">
        <v>1.29</v>
      </c>
      <c r="CJ1050" s="2" t="n">
        <v>1.29</v>
      </c>
      <c r="CK1050" s="2" t="n">
        <v>0</v>
      </c>
      <c r="CL1050" s="2" t="n">
        <v>1.29</v>
      </c>
      <c r="CM1050" s="2" t="n">
        <v>1.29</v>
      </c>
      <c r="CN1050" s="2" t="n">
        <v>0</v>
      </c>
      <c r="CO1050" s="2" t="n">
        <v>1.29</v>
      </c>
      <c r="CP1050" s="2" t="n">
        <v>1.29</v>
      </c>
      <c r="CQ1050" s="2" t="n">
        <v>0</v>
      </c>
      <c r="CR1050" s="2" t="n">
        <v>1.29</v>
      </c>
      <c r="CS1050" s="2" t="n">
        <v>1.29</v>
      </c>
      <c r="CT1050" s="2" t="n">
        <v>0</v>
      </c>
      <c r="CU1050" s="2" t="n">
        <v>1.29</v>
      </c>
      <c r="CV1050" s="2" t="n">
        <v>1.29</v>
      </c>
      <c r="CW1050" s="2" t="n">
        <v>0</v>
      </c>
      <c r="CX1050" s="2" t="n">
        <v>1.29</v>
      </c>
      <c r="CY1050" s="2" t="n">
        <v>1.29</v>
      </c>
      <c r="CZ1050" s="2" t="n">
        <v>0</v>
      </c>
      <c r="DA1050" s="2" t="n">
        <v>2.57</v>
      </c>
      <c r="DB1050" s="2" t="n">
        <v>1.29</v>
      </c>
      <c r="DC1050" s="2" t="n">
        <v>0</v>
      </c>
      <c r="DD1050" s="2" t="n">
        <v>2.57</v>
      </c>
      <c r="DE1050" s="2" t="n">
        <v>1.29</v>
      </c>
      <c r="DF1050" s="2" t="n">
        <v>0</v>
      </c>
      <c r="DG1050" s="2" t="n">
        <v>4.22</v>
      </c>
      <c r="DH1050" s="2" t="n">
        <v>3.12</v>
      </c>
      <c r="DI1050" s="2" t="n">
        <v>0</v>
      </c>
      <c r="DJ1050" s="2" t="n">
        <v>10.86</v>
      </c>
      <c r="DK1050" s="2" t="n">
        <v>8.41</v>
      </c>
      <c r="DL1050" s="2" t="n">
        <v>0</v>
      </c>
      <c r="DM1050" s="2" t="n">
        <v>20.24</v>
      </c>
      <c r="DN1050" s="2" t="n">
        <v>17.8</v>
      </c>
      <c r="DO1050" s="2" t="n">
        <v>0</v>
      </c>
      <c r="DP1050" s="2" t="n">
        <v>30.93</v>
      </c>
      <c r="DQ1050" s="2" t="n">
        <v>27.2</v>
      </c>
      <c r="DR1050" s="2" t="n">
        <v>0</v>
      </c>
      <c r="DS1050" s="2" t="n">
        <v>46.43</v>
      </c>
      <c r="DT1050" s="2" t="n">
        <v>42.93</v>
      </c>
      <c r="DU1050" s="2" t="n">
        <v>0</v>
      </c>
      <c r="DV1050" s="2" t="n">
        <v>56.57</v>
      </c>
      <c r="DW1050" s="2" t="n">
        <v>54.12</v>
      </c>
      <c r="DX1050" s="2" t="n">
        <v>0</v>
      </c>
      <c r="DY1050" s="2" t="n">
        <v>68.04000000000001</v>
      </c>
      <c r="DZ1050" s="2" t="n">
        <v>65.75</v>
      </c>
      <c r="EA1050" s="2" t="n">
        <v>0</v>
      </c>
      <c r="EB1050" s="2" t="n">
        <v>79.55</v>
      </c>
      <c r="EC1050" s="2" t="n">
        <v>77.09999999999999</v>
      </c>
      <c r="ED1050" s="2" t="n">
        <v>0</v>
      </c>
      <c r="EE1050" s="2" t="n">
        <v>90.86</v>
      </c>
      <c r="EF1050" s="2" t="n">
        <v>88.41</v>
      </c>
      <c r="EG1050" s="2" t="n">
        <v>0</v>
      </c>
      <c r="EH1050" s="2" t="n">
        <v>98.43000000000001</v>
      </c>
      <c r="EI1050" s="2" t="n">
        <v>97.08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</row>
    <row r="1051">
      <c r="A1051" s="2" t="n">
        <v>3</v>
      </c>
      <c r="B1051" s="2" t="inlineStr">
        <is>
          <t>34.04.06</t>
        </is>
      </c>
      <c r="C1051" s="2" t="inlineStr">
        <is>
          <t>Sifão flexível sanfonado</t>
        </is>
      </c>
      <c r="D1051" s="2" t="inlineStr">
        <is>
          <t>03/02/2027</t>
        </is>
      </c>
      <c r="E1051" s="2" t="inlineStr">
        <is>
          <t>16/11/2028</t>
        </is>
      </c>
      <c r="F1051" s="2" t="n">
        <v>35.62391355094131</v>
      </c>
      <c r="G1051" s="2" t="n">
        <v>0</v>
      </c>
      <c r="H1051" s="2" t="n">
        <v>35.62391355094131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1.29</v>
      </c>
      <c r="CE1051" s="2" t="n">
        <v>0</v>
      </c>
      <c r="CF1051" s="2" t="n">
        <v>0.77</v>
      </c>
      <c r="CG1051" s="2" t="n">
        <v>1.29</v>
      </c>
      <c r="CH1051" s="2" t="n">
        <v>0</v>
      </c>
      <c r="CI1051" s="2" t="n">
        <v>1.29</v>
      </c>
      <c r="CJ1051" s="2" t="n">
        <v>1.29</v>
      </c>
      <c r="CK1051" s="2" t="n">
        <v>0</v>
      </c>
      <c r="CL1051" s="2" t="n">
        <v>1.29</v>
      </c>
      <c r="CM1051" s="2" t="n">
        <v>1.29</v>
      </c>
      <c r="CN1051" s="2" t="n">
        <v>0</v>
      </c>
      <c r="CO1051" s="2" t="n">
        <v>1.29</v>
      </c>
      <c r="CP1051" s="2" t="n">
        <v>1.29</v>
      </c>
      <c r="CQ1051" s="2" t="n">
        <v>0</v>
      </c>
      <c r="CR1051" s="2" t="n">
        <v>1.29</v>
      </c>
      <c r="CS1051" s="2" t="n">
        <v>1.29</v>
      </c>
      <c r="CT1051" s="2" t="n">
        <v>0</v>
      </c>
      <c r="CU1051" s="2" t="n">
        <v>1.29</v>
      </c>
      <c r="CV1051" s="2" t="n">
        <v>1.29</v>
      </c>
      <c r="CW1051" s="2" t="n">
        <v>0</v>
      </c>
      <c r="CX1051" s="2" t="n">
        <v>1.29</v>
      </c>
      <c r="CY1051" s="2" t="n">
        <v>1.29</v>
      </c>
      <c r="CZ1051" s="2" t="n">
        <v>0</v>
      </c>
      <c r="DA1051" s="2" t="n">
        <v>2.57</v>
      </c>
      <c r="DB1051" s="2" t="n">
        <v>1.29</v>
      </c>
      <c r="DC1051" s="2" t="n">
        <v>0</v>
      </c>
      <c r="DD1051" s="2" t="n">
        <v>2.57</v>
      </c>
      <c r="DE1051" s="2" t="n">
        <v>1.29</v>
      </c>
      <c r="DF1051" s="2" t="n">
        <v>0</v>
      </c>
      <c r="DG1051" s="2" t="n">
        <v>4.22</v>
      </c>
      <c r="DH1051" s="2" t="n">
        <v>3.12</v>
      </c>
      <c r="DI1051" s="2" t="n">
        <v>0</v>
      </c>
      <c r="DJ1051" s="2" t="n">
        <v>10.86</v>
      </c>
      <c r="DK1051" s="2" t="n">
        <v>8.41</v>
      </c>
      <c r="DL1051" s="2" t="n">
        <v>0</v>
      </c>
      <c r="DM1051" s="2" t="n">
        <v>20.24</v>
      </c>
      <c r="DN1051" s="2" t="n">
        <v>17.8</v>
      </c>
      <c r="DO1051" s="2" t="n">
        <v>0</v>
      </c>
      <c r="DP1051" s="2" t="n">
        <v>30.93</v>
      </c>
      <c r="DQ1051" s="2" t="n">
        <v>27.2</v>
      </c>
      <c r="DR1051" s="2" t="n">
        <v>0</v>
      </c>
      <c r="DS1051" s="2" t="n">
        <v>46.43</v>
      </c>
      <c r="DT1051" s="2" t="n">
        <v>42.93</v>
      </c>
      <c r="DU1051" s="2" t="n">
        <v>0</v>
      </c>
      <c r="DV1051" s="2" t="n">
        <v>56.57</v>
      </c>
      <c r="DW1051" s="2" t="n">
        <v>54.12</v>
      </c>
      <c r="DX1051" s="2" t="n">
        <v>0</v>
      </c>
      <c r="DY1051" s="2" t="n">
        <v>68.04000000000001</v>
      </c>
      <c r="DZ1051" s="2" t="n">
        <v>65.75</v>
      </c>
      <c r="EA1051" s="2" t="n">
        <v>0</v>
      </c>
      <c r="EB1051" s="2" t="n">
        <v>79.55</v>
      </c>
      <c r="EC1051" s="2" t="n">
        <v>77.09999999999999</v>
      </c>
      <c r="ED1051" s="2" t="n">
        <v>0</v>
      </c>
      <c r="EE1051" s="2" t="n">
        <v>90.86</v>
      </c>
      <c r="EF1051" s="2" t="n">
        <v>88.41</v>
      </c>
      <c r="EG1051" s="2" t="n">
        <v>0</v>
      </c>
      <c r="EH1051" s="2" t="n">
        <v>98.43000000000001</v>
      </c>
      <c r="EI1051" s="2" t="n">
        <v>97.08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</row>
    <row r="1052">
      <c r="A1052" s="2" t="n">
        <v>2</v>
      </c>
      <c r="B1052" s="2" t="inlineStr">
        <is>
          <t>34.05</t>
        </is>
      </c>
      <c r="C1052" s="2" t="inlineStr">
        <is>
          <t>Banho</t>
        </is>
      </c>
      <c r="D1052" s="2" t="inlineStr">
        <is>
          <t>03/02/2027</t>
        </is>
      </c>
      <c r="E1052" s="2" t="inlineStr">
        <is>
          <t>16/11/2028</t>
        </is>
      </c>
      <c r="F1052" s="2" t="n">
        <v>134457.1892405543</v>
      </c>
      <c r="G1052" s="2" t="n">
        <v>0</v>
      </c>
      <c r="H1052" s="2" t="n">
        <v>134457.1892405543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1.29</v>
      </c>
      <c r="CE1052" s="2" t="n">
        <v>0</v>
      </c>
      <c r="CF1052" s="2" t="n">
        <v>0.77</v>
      </c>
      <c r="CG1052" s="2" t="n">
        <v>1.29</v>
      </c>
      <c r="CH1052" s="2" t="n">
        <v>0</v>
      </c>
      <c r="CI1052" s="2" t="n">
        <v>1.29</v>
      </c>
      <c r="CJ1052" s="2" t="n">
        <v>1.29</v>
      </c>
      <c r="CK1052" s="2" t="n">
        <v>0</v>
      </c>
      <c r="CL1052" s="2" t="n">
        <v>1.29</v>
      </c>
      <c r="CM1052" s="2" t="n">
        <v>1.29</v>
      </c>
      <c r="CN1052" s="2" t="n">
        <v>0</v>
      </c>
      <c r="CO1052" s="2" t="n">
        <v>1.29</v>
      </c>
      <c r="CP1052" s="2" t="n">
        <v>1.29</v>
      </c>
      <c r="CQ1052" s="2" t="n">
        <v>0</v>
      </c>
      <c r="CR1052" s="2" t="n">
        <v>1.29</v>
      </c>
      <c r="CS1052" s="2" t="n">
        <v>1.29</v>
      </c>
      <c r="CT1052" s="2" t="n">
        <v>0</v>
      </c>
      <c r="CU1052" s="2" t="n">
        <v>1.29</v>
      </c>
      <c r="CV1052" s="2" t="n">
        <v>1.29</v>
      </c>
      <c r="CW1052" s="2" t="n">
        <v>0</v>
      </c>
      <c r="CX1052" s="2" t="n">
        <v>1.29</v>
      </c>
      <c r="CY1052" s="2" t="n">
        <v>1.29</v>
      </c>
      <c r="CZ1052" s="2" t="n">
        <v>0</v>
      </c>
      <c r="DA1052" s="2" t="n">
        <v>2.57</v>
      </c>
      <c r="DB1052" s="2" t="n">
        <v>1.29</v>
      </c>
      <c r="DC1052" s="2" t="n">
        <v>0</v>
      </c>
      <c r="DD1052" s="2" t="n">
        <v>2.57</v>
      </c>
      <c r="DE1052" s="2" t="n">
        <v>1.29</v>
      </c>
      <c r="DF1052" s="2" t="n">
        <v>0</v>
      </c>
      <c r="DG1052" s="2" t="n">
        <v>4.22</v>
      </c>
      <c r="DH1052" s="2" t="n">
        <v>3.12</v>
      </c>
      <c r="DI1052" s="2" t="n">
        <v>0</v>
      </c>
      <c r="DJ1052" s="2" t="n">
        <v>10.86</v>
      </c>
      <c r="DK1052" s="2" t="n">
        <v>8.41</v>
      </c>
      <c r="DL1052" s="2" t="n">
        <v>0</v>
      </c>
      <c r="DM1052" s="2" t="n">
        <v>20.24</v>
      </c>
      <c r="DN1052" s="2" t="n">
        <v>17.8</v>
      </c>
      <c r="DO1052" s="2" t="n">
        <v>0</v>
      </c>
      <c r="DP1052" s="2" t="n">
        <v>30.93</v>
      </c>
      <c r="DQ1052" s="2" t="n">
        <v>27.2</v>
      </c>
      <c r="DR1052" s="2" t="n">
        <v>0</v>
      </c>
      <c r="DS1052" s="2" t="n">
        <v>46.43</v>
      </c>
      <c r="DT1052" s="2" t="n">
        <v>42.93</v>
      </c>
      <c r="DU1052" s="2" t="n">
        <v>0</v>
      </c>
      <c r="DV1052" s="2" t="n">
        <v>56.57</v>
      </c>
      <c r="DW1052" s="2" t="n">
        <v>54.12</v>
      </c>
      <c r="DX1052" s="2" t="n">
        <v>0</v>
      </c>
      <c r="DY1052" s="2" t="n">
        <v>68.04000000000001</v>
      </c>
      <c r="DZ1052" s="2" t="n">
        <v>65.75</v>
      </c>
      <c r="EA1052" s="2" t="n">
        <v>0</v>
      </c>
      <c r="EB1052" s="2" t="n">
        <v>79.55</v>
      </c>
      <c r="EC1052" s="2" t="n">
        <v>77.09999999999999</v>
      </c>
      <c r="ED1052" s="2" t="n">
        <v>0</v>
      </c>
      <c r="EE1052" s="2" t="n">
        <v>90.86</v>
      </c>
      <c r="EF1052" s="2" t="n">
        <v>88.41</v>
      </c>
      <c r="EG1052" s="2" t="n">
        <v>0</v>
      </c>
      <c r="EH1052" s="2" t="n">
        <v>98.43000000000001</v>
      </c>
      <c r="EI1052" s="2" t="n">
        <v>97.08</v>
      </c>
      <c r="EJ1052" s="2" t="n">
        <v>0</v>
      </c>
      <c r="EK1052" s="2" t="n">
        <v>100</v>
      </c>
      <c r="EL1052" s="2" t="n">
        <v>100</v>
      </c>
      <c r="EM1052" s="2" t="n">
        <v>0</v>
      </c>
      <c r="EN1052" s="2" t="n">
        <v>100</v>
      </c>
      <c r="EO1052" s="2" t="n">
        <v>100</v>
      </c>
      <c r="EP1052" s="2" t="n">
        <v>0</v>
      </c>
    </row>
    <row r="1053">
      <c r="A1053" s="2" t="n">
        <v>3</v>
      </c>
      <c r="B1053" s="2" t="inlineStr">
        <is>
          <t>34.05.01</t>
        </is>
      </c>
      <c r="C1053" s="2" t="inlineStr">
        <is>
          <t>Chuveiro elétrico, a definir</t>
        </is>
      </c>
      <c r="D1053" s="2" t="inlineStr">
        <is>
          <t>03/02/2027</t>
        </is>
      </c>
      <c r="E1053" s="2" t="inlineStr">
        <is>
          <t>16/11/2028</t>
        </is>
      </c>
      <c r="F1053" s="2" t="n">
        <v>914.3673948565893</v>
      </c>
      <c r="G1053" s="2" t="n">
        <v>0</v>
      </c>
      <c r="H1053" s="2" t="n">
        <v>914.3673948565893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1.29</v>
      </c>
      <c r="CE1053" s="2" t="n">
        <v>0</v>
      </c>
      <c r="CF1053" s="2" t="n">
        <v>0.77</v>
      </c>
      <c r="CG1053" s="2" t="n">
        <v>1.29</v>
      </c>
      <c r="CH1053" s="2" t="n">
        <v>0</v>
      </c>
      <c r="CI1053" s="2" t="n">
        <v>1.29</v>
      </c>
      <c r="CJ1053" s="2" t="n">
        <v>1.29</v>
      </c>
      <c r="CK1053" s="2" t="n">
        <v>0</v>
      </c>
      <c r="CL1053" s="2" t="n">
        <v>1.29</v>
      </c>
      <c r="CM1053" s="2" t="n">
        <v>1.29</v>
      </c>
      <c r="CN1053" s="2" t="n">
        <v>0</v>
      </c>
      <c r="CO1053" s="2" t="n">
        <v>1.29</v>
      </c>
      <c r="CP1053" s="2" t="n">
        <v>1.29</v>
      </c>
      <c r="CQ1053" s="2" t="n">
        <v>0</v>
      </c>
      <c r="CR1053" s="2" t="n">
        <v>1.29</v>
      </c>
      <c r="CS1053" s="2" t="n">
        <v>1.29</v>
      </c>
      <c r="CT1053" s="2" t="n">
        <v>0</v>
      </c>
      <c r="CU1053" s="2" t="n">
        <v>1.29</v>
      </c>
      <c r="CV1053" s="2" t="n">
        <v>1.29</v>
      </c>
      <c r="CW1053" s="2" t="n">
        <v>0</v>
      </c>
      <c r="CX1053" s="2" t="n">
        <v>1.29</v>
      </c>
      <c r="CY1053" s="2" t="n">
        <v>1.29</v>
      </c>
      <c r="CZ1053" s="2" t="n">
        <v>0</v>
      </c>
      <c r="DA1053" s="2" t="n">
        <v>2.57</v>
      </c>
      <c r="DB1053" s="2" t="n">
        <v>1.29</v>
      </c>
      <c r="DC1053" s="2" t="n">
        <v>0</v>
      </c>
      <c r="DD1053" s="2" t="n">
        <v>2.57</v>
      </c>
      <c r="DE1053" s="2" t="n">
        <v>1.29</v>
      </c>
      <c r="DF1053" s="2" t="n">
        <v>0</v>
      </c>
      <c r="DG1053" s="2" t="n">
        <v>4.22</v>
      </c>
      <c r="DH1053" s="2" t="n">
        <v>3.12</v>
      </c>
      <c r="DI1053" s="2" t="n">
        <v>0</v>
      </c>
      <c r="DJ1053" s="2" t="n">
        <v>10.86</v>
      </c>
      <c r="DK1053" s="2" t="n">
        <v>8.41</v>
      </c>
      <c r="DL1053" s="2" t="n">
        <v>0</v>
      </c>
      <c r="DM1053" s="2" t="n">
        <v>20.24</v>
      </c>
      <c r="DN1053" s="2" t="n">
        <v>17.8</v>
      </c>
      <c r="DO1053" s="2" t="n">
        <v>0</v>
      </c>
      <c r="DP1053" s="2" t="n">
        <v>30.93</v>
      </c>
      <c r="DQ1053" s="2" t="n">
        <v>27.2</v>
      </c>
      <c r="DR1053" s="2" t="n">
        <v>0</v>
      </c>
      <c r="DS1053" s="2" t="n">
        <v>46.43</v>
      </c>
      <c r="DT1053" s="2" t="n">
        <v>42.93</v>
      </c>
      <c r="DU1053" s="2" t="n">
        <v>0</v>
      </c>
      <c r="DV1053" s="2" t="n">
        <v>56.57</v>
      </c>
      <c r="DW1053" s="2" t="n">
        <v>54.12</v>
      </c>
      <c r="DX1053" s="2" t="n">
        <v>0</v>
      </c>
      <c r="DY1053" s="2" t="n">
        <v>68.04000000000001</v>
      </c>
      <c r="DZ1053" s="2" t="n">
        <v>65.75</v>
      </c>
      <c r="EA1053" s="2" t="n">
        <v>0</v>
      </c>
      <c r="EB1053" s="2" t="n">
        <v>79.55</v>
      </c>
      <c r="EC1053" s="2" t="n">
        <v>77.09999999999999</v>
      </c>
      <c r="ED1053" s="2" t="n">
        <v>0</v>
      </c>
      <c r="EE1053" s="2" t="n">
        <v>90.86</v>
      </c>
      <c r="EF1053" s="2" t="n">
        <v>88.41</v>
      </c>
      <c r="EG1053" s="2" t="n">
        <v>0</v>
      </c>
      <c r="EH1053" s="2" t="n">
        <v>98.43000000000001</v>
      </c>
      <c r="EI1053" s="2" t="n">
        <v>97.08</v>
      </c>
      <c r="EJ1053" s="2" t="n">
        <v>0</v>
      </c>
      <c r="EK1053" s="2" t="n">
        <v>100</v>
      </c>
      <c r="EL1053" s="2" t="n">
        <v>100</v>
      </c>
      <c r="EM1053" s="2" t="n">
        <v>0</v>
      </c>
      <c r="EN1053" s="2" t="n">
        <v>100</v>
      </c>
      <c r="EO1053" s="2" t="n">
        <v>100</v>
      </c>
      <c r="EP1053" s="2" t="n">
        <v>0</v>
      </c>
    </row>
    <row r="1054">
      <c r="A1054" s="2" t="n">
        <v>3</v>
      </c>
      <c r="B1054" s="2" t="inlineStr">
        <is>
          <t>34.05.02</t>
        </is>
      </c>
      <c r="C1054" s="2" t="inlineStr">
        <is>
          <t>Registro de pressão com acabamento para chuveiro elétrico</t>
        </is>
      </c>
      <c r="D1054" s="2" t="inlineStr">
        <is>
          <t>03/02/2027</t>
        </is>
      </c>
      <c r="E1054" s="2" t="inlineStr">
        <is>
          <t>16/11/2028</t>
        </is>
      </c>
      <c r="F1054" s="2" t="n">
        <v>424.3673948565892</v>
      </c>
      <c r="G1054" s="2" t="n">
        <v>0</v>
      </c>
      <c r="H1054" s="2" t="n">
        <v>424.3673948565892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1.29</v>
      </c>
      <c r="CE1054" s="2" t="n">
        <v>0</v>
      </c>
      <c r="CF1054" s="2" t="n">
        <v>0.77</v>
      </c>
      <c r="CG1054" s="2" t="n">
        <v>1.29</v>
      </c>
      <c r="CH1054" s="2" t="n">
        <v>0</v>
      </c>
      <c r="CI1054" s="2" t="n">
        <v>1.29</v>
      </c>
      <c r="CJ1054" s="2" t="n">
        <v>1.29</v>
      </c>
      <c r="CK1054" s="2" t="n">
        <v>0</v>
      </c>
      <c r="CL1054" s="2" t="n">
        <v>1.29</v>
      </c>
      <c r="CM1054" s="2" t="n">
        <v>1.29</v>
      </c>
      <c r="CN1054" s="2" t="n">
        <v>0</v>
      </c>
      <c r="CO1054" s="2" t="n">
        <v>1.29</v>
      </c>
      <c r="CP1054" s="2" t="n">
        <v>1.29</v>
      </c>
      <c r="CQ1054" s="2" t="n">
        <v>0</v>
      </c>
      <c r="CR1054" s="2" t="n">
        <v>1.29</v>
      </c>
      <c r="CS1054" s="2" t="n">
        <v>1.29</v>
      </c>
      <c r="CT1054" s="2" t="n">
        <v>0</v>
      </c>
      <c r="CU1054" s="2" t="n">
        <v>1.29</v>
      </c>
      <c r="CV1054" s="2" t="n">
        <v>1.29</v>
      </c>
      <c r="CW1054" s="2" t="n">
        <v>0</v>
      </c>
      <c r="CX1054" s="2" t="n">
        <v>1.29</v>
      </c>
      <c r="CY1054" s="2" t="n">
        <v>1.29</v>
      </c>
      <c r="CZ1054" s="2" t="n">
        <v>0</v>
      </c>
      <c r="DA1054" s="2" t="n">
        <v>2.57</v>
      </c>
      <c r="DB1054" s="2" t="n">
        <v>1.29</v>
      </c>
      <c r="DC1054" s="2" t="n">
        <v>0</v>
      </c>
      <c r="DD1054" s="2" t="n">
        <v>2.57</v>
      </c>
      <c r="DE1054" s="2" t="n">
        <v>1.29</v>
      </c>
      <c r="DF1054" s="2" t="n">
        <v>0</v>
      </c>
      <c r="DG1054" s="2" t="n">
        <v>4.22</v>
      </c>
      <c r="DH1054" s="2" t="n">
        <v>3.12</v>
      </c>
      <c r="DI1054" s="2" t="n">
        <v>0</v>
      </c>
      <c r="DJ1054" s="2" t="n">
        <v>10.86</v>
      </c>
      <c r="DK1054" s="2" t="n">
        <v>8.41</v>
      </c>
      <c r="DL1054" s="2" t="n">
        <v>0</v>
      </c>
      <c r="DM1054" s="2" t="n">
        <v>20.24</v>
      </c>
      <c r="DN1054" s="2" t="n">
        <v>17.8</v>
      </c>
      <c r="DO1054" s="2" t="n">
        <v>0</v>
      </c>
      <c r="DP1054" s="2" t="n">
        <v>30.93</v>
      </c>
      <c r="DQ1054" s="2" t="n">
        <v>27.2</v>
      </c>
      <c r="DR1054" s="2" t="n">
        <v>0</v>
      </c>
      <c r="DS1054" s="2" t="n">
        <v>46.43</v>
      </c>
      <c r="DT1054" s="2" t="n">
        <v>42.93</v>
      </c>
      <c r="DU1054" s="2" t="n">
        <v>0</v>
      </c>
      <c r="DV1054" s="2" t="n">
        <v>56.57</v>
      </c>
      <c r="DW1054" s="2" t="n">
        <v>54.12</v>
      </c>
      <c r="DX1054" s="2" t="n">
        <v>0</v>
      </c>
      <c r="DY1054" s="2" t="n">
        <v>68.04000000000001</v>
      </c>
      <c r="DZ1054" s="2" t="n">
        <v>65.75</v>
      </c>
      <c r="EA1054" s="2" t="n">
        <v>0</v>
      </c>
      <c r="EB1054" s="2" t="n">
        <v>79.55</v>
      </c>
      <c r="EC1054" s="2" t="n">
        <v>77.09999999999999</v>
      </c>
      <c r="ED1054" s="2" t="n">
        <v>0</v>
      </c>
      <c r="EE1054" s="2" t="n">
        <v>90.86</v>
      </c>
      <c r="EF1054" s="2" t="n">
        <v>88.41</v>
      </c>
      <c r="EG1054" s="2" t="n">
        <v>0</v>
      </c>
      <c r="EH1054" s="2" t="n">
        <v>98.43000000000001</v>
      </c>
      <c r="EI1054" s="2" t="n">
        <v>97.08</v>
      </c>
      <c r="EJ1054" s="2" t="n">
        <v>0</v>
      </c>
      <c r="EK1054" s="2" t="n">
        <v>100</v>
      </c>
      <c r="EL1054" s="2" t="n">
        <v>100</v>
      </c>
      <c r="EM1054" s="2" t="n">
        <v>0</v>
      </c>
      <c r="EN1054" s="2" t="n">
        <v>100</v>
      </c>
      <c r="EO1054" s="2" t="n">
        <v>100</v>
      </c>
      <c r="EP1054" s="2" t="n">
        <v>0</v>
      </c>
    </row>
    <row r="1055">
      <c r="A1055" s="2" t="n">
        <v>3</v>
      </c>
      <c r="B1055" s="2" t="inlineStr">
        <is>
          <t>34.05.03</t>
        </is>
      </c>
      <c r="C1055" s="2" t="inlineStr">
        <is>
          <t>Acabamento de monocomando de chuveiro, ref.: Deca Level 4993.C26.CHU, cromado</t>
        </is>
      </c>
      <c r="D1055" s="2" t="inlineStr">
        <is>
          <t>03/02/2027</t>
        </is>
      </c>
      <c r="E1055" s="2" t="inlineStr">
        <is>
          <t>16/11/2028</t>
        </is>
      </c>
      <c r="F1055" s="2" t="n">
        <v>132112.8305372901</v>
      </c>
      <c r="G1055" s="2" t="n">
        <v>0</v>
      </c>
      <c r="H1055" s="2" t="n">
        <v>132112.8305372901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1.29</v>
      </c>
      <c r="CE1055" s="2" t="n">
        <v>0</v>
      </c>
      <c r="CF1055" s="2" t="n">
        <v>0.77</v>
      </c>
      <c r="CG1055" s="2" t="n">
        <v>1.29</v>
      </c>
      <c r="CH1055" s="2" t="n">
        <v>0</v>
      </c>
      <c r="CI1055" s="2" t="n">
        <v>1.29</v>
      </c>
      <c r="CJ1055" s="2" t="n">
        <v>1.29</v>
      </c>
      <c r="CK1055" s="2" t="n">
        <v>0</v>
      </c>
      <c r="CL1055" s="2" t="n">
        <v>1.29</v>
      </c>
      <c r="CM1055" s="2" t="n">
        <v>1.29</v>
      </c>
      <c r="CN1055" s="2" t="n">
        <v>0</v>
      </c>
      <c r="CO1055" s="2" t="n">
        <v>1.29</v>
      </c>
      <c r="CP1055" s="2" t="n">
        <v>1.29</v>
      </c>
      <c r="CQ1055" s="2" t="n">
        <v>0</v>
      </c>
      <c r="CR1055" s="2" t="n">
        <v>1.29</v>
      </c>
      <c r="CS1055" s="2" t="n">
        <v>1.29</v>
      </c>
      <c r="CT1055" s="2" t="n">
        <v>0</v>
      </c>
      <c r="CU1055" s="2" t="n">
        <v>1.29</v>
      </c>
      <c r="CV1055" s="2" t="n">
        <v>1.29</v>
      </c>
      <c r="CW1055" s="2" t="n">
        <v>0</v>
      </c>
      <c r="CX1055" s="2" t="n">
        <v>1.29</v>
      </c>
      <c r="CY1055" s="2" t="n">
        <v>1.29</v>
      </c>
      <c r="CZ1055" s="2" t="n">
        <v>0</v>
      </c>
      <c r="DA1055" s="2" t="n">
        <v>2.57</v>
      </c>
      <c r="DB1055" s="2" t="n">
        <v>1.29</v>
      </c>
      <c r="DC1055" s="2" t="n">
        <v>0</v>
      </c>
      <c r="DD1055" s="2" t="n">
        <v>2.57</v>
      </c>
      <c r="DE1055" s="2" t="n">
        <v>1.29</v>
      </c>
      <c r="DF1055" s="2" t="n">
        <v>0</v>
      </c>
      <c r="DG1055" s="2" t="n">
        <v>4.22</v>
      </c>
      <c r="DH1055" s="2" t="n">
        <v>3.12</v>
      </c>
      <c r="DI1055" s="2" t="n">
        <v>0</v>
      </c>
      <c r="DJ1055" s="2" t="n">
        <v>10.86</v>
      </c>
      <c r="DK1055" s="2" t="n">
        <v>8.41</v>
      </c>
      <c r="DL1055" s="2" t="n">
        <v>0</v>
      </c>
      <c r="DM1055" s="2" t="n">
        <v>20.24</v>
      </c>
      <c r="DN1055" s="2" t="n">
        <v>17.8</v>
      </c>
      <c r="DO1055" s="2" t="n">
        <v>0</v>
      </c>
      <c r="DP1055" s="2" t="n">
        <v>30.93</v>
      </c>
      <c r="DQ1055" s="2" t="n">
        <v>27.2</v>
      </c>
      <c r="DR1055" s="2" t="n">
        <v>0</v>
      </c>
      <c r="DS1055" s="2" t="n">
        <v>46.43</v>
      </c>
      <c r="DT1055" s="2" t="n">
        <v>42.93</v>
      </c>
      <c r="DU1055" s="2" t="n">
        <v>0</v>
      </c>
      <c r="DV1055" s="2" t="n">
        <v>56.57</v>
      </c>
      <c r="DW1055" s="2" t="n">
        <v>54.12</v>
      </c>
      <c r="DX1055" s="2" t="n">
        <v>0</v>
      </c>
      <c r="DY1055" s="2" t="n">
        <v>68.04000000000001</v>
      </c>
      <c r="DZ1055" s="2" t="n">
        <v>65.75</v>
      </c>
      <c r="EA1055" s="2" t="n">
        <v>0</v>
      </c>
      <c r="EB1055" s="2" t="n">
        <v>79.55</v>
      </c>
      <c r="EC1055" s="2" t="n">
        <v>77.09999999999999</v>
      </c>
      <c r="ED1055" s="2" t="n">
        <v>0</v>
      </c>
      <c r="EE1055" s="2" t="n">
        <v>90.86</v>
      </c>
      <c r="EF1055" s="2" t="n">
        <v>88.41</v>
      </c>
      <c r="EG1055" s="2" t="n">
        <v>0</v>
      </c>
      <c r="EH1055" s="2" t="n">
        <v>98.43000000000001</v>
      </c>
      <c r="EI1055" s="2" t="n">
        <v>97.08</v>
      </c>
      <c r="EJ1055" s="2" t="n">
        <v>0</v>
      </c>
      <c r="EK1055" s="2" t="n">
        <v>100</v>
      </c>
      <c r="EL1055" s="2" t="n">
        <v>100</v>
      </c>
      <c r="EM1055" s="2" t="n">
        <v>0</v>
      </c>
      <c r="EN1055" s="2" t="n">
        <v>100</v>
      </c>
      <c r="EO1055" s="2" t="n">
        <v>100</v>
      </c>
      <c r="EP1055" s="2" t="n">
        <v>0</v>
      </c>
    </row>
    <row r="1056">
      <c r="A1056" s="2" t="n">
        <v>3</v>
      </c>
      <c r="B1056" s="2" t="inlineStr">
        <is>
          <t>34.05.04</t>
        </is>
      </c>
      <c r="C1056" s="2" t="inlineStr">
        <is>
          <t>Chuveiro com tubo de parede Deca Aquamax cromado 1998 C.CT</t>
        </is>
      </c>
      <c r="D1056" s="2" t="inlineStr">
        <is>
          <t>03/02/2027</t>
        </is>
      </c>
      <c r="E1056" s="2" t="inlineStr">
        <is>
          <t>16/11/2028</t>
        </is>
      </c>
      <c r="F1056" s="2" t="n">
        <v>1005.623913550941</v>
      </c>
      <c r="G1056" s="2" t="n">
        <v>0</v>
      </c>
      <c r="H1056" s="2" t="n">
        <v>1005.623913550941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1.29</v>
      </c>
      <c r="CE1056" s="2" t="n">
        <v>0</v>
      </c>
      <c r="CF1056" s="2" t="n">
        <v>0.77</v>
      </c>
      <c r="CG1056" s="2" t="n">
        <v>1.29</v>
      </c>
      <c r="CH1056" s="2" t="n">
        <v>0</v>
      </c>
      <c r="CI1056" s="2" t="n">
        <v>1.29</v>
      </c>
      <c r="CJ1056" s="2" t="n">
        <v>1.29</v>
      </c>
      <c r="CK1056" s="2" t="n">
        <v>0</v>
      </c>
      <c r="CL1056" s="2" t="n">
        <v>1.29</v>
      </c>
      <c r="CM1056" s="2" t="n">
        <v>1.29</v>
      </c>
      <c r="CN1056" s="2" t="n">
        <v>0</v>
      </c>
      <c r="CO1056" s="2" t="n">
        <v>1.29</v>
      </c>
      <c r="CP1056" s="2" t="n">
        <v>1.29</v>
      </c>
      <c r="CQ1056" s="2" t="n">
        <v>0</v>
      </c>
      <c r="CR1056" s="2" t="n">
        <v>1.29</v>
      </c>
      <c r="CS1056" s="2" t="n">
        <v>1.29</v>
      </c>
      <c r="CT1056" s="2" t="n">
        <v>0</v>
      </c>
      <c r="CU1056" s="2" t="n">
        <v>1.29</v>
      </c>
      <c r="CV1056" s="2" t="n">
        <v>1.29</v>
      </c>
      <c r="CW1056" s="2" t="n">
        <v>0</v>
      </c>
      <c r="CX1056" s="2" t="n">
        <v>1.29</v>
      </c>
      <c r="CY1056" s="2" t="n">
        <v>1.29</v>
      </c>
      <c r="CZ1056" s="2" t="n">
        <v>0</v>
      </c>
      <c r="DA1056" s="2" t="n">
        <v>2.57</v>
      </c>
      <c r="DB1056" s="2" t="n">
        <v>1.29</v>
      </c>
      <c r="DC1056" s="2" t="n">
        <v>0</v>
      </c>
      <c r="DD1056" s="2" t="n">
        <v>2.57</v>
      </c>
      <c r="DE1056" s="2" t="n">
        <v>1.29</v>
      </c>
      <c r="DF1056" s="2" t="n">
        <v>0</v>
      </c>
      <c r="DG1056" s="2" t="n">
        <v>4.22</v>
      </c>
      <c r="DH1056" s="2" t="n">
        <v>3.12</v>
      </c>
      <c r="DI1056" s="2" t="n">
        <v>0</v>
      </c>
      <c r="DJ1056" s="2" t="n">
        <v>10.86</v>
      </c>
      <c r="DK1056" s="2" t="n">
        <v>8.41</v>
      </c>
      <c r="DL1056" s="2" t="n">
        <v>0</v>
      </c>
      <c r="DM1056" s="2" t="n">
        <v>20.24</v>
      </c>
      <c r="DN1056" s="2" t="n">
        <v>17.8</v>
      </c>
      <c r="DO1056" s="2" t="n">
        <v>0</v>
      </c>
      <c r="DP1056" s="2" t="n">
        <v>30.93</v>
      </c>
      <c r="DQ1056" s="2" t="n">
        <v>27.2</v>
      </c>
      <c r="DR1056" s="2" t="n">
        <v>0</v>
      </c>
      <c r="DS1056" s="2" t="n">
        <v>46.43</v>
      </c>
      <c r="DT1056" s="2" t="n">
        <v>42.93</v>
      </c>
      <c r="DU1056" s="2" t="n">
        <v>0</v>
      </c>
      <c r="DV1056" s="2" t="n">
        <v>56.57</v>
      </c>
      <c r="DW1056" s="2" t="n">
        <v>54.12</v>
      </c>
      <c r="DX1056" s="2" t="n">
        <v>0</v>
      </c>
      <c r="DY1056" s="2" t="n">
        <v>68.04000000000001</v>
      </c>
      <c r="DZ1056" s="2" t="n">
        <v>65.75</v>
      </c>
      <c r="EA1056" s="2" t="n">
        <v>0</v>
      </c>
      <c r="EB1056" s="2" t="n">
        <v>79.55</v>
      </c>
      <c r="EC1056" s="2" t="n">
        <v>77.09999999999999</v>
      </c>
      <c r="ED1056" s="2" t="n">
        <v>0</v>
      </c>
      <c r="EE1056" s="2" t="n">
        <v>90.86</v>
      </c>
      <c r="EF1056" s="2" t="n">
        <v>88.41</v>
      </c>
      <c r="EG1056" s="2" t="n">
        <v>0</v>
      </c>
      <c r="EH1056" s="2" t="n">
        <v>98.43000000000001</v>
      </c>
      <c r="EI1056" s="2" t="n">
        <v>97.08</v>
      </c>
      <c r="EJ1056" s="2" t="n">
        <v>0</v>
      </c>
      <c r="EK1056" s="2" t="n">
        <v>100</v>
      </c>
      <c r="EL1056" s="2" t="n">
        <v>100</v>
      </c>
      <c r="EM1056" s="2" t="n">
        <v>0</v>
      </c>
      <c r="EN1056" s="2" t="n">
        <v>100</v>
      </c>
      <c r="EO1056" s="2" t="n">
        <v>100</v>
      </c>
      <c r="EP1056" s="2" t="n">
        <v>0</v>
      </c>
    </row>
    <row r="1057">
      <c r="A1057" s="2" t="n">
        <v>2</v>
      </c>
      <c r="B1057" s="2" t="inlineStr">
        <is>
          <t>34.06</t>
        </is>
      </c>
      <c r="C1057" s="2" t="inlineStr">
        <is>
          <t>Acessibilidade</t>
        </is>
      </c>
      <c r="D1057" s="2" t="inlineStr">
        <is>
          <t>03/02/2027</t>
        </is>
      </c>
      <c r="E1057" s="2" t="inlineStr">
        <is>
          <t>16/11/2028</t>
        </is>
      </c>
      <c r="F1057" s="2" t="n">
        <v>56456.61942052555</v>
      </c>
      <c r="G1057" s="2" t="n">
        <v>0</v>
      </c>
      <c r="H1057" s="2" t="n">
        <v>56456.61942052555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1.29</v>
      </c>
      <c r="CE1057" s="2" t="n">
        <v>0</v>
      </c>
      <c r="CF1057" s="2" t="n">
        <v>0.77</v>
      </c>
      <c r="CG1057" s="2" t="n">
        <v>1.29</v>
      </c>
      <c r="CH1057" s="2" t="n">
        <v>0</v>
      </c>
      <c r="CI1057" s="2" t="n">
        <v>1.29</v>
      </c>
      <c r="CJ1057" s="2" t="n">
        <v>1.29</v>
      </c>
      <c r="CK1057" s="2" t="n">
        <v>0</v>
      </c>
      <c r="CL1057" s="2" t="n">
        <v>1.29</v>
      </c>
      <c r="CM1057" s="2" t="n">
        <v>1.29</v>
      </c>
      <c r="CN1057" s="2" t="n">
        <v>0</v>
      </c>
      <c r="CO1057" s="2" t="n">
        <v>1.29</v>
      </c>
      <c r="CP1057" s="2" t="n">
        <v>1.29</v>
      </c>
      <c r="CQ1057" s="2" t="n">
        <v>0</v>
      </c>
      <c r="CR1057" s="2" t="n">
        <v>1.29</v>
      </c>
      <c r="CS1057" s="2" t="n">
        <v>1.29</v>
      </c>
      <c r="CT1057" s="2" t="n">
        <v>0</v>
      </c>
      <c r="CU1057" s="2" t="n">
        <v>1.29</v>
      </c>
      <c r="CV1057" s="2" t="n">
        <v>1.29</v>
      </c>
      <c r="CW1057" s="2" t="n">
        <v>0</v>
      </c>
      <c r="CX1057" s="2" t="n">
        <v>1.29</v>
      </c>
      <c r="CY1057" s="2" t="n">
        <v>1.29</v>
      </c>
      <c r="CZ1057" s="2" t="n">
        <v>0</v>
      </c>
      <c r="DA1057" s="2" t="n">
        <v>2.57</v>
      </c>
      <c r="DB1057" s="2" t="n">
        <v>1.29</v>
      </c>
      <c r="DC1057" s="2" t="n">
        <v>0</v>
      </c>
      <c r="DD1057" s="2" t="n">
        <v>2.57</v>
      </c>
      <c r="DE1057" s="2" t="n">
        <v>1.29</v>
      </c>
      <c r="DF1057" s="2" t="n">
        <v>0</v>
      </c>
      <c r="DG1057" s="2" t="n">
        <v>4.22</v>
      </c>
      <c r="DH1057" s="2" t="n">
        <v>3.12</v>
      </c>
      <c r="DI1057" s="2" t="n">
        <v>0</v>
      </c>
      <c r="DJ1057" s="2" t="n">
        <v>10.86</v>
      </c>
      <c r="DK1057" s="2" t="n">
        <v>8.41</v>
      </c>
      <c r="DL1057" s="2" t="n">
        <v>0</v>
      </c>
      <c r="DM1057" s="2" t="n">
        <v>20.24</v>
      </c>
      <c r="DN1057" s="2" t="n">
        <v>17.8</v>
      </c>
      <c r="DO1057" s="2" t="n">
        <v>0</v>
      </c>
      <c r="DP1057" s="2" t="n">
        <v>30.93</v>
      </c>
      <c r="DQ1057" s="2" t="n">
        <v>27.2</v>
      </c>
      <c r="DR1057" s="2" t="n">
        <v>0</v>
      </c>
      <c r="DS1057" s="2" t="n">
        <v>46.43</v>
      </c>
      <c r="DT1057" s="2" t="n">
        <v>42.93</v>
      </c>
      <c r="DU1057" s="2" t="n">
        <v>0</v>
      </c>
      <c r="DV1057" s="2" t="n">
        <v>56.57</v>
      </c>
      <c r="DW1057" s="2" t="n">
        <v>54.12</v>
      </c>
      <c r="DX1057" s="2" t="n">
        <v>0</v>
      </c>
      <c r="DY1057" s="2" t="n">
        <v>68.04000000000001</v>
      </c>
      <c r="DZ1057" s="2" t="n">
        <v>65.75</v>
      </c>
      <c r="EA1057" s="2" t="n">
        <v>0</v>
      </c>
      <c r="EB1057" s="2" t="n">
        <v>79.55</v>
      </c>
      <c r="EC1057" s="2" t="n">
        <v>77.09999999999999</v>
      </c>
      <c r="ED1057" s="2" t="n">
        <v>0</v>
      </c>
      <c r="EE1057" s="2" t="n">
        <v>90.86</v>
      </c>
      <c r="EF1057" s="2" t="n">
        <v>88.41</v>
      </c>
      <c r="EG1057" s="2" t="n">
        <v>0</v>
      </c>
      <c r="EH1057" s="2" t="n">
        <v>98.43000000000001</v>
      </c>
      <c r="EI1057" s="2" t="n">
        <v>97.08</v>
      </c>
      <c r="EJ1057" s="2" t="n">
        <v>0</v>
      </c>
      <c r="EK1057" s="2" t="n">
        <v>100</v>
      </c>
      <c r="EL1057" s="2" t="n">
        <v>100</v>
      </c>
      <c r="EM1057" s="2" t="n">
        <v>0</v>
      </c>
      <c r="EN1057" s="2" t="n">
        <v>100</v>
      </c>
      <c r="EO1057" s="2" t="n">
        <v>100</v>
      </c>
      <c r="EP1057" s="2" t="n">
        <v>0</v>
      </c>
    </row>
    <row r="1058">
      <c r="A1058" s="2" t="n">
        <v>3</v>
      </c>
      <c r="B1058" s="2" t="inlineStr">
        <is>
          <t>34.06.01</t>
        </is>
      </c>
      <c r="C1058" s="2" t="inlineStr">
        <is>
          <t>Barra para banheiro conforto 40cm aço polido 2310.I.040.POL</t>
        </is>
      </c>
      <c r="D1058" s="2" t="inlineStr">
        <is>
          <t>03/02/2027</t>
        </is>
      </c>
      <c r="E1058" s="2" t="inlineStr">
        <is>
          <t>16/11/2028</t>
        </is>
      </c>
      <c r="F1058" s="2" t="n">
        <v>16896.29584263907</v>
      </c>
      <c r="G1058" s="2" t="n">
        <v>0</v>
      </c>
      <c r="H1058" s="2" t="n">
        <v>16896.29584263907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1.29</v>
      </c>
      <c r="CE1058" s="2" t="n">
        <v>0</v>
      </c>
      <c r="CF1058" s="2" t="n">
        <v>0.77</v>
      </c>
      <c r="CG1058" s="2" t="n">
        <v>1.29</v>
      </c>
      <c r="CH1058" s="2" t="n">
        <v>0</v>
      </c>
      <c r="CI1058" s="2" t="n">
        <v>1.29</v>
      </c>
      <c r="CJ1058" s="2" t="n">
        <v>1.29</v>
      </c>
      <c r="CK1058" s="2" t="n">
        <v>0</v>
      </c>
      <c r="CL1058" s="2" t="n">
        <v>1.29</v>
      </c>
      <c r="CM1058" s="2" t="n">
        <v>1.29</v>
      </c>
      <c r="CN1058" s="2" t="n">
        <v>0</v>
      </c>
      <c r="CO1058" s="2" t="n">
        <v>1.29</v>
      </c>
      <c r="CP1058" s="2" t="n">
        <v>1.29</v>
      </c>
      <c r="CQ1058" s="2" t="n">
        <v>0</v>
      </c>
      <c r="CR1058" s="2" t="n">
        <v>1.29</v>
      </c>
      <c r="CS1058" s="2" t="n">
        <v>1.29</v>
      </c>
      <c r="CT1058" s="2" t="n">
        <v>0</v>
      </c>
      <c r="CU1058" s="2" t="n">
        <v>1.29</v>
      </c>
      <c r="CV1058" s="2" t="n">
        <v>1.29</v>
      </c>
      <c r="CW1058" s="2" t="n">
        <v>0</v>
      </c>
      <c r="CX1058" s="2" t="n">
        <v>1.29</v>
      </c>
      <c r="CY1058" s="2" t="n">
        <v>1.29</v>
      </c>
      <c r="CZ1058" s="2" t="n">
        <v>0</v>
      </c>
      <c r="DA1058" s="2" t="n">
        <v>2.57</v>
      </c>
      <c r="DB1058" s="2" t="n">
        <v>1.29</v>
      </c>
      <c r="DC1058" s="2" t="n">
        <v>0</v>
      </c>
      <c r="DD1058" s="2" t="n">
        <v>2.57</v>
      </c>
      <c r="DE1058" s="2" t="n">
        <v>1.29</v>
      </c>
      <c r="DF1058" s="2" t="n">
        <v>0</v>
      </c>
      <c r="DG1058" s="2" t="n">
        <v>4.22</v>
      </c>
      <c r="DH1058" s="2" t="n">
        <v>3.12</v>
      </c>
      <c r="DI1058" s="2" t="n">
        <v>0</v>
      </c>
      <c r="DJ1058" s="2" t="n">
        <v>10.86</v>
      </c>
      <c r="DK1058" s="2" t="n">
        <v>8.41</v>
      </c>
      <c r="DL1058" s="2" t="n">
        <v>0</v>
      </c>
      <c r="DM1058" s="2" t="n">
        <v>20.24</v>
      </c>
      <c r="DN1058" s="2" t="n">
        <v>17.8</v>
      </c>
      <c r="DO1058" s="2" t="n">
        <v>0</v>
      </c>
      <c r="DP1058" s="2" t="n">
        <v>30.93</v>
      </c>
      <c r="DQ1058" s="2" t="n">
        <v>27.2</v>
      </c>
      <c r="DR1058" s="2" t="n">
        <v>0</v>
      </c>
      <c r="DS1058" s="2" t="n">
        <v>46.43</v>
      </c>
      <c r="DT1058" s="2" t="n">
        <v>42.93</v>
      </c>
      <c r="DU1058" s="2" t="n">
        <v>0</v>
      </c>
      <c r="DV1058" s="2" t="n">
        <v>56.57</v>
      </c>
      <c r="DW1058" s="2" t="n">
        <v>54.12</v>
      </c>
      <c r="DX1058" s="2" t="n">
        <v>0</v>
      </c>
      <c r="DY1058" s="2" t="n">
        <v>68.04000000000001</v>
      </c>
      <c r="DZ1058" s="2" t="n">
        <v>65.75</v>
      </c>
      <c r="EA1058" s="2" t="n">
        <v>0</v>
      </c>
      <c r="EB1058" s="2" t="n">
        <v>79.55</v>
      </c>
      <c r="EC1058" s="2" t="n">
        <v>77.09999999999999</v>
      </c>
      <c r="ED1058" s="2" t="n">
        <v>0</v>
      </c>
      <c r="EE1058" s="2" t="n">
        <v>90.86</v>
      </c>
      <c r="EF1058" s="2" t="n">
        <v>88.41</v>
      </c>
      <c r="EG1058" s="2" t="n">
        <v>0</v>
      </c>
      <c r="EH1058" s="2" t="n">
        <v>98.43000000000001</v>
      </c>
      <c r="EI1058" s="2" t="n">
        <v>97.08</v>
      </c>
      <c r="EJ1058" s="2" t="n">
        <v>0</v>
      </c>
      <c r="EK1058" s="2" t="n">
        <v>100</v>
      </c>
      <c r="EL1058" s="2" t="n">
        <v>100</v>
      </c>
      <c r="EM1058" s="2" t="n">
        <v>0</v>
      </c>
      <c r="EN1058" s="2" t="n">
        <v>100</v>
      </c>
      <c r="EO1058" s="2" t="n">
        <v>100</v>
      </c>
      <c r="EP1058" s="2" t="n">
        <v>0</v>
      </c>
    </row>
    <row r="1059">
      <c r="A1059" s="2" t="n">
        <v>3</v>
      </c>
      <c r="B1059" s="2" t="inlineStr">
        <is>
          <t>34.06.02</t>
        </is>
      </c>
      <c r="C1059" s="2" t="inlineStr">
        <is>
          <t>Barra para banheiro conforto 70cm aço polido 2310.I.070.POL</t>
        </is>
      </c>
      <c r="D1059" s="2" t="inlineStr">
        <is>
          <t>03/02/2027</t>
        </is>
      </c>
      <c r="E1059" s="2" t="inlineStr">
        <is>
          <t>16/11/2028</t>
        </is>
      </c>
      <c r="F1059" s="2" t="n">
        <v>9072.097073365943</v>
      </c>
      <c r="G1059" s="2" t="n">
        <v>0</v>
      </c>
      <c r="H1059" s="2" t="n">
        <v>9072.097073365943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1.29</v>
      </c>
      <c r="CE1059" s="2" t="n">
        <v>0</v>
      </c>
      <c r="CF1059" s="2" t="n">
        <v>0.77</v>
      </c>
      <c r="CG1059" s="2" t="n">
        <v>1.29</v>
      </c>
      <c r="CH1059" s="2" t="n">
        <v>0</v>
      </c>
      <c r="CI1059" s="2" t="n">
        <v>1.29</v>
      </c>
      <c r="CJ1059" s="2" t="n">
        <v>1.29</v>
      </c>
      <c r="CK1059" s="2" t="n">
        <v>0</v>
      </c>
      <c r="CL1059" s="2" t="n">
        <v>1.29</v>
      </c>
      <c r="CM1059" s="2" t="n">
        <v>1.29</v>
      </c>
      <c r="CN1059" s="2" t="n">
        <v>0</v>
      </c>
      <c r="CO1059" s="2" t="n">
        <v>1.29</v>
      </c>
      <c r="CP1059" s="2" t="n">
        <v>1.29</v>
      </c>
      <c r="CQ1059" s="2" t="n">
        <v>0</v>
      </c>
      <c r="CR1059" s="2" t="n">
        <v>1.29</v>
      </c>
      <c r="CS1059" s="2" t="n">
        <v>1.29</v>
      </c>
      <c r="CT1059" s="2" t="n">
        <v>0</v>
      </c>
      <c r="CU1059" s="2" t="n">
        <v>1.29</v>
      </c>
      <c r="CV1059" s="2" t="n">
        <v>1.29</v>
      </c>
      <c r="CW1059" s="2" t="n">
        <v>0</v>
      </c>
      <c r="CX1059" s="2" t="n">
        <v>1.29</v>
      </c>
      <c r="CY1059" s="2" t="n">
        <v>1.29</v>
      </c>
      <c r="CZ1059" s="2" t="n">
        <v>0</v>
      </c>
      <c r="DA1059" s="2" t="n">
        <v>2.57</v>
      </c>
      <c r="DB1059" s="2" t="n">
        <v>1.29</v>
      </c>
      <c r="DC1059" s="2" t="n">
        <v>0</v>
      </c>
      <c r="DD1059" s="2" t="n">
        <v>2.57</v>
      </c>
      <c r="DE1059" s="2" t="n">
        <v>1.29</v>
      </c>
      <c r="DF1059" s="2" t="n">
        <v>0</v>
      </c>
      <c r="DG1059" s="2" t="n">
        <v>4.22</v>
      </c>
      <c r="DH1059" s="2" t="n">
        <v>3.12</v>
      </c>
      <c r="DI1059" s="2" t="n">
        <v>0</v>
      </c>
      <c r="DJ1059" s="2" t="n">
        <v>10.86</v>
      </c>
      <c r="DK1059" s="2" t="n">
        <v>8.41</v>
      </c>
      <c r="DL1059" s="2" t="n">
        <v>0</v>
      </c>
      <c r="DM1059" s="2" t="n">
        <v>20.24</v>
      </c>
      <c r="DN1059" s="2" t="n">
        <v>17.8</v>
      </c>
      <c r="DO1059" s="2" t="n">
        <v>0</v>
      </c>
      <c r="DP1059" s="2" t="n">
        <v>30.93</v>
      </c>
      <c r="DQ1059" s="2" t="n">
        <v>27.2</v>
      </c>
      <c r="DR1059" s="2" t="n">
        <v>0</v>
      </c>
      <c r="DS1059" s="2" t="n">
        <v>46.43</v>
      </c>
      <c r="DT1059" s="2" t="n">
        <v>42.93</v>
      </c>
      <c r="DU1059" s="2" t="n">
        <v>0</v>
      </c>
      <c r="DV1059" s="2" t="n">
        <v>56.57</v>
      </c>
      <c r="DW1059" s="2" t="n">
        <v>54.12</v>
      </c>
      <c r="DX1059" s="2" t="n">
        <v>0</v>
      </c>
      <c r="DY1059" s="2" t="n">
        <v>68.04000000000001</v>
      </c>
      <c r="DZ1059" s="2" t="n">
        <v>65.75</v>
      </c>
      <c r="EA1059" s="2" t="n">
        <v>0</v>
      </c>
      <c r="EB1059" s="2" t="n">
        <v>79.55</v>
      </c>
      <c r="EC1059" s="2" t="n">
        <v>77.09999999999999</v>
      </c>
      <c r="ED1059" s="2" t="n">
        <v>0</v>
      </c>
      <c r="EE1059" s="2" t="n">
        <v>90.86</v>
      </c>
      <c r="EF1059" s="2" t="n">
        <v>88.41</v>
      </c>
      <c r="EG1059" s="2" t="n">
        <v>0</v>
      </c>
      <c r="EH1059" s="2" t="n">
        <v>98.43000000000001</v>
      </c>
      <c r="EI1059" s="2" t="n">
        <v>97.08</v>
      </c>
      <c r="EJ1059" s="2" t="n">
        <v>0</v>
      </c>
      <c r="EK1059" s="2" t="n">
        <v>100</v>
      </c>
      <c r="EL1059" s="2" t="n">
        <v>100</v>
      </c>
      <c r="EM1059" s="2" t="n">
        <v>0</v>
      </c>
      <c r="EN1059" s="2" t="n">
        <v>100</v>
      </c>
      <c r="EO1059" s="2" t="n">
        <v>100</v>
      </c>
      <c r="EP1059" s="2" t="n">
        <v>0</v>
      </c>
    </row>
    <row r="1060">
      <c r="A1060" s="2" t="n">
        <v>3</v>
      </c>
      <c r="B1060" s="2" t="inlineStr">
        <is>
          <t>34.06.03</t>
        </is>
      </c>
      <c r="C1060" s="2" t="inlineStr">
        <is>
          <t>Barra para banheiro conforto 80cm aço polido 2310.I.080.POL</t>
        </is>
      </c>
      <c r="D1060" s="2" t="inlineStr">
        <is>
          <t>03/02/2027</t>
        </is>
      </c>
      <c r="E1060" s="2" t="inlineStr">
        <is>
          <t>16/11/2028</t>
        </is>
      </c>
      <c r="F1060" s="2" t="n">
        <v>22632.18952419065</v>
      </c>
      <c r="G1060" s="2" t="n">
        <v>0</v>
      </c>
      <c r="H1060" s="2" t="n">
        <v>22632.18952419065</v>
      </c>
      <c r="I1060" s="2" t="n">
        <v>0</v>
      </c>
      <c r="J1060" s="2" t="n">
        <v>0</v>
      </c>
      <c r="K1060" s="2" t="n">
        <v>0</v>
      </c>
      <c r="L1060" s="2" t="n">
        <v>0</v>
      </c>
      <c r="M1060" s="2" t="n">
        <v>0</v>
      </c>
      <c r="N1060" s="2" t="n">
        <v>0</v>
      </c>
      <c r="O1060" s="2" t="n">
        <v>0</v>
      </c>
      <c r="P1060" s="2" t="n">
        <v>0</v>
      </c>
      <c r="Q1060" s="2" t="n">
        <v>0</v>
      </c>
      <c r="R1060" s="2" t="n">
        <v>0</v>
      </c>
      <c r="S1060" s="2" t="n">
        <v>0</v>
      </c>
      <c r="T1060" s="2" t="n">
        <v>0</v>
      </c>
      <c r="U1060" s="2" t="n">
        <v>0</v>
      </c>
      <c r="V1060" s="2" t="n">
        <v>0</v>
      </c>
      <c r="W1060" s="2" t="n">
        <v>0</v>
      </c>
      <c r="X1060" s="2" t="n">
        <v>0</v>
      </c>
      <c r="Y1060" s="2" t="n">
        <v>0</v>
      </c>
      <c r="Z1060" s="2" t="n">
        <v>0</v>
      </c>
      <c r="AA1060" s="2" t="n">
        <v>0</v>
      </c>
      <c r="AB1060" s="2" t="n">
        <v>0</v>
      </c>
      <c r="AC1060" s="2" t="n">
        <v>0</v>
      </c>
      <c r="AD1060" s="2" t="n">
        <v>0</v>
      </c>
      <c r="AE1060" s="2" t="n">
        <v>0</v>
      </c>
      <c r="AF1060" s="2" t="n">
        <v>0</v>
      </c>
      <c r="AG1060" s="2" t="n">
        <v>0</v>
      </c>
      <c r="AH1060" s="2" t="n">
        <v>0</v>
      </c>
      <c r="AI1060" s="2" t="n">
        <v>0</v>
      </c>
      <c r="AJ1060" s="2" t="n">
        <v>0</v>
      </c>
      <c r="AK1060" s="2" t="n">
        <v>0</v>
      </c>
      <c r="AL1060" s="2" t="n">
        <v>0</v>
      </c>
      <c r="AM1060" s="2" t="n">
        <v>0</v>
      </c>
      <c r="AN1060" s="2" t="n">
        <v>0</v>
      </c>
      <c r="AO1060" s="2" t="n">
        <v>0</v>
      </c>
      <c r="AP1060" s="2" t="n">
        <v>0</v>
      </c>
      <c r="AQ1060" s="2" t="n">
        <v>0</v>
      </c>
      <c r="AR1060" s="2" t="n">
        <v>0</v>
      </c>
      <c r="AS1060" s="2" t="n">
        <v>0</v>
      </c>
      <c r="AT1060" s="2" t="n">
        <v>0</v>
      </c>
      <c r="AU1060" s="2" t="n">
        <v>0</v>
      </c>
      <c r="AV1060" s="2" t="n">
        <v>0</v>
      </c>
      <c r="AW1060" s="2" t="n">
        <v>0</v>
      </c>
      <c r="AX1060" s="2" t="n">
        <v>0</v>
      </c>
      <c r="AY1060" s="2" t="n">
        <v>0</v>
      </c>
      <c r="AZ1060" s="2" t="n">
        <v>0</v>
      </c>
      <c r="BA1060" s="2" t="n">
        <v>0</v>
      </c>
      <c r="BB1060" s="2" t="n">
        <v>0</v>
      </c>
      <c r="BC1060" s="2" t="n">
        <v>0</v>
      </c>
      <c r="BD1060" s="2" t="n">
        <v>0</v>
      </c>
      <c r="BE1060" s="2" t="n">
        <v>0</v>
      </c>
      <c r="BF1060" s="2" t="n">
        <v>0</v>
      </c>
      <c r="BG1060" s="2" t="n">
        <v>0</v>
      </c>
      <c r="BH1060" s="2" t="n">
        <v>0</v>
      </c>
      <c r="BI1060" s="2" t="n">
        <v>0</v>
      </c>
      <c r="BJ1060" s="2" t="n">
        <v>0</v>
      </c>
      <c r="BK1060" s="2" t="n">
        <v>0</v>
      </c>
      <c r="BL1060" s="2" t="n">
        <v>0</v>
      </c>
      <c r="BM1060" s="2" t="n">
        <v>0</v>
      </c>
      <c r="BN1060" s="2" t="n">
        <v>0</v>
      </c>
      <c r="BO1060" s="2" t="n">
        <v>0</v>
      </c>
      <c r="BP1060" s="2" t="n">
        <v>0</v>
      </c>
      <c r="BQ1060" s="2" t="n">
        <v>0</v>
      </c>
      <c r="BR1060" s="2" t="n">
        <v>0</v>
      </c>
      <c r="BS1060" s="2" t="n">
        <v>0</v>
      </c>
      <c r="BT1060" s="2" t="n">
        <v>0</v>
      </c>
      <c r="BU1060" s="2" t="n">
        <v>0</v>
      </c>
      <c r="BV1060" s="2" t="n">
        <v>0</v>
      </c>
      <c r="BW1060" s="2" t="n">
        <v>0</v>
      </c>
      <c r="BX1060" s="2" t="n">
        <v>0</v>
      </c>
      <c r="BY1060" s="2" t="n">
        <v>0</v>
      </c>
      <c r="BZ1060" s="2" t="n">
        <v>0</v>
      </c>
      <c r="CA1060" s="2" t="n">
        <v>0</v>
      </c>
      <c r="CB1060" s="2" t="n">
        <v>0</v>
      </c>
      <c r="CC1060" s="2" t="n">
        <v>0</v>
      </c>
      <c r="CD1060" s="2" t="n">
        <v>1.29</v>
      </c>
      <c r="CE1060" s="2" t="n">
        <v>0</v>
      </c>
      <c r="CF1060" s="2" t="n">
        <v>0.77</v>
      </c>
      <c r="CG1060" s="2" t="n">
        <v>1.29</v>
      </c>
      <c r="CH1060" s="2" t="n">
        <v>0</v>
      </c>
      <c r="CI1060" s="2" t="n">
        <v>1.29</v>
      </c>
      <c r="CJ1060" s="2" t="n">
        <v>1.29</v>
      </c>
      <c r="CK1060" s="2" t="n">
        <v>0</v>
      </c>
      <c r="CL1060" s="2" t="n">
        <v>1.29</v>
      </c>
      <c r="CM1060" s="2" t="n">
        <v>1.29</v>
      </c>
      <c r="CN1060" s="2" t="n">
        <v>0</v>
      </c>
      <c r="CO1060" s="2" t="n">
        <v>1.29</v>
      </c>
      <c r="CP1060" s="2" t="n">
        <v>1.29</v>
      </c>
      <c r="CQ1060" s="2" t="n">
        <v>0</v>
      </c>
      <c r="CR1060" s="2" t="n">
        <v>1.29</v>
      </c>
      <c r="CS1060" s="2" t="n">
        <v>1.29</v>
      </c>
      <c r="CT1060" s="2" t="n">
        <v>0</v>
      </c>
      <c r="CU1060" s="2" t="n">
        <v>1.29</v>
      </c>
      <c r="CV1060" s="2" t="n">
        <v>1.29</v>
      </c>
      <c r="CW1060" s="2" t="n">
        <v>0</v>
      </c>
      <c r="CX1060" s="2" t="n">
        <v>1.29</v>
      </c>
      <c r="CY1060" s="2" t="n">
        <v>1.29</v>
      </c>
      <c r="CZ1060" s="2" t="n">
        <v>0</v>
      </c>
      <c r="DA1060" s="2" t="n">
        <v>2.57</v>
      </c>
      <c r="DB1060" s="2" t="n">
        <v>1.29</v>
      </c>
      <c r="DC1060" s="2" t="n">
        <v>0</v>
      </c>
      <c r="DD1060" s="2" t="n">
        <v>2.57</v>
      </c>
      <c r="DE1060" s="2" t="n">
        <v>1.29</v>
      </c>
      <c r="DF1060" s="2" t="n">
        <v>0</v>
      </c>
      <c r="DG1060" s="2" t="n">
        <v>4.22</v>
      </c>
      <c r="DH1060" s="2" t="n">
        <v>3.12</v>
      </c>
      <c r="DI1060" s="2" t="n">
        <v>0</v>
      </c>
      <c r="DJ1060" s="2" t="n">
        <v>10.86</v>
      </c>
      <c r="DK1060" s="2" t="n">
        <v>8.41</v>
      </c>
      <c r="DL1060" s="2" t="n">
        <v>0</v>
      </c>
      <c r="DM1060" s="2" t="n">
        <v>20.24</v>
      </c>
      <c r="DN1060" s="2" t="n">
        <v>17.8</v>
      </c>
      <c r="DO1060" s="2" t="n">
        <v>0</v>
      </c>
      <c r="DP1060" s="2" t="n">
        <v>30.93</v>
      </c>
      <c r="DQ1060" s="2" t="n">
        <v>27.2</v>
      </c>
      <c r="DR1060" s="2" t="n">
        <v>0</v>
      </c>
      <c r="DS1060" s="2" t="n">
        <v>46.43</v>
      </c>
      <c r="DT1060" s="2" t="n">
        <v>42.93</v>
      </c>
      <c r="DU1060" s="2" t="n">
        <v>0</v>
      </c>
      <c r="DV1060" s="2" t="n">
        <v>56.57</v>
      </c>
      <c r="DW1060" s="2" t="n">
        <v>54.12</v>
      </c>
      <c r="DX1060" s="2" t="n">
        <v>0</v>
      </c>
      <c r="DY1060" s="2" t="n">
        <v>68.04000000000001</v>
      </c>
      <c r="DZ1060" s="2" t="n">
        <v>65.75</v>
      </c>
      <c r="EA1060" s="2" t="n">
        <v>0</v>
      </c>
      <c r="EB1060" s="2" t="n">
        <v>79.55</v>
      </c>
      <c r="EC1060" s="2" t="n">
        <v>77.09999999999999</v>
      </c>
      <c r="ED1060" s="2" t="n">
        <v>0</v>
      </c>
      <c r="EE1060" s="2" t="n">
        <v>90.86</v>
      </c>
      <c r="EF1060" s="2" t="n">
        <v>88.41</v>
      </c>
      <c r="EG1060" s="2" t="n">
        <v>0</v>
      </c>
      <c r="EH1060" s="2" t="n">
        <v>98.43000000000001</v>
      </c>
      <c r="EI1060" s="2" t="n">
        <v>97.08</v>
      </c>
      <c r="EJ1060" s="2" t="n">
        <v>0</v>
      </c>
      <c r="EK1060" s="2" t="n">
        <v>100</v>
      </c>
      <c r="EL1060" s="2" t="n">
        <v>100</v>
      </c>
      <c r="EM1060" s="2" t="n">
        <v>0</v>
      </c>
      <c r="EN1060" s="2" t="n">
        <v>100</v>
      </c>
      <c r="EO1060" s="2" t="n">
        <v>100</v>
      </c>
      <c r="EP1060" s="2" t="n">
        <v>0</v>
      </c>
    </row>
    <row r="1061">
      <c r="A1061" s="2" t="n">
        <v>3</v>
      </c>
      <c r="B1061" s="2" t="inlineStr">
        <is>
          <t>34.06.04</t>
        </is>
      </c>
      <c r="C1061" s="2" t="inlineStr">
        <is>
          <t>Barra de apoio em L, em aço polido, ref.: Deca Conforto, 2335.I.POL.</t>
        </is>
      </c>
      <c r="D1061" s="2" t="inlineStr">
        <is>
          <t>03/02/2027</t>
        </is>
      </c>
      <c r="E1061" s="2" t="inlineStr">
        <is>
          <t>16/11/2028</t>
        </is>
      </c>
      <c r="F1061" s="2" t="n">
        <v>1248.018490164942</v>
      </c>
      <c r="G1061" s="2" t="n">
        <v>0</v>
      </c>
      <c r="H1061" s="2" t="n">
        <v>1248.018490164942</v>
      </c>
      <c r="I1061" s="2" t="n">
        <v>0</v>
      </c>
      <c r="J1061" s="2" t="n">
        <v>0</v>
      </c>
      <c r="K1061" s="2" t="n">
        <v>0</v>
      </c>
      <c r="L1061" s="2" t="n">
        <v>0</v>
      </c>
      <c r="M1061" s="2" t="n">
        <v>0</v>
      </c>
      <c r="N1061" s="2" t="n">
        <v>0</v>
      </c>
      <c r="O1061" s="2" t="n">
        <v>0</v>
      </c>
      <c r="P1061" s="2" t="n">
        <v>0</v>
      </c>
      <c r="Q1061" s="2" t="n">
        <v>0</v>
      </c>
      <c r="R1061" s="2" t="n">
        <v>0</v>
      </c>
      <c r="S1061" s="2" t="n">
        <v>0</v>
      </c>
      <c r="T1061" s="2" t="n">
        <v>0</v>
      </c>
      <c r="U1061" s="2" t="n">
        <v>0</v>
      </c>
      <c r="V1061" s="2" t="n">
        <v>0</v>
      </c>
      <c r="W1061" s="2" t="n">
        <v>0</v>
      </c>
      <c r="X1061" s="2" t="n">
        <v>0</v>
      </c>
      <c r="Y1061" s="2" t="n">
        <v>0</v>
      </c>
      <c r="Z1061" s="2" t="n">
        <v>0</v>
      </c>
      <c r="AA1061" s="2" t="n">
        <v>0</v>
      </c>
      <c r="AB1061" s="2" t="n">
        <v>0</v>
      </c>
      <c r="AC1061" s="2" t="n">
        <v>0</v>
      </c>
      <c r="AD1061" s="2" t="n">
        <v>0</v>
      </c>
      <c r="AE1061" s="2" t="n">
        <v>0</v>
      </c>
      <c r="AF1061" s="2" t="n">
        <v>0</v>
      </c>
      <c r="AG1061" s="2" t="n">
        <v>0</v>
      </c>
      <c r="AH1061" s="2" t="n">
        <v>0</v>
      </c>
      <c r="AI1061" s="2" t="n">
        <v>0</v>
      </c>
      <c r="AJ1061" s="2" t="n">
        <v>0</v>
      </c>
      <c r="AK1061" s="2" t="n">
        <v>0</v>
      </c>
      <c r="AL1061" s="2" t="n">
        <v>0</v>
      </c>
      <c r="AM1061" s="2" t="n">
        <v>0</v>
      </c>
      <c r="AN1061" s="2" t="n">
        <v>0</v>
      </c>
      <c r="AO1061" s="2" t="n">
        <v>0</v>
      </c>
      <c r="AP1061" s="2" t="n">
        <v>0</v>
      </c>
      <c r="AQ1061" s="2" t="n">
        <v>0</v>
      </c>
      <c r="AR1061" s="2" t="n">
        <v>0</v>
      </c>
      <c r="AS1061" s="2" t="n">
        <v>0</v>
      </c>
      <c r="AT1061" s="2" t="n">
        <v>0</v>
      </c>
      <c r="AU1061" s="2" t="n">
        <v>0</v>
      </c>
      <c r="AV1061" s="2" t="n">
        <v>0</v>
      </c>
      <c r="AW1061" s="2" t="n">
        <v>0</v>
      </c>
      <c r="AX1061" s="2" t="n">
        <v>0</v>
      </c>
      <c r="AY1061" s="2" t="n">
        <v>0</v>
      </c>
      <c r="AZ1061" s="2" t="n">
        <v>0</v>
      </c>
      <c r="BA1061" s="2" t="n">
        <v>0</v>
      </c>
      <c r="BB1061" s="2" t="n">
        <v>0</v>
      </c>
      <c r="BC1061" s="2" t="n">
        <v>0</v>
      </c>
      <c r="BD1061" s="2" t="n">
        <v>0</v>
      </c>
      <c r="BE1061" s="2" t="n">
        <v>0</v>
      </c>
      <c r="BF1061" s="2" t="n">
        <v>0</v>
      </c>
      <c r="BG1061" s="2" t="n">
        <v>0</v>
      </c>
      <c r="BH1061" s="2" t="n">
        <v>0</v>
      </c>
      <c r="BI1061" s="2" t="n">
        <v>0</v>
      </c>
      <c r="BJ1061" s="2" t="n">
        <v>0</v>
      </c>
      <c r="BK1061" s="2" t="n">
        <v>0</v>
      </c>
      <c r="BL1061" s="2" t="n">
        <v>0</v>
      </c>
      <c r="BM1061" s="2" t="n">
        <v>0</v>
      </c>
      <c r="BN1061" s="2" t="n">
        <v>0</v>
      </c>
      <c r="BO1061" s="2" t="n">
        <v>0</v>
      </c>
      <c r="BP1061" s="2" t="n">
        <v>0</v>
      </c>
      <c r="BQ1061" s="2" t="n">
        <v>0</v>
      </c>
      <c r="BR1061" s="2" t="n">
        <v>0</v>
      </c>
      <c r="BS1061" s="2" t="n">
        <v>0</v>
      </c>
      <c r="BT1061" s="2" t="n">
        <v>0</v>
      </c>
      <c r="BU1061" s="2" t="n">
        <v>0</v>
      </c>
      <c r="BV1061" s="2" t="n">
        <v>0</v>
      </c>
      <c r="BW1061" s="2" t="n">
        <v>0</v>
      </c>
      <c r="BX1061" s="2" t="n">
        <v>0</v>
      </c>
      <c r="BY1061" s="2" t="n">
        <v>0</v>
      </c>
      <c r="BZ1061" s="2" t="n">
        <v>0</v>
      </c>
      <c r="CA1061" s="2" t="n">
        <v>0</v>
      </c>
      <c r="CB1061" s="2" t="n">
        <v>0</v>
      </c>
      <c r="CC1061" s="2" t="n">
        <v>0</v>
      </c>
      <c r="CD1061" s="2" t="n">
        <v>1.29</v>
      </c>
      <c r="CE1061" s="2" t="n">
        <v>0</v>
      </c>
      <c r="CF1061" s="2" t="n">
        <v>0.77</v>
      </c>
      <c r="CG1061" s="2" t="n">
        <v>1.29</v>
      </c>
      <c r="CH1061" s="2" t="n">
        <v>0</v>
      </c>
      <c r="CI1061" s="2" t="n">
        <v>1.29</v>
      </c>
      <c r="CJ1061" s="2" t="n">
        <v>1.29</v>
      </c>
      <c r="CK1061" s="2" t="n">
        <v>0</v>
      </c>
      <c r="CL1061" s="2" t="n">
        <v>1.29</v>
      </c>
      <c r="CM1061" s="2" t="n">
        <v>1.29</v>
      </c>
      <c r="CN1061" s="2" t="n">
        <v>0</v>
      </c>
      <c r="CO1061" s="2" t="n">
        <v>1.29</v>
      </c>
      <c r="CP1061" s="2" t="n">
        <v>1.29</v>
      </c>
      <c r="CQ1061" s="2" t="n">
        <v>0</v>
      </c>
      <c r="CR1061" s="2" t="n">
        <v>1.29</v>
      </c>
      <c r="CS1061" s="2" t="n">
        <v>1.29</v>
      </c>
      <c r="CT1061" s="2" t="n">
        <v>0</v>
      </c>
      <c r="CU1061" s="2" t="n">
        <v>1.29</v>
      </c>
      <c r="CV1061" s="2" t="n">
        <v>1.29</v>
      </c>
      <c r="CW1061" s="2" t="n">
        <v>0</v>
      </c>
      <c r="CX1061" s="2" t="n">
        <v>1.29</v>
      </c>
      <c r="CY1061" s="2" t="n">
        <v>1.29</v>
      </c>
      <c r="CZ1061" s="2" t="n">
        <v>0</v>
      </c>
      <c r="DA1061" s="2" t="n">
        <v>2.57</v>
      </c>
      <c r="DB1061" s="2" t="n">
        <v>1.29</v>
      </c>
      <c r="DC1061" s="2" t="n">
        <v>0</v>
      </c>
      <c r="DD1061" s="2" t="n">
        <v>2.57</v>
      </c>
      <c r="DE1061" s="2" t="n">
        <v>1.29</v>
      </c>
      <c r="DF1061" s="2" t="n">
        <v>0</v>
      </c>
      <c r="DG1061" s="2" t="n">
        <v>4.22</v>
      </c>
      <c r="DH1061" s="2" t="n">
        <v>3.12</v>
      </c>
      <c r="DI1061" s="2" t="n">
        <v>0</v>
      </c>
      <c r="DJ1061" s="2" t="n">
        <v>10.86</v>
      </c>
      <c r="DK1061" s="2" t="n">
        <v>8.41</v>
      </c>
      <c r="DL1061" s="2" t="n">
        <v>0</v>
      </c>
      <c r="DM1061" s="2" t="n">
        <v>20.24</v>
      </c>
      <c r="DN1061" s="2" t="n">
        <v>17.8</v>
      </c>
      <c r="DO1061" s="2" t="n">
        <v>0</v>
      </c>
      <c r="DP1061" s="2" t="n">
        <v>30.93</v>
      </c>
      <c r="DQ1061" s="2" t="n">
        <v>27.2</v>
      </c>
      <c r="DR1061" s="2" t="n">
        <v>0</v>
      </c>
      <c r="DS1061" s="2" t="n">
        <v>46.43</v>
      </c>
      <c r="DT1061" s="2" t="n">
        <v>42.93</v>
      </c>
      <c r="DU1061" s="2" t="n">
        <v>0</v>
      </c>
      <c r="DV1061" s="2" t="n">
        <v>56.57</v>
      </c>
      <c r="DW1061" s="2" t="n">
        <v>54.12</v>
      </c>
      <c r="DX1061" s="2" t="n">
        <v>0</v>
      </c>
      <c r="DY1061" s="2" t="n">
        <v>68.04000000000001</v>
      </c>
      <c r="DZ1061" s="2" t="n">
        <v>65.75</v>
      </c>
      <c r="EA1061" s="2" t="n">
        <v>0</v>
      </c>
      <c r="EB1061" s="2" t="n">
        <v>79.55</v>
      </c>
      <c r="EC1061" s="2" t="n">
        <v>77.09999999999999</v>
      </c>
      <c r="ED1061" s="2" t="n">
        <v>0</v>
      </c>
      <c r="EE1061" s="2" t="n">
        <v>90.86</v>
      </c>
      <c r="EF1061" s="2" t="n">
        <v>88.41</v>
      </c>
      <c r="EG1061" s="2" t="n">
        <v>0</v>
      </c>
      <c r="EH1061" s="2" t="n">
        <v>98.43000000000001</v>
      </c>
      <c r="EI1061" s="2" t="n">
        <v>97.08</v>
      </c>
      <c r="EJ1061" s="2" t="n">
        <v>0</v>
      </c>
      <c r="EK1061" s="2" t="n">
        <v>100</v>
      </c>
      <c r="EL1061" s="2" t="n">
        <v>100</v>
      </c>
      <c r="EM1061" s="2" t="n">
        <v>0</v>
      </c>
      <c r="EN1061" s="2" t="n">
        <v>100</v>
      </c>
      <c r="EO1061" s="2" t="n">
        <v>100</v>
      </c>
      <c r="EP1061" s="2" t="n">
        <v>0</v>
      </c>
    </row>
    <row r="1062">
      <c r="A1062" s="2" t="n">
        <v>3</v>
      </c>
      <c r="B1062" s="2" t="inlineStr">
        <is>
          <t>34.06.05</t>
        </is>
      </c>
      <c r="C1062" s="2" t="inlineStr">
        <is>
          <t>Cadeira de banho, ref.: Deca Articulado Conforto, 2355.E.BR</t>
        </is>
      </c>
      <c r="D1062" s="2" t="inlineStr">
        <is>
          <t>03/02/2027</t>
        </is>
      </c>
      <c r="E1062" s="2" t="inlineStr">
        <is>
          <t>16/11/2028</t>
        </is>
      </c>
      <c r="F1062" s="2" t="n">
        <v>6608.018490164941</v>
      </c>
      <c r="G1062" s="2" t="n">
        <v>0</v>
      </c>
      <c r="H1062" s="2" t="n">
        <v>6608.018490164941</v>
      </c>
      <c r="I1062" s="2" t="n">
        <v>0</v>
      </c>
      <c r="J1062" s="2" t="n">
        <v>0</v>
      </c>
      <c r="K1062" s="2" t="n">
        <v>0</v>
      </c>
      <c r="L1062" s="2" t="n">
        <v>0</v>
      </c>
      <c r="M1062" s="2" t="n">
        <v>0</v>
      </c>
      <c r="N1062" s="2" t="n">
        <v>0</v>
      </c>
      <c r="O1062" s="2" t="n">
        <v>0</v>
      </c>
      <c r="P1062" s="2" t="n">
        <v>0</v>
      </c>
      <c r="Q1062" s="2" t="n">
        <v>0</v>
      </c>
      <c r="R1062" s="2" t="n">
        <v>0</v>
      </c>
      <c r="S1062" s="2" t="n">
        <v>0</v>
      </c>
      <c r="T1062" s="2" t="n">
        <v>0</v>
      </c>
      <c r="U1062" s="2" t="n">
        <v>0</v>
      </c>
      <c r="V1062" s="2" t="n">
        <v>0</v>
      </c>
      <c r="W1062" s="2" t="n">
        <v>0</v>
      </c>
      <c r="X1062" s="2" t="n">
        <v>0</v>
      </c>
      <c r="Y1062" s="2" t="n">
        <v>0</v>
      </c>
      <c r="Z1062" s="2" t="n">
        <v>0</v>
      </c>
      <c r="AA1062" s="2" t="n">
        <v>0</v>
      </c>
      <c r="AB1062" s="2" t="n">
        <v>0</v>
      </c>
      <c r="AC1062" s="2" t="n">
        <v>0</v>
      </c>
      <c r="AD1062" s="2" t="n">
        <v>0</v>
      </c>
      <c r="AE1062" s="2" t="n">
        <v>0</v>
      </c>
      <c r="AF1062" s="2" t="n">
        <v>0</v>
      </c>
      <c r="AG1062" s="2" t="n">
        <v>0</v>
      </c>
      <c r="AH1062" s="2" t="n">
        <v>0</v>
      </c>
      <c r="AI1062" s="2" t="n">
        <v>0</v>
      </c>
      <c r="AJ1062" s="2" t="n">
        <v>0</v>
      </c>
      <c r="AK1062" s="2" t="n">
        <v>0</v>
      </c>
      <c r="AL1062" s="2" t="n">
        <v>0</v>
      </c>
      <c r="AM1062" s="2" t="n">
        <v>0</v>
      </c>
      <c r="AN1062" s="2" t="n">
        <v>0</v>
      </c>
      <c r="AO1062" s="2" t="n">
        <v>0</v>
      </c>
      <c r="AP1062" s="2" t="n">
        <v>0</v>
      </c>
      <c r="AQ1062" s="2" t="n">
        <v>0</v>
      </c>
      <c r="AR1062" s="2" t="n">
        <v>0</v>
      </c>
      <c r="AS1062" s="2" t="n">
        <v>0</v>
      </c>
      <c r="AT1062" s="2" t="n">
        <v>0</v>
      </c>
      <c r="AU1062" s="2" t="n">
        <v>0</v>
      </c>
      <c r="AV1062" s="2" t="n">
        <v>0</v>
      </c>
      <c r="AW1062" s="2" t="n">
        <v>0</v>
      </c>
      <c r="AX1062" s="2" t="n">
        <v>0</v>
      </c>
      <c r="AY1062" s="2" t="n">
        <v>0</v>
      </c>
      <c r="AZ1062" s="2" t="n">
        <v>0</v>
      </c>
      <c r="BA1062" s="2" t="n">
        <v>0</v>
      </c>
      <c r="BB1062" s="2" t="n">
        <v>0</v>
      </c>
      <c r="BC1062" s="2" t="n">
        <v>0</v>
      </c>
      <c r="BD1062" s="2" t="n">
        <v>0</v>
      </c>
      <c r="BE1062" s="2" t="n">
        <v>0</v>
      </c>
      <c r="BF1062" s="2" t="n">
        <v>0</v>
      </c>
      <c r="BG1062" s="2" t="n">
        <v>0</v>
      </c>
      <c r="BH1062" s="2" t="n">
        <v>0</v>
      </c>
      <c r="BI1062" s="2" t="n">
        <v>0</v>
      </c>
      <c r="BJ1062" s="2" t="n">
        <v>0</v>
      </c>
      <c r="BK1062" s="2" t="n">
        <v>0</v>
      </c>
      <c r="BL1062" s="2" t="n">
        <v>0</v>
      </c>
      <c r="BM1062" s="2" t="n">
        <v>0</v>
      </c>
      <c r="BN1062" s="2" t="n">
        <v>0</v>
      </c>
      <c r="BO1062" s="2" t="n">
        <v>0</v>
      </c>
      <c r="BP1062" s="2" t="n">
        <v>0</v>
      </c>
      <c r="BQ1062" s="2" t="n">
        <v>0</v>
      </c>
      <c r="BR1062" s="2" t="n">
        <v>0</v>
      </c>
      <c r="BS1062" s="2" t="n">
        <v>0</v>
      </c>
      <c r="BT1062" s="2" t="n">
        <v>0</v>
      </c>
      <c r="BU1062" s="2" t="n">
        <v>0</v>
      </c>
      <c r="BV1062" s="2" t="n">
        <v>0</v>
      </c>
      <c r="BW1062" s="2" t="n">
        <v>0</v>
      </c>
      <c r="BX1062" s="2" t="n">
        <v>0</v>
      </c>
      <c r="BY1062" s="2" t="n">
        <v>0</v>
      </c>
      <c r="BZ1062" s="2" t="n">
        <v>0</v>
      </c>
      <c r="CA1062" s="2" t="n">
        <v>0</v>
      </c>
      <c r="CB1062" s="2" t="n">
        <v>0</v>
      </c>
      <c r="CC1062" s="2" t="n">
        <v>0</v>
      </c>
      <c r="CD1062" s="2" t="n">
        <v>1.29</v>
      </c>
      <c r="CE1062" s="2" t="n">
        <v>0</v>
      </c>
      <c r="CF1062" s="2" t="n">
        <v>0.77</v>
      </c>
      <c r="CG1062" s="2" t="n">
        <v>1.29</v>
      </c>
      <c r="CH1062" s="2" t="n">
        <v>0</v>
      </c>
      <c r="CI1062" s="2" t="n">
        <v>1.29</v>
      </c>
      <c r="CJ1062" s="2" t="n">
        <v>1.29</v>
      </c>
      <c r="CK1062" s="2" t="n">
        <v>0</v>
      </c>
      <c r="CL1062" s="2" t="n">
        <v>1.29</v>
      </c>
      <c r="CM1062" s="2" t="n">
        <v>1.29</v>
      </c>
      <c r="CN1062" s="2" t="n">
        <v>0</v>
      </c>
      <c r="CO1062" s="2" t="n">
        <v>1.29</v>
      </c>
      <c r="CP1062" s="2" t="n">
        <v>1.29</v>
      </c>
      <c r="CQ1062" s="2" t="n">
        <v>0</v>
      </c>
      <c r="CR1062" s="2" t="n">
        <v>1.29</v>
      </c>
      <c r="CS1062" s="2" t="n">
        <v>1.29</v>
      </c>
      <c r="CT1062" s="2" t="n">
        <v>0</v>
      </c>
      <c r="CU1062" s="2" t="n">
        <v>1.29</v>
      </c>
      <c r="CV1062" s="2" t="n">
        <v>1.29</v>
      </c>
      <c r="CW1062" s="2" t="n">
        <v>0</v>
      </c>
      <c r="CX1062" s="2" t="n">
        <v>1.29</v>
      </c>
      <c r="CY1062" s="2" t="n">
        <v>1.29</v>
      </c>
      <c r="CZ1062" s="2" t="n">
        <v>0</v>
      </c>
      <c r="DA1062" s="2" t="n">
        <v>2.57</v>
      </c>
      <c r="DB1062" s="2" t="n">
        <v>1.29</v>
      </c>
      <c r="DC1062" s="2" t="n">
        <v>0</v>
      </c>
      <c r="DD1062" s="2" t="n">
        <v>2.57</v>
      </c>
      <c r="DE1062" s="2" t="n">
        <v>1.29</v>
      </c>
      <c r="DF1062" s="2" t="n">
        <v>0</v>
      </c>
      <c r="DG1062" s="2" t="n">
        <v>4.22</v>
      </c>
      <c r="DH1062" s="2" t="n">
        <v>3.12</v>
      </c>
      <c r="DI1062" s="2" t="n">
        <v>0</v>
      </c>
      <c r="DJ1062" s="2" t="n">
        <v>10.86</v>
      </c>
      <c r="DK1062" s="2" t="n">
        <v>8.41</v>
      </c>
      <c r="DL1062" s="2" t="n">
        <v>0</v>
      </c>
      <c r="DM1062" s="2" t="n">
        <v>20.24</v>
      </c>
      <c r="DN1062" s="2" t="n">
        <v>17.8</v>
      </c>
      <c r="DO1062" s="2" t="n">
        <v>0</v>
      </c>
      <c r="DP1062" s="2" t="n">
        <v>30.93</v>
      </c>
      <c r="DQ1062" s="2" t="n">
        <v>27.2</v>
      </c>
      <c r="DR1062" s="2" t="n">
        <v>0</v>
      </c>
      <c r="DS1062" s="2" t="n">
        <v>46.43</v>
      </c>
      <c r="DT1062" s="2" t="n">
        <v>42.93</v>
      </c>
      <c r="DU1062" s="2" t="n">
        <v>0</v>
      </c>
      <c r="DV1062" s="2" t="n">
        <v>56.57</v>
      </c>
      <c r="DW1062" s="2" t="n">
        <v>54.12</v>
      </c>
      <c r="DX1062" s="2" t="n">
        <v>0</v>
      </c>
      <c r="DY1062" s="2" t="n">
        <v>68.04000000000001</v>
      </c>
      <c r="DZ1062" s="2" t="n">
        <v>65.75</v>
      </c>
      <c r="EA1062" s="2" t="n">
        <v>0</v>
      </c>
      <c r="EB1062" s="2" t="n">
        <v>79.55</v>
      </c>
      <c r="EC1062" s="2" t="n">
        <v>77.09999999999999</v>
      </c>
      <c r="ED1062" s="2" t="n">
        <v>0</v>
      </c>
      <c r="EE1062" s="2" t="n">
        <v>90.86</v>
      </c>
      <c r="EF1062" s="2" t="n">
        <v>88.41</v>
      </c>
      <c r="EG1062" s="2" t="n">
        <v>0</v>
      </c>
      <c r="EH1062" s="2" t="n">
        <v>98.43000000000001</v>
      </c>
      <c r="EI1062" s="2" t="n">
        <v>97.08</v>
      </c>
      <c r="EJ1062" s="2" t="n">
        <v>0</v>
      </c>
      <c r="EK1062" s="2" t="n">
        <v>100</v>
      </c>
      <c r="EL1062" s="2" t="n">
        <v>100</v>
      </c>
      <c r="EM1062" s="2" t="n">
        <v>0</v>
      </c>
      <c r="EN1062" s="2" t="n">
        <v>100</v>
      </c>
      <c r="EO1062" s="2" t="n">
        <v>100</v>
      </c>
      <c r="EP1062" s="2" t="n">
        <v>0</v>
      </c>
    </row>
    <row r="1063">
      <c r="A1063" s="2" t="n">
        <v>2</v>
      </c>
      <c r="B1063" s="2" t="inlineStr">
        <is>
          <t>34.07</t>
        </is>
      </c>
      <c r="C1063" s="2" t="inlineStr">
        <is>
          <t>Diversos</t>
        </is>
      </c>
      <c r="D1063" s="2" t="inlineStr">
        <is>
          <t>03/02/2027</t>
        </is>
      </c>
      <c r="E1063" s="2" t="inlineStr">
        <is>
          <t>16/11/2028</t>
        </is>
      </c>
      <c r="F1063" s="2" t="n">
        <v>153485.6248472829</v>
      </c>
      <c r="G1063" s="2" t="n">
        <v>0</v>
      </c>
      <c r="H1063" s="2" t="n">
        <v>153485.6248472829</v>
      </c>
      <c r="I1063" s="2" t="n">
        <v>0</v>
      </c>
      <c r="J1063" s="2" t="n">
        <v>0</v>
      </c>
      <c r="K1063" s="2" t="n">
        <v>0</v>
      </c>
      <c r="L1063" s="2" t="n">
        <v>0</v>
      </c>
      <c r="M1063" s="2" t="n">
        <v>0</v>
      </c>
      <c r="N1063" s="2" t="n">
        <v>0</v>
      </c>
      <c r="O1063" s="2" t="n">
        <v>0</v>
      </c>
      <c r="P1063" s="2" t="n">
        <v>0</v>
      </c>
      <c r="Q1063" s="2" t="n">
        <v>0</v>
      </c>
      <c r="R1063" s="2" t="n">
        <v>0</v>
      </c>
      <c r="S1063" s="2" t="n">
        <v>0</v>
      </c>
      <c r="T1063" s="2" t="n">
        <v>0</v>
      </c>
      <c r="U1063" s="2" t="n">
        <v>0</v>
      </c>
      <c r="V1063" s="2" t="n">
        <v>0</v>
      </c>
      <c r="W1063" s="2" t="n">
        <v>0</v>
      </c>
      <c r="X1063" s="2" t="n">
        <v>0</v>
      </c>
      <c r="Y1063" s="2" t="n">
        <v>0</v>
      </c>
      <c r="Z1063" s="2" t="n">
        <v>0</v>
      </c>
      <c r="AA1063" s="2" t="n">
        <v>0</v>
      </c>
      <c r="AB1063" s="2" t="n">
        <v>0</v>
      </c>
      <c r="AC1063" s="2" t="n">
        <v>0</v>
      </c>
      <c r="AD1063" s="2" t="n">
        <v>0</v>
      </c>
      <c r="AE1063" s="2" t="n">
        <v>0</v>
      </c>
      <c r="AF1063" s="2" t="n">
        <v>0</v>
      </c>
      <c r="AG1063" s="2" t="n">
        <v>0</v>
      </c>
      <c r="AH1063" s="2" t="n">
        <v>0</v>
      </c>
      <c r="AI1063" s="2" t="n">
        <v>0</v>
      </c>
      <c r="AJ1063" s="2" t="n">
        <v>0</v>
      </c>
      <c r="AK1063" s="2" t="n">
        <v>0</v>
      </c>
      <c r="AL1063" s="2" t="n">
        <v>0</v>
      </c>
      <c r="AM1063" s="2" t="n">
        <v>0</v>
      </c>
      <c r="AN1063" s="2" t="n">
        <v>0</v>
      </c>
      <c r="AO1063" s="2" t="n">
        <v>0</v>
      </c>
      <c r="AP1063" s="2" t="n">
        <v>0</v>
      </c>
      <c r="AQ1063" s="2" t="n">
        <v>0</v>
      </c>
      <c r="AR1063" s="2" t="n">
        <v>0</v>
      </c>
      <c r="AS1063" s="2" t="n">
        <v>0</v>
      </c>
      <c r="AT1063" s="2" t="n">
        <v>0</v>
      </c>
      <c r="AU1063" s="2" t="n">
        <v>0</v>
      </c>
      <c r="AV1063" s="2" t="n">
        <v>0</v>
      </c>
      <c r="AW1063" s="2" t="n">
        <v>0</v>
      </c>
      <c r="AX1063" s="2" t="n">
        <v>0</v>
      </c>
      <c r="AY1063" s="2" t="n">
        <v>0</v>
      </c>
      <c r="AZ1063" s="2" t="n">
        <v>0</v>
      </c>
      <c r="BA1063" s="2" t="n">
        <v>0</v>
      </c>
      <c r="BB1063" s="2" t="n">
        <v>0</v>
      </c>
      <c r="BC1063" s="2" t="n">
        <v>0</v>
      </c>
      <c r="BD1063" s="2" t="n">
        <v>0</v>
      </c>
      <c r="BE1063" s="2" t="n">
        <v>0</v>
      </c>
      <c r="BF1063" s="2" t="n">
        <v>0</v>
      </c>
      <c r="BG1063" s="2" t="n">
        <v>0</v>
      </c>
      <c r="BH1063" s="2" t="n">
        <v>0</v>
      </c>
      <c r="BI1063" s="2" t="n">
        <v>0</v>
      </c>
      <c r="BJ1063" s="2" t="n">
        <v>0</v>
      </c>
      <c r="BK1063" s="2" t="n">
        <v>0</v>
      </c>
      <c r="BL1063" s="2" t="n">
        <v>0</v>
      </c>
      <c r="BM1063" s="2" t="n">
        <v>0</v>
      </c>
      <c r="BN1063" s="2" t="n">
        <v>0</v>
      </c>
      <c r="BO1063" s="2" t="n">
        <v>0</v>
      </c>
      <c r="BP1063" s="2" t="n">
        <v>0</v>
      </c>
      <c r="BQ1063" s="2" t="n">
        <v>0</v>
      </c>
      <c r="BR1063" s="2" t="n">
        <v>0</v>
      </c>
      <c r="BS1063" s="2" t="n">
        <v>0</v>
      </c>
      <c r="BT1063" s="2" t="n">
        <v>0</v>
      </c>
      <c r="BU1063" s="2" t="n">
        <v>0</v>
      </c>
      <c r="BV1063" s="2" t="n">
        <v>0</v>
      </c>
      <c r="BW1063" s="2" t="n">
        <v>0</v>
      </c>
      <c r="BX1063" s="2" t="n">
        <v>0</v>
      </c>
      <c r="BY1063" s="2" t="n">
        <v>0</v>
      </c>
      <c r="BZ1063" s="2" t="n">
        <v>0</v>
      </c>
      <c r="CA1063" s="2" t="n">
        <v>0</v>
      </c>
      <c r="CB1063" s="2" t="n">
        <v>0</v>
      </c>
      <c r="CC1063" s="2" t="n">
        <v>0</v>
      </c>
      <c r="CD1063" s="2" t="n">
        <v>1.29</v>
      </c>
      <c r="CE1063" s="2" t="n">
        <v>0</v>
      </c>
      <c r="CF1063" s="2" t="n">
        <v>0.77</v>
      </c>
      <c r="CG1063" s="2" t="n">
        <v>1.29</v>
      </c>
      <c r="CH1063" s="2" t="n">
        <v>0</v>
      </c>
      <c r="CI1063" s="2" t="n">
        <v>1.29</v>
      </c>
      <c r="CJ1063" s="2" t="n">
        <v>1.29</v>
      </c>
      <c r="CK1063" s="2" t="n">
        <v>0</v>
      </c>
      <c r="CL1063" s="2" t="n">
        <v>1.29</v>
      </c>
      <c r="CM1063" s="2" t="n">
        <v>1.29</v>
      </c>
      <c r="CN1063" s="2" t="n">
        <v>0</v>
      </c>
      <c r="CO1063" s="2" t="n">
        <v>1.29</v>
      </c>
      <c r="CP1063" s="2" t="n">
        <v>1.29</v>
      </c>
      <c r="CQ1063" s="2" t="n">
        <v>0</v>
      </c>
      <c r="CR1063" s="2" t="n">
        <v>1.29</v>
      </c>
      <c r="CS1063" s="2" t="n">
        <v>1.29</v>
      </c>
      <c r="CT1063" s="2" t="n">
        <v>0</v>
      </c>
      <c r="CU1063" s="2" t="n">
        <v>1.29</v>
      </c>
      <c r="CV1063" s="2" t="n">
        <v>1.29</v>
      </c>
      <c r="CW1063" s="2" t="n">
        <v>0</v>
      </c>
      <c r="CX1063" s="2" t="n">
        <v>1.29</v>
      </c>
      <c r="CY1063" s="2" t="n">
        <v>1.29</v>
      </c>
      <c r="CZ1063" s="2" t="n">
        <v>0</v>
      </c>
      <c r="DA1063" s="2" t="n">
        <v>2.57</v>
      </c>
      <c r="DB1063" s="2" t="n">
        <v>1.29</v>
      </c>
      <c r="DC1063" s="2" t="n">
        <v>0</v>
      </c>
      <c r="DD1063" s="2" t="n">
        <v>2.57</v>
      </c>
      <c r="DE1063" s="2" t="n">
        <v>1.29</v>
      </c>
      <c r="DF1063" s="2" t="n">
        <v>0</v>
      </c>
      <c r="DG1063" s="2" t="n">
        <v>4.22</v>
      </c>
      <c r="DH1063" s="2" t="n">
        <v>3.12</v>
      </c>
      <c r="DI1063" s="2" t="n">
        <v>0</v>
      </c>
      <c r="DJ1063" s="2" t="n">
        <v>10.86</v>
      </c>
      <c r="DK1063" s="2" t="n">
        <v>8.41</v>
      </c>
      <c r="DL1063" s="2" t="n">
        <v>0</v>
      </c>
      <c r="DM1063" s="2" t="n">
        <v>20.24</v>
      </c>
      <c r="DN1063" s="2" t="n">
        <v>17.8</v>
      </c>
      <c r="DO1063" s="2" t="n">
        <v>0</v>
      </c>
      <c r="DP1063" s="2" t="n">
        <v>30.93</v>
      </c>
      <c r="DQ1063" s="2" t="n">
        <v>27.2</v>
      </c>
      <c r="DR1063" s="2" t="n">
        <v>0</v>
      </c>
      <c r="DS1063" s="2" t="n">
        <v>46.43</v>
      </c>
      <c r="DT1063" s="2" t="n">
        <v>42.93</v>
      </c>
      <c r="DU1063" s="2" t="n">
        <v>0</v>
      </c>
      <c r="DV1063" s="2" t="n">
        <v>56.57</v>
      </c>
      <c r="DW1063" s="2" t="n">
        <v>54.12</v>
      </c>
      <c r="DX1063" s="2" t="n">
        <v>0</v>
      </c>
      <c r="DY1063" s="2" t="n">
        <v>68.04000000000001</v>
      </c>
      <c r="DZ1063" s="2" t="n">
        <v>65.75</v>
      </c>
      <c r="EA1063" s="2" t="n">
        <v>0</v>
      </c>
      <c r="EB1063" s="2" t="n">
        <v>79.55</v>
      </c>
      <c r="EC1063" s="2" t="n">
        <v>77.09999999999999</v>
      </c>
      <c r="ED1063" s="2" t="n">
        <v>0</v>
      </c>
      <c r="EE1063" s="2" t="n">
        <v>90.86</v>
      </c>
      <c r="EF1063" s="2" t="n">
        <v>88.41</v>
      </c>
      <c r="EG1063" s="2" t="n">
        <v>0</v>
      </c>
      <c r="EH1063" s="2" t="n">
        <v>98.43000000000001</v>
      </c>
      <c r="EI1063" s="2" t="n">
        <v>97.08</v>
      </c>
      <c r="EJ1063" s="2" t="n">
        <v>0</v>
      </c>
      <c r="EK1063" s="2" t="n">
        <v>100</v>
      </c>
      <c r="EL1063" s="2" t="n">
        <v>100</v>
      </c>
      <c r="EM1063" s="2" t="n">
        <v>0</v>
      </c>
      <c r="EN1063" s="2" t="n">
        <v>100</v>
      </c>
      <c r="EO1063" s="2" t="n">
        <v>100</v>
      </c>
      <c r="EP1063" s="2" t="n">
        <v>0</v>
      </c>
    </row>
    <row r="1064">
      <c r="A1064" s="2" t="n">
        <v>3</v>
      </c>
      <c r="B1064" s="2" t="inlineStr">
        <is>
          <t>34.07.01</t>
        </is>
      </c>
      <c r="C1064" s="2" t="inlineStr">
        <is>
          <t>Torneira de limpeza com bico rosqueado</t>
        </is>
      </c>
      <c r="D1064" s="2" t="inlineStr">
        <is>
          <t>03/02/2027</t>
        </is>
      </c>
      <c r="E1064" s="2" t="inlineStr">
        <is>
          <t>16/11/2028</t>
        </is>
      </c>
      <c r="F1064" s="2" t="n">
        <v>3931.845665875416</v>
      </c>
      <c r="G1064" s="2" t="n">
        <v>0</v>
      </c>
      <c r="H1064" s="2" t="n">
        <v>3931.845665875416</v>
      </c>
      <c r="I1064" s="2" t="n">
        <v>0</v>
      </c>
      <c r="J1064" s="2" t="n">
        <v>0</v>
      </c>
      <c r="K1064" s="2" t="n">
        <v>0</v>
      </c>
      <c r="L1064" s="2" t="n">
        <v>0</v>
      </c>
      <c r="M1064" s="2" t="n">
        <v>0</v>
      </c>
      <c r="N1064" s="2" t="n">
        <v>0</v>
      </c>
      <c r="O1064" s="2" t="n">
        <v>0</v>
      </c>
      <c r="P1064" s="2" t="n">
        <v>0</v>
      </c>
      <c r="Q1064" s="2" t="n">
        <v>0</v>
      </c>
      <c r="R1064" s="2" t="n">
        <v>0</v>
      </c>
      <c r="S1064" s="2" t="n">
        <v>0</v>
      </c>
      <c r="T1064" s="2" t="n">
        <v>0</v>
      </c>
      <c r="U1064" s="2" t="n">
        <v>0</v>
      </c>
      <c r="V1064" s="2" t="n">
        <v>0</v>
      </c>
      <c r="W1064" s="2" t="n">
        <v>0</v>
      </c>
      <c r="X1064" s="2" t="n">
        <v>0</v>
      </c>
      <c r="Y1064" s="2" t="n">
        <v>0</v>
      </c>
      <c r="Z1064" s="2" t="n">
        <v>0</v>
      </c>
      <c r="AA1064" s="2" t="n">
        <v>0</v>
      </c>
      <c r="AB1064" s="2" t="n">
        <v>0</v>
      </c>
      <c r="AC1064" s="2" t="n">
        <v>0</v>
      </c>
      <c r="AD1064" s="2" t="n">
        <v>0</v>
      </c>
      <c r="AE1064" s="2" t="n">
        <v>0</v>
      </c>
      <c r="AF1064" s="2" t="n">
        <v>0</v>
      </c>
      <c r="AG1064" s="2" t="n">
        <v>0</v>
      </c>
      <c r="AH1064" s="2" t="n">
        <v>0</v>
      </c>
      <c r="AI1064" s="2" t="n">
        <v>0</v>
      </c>
      <c r="AJ1064" s="2" t="n">
        <v>0</v>
      </c>
      <c r="AK1064" s="2" t="n">
        <v>0</v>
      </c>
      <c r="AL1064" s="2" t="n">
        <v>0</v>
      </c>
      <c r="AM1064" s="2" t="n">
        <v>0</v>
      </c>
      <c r="AN1064" s="2" t="n">
        <v>0</v>
      </c>
      <c r="AO1064" s="2" t="n">
        <v>0</v>
      </c>
      <c r="AP1064" s="2" t="n">
        <v>0</v>
      </c>
      <c r="AQ1064" s="2" t="n">
        <v>0</v>
      </c>
      <c r="AR1064" s="2" t="n">
        <v>0</v>
      </c>
      <c r="AS1064" s="2" t="n">
        <v>0</v>
      </c>
      <c r="AT1064" s="2" t="n">
        <v>0</v>
      </c>
      <c r="AU1064" s="2" t="n">
        <v>0</v>
      </c>
      <c r="AV1064" s="2" t="n">
        <v>0</v>
      </c>
      <c r="AW1064" s="2" t="n">
        <v>0</v>
      </c>
      <c r="AX1064" s="2" t="n">
        <v>0</v>
      </c>
      <c r="AY1064" s="2" t="n">
        <v>0</v>
      </c>
      <c r="AZ1064" s="2" t="n">
        <v>0</v>
      </c>
      <c r="BA1064" s="2" t="n">
        <v>0</v>
      </c>
      <c r="BB1064" s="2" t="n">
        <v>0</v>
      </c>
      <c r="BC1064" s="2" t="n">
        <v>0</v>
      </c>
      <c r="BD1064" s="2" t="n">
        <v>0</v>
      </c>
      <c r="BE1064" s="2" t="n">
        <v>0</v>
      </c>
      <c r="BF1064" s="2" t="n">
        <v>0</v>
      </c>
      <c r="BG1064" s="2" t="n">
        <v>0</v>
      </c>
      <c r="BH1064" s="2" t="n">
        <v>0</v>
      </c>
      <c r="BI1064" s="2" t="n">
        <v>0</v>
      </c>
      <c r="BJ1064" s="2" t="n">
        <v>0</v>
      </c>
      <c r="BK1064" s="2" t="n">
        <v>0</v>
      </c>
      <c r="BL1064" s="2" t="n">
        <v>0</v>
      </c>
      <c r="BM1064" s="2" t="n">
        <v>0</v>
      </c>
      <c r="BN1064" s="2" t="n">
        <v>0</v>
      </c>
      <c r="BO1064" s="2" t="n">
        <v>0</v>
      </c>
      <c r="BP1064" s="2" t="n">
        <v>0</v>
      </c>
      <c r="BQ1064" s="2" t="n">
        <v>0</v>
      </c>
      <c r="BR1064" s="2" t="n">
        <v>0</v>
      </c>
      <c r="BS1064" s="2" t="n">
        <v>0</v>
      </c>
      <c r="BT1064" s="2" t="n">
        <v>0</v>
      </c>
      <c r="BU1064" s="2" t="n">
        <v>0</v>
      </c>
      <c r="BV1064" s="2" t="n">
        <v>0</v>
      </c>
      <c r="BW1064" s="2" t="n">
        <v>0</v>
      </c>
      <c r="BX1064" s="2" t="n">
        <v>0</v>
      </c>
      <c r="BY1064" s="2" t="n">
        <v>0</v>
      </c>
      <c r="BZ1064" s="2" t="n">
        <v>0</v>
      </c>
      <c r="CA1064" s="2" t="n">
        <v>0</v>
      </c>
      <c r="CB1064" s="2" t="n">
        <v>0</v>
      </c>
      <c r="CC1064" s="2" t="n">
        <v>0</v>
      </c>
      <c r="CD1064" s="2" t="n">
        <v>1.29</v>
      </c>
      <c r="CE1064" s="2" t="n">
        <v>0</v>
      </c>
      <c r="CF1064" s="2" t="n">
        <v>0.77</v>
      </c>
      <c r="CG1064" s="2" t="n">
        <v>1.29</v>
      </c>
      <c r="CH1064" s="2" t="n">
        <v>0</v>
      </c>
      <c r="CI1064" s="2" t="n">
        <v>1.29</v>
      </c>
      <c r="CJ1064" s="2" t="n">
        <v>1.29</v>
      </c>
      <c r="CK1064" s="2" t="n">
        <v>0</v>
      </c>
      <c r="CL1064" s="2" t="n">
        <v>1.29</v>
      </c>
      <c r="CM1064" s="2" t="n">
        <v>1.29</v>
      </c>
      <c r="CN1064" s="2" t="n">
        <v>0</v>
      </c>
      <c r="CO1064" s="2" t="n">
        <v>1.29</v>
      </c>
      <c r="CP1064" s="2" t="n">
        <v>1.29</v>
      </c>
      <c r="CQ1064" s="2" t="n">
        <v>0</v>
      </c>
      <c r="CR1064" s="2" t="n">
        <v>1.29</v>
      </c>
      <c r="CS1064" s="2" t="n">
        <v>1.29</v>
      </c>
      <c r="CT1064" s="2" t="n">
        <v>0</v>
      </c>
      <c r="CU1064" s="2" t="n">
        <v>1.29</v>
      </c>
      <c r="CV1064" s="2" t="n">
        <v>1.29</v>
      </c>
      <c r="CW1064" s="2" t="n">
        <v>0</v>
      </c>
      <c r="CX1064" s="2" t="n">
        <v>1.29</v>
      </c>
      <c r="CY1064" s="2" t="n">
        <v>1.29</v>
      </c>
      <c r="CZ1064" s="2" t="n">
        <v>0</v>
      </c>
      <c r="DA1064" s="2" t="n">
        <v>2.57</v>
      </c>
      <c r="DB1064" s="2" t="n">
        <v>1.29</v>
      </c>
      <c r="DC1064" s="2" t="n">
        <v>0</v>
      </c>
      <c r="DD1064" s="2" t="n">
        <v>2.57</v>
      </c>
      <c r="DE1064" s="2" t="n">
        <v>1.29</v>
      </c>
      <c r="DF1064" s="2" t="n">
        <v>0</v>
      </c>
      <c r="DG1064" s="2" t="n">
        <v>4.22</v>
      </c>
      <c r="DH1064" s="2" t="n">
        <v>3.12</v>
      </c>
      <c r="DI1064" s="2" t="n">
        <v>0</v>
      </c>
      <c r="DJ1064" s="2" t="n">
        <v>10.86</v>
      </c>
      <c r="DK1064" s="2" t="n">
        <v>8.41</v>
      </c>
      <c r="DL1064" s="2" t="n">
        <v>0</v>
      </c>
      <c r="DM1064" s="2" t="n">
        <v>20.24</v>
      </c>
      <c r="DN1064" s="2" t="n">
        <v>17.8</v>
      </c>
      <c r="DO1064" s="2" t="n">
        <v>0</v>
      </c>
      <c r="DP1064" s="2" t="n">
        <v>30.93</v>
      </c>
      <c r="DQ1064" s="2" t="n">
        <v>27.2</v>
      </c>
      <c r="DR1064" s="2" t="n">
        <v>0</v>
      </c>
      <c r="DS1064" s="2" t="n">
        <v>46.43</v>
      </c>
      <c r="DT1064" s="2" t="n">
        <v>42.93</v>
      </c>
      <c r="DU1064" s="2" t="n">
        <v>0</v>
      </c>
      <c r="DV1064" s="2" t="n">
        <v>56.57</v>
      </c>
      <c r="DW1064" s="2" t="n">
        <v>54.12</v>
      </c>
      <c r="DX1064" s="2" t="n">
        <v>0</v>
      </c>
      <c r="DY1064" s="2" t="n">
        <v>68.04000000000001</v>
      </c>
      <c r="DZ1064" s="2" t="n">
        <v>65.75</v>
      </c>
      <c r="EA1064" s="2" t="n">
        <v>0</v>
      </c>
      <c r="EB1064" s="2" t="n">
        <v>79.55</v>
      </c>
      <c r="EC1064" s="2" t="n">
        <v>77.09999999999999</v>
      </c>
      <c r="ED1064" s="2" t="n">
        <v>0</v>
      </c>
      <c r="EE1064" s="2" t="n">
        <v>90.86</v>
      </c>
      <c r="EF1064" s="2" t="n">
        <v>88.41</v>
      </c>
      <c r="EG1064" s="2" t="n">
        <v>0</v>
      </c>
      <c r="EH1064" s="2" t="n">
        <v>98.43000000000001</v>
      </c>
      <c r="EI1064" s="2" t="n">
        <v>97.08</v>
      </c>
      <c r="EJ1064" s="2" t="n">
        <v>0</v>
      </c>
      <c r="EK1064" s="2" t="n">
        <v>100</v>
      </c>
      <c r="EL1064" s="2" t="n">
        <v>100</v>
      </c>
      <c r="EM1064" s="2" t="n">
        <v>0</v>
      </c>
      <c r="EN1064" s="2" t="n">
        <v>100</v>
      </c>
      <c r="EO1064" s="2" t="n">
        <v>100</v>
      </c>
      <c r="EP1064" s="2" t="n">
        <v>0</v>
      </c>
    </row>
    <row r="1065">
      <c r="A1065" s="2" t="n">
        <v>3</v>
      </c>
      <c r="B1065" s="2" t="inlineStr">
        <is>
          <t>34.07.02</t>
        </is>
      </c>
      <c r="C1065" s="2" t="inlineStr">
        <is>
          <t>Dispenser de sabonete líquido de parede, para espuma de sabão, ref.: Draco Star, Prime Press Espuma70.032, acabamento white.</t>
        </is>
      </c>
      <c r="D1065" s="2" t="inlineStr">
        <is>
          <t>03/02/2027</t>
        </is>
      </c>
      <c r="E1065" s="2" t="inlineStr">
        <is>
          <t>16/11/2028</t>
        </is>
      </c>
      <c r="F1065" s="2" t="n">
        <v>1500</v>
      </c>
      <c r="G1065" s="2" t="n">
        <v>0</v>
      </c>
      <c r="H1065" s="2" t="n">
        <v>1500</v>
      </c>
      <c r="I1065" s="2" t="n">
        <v>0</v>
      </c>
      <c r="J1065" s="2" t="n">
        <v>0</v>
      </c>
      <c r="K1065" s="2" t="n">
        <v>0</v>
      </c>
      <c r="L1065" s="2" t="n">
        <v>0</v>
      </c>
      <c r="M1065" s="2" t="n">
        <v>0</v>
      </c>
      <c r="N1065" s="2" t="n">
        <v>0</v>
      </c>
      <c r="O1065" s="2" t="n">
        <v>0</v>
      </c>
      <c r="P1065" s="2" t="n">
        <v>0</v>
      </c>
      <c r="Q1065" s="2" t="n">
        <v>0</v>
      </c>
      <c r="R1065" s="2" t="n">
        <v>0</v>
      </c>
      <c r="S1065" s="2" t="n">
        <v>0</v>
      </c>
      <c r="T1065" s="2" t="n">
        <v>0</v>
      </c>
      <c r="U1065" s="2" t="n">
        <v>0</v>
      </c>
      <c r="V1065" s="2" t="n">
        <v>0</v>
      </c>
      <c r="W1065" s="2" t="n">
        <v>0</v>
      </c>
      <c r="X1065" s="2" t="n">
        <v>0</v>
      </c>
      <c r="Y1065" s="2" t="n">
        <v>0</v>
      </c>
      <c r="Z1065" s="2" t="n">
        <v>0</v>
      </c>
      <c r="AA1065" s="2" t="n">
        <v>0</v>
      </c>
      <c r="AB1065" s="2" t="n">
        <v>0</v>
      </c>
      <c r="AC1065" s="2" t="n">
        <v>0</v>
      </c>
      <c r="AD1065" s="2" t="n">
        <v>0</v>
      </c>
      <c r="AE1065" s="2" t="n">
        <v>0</v>
      </c>
      <c r="AF1065" s="2" t="n">
        <v>0</v>
      </c>
      <c r="AG1065" s="2" t="n">
        <v>0</v>
      </c>
      <c r="AH1065" s="2" t="n">
        <v>0</v>
      </c>
      <c r="AI1065" s="2" t="n">
        <v>0</v>
      </c>
      <c r="AJ1065" s="2" t="n">
        <v>0</v>
      </c>
      <c r="AK1065" s="2" t="n">
        <v>0</v>
      </c>
      <c r="AL1065" s="2" t="n">
        <v>0</v>
      </c>
      <c r="AM1065" s="2" t="n">
        <v>0</v>
      </c>
      <c r="AN1065" s="2" t="n">
        <v>0</v>
      </c>
      <c r="AO1065" s="2" t="n">
        <v>0</v>
      </c>
      <c r="AP1065" s="2" t="n">
        <v>0</v>
      </c>
      <c r="AQ1065" s="2" t="n">
        <v>0</v>
      </c>
      <c r="AR1065" s="2" t="n">
        <v>0</v>
      </c>
      <c r="AS1065" s="2" t="n">
        <v>0</v>
      </c>
      <c r="AT1065" s="2" t="n">
        <v>0</v>
      </c>
      <c r="AU1065" s="2" t="n">
        <v>0</v>
      </c>
      <c r="AV1065" s="2" t="n">
        <v>0</v>
      </c>
      <c r="AW1065" s="2" t="n">
        <v>0</v>
      </c>
      <c r="AX1065" s="2" t="n">
        <v>0</v>
      </c>
      <c r="AY1065" s="2" t="n">
        <v>0</v>
      </c>
      <c r="AZ1065" s="2" t="n">
        <v>0</v>
      </c>
      <c r="BA1065" s="2" t="n">
        <v>0</v>
      </c>
      <c r="BB1065" s="2" t="n">
        <v>0</v>
      </c>
      <c r="BC1065" s="2" t="n">
        <v>0</v>
      </c>
      <c r="BD1065" s="2" t="n">
        <v>0</v>
      </c>
      <c r="BE1065" s="2" t="n">
        <v>0</v>
      </c>
      <c r="BF1065" s="2" t="n">
        <v>0</v>
      </c>
      <c r="BG1065" s="2" t="n">
        <v>0</v>
      </c>
      <c r="BH1065" s="2" t="n">
        <v>0</v>
      </c>
      <c r="BI1065" s="2" t="n">
        <v>0</v>
      </c>
      <c r="BJ1065" s="2" t="n">
        <v>0</v>
      </c>
      <c r="BK1065" s="2" t="n">
        <v>0</v>
      </c>
      <c r="BL1065" s="2" t="n">
        <v>0</v>
      </c>
      <c r="BM1065" s="2" t="n">
        <v>0</v>
      </c>
      <c r="BN1065" s="2" t="n">
        <v>0</v>
      </c>
      <c r="BO1065" s="2" t="n">
        <v>0</v>
      </c>
      <c r="BP1065" s="2" t="n">
        <v>0</v>
      </c>
      <c r="BQ1065" s="2" t="n">
        <v>0</v>
      </c>
      <c r="BR1065" s="2" t="n">
        <v>0</v>
      </c>
      <c r="BS1065" s="2" t="n">
        <v>0</v>
      </c>
      <c r="BT1065" s="2" t="n">
        <v>0</v>
      </c>
      <c r="BU1065" s="2" t="n">
        <v>0</v>
      </c>
      <c r="BV1065" s="2" t="n">
        <v>0</v>
      </c>
      <c r="BW1065" s="2" t="n">
        <v>0</v>
      </c>
      <c r="BX1065" s="2" t="n">
        <v>0</v>
      </c>
      <c r="BY1065" s="2" t="n">
        <v>0</v>
      </c>
      <c r="BZ1065" s="2" t="n">
        <v>0</v>
      </c>
      <c r="CA1065" s="2" t="n">
        <v>0</v>
      </c>
      <c r="CB1065" s="2" t="n">
        <v>0</v>
      </c>
      <c r="CC1065" s="2" t="n">
        <v>0</v>
      </c>
      <c r="CD1065" s="2" t="n">
        <v>1.29</v>
      </c>
      <c r="CE1065" s="2" t="n">
        <v>0</v>
      </c>
      <c r="CF1065" s="2" t="n">
        <v>0.77</v>
      </c>
      <c r="CG1065" s="2" t="n">
        <v>1.29</v>
      </c>
      <c r="CH1065" s="2" t="n">
        <v>0</v>
      </c>
      <c r="CI1065" s="2" t="n">
        <v>1.29</v>
      </c>
      <c r="CJ1065" s="2" t="n">
        <v>1.29</v>
      </c>
      <c r="CK1065" s="2" t="n">
        <v>0</v>
      </c>
      <c r="CL1065" s="2" t="n">
        <v>1.29</v>
      </c>
      <c r="CM1065" s="2" t="n">
        <v>1.29</v>
      </c>
      <c r="CN1065" s="2" t="n">
        <v>0</v>
      </c>
      <c r="CO1065" s="2" t="n">
        <v>1.29</v>
      </c>
      <c r="CP1065" s="2" t="n">
        <v>1.29</v>
      </c>
      <c r="CQ1065" s="2" t="n">
        <v>0</v>
      </c>
      <c r="CR1065" s="2" t="n">
        <v>1.29</v>
      </c>
      <c r="CS1065" s="2" t="n">
        <v>1.29</v>
      </c>
      <c r="CT1065" s="2" t="n">
        <v>0</v>
      </c>
      <c r="CU1065" s="2" t="n">
        <v>1.29</v>
      </c>
      <c r="CV1065" s="2" t="n">
        <v>1.29</v>
      </c>
      <c r="CW1065" s="2" t="n">
        <v>0</v>
      </c>
      <c r="CX1065" s="2" t="n">
        <v>1.29</v>
      </c>
      <c r="CY1065" s="2" t="n">
        <v>1.29</v>
      </c>
      <c r="CZ1065" s="2" t="n">
        <v>0</v>
      </c>
      <c r="DA1065" s="2" t="n">
        <v>2.57</v>
      </c>
      <c r="DB1065" s="2" t="n">
        <v>1.29</v>
      </c>
      <c r="DC1065" s="2" t="n">
        <v>0</v>
      </c>
      <c r="DD1065" s="2" t="n">
        <v>2.57</v>
      </c>
      <c r="DE1065" s="2" t="n">
        <v>1.29</v>
      </c>
      <c r="DF1065" s="2" t="n">
        <v>0</v>
      </c>
      <c r="DG1065" s="2" t="n">
        <v>4.22</v>
      </c>
      <c r="DH1065" s="2" t="n">
        <v>3.12</v>
      </c>
      <c r="DI1065" s="2" t="n">
        <v>0</v>
      </c>
      <c r="DJ1065" s="2" t="n">
        <v>10.86</v>
      </c>
      <c r="DK1065" s="2" t="n">
        <v>8.41</v>
      </c>
      <c r="DL1065" s="2" t="n">
        <v>0</v>
      </c>
      <c r="DM1065" s="2" t="n">
        <v>20.24</v>
      </c>
      <c r="DN1065" s="2" t="n">
        <v>17.8</v>
      </c>
      <c r="DO1065" s="2" t="n">
        <v>0</v>
      </c>
      <c r="DP1065" s="2" t="n">
        <v>30.93</v>
      </c>
      <c r="DQ1065" s="2" t="n">
        <v>27.2</v>
      </c>
      <c r="DR1065" s="2" t="n">
        <v>0</v>
      </c>
      <c r="DS1065" s="2" t="n">
        <v>46.43</v>
      </c>
      <c r="DT1065" s="2" t="n">
        <v>42.93</v>
      </c>
      <c r="DU1065" s="2" t="n">
        <v>0</v>
      </c>
      <c r="DV1065" s="2" t="n">
        <v>56.57</v>
      </c>
      <c r="DW1065" s="2" t="n">
        <v>54.12</v>
      </c>
      <c r="DX1065" s="2" t="n">
        <v>0</v>
      </c>
      <c r="DY1065" s="2" t="n">
        <v>68.04000000000001</v>
      </c>
      <c r="DZ1065" s="2" t="n">
        <v>65.75</v>
      </c>
      <c r="EA1065" s="2" t="n">
        <v>0</v>
      </c>
      <c r="EB1065" s="2" t="n">
        <v>79.55</v>
      </c>
      <c r="EC1065" s="2" t="n">
        <v>77.09999999999999</v>
      </c>
      <c r="ED1065" s="2" t="n">
        <v>0</v>
      </c>
      <c r="EE1065" s="2" t="n">
        <v>90.86</v>
      </c>
      <c r="EF1065" s="2" t="n">
        <v>88.41</v>
      </c>
      <c r="EG1065" s="2" t="n">
        <v>0</v>
      </c>
      <c r="EH1065" s="2" t="n">
        <v>98.43000000000001</v>
      </c>
      <c r="EI1065" s="2" t="n">
        <v>97.08</v>
      </c>
      <c r="EJ1065" s="2" t="n">
        <v>0</v>
      </c>
      <c r="EK1065" s="2" t="n">
        <v>100</v>
      </c>
      <c r="EL1065" s="2" t="n">
        <v>100</v>
      </c>
      <c r="EM1065" s="2" t="n">
        <v>0</v>
      </c>
      <c r="EN1065" s="2" t="n">
        <v>100</v>
      </c>
      <c r="EO1065" s="2" t="n">
        <v>100</v>
      </c>
      <c r="EP1065" s="2" t="n">
        <v>0</v>
      </c>
    </row>
    <row r="1066">
      <c r="A1066" s="2" t="n">
        <v>3</v>
      </c>
      <c r="B1066" s="2" t="inlineStr">
        <is>
          <t>34.07.03</t>
        </is>
      </c>
      <c r="C1066" s="2" t="inlineStr">
        <is>
          <t>Dispenser de sabonete líquido de parede, com sensor, em inox, ref.: Draco Star, Prime 70.037</t>
        </is>
      </c>
      <c r="D1066" s="2" t="inlineStr">
        <is>
          <t>03/02/2027</t>
        </is>
      </c>
      <c r="E1066" s="2" t="inlineStr">
        <is>
          <t>16/11/2028</t>
        </is>
      </c>
      <c r="F1066" s="2" t="n">
        <v>2000</v>
      </c>
      <c r="G1066" s="2" t="n">
        <v>0</v>
      </c>
      <c r="H1066" s="2" t="n">
        <v>2000</v>
      </c>
      <c r="I1066" s="2" t="n">
        <v>0</v>
      </c>
      <c r="J1066" s="2" t="n">
        <v>0</v>
      </c>
      <c r="K1066" s="2" t="n">
        <v>0</v>
      </c>
      <c r="L1066" s="2" t="n">
        <v>0</v>
      </c>
      <c r="M1066" s="2" t="n">
        <v>0</v>
      </c>
      <c r="N1066" s="2" t="n">
        <v>0</v>
      </c>
      <c r="O1066" s="2" t="n">
        <v>0</v>
      </c>
      <c r="P1066" s="2" t="n">
        <v>0</v>
      </c>
      <c r="Q1066" s="2" t="n">
        <v>0</v>
      </c>
      <c r="R1066" s="2" t="n">
        <v>0</v>
      </c>
      <c r="S1066" s="2" t="n">
        <v>0</v>
      </c>
      <c r="T1066" s="2" t="n">
        <v>0</v>
      </c>
      <c r="U1066" s="2" t="n">
        <v>0</v>
      </c>
      <c r="V1066" s="2" t="n">
        <v>0</v>
      </c>
      <c r="W1066" s="2" t="n">
        <v>0</v>
      </c>
      <c r="X1066" s="2" t="n">
        <v>0</v>
      </c>
      <c r="Y1066" s="2" t="n">
        <v>0</v>
      </c>
      <c r="Z1066" s="2" t="n">
        <v>0</v>
      </c>
      <c r="AA1066" s="2" t="n">
        <v>0</v>
      </c>
      <c r="AB1066" s="2" t="n">
        <v>0</v>
      </c>
      <c r="AC1066" s="2" t="n">
        <v>0</v>
      </c>
      <c r="AD1066" s="2" t="n">
        <v>0</v>
      </c>
      <c r="AE1066" s="2" t="n">
        <v>0</v>
      </c>
      <c r="AF1066" s="2" t="n">
        <v>0</v>
      </c>
      <c r="AG1066" s="2" t="n">
        <v>0</v>
      </c>
      <c r="AH1066" s="2" t="n">
        <v>0</v>
      </c>
      <c r="AI1066" s="2" t="n">
        <v>0</v>
      </c>
      <c r="AJ1066" s="2" t="n">
        <v>0</v>
      </c>
      <c r="AK1066" s="2" t="n">
        <v>0</v>
      </c>
      <c r="AL1066" s="2" t="n">
        <v>0</v>
      </c>
      <c r="AM1066" s="2" t="n">
        <v>0</v>
      </c>
      <c r="AN1066" s="2" t="n">
        <v>0</v>
      </c>
      <c r="AO1066" s="2" t="n">
        <v>0</v>
      </c>
      <c r="AP1066" s="2" t="n">
        <v>0</v>
      </c>
      <c r="AQ1066" s="2" t="n">
        <v>0</v>
      </c>
      <c r="AR1066" s="2" t="n">
        <v>0</v>
      </c>
      <c r="AS1066" s="2" t="n">
        <v>0</v>
      </c>
      <c r="AT1066" s="2" t="n">
        <v>0</v>
      </c>
      <c r="AU1066" s="2" t="n">
        <v>0</v>
      </c>
      <c r="AV1066" s="2" t="n">
        <v>0</v>
      </c>
      <c r="AW1066" s="2" t="n">
        <v>0</v>
      </c>
      <c r="AX1066" s="2" t="n">
        <v>0</v>
      </c>
      <c r="AY1066" s="2" t="n">
        <v>0</v>
      </c>
      <c r="AZ1066" s="2" t="n">
        <v>0</v>
      </c>
      <c r="BA1066" s="2" t="n">
        <v>0</v>
      </c>
      <c r="BB1066" s="2" t="n">
        <v>0</v>
      </c>
      <c r="BC1066" s="2" t="n">
        <v>0</v>
      </c>
      <c r="BD1066" s="2" t="n">
        <v>0</v>
      </c>
      <c r="BE1066" s="2" t="n">
        <v>0</v>
      </c>
      <c r="BF1066" s="2" t="n">
        <v>0</v>
      </c>
      <c r="BG1066" s="2" t="n">
        <v>0</v>
      </c>
      <c r="BH1066" s="2" t="n">
        <v>0</v>
      </c>
      <c r="BI1066" s="2" t="n">
        <v>0</v>
      </c>
      <c r="BJ1066" s="2" t="n">
        <v>0</v>
      </c>
      <c r="BK1066" s="2" t="n">
        <v>0</v>
      </c>
      <c r="BL1066" s="2" t="n">
        <v>0</v>
      </c>
      <c r="BM1066" s="2" t="n">
        <v>0</v>
      </c>
      <c r="BN1066" s="2" t="n">
        <v>0</v>
      </c>
      <c r="BO1066" s="2" t="n">
        <v>0</v>
      </c>
      <c r="BP1066" s="2" t="n">
        <v>0</v>
      </c>
      <c r="BQ1066" s="2" t="n">
        <v>0</v>
      </c>
      <c r="BR1066" s="2" t="n">
        <v>0</v>
      </c>
      <c r="BS1066" s="2" t="n">
        <v>0</v>
      </c>
      <c r="BT1066" s="2" t="n">
        <v>0</v>
      </c>
      <c r="BU1066" s="2" t="n">
        <v>0</v>
      </c>
      <c r="BV1066" s="2" t="n">
        <v>0</v>
      </c>
      <c r="BW1066" s="2" t="n">
        <v>0</v>
      </c>
      <c r="BX1066" s="2" t="n">
        <v>0</v>
      </c>
      <c r="BY1066" s="2" t="n">
        <v>0</v>
      </c>
      <c r="BZ1066" s="2" t="n">
        <v>0</v>
      </c>
      <c r="CA1066" s="2" t="n">
        <v>0</v>
      </c>
      <c r="CB1066" s="2" t="n">
        <v>0</v>
      </c>
      <c r="CC1066" s="2" t="n">
        <v>0</v>
      </c>
      <c r="CD1066" s="2" t="n">
        <v>1.29</v>
      </c>
      <c r="CE1066" s="2" t="n">
        <v>0</v>
      </c>
      <c r="CF1066" s="2" t="n">
        <v>0.77</v>
      </c>
      <c r="CG1066" s="2" t="n">
        <v>1.29</v>
      </c>
      <c r="CH1066" s="2" t="n">
        <v>0</v>
      </c>
      <c r="CI1066" s="2" t="n">
        <v>1.29</v>
      </c>
      <c r="CJ1066" s="2" t="n">
        <v>1.29</v>
      </c>
      <c r="CK1066" s="2" t="n">
        <v>0</v>
      </c>
      <c r="CL1066" s="2" t="n">
        <v>1.29</v>
      </c>
      <c r="CM1066" s="2" t="n">
        <v>1.29</v>
      </c>
      <c r="CN1066" s="2" t="n">
        <v>0</v>
      </c>
      <c r="CO1066" s="2" t="n">
        <v>1.29</v>
      </c>
      <c r="CP1066" s="2" t="n">
        <v>1.29</v>
      </c>
      <c r="CQ1066" s="2" t="n">
        <v>0</v>
      </c>
      <c r="CR1066" s="2" t="n">
        <v>1.29</v>
      </c>
      <c r="CS1066" s="2" t="n">
        <v>1.29</v>
      </c>
      <c r="CT1066" s="2" t="n">
        <v>0</v>
      </c>
      <c r="CU1066" s="2" t="n">
        <v>1.29</v>
      </c>
      <c r="CV1066" s="2" t="n">
        <v>1.29</v>
      </c>
      <c r="CW1066" s="2" t="n">
        <v>0</v>
      </c>
      <c r="CX1066" s="2" t="n">
        <v>1.29</v>
      </c>
      <c r="CY1066" s="2" t="n">
        <v>1.29</v>
      </c>
      <c r="CZ1066" s="2" t="n">
        <v>0</v>
      </c>
      <c r="DA1066" s="2" t="n">
        <v>2.57</v>
      </c>
      <c r="DB1066" s="2" t="n">
        <v>1.29</v>
      </c>
      <c r="DC1066" s="2" t="n">
        <v>0</v>
      </c>
      <c r="DD1066" s="2" t="n">
        <v>2.57</v>
      </c>
      <c r="DE1066" s="2" t="n">
        <v>1.29</v>
      </c>
      <c r="DF1066" s="2" t="n">
        <v>0</v>
      </c>
      <c r="DG1066" s="2" t="n">
        <v>4.22</v>
      </c>
      <c r="DH1066" s="2" t="n">
        <v>3.12</v>
      </c>
      <c r="DI1066" s="2" t="n">
        <v>0</v>
      </c>
      <c r="DJ1066" s="2" t="n">
        <v>10.86</v>
      </c>
      <c r="DK1066" s="2" t="n">
        <v>8.41</v>
      </c>
      <c r="DL1066" s="2" t="n">
        <v>0</v>
      </c>
      <c r="DM1066" s="2" t="n">
        <v>20.24</v>
      </c>
      <c r="DN1066" s="2" t="n">
        <v>17.8</v>
      </c>
      <c r="DO1066" s="2" t="n">
        <v>0</v>
      </c>
      <c r="DP1066" s="2" t="n">
        <v>30.93</v>
      </c>
      <c r="DQ1066" s="2" t="n">
        <v>27.2</v>
      </c>
      <c r="DR1066" s="2" t="n">
        <v>0</v>
      </c>
      <c r="DS1066" s="2" t="n">
        <v>46.43</v>
      </c>
      <c r="DT1066" s="2" t="n">
        <v>42.93</v>
      </c>
      <c r="DU1066" s="2" t="n">
        <v>0</v>
      </c>
      <c r="DV1066" s="2" t="n">
        <v>56.57</v>
      </c>
      <c r="DW1066" s="2" t="n">
        <v>54.12</v>
      </c>
      <c r="DX1066" s="2" t="n">
        <v>0</v>
      </c>
      <c r="DY1066" s="2" t="n">
        <v>68.04000000000001</v>
      </c>
      <c r="DZ1066" s="2" t="n">
        <v>65.75</v>
      </c>
      <c r="EA1066" s="2" t="n">
        <v>0</v>
      </c>
      <c r="EB1066" s="2" t="n">
        <v>79.55</v>
      </c>
      <c r="EC1066" s="2" t="n">
        <v>77.09999999999999</v>
      </c>
      <c r="ED1066" s="2" t="n">
        <v>0</v>
      </c>
      <c r="EE1066" s="2" t="n">
        <v>90.86</v>
      </c>
      <c r="EF1066" s="2" t="n">
        <v>88.41</v>
      </c>
      <c r="EG1066" s="2" t="n">
        <v>0</v>
      </c>
      <c r="EH1066" s="2" t="n">
        <v>98.43000000000001</v>
      </c>
      <c r="EI1066" s="2" t="n">
        <v>97.08</v>
      </c>
      <c r="EJ1066" s="2" t="n">
        <v>0</v>
      </c>
      <c r="EK1066" s="2" t="n">
        <v>100</v>
      </c>
      <c r="EL1066" s="2" t="n">
        <v>100</v>
      </c>
      <c r="EM1066" s="2" t="n">
        <v>0</v>
      </c>
      <c r="EN1066" s="2" t="n">
        <v>100</v>
      </c>
      <c r="EO1066" s="2" t="n">
        <v>100</v>
      </c>
      <c r="EP1066" s="2" t="n">
        <v>0</v>
      </c>
    </row>
    <row r="1067">
      <c r="A1067" s="2" t="n">
        <v>3</v>
      </c>
      <c r="B1067" s="2" t="inlineStr">
        <is>
          <t>34.07.04</t>
        </is>
      </c>
      <c r="C1067" s="2" t="inlineStr">
        <is>
          <t>Dispenser de papel toalha para papel interfolhado, ref.: Draco Star 70.106, acabamento white.</t>
        </is>
      </c>
      <c r="D1067" s="2" t="inlineStr">
        <is>
          <t>03/02/2027</t>
        </is>
      </c>
      <c r="E1067" s="2" t="inlineStr">
        <is>
          <t>16/11/2028</t>
        </is>
      </c>
      <c r="F1067" s="2" t="n">
        <v>900</v>
      </c>
      <c r="G1067" s="2" t="n">
        <v>0</v>
      </c>
      <c r="H1067" s="2" t="n">
        <v>900</v>
      </c>
      <c r="I1067" s="2" t="n">
        <v>0</v>
      </c>
      <c r="J1067" s="2" t="n">
        <v>0</v>
      </c>
      <c r="K1067" s="2" t="n">
        <v>0</v>
      </c>
      <c r="L1067" s="2" t="n">
        <v>0</v>
      </c>
      <c r="M1067" s="2" t="n">
        <v>0</v>
      </c>
      <c r="N1067" s="2" t="n">
        <v>0</v>
      </c>
      <c r="O1067" s="2" t="n">
        <v>0</v>
      </c>
      <c r="P1067" s="2" t="n">
        <v>0</v>
      </c>
      <c r="Q1067" s="2" t="n">
        <v>0</v>
      </c>
      <c r="R1067" s="2" t="n">
        <v>0</v>
      </c>
      <c r="S1067" s="2" t="n">
        <v>0</v>
      </c>
      <c r="T1067" s="2" t="n">
        <v>0</v>
      </c>
      <c r="U1067" s="2" t="n">
        <v>0</v>
      </c>
      <c r="V1067" s="2" t="n">
        <v>0</v>
      </c>
      <c r="W1067" s="2" t="n">
        <v>0</v>
      </c>
      <c r="X1067" s="2" t="n">
        <v>0</v>
      </c>
      <c r="Y1067" s="2" t="n">
        <v>0</v>
      </c>
      <c r="Z1067" s="2" t="n">
        <v>0</v>
      </c>
      <c r="AA1067" s="2" t="n">
        <v>0</v>
      </c>
      <c r="AB1067" s="2" t="n">
        <v>0</v>
      </c>
      <c r="AC1067" s="2" t="n">
        <v>0</v>
      </c>
      <c r="AD1067" s="2" t="n">
        <v>0</v>
      </c>
      <c r="AE1067" s="2" t="n">
        <v>0</v>
      </c>
      <c r="AF1067" s="2" t="n">
        <v>0</v>
      </c>
      <c r="AG1067" s="2" t="n">
        <v>0</v>
      </c>
      <c r="AH1067" s="2" t="n">
        <v>0</v>
      </c>
      <c r="AI1067" s="2" t="n">
        <v>0</v>
      </c>
      <c r="AJ1067" s="2" t="n">
        <v>0</v>
      </c>
      <c r="AK1067" s="2" t="n">
        <v>0</v>
      </c>
      <c r="AL1067" s="2" t="n">
        <v>0</v>
      </c>
      <c r="AM1067" s="2" t="n">
        <v>0</v>
      </c>
      <c r="AN1067" s="2" t="n">
        <v>0</v>
      </c>
      <c r="AO1067" s="2" t="n">
        <v>0</v>
      </c>
      <c r="AP1067" s="2" t="n">
        <v>0</v>
      </c>
      <c r="AQ1067" s="2" t="n">
        <v>0</v>
      </c>
      <c r="AR1067" s="2" t="n">
        <v>0</v>
      </c>
      <c r="AS1067" s="2" t="n">
        <v>0</v>
      </c>
      <c r="AT1067" s="2" t="n">
        <v>0</v>
      </c>
      <c r="AU1067" s="2" t="n">
        <v>0</v>
      </c>
      <c r="AV1067" s="2" t="n">
        <v>0</v>
      </c>
      <c r="AW1067" s="2" t="n">
        <v>0</v>
      </c>
      <c r="AX1067" s="2" t="n">
        <v>0</v>
      </c>
      <c r="AY1067" s="2" t="n">
        <v>0</v>
      </c>
      <c r="AZ1067" s="2" t="n">
        <v>0</v>
      </c>
      <c r="BA1067" s="2" t="n">
        <v>0</v>
      </c>
      <c r="BB1067" s="2" t="n">
        <v>0</v>
      </c>
      <c r="BC1067" s="2" t="n">
        <v>0</v>
      </c>
      <c r="BD1067" s="2" t="n">
        <v>0</v>
      </c>
      <c r="BE1067" s="2" t="n">
        <v>0</v>
      </c>
      <c r="BF1067" s="2" t="n">
        <v>0</v>
      </c>
      <c r="BG1067" s="2" t="n">
        <v>0</v>
      </c>
      <c r="BH1067" s="2" t="n">
        <v>0</v>
      </c>
      <c r="BI1067" s="2" t="n">
        <v>0</v>
      </c>
      <c r="BJ1067" s="2" t="n">
        <v>0</v>
      </c>
      <c r="BK1067" s="2" t="n">
        <v>0</v>
      </c>
      <c r="BL1067" s="2" t="n">
        <v>0</v>
      </c>
      <c r="BM1067" s="2" t="n">
        <v>0</v>
      </c>
      <c r="BN1067" s="2" t="n">
        <v>0</v>
      </c>
      <c r="BO1067" s="2" t="n">
        <v>0</v>
      </c>
      <c r="BP1067" s="2" t="n">
        <v>0</v>
      </c>
      <c r="BQ1067" s="2" t="n">
        <v>0</v>
      </c>
      <c r="BR1067" s="2" t="n">
        <v>0</v>
      </c>
      <c r="BS1067" s="2" t="n">
        <v>0</v>
      </c>
      <c r="BT1067" s="2" t="n">
        <v>0</v>
      </c>
      <c r="BU1067" s="2" t="n">
        <v>0</v>
      </c>
      <c r="BV1067" s="2" t="n">
        <v>0</v>
      </c>
      <c r="BW1067" s="2" t="n">
        <v>0</v>
      </c>
      <c r="BX1067" s="2" t="n">
        <v>0</v>
      </c>
      <c r="BY1067" s="2" t="n">
        <v>0</v>
      </c>
      <c r="BZ1067" s="2" t="n">
        <v>0</v>
      </c>
      <c r="CA1067" s="2" t="n">
        <v>0</v>
      </c>
      <c r="CB1067" s="2" t="n">
        <v>0</v>
      </c>
      <c r="CC1067" s="2" t="n">
        <v>0</v>
      </c>
      <c r="CD1067" s="2" t="n">
        <v>1.29</v>
      </c>
      <c r="CE1067" s="2" t="n">
        <v>0</v>
      </c>
      <c r="CF1067" s="2" t="n">
        <v>0.77</v>
      </c>
      <c r="CG1067" s="2" t="n">
        <v>1.29</v>
      </c>
      <c r="CH1067" s="2" t="n">
        <v>0</v>
      </c>
      <c r="CI1067" s="2" t="n">
        <v>1.29</v>
      </c>
      <c r="CJ1067" s="2" t="n">
        <v>1.29</v>
      </c>
      <c r="CK1067" s="2" t="n">
        <v>0</v>
      </c>
      <c r="CL1067" s="2" t="n">
        <v>1.29</v>
      </c>
      <c r="CM1067" s="2" t="n">
        <v>1.29</v>
      </c>
      <c r="CN1067" s="2" t="n">
        <v>0</v>
      </c>
      <c r="CO1067" s="2" t="n">
        <v>1.29</v>
      </c>
      <c r="CP1067" s="2" t="n">
        <v>1.29</v>
      </c>
      <c r="CQ1067" s="2" t="n">
        <v>0</v>
      </c>
      <c r="CR1067" s="2" t="n">
        <v>1.29</v>
      </c>
      <c r="CS1067" s="2" t="n">
        <v>1.29</v>
      </c>
      <c r="CT1067" s="2" t="n">
        <v>0</v>
      </c>
      <c r="CU1067" s="2" t="n">
        <v>1.29</v>
      </c>
      <c r="CV1067" s="2" t="n">
        <v>1.29</v>
      </c>
      <c r="CW1067" s="2" t="n">
        <v>0</v>
      </c>
      <c r="CX1067" s="2" t="n">
        <v>1.29</v>
      </c>
      <c r="CY1067" s="2" t="n">
        <v>1.29</v>
      </c>
      <c r="CZ1067" s="2" t="n">
        <v>0</v>
      </c>
      <c r="DA1067" s="2" t="n">
        <v>2.57</v>
      </c>
      <c r="DB1067" s="2" t="n">
        <v>1.29</v>
      </c>
      <c r="DC1067" s="2" t="n">
        <v>0</v>
      </c>
      <c r="DD1067" s="2" t="n">
        <v>2.57</v>
      </c>
      <c r="DE1067" s="2" t="n">
        <v>1.29</v>
      </c>
      <c r="DF1067" s="2" t="n">
        <v>0</v>
      </c>
      <c r="DG1067" s="2" t="n">
        <v>4.22</v>
      </c>
      <c r="DH1067" s="2" t="n">
        <v>3.12</v>
      </c>
      <c r="DI1067" s="2" t="n">
        <v>0</v>
      </c>
      <c r="DJ1067" s="2" t="n">
        <v>10.86</v>
      </c>
      <c r="DK1067" s="2" t="n">
        <v>8.41</v>
      </c>
      <c r="DL1067" s="2" t="n">
        <v>0</v>
      </c>
      <c r="DM1067" s="2" t="n">
        <v>20.24</v>
      </c>
      <c r="DN1067" s="2" t="n">
        <v>17.8</v>
      </c>
      <c r="DO1067" s="2" t="n">
        <v>0</v>
      </c>
      <c r="DP1067" s="2" t="n">
        <v>30.93</v>
      </c>
      <c r="DQ1067" s="2" t="n">
        <v>27.2</v>
      </c>
      <c r="DR1067" s="2" t="n">
        <v>0</v>
      </c>
      <c r="DS1067" s="2" t="n">
        <v>46.43</v>
      </c>
      <c r="DT1067" s="2" t="n">
        <v>42.93</v>
      </c>
      <c r="DU1067" s="2" t="n">
        <v>0</v>
      </c>
      <c r="DV1067" s="2" t="n">
        <v>56.57</v>
      </c>
      <c r="DW1067" s="2" t="n">
        <v>54.12</v>
      </c>
      <c r="DX1067" s="2" t="n">
        <v>0</v>
      </c>
      <c r="DY1067" s="2" t="n">
        <v>68.04000000000001</v>
      </c>
      <c r="DZ1067" s="2" t="n">
        <v>65.75</v>
      </c>
      <c r="EA1067" s="2" t="n">
        <v>0</v>
      </c>
      <c r="EB1067" s="2" t="n">
        <v>79.55</v>
      </c>
      <c r="EC1067" s="2" t="n">
        <v>77.09999999999999</v>
      </c>
      <c r="ED1067" s="2" t="n">
        <v>0</v>
      </c>
      <c r="EE1067" s="2" t="n">
        <v>90.86</v>
      </c>
      <c r="EF1067" s="2" t="n">
        <v>88.41</v>
      </c>
      <c r="EG1067" s="2" t="n">
        <v>0</v>
      </c>
      <c r="EH1067" s="2" t="n">
        <v>98.43000000000001</v>
      </c>
      <c r="EI1067" s="2" t="n">
        <v>97.08</v>
      </c>
      <c r="EJ1067" s="2" t="n">
        <v>0</v>
      </c>
      <c r="EK1067" s="2" t="n">
        <v>100</v>
      </c>
      <c r="EL1067" s="2" t="n">
        <v>100</v>
      </c>
      <c r="EM1067" s="2" t="n">
        <v>0</v>
      </c>
      <c r="EN1067" s="2" t="n">
        <v>100</v>
      </c>
      <c r="EO1067" s="2" t="n">
        <v>100</v>
      </c>
      <c r="EP1067" s="2" t="n">
        <v>0</v>
      </c>
    </row>
    <row r="1068">
      <c r="A1068" s="2" t="n">
        <v>3</v>
      </c>
      <c r="B1068" s="2" t="inlineStr">
        <is>
          <t>34.07.05</t>
        </is>
      </c>
      <c r="C1068" s="2" t="inlineStr">
        <is>
          <t>Dispenser de papel toalha em inox, para papel interfolhado, ref.: Draco BASIC 74.103</t>
        </is>
      </c>
      <c r="D1068" s="2" t="inlineStr">
        <is>
          <t>03/02/2027</t>
        </is>
      </c>
      <c r="E1068" s="2" t="inlineStr">
        <is>
          <t>16/11/2028</t>
        </is>
      </c>
      <c r="F1068" s="2" t="n">
        <v>1200</v>
      </c>
      <c r="G1068" s="2" t="n">
        <v>0</v>
      </c>
      <c r="H1068" s="2" t="n">
        <v>1200</v>
      </c>
      <c r="I1068" s="2" t="n">
        <v>0</v>
      </c>
      <c r="J1068" s="2" t="n">
        <v>0</v>
      </c>
      <c r="K1068" s="2" t="n">
        <v>0</v>
      </c>
      <c r="L1068" s="2" t="n">
        <v>0</v>
      </c>
      <c r="M1068" s="2" t="n">
        <v>0</v>
      </c>
      <c r="N1068" s="2" t="n">
        <v>0</v>
      </c>
      <c r="O1068" s="2" t="n">
        <v>0</v>
      </c>
      <c r="P1068" s="2" t="n">
        <v>0</v>
      </c>
      <c r="Q1068" s="2" t="n">
        <v>0</v>
      </c>
      <c r="R1068" s="2" t="n">
        <v>0</v>
      </c>
      <c r="S1068" s="2" t="n">
        <v>0</v>
      </c>
      <c r="T1068" s="2" t="n">
        <v>0</v>
      </c>
      <c r="U1068" s="2" t="n">
        <v>0</v>
      </c>
      <c r="V1068" s="2" t="n">
        <v>0</v>
      </c>
      <c r="W1068" s="2" t="n">
        <v>0</v>
      </c>
      <c r="X1068" s="2" t="n">
        <v>0</v>
      </c>
      <c r="Y1068" s="2" t="n">
        <v>0</v>
      </c>
      <c r="Z1068" s="2" t="n">
        <v>0</v>
      </c>
      <c r="AA1068" s="2" t="n">
        <v>0</v>
      </c>
      <c r="AB1068" s="2" t="n">
        <v>0</v>
      </c>
      <c r="AC1068" s="2" t="n">
        <v>0</v>
      </c>
      <c r="AD1068" s="2" t="n">
        <v>0</v>
      </c>
      <c r="AE1068" s="2" t="n">
        <v>0</v>
      </c>
      <c r="AF1068" s="2" t="n">
        <v>0</v>
      </c>
      <c r="AG1068" s="2" t="n">
        <v>0</v>
      </c>
      <c r="AH1068" s="2" t="n">
        <v>0</v>
      </c>
      <c r="AI1068" s="2" t="n">
        <v>0</v>
      </c>
      <c r="AJ1068" s="2" t="n">
        <v>0</v>
      </c>
      <c r="AK1068" s="2" t="n">
        <v>0</v>
      </c>
      <c r="AL1068" s="2" t="n">
        <v>0</v>
      </c>
      <c r="AM1068" s="2" t="n">
        <v>0</v>
      </c>
      <c r="AN1068" s="2" t="n">
        <v>0</v>
      </c>
      <c r="AO1068" s="2" t="n">
        <v>0</v>
      </c>
      <c r="AP1068" s="2" t="n">
        <v>0</v>
      </c>
      <c r="AQ1068" s="2" t="n">
        <v>0</v>
      </c>
      <c r="AR1068" s="2" t="n">
        <v>0</v>
      </c>
      <c r="AS1068" s="2" t="n">
        <v>0</v>
      </c>
      <c r="AT1068" s="2" t="n">
        <v>0</v>
      </c>
      <c r="AU1068" s="2" t="n">
        <v>0</v>
      </c>
      <c r="AV1068" s="2" t="n">
        <v>0</v>
      </c>
      <c r="AW1068" s="2" t="n">
        <v>0</v>
      </c>
      <c r="AX1068" s="2" t="n">
        <v>0</v>
      </c>
      <c r="AY1068" s="2" t="n">
        <v>0</v>
      </c>
      <c r="AZ1068" s="2" t="n">
        <v>0</v>
      </c>
      <c r="BA1068" s="2" t="n">
        <v>0</v>
      </c>
      <c r="BB1068" s="2" t="n">
        <v>0</v>
      </c>
      <c r="BC1068" s="2" t="n">
        <v>0</v>
      </c>
      <c r="BD1068" s="2" t="n">
        <v>0</v>
      </c>
      <c r="BE1068" s="2" t="n">
        <v>0</v>
      </c>
      <c r="BF1068" s="2" t="n">
        <v>0</v>
      </c>
      <c r="BG1068" s="2" t="n">
        <v>0</v>
      </c>
      <c r="BH1068" s="2" t="n">
        <v>0</v>
      </c>
      <c r="BI1068" s="2" t="n">
        <v>0</v>
      </c>
      <c r="BJ1068" s="2" t="n">
        <v>0</v>
      </c>
      <c r="BK1068" s="2" t="n">
        <v>0</v>
      </c>
      <c r="BL1068" s="2" t="n">
        <v>0</v>
      </c>
      <c r="BM1068" s="2" t="n">
        <v>0</v>
      </c>
      <c r="BN1068" s="2" t="n">
        <v>0</v>
      </c>
      <c r="BO1068" s="2" t="n">
        <v>0</v>
      </c>
      <c r="BP1068" s="2" t="n">
        <v>0</v>
      </c>
      <c r="BQ1068" s="2" t="n">
        <v>0</v>
      </c>
      <c r="BR1068" s="2" t="n">
        <v>0</v>
      </c>
      <c r="BS1068" s="2" t="n">
        <v>0</v>
      </c>
      <c r="BT1068" s="2" t="n">
        <v>0</v>
      </c>
      <c r="BU1068" s="2" t="n">
        <v>0</v>
      </c>
      <c r="BV1068" s="2" t="n">
        <v>0</v>
      </c>
      <c r="BW1068" s="2" t="n">
        <v>0</v>
      </c>
      <c r="BX1068" s="2" t="n">
        <v>0</v>
      </c>
      <c r="BY1068" s="2" t="n">
        <v>0</v>
      </c>
      <c r="BZ1068" s="2" t="n">
        <v>0</v>
      </c>
      <c r="CA1068" s="2" t="n">
        <v>0</v>
      </c>
      <c r="CB1068" s="2" t="n">
        <v>0</v>
      </c>
      <c r="CC1068" s="2" t="n">
        <v>0</v>
      </c>
      <c r="CD1068" s="2" t="n">
        <v>1.29</v>
      </c>
      <c r="CE1068" s="2" t="n">
        <v>0</v>
      </c>
      <c r="CF1068" s="2" t="n">
        <v>0.77</v>
      </c>
      <c r="CG1068" s="2" t="n">
        <v>1.29</v>
      </c>
      <c r="CH1068" s="2" t="n">
        <v>0</v>
      </c>
      <c r="CI1068" s="2" t="n">
        <v>1.29</v>
      </c>
      <c r="CJ1068" s="2" t="n">
        <v>1.29</v>
      </c>
      <c r="CK1068" s="2" t="n">
        <v>0</v>
      </c>
      <c r="CL1068" s="2" t="n">
        <v>1.29</v>
      </c>
      <c r="CM1068" s="2" t="n">
        <v>1.29</v>
      </c>
      <c r="CN1068" s="2" t="n">
        <v>0</v>
      </c>
      <c r="CO1068" s="2" t="n">
        <v>1.29</v>
      </c>
      <c r="CP1068" s="2" t="n">
        <v>1.29</v>
      </c>
      <c r="CQ1068" s="2" t="n">
        <v>0</v>
      </c>
      <c r="CR1068" s="2" t="n">
        <v>1.29</v>
      </c>
      <c r="CS1068" s="2" t="n">
        <v>1.29</v>
      </c>
      <c r="CT1068" s="2" t="n">
        <v>0</v>
      </c>
      <c r="CU1068" s="2" t="n">
        <v>1.29</v>
      </c>
      <c r="CV1068" s="2" t="n">
        <v>1.29</v>
      </c>
      <c r="CW1068" s="2" t="n">
        <v>0</v>
      </c>
      <c r="CX1068" s="2" t="n">
        <v>1.29</v>
      </c>
      <c r="CY1068" s="2" t="n">
        <v>1.29</v>
      </c>
      <c r="CZ1068" s="2" t="n">
        <v>0</v>
      </c>
      <c r="DA1068" s="2" t="n">
        <v>2.57</v>
      </c>
      <c r="DB1068" s="2" t="n">
        <v>1.29</v>
      </c>
      <c r="DC1068" s="2" t="n">
        <v>0</v>
      </c>
      <c r="DD1068" s="2" t="n">
        <v>2.57</v>
      </c>
      <c r="DE1068" s="2" t="n">
        <v>1.29</v>
      </c>
      <c r="DF1068" s="2" t="n">
        <v>0</v>
      </c>
      <c r="DG1068" s="2" t="n">
        <v>4.22</v>
      </c>
      <c r="DH1068" s="2" t="n">
        <v>3.12</v>
      </c>
      <c r="DI1068" s="2" t="n">
        <v>0</v>
      </c>
      <c r="DJ1068" s="2" t="n">
        <v>10.86</v>
      </c>
      <c r="DK1068" s="2" t="n">
        <v>8.41</v>
      </c>
      <c r="DL1068" s="2" t="n">
        <v>0</v>
      </c>
      <c r="DM1068" s="2" t="n">
        <v>20.24</v>
      </c>
      <c r="DN1068" s="2" t="n">
        <v>17.8</v>
      </c>
      <c r="DO1068" s="2" t="n">
        <v>0</v>
      </c>
      <c r="DP1068" s="2" t="n">
        <v>30.93</v>
      </c>
      <c r="DQ1068" s="2" t="n">
        <v>27.2</v>
      </c>
      <c r="DR1068" s="2" t="n">
        <v>0</v>
      </c>
      <c r="DS1068" s="2" t="n">
        <v>46.43</v>
      </c>
      <c r="DT1068" s="2" t="n">
        <v>42.93</v>
      </c>
      <c r="DU1068" s="2" t="n">
        <v>0</v>
      </c>
      <c r="DV1068" s="2" t="n">
        <v>56.57</v>
      </c>
      <c r="DW1068" s="2" t="n">
        <v>54.12</v>
      </c>
      <c r="DX1068" s="2" t="n">
        <v>0</v>
      </c>
      <c r="DY1068" s="2" t="n">
        <v>68.04000000000001</v>
      </c>
      <c r="DZ1068" s="2" t="n">
        <v>65.75</v>
      </c>
      <c r="EA1068" s="2" t="n">
        <v>0</v>
      </c>
      <c r="EB1068" s="2" t="n">
        <v>79.55</v>
      </c>
      <c r="EC1068" s="2" t="n">
        <v>77.09999999999999</v>
      </c>
      <c r="ED1068" s="2" t="n">
        <v>0</v>
      </c>
      <c r="EE1068" s="2" t="n">
        <v>90.86</v>
      </c>
      <c r="EF1068" s="2" t="n">
        <v>88.41</v>
      </c>
      <c r="EG1068" s="2" t="n">
        <v>0</v>
      </c>
      <c r="EH1068" s="2" t="n">
        <v>98.43000000000001</v>
      </c>
      <c r="EI1068" s="2" t="n">
        <v>97.08</v>
      </c>
      <c r="EJ1068" s="2" t="n">
        <v>0</v>
      </c>
      <c r="EK1068" s="2" t="n">
        <v>100</v>
      </c>
      <c r="EL1068" s="2" t="n">
        <v>100</v>
      </c>
      <c r="EM1068" s="2" t="n">
        <v>0</v>
      </c>
      <c r="EN1068" s="2" t="n">
        <v>100</v>
      </c>
      <c r="EO1068" s="2" t="n">
        <v>100</v>
      </c>
      <c r="EP1068" s="2" t="n">
        <v>0</v>
      </c>
    </row>
    <row r="1069">
      <c r="A1069" s="2" t="n">
        <v>3</v>
      </c>
      <c r="B1069" s="2" t="inlineStr">
        <is>
          <t>34.07.06</t>
        </is>
      </c>
      <c r="C1069" s="2" t="inlineStr">
        <is>
          <t>Suporte de papel higiênico duplo, ref.: Draco Star 70.278, acabamento white</t>
        </is>
      </c>
      <c r="D1069" s="2" t="inlineStr">
        <is>
          <t>03/02/2027</t>
        </is>
      </c>
      <c r="E1069" s="2" t="inlineStr">
        <is>
          <t>16/11/2028</t>
        </is>
      </c>
      <c r="F1069" s="2" t="n">
        <v>2000</v>
      </c>
      <c r="G1069" s="2" t="n">
        <v>0</v>
      </c>
      <c r="H1069" s="2" t="n">
        <v>2000</v>
      </c>
      <c r="I1069" s="2" t="n">
        <v>0</v>
      </c>
      <c r="J1069" s="2" t="n">
        <v>0</v>
      </c>
      <c r="K1069" s="2" t="n">
        <v>0</v>
      </c>
      <c r="L1069" s="2" t="n">
        <v>0</v>
      </c>
      <c r="M1069" s="2" t="n">
        <v>0</v>
      </c>
      <c r="N1069" s="2" t="n">
        <v>0</v>
      </c>
      <c r="O1069" s="2" t="n">
        <v>0</v>
      </c>
      <c r="P1069" s="2" t="n">
        <v>0</v>
      </c>
      <c r="Q1069" s="2" t="n">
        <v>0</v>
      </c>
      <c r="R1069" s="2" t="n">
        <v>0</v>
      </c>
      <c r="S1069" s="2" t="n">
        <v>0</v>
      </c>
      <c r="T1069" s="2" t="n">
        <v>0</v>
      </c>
      <c r="U1069" s="2" t="n">
        <v>0</v>
      </c>
      <c r="V1069" s="2" t="n">
        <v>0</v>
      </c>
      <c r="W1069" s="2" t="n">
        <v>0</v>
      </c>
      <c r="X1069" s="2" t="n">
        <v>0</v>
      </c>
      <c r="Y1069" s="2" t="n">
        <v>0</v>
      </c>
      <c r="Z1069" s="2" t="n">
        <v>0</v>
      </c>
      <c r="AA1069" s="2" t="n">
        <v>0</v>
      </c>
      <c r="AB1069" s="2" t="n">
        <v>0</v>
      </c>
      <c r="AC1069" s="2" t="n">
        <v>0</v>
      </c>
      <c r="AD1069" s="2" t="n">
        <v>0</v>
      </c>
      <c r="AE1069" s="2" t="n">
        <v>0</v>
      </c>
      <c r="AF1069" s="2" t="n">
        <v>0</v>
      </c>
      <c r="AG1069" s="2" t="n">
        <v>0</v>
      </c>
      <c r="AH1069" s="2" t="n">
        <v>0</v>
      </c>
      <c r="AI1069" s="2" t="n">
        <v>0</v>
      </c>
      <c r="AJ1069" s="2" t="n">
        <v>0</v>
      </c>
      <c r="AK1069" s="2" t="n">
        <v>0</v>
      </c>
      <c r="AL1069" s="2" t="n">
        <v>0</v>
      </c>
      <c r="AM1069" s="2" t="n">
        <v>0</v>
      </c>
      <c r="AN1069" s="2" t="n">
        <v>0</v>
      </c>
      <c r="AO1069" s="2" t="n">
        <v>0</v>
      </c>
      <c r="AP1069" s="2" t="n">
        <v>0</v>
      </c>
      <c r="AQ1069" s="2" t="n">
        <v>0</v>
      </c>
      <c r="AR1069" s="2" t="n">
        <v>0</v>
      </c>
      <c r="AS1069" s="2" t="n">
        <v>0</v>
      </c>
      <c r="AT1069" s="2" t="n">
        <v>0</v>
      </c>
      <c r="AU1069" s="2" t="n">
        <v>0</v>
      </c>
      <c r="AV1069" s="2" t="n">
        <v>0</v>
      </c>
      <c r="AW1069" s="2" t="n">
        <v>0</v>
      </c>
      <c r="AX1069" s="2" t="n">
        <v>0</v>
      </c>
      <c r="AY1069" s="2" t="n">
        <v>0</v>
      </c>
      <c r="AZ1069" s="2" t="n">
        <v>0</v>
      </c>
      <c r="BA1069" s="2" t="n">
        <v>0</v>
      </c>
      <c r="BB1069" s="2" t="n">
        <v>0</v>
      </c>
      <c r="BC1069" s="2" t="n">
        <v>0</v>
      </c>
      <c r="BD1069" s="2" t="n">
        <v>0</v>
      </c>
      <c r="BE1069" s="2" t="n">
        <v>0</v>
      </c>
      <c r="BF1069" s="2" t="n">
        <v>0</v>
      </c>
      <c r="BG1069" s="2" t="n">
        <v>0</v>
      </c>
      <c r="BH1069" s="2" t="n">
        <v>0</v>
      </c>
      <c r="BI1069" s="2" t="n">
        <v>0</v>
      </c>
      <c r="BJ1069" s="2" t="n">
        <v>0</v>
      </c>
      <c r="BK1069" s="2" t="n">
        <v>0</v>
      </c>
      <c r="BL1069" s="2" t="n">
        <v>0</v>
      </c>
      <c r="BM1069" s="2" t="n">
        <v>0</v>
      </c>
      <c r="BN1069" s="2" t="n">
        <v>0</v>
      </c>
      <c r="BO1069" s="2" t="n">
        <v>0</v>
      </c>
      <c r="BP1069" s="2" t="n">
        <v>0</v>
      </c>
      <c r="BQ1069" s="2" t="n">
        <v>0</v>
      </c>
      <c r="BR1069" s="2" t="n">
        <v>0</v>
      </c>
      <c r="BS1069" s="2" t="n">
        <v>0</v>
      </c>
      <c r="BT1069" s="2" t="n">
        <v>0</v>
      </c>
      <c r="BU1069" s="2" t="n">
        <v>0</v>
      </c>
      <c r="BV1069" s="2" t="n">
        <v>0</v>
      </c>
      <c r="BW1069" s="2" t="n">
        <v>0</v>
      </c>
      <c r="BX1069" s="2" t="n">
        <v>0</v>
      </c>
      <c r="BY1069" s="2" t="n">
        <v>0</v>
      </c>
      <c r="BZ1069" s="2" t="n">
        <v>0</v>
      </c>
      <c r="CA1069" s="2" t="n">
        <v>0</v>
      </c>
      <c r="CB1069" s="2" t="n">
        <v>0</v>
      </c>
      <c r="CC1069" s="2" t="n">
        <v>0</v>
      </c>
      <c r="CD1069" s="2" t="n">
        <v>1.29</v>
      </c>
      <c r="CE1069" s="2" t="n">
        <v>0</v>
      </c>
      <c r="CF1069" s="2" t="n">
        <v>0.77</v>
      </c>
      <c r="CG1069" s="2" t="n">
        <v>1.29</v>
      </c>
      <c r="CH1069" s="2" t="n">
        <v>0</v>
      </c>
      <c r="CI1069" s="2" t="n">
        <v>1.29</v>
      </c>
      <c r="CJ1069" s="2" t="n">
        <v>1.29</v>
      </c>
      <c r="CK1069" s="2" t="n">
        <v>0</v>
      </c>
      <c r="CL1069" s="2" t="n">
        <v>1.29</v>
      </c>
      <c r="CM1069" s="2" t="n">
        <v>1.29</v>
      </c>
      <c r="CN1069" s="2" t="n">
        <v>0</v>
      </c>
      <c r="CO1069" s="2" t="n">
        <v>1.29</v>
      </c>
      <c r="CP1069" s="2" t="n">
        <v>1.29</v>
      </c>
      <c r="CQ1069" s="2" t="n">
        <v>0</v>
      </c>
      <c r="CR1069" s="2" t="n">
        <v>1.29</v>
      </c>
      <c r="CS1069" s="2" t="n">
        <v>1.29</v>
      </c>
      <c r="CT1069" s="2" t="n">
        <v>0</v>
      </c>
      <c r="CU1069" s="2" t="n">
        <v>1.29</v>
      </c>
      <c r="CV1069" s="2" t="n">
        <v>1.29</v>
      </c>
      <c r="CW1069" s="2" t="n">
        <v>0</v>
      </c>
      <c r="CX1069" s="2" t="n">
        <v>1.29</v>
      </c>
      <c r="CY1069" s="2" t="n">
        <v>1.29</v>
      </c>
      <c r="CZ1069" s="2" t="n">
        <v>0</v>
      </c>
      <c r="DA1069" s="2" t="n">
        <v>2.57</v>
      </c>
      <c r="DB1069" s="2" t="n">
        <v>1.29</v>
      </c>
      <c r="DC1069" s="2" t="n">
        <v>0</v>
      </c>
      <c r="DD1069" s="2" t="n">
        <v>2.57</v>
      </c>
      <c r="DE1069" s="2" t="n">
        <v>1.29</v>
      </c>
      <c r="DF1069" s="2" t="n">
        <v>0</v>
      </c>
      <c r="DG1069" s="2" t="n">
        <v>4.22</v>
      </c>
      <c r="DH1069" s="2" t="n">
        <v>3.12</v>
      </c>
      <c r="DI1069" s="2" t="n">
        <v>0</v>
      </c>
      <c r="DJ1069" s="2" t="n">
        <v>10.86</v>
      </c>
      <c r="DK1069" s="2" t="n">
        <v>8.41</v>
      </c>
      <c r="DL1069" s="2" t="n">
        <v>0</v>
      </c>
      <c r="DM1069" s="2" t="n">
        <v>20.24</v>
      </c>
      <c r="DN1069" s="2" t="n">
        <v>17.8</v>
      </c>
      <c r="DO1069" s="2" t="n">
        <v>0</v>
      </c>
      <c r="DP1069" s="2" t="n">
        <v>30.93</v>
      </c>
      <c r="DQ1069" s="2" t="n">
        <v>27.2</v>
      </c>
      <c r="DR1069" s="2" t="n">
        <v>0</v>
      </c>
      <c r="DS1069" s="2" t="n">
        <v>46.43</v>
      </c>
      <c r="DT1069" s="2" t="n">
        <v>42.93</v>
      </c>
      <c r="DU1069" s="2" t="n">
        <v>0</v>
      </c>
      <c r="DV1069" s="2" t="n">
        <v>56.57</v>
      </c>
      <c r="DW1069" s="2" t="n">
        <v>54.12</v>
      </c>
      <c r="DX1069" s="2" t="n">
        <v>0</v>
      </c>
      <c r="DY1069" s="2" t="n">
        <v>68.04000000000001</v>
      </c>
      <c r="DZ1069" s="2" t="n">
        <v>65.75</v>
      </c>
      <c r="EA1069" s="2" t="n">
        <v>0</v>
      </c>
      <c r="EB1069" s="2" t="n">
        <v>79.55</v>
      </c>
      <c r="EC1069" s="2" t="n">
        <v>77.09999999999999</v>
      </c>
      <c r="ED1069" s="2" t="n">
        <v>0</v>
      </c>
      <c r="EE1069" s="2" t="n">
        <v>90.86</v>
      </c>
      <c r="EF1069" s="2" t="n">
        <v>88.41</v>
      </c>
      <c r="EG1069" s="2" t="n">
        <v>0</v>
      </c>
      <c r="EH1069" s="2" t="n">
        <v>98.43000000000001</v>
      </c>
      <c r="EI1069" s="2" t="n">
        <v>97.08</v>
      </c>
      <c r="EJ1069" s="2" t="n">
        <v>0</v>
      </c>
      <c r="EK1069" s="2" t="n">
        <v>100</v>
      </c>
      <c r="EL1069" s="2" t="n">
        <v>100</v>
      </c>
      <c r="EM1069" s="2" t="n">
        <v>0</v>
      </c>
      <c r="EN1069" s="2" t="n">
        <v>100</v>
      </c>
      <c r="EO1069" s="2" t="n">
        <v>100</v>
      </c>
      <c r="EP1069" s="2" t="n">
        <v>0</v>
      </c>
    </row>
    <row r="1070">
      <c r="A1070" s="2" t="n">
        <v>3</v>
      </c>
      <c r="B1070" s="2" t="inlineStr">
        <is>
          <t>34.07.07</t>
        </is>
      </c>
      <c r="C1070" s="2" t="inlineStr">
        <is>
          <t>Suporte de papel higiênico em inox, ref.: Draco BOX, Cai Cai 70.100</t>
        </is>
      </c>
      <c r="D1070" s="2" t="inlineStr">
        <is>
          <t>03/02/2027</t>
        </is>
      </c>
      <c r="E1070" s="2" t="inlineStr">
        <is>
          <t>16/11/2028</t>
        </is>
      </c>
      <c r="F1070" s="2" t="n">
        <v>3000</v>
      </c>
      <c r="G1070" s="2" t="n">
        <v>0</v>
      </c>
      <c r="H1070" s="2" t="n">
        <v>3000</v>
      </c>
      <c r="I1070" s="2" t="n">
        <v>0</v>
      </c>
      <c r="J1070" s="2" t="n">
        <v>0</v>
      </c>
      <c r="K1070" s="2" t="n">
        <v>0</v>
      </c>
      <c r="L1070" s="2" t="n">
        <v>0</v>
      </c>
      <c r="M1070" s="2" t="n">
        <v>0</v>
      </c>
      <c r="N1070" s="2" t="n">
        <v>0</v>
      </c>
      <c r="O1070" s="2" t="n">
        <v>0</v>
      </c>
      <c r="P1070" s="2" t="n">
        <v>0</v>
      </c>
      <c r="Q1070" s="2" t="n">
        <v>0</v>
      </c>
      <c r="R1070" s="2" t="n">
        <v>0</v>
      </c>
      <c r="S1070" s="2" t="n">
        <v>0</v>
      </c>
      <c r="T1070" s="2" t="n">
        <v>0</v>
      </c>
      <c r="U1070" s="2" t="n">
        <v>0</v>
      </c>
      <c r="V1070" s="2" t="n">
        <v>0</v>
      </c>
      <c r="W1070" s="2" t="n">
        <v>0</v>
      </c>
      <c r="X1070" s="2" t="n">
        <v>0</v>
      </c>
      <c r="Y1070" s="2" t="n">
        <v>0</v>
      </c>
      <c r="Z1070" s="2" t="n">
        <v>0</v>
      </c>
      <c r="AA1070" s="2" t="n">
        <v>0</v>
      </c>
      <c r="AB1070" s="2" t="n">
        <v>0</v>
      </c>
      <c r="AC1070" s="2" t="n">
        <v>0</v>
      </c>
      <c r="AD1070" s="2" t="n">
        <v>0</v>
      </c>
      <c r="AE1070" s="2" t="n">
        <v>0</v>
      </c>
      <c r="AF1070" s="2" t="n">
        <v>0</v>
      </c>
      <c r="AG1070" s="2" t="n">
        <v>0</v>
      </c>
      <c r="AH1070" s="2" t="n">
        <v>0</v>
      </c>
      <c r="AI1070" s="2" t="n">
        <v>0</v>
      </c>
      <c r="AJ1070" s="2" t="n">
        <v>0</v>
      </c>
      <c r="AK1070" s="2" t="n">
        <v>0</v>
      </c>
      <c r="AL1070" s="2" t="n">
        <v>0</v>
      </c>
      <c r="AM1070" s="2" t="n">
        <v>0</v>
      </c>
      <c r="AN1070" s="2" t="n">
        <v>0</v>
      </c>
      <c r="AO1070" s="2" t="n">
        <v>0</v>
      </c>
      <c r="AP1070" s="2" t="n">
        <v>0</v>
      </c>
      <c r="AQ1070" s="2" t="n">
        <v>0</v>
      </c>
      <c r="AR1070" s="2" t="n">
        <v>0</v>
      </c>
      <c r="AS1070" s="2" t="n">
        <v>0</v>
      </c>
      <c r="AT1070" s="2" t="n">
        <v>0</v>
      </c>
      <c r="AU1070" s="2" t="n">
        <v>0</v>
      </c>
      <c r="AV1070" s="2" t="n">
        <v>0</v>
      </c>
      <c r="AW1070" s="2" t="n">
        <v>0</v>
      </c>
      <c r="AX1070" s="2" t="n">
        <v>0</v>
      </c>
      <c r="AY1070" s="2" t="n">
        <v>0</v>
      </c>
      <c r="AZ1070" s="2" t="n">
        <v>0</v>
      </c>
      <c r="BA1070" s="2" t="n">
        <v>0</v>
      </c>
      <c r="BB1070" s="2" t="n">
        <v>0</v>
      </c>
      <c r="BC1070" s="2" t="n">
        <v>0</v>
      </c>
      <c r="BD1070" s="2" t="n">
        <v>0</v>
      </c>
      <c r="BE1070" s="2" t="n">
        <v>0</v>
      </c>
      <c r="BF1070" s="2" t="n">
        <v>0</v>
      </c>
      <c r="BG1070" s="2" t="n">
        <v>0</v>
      </c>
      <c r="BH1070" s="2" t="n">
        <v>0</v>
      </c>
      <c r="BI1070" s="2" t="n">
        <v>0</v>
      </c>
      <c r="BJ1070" s="2" t="n">
        <v>0</v>
      </c>
      <c r="BK1070" s="2" t="n">
        <v>0</v>
      </c>
      <c r="BL1070" s="2" t="n">
        <v>0</v>
      </c>
      <c r="BM1070" s="2" t="n">
        <v>0</v>
      </c>
      <c r="BN1070" s="2" t="n">
        <v>0</v>
      </c>
      <c r="BO1070" s="2" t="n">
        <v>0</v>
      </c>
      <c r="BP1070" s="2" t="n">
        <v>0</v>
      </c>
      <c r="BQ1070" s="2" t="n">
        <v>0</v>
      </c>
      <c r="BR1070" s="2" t="n">
        <v>0</v>
      </c>
      <c r="BS1070" s="2" t="n">
        <v>0</v>
      </c>
      <c r="BT1070" s="2" t="n">
        <v>0</v>
      </c>
      <c r="BU1070" s="2" t="n">
        <v>0</v>
      </c>
      <c r="BV1070" s="2" t="n">
        <v>0</v>
      </c>
      <c r="BW1070" s="2" t="n">
        <v>0</v>
      </c>
      <c r="BX1070" s="2" t="n">
        <v>0</v>
      </c>
      <c r="BY1070" s="2" t="n">
        <v>0</v>
      </c>
      <c r="BZ1070" s="2" t="n">
        <v>0</v>
      </c>
      <c r="CA1070" s="2" t="n">
        <v>0</v>
      </c>
      <c r="CB1070" s="2" t="n">
        <v>0</v>
      </c>
      <c r="CC1070" s="2" t="n">
        <v>0</v>
      </c>
      <c r="CD1070" s="2" t="n">
        <v>1.29</v>
      </c>
      <c r="CE1070" s="2" t="n">
        <v>0</v>
      </c>
      <c r="CF1070" s="2" t="n">
        <v>0.77</v>
      </c>
      <c r="CG1070" s="2" t="n">
        <v>1.29</v>
      </c>
      <c r="CH1070" s="2" t="n">
        <v>0</v>
      </c>
      <c r="CI1070" s="2" t="n">
        <v>1.29</v>
      </c>
      <c r="CJ1070" s="2" t="n">
        <v>1.29</v>
      </c>
      <c r="CK1070" s="2" t="n">
        <v>0</v>
      </c>
      <c r="CL1070" s="2" t="n">
        <v>1.29</v>
      </c>
      <c r="CM1070" s="2" t="n">
        <v>1.29</v>
      </c>
      <c r="CN1070" s="2" t="n">
        <v>0</v>
      </c>
      <c r="CO1070" s="2" t="n">
        <v>1.29</v>
      </c>
      <c r="CP1070" s="2" t="n">
        <v>1.29</v>
      </c>
      <c r="CQ1070" s="2" t="n">
        <v>0</v>
      </c>
      <c r="CR1070" s="2" t="n">
        <v>1.29</v>
      </c>
      <c r="CS1070" s="2" t="n">
        <v>1.29</v>
      </c>
      <c r="CT1070" s="2" t="n">
        <v>0</v>
      </c>
      <c r="CU1070" s="2" t="n">
        <v>1.29</v>
      </c>
      <c r="CV1070" s="2" t="n">
        <v>1.29</v>
      </c>
      <c r="CW1070" s="2" t="n">
        <v>0</v>
      </c>
      <c r="CX1070" s="2" t="n">
        <v>1.29</v>
      </c>
      <c r="CY1070" s="2" t="n">
        <v>1.29</v>
      </c>
      <c r="CZ1070" s="2" t="n">
        <v>0</v>
      </c>
      <c r="DA1070" s="2" t="n">
        <v>2.57</v>
      </c>
      <c r="DB1070" s="2" t="n">
        <v>1.29</v>
      </c>
      <c r="DC1070" s="2" t="n">
        <v>0</v>
      </c>
      <c r="DD1070" s="2" t="n">
        <v>2.57</v>
      </c>
      <c r="DE1070" s="2" t="n">
        <v>1.29</v>
      </c>
      <c r="DF1070" s="2" t="n">
        <v>0</v>
      </c>
      <c r="DG1070" s="2" t="n">
        <v>4.22</v>
      </c>
      <c r="DH1070" s="2" t="n">
        <v>3.12</v>
      </c>
      <c r="DI1070" s="2" t="n">
        <v>0</v>
      </c>
      <c r="DJ1070" s="2" t="n">
        <v>10.86</v>
      </c>
      <c r="DK1070" s="2" t="n">
        <v>8.41</v>
      </c>
      <c r="DL1070" s="2" t="n">
        <v>0</v>
      </c>
      <c r="DM1070" s="2" t="n">
        <v>20.24</v>
      </c>
      <c r="DN1070" s="2" t="n">
        <v>17.8</v>
      </c>
      <c r="DO1070" s="2" t="n">
        <v>0</v>
      </c>
      <c r="DP1070" s="2" t="n">
        <v>30.93</v>
      </c>
      <c r="DQ1070" s="2" t="n">
        <v>27.2</v>
      </c>
      <c r="DR1070" s="2" t="n">
        <v>0</v>
      </c>
      <c r="DS1070" s="2" t="n">
        <v>46.43</v>
      </c>
      <c r="DT1070" s="2" t="n">
        <v>42.93</v>
      </c>
      <c r="DU1070" s="2" t="n">
        <v>0</v>
      </c>
      <c r="DV1070" s="2" t="n">
        <v>56.57</v>
      </c>
      <c r="DW1070" s="2" t="n">
        <v>54.12</v>
      </c>
      <c r="DX1070" s="2" t="n">
        <v>0</v>
      </c>
      <c r="DY1070" s="2" t="n">
        <v>68.04000000000001</v>
      </c>
      <c r="DZ1070" s="2" t="n">
        <v>65.75</v>
      </c>
      <c r="EA1070" s="2" t="n">
        <v>0</v>
      </c>
      <c r="EB1070" s="2" t="n">
        <v>79.55</v>
      </c>
      <c r="EC1070" s="2" t="n">
        <v>77.09999999999999</v>
      </c>
      <c r="ED1070" s="2" t="n">
        <v>0</v>
      </c>
      <c r="EE1070" s="2" t="n">
        <v>90.86</v>
      </c>
      <c r="EF1070" s="2" t="n">
        <v>88.41</v>
      </c>
      <c r="EG1070" s="2" t="n">
        <v>0</v>
      </c>
      <c r="EH1070" s="2" t="n">
        <v>98.43000000000001</v>
      </c>
      <c r="EI1070" s="2" t="n">
        <v>97.08</v>
      </c>
      <c r="EJ1070" s="2" t="n">
        <v>0</v>
      </c>
      <c r="EK1070" s="2" t="n">
        <v>100</v>
      </c>
      <c r="EL1070" s="2" t="n">
        <v>100</v>
      </c>
      <c r="EM1070" s="2" t="n">
        <v>0</v>
      </c>
      <c r="EN1070" s="2" t="n">
        <v>100</v>
      </c>
      <c r="EO1070" s="2" t="n">
        <v>100</v>
      </c>
      <c r="EP1070" s="2" t="n">
        <v>0</v>
      </c>
    </row>
    <row r="1071">
      <c r="A1071" s="2" t="n">
        <v>3</v>
      </c>
      <c r="B1071" s="2" t="inlineStr">
        <is>
          <t>34.07.08</t>
        </is>
      </c>
      <c r="C1071" s="2" t="inlineStr">
        <is>
          <t>Lixeira em inox 50 Litros, ref.: Draco BOX 70.227.</t>
        </is>
      </c>
      <c r="D1071" s="2" t="inlineStr">
        <is>
          <t>03/02/2027</t>
        </is>
      </c>
      <c r="E1071" s="2" t="inlineStr">
        <is>
          <t>16/11/2028</t>
        </is>
      </c>
      <c r="F1071" s="2" t="n">
        <v>5400</v>
      </c>
      <c r="G1071" s="2" t="n">
        <v>0</v>
      </c>
      <c r="H1071" s="2" t="n">
        <v>5400</v>
      </c>
      <c r="I1071" s="2" t="n">
        <v>0</v>
      </c>
      <c r="J1071" s="2" t="n">
        <v>0</v>
      </c>
      <c r="K1071" s="2" t="n">
        <v>0</v>
      </c>
      <c r="L1071" s="2" t="n">
        <v>0</v>
      </c>
      <c r="M1071" s="2" t="n">
        <v>0</v>
      </c>
      <c r="N1071" s="2" t="n">
        <v>0</v>
      </c>
      <c r="O1071" s="2" t="n">
        <v>0</v>
      </c>
      <c r="P1071" s="2" t="n">
        <v>0</v>
      </c>
      <c r="Q1071" s="2" t="n">
        <v>0</v>
      </c>
      <c r="R1071" s="2" t="n">
        <v>0</v>
      </c>
      <c r="S1071" s="2" t="n">
        <v>0</v>
      </c>
      <c r="T1071" s="2" t="n">
        <v>0</v>
      </c>
      <c r="U1071" s="2" t="n">
        <v>0</v>
      </c>
      <c r="V1071" s="2" t="n">
        <v>0</v>
      </c>
      <c r="W1071" s="2" t="n">
        <v>0</v>
      </c>
      <c r="X1071" s="2" t="n">
        <v>0</v>
      </c>
      <c r="Y1071" s="2" t="n">
        <v>0</v>
      </c>
      <c r="Z1071" s="2" t="n">
        <v>0</v>
      </c>
      <c r="AA1071" s="2" t="n">
        <v>0</v>
      </c>
      <c r="AB1071" s="2" t="n">
        <v>0</v>
      </c>
      <c r="AC1071" s="2" t="n">
        <v>0</v>
      </c>
      <c r="AD1071" s="2" t="n">
        <v>0</v>
      </c>
      <c r="AE1071" s="2" t="n">
        <v>0</v>
      </c>
      <c r="AF1071" s="2" t="n">
        <v>0</v>
      </c>
      <c r="AG1071" s="2" t="n">
        <v>0</v>
      </c>
      <c r="AH1071" s="2" t="n">
        <v>0</v>
      </c>
      <c r="AI1071" s="2" t="n">
        <v>0</v>
      </c>
      <c r="AJ1071" s="2" t="n">
        <v>0</v>
      </c>
      <c r="AK1071" s="2" t="n">
        <v>0</v>
      </c>
      <c r="AL1071" s="2" t="n">
        <v>0</v>
      </c>
      <c r="AM1071" s="2" t="n">
        <v>0</v>
      </c>
      <c r="AN1071" s="2" t="n">
        <v>0</v>
      </c>
      <c r="AO1071" s="2" t="n">
        <v>0</v>
      </c>
      <c r="AP1071" s="2" t="n">
        <v>0</v>
      </c>
      <c r="AQ1071" s="2" t="n">
        <v>0</v>
      </c>
      <c r="AR1071" s="2" t="n">
        <v>0</v>
      </c>
      <c r="AS1071" s="2" t="n">
        <v>0</v>
      </c>
      <c r="AT1071" s="2" t="n">
        <v>0</v>
      </c>
      <c r="AU1071" s="2" t="n">
        <v>0</v>
      </c>
      <c r="AV1071" s="2" t="n">
        <v>0</v>
      </c>
      <c r="AW1071" s="2" t="n">
        <v>0</v>
      </c>
      <c r="AX1071" s="2" t="n">
        <v>0</v>
      </c>
      <c r="AY1071" s="2" t="n">
        <v>0</v>
      </c>
      <c r="AZ1071" s="2" t="n">
        <v>0</v>
      </c>
      <c r="BA1071" s="2" t="n">
        <v>0</v>
      </c>
      <c r="BB1071" s="2" t="n">
        <v>0</v>
      </c>
      <c r="BC1071" s="2" t="n">
        <v>0</v>
      </c>
      <c r="BD1071" s="2" t="n">
        <v>0</v>
      </c>
      <c r="BE1071" s="2" t="n">
        <v>0</v>
      </c>
      <c r="BF1071" s="2" t="n">
        <v>0</v>
      </c>
      <c r="BG1071" s="2" t="n">
        <v>0</v>
      </c>
      <c r="BH1071" s="2" t="n">
        <v>0</v>
      </c>
      <c r="BI1071" s="2" t="n">
        <v>0</v>
      </c>
      <c r="BJ1071" s="2" t="n">
        <v>0</v>
      </c>
      <c r="BK1071" s="2" t="n">
        <v>0</v>
      </c>
      <c r="BL1071" s="2" t="n">
        <v>0</v>
      </c>
      <c r="BM1071" s="2" t="n">
        <v>0</v>
      </c>
      <c r="BN1071" s="2" t="n">
        <v>0</v>
      </c>
      <c r="BO1071" s="2" t="n">
        <v>0</v>
      </c>
      <c r="BP1071" s="2" t="n">
        <v>0</v>
      </c>
      <c r="BQ1071" s="2" t="n">
        <v>0</v>
      </c>
      <c r="BR1071" s="2" t="n">
        <v>0</v>
      </c>
      <c r="BS1071" s="2" t="n">
        <v>0</v>
      </c>
      <c r="BT1071" s="2" t="n">
        <v>0</v>
      </c>
      <c r="BU1071" s="2" t="n">
        <v>0</v>
      </c>
      <c r="BV1071" s="2" t="n">
        <v>0</v>
      </c>
      <c r="BW1071" s="2" t="n">
        <v>0</v>
      </c>
      <c r="BX1071" s="2" t="n">
        <v>0</v>
      </c>
      <c r="BY1071" s="2" t="n">
        <v>0</v>
      </c>
      <c r="BZ1071" s="2" t="n">
        <v>0</v>
      </c>
      <c r="CA1071" s="2" t="n">
        <v>0</v>
      </c>
      <c r="CB1071" s="2" t="n">
        <v>0</v>
      </c>
      <c r="CC1071" s="2" t="n">
        <v>0</v>
      </c>
      <c r="CD1071" s="2" t="n">
        <v>1.29</v>
      </c>
      <c r="CE1071" s="2" t="n">
        <v>0</v>
      </c>
      <c r="CF1071" s="2" t="n">
        <v>0.77</v>
      </c>
      <c r="CG1071" s="2" t="n">
        <v>1.29</v>
      </c>
      <c r="CH1071" s="2" t="n">
        <v>0</v>
      </c>
      <c r="CI1071" s="2" t="n">
        <v>1.29</v>
      </c>
      <c r="CJ1071" s="2" t="n">
        <v>1.29</v>
      </c>
      <c r="CK1071" s="2" t="n">
        <v>0</v>
      </c>
      <c r="CL1071" s="2" t="n">
        <v>1.29</v>
      </c>
      <c r="CM1071" s="2" t="n">
        <v>1.29</v>
      </c>
      <c r="CN1071" s="2" t="n">
        <v>0</v>
      </c>
      <c r="CO1071" s="2" t="n">
        <v>1.29</v>
      </c>
      <c r="CP1071" s="2" t="n">
        <v>1.29</v>
      </c>
      <c r="CQ1071" s="2" t="n">
        <v>0</v>
      </c>
      <c r="CR1071" s="2" t="n">
        <v>1.29</v>
      </c>
      <c r="CS1071" s="2" t="n">
        <v>1.29</v>
      </c>
      <c r="CT1071" s="2" t="n">
        <v>0</v>
      </c>
      <c r="CU1071" s="2" t="n">
        <v>1.29</v>
      </c>
      <c r="CV1071" s="2" t="n">
        <v>1.29</v>
      </c>
      <c r="CW1071" s="2" t="n">
        <v>0</v>
      </c>
      <c r="CX1071" s="2" t="n">
        <v>1.29</v>
      </c>
      <c r="CY1071" s="2" t="n">
        <v>1.29</v>
      </c>
      <c r="CZ1071" s="2" t="n">
        <v>0</v>
      </c>
      <c r="DA1071" s="2" t="n">
        <v>2.57</v>
      </c>
      <c r="DB1071" s="2" t="n">
        <v>1.29</v>
      </c>
      <c r="DC1071" s="2" t="n">
        <v>0</v>
      </c>
      <c r="DD1071" s="2" t="n">
        <v>2.57</v>
      </c>
      <c r="DE1071" s="2" t="n">
        <v>1.29</v>
      </c>
      <c r="DF1071" s="2" t="n">
        <v>0</v>
      </c>
      <c r="DG1071" s="2" t="n">
        <v>4.22</v>
      </c>
      <c r="DH1071" s="2" t="n">
        <v>3.12</v>
      </c>
      <c r="DI1071" s="2" t="n">
        <v>0</v>
      </c>
      <c r="DJ1071" s="2" t="n">
        <v>10.86</v>
      </c>
      <c r="DK1071" s="2" t="n">
        <v>8.41</v>
      </c>
      <c r="DL1071" s="2" t="n">
        <v>0</v>
      </c>
      <c r="DM1071" s="2" t="n">
        <v>20.24</v>
      </c>
      <c r="DN1071" s="2" t="n">
        <v>17.8</v>
      </c>
      <c r="DO1071" s="2" t="n">
        <v>0</v>
      </c>
      <c r="DP1071" s="2" t="n">
        <v>30.93</v>
      </c>
      <c r="DQ1071" s="2" t="n">
        <v>27.2</v>
      </c>
      <c r="DR1071" s="2" t="n">
        <v>0</v>
      </c>
      <c r="DS1071" s="2" t="n">
        <v>46.43</v>
      </c>
      <c r="DT1071" s="2" t="n">
        <v>42.93</v>
      </c>
      <c r="DU1071" s="2" t="n">
        <v>0</v>
      </c>
      <c r="DV1071" s="2" t="n">
        <v>56.57</v>
      </c>
      <c r="DW1071" s="2" t="n">
        <v>54.12</v>
      </c>
      <c r="DX1071" s="2" t="n">
        <v>0</v>
      </c>
      <c r="DY1071" s="2" t="n">
        <v>68.04000000000001</v>
      </c>
      <c r="DZ1071" s="2" t="n">
        <v>65.75</v>
      </c>
      <c r="EA1071" s="2" t="n">
        <v>0</v>
      </c>
      <c r="EB1071" s="2" t="n">
        <v>79.55</v>
      </c>
      <c r="EC1071" s="2" t="n">
        <v>77.09999999999999</v>
      </c>
      <c r="ED1071" s="2" t="n">
        <v>0</v>
      </c>
      <c r="EE1071" s="2" t="n">
        <v>90.86</v>
      </c>
      <c r="EF1071" s="2" t="n">
        <v>88.41</v>
      </c>
      <c r="EG1071" s="2" t="n">
        <v>0</v>
      </c>
      <c r="EH1071" s="2" t="n">
        <v>98.43000000000001</v>
      </c>
      <c r="EI1071" s="2" t="n">
        <v>97.08</v>
      </c>
      <c r="EJ1071" s="2" t="n">
        <v>0</v>
      </c>
      <c r="EK1071" s="2" t="n">
        <v>100</v>
      </c>
      <c r="EL1071" s="2" t="n">
        <v>100</v>
      </c>
      <c r="EM1071" s="2" t="n">
        <v>0</v>
      </c>
      <c r="EN1071" s="2" t="n">
        <v>100</v>
      </c>
      <c r="EO1071" s="2" t="n">
        <v>100</v>
      </c>
      <c r="EP1071" s="2" t="n">
        <v>0</v>
      </c>
    </row>
    <row r="1072">
      <c r="A1072" s="2" t="n">
        <v>3</v>
      </c>
      <c r="B1072" s="2" t="inlineStr">
        <is>
          <t>34.07.09</t>
        </is>
      </c>
      <c r="C1072" s="2" t="inlineStr">
        <is>
          <t>Acabamento para registro, ref.: Deca Level, cromado</t>
        </is>
      </c>
      <c r="D1072" s="2" t="inlineStr">
        <is>
          <t>03/02/2027</t>
        </is>
      </c>
      <c r="E1072" s="2" t="inlineStr">
        <is>
          <t>16/11/2028</t>
        </is>
      </c>
      <c r="F1072" s="2" t="n">
        <v>133553.7791814075</v>
      </c>
      <c r="G1072" s="2" t="n">
        <v>0</v>
      </c>
      <c r="H1072" s="2" t="n">
        <v>133553.7791814075</v>
      </c>
      <c r="I1072" s="2" t="n">
        <v>0</v>
      </c>
      <c r="J1072" s="2" t="n">
        <v>0</v>
      </c>
      <c r="K1072" s="2" t="n">
        <v>0</v>
      </c>
      <c r="L1072" s="2" t="n">
        <v>0</v>
      </c>
      <c r="M1072" s="2" t="n">
        <v>0</v>
      </c>
      <c r="N1072" s="2" t="n">
        <v>0</v>
      </c>
      <c r="O1072" s="2" t="n">
        <v>0</v>
      </c>
      <c r="P1072" s="2" t="n">
        <v>0</v>
      </c>
      <c r="Q1072" s="2" t="n">
        <v>0</v>
      </c>
      <c r="R1072" s="2" t="n">
        <v>0</v>
      </c>
      <c r="S1072" s="2" t="n">
        <v>0</v>
      </c>
      <c r="T1072" s="2" t="n">
        <v>0</v>
      </c>
      <c r="U1072" s="2" t="n">
        <v>0</v>
      </c>
      <c r="V1072" s="2" t="n">
        <v>0</v>
      </c>
      <c r="W1072" s="2" t="n">
        <v>0</v>
      </c>
      <c r="X1072" s="2" t="n">
        <v>0</v>
      </c>
      <c r="Y1072" s="2" t="n">
        <v>0</v>
      </c>
      <c r="Z1072" s="2" t="n">
        <v>0</v>
      </c>
      <c r="AA1072" s="2" t="n">
        <v>0</v>
      </c>
      <c r="AB1072" s="2" t="n">
        <v>0</v>
      </c>
      <c r="AC1072" s="2" t="n">
        <v>0</v>
      </c>
      <c r="AD1072" s="2" t="n">
        <v>0</v>
      </c>
      <c r="AE1072" s="2" t="n">
        <v>0</v>
      </c>
      <c r="AF1072" s="2" t="n">
        <v>0</v>
      </c>
      <c r="AG1072" s="2" t="n">
        <v>0</v>
      </c>
      <c r="AH1072" s="2" t="n">
        <v>0</v>
      </c>
      <c r="AI1072" s="2" t="n">
        <v>0</v>
      </c>
      <c r="AJ1072" s="2" t="n">
        <v>0</v>
      </c>
      <c r="AK1072" s="2" t="n">
        <v>0</v>
      </c>
      <c r="AL1072" s="2" t="n">
        <v>0</v>
      </c>
      <c r="AM1072" s="2" t="n">
        <v>0</v>
      </c>
      <c r="AN1072" s="2" t="n">
        <v>0</v>
      </c>
      <c r="AO1072" s="2" t="n">
        <v>0</v>
      </c>
      <c r="AP1072" s="2" t="n">
        <v>0</v>
      </c>
      <c r="AQ1072" s="2" t="n">
        <v>0</v>
      </c>
      <c r="AR1072" s="2" t="n">
        <v>0</v>
      </c>
      <c r="AS1072" s="2" t="n">
        <v>0</v>
      </c>
      <c r="AT1072" s="2" t="n">
        <v>0</v>
      </c>
      <c r="AU1072" s="2" t="n">
        <v>0</v>
      </c>
      <c r="AV1072" s="2" t="n">
        <v>0</v>
      </c>
      <c r="AW1072" s="2" t="n">
        <v>0</v>
      </c>
      <c r="AX1072" s="2" t="n">
        <v>0</v>
      </c>
      <c r="AY1072" s="2" t="n">
        <v>0</v>
      </c>
      <c r="AZ1072" s="2" t="n">
        <v>0</v>
      </c>
      <c r="BA1072" s="2" t="n">
        <v>0</v>
      </c>
      <c r="BB1072" s="2" t="n">
        <v>0</v>
      </c>
      <c r="BC1072" s="2" t="n">
        <v>0</v>
      </c>
      <c r="BD1072" s="2" t="n">
        <v>0</v>
      </c>
      <c r="BE1072" s="2" t="n">
        <v>0</v>
      </c>
      <c r="BF1072" s="2" t="n">
        <v>0</v>
      </c>
      <c r="BG1072" s="2" t="n">
        <v>0</v>
      </c>
      <c r="BH1072" s="2" t="n">
        <v>0</v>
      </c>
      <c r="BI1072" s="2" t="n">
        <v>0</v>
      </c>
      <c r="BJ1072" s="2" t="n">
        <v>0</v>
      </c>
      <c r="BK1072" s="2" t="n">
        <v>0</v>
      </c>
      <c r="BL1072" s="2" t="n">
        <v>0</v>
      </c>
      <c r="BM1072" s="2" t="n">
        <v>0</v>
      </c>
      <c r="BN1072" s="2" t="n">
        <v>0</v>
      </c>
      <c r="BO1072" s="2" t="n">
        <v>0</v>
      </c>
      <c r="BP1072" s="2" t="n">
        <v>0</v>
      </c>
      <c r="BQ1072" s="2" t="n">
        <v>0</v>
      </c>
      <c r="BR1072" s="2" t="n">
        <v>0</v>
      </c>
      <c r="BS1072" s="2" t="n">
        <v>0</v>
      </c>
      <c r="BT1072" s="2" t="n">
        <v>0</v>
      </c>
      <c r="BU1072" s="2" t="n">
        <v>0</v>
      </c>
      <c r="BV1072" s="2" t="n">
        <v>0</v>
      </c>
      <c r="BW1072" s="2" t="n">
        <v>0</v>
      </c>
      <c r="BX1072" s="2" t="n">
        <v>0</v>
      </c>
      <c r="BY1072" s="2" t="n">
        <v>0</v>
      </c>
      <c r="BZ1072" s="2" t="n">
        <v>0</v>
      </c>
      <c r="CA1072" s="2" t="n">
        <v>0</v>
      </c>
      <c r="CB1072" s="2" t="n">
        <v>0</v>
      </c>
      <c r="CC1072" s="2" t="n">
        <v>0</v>
      </c>
      <c r="CD1072" s="2" t="n">
        <v>1.29</v>
      </c>
      <c r="CE1072" s="2" t="n">
        <v>0</v>
      </c>
      <c r="CF1072" s="2" t="n">
        <v>0.77</v>
      </c>
      <c r="CG1072" s="2" t="n">
        <v>1.29</v>
      </c>
      <c r="CH1072" s="2" t="n">
        <v>0</v>
      </c>
      <c r="CI1072" s="2" t="n">
        <v>1.29</v>
      </c>
      <c r="CJ1072" s="2" t="n">
        <v>1.29</v>
      </c>
      <c r="CK1072" s="2" t="n">
        <v>0</v>
      </c>
      <c r="CL1072" s="2" t="n">
        <v>1.29</v>
      </c>
      <c r="CM1072" s="2" t="n">
        <v>1.29</v>
      </c>
      <c r="CN1072" s="2" t="n">
        <v>0</v>
      </c>
      <c r="CO1072" s="2" t="n">
        <v>1.29</v>
      </c>
      <c r="CP1072" s="2" t="n">
        <v>1.29</v>
      </c>
      <c r="CQ1072" s="2" t="n">
        <v>0</v>
      </c>
      <c r="CR1072" s="2" t="n">
        <v>1.29</v>
      </c>
      <c r="CS1072" s="2" t="n">
        <v>1.29</v>
      </c>
      <c r="CT1072" s="2" t="n">
        <v>0</v>
      </c>
      <c r="CU1072" s="2" t="n">
        <v>1.29</v>
      </c>
      <c r="CV1072" s="2" t="n">
        <v>1.29</v>
      </c>
      <c r="CW1072" s="2" t="n">
        <v>0</v>
      </c>
      <c r="CX1072" s="2" t="n">
        <v>1.29</v>
      </c>
      <c r="CY1072" s="2" t="n">
        <v>1.29</v>
      </c>
      <c r="CZ1072" s="2" t="n">
        <v>0</v>
      </c>
      <c r="DA1072" s="2" t="n">
        <v>2.57</v>
      </c>
      <c r="DB1072" s="2" t="n">
        <v>1.29</v>
      </c>
      <c r="DC1072" s="2" t="n">
        <v>0</v>
      </c>
      <c r="DD1072" s="2" t="n">
        <v>2.57</v>
      </c>
      <c r="DE1072" s="2" t="n">
        <v>1.29</v>
      </c>
      <c r="DF1072" s="2" t="n">
        <v>0</v>
      </c>
      <c r="DG1072" s="2" t="n">
        <v>4.22</v>
      </c>
      <c r="DH1072" s="2" t="n">
        <v>3.12</v>
      </c>
      <c r="DI1072" s="2" t="n">
        <v>0</v>
      </c>
      <c r="DJ1072" s="2" t="n">
        <v>10.86</v>
      </c>
      <c r="DK1072" s="2" t="n">
        <v>8.41</v>
      </c>
      <c r="DL1072" s="2" t="n">
        <v>0</v>
      </c>
      <c r="DM1072" s="2" t="n">
        <v>20.24</v>
      </c>
      <c r="DN1072" s="2" t="n">
        <v>17.8</v>
      </c>
      <c r="DO1072" s="2" t="n">
        <v>0</v>
      </c>
      <c r="DP1072" s="2" t="n">
        <v>30.93</v>
      </c>
      <c r="DQ1072" s="2" t="n">
        <v>27.2</v>
      </c>
      <c r="DR1072" s="2" t="n">
        <v>0</v>
      </c>
      <c r="DS1072" s="2" t="n">
        <v>46.43</v>
      </c>
      <c r="DT1072" s="2" t="n">
        <v>42.93</v>
      </c>
      <c r="DU1072" s="2" t="n">
        <v>0</v>
      </c>
      <c r="DV1072" s="2" t="n">
        <v>56.57</v>
      </c>
      <c r="DW1072" s="2" t="n">
        <v>54.12</v>
      </c>
      <c r="DX1072" s="2" t="n">
        <v>0</v>
      </c>
      <c r="DY1072" s="2" t="n">
        <v>68.04000000000001</v>
      </c>
      <c r="DZ1072" s="2" t="n">
        <v>65.75</v>
      </c>
      <c r="EA1072" s="2" t="n">
        <v>0</v>
      </c>
      <c r="EB1072" s="2" t="n">
        <v>79.55</v>
      </c>
      <c r="EC1072" s="2" t="n">
        <v>77.09999999999999</v>
      </c>
      <c r="ED1072" s="2" t="n">
        <v>0</v>
      </c>
      <c r="EE1072" s="2" t="n">
        <v>90.86</v>
      </c>
      <c r="EF1072" s="2" t="n">
        <v>88.41</v>
      </c>
      <c r="EG1072" s="2" t="n">
        <v>0</v>
      </c>
      <c r="EH1072" s="2" t="n">
        <v>98.43000000000001</v>
      </c>
      <c r="EI1072" s="2" t="n">
        <v>97.08</v>
      </c>
      <c r="EJ1072" s="2" t="n">
        <v>0</v>
      </c>
      <c r="EK1072" s="2" t="n">
        <v>100</v>
      </c>
      <c r="EL1072" s="2" t="n">
        <v>100</v>
      </c>
      <c r="EM1072" s="2" t="n">
        <v>0</v>
      </c>
      <c r="EN1072" s="2" t="n">
        <v>100</v>
      </c>
      <c r="EO1072" s="2" t="n">
        <v>100</v>
      </c>
      <c r="EP1072" s="2" t="n">
        <v>0</v>
      </c>
    </row>
    <row r="1073">
      <c r="A1073" s="2" t="n">
        <v>1</v>
      </c>
      <c r="B1073" s="2" t="inlineStr">
        <is>
          <t>35</t>
        </is>
      </c>
      <c r="C1073" s="2" t="inlineStr">
        <is>
          <t>PINTURA</t>
        </is>
      </c>
      <c r="D1073" s="2" t="inlineStr">
        <is>
          <t>24/04/2026</t>
        </is>
      </c>
      <c r="E1073" s="2" t="inlineStr">
        <is>
          <t>28/11/2028</t>
        </is>
      </c>
      <c r="F1073" s="2" t="n">
        <v>3615775.994906671</v>
      </c>
      <c r="G1073" s="2" t="n">
        <v>0</v>
      </c>
      <c r="H1073" s="2" t="n">
        <v>3615775.994906671</v>
      </c>
      <c r="I1073" s="2" t="n">
        <v>0</v>
      </c>
      <c r="J1073" s="2" t="n">
        <v>0</v>
      </c>
      <c r="K1073" s="2" t="n">
        <v>0</v>
      </c>
      <c r="L1073" s="2" t="n">
        <v>0</v>
      </c>
      <c r="M1073" s="2" t="n">
        <v>0</v>
      </c>
      <c r="N1073" s="2" t="n">
        <v>0</v>
      </c>
      <c r="O1073" s="2" t="n">
        <v>0</v>
      </c>
      <c r="P1073" s="2" t="n">
        <v>0</v>
      </c>
      <c r="Q1073" s="2" t="n">
        <v>0</v>
      </c>
      <c r="R1073" s="2" t="n">
        <v>0</v>
      </c>
      <c r="S1073" s="2" t="n">
        <v>0</v>
      </c>
      <c r="T1073" s="2" t="n">
        <v>0</v>
      </c>
      <c r="U1073" s="2" t="n">
        <v>0</v>
      </c>
      <c r="V1073" s="2" t="n">
        <v>0</v>
      </c>
      <c r="W1073" s="2" t="n">
        <v>0</v>
      </c>
      <c r="X1073" s="2" t="n">
        <v>0</v>
      </c>
      <c r="Y1073" s="2" t="n">
        <v>0</v>
      </c>
      <c r="Z1073" s="2" t="n">
        <v>0</v>
      </c>
      <c r="AA1073" s="2" t="n">
        <v>0</v>
      </c>
      <c r="AB1073" s="2" t="n">
        <v>0</v>
      </c>
      <c r="AC1073" s="2" t="n">
        <v>0</v>
      </c>
      <c r="AD1073" s="2" t="n">
        <v>0</v>
      </c>
      <c r="AE1073" s="2" t="n">
        <v>0</v>
      </c>
      <c r="AF1073" s="2" t="n">
        <v>0</v>
      </c>
      <c r="AG1073" s="2" t="n">
        <v>0</v>
      </c>
      <c r="AH1073" s="2" t="n">
        <v>0</v>
      </c>
      <c r="AI1073" s="2" t="n">
        <v>0</v>
      </c>
      <c r="AJ1073" s="2" t="n">
        <v>0</v>
      </c>
      <c r="AK1073" s="2" t="n">
        <v>0</v>
      </c>
      <c r="AL1073" s="2" t="n">
        <v>0</v>
      </c>
      <c r="AM1073" s="2" t="n">
        <v>0</v>
      </c>
      <c r="AN1073" s="2" t="n">
        <v>0</v>
      </c>
      <c r="AO1073" s="2" t="n">
        <v>0</v>
      </c>
      <c r="AP1073" s="2" t="n">
        <v>0</v>
      </c>
      <c r="AQ1073" s="2" t="n">
        <v>0</v>
      </c>
      <c r="AR1073" s="2" t="n">
        <v>0</v>
      </c>
      <c r="AS1073" s="2" t="n">
        <v>0</v>
      </c>
      <c r="AT1073" s="2" t="n">
        <v>0</v>
      </c>
      <c r="AU1073" s="2" t="n">
        <v>0</v>
      </c>
      <c r="AV1073" s="2" t="n">
        <v>1.45</v>
      </c>
      <c r="AW1073" s="2" t="n">
        <v>0.7</v>
      </c>
      <c r="AX1073" s="2" t="n">
        <v>1.77</v>
      </c>
      <c r="AY1073" s="2" t="n">
        <v>3.39</v>
      </c>
      <c r="AZ1073" s="2" t="n">
        <v>2.79</v>
      </c>
      <c r="BA1073" s="2" t="n">
        <v>4.5</v>
      </c>
      <c r="BB1073" s="2" t="n">
        <v>5.49</v>
      </c>
      <c r="BC1073" s="2" t="n">
        <v>5.06</v>
      </c>
      <c r="BD1073" s="2" t="n">
        <v>5.91</v>
      </c>
      <c r="BE1073" s="2" t="n">
        <v>8.550000000000001</v>
      </c>
      <c r="BF1073" s="2" t="n">
        <v>7.5</v>
      </c>
      <c r="BG1073" s="2" t="n">
        <v>9.529999999999999</v>
      </c>
      <c r="BH1073" s="2" t="n">
        <v>11.77</v>
      </c>
      <c r="BI1073" s="2" t="n">
        <v>12.31</v>
      </c>
      <c r="BJ1073" s="2" t="n">
        <v>10.98</v>
      </c>
      <c r="BK1073" s="2" t="n">
        <v>15.33</v>
      </c>
      <c r="BL1073" s="2" t="n">
        <v>16.39</v>
      </c>
      <c r="BM1073" s="2" t="n">
        <v>10.98</v>
      </c>
      <c r="BN1073" s="2" t="n">
        <v>19.17</v>
      </c>
      <c r="BO1073" s="2" t="n">
        <v>20.63</v>
      </c>
      <c r="BP1073" s="2" t="n">
        <v>10.98</v>
      </c>
      <c r="BQ1073" s="2" t="n">
        <v>22.07</v>
      </c>
      <c r="BR1073" s="2" t="n">
        <v>23.12</v>
      </c>
      <c r="BS1073" s="2" t="n">
        <v>10.98</v>
      </c>
      <c r="BT1073" s="2" t="n">
        <v>23.77</v>
      </c>
      <c r="BU1073" s="2" t="n">
        <v>24.55</v>
      </c>
      <c r="BV1073" s="2" t="n">
        <v>10.98</v>
      </c>
      <c r="BW1073" s="2" t="n">
        <v>24.55</v>
      </c>
      <c r="BX1073" s="2" t="n">
        <v>24.55</v>
      </c>
      <c r="BY1073" s="2" t="n">
        <v>10.98</v>
      </c>
      <c r="BZ1073" s="2" t="n">
        <v>24.55</v>
      </c>
      <c r="CA1073" s="2" t="n">
        <v>24.62</v>
      </c>
      <c r="CB1073" s="2" t="n">
        <v>10.98</v>
      </c>
      <c r="CC1073" s="2" t="n">
        <v>24.55</v>
      </c>
      <c r="CD1073" s="2" t="n">
        <v>25.03</v>
      </c>
      <c r="CE1073" s="2" t="n">
        <v>10.98</v>
      </c>
      <c r="CF1073" s="2" t="n">
        <v>24.96</v>
      </c>
      <c r="CG1073" s="2" t="n">
        <v>25.03</v>
      </c>
      <c r="CH1073" s="2" t="n">
        <v>10.98</v>
      </c>
      <c r="CI1073" s="2" t="n">
        <v>26.33</v>
      </c>
      <c r="CJ1073" s="2" t="n">
        <v>26.05</v>
      </c>
      <c r="CK1073" s="2" t="n">
        <v>10.98</v>
      </c>
      <c r="CL1073" s="2" t="n">
        <v>27.48</v>
      </c>
      <c r="CM1073" s="2" t="n">
        <v>28.02</v>
      </c>
      <c r="CN1073" s="2" t="n">
        <v>10.98</v>
      </c>
      <c r="CO1073" s="2" t="n">
        <v>28.7</v>
      </c>
      <c r="CP1073" s="2" t="n">
        <v>31.03</v>
      </c>
      <c r="CQ1073" s="2" t="n">
        <v>10.98</v>
      </c>
      <c r="CR1073" s="2" t="n">
        <v>30.24</v>
      </c>
      <c r="CS1073" s="2" t="n">
        <v>35.31</v>
      </c>
      <c r="CT1073" s="2" t="n">
        <v>10.98</v>
      </c>
      <c r="CU1073" s="2" t="n">
        <v>33.71</v>
      </c>
      <c r="CV1073" s="2" t="n">
        <v>41.03</v>
      </c>
      <c r="CW1073" s="2" t="n">
        <v>10.98</v>
      </c>
      <c r="CX1073" s="2" t="n">
        <v>37.92</v>
      </c>
      <c r="CY1073" s="2" t="n">
        <v>42.62</v>
      </c>
      <c r="CZ1073" s="2" t="n">
        <v>10.98</v>
      </c>
      <c r="DA1073" s="2" t="n">
        <v>44.56</v>
      </c>
      <c r="DB1073" s="2" t="n">
        <v>43.67</v>
      </c>
      <c r="DC1073" s="2" t="n">
        <v>10.98</v>
      </c>
      <c r="DD1073" s="2" t="n">
        <v>49.7</v>
      </c>
      <c r="DE1073" s="2" t="n">
        <v>44.41</v>
      </c>
      <c r="DF1073" s="2" t="n">
        <v>10.98</v>
      </c>
      <c r="DG1073" s="2" t="n">
        <v>54.3</v>
      </c>
      <c r="DH1073" s="2" t="n">
        <v>48.09</v>
      </c>
      <c r="DI1073" s="2" t="n">
        <v>10.98</v>
      </c>
      <c r="DJ1073" s="2" t="n">
        <v>59.19</v>
      </c>
      <c r="DK1073" s="2" t="n">
        <v>53.27</v>
      </c>
      <c r="DL1073" s="2" t="n">
        <v>10.98</v>
      </c>
      <c r="DM1073" s="2" t="n">
        <v>64.70999999999999</v>
      </c>
      <c r="DN1073" s="2" t="n">
        <v>60.81</v>
      </c>
      <c r="DO1073" s="2" t="n">
        <v>10.98</v>
      </c>
      <c r="DP1073" s="2" t="n">
        <v>69.41</v>
      </c>
      <c r="DQ1073" s="2" t="n">
        <v>67.11</v>
      </c>
      <c r="DR1073" s="2" t="n">
        <v>10.98</v>
      </c>
      <c r="DS1073" s="2" t="n">
        <v>75.72</v>
      </c>
      <c r="DT1073" s="2" t="n">
        <v>72.65000000000001</v>
      </c>
      <c r="DU1073" s="2" t="n">
        <v>10.98</v>
      </c>
      <c r="DV1073" s="2" t="n">
        <v>81.11</v>
      </c>
      <c r="DW1073" s="2" t="n">
        <v>78.90000000000001</v>
      </c>
      <c r="DX1073" s="2" t="n">
        <v>10.98</v>
      </c>
      <c r="DY1073" s="2" t="n">
        <v>85.95</v>
      </c>
      <c r="DZ1073" s="2" t="n">
        <v>84.72</v>
      </c>
      <c r="EA1073" s="2" t="n">
        <v>10.98</v>
      </c>
      <c r="EB1073" s="2" t="n">
        <v>91.95</v>
      </c>
      <c r="EC1073" s="2" t="n">
        <v>90.43000000000001</v>
      </c>
      <c r="ED1073" s="2" t="n">
        <v>10.98</v>
      </c>
      <c r="EE1073" s="2" t="n">
        <v>96.06</v>
      </c>
      <c r="EF1073" s="2" t="n">
        <v>94.44</v>
      </c>
      <c r="EG1073" s="2" t="n">
        <v>10.98</v>
      </c>
      <c r="EH1073" s="2" t="n">
        <v>98.77</v>
      </c>
      <c r="EI1073" s="2" t="n">
        <v>97.59999999999999</v>
      </c>
      <c r="EJ1073" s="2" t="n">
        <v>10.98</v>
      </c>
      <c r="EK1073" s="2" t="n">
        <v>100</v>
      </c>
      <c r="EL1073" s="2" t="n">
        <v>99.73</v>
      </c>
      <c r="EM1073" s="2" t="n">
        <v>10.98</v>
      </c>
      <c r="EN1073" s="2" t="n">
        <v>100</v>
      </c>
      <c r="EO1073" s="2" t="n">
        <v>100</v>
      </c>
      <c r="EP1073" s="2" t="n">
        <v>10.98</v>
      </c>
    </row>
    <row r="1074">
      <c r="A1074" s="2" t="n">
        <v>2</v>
      </c>
      <c r="B1074" s="2" t="inlineStr">
        <is>
          <t>35.01</t>
        </is>
      </c>
      <c r="C1074" s="2" t="inlineStr">
        <is>
          <t>Latex Acrílico</t>
        </is>
      </c>
      <c r="D1074" s="2" t="inlineStr">
        <is>
          <t>27/01/2027</t>
        </is>
      </c>
      <c r="E1074" s="2" t="inlineStr">
        <is>
          <t>28/11/2028</t>
        </is>
      </c>
      <c r="F1074" s="2" t="n">
        <v>1653978.509422038</v>
      </c>
      <c r="G1074" s="2" t="n">
        <v>0</v>
      </c>
      <c r="H1074" s="2" t="n">
        <v>1653978.509422038</v>
      </c>
      <c r="I1074" s="2" t="n">
        <v>0</v>
      </c>
      <c r="J1074" s="2" t="n">
        <v>0</v>
      </c>
      <c r="K1074" s="2" t="n">
        <v>0</v>
      </c>
      <c r="L1074" s="2" t="n">
        <v>0</v>
      </c>
      <c r="M1074" s="2" t="n">
        <v>0</v>
      </c>
      <c r="N1074" s="2" t="n">
        <v>0</v>
      </c>
      <c r="O1074" s="2" t="n">
        <v>0</v>
      </c>
      <c r="P1074" s="2" t="n">
        <v>0</v>
      </c>
      <c r="Q1074" s="2" t="n">
        <v>0</v>
      </c>
      <c r="R1074" s="2" t="n">
        <v>0</v>
      </c>
      <c r="S1074" s="2" t="n">
        <v>0</v>
      </c>
      <c r="T1074" s="2" t="n">
        <v>0</v>
      </c>
      <c r="U1074" s="2" t="n">
        <v>0</v>
      </c>
      <c r="V1074" s="2" t="n">
        <v>0</v>
      </c>
      <c r="W1074" s="2" t="n">
        <v>0</v>
      </c>
      <c r="X1074" s="2" t="n">
        <v>0</v>
      </c>
      <c r="Y1074" s="2" t="n">
        <v>0</v>
      </c>
      <c r="Z1074" s="2" t="n">
        <v>0</v>
      </c>
      <c r="AA1074" s="2" t="n">
        <v>0</v>
      </c>
      <c r="AB1074" s="2" t="n">
        <v>0</v>
      </c>
      <c r="AC1074" s="2" t="n">
        <v>0</v>
      </c>
      <c r="AD1074" s="2" t="n">
        <v>0</v>
      </c>
      <c r="AE1074" s="2" t="n">
        <v>0</v>
      </c>
      <c r="AF1074" s="2" t="n">
        <v>0</v>
      </c>
      <c r="AG1074" s="2" t="n">
        <v>0</v>
      </c>
      <c r="AH1074" s="2" t="n">
        <v>0</v>
      </c>
      <c r="AI1074" s="2" t="n">
        <v>0</v>
      </c>
      <c r="AJ1074" s="2" t="n">
        <v>0</v>
      </c>
      <c r="AK1074" s="2" t="n">
        <v>0</v>
      </c>
      <c r="AL1074" s="2" t="n">
        <v>0</v>
      </c>
      <c r="AM1074" s="2" t="n">
        <v>0</v>
      </c>
      <c r="AN1074" s="2" t="n">
        <v>0</v>
      </c>
      <c r="AO1074" s="2" t="n">
        <v>0</v>
      </c>
      <c r="AP1074" s="2" t="n">
        <v>0</v>
      </c>
      <c r="AQ1074" s="2" t="n">
        <v>0</v>
      </c>
      <c r="AR1074" s="2" t="n">
        <v>0</v>
      </c>
      <c r="AS1074" s="2" t="n">
        <v>0</v>
      </c>
      <c r="AT1074" s="2" t="n">
        <v>0</v>
      </c>
      <c r="AU1074" s="2" t="n">
        <v>0</v>
      </c>
      <c r="AV1074" s="2" t="n">
        <v>0</v>
      </c>
      <c r="AW1074" s="2" t="n">
        <v>0</v>
      </c>
      <c r="AX1074" s="2" t="n">
        <v>0</v>
      </c>
      <c r="AY1074" s="2" t="n">
        <v>0</v>
      </c>
      <c r="AZ1074" s="2" t="n">
        <v>0</v>
      </c>
      <c r="BA1074" s="2" t="n">
        <v>0</v>
      </c>
      <c r="BB1074" s="2" t="n">
        <v>0</v>
      </c>
      <c r="BC1074" s="2" t="n">
        <v>0</v>
      </c>
      <c r="BD1074" s="2" t="n">
        <v>0</v>
      </c>
      <c r="BE1074" s="2" t="n">
        <v>0</v>
      </c>
      <c r="BF1074" s="2" t="n">
        <v>0</v>
      </c>
      <c r="BG1074" s="2" t="n">
        <v>0</v>
      </c>
      <c r="BH1074" s="2" t="n">
        <v>0</v>
      </c>
      <c r="BI1074" s="2" t="n">
        <v>0</v>
      </c>
      <c r="BJ1074" s="2" t="n">
        <v>0</v>
      </c>
      <c r="BK1074" s="2" t="n">
        <v>0</v>
      </c>
      <c r="BL1074" s="2" t="n">
        <v>0</v>
      </c>
      <c r="BM1074" s="2" t="n">
        <v>0</v>
      </c>
      <c r="BN1074" s="2" t="n">
        <v>0</v>
      </c>
      <c r="BO1074" s="2" t="n">
        <v>0</v>
      </c>
      <c r="BP1074" s="2" t="n">
        <v>0</v>
      </c>
      <c r="BQ1074" s="2" t="n">
        <v>0</v>
      </c>
      <c r="BR1074" s="2" t="n">
        <v>0</v>
      </c>
      <c r="BS1074" s="2" t="n">
        <v>0</v>
      </c>
      <c r="BT1074" s="2" t="n">
        <v>0</v>
      </c>
      <c r="BU1074" s="2" t="n">
        <v>0</v>
      </c>
      <c r="BV1074" s="2" t="n">
        <v>0</v>
      </c>
      <c r="BW1074" s="2" t="n">
        <v>0</v>
      </c>
      <c r="BX1074" s="2" t="n">
        <v>0</v>
      </c>
      <c r="BY1074" s="2" t="n">
        <v>0</v>
      </c>
      <c r="BZ1074" s="2" t="n">
        <v>0</v>
      </c>
      <c r="CA1074" s="2" t="n">
        <v>0.09</v>
      </c>
      <c r="CB1074" s="2" t="n">
        <v>0</v>
      </c>
      <c r="CC1074" s="2" t="n">
        <v>0</v>
      </c>
      <c r="CD1074" s="2" t="n">
        <v>0.68</v>
      </c>
      <c r="CE1074" s="2" t="n">
        <v>0</v>
      </c>
      <c r="CF1074" s="2" t="n">
        <v>0.58</v>
      </c>
      <c r="CG1074" s="2" t="n">
        <v>0.68</v>
      </c>
      <c r="CH1074" s="2" t="n">
        <v>0</v>
      </c>
      <c r="CI1074" s="2" t="n">
        <v>2.54</v>
      </c>
      <c r="CJ1074" s="2" t="n">
        <v>2.15</v>
      </c>
      <c r="CK1074" s="2" t="n">
        <v>0</v>
      </c>
      <c r="CL1074" s="2" t="n">
        <v>4.11</v>
      </c>
      <c r="CM1074" s="2" t="n">
        <v>4.87</v>
      </c>
      <c r="CN1074" s="2" t="n">
        <v>0</v>
      </c>
      <c r="CO1074" s="2" t="n">
        <v>5.74</v>
      </c>
      <c r="CP1074" s="2" t="n">
        <v>9.07</v>
      </c>
      <c r="CQ1074" s="2" t="n">
        <v>0</v>
      </c>
      <c r="CR1074" s="2" t="n">
        <v>7.58</v>
      </c>
      <c r="CS1074" s="2" t="n">
        <v>15.18</v>
      </c>
      <c r="CT1074" s="2" t="n">
        <v>0</v>
      </c>
      <c r="CU1074" s="2" t="n">
        <v>10.25</v>
      </c>
      <c r="CV1074" s="2" t="n">
        <v>20.71</v>
      </c>
      <c r="CW1074" s="2" t="n">
        <v>0</v>
      </c>
      <c r="CX1074" s="2" t="n">
        <v>16.27</v>
      </c>
      <c r="CY1074" s="2" t="n">
        <v>22.98</v>
      </c>
      <c r="CZ1074" s="2" t="n">
        <v>0</v>
      </c>
      <c r="DA1074" s="2" t="n">
        <v>25.76</v>
      </c>
      <c r="DB1074" s="2" t="n">
        <v>24.48</v>
      </c>
      <c r="DC1074" s="2" t="n">
        <v>0</v>
      </c>
      <c r="DD1074" s="2" t="n">
        <v>33.11</v>
      </c>
      <c r="DE1074" s="2" t="n">
        <v>25.55</v>
      </c>
      <c r="DF1074" s="2" t="n">
        <v>0</v>
      </c>
      <c r="DG1074" s="2" t="n">
        <v>39.54</v>
      </c>
      <c r="DH1074" s="2" t="n">
        <v>30.81</v>
      </c>
      <c r="DI1074" s="2" t="n">
        <v>0</v>
      </c>
      <c r="DJ1074" s="2" t="n">
        <v>45.93</v>
      </c>
      <c r="DK1074" s="2" t="n">
        <v>38.22</v>
      </c>
      <c r="DL1074" s="2" t="n">
        <v>0</v>
      </c>
      <c r="DM1074" s="2" t="n">
        <v>52.67</v>
      </c>
      <c r="DN1074" s="2" t="n">
        <v>48.7</v>
      </c>
      <c r="DO1074" s="2" t="n">
        <v>0</v>
      </c>
      <c r="DP1074" s="2" t="n">
        <v>58.45</v>
      </c>
      <c r="DQ1074" s="2" t="n">
        <v>57.12</v>
      </c>
      <c r="DR1074" s="2" t="n">
        <v>0</v>
      </c>
      <c r="DS1074" s="2" t="n">
        <v>66.61</v>
      </c>
      <c r="DT1074" s="2" t="n">
        <v>63.97</v>
      </c>
      <c r="DU1074" s="2" t="n">
        <v>0</v>
      </c>
      <c r="DV1074" s="2" t="n">
        <v>74.23999999999999</v>
      </c>
      <c r="DW1074" s="2" t="n">
        <v>71.97</v>
      </c>
      <c r="DX1074" s="2" t="n">
        <v>0</v>
      </c>
      <c r="DY1074" s="2" t="n">
        <v>80.48999999999999</v>
      </c>
      <c r="DZ1074" s="2" t="n">
        <v>79.5</v>
      </c>
      <c r="EA1074" s="2" t="n">
        <v>0</v>
      </c>
      <c r="EB1074" s="2" t="n">
        <v>88.48999999999999</v>
      </c>
      <c r="EC1074" s="2" t="n">
        <v>87.37</v>
      </c>
      <c r="ED1074" s="2" t="n">
        <v>0</v>
      </c>
      <c r="EE1074" s="2" t="n">
        <v>94.36</v>
      </c>
      <c r="EF1074" s="2" t="n">
        <v>92.5</v>
      </c>
      <c r="EG1074" s="2" t="n">
        <v>0</v>
      </c>
      <c r="EH1074" s="2" t="n">
        <v>98.23</v>
      </c>
      <c r="EI1074" s="2" t="n">
        <v>96.56</v>
      </c>
      <c r="EJ1074" s="2" t="n">
        <v>0</v>
      </c>
      <c r="EK1074" s="2" t="n">
        <v>100</v>
      </c>
      <c r="EL1074" s="2" t="n">
        <v>99.61</v>
      </c>
      <c r="EM1074" s="2" t="n">
        <v>0</v>
      </c>
      <c r="EN1074" s="2" t="n">
        <v>100</v>
      </c>
      <c r="EO1074" s="2" t="n">
        <v>100</v>
      </c>
      <c r="EP1074" s="2" t="n">
        <v>0</v>
      </c>
    </row>
    <row r="1075">
      <c r="A1075" s="2" t="n">
        <v>3</v>
      </c>
      <c r="B1075" s="2" t="inlineStr">
        <is>
          <t>35.01.01</t>
        </is>
      </c>
      <c r="C1075" s="2" t="inlineStr">
        <is>
          <t>Emassamento acrílico (1 demão + retoques) 1a demão</t>
        </is>
      </c>
      <c r="D1075" s="2" t="inlineStr">
        <is>
          <t>27/01/2027</t>
        </is>
      </c>
      <c r="E1075" s="2" t="inlineStr">
        <is>
          <t>28/11/2028</t>
        </is>
      </c>
      <c r="F1075" s="2" t="n">
        <v>426650.8493788196</v>
      </c>
      <c r="G1075" s="2" t="n">
        <v>0</v>
      </c>
      <c r="H1075" s="2" t="n">
        <v>426650.8493788196</v>
      </c>
      <c r="I1075" s="2" t="n">
        <v>0</v>
      </c>
      <c r="J1075" s="2" t="n">
        <v>0</v>
      </c>
      <c r="K1075" s="2" t="n">
        <v>0</v>
      </c>
      <c r="L1075" s="2" t="n">
        <v>0</v>
      </c>
      <c r="M1075" s="2" t="n">
        <v>0</v>
      </c>
      <c r="N1075" s="2" t="n">
        <v>0</v>
      </c>
      <c r="O1075" s="2" t="n">
        <v>0</v>
      </c>
      <c r="P1075" s="2" t="n">
        <v>0</v>
      </c>
      <c r="Q1075" s="2" t="n">
        <v>0</v>
      </c>
      <c r="R1075" s="2" t="n">
        <v>0</v>
      </c>
      <c r="S1075" s="2" t="n">
        <v>0</v>
      </c>
      <c r="T1075" s="2" t="n">
        <v>0</v>
      </c>
      <c r="U1075" s="2" t="n">
        <v>0</v>
      </c>
      <c r="V1075" s="2" t="n">
        <v>0</v>
      </c>
      <c r="W1075" s="2" t="n">
        <v>0</v>
      </c>
      <c r="X1075" s="2" t="n">
        <v>0</v>
      </c>
      <c r="Y1075" s="2" t="n">
        <v>0</v>
      </c>
      <c r="Z1075" s="2" t="n">
        <v>0</v>
      </c>
      <c r="AA1075" s="2" t="n">
        <v>0</v>
      </c>
      <c r="AB1075" s="2" t="n">
        <v>0</v>
      </c>
      <c r="AC1075" s="2" t="n">
        <v>0</v>
      </c>
      <c r="AD1075" s="2" t="n">
        <v>0</v>
      </c>
      <c r="AE1075" s="2" t="n">
        <v>0</v>
      </c>
      <c r="AF1075" s="2" t="n">
        <v>0</v>
      </c>
      <c r="AG1075" s="2" t="n">
        <v>0</v>
      </c>
      <c r="AH1075" s="2" t="n">
        <v>0</v>
      </c>
      <c r="AI1075" s="2" t="n">
        <v>0</v>
      </c>
      <c r="AJ1075" s="2" t="n">
        <v>0</v>
      </c>
      <c r="AK1075" s="2" t="n">
        <v>0</v>
      </c>
      <c r="AL1075" s="2" t="n">
        <v>0</v>
      </c>
      <c r="AM1075" s="2" t="n">
        <v>0</v>
      </c>
      <c r="AN1075" s="2" t="n">
        <v>0</v>
      </c>
      <c r="AO1075" s="2" t="n">
        <v>0</v>
      </c>
      <c r="AP1075" s="2" t="n">
        <v>0</v>
      </c>
      <c r="AQ1075" s="2" t="n">
        <v>0</v>
      </c>
      <c r="AR1075" s="2" t="n">
        <v>0</v>
      </c>
      <c r="AS1075" s="2" t="n">
        <v>0</v>
      </c>
      <c r="AT1075" s="2" t="n">
        <v>0</v>
      </c>
      <c r="AU1075" s="2" t="n">
        <v>0</v>
      </c>
      <c r="AV1075" s="2" t="n">
        <v>0</v>
      </c>
      <c r="AW1075" s="2" t="n">
        <v>0</v>
      </c>
      <c r="AX1075" s="2" t="n">
        <v>0</v>
      </c>
      <c r="AY1075" s="2" t="n">
        <v>0</v>
      </c>
      <c r="AZ1075" s="2" t="n">
        <v>0</v>
      </c>
      <c r="BA1075" s="2" t="n">
        <v>0</v>
      </c>
      <c r="BB1075" s="2" t="n">
        <v>0</v>
      </c>
      <c r="BC1075" s="2" t="n">
        <v>0</v>
      </c>
      <c r="BD1075" s="2" t="n">
        <v>0</v>
      </c>
      <c r="BE1075" s="2" t="n">
        <v>0</v>
      </c>
      <c r="BF1075" s="2" t="n">
        <v>0</v>
      </c>
      <c r="BG1075" s="2" t="n">
        <v>0</v>
      </c>
      <c r="BH1075" s="2" t="n">
        <v>0</v>
      </c>
      <c r="BI1075" s="2" t="n">
        <v>0</v>
      </c>
      <c r="BJ1075" s="2" t="n">
        <v>0</v>
      </c>
      <c r="BK1075" s="2" t="n">
        <v>0</v>
      </c>
      <c r="BL1075" s="2" t="n">
        <v>0</v>
      </c>
      <c r="BM1075" s="2" t="n">
        <v>0</v>
      </c>
      <c r="BN1075" s="2" t="n">
        <v>0</v>
      </c>
      <c r="BO1075" s="2" t="n">
        <v>0</v>
      </c>
      <c r="BP1075" s="2" t="n">
        <v>0</v>
      </c>
      <c r="BQ1075" s="2" t="n">
        <v>0</v>
      </c>
      <c r="BR1075" s="2" t="n">
        <v>0</v>
      </c>
      <c r="BS1075" s="2" t="n">
        <v>0</v>
      </c>
      <c r="BT1075" s="2" t="n">
        <v>0</v>
      </c>
      <c r="BU1075" s="2" t="n">
        <v>0</v>
      </c>
      <c r="BV1075" s="2" t="n">
        <v>0</v>
      </c>
      <c r="BW1075" s="2" t="n">
        <v>0</v>
      </c>
      <c r="BX1075" s="2" t="n">
        <v>0</v>
      </c>
      <c r="BY1075" s="2" t="n">
        <v>0</v>
      </c>
      <c r="BZ1075" s="2" t="n">
        <v>0</v>
      </c>
      <c r="CA1075" s="2" t="n">
        <v>0.09</v>
      </c>
      <c r="CB1075" s="2" t="n">
        <v>0</v>
      </c>
      <c r="CC1075" s="2" t="n">
        <v>0</v>
      </c>
      <c r="CD1075" s="2" t="n">
        <v>0.68</v>
      </c>
      <c r="CE1075" s="2" t="n">
        <v>0</v>
      </c>
      <c r="CF1075" s="2" t="n">
        <v>0.58</v>
      </c>
      <c r="CG1075" s="2" t="n">
        <v>0.68</v>
      </c>
      <c r="CH1075" s="2" t="n">
        <v>0</v>
      </c>
      <c r="CI1075" s="2" t="n">
        <v>2.54</v>
      </c>
      <c r="CJ1075" s="2" t="n">
        <v>2.15</v>
      </c>
      <c r="CK1075" s="2" t="n">
        <v>0</v>
      </c>
      <c r="CL1075" s="2" t="n">
        <v>4.11</v>
      </c>
      <c r="CM1075" s="2" t="n">
        <v>4.87</v>
      </c>
      <c r="CN1075" s="2" t="n">
        <v>0</v>
      </c>
      <c r="CO1075" s="2" t="n">
        <v>5.74</v>
      </c>
      <c r="CP1075" s="2" t="n">
        <v>9.07</v>
      </c>
      <c r="CQ1075" s="2" t="n">
        <v>0</v>
      </c>
      <c r="CR1075" s="2" t="n">
        <v>7.58</v>
      </c>
      <c r="CS1075" s="2" t="n">
        <v>15.18</v>
      </c>
      <c r="CT1075" s="2" t="n">
        <v>0</v>
      </c>
      <c r="CU1075" s="2" t="n">
        <v>10.25</v>
      </c>
      <c r="CV1075" s="2" t="n">
        <v>20.71</v>
      </c>
      <c r="CW1075" s="2" t="n">
        <v>0</v>
      </c>
      <c r="CX1075" s="2" t="n">
        <v>16.27</v>
      </c>
      <c r="CY1075" s="2" t="n">
        <v>22.98</v>
      </c>
      <c r="CZ1075" s="2" t="n">
        <v>0</v>
      </c>
      <c r="DA1075" s="2" t="n">
        <v>25.76</v>
      </c>
      <c r="DB1075" s="2" t="n">
        <v>24.48</v>
      </c>
      <c r="DC1075" s="2" t="n">
        <v>0</v>
      </c>
      <c r="DD1075" s="2" t="n">
        <v>33.11</v>
      </c>
      <c r="DE1075" s="2" t="n">
        <v>25.55</v>
      </c>
      <c r="DF1075" s="2" t="n">
        <v>0</v>
      </c>
      <c r="DG1075" s="2" t="n">
        <v>39.54</v>
      </c>
      <c r="DH1075" s="2" t="n">
        <v>30.81</v>
      </c>
      <c r="DI1075" s="2" t="n">
        <v>0</v>
      </c>
      <c r="DJ1075" s="2" t="n">
        <v>45.93</v>
      </c>
      <c r="DK1075" s="2" t="n">
        <v>38.22</v>
      </c>
      <c r="DL1075" s="2" t="n">
        <v>0</v>
      </c>
      <c r="DM1075" s="2" t="n">
        <v>52.67</v>
      </c>
      <c r="DN1075" s="2" t="n">
        <v>48.7</v>
      </c>
      <c r="DO1075" s="2" t="n">
        <v>0</v>
      </c>
      <c r="DP1075" s="2" t="n">
        <v>58.45</v>
      </c>
      <c r="DQ1075" s="2" t="n">
        <v>57.12</v>
      </c>
      <c r="DR1075" s="2" t="n">
        <v>0</v>
      </c>
      <c r="DS1075" s="2" t="n">
        <v>66.61</v>
      </c>
      <c r="DT1075" s="2" t="n">
        <v>63.97</v>
      </c>
      <c r="DU1075" s="2" t="n">
        <v>0</v>
      </c>
      <c r="DV1075" s="2" t="n">
        <v>74.23999999999999</v>
      </c>
      <c r="DW1075" s="2" t="n">
        <v>71.97</v>
      </c>
      <c r="DX1075" s="2" t="n">
        <v>0</v>
      </c>
      <c r="DY1075" s="2" t="n">
        <v>80.48999999999999</v>
      </c>
      <c r="DZ1075" s="2" t="n">
        <v>79.5</v>
      </c>
      <c r="EA1075" s="2" t="n">
        <v>0</v>
      </c>
      <c r="EB1075" s="2" t="n">
        <v>88.48999999999999</v>
      </c>
      <c r="EC1075" s="2" t="n">
        <v>87.37</v>
      </c>
      <c r="ED1075" s="2" t="n">
        <v>0</v>
      </c>
      <c r="EE1075" s="2" t="n">
        <v>94.36</v>
      </c>
      <c r="EF1075" s="2" t="n">
        <v>92.5</v>
      </c>
      <c r="EG1075" s="2" t="n">
        <v>0</v>
      </c>
      <c r="EH1075" s="2" t="n">
        <v>98.23</v>
      </c>
      <c r="EI1075" s="2" t="n">
        <v>96.56</v>
      </c>
      <c r="EJ1075" s="2" t="n">
        <v>0</v>
      </c>
      <c r="EK1075" s="2" t="n">
        <v>100</v>
      </c>
      <c r="EL1075" s="2" t="n">
        <v>99.61</v>
      </c>
      <c r="EM1075" s="2" t="n">
        <v>0</v>
      </c>
      <c r="EN1075" s="2" t="n">
        <v>100</v>
      </c>
      <c r="EO1075" s="2" t="n">
        <v>100</v>
      </c>
      <c r="EP1075" s="2" t="n">
        <v>0</v>
      </c>
    </row>
    <row r="1076">
      <c r="A1076" s="2" t="n">
        <v>3</v>
      </c>
      <c r="B1076" s="2" t="inlineStr">
        <is>
          <t>35.01.02</t>
        </is>
      </c>
      <c r="C1076" s="2" t="inlineStr">
        <is>
          <t>Emassamento acrílico (1 demão + retoques)</t>
        </is>
      </c>
      <c r="D1076" s="2" t="inlineStr">
        <is>
          <t>27/01/2027</t>
        </is>
      </c>
      <c r="E1076" s="2" t="inlineStr">
        <is>
          <t>28/11/2028</t>
        </is>
      </c>
      <c r="F1076" s="2" t="n">
        <v>426650.8493788196</v>
      </c>
      <c r="G1076" s="2" t="n">
        <v>0</v>
      </c>
      <c r="H1076" s="2" t="n">
        <v>426650.8493788196</v>
      </c>
      <c r="I1076" s="2" t="n">
        <v>0</v>
      </c>
      <c r="J1076" s="2" t="n">
        <v>0</v>
      </c>
      <c r="K1076" s="2" t="n">
        <v>0</v>
      </c>
      <c r="L1076" s="2" t="n">
        <v>0</v>
      </c>
      <c r="M1076" s="2" t="n">
        <v>0</v>
      </c>
      <c r="N1076" s="2" t="n">
        <v>0</v>
      </c>
      <c r="O1076" s="2" t="n">
        <v>0</v>
      </c>
      <c r="P1076" s="2" t="n">
        <v>0</v>
      </c>
      <c r="Q1076" s="2" t="n">
        <v>0</v>
      </c>
      <c r="R1076" s="2" t="n">
        <v>0</v>
      </c>
      <c r="S1076" s="2" t="n">
        <v>0</v>
      </c>
      <c r="T1076" s="2" t="n">
        <v>0</v>
      </c>
      <c r="U1076" s="2" t="n">
        <v>0</v>
      </c>
      <c r="V1076" s="2" t="n">
        <v>0</v>
      </c>
      <c r="W1076" s="2" t="n">
        <v>0</v>
      </c>
      <c r="X1076" s="2" t="n">
        <v>0</v>
      </c>
      <c r="Y1076" s="2" t="n">
        <v>0</v>
      </c>
      <c r="Z1076" s="2" t="n">
        <v>0</v>
      </c>
      <c r="AA1076" s="2" t="n">
        <v>0</v>
      </c>
      <c r="AB1076" s="2" t="n">
        <v>0</v>
      </c>
      <c r="AC1076" s="2" t="n">
        <v>0</v>
      </c>
      <c r="AD1076" s="2" t="n">
        <v>0</v>
      </c>
      <c r="AE1076" s="2" t="n">
        <v>0</v>
      </c>
      <c r="AF1076" s="2" t="n">
        <v>0</v>
      </c>
      <c r="AG1076" s="2" t="n">
        <v>0</v>
      </c>
      <c r="AH1076" s="2" t="n">
        <v>0</v>
      </c>
      <c r="AI1076" s="2" t="n">
        <v>0</v>
      </c>
      <c r="AJ1076" s="2" t="n">
        <v>0</v>
      </c>
      <c r="AK1076" s="2" t="n">
        <v>0</v>
      </c>
      <c r="AL1076" s="2" t="n">
        <v>0</v>
      </c>
      <c r="AM1076" s="2" t="n">
        <v>0</v>
      </c>
      <c r="AN1076" s="2" t="n">
        <v>0</v>
      </c>
      <c r="AO1076" s="2" t="n">
        <v>0</v>
      </c>
      <c r="AP1076" s="2" t="n">
        <v>0</v>
      </c>
      <c r="AQ1076" s="2" t="n">
        <v>0</v>
      </c>
      <c r="AR1076" s="2" t="n">
        <v>0</v>
      </c>
      <c r="AS1076" s="2" t="n">
        <v>0</v>
      </c>
      <c r="AT1076" s="2" t="n">
        <v>0</v>
      </c>
      <c r="AU1076" s="2" t="n">
        <v>0</v>
      </c>
      <c r="AV1076" s="2" t="n">
        <v>0</v>
      </c>
      <c r="AW1076" s="2" t="n">
        <v>0</v>
      </c>
      <c r="AX1076" s="2" t="n">
        <v>0</v>
      </c>
      <c r="AY1076" s="2" t="n">
        <v>0</v>
      </c>
      <c r="AZ1076" s="2" t="n">
        <v>0</v>
      </c>
      <c r="BA1076" s="2" t="n">
        <v>0</v>
      </c>
      <c r="BB1076" s="2" t="n">
        <v>0</v>
      </c>
      <c r="BC1076" s="2" t="n">
        <v>0</v>
      </c>
      <c r="BD1076" s="2" t="n">
        <v>0</v>
      </c>
      <c r="BE1076" s="2" t="n">
        <v>0</v>
      </c>
      <c r="BF1076" s="2" t="n">
        <v>0</v>
      </c>
      <c r="BG1076" s="2" t="n">
        <v>0</v>
      </c>
      <c r="BH1076" s="2" t="n">
        <v>0</v>
      </c>
      <c r="BI1076" s="2" t="n">
        <v>0</v>
      </c>
      <c r="BJ1076" s="2" t="n">
        <v>0</v>
      </c>
      <c r="BK1076" s="2" t="n">
        <v>0</v>
      </c>
      <c r="BL1076" s="2" t="n">
        <v>0</v>
      </c>
      <c r="BM1076" s="2" t="n">
        <v>0</v>
      </c>
      <c r="BN1076" s="2" t="n">
        <v>0</v>
      </c>
      <c r="BO1076" s="2" t="n">
        <v>0</v>
      </c>
      <c r="BP1076" s="2" t="n">
        <v>0</v>
      </c>
      <c r="BQ1076" s="2" t="n">
        <v>0</v>
      </c>
      <c r="BR1076" s="2" t="n">
        <v>0</v>
      </c>
      <c r="BS1076" s="2" t="n">
        <v>0</v>
      </c>
      <c r="BT1076" s="2" t="n">
        <v>0</v>
      </c>
      <c r="BU1076" s="2" t="n">
        <v>0</v>
      </c>
      <c r="BV1076" s="2" t="n">
        <v>0</v>
      </c>
      <c r="BW1076" s="2" t="n">
        <v>0</v>
      </c>
      <c r="BX1076" s="2" t="n">
        <v>0</v>
      </c>
      <c r="BY1076" s="2" t="n">
        <v>0</v>
      </c>
      <c r="BZ1076" s="2" t="n">
        <v>0</v>
      </c>
      <c r="CA1076" s="2" t="n">
        <v>0.09</v>
      </c>
      <c r="CB1076" s="2" t="n">
        <v>0</v>
      </c>
      <c r="CC1076" s="2" t="n">
        <v>0</v>
      </c>
      <c r="CD1076" s="2" t="n">
        <v>0.68</v>
      </c>
      <c r="CE1076" s="2" t="n">
        <v>0</v>
      </c>
      <c r="CF1076" s="2" t="n">
        <v>0.58</v>
      </c>
      <c r="CG1076" s="2" t="n">
        <v>0.68</v>
      </c>
      <c r="CH1076" s="2" t="n">
        <v>0</v>
      </c>
      <c r="CI1076" s="2" t="n">
        <v>2.54</v>
      </c>
      <c r="CJ1076" s="2" t="n">
        <v>2.15</v>
      </c>
      <c r="CK1076" s="2" t="n">
        <v>0</v>
      </c>
      <c r="CL1076" s="2" t="n">
        <v>4.11</v>
      </c>
      <c r="CM1076" s="2" t="n">
        <v>4.87</v>
      </c>
      <c r="CN1076" s="2" t="n">
        <v>0</v>
      </c>
      <c r="CO1076" s="2" t="n">
        <v>5.74</v>
      </c>
      <c r="CP1076" s="2" t="n">
        <v>9.07</v>
      </c>
      <c r="CQ1076" s="2" t="n">
        <v>0</v>
      </c>
      <c r="CR1076" s="2" t="n">
        <v>7.58</v>
      </c>
      <c r="CS1076" s="2" t="n">
        <v>15.18</v>
      </c>
      <c r="CT1076" s="2" t="n">
        <v>0</v>
      </c>
      <c r="CU1076" s="2" t="n">
        <v>10.25</v>
      </c>
      <c r="CV1076" s="2" t="n">
        <v>20.71</v>
      </c>
      <c r="CW1076" s="2" t="n">
        <v>0</v>
      </c>
      <c r="CX1076" s="2" t="n">
        <v>16.27</v>
      </c>
      <c r="CY1076" s="2" t="n">
        <v>22.98</v>
      </c>
      <c r="CZ1076" s="2" t="n">
        <v>0</v>
      </c>
      <c r="DA1076" s="2" t="n">
        <v>25.76</v>
      </c>
      <c r="DB1076" s="2" t="n">
        <v>24.48</v>
      </c>
      <c r="DC1076" s="2" t="n">
        <v>0</v>
      </c>
      <c r="DD1076" s="2" t="n">
        <v>33.11</v>
      </c>
      <c r="DE1076" s="2" t="n">
        <v>25.55</v>
      </c>
      <c r="DF1076" s="2" t="n">
        <v>0</v>
      </c>
      <c r="DG1076" s="2" t="n">
        <v>39.54</v>
      </c>
      <c r="DH1076" s="2" t="n">
        <v>30.81</v>
      </c>
      <c r="DI1076" s="2" t="n">
        <v>0</v>
      </c>
      <c r="DJ1076" s="2" t="n">
        <v>45.93</v>
      </c>
      <c r="DK1076" s="2" t="n">
        <v>38.22</v>
      </c>
      <c r="DL1076" s="2" t="n">
        <v>0</v>
      </c>
      <c r="DM1076" s="2" t="n">
        <v>52.67</v>
      </c>
      <c r="DN1076" s="2" t="n">
        <v>48.7</v>
      </c>
      <c r="DO1076" s="2" t="n">
        <v>0</v>
      </c>
      <c r="DP1076" s="2" t="n">
        <v>58.45</v>
      </c>
      <c r="DQ1076" s="2" t="n">
        <v>57.12</v>
      </c>
      <c r="DR1076" s="2" t="n">
        <v>0</v>
      </c>
      <c r="DS1076" s="2" t="n">
        <v>66.61</v>
      </c>
      <c r="DT1076" s="2" t="n">
        <v>63.97</v>
      </c>
      <c r="DU1076" s="2" t="n">
        <v>0</v>
      </c>
      <c r="DV1076" s="2" t="n">
        <v>74.23999999999999</v>
      </c>
      <c r="DW1076" s="2" t="n">
        <v>71.97</v>
      </c>
      <c r="DX1076" s="2" t="n">
        <v>0</v>
      </c>
      <c r="DY1076" s="2" t="n">
        <v>80.48999999999999</v>
      </c>
      <c r="DZ1076" s="2" t="n">
        <v>79.5</v>
      </c>
      <c r="EA1076" s="2" t="n">
        <v>0</v>
      </c>
      <c r="EB1076" s="2" t="n">
        <v>88.48999999999999</v>
      </c>
      <c r="EC1076" s="2" t="n">
        <v>87.37</v>
      </c>
      <c r="ED1076" s="2" t="n">
        <v>0</v>
      </c>
      <c r="EE1076" s="2" t="n">
        <v>94.36</v>
      </c>
      <c r="EF1076" s="2" t="n">
        <v>92.5</v>
      </c>
      <c r="EG1076" s="2" t="n">
        <v>0</v>
      </c>
      <c r="EH1076" s="2" t="n">
        <v>98.23</v>
      </c>
      <c r="EI1076" s="2" t="n">
        <v>96.56</v>
      </c>
      <c r="EJ1076" s="2" t="n">
        <v>0</v>
      </c>
      <c r="EK1076" s="2" t="n">
        <v>100</v>
      </c>
      <c r="EL1076" s="2" t="n">
        <v>99.61</v>
      </c>
      <c r="EM1076" s="2" t="n">
        <v>0</v>
      </c>
      <c r="EN1076" s="2" t="n">
        <v>100</v>
      </c>
      <c r="EO1076" s="2" t="n">
        <v>100</v>
      </c>
      <c r="EP1076" s="2" t="n">
        <v>0</v>
      </c>
    </row>
    <row r="1077">
      <c r="A1077" s="2" t="n">
        <v>3</v>
      </c>
      <c r="B1077" s="2" t="inlineStr">
        <is>
          <t>35.01.03</t>
        </is>
      </c>
      <c r="C1077" s="2" t="inlineStr">
        <is>
          <t>Pintura acrílica fosca, cor Inverno Gelado. Ref. Suvinil sobre paredes - Reboco (1 demão selador + 3 demãos Latex acrílico)</t>
        </is>
      </c>
      <c r="D1077" s="2" t="inlineStr">
        <is>
          <t>27/01/2027</t>
        </is>
      </c>
      <c r="E1077" s="2" t="inlineStr">
        <is>
          <t>28/11/2028</t>
        </is>
      </c>
      <c r="F1077" s="2" t="n">
        <v>135647.0105631223</v>
      </c>
      <c r="G1077" s="2" t="n">
        <v>0</v>
      </c>
      <c r="H1077" s="2" t="n">
        <v>135647.0105631223</v>
      </c>
      <c r="I1077" s="2" t="n">
        <v>0</v>
      </c>
      <c r="J1077" s="2" t="n">
        <v>0</v>
      </c>
      <c r="K1077" s="2" t="n">
        <v>0</v>
      </c>
      <c r="L1077" s="2" t="n">
        <v>0</v>
      </c>
      <c r="M1077" s="2" t="n">
        <v>0</v>
      </c>
      <c r="N1077" s="2" t="n">
        <v>0</v>
      </c>
      <c r="O1077" s="2" t="n">
        <v>0</v>
      </c>
      <c r="P1077" s="2" t="n">
        <v>0</v>
      </c>
      <c r="Q1077" s="2" t="n">
        <v>0</v>
      </c>
      <c r="R1077" s="2" t="n">
        <v>0</v>
      </c>
      <c r="S1077" s="2" t="n">
        <v>0</v>
      </c>
      <c r="T1077" s="2" t="n">
        <v>0</v>
      </c>
      <c r="U1077" s="2" t="n">
        <v>0</v>
      </c>
      <c r="V1077" s="2" t="n">
        <v>0</v>
      </c>
      <c r="W1077" s="2" t="n">
        <v>0</v>
      </c>
      <c r="X1077" s="2" t="n">
        <v>0</v>
      </c>
      <c r="Y1077" s="2" t="n">
        <v>0</v>
      </c>
      <c r="Z1077" s="2" t="n">
        <v>0</v>
      </c>
      <c r="AA1077" s="2" t="n">
        <v>0</v>
      </c>
      <c r="AB1077" s="2" t="n">
        <v>0</v>
      </c>
      <c r="AC1077" s="2" t="n">
        <v>0</v>
      </c>
      <c r="AD1077" s="2" t="n">
        <v>0</v>
      </c>
      <c r="AE1077" s="2" t="n">
        <v>0</v>
      </c>
      <c r="AF1077" s="2" t="n">
        <v>0</v>
      </c>
      <c r="AG1077" s="2" t="n">
        <v>0</v>
      </c>
      <c r="AH1077" s="2" t="n">
        <v>0</v>
      </c>
      <c r="AI1077" s="2" t="n">
        <v>0</v>
      </c>
      <c r="AJ1077" s="2" t="n">
        <v>0</v>
      </c>
      <c r="AK1077" s="2" t="n">
        <v>0</v>
      </c>
      <c r="AL1077" s="2" t="n">
        <v>0</v>
      </c>
      <c r="AM1077" s="2" t="n">
        <v>0</v>
      </c>
      <c r="AN1077" s="2" t="n">
        <v>0</v>
      </c>
      <c r="AO1077" s="2" t="n">
        <v>0</v>
      </c>
      <c r="AP1077" s="2" t="n">
        <v>0</v>
      </c>
      <c r="AQ1077" s="2" t="n">
        <v>0</v>
      </c>
      <c r="AR1077" s="2" t="n">
        <v>0</v>
      </c>
      <c r="AS1077" s="2" t="n">
        <v>0</v>
      </c>
      <c r="AT1077" s="2" t="n">
        <v>0</v>
      </c>
      <c r="AU1077" s="2" t="n">
        <v>0</v>
      </c>
      <c r="AV1077" s="2" t="n">
        <v>0</v>
      </c>
      <c r="AW1077" s="2" t="n">
        <v>0</v>
      </c>
      <c r="AX1077" s="2" t="n">
        <v>0</v>
      </c>
      <c r="AY1077" s="2" t="n">
        <v>0</v>
      </c>
      <c r="AZ1077" s="2" t="n">
        <v>0</v>
      </c>
      <c r="BA1077" s="2" t="n">
        <v>0</v>
      </c>
      <c r="BB1077" s="2" t="n">
        <v>0</v>
      </c>
      <c r="BC1077" s="2" t="n">
        <v>0</v>
      </c>
      <c r="BD1077" s="2" t="n">
        <v>0</v>
      </c>
      <c r="BE1077" s="2" t="n">
        <v>0</v>
      </c>
      <c r="BF1077" s="2" t="n">
        <v>0</v>
      </c>
      <c r="BG1077" s="2" t="n">
        <v>0</v>
      </c>
      <c r="BH1077" s="2" t="n">
        <v>0</v>
      </c>
      <c r="BI1077" s="2" t="n">
        <v>0</v>
      </c>
      <c r="BJ1077" s="2" t="n">
        <v>0</v>
      </c>
      <c r="BK1077" s="2" t="n">
        <v>0</v>
      </c>
      <c r="BL1077" s="2" t="n">
        <v>0</v>
      </c>
      <c r="BM1077" s="2" t="n">
        <v>0</v>
      </c>
      <c r="BN1077" s="2" t="n">
        <v>0</v>
      </c>
      <c r="BO1077" s="2" t="n">
        <v>0</v>
      </c>
      <c r="BP1077" s="2" t="n">
        <v>0</v>
      </c>
      <c r="BQ1077" s="2" t="n">
        <v>0</v>
      </c>
      <c r="BR1077" s="2" t="n">
        <v>0</v>
      </c>
      <c r="BS1077" s="2" t="n">
        <v>0</v>
      </c>
      <c r="BT1077" s="2" t="n">
        <v>0</v>
      </c>
      <c r="BU1077" s="2" t="n">
        <v>0</v>
      </c>
      <c r="BV1077" s="2" t="n">
        <v>0</v>
      </c>
      <c r="BW1077" s="2" t="n">
        <v>0</v>
      </c>
      <c r="BX1077" s="2" t="n">
        <v>0</v>
      </c>
      <c r="BY1077" s="2" t="n">
        <v>0</v>
      </c>
      <c r="BZ1077" s="2" t="n">
        <v>0</v>
      </c>
      <c r="CA1077" s="2" t="n">
        <v>0.09</v>
      </c>
      <c r="CB1077" s="2" t="n">
        <v>0</v>
      </c>
      <c r="CC1077" s="2" t="n">
        <v>0</v>
      </c>
      <c r="CD1077" s="2" t="n">
        <v>0.68</v>
      </c>
      <c r="CE1077" s="2" t="n">
        <v>0</v>
      </c>
      <c r="CF1077" s="2" t="n">
        <v>0.58</v>
      </c>
      <c r="CG1077" s="2" t="n">
        <v>0.68</v>
      </c>
      <c r="CH1077" s="2" t="n">
        <v>0</v>
      </c>
      <c r="CI1077" s="2" t="n">
        <v>2.54</v>
      </c>
      <c r="CJ1077" s="2" t="n">
        <v>2.15</v>
      </c>
      <c r="CK1077" s="2" t="n">
        <v>0</v>
      </c>
      <c r="CL1077" s="2" t="n">
        <v>4.11</v>
      </c>
      <c r="CM1077" s="2" t="n">
        <v>4.87</v>
      </c>
      <c r="CN1077" s="2" t="n">
        <v>0</v>
      </c>
      <c r="CO1077" s="2" t="n">
        <v>5.74</v>
      </c>
      <c r="CP1077" s="2" t="n">
        <v>9.07</v>
      </c>
      <c r="CQ1077" s="2" t="n">
        <v>0</v>
      </c>
      <c r="CR1077" s="2" t="n">
        <v>7.58</v>
      </c>
      <c r="CS1077" s="2" t="n">
        <v>15.18</v>
      </c>
      <c r="CT1077" s="2" t="n">
        <v>0</v>
      </c>
      <c r="CU1077" s="2" t="n">
        <v>10.25</v>
      </c>
      <c r="CV1077" s="2" t="n">
        <v>20.71</v>
      </c>
      <c r="CW1077" s="2" t="n">
        <v>0</v>
      </c>
      <c r="CX1077" s="2" t="n">
        <v>16.27</v>
      </c>
      <c r="CY1077" s="2" t="n">
        <v>22.98</v>
      </c>
      <c r="CZ1077" s="2" t="n">
        <v>0</v>
      </c>
      <c r="DA1077" s="2" t="n">
        <v>25.76</v>
      </c>
      <c r="DB1077" s="2" t="n">
        <v>24.48</v>
      </c>
      <c r="DC1077" s="2" t="n">
        <v>0</v>
      </c>
      <c r="DD1077" s="2" t="n">
        <v>33.11</v>
      </c>
      <c r="DE1077" s="2" t="n">
        <v>25.55</v>
      </c>
      <c r="DF1077" s="2" t="n">
        <v>0</v>
      </c>
      <c r="DG1077" s="2" t="n">
        <v>39.54</v>
      </c>
      <c r="DH1077" s="2" t="n">
        <v>30.81</v>
      </c>
      <c r="DI1077" s="2" t="n">
        <v>0</v>
      </c>
      <c r="DJ1077" s="2" t="n">
        <v>45.93</v>
      </c>
      <c r="DK1077" s="2" t="n">
        <v>38.22</v>
      </c>
      <c r="DL1077" s="2" t="n">
        <v>0</v>
      </c>
      <c r="DM1077" s="2" t="n">
        <v>52.67</v>
      </c>
      <c r="DN1077" s="2" t="n">
        <v>48.7</v>
      </c>
      <c r="DO1077" s="2" t="n">
        <v>0</v>
      </c>
      <c r="DP1077" s="2" t="n">
        <v>58.45</v>
      </c>
      <c r="DQ1077" s="2" t="n">
        <v>57.12</v>
      </c>
      <c r="DR1077" s="2" t="n">
        <v>0</v>
      </c>
      <c r="DS1077" s="2" t="n">
        <v>66.61</v>
      </c>
      <c r="DT1077" s="2" t="n">
        <v>63.97</v>
      </c>
      <c r="DU1077" s="2" t="n">
        <v>0</v>
      </c>
      <c r="DV1077" s="2" t="n">
        <v>74.23999999999999</v>
      </c>
      <c r="DW1077" s="2" t="n">
        <v>71.97</v>
      </c>
      <c r="DX1077" s="2" t="n">
        <v>0</v>
      </c>
      <c r="DY1077" s="2" t="n">
        <v>80.48999999999999</v>
      </c>
      <c r="DZ1077" s="2" t="n">
        <v>79.5</v>
      </c>
      <c r="EA1077" s="2" t="n">
        <v>0</v>
      </c>
      <c r="EB1077" s="2" t="n">
        <v>88.48999999999999</v>
      </c>
      <c r="EC1077" s="2" t="n">
        <v>87.37</v>
      </c>
      <c r="ED1077" s="2" t="n">
        <v>0</v>
      </c>
      <c r="EE1077" s="2" t="n">
        <v>94.36</v>
      </c>
      <c r="EF1077" s="2" t="n">
        <v>92.5</v>
      </c>
      <c r="EG1077" s="2" t="n">
        <v>0</v>
      </c>
      <c r="EH1077" s="2" t="n">
        <v>98.23</v>
      </c>
      <c r="EI1077" s="2" t="n">
        <v>96.56</v>
      </c>
      <c r="EJ1077" s="2" t="n">
        <v>0</v>
      </c>
      <c r="EK1077" s="2" t="n">
        <v>100</v>
      </c>
      <c r="EL1077" s="2" t="n">
        <v>99.61</v>
      </c>
      <c r="EM1077" s="2" t="n">
        <v>0</v>
      </c>
      <c r="EN1077" s="2" t="n">
        <v>100</v>
      </c>
      <c r="EO1077" s="2" t="n">
        <v>100</v>
      </c>
      <c r="EP1077" s="2" t="n">
        <v>0</v>
      </c>
    </row>
    <row r="1078">
      <c r="A1078" s="2" t="n">
        <v>3</v>
      </c>
      <c r="B1078" s="2" t="inlineStr">
        <is>
          <t>35.01.04</t>
        </is>
      </c>
      <c r="C1078" s="2" t="inlineStr">
        <is>
          <t>(Drywall) Pintura acrílica fosca, cor Inverno Gelado. Ref. Suvinil sobre paredes - Drywall (1 demão selador + 3 demãos Latex acrílico)</t>
        </is>
      </c>
      <c r="D1078" s="2" t="inlineStr">
        <is>
          <t>27/01/2027</t>
        </is>
      </c>
      <c r="E1078" s="2" t="inlineStr">
        <is>
          <t>28/11/2028</t>
        </is>
      </c>
      <c r="F1078" s="2" t="n">
        <v>30001.74791826358</v>
      </c>
      <c r="G1078" s="2" t="n">
        <v>0</v>
      </c>
      <c r="H1078" s="2" t="n">
        <v>30001.74791826358</v>
      </c>
      <c r="I1078" s="2" t="n">
        <v>0</v>
      </c>
      <c r="J1078" s="2" t="n">
        <v>0</v>
      </c>
      <c r="K1078" s="2" t="n">
        <v>0</v>
      </c>
      <c r="L1078" s="2" t="n">
        <v>0</v>
      </c>
      <c r="M1078" s="2" t="n">
        <v>0</v>
      </c>
      <c r="N1078" s="2" t="n">
        <v>0</v>
      </c>
      <c r="O1078" s="2" t="n">
        <v>0</v>
      </c>
      <c r="P1078" s="2" t="n">
        <v>0</v>
      </c>
      <c r="Q1078" s="2" t="n">
        <v>0</v>
      </c>
      <c r="R1078" s="2" t="n">
        <v>0</v>
      </c>
      <c r="S1078" s="2" t="n">
        <v>0</v>
      </c>
      <c r="T1078" s="2" t="n">
        <v>0</v>
      </c>
      <c r="U1078" s="2" t="n">
        <v>0</v>
      </c>
      <c r="V1078" s="2" t="n">
        <v>0</v>
      </c>
      <c r="W1078" s="2" t="n">
        <v>0</v>
      </c>
      <c r="X1078" s="2" t="n">
        <v>0</v>
      </c>
      <c r="Y1078" s="2" t="n">
        <v>0</v>
      </c>
      <c r="Z1078" s="2" t="n">
        <v>0</v>
      </c>
      <c r="AA1078" s="2" t="n">
        <v>0</v>
      </c>
      <c r="AB1078" s="2" t="n">
        <v>0</v>
      </c>
      <c r="AC1078" s="2" t="n">
        <v>0</v>
      </c>
      <c r="AD1078" s="2" t="n">
        <v>0</v>
      </c>
      <c r="AE1078" s="2" t="n">
        <v>0</v>
      </c>
      <c r="AF1078" s="2" t="n">
        <v>0</v>
      </c>
      <c r="AG1078" s="2" t="n">
        <v>0</v>
      </c>
      <c r="AH1078" s="2" t="n">
        <v>0</v>
      </c>
      <c r="AI1078" s="2" t="n">
        <v>0</v>
      </c>
      <c r="AJ1078" s="2" t="n">
        <v>0</v>
      </c>
      <c r="AK1078" s="2" t="n">
        <v>0</v>
      </c>
      <c r="AL1078" s="2" t="n">
        <v>0</v>
      </c>
      <c r="AM1078" s="2" t="n">
        <v>0</v>
      </c>
      <c r="AN1078" s="2" t="n">
        <v>0</v>
      </c>
      <c r="AO1078" s="2" t="n">
        <v>0</v>
      </c>
      <c r="AP1078" s="2" t="n">
        <v>0</v>
      </c>
      <c r="AQ1078" s="2" t="n">
        <v>0</v>
      </c>
      <c r="AR1078" s="2" t="n">
        <v>0</v>
      </c>
      <c r="AS1078" s="2" t="n">
        <v>0</v>
      </c>
      <c r="AT1078" s="2" t="n">
        <v>0</v>
      </c>
      <c r="AU1078" s="2" t="n">
        <v>0</v>
      </c>
      <c r="AV1078" s="2" t="n">
        <v>0</v>
      </c>
      <c r="AW1078" s="2" t="n">
        <v>0</v>
      </c>
      <c r="AX1078" s="2" t="n">
        <v>0</v>
      </c>
      <c r="AY1078" s="2" t="n">
        <v>0</v>
      </c>
      <c r="AZ1078" s="2" t="n">
        <v>0</v>
      </c>
      <c r="BA1078" s="2" t="n">
        <v>0</v>
      </c>
      <c r="BB1078" s="2" t="n">
        <v>0</v>
      </c>
      <c r="BC1078" s="2" t="n">
        <v>0</v>
      </c>
      <c r="BD1078" s="2" t="n">
        <v>0</v>
      </c>
      <c r="BE1078" s="2" t="n">
        <v>0</v>
      </c>
      <c r="BF1078" s="2" t="n">
        <v>0</v>
      </c>
      <c r="BG1078" s="2" t="n">
        <v>0</v>
      </c>
      <c r="BH1078" s="2" t="n">
        <v>0</v>
      </c>
      <c r="BI1078" s="2" t="n">
        <v>0</v>
      </c>
      <c r="BJ1078" s="2" t="n">
        <v>0</v>
      </c>
      <c r="BK1078" s="2" t="n">
        <v>0</v>
      </c>
      <c r="BL1078" s="2" t="n">
        <v>0</v>
      </c>
      <c r="BM1078" s="2" t="n">
        <v>0</v>
      </c>
      <c r="BN1078" s="2" t="n">
        <v>0</v>
      </c>
      <c r="BO1078" s="2" t="n">
        <v>0</v>
      </c>
      <c r="BP1078" s="2" t="n">
        <v>0</v>
      </c>
      <c r="BQ1078" s="2" t="n">
        <v>0</v>
      </c>
      <c r="BR1078" s="2" t="n">
        <v>0</v>
      </c>
      <c r="BS1078" s="2" t="n">
        <v>0</v>
      </c>
      <c r="BT1078" s="2" t="n">
        <v>0</v>
      </c>
      <c r="BU1078" s="2" t="n">
        <v>0</v>
      </c>
      <c r="BV1078" s="2" t="n">
        <v>0</v>
      </c>
      <c r="BW1078" s="2" t="n">
        <v>0</v>
      </c>
      <c r="BX1078" s="2" t="n">
        <v>0</v>
      </c>
      <c r="BY1078" s="2" t="n">
        <v>0</v>
      </c>
      <c r="BZ1078" s="2" t="n">
        <v>0</v>
      </c>
      <c r="CA1078" s="2" t="n">
        <v>0.09</v>
      </c>
      <c r="CB1078" s="2" t="n">
        <v>0</v>
      </c>
      <c r="CC1078" s="2" t="n">
        <v>0</v>
      </c>
      <c r="CD1078" s="2" t="n">
        <v>0.68</v>
      </c>
      <c r="CE1078" s="2" t="n">
        <v>0</v>
      </c>
      <c r="CF1078" s="2" t="n">
        <v>0.58</v>
      </c>
      <c r="CG1078" s="2" t="n">
        <v>0.68</v>
      </c>
      <c r="CH1078" s="2" t="n">
        <v>0</v>
      </c>
      <c r="CI1078" s="2" t="n">
        <v>2.54</v>
      </c>
      <c r="CJ1078" s="2" t="n">
        <v>2.15</v>
      </c>
      <c r="CK1078" s="2" t="n">
        <v>0</v>
      </c>
      <c r="CL1078" s="2" t="n">
        <v>4.11</v>
      </c>
      <c r="CM1078" s="2" t="n">
        <v>4.87</v>
      </c>
      <c r="CN1078" s="2" t="n">
        <v>0</v>
      </c>
      <c r="CO1078" s="2" t="n">
        <v>5.74</v>
      </c>
      <c r="CP1078" s="2" t="n">
        <v>9.07</v>
      </c>
      <c r="CQ1078" s="2" t="n">
        <v>0</v>
      </c>
      <c r="CR1078" s="2" t="n">
        <v>7.58</v>
      </c>
      <c r="CS1078" s="2" t="n">
        <v>15.18</v>
      </c>
      <c r="CT1078" s="2" t="n">
        <v>0</v>
      </c>
      <c r="CU1078" s="2" t="n">
        <v>10.25</v>
      </c>
      <c r="CV1078" s="2" t="n">
        <v>20.71</v>
      </c>
      <c r="CW1078" s="2" t="n">
        <v>0</v>
      </c>
      <c r="CX1078" s="2" t="n">
        <v>16.27</v>
      </c>
      <c r="CY1078" s="2" t="n">
        <v>22.98</v>
      </c>
      <c r="CZ1078" s="2" t="n">
        <v>0</v>
      </c>
      <c r="DA1078" s="2" t="n">
        <v>25.76</v>
      </c>
      <c r="DB1078" s="2" t="n">
        <v>24.48</v>
      </c>
      <c r="DC1078" s="2" t="n">
        <v>0</v>
      </c>
      <c r="DD1078" s="2" t="n">
        <v>33.11</v>
      </c>
      <c r="DE1078" s="2" t="n">
        <v>25.55</v>
      </c>
      <c r="DF1078" s="2" t="n">
        <v>0</v>
      </c>
      <c r="DG1078" s="2" t="n">
        <v>39.54</v>
      </c>
      <c r="DH1078" s="2" t="n">
        <v>30.81</v>
      </c>
      <c r="DI1078" s="2" t="n">
        <v>0</v>
      </c>
      <c r="DJ1078" s="2" t="n">
        <v>45.93</v>
      </c>
      <c r="DK1078" s="2" t="n">
        <v>38.22</v>
      </c>
      <c r="DL1078" s="2" t="n">
        <v>0</v>
      </c>
      <c r="DM1078" s="2" t="n">
        <v>52.67</v>
      </c>
      <c r="DN1078" s="2" t="n">
        <v>48.7</v>
      </c>
      <c r="DO1078" s="2" t="n">
        <v>0</v>
      </c>
      <c r="DP1078" s="2" t="n">
        <v>58.45</v>
      </c>
      <c r="DQ1078" s="2" t="n">
        <v>57.12</v>
      </c>
      <c r="DR1078" s="2" t="n">
        <v>0</v>
      </c>
      <c r="DS1078" s="2" t="n">
        <v>66.61</v>
      </c>
      <c r="DT1078" s="2" t="n">
        <v>63.97</v>
      </c>
      <c r="DU1078" s="2" t="n">
        <v>0</v>
      </c>
      <c r="DV1078" s="2" t="n">
        <v>74.23999999999999</v>
      </c>
      <c r="DW1078" s="2" t="n">
        <v>71.97</v>
      </c>
      <c r="DX1078" s="2" t="n">
        <v>0</v>
      </c>
      <c r="DY1078" s="2" t="n">
        <v>80.48999999999999</v>
      </c>
      <c r="DZ1078" s="2" t="n">
        <v>79.5</v>
      </c>
      <c r="EA1078" s="2" t="n">
        <v>0</v>
      </c>
      <c r="EB1078" s="2" t="n">
        <v>88.48999999999999</v>
      </c>
      <c r="EC1078" s="2" t="n">
        <v>87.37</v>
      </c>
      <c r="ED1078" s="2" t="n">
        <v>0</v>
      </c>
      <c r="EE1078" s="2" t="n">
        <v>94.36</v>
      </c>
      <c r="EF1078" s="2" t="n">
        <v>92.5</v>
      </c>
      <c r="EG1078" s="2" t="n">
        <v>0</v>
      </c>
      <c r="EH1078" s="2" t="n">
        <v>98.23</v>
      </c>
      <c r="EI1078" s="2" t="n">
        <v>96.56</v>
      </c>
      <c r="EJ1078" s="2" t="n">
        <v>0</v>
      </c>
      <c r="EK1078" s="2" t="n">
        <v>100</v>
      </c>
      <c r="EL1078" s="2" t="n">
        <v>99.61</v>
      </c>
      <c r="EM1078" s="2" t="n">
        <v>0</v>
      </c>
      <c r="EN1078" s="2" t="n">
        <v>100</v>
      </c>
      <c r="EO1078" s="2" t="n">
        <v>100</v>
      </c>
      <c r="EP1078" s="2" t="n">
        <v>0</v>
      </c>
    </row>
    <row r="1079">
      <c r="A1079" s="2" t="n">
        <v>3</v>
      </c>
      <c r="B1079" s="2" t="inlineStr">
        <is>
          <t>35.01.05</t>
        </is>
      </c>
      <c r="C1079" s="2" t="inlineStr">
        <is>
          <t>Pintura acrílica, cor branco neve, acabamento acetinado. Ref.: Suvinil.s - Reboco (1 demão selador + 3 demãos Latex acrílico)</t>
        </is>
      </c>
      <c r="D1079" s="2" t="inlineStr">
        <is>
          <t>27/01/2027</t>
        </is>
      </c>
      <c r="E1079" s="2" t="inlineStr">
        <is>
          <t>28/11/2028</t>
        </is>
      </c>
      <c r="F1079" s="2" t="n">
        <v>53384.54587638313</v>
      </c>
      <c r="G1079" s="2" t="n">
        <v>0</v>
      </c>
      <c r="H1079" s="2" t="n">
        <v>53384.54587638313</v>
      </c>
      <c r="I1079" s="2" t="n">
        <v>0</v>
      </c>
      <c r="J1079" s="2" t="n">
        <v>0</v>
      </c>
      <c r="K1079" s="2" t="n">
        <v>0</v>
      </c>
      <c r="L1079" s="2" t="n">
        <v>0</v>
      </c>
      <c r="M1079" s="2" t="n">
        <v>0</v>
      </c>
      <c r="N1079" s="2" t="n">
        <v>0</v>
      </c>
      <c r="O1079" s="2" t="n">
        <v>0</v>
      </c>
      <c r="P1079" s="2" t="n">
        <v>0</v>
      </c>
      <c r="Q1079" s="2" t="n">
        <v>0</v>
      </c>
      <c r="R1079" s="2" t="n">
        <v>0</v>
      </c>
      <c r="S1079" s="2" t="n">
        <v>0</v>
      </c>
      <c r="T1079" s="2" t="n">
        <v>0</v>
      </c>
      <c r="U1079" s="2" t="n">
        <v>0</v>
      </c>
      <c r="V1079" s="2" t="n">
        <v>0</v>
      </c>
      <c r="W1079" s="2" t="n">
        <v>0</v>
      </c>
      <c r="X1079" s="2" t="n">
        <v>0</v>
      </c>
      <c r="Y1079" s="2" t="n">
        <v>0</v>
      </c>
      <c r="Z1079" s="2" t="n">
        <v>0</v>
      </c>
      <c r="AA1079" s="2" t="n">
        <v>0</v>
      </c>
      <c r="AB1079" s="2" t="n">
        <v>0</v>
      </c>
      <c r="AC1079" s="2" t="n">
        <v>0</v>
      </c>
      <c r="AD1079" s="2" t="n">
        <v>0</v>
      </c>
      <c r="AE1079" s="2" t="n">
        <v>0</v>
      </c>
      <c r="AF1079" s="2" t="n">
        <v>0</v>
      </c>
      <c r="AG1079" s="2" t="n">
        <v>0</v>
      </c>
      <c r="AH1079" s="2" t="n">
        <v>0</v>
      </c>
      <c r="AI1079" s="2" t="n">
        <v>0</v>
      </c>
      <c r="AJ1079" s="2" t="n">
        <v>0</v>
      </c>
      <c r="AK1079" s="2" t="n">
        <v>0</v>
      </c>
      <c r="AL1079" s="2" t="n">
        <v>0</v>
      </c>
      <c r="AM1079" s="2" t="n">
        <v>0</v>
      </c>
      <c r="AN1079" s="2" t="n">
        <v>0</v>
      </c>
      <c r="AO1079" s="2" t="n">
        <v>0</v>
      </c>
      <c r="AP1079" s="2" t="n">
        <v>0</v>
      </c>
      <c r="AQ1079" s="2" t="n">
        <v>0</v>
      </c>
      <c r="AR1079" s="2" t="n">
        <v>0</v>
      </c>
      <c r="AS1079" s="2" t="n">
        <v>0</v>
      </c>
      <c r="AT1079" s="2" t="n">
        <v>0</v>
      </c>
      <c r="AU1079" s="2" t="n">
        <v>0</v>
      </c>
      <c r="AV1079" s="2" t="n">
        <v>0</v>
      </c>
      <c r="AW1079" s="2" t="n">
        <v>0</v>
      </c>
      <c r="AX1079" s="2" t="n">
        <v>0</v>
      </c>
      <c r="AY1079" s="2" t="n">
        <v>0</v>
      </c>
      <c r="AZ1079" s="2" t="n">
        <v>0</v>
      </c>
      <c r="BA1079" s="2" t="n">
        <v>0</v>
      </c>
      <c r="BB1079" s="2" t="n">
        <v>0</v>
      </c>
      <c r="BC1079" s="2" t="n">
        <v>0</v>
      </c>
      <c r="BD1079" s="2" t="n">
        <v>0</v>
      </c>
      <c r="BE1079" s="2" t="n">
        <v>0</v>
      </c>
      <c r="BF1079" s="2" t="n">
        <v>0</v>
      </c>
      <c r="BG1079" s="2" t="n">
        <v>0</v>
      </c>
      <c r="BH1079" s="2" t="n">
        <v>0</v>
      </c>
      <c r="BI1079" s="2" t="n">
        <v>0</v>
      </c>
      <c r="BJ1079" s="2" t="n">
        <v>0</v>
      </c>
      <c r="BK1079" s="2" t="n">
        <v>0</v>
      </c>
      <c r="BL1079" s="2" t="n">
        <v>0</v>
      </c>
      <c r="BM1079" s="2" t="n">
        <v>0</v>
      </c>
      <c r="BN1079" s="2" t="n">
        <v>0</v>
      </c>
      <c r="BO1079" s="2" t="n">
        <v>0</v>
      </c>
      <c r="BP1079" s="2" t="n">
        <v>0</v>
      </c>
      <c r="BQ1079" s="2" t="n">
        <v>0</v>
      </c>
      <c r="BR1079" s="2" t="n">
        <v>0</v>
      </c>
      <c r="BS1079" s="2" t="n">
        <v>0</v>
      </c>
      <c r="BT1079" s="2" t="n">
        <v>0</v>
      </c>
      <c r="BU1079" s="2" t="n">
        <v>0</v>
      </c>
      <c r="BV1079" s="2" t="n">
        <v>0</v>
      </c>
      <c r="BW1079" s="2" t="n">
        <v>0</v>
      </c>
      <c r="BX1079" s="2" t="n">
        <v>0</v>
      </c>
      <c r="BY1079" s="2" t="n">
        <v>0</v>
      </c>
      <c r="BZ1079" s="2" t="n">
        <v>0</v>
      </c>
      <c r="CA1079" s="2" t="n">
        <v>0.09</v>
      </c>
      <c r="CB1079" s="2" t="n">
        <v>0</v>
      </c>
      <c r="CC1079" s="2" t="n">
        <v>0</v>
      </c>
      <c r="CD1079" s="2" t="n">
        <v>0.68</v>
      </c>
      <c r="CE1079" s="2" t="n">
        <v>0</v>
      </c>
      <c r="CF1079" s="2" t="n">
        <v>0.58</v>
      </c>
      <c r="CG1079" s="2" t="n">
        <v>0.68</v>
      </c>
      <c r="CH1079" s="2" t="n">
        <v>0</v>
      </c>
      <c r="CI1079" s="2" t="n">
        <v>2.54</v>
      </c>
      <c r="CJ1079" s="2" t="n">
        <v>2.15</v>
      </c>
      <c r="CK1079" s="2" t="n">
        <v>0</v>
      </c>
      <c r="CL1079" s="2" t="n">
        <v>4.11</v>
      </c>
      <c r="CM1079" s="2" t="n">
        <v>4.87</v>
      </c>
      <c r="CN1079" s="2" t="n">
        <v>0</v>
      </c>
      <c r="CO1079" s="2" t="n">
        <v>5.74</v>
      </c>
      <c r="CP1079" s="2" t="n">
        <v>9.07</v>
      </c>
      <c r="CQ1079" s="2" t="n">
        <v>0</v>
      </c>
      <c r="CR1079" s="2" t="n">
        <v>7.58</v>
      </c>
      <c r="CS1079" s="2" t="n">
        <v>15.18</v>
      </c>
      <c r="CT1079" s="2" t="n">
        <v>0</v>
      </c>
      <c r="CU1079" s="2" t="n">
        <v>10.25</v>
      </c>
      <c r="CV1079" s="2" t="n">
        <v>20.71</v>
      </c>
      <c r="CW1079" s="2" t="n">
        <v>0</v>
      </c>
      <c r="CX1079" s="2" t="n">
        <v>16.27</v>
      </c>
      <c r="CY1079" s="2" t="n">
        <v>22.98</v>
      </c>
      <c r="CZ1079" s="2" t="n">
        <v>0</v>
      </c>
      <c r="DA1079" s="2" t="n">
        <v>25.76</v>
      </c>
      <c r="DB1079" s="2" t="n">
        <v>24.48</v>
      </c>
      <c r="DC1079" s="2" t="n">
        <v>0</v>
      </c>
      <c r="DD1079" s="2" t="n">
        <v>33.11</v>
      </c>
      <c r="DE1079" s="2" t="n">
        <v>25.55</v>
      </c>
      <c r="DF1079" s="2" t="n">
        <v>0</v>
      </c>
      <c r="DG1079" s="2" t="n">
        <v>39.54</v>
      </c>
      <c r="DH1079" s="2" t="n">
        <v>30.81</v>
      </c>
      <c r="DI1079" s="2" t="n">
        <v>0</v>
      </c>
      <c r="DJ1079" s="2" t="n">
        <v>45.93</v>
      </c>
      <c r="DK1079" s="2" t="n">
        <v>38.22</v>
      </c>
      <c r="DL1079" s="2" t="n">
        <v>0</v>
      </c>
      <c r="DM1079" s="2" t="n">
        <v>52.67</v>
      </c>
      <c r="DN1079" s="2" t="n">
        <v>48.7</v>
      </c>
      <c r="DO1079" s="2" t="n">
        <v>0</v>
      </c>
      <c r="DP1079" s="2" t="n">
        <v>58.45</v>
      </c>
      <c r="DQ1079" s="2" t="n">
        <v>57.12</v>
      </c>
      <c r="DR1079" s="2" t="n">
        <v>0</v>
      </c>
      <c r="DS1079" s="2" t="n">
        <v>66.61</v>
      </c>
      <c r="DT1079" s="2" t="n">
        <v>63.97</v>
      </c>
      <c r="DU1079" s="2" t="n">
        <v>0</v>
      </c>
      <c r="DV1079" s="2" t="n">
        <v>74.23999999999999</v>
      </c>
      <c r="DW1079" s="2" t="n">
        <v>71.97</v>
      </c>
      <c r="DX1079" s="2" t="n">
        <v>0</v>
      </c>
      <c r="DY1079" s="2" t="n">
        <v>80.48999999999999</v>
      </c>
      <c r="DZ1079" s="2" t="n">
        <v>79.5</v>
      </c>
      <c r="EA1079" s="2" t="n">
        <v>0</v>
      </c>
      <c r="EB1079" s="2" t="n">
        <v>88.48999999999999</v>
      </c>
      <c r="EC1079" s="2" t="n">
        <v>87.37</v>
      </c>
      <c r="ED1079" s="2" t="n">
        <v>0</v>
      </c>
      <c r="EE1079" s="2" t="n">
        <v>94.36</v>
      </c>
      <c r="EF1079" s="2" t="n">
        <v>92.5</v>
      </c>
      <c r="EG1079" s="2" t="n">
        <v>0</v>
      </c>
      <c r="EH1079" s="2" t="n">
        <v>98.23</v>
      </c>
      <c r="EI1079" s="2" t="n">
        <v>96.56</v>
      </c>
      <c r="EJ1079" s="2" t="n">
        <v>0</v>
      </c>
      <c r="EK1079" s="2" t="n">
        <v>100</v>
      </c>
      <c r="EL1079" s="2" t="n">
        <v>99.61</v>
      </c>
      <c r="EM1079" s="2" t="n">
        <v>0</v>
      </c>
      <c r="EN1079" s="2" t="n">
        <v>100</v>
      </c>
      <c r="EO1079" s="2" t="n">
        <v>100</v>
      </c>
      <c r="EP1079" s="2" t="n">
        <v>0</v>
      </c>
    </row>
    <row r="1080">
      <c r="A1080" s="2" t="n">
        <v>3</v>
      </c>
      <c r="B1080" s="2" t="inlineStr">
        <is>
          <t>35.01.06</t>
        </is>
      </c>
      <c r="C1080" s="2" t="inlineStr">
        <is>
          <t>(Drywall) Pintura acrílica, cor branco neve, acabamento acetinado. Ref.: Suvinil.s - Drywall (1 demão selador + 3 demãos Latex acrílico)</t>
        </is>
      </c>
      <c r="D1080" s="2" t="inlineStr">
        <is>
          <t>27/01/2027</t>
        </is>
      </c>
      <c r="E1080" s="2" t="inlineStr">
        <is>
          <t>28/11/2028</t>
        </is>
      </c>
      <c r="F1080" s="2" t="n">
        <v>284449.0556722911</v>
      </c>
      <c r="G1080" s="2" t="n">
        <v>0</v>
      </c>
      <c r="H1080" s="2" t="n">
        <v>284449.0556722911</v>
      </c>
      <c r="I1080" s="2" t="n">
        <v>0</v>
      </c>
      <c r="J1080" s="2" t="n">
        <v>0</v>
      </c>
      <c r="K1080" s="2" t="n">
        <v>0</v>
      </c>
      <c r="L1080" s="2" t="n">
        <v>0</v>
      </c>
      <c r="M1080" s="2" t="n">
        <v>0</v>
      </c>
      <c r="N1080" s="2" t="n">
        <v>0</v>
      </c>
      <c r="O1080" s="2" t="n">
        <v>0</v>
      </c>
      <c r="P1080" s="2" t="n">
        <v>0</v>
      </c>
      <c r="Q1080" s="2" t="n">
        <v>0</v>
      </c>
      <c r="R1080" s="2" t="n">
        <v>0</v>
      </c>
      <c r="S1080" s="2" t="n">
        <v>0</v>
      </c>
      <c r="T1080" s="2" t="n">
        <v>0</v>
      </c>
      <c r="U1080" s="2" t="n">
        <v>0</v>
      </c>
      <c r="V1080" s="2" t="n">
        <v>0</v>
      </c>
      <c r="W1080" s="2" t="n">
        <v>0</v>
      </c>
      <c r="X1080" s="2" t="n">
        <v>0</v>
      </c>
      <c r="Y1080" s="2" t="n">
        <v>0</v>
      </c>
      <c r="Z1080" s="2" t="n">
        <v>0</v>
      </c>
      <c r="AA1080" s="2" t="n">
        <v>0</v>
      </c>
      <c r="AB1080" s="2" t="n">
        <v>0</v>
      </c>
      <c r="AC1080" s="2" t="n">
        <v>0</v>
      </c>
      <c r="AD1080" s="2" t="n">
        <v>0</v>
      </c>
      <c r="AE1080" s="2" t="n">
        <v>0</v>
      </c>
      <c r="AF1080" s="2" t="n">
        <v>0</v>
      </c>
      <c r="AG1080" s="2" t="n">
        <v>0</v>
      </c>
      <c r="AH1080" s="2" t="n">
        <v>0</v>
      </c>
      <c r="AI1080" s="2" t="n">
        <v>0</v>
      </c>
      <c r="AJ1080" s="2" t="n">
        <v>0</v>
      </c>
      <c r="AK1080" s="2" t="n">
        <v>0</v>
      </c>
      <c r="AL1080" s="2" t="n">
        <v>0</v>
      </c>
      <c r="AM1080" s="2" t="n">
        <v>0</v>
      </c>
      <c r="AN1080" s="2" t="n">
        <v>0</v>
      </c>
      <c r="AO1080" s="2" t="n">
        <v>0</v>
      </c>
      <c r="AP1080" s="2" t="n">
        <v>0</v>
      </c>
      <c r="AQ1080" s="2" t="n">
        <v>0</v>
      </c>
      <c r="AR1080" s="2" t="n">
        <v>0</v>
      </c>
      <c r="AS1080" s="2" t="n">
        <v>0</v>
      </c>
      <c r="AT1080" s="2" t="n">
        <v>0</v>
      </c>
      <c r="AU1080" s="2" t="n">
        <v>0</v>
      </c>
      <c r="AV1080" s="2" t="n">
        <v>0</v>
      </c>
      <c r="AW1080" s="2" t="n">
        <v>0</v>
      </c>
      <c r="AX1080" s="2" t="n">
        <v>0</v>
      </c>
      <c r="AY1080" s="2" t="n">
        <v>0</v>
      </c>
      <c r="AZ1080" s="2" t="n">
        <v>0</v>
      </c>
      <c r="BA1080" s="2" t="n">
        <v>0</v>
      </c>
      <c r="BB1080" s="2" t="n">
        <v>0</v>
      </c>
      <c r="BC1080" s="2" t="n">
        <v>0</v>
      </c>
      <c r="BD1080" s="2" t="n">
        <v>0</v>
      </c>
      <c r="BE1080" s="2" t="n">
        <v>0</v>
      </c>
      <c r="BF1080" s="2" t="n">
        <v>0</v>
      </c>
      <c r="BG1080" s="2" t="n">
        <v>0</v>
      </c>
      <c r="BH1080" s="2" t="n">
        <v>0</v>
      </c>
      <c r="BI1080" s="2" t="n">
        <v>0</v>
      </c>
      <c r="BJ1080" s="2" t="n">
        <v>0</v>
      </c>
      <c r="BK1080" s="2" t="n">
        <v>0</v>
      </c>
      <c r="BL1080" s="2" t="n">
        <v>0</v>
      </c>
      <c r="BM1080" s="2" t="n">
        <v>0</v>
      </c>
      <c r="BN1080" s="2" t="n">
        <v>0</v>
      </c>
      <c r="BO1080" s="2" t="n">
        <v>0</v>
      </c>
      <c r="BP1080" s="2" t="n">
        <v>0</v>
      </c>
      <c r="BQ1080" s="2" t="n">
        <v>0</v>
      </c>
      <c r="BR1080" s="2" t="n">
        <v>0</v>
      </c>
      <c r="BS1080" s="2" t="n">
        <v>0</v>
      </c>
      <c r="BT1080" s="2" t="n">
        <v>0</v>
      </c>
      <c r="BU1080" s="2" t="n">
        <v>0</v>
      </c>
      <c r="BV1080" s="2" t="n">
        <v>0</v>
      </c>
      <c r="BW1080" s="2" t="n">
        <v>0</v>
      </c>
      <c r="BX1080" s="2" t="n">
        <v>0</v>
      </c>
      <c r="BY1080" s="2" t="n">
        <v>0</v>
      </c>
      <c r="BZ1080" s="2" t="n">
        <v>0</v>
      </c>
      <c r="CA1080" s="2" t="n">
        <v>0.09</v>
      </c>
      <c r="CB1080" s="2" t="n">
        <v>0</v>
      </c>
      <c r="CC1080" s="2" t="n">
        <v>0</v>
      </c>
      <c r="CD1080" s="2" t="n">
        <v>0.68</v>
      </c>
      <c r="CE1080" s="2" t="n">
        <v>0</v>
      </c>
      <c r="CF1080" s="2" t="n">
        <v>0.58</v>
      </c>
      <c r="CG1080" s="2" t="n">
        <v>0.68</v>
      </c>
      <c r="CH1080" s="2" t="n">
        <v>0</v>
      </c>
      <c r="CI1080" s="2" t="n">
        <v>2.54</v>
      </c>
      <c r="CJ1080" s="2" t="n">
        <v>2.15</v>
      </c>
      <c r="CK1080" s="2" t="n">
        <v>0</v>
      </c>
      <c r="CL1080" s="2" t="n">
        <v>4.11</v>
      </c>
      <c r="CM1080" s="2" t="n">
        <v>4.87</v>
      </c>
      <c r="CN1080" s="2" t="n">
        <v>0</v>
      </c>
      <c r="CO1080" s="2" t="n">
        <v>5.74</v>
      </c>
      <c r="CP1080" s="2" t="n">
        <v>9.07</v>
      </c>
      <c r="CQ1080" s="2" t="n">
        <v>0</v>
      </c>
      <c r="CR1080" s="2" t="n">
        <v>7.58</v>
      </c>
      <c r="CS1080" s="2" t="n">
        <v>15.18</v>
      </c>
      <c r="CT1080" s="2" t="n">
        <v>0</v>
      </c>
      <c r="CU1080" s="2" t="n">
        <v>10.25</v>
      </c>
      <c r="CV1080" s="2" t="n">
        <v>20.71</v>
      </c>
      <c r="CW1080" s="2" t="n">
        <v>0</v>
      </c>
      <c r="CX1080" s="2" t="n">
        <v>16.27</v>
      </c>
      <c r="CY1080" s="2" t="n">
        <v>22.98</v>
      </c>
      <c r="CZ1080" s="2" t="n">
        <v>0</v>
      </c>
      <c r="DA1080" s="2" t="n">
        <v>25.76</v>
      </c>
      <c r="DB1080" s="2" t="n">
        <v>24.48</v>
      </c>
      <c r="DC1080" s="2" t="n">
        <v>0</v>
      </c>
      <c r="DD1080" s="2" t="n">
        <v>33.11</v>
      </c>
      <c r="DE1080" s="2" t="n">
        <v>25.55</v>
      </c>
      <c r="DF1080" s="2" t="n">
        <v>0</v>
      </c>
      <c r="DG1080" s="2" t="n">
        <v>39.54</v>
      </c>
      <c r="DH1080" s="2" t="n">
        <v>30.81</v>
      </c>
      <c r="DI1080" s="2" t="n">
        <v>0</v>
      </c>
      <c r="DJ1080" s="2" t="n">
        <v>45.93</v>
      </c>
      <c r="DK1080" s="2" t="n">
        <v>38.22</v>
      </c>
      <c r="DL1080" s="2" t="n">
        <v>0</v>
      </c>
      <c r="DM1080" s="2" t="n">
        <v>52.67</v>
      </c>
      <c r="DN1080" s="2" t="n">
        <v>48.7</v>
      </c>
      <c r="DO1080" s="2" t="n">
        <v>0</v>
      </c>
      <c r="DP1080" s="2" t="n">
        <v>58.45</v>
      </c>
      <c r="DQ1080" s="2" t="n">
        <v>57.12</v>
      </c>
      <c r="DR1080" s="2" t="n">
        <v>0</v>
      </c>
      <c r="DS1080" s="2" t="n">
        <v>66.61</v>
      </c>
      <c r="DT1080" s="2" t="n">
        <v>63.97</v>
      </c>
      <c r="DU1080" s="2" t="n">
        <v>0</v>
      </c>
      <c r="DV1080" s="2" t="n">
        <v>74.23999999999999</v>
      </c>
      <c r="DW1080" s="2" t="n">
        <v>71.97</v>
      </c>
      <c r="DX1080" s="2" t="n">
        <v>0</v>
      </c>
      <c r="DY1080" s="2" t="n">
        <v>80.48999999999999</v>
      </c>
      <c r="DZ1080" s="2" t="n">
        <v>79.5</v>
      </c>
      <c r="EA1080" s="2" t="n">
        <v>0</v>
      </c>
      <c r="EB1080" s="2" t="n">
        <v>88.48999999999999</v>
      </c>
      <c r="EC1080" s="2" t="n">
        <v>87.37</v>
      </c>
      <c r="ED1080" s="2" t="n">
        <v>0</v>
      </c>
      <c r="EE1080" s="2" t="n">
        <v>94.36</v>
      </c>
      <c r="EF1080" s="2" t="n">
        <v>92.5</v>
      </c>
      <c r="EG1080" s="2" t="n">
        <v>0</v>
      </c>
      <c r="EH1080" s="2" t="n">
        <v>98.23</v>
      </c>
      <c r="EI1080" s="2" t="n">
        <v>96.56</v>
      </c>
      <c r="EJ1080" s="2" t="n">
        <v>0</v>
      </c>
      <c r="EK1080" s="2" t="n">
        <v>100</v>
      </c>
      <c r="EL1080" s="2" t="n">
        <v>99.61</v>
      </c>
      <c r="EM1080" s="2" t="n">
        <v>0</v>
      </c>
      <c r="EN1080" s="2" t="n">
        <v>100</v>
      </c>
      <c r="EO1080" s="2" t="n">
        <v>100</v>
      </c>
      <c r="EP1080" s="2" t="n">
        <v>0</v>
      </c>
    </row>
    <row r="1081">
      <c r="A1081" s="2" t="n">
        <v>3</v>
      </c>
      <c r="B1081" s="2" t="inlineStr">
        <is>
          <t>35.01.07</t>
        </is>
      </c>
      <c r="C1081" s="2" t="inlineStr">
        <is>
          <t>Pintura acrílica, cor som das ondas, acabamento fosco. Ref.: Suvinil - Reboco (1 demão selador + 3 demãos Latex acrílico)</t>
        </is>
      </c>
      <c r="D1081" s="2" t="inlineStr">
        <is>
          <t>27/01/2027</t>
        </is>
      </c>
      <c r="E1081" s="2" t="inlineStr">
        <is>
          <t>28/11/2028</t>
        </is>
      </c>
      <c r="F1081" s="2" t="n">
        <v>3419.979774026777</v>
      </c>
      <c r="G1081" s="2" t="n">
        <v>0</v>
      </c>
      <c r="H1081" s="2" t="n">
        <v>3419.979774026777</v>
      </c>
      <c r="I1081" s="2" t="n">
        <v>0</v>
      </c>
      <c r="J1081" s="2" t="n">
        <v>0</v>
      </c>
      <c r="K1081" s="2" t="n">
        <v>0</v>
      </c>
      <c r="L1081" s="2" t="n">
        <v>0</v>
      </c>
      <c r="M1081" s="2" t="n">
        <v>0</v>
      </c>
      <c r="N1081" s="2" t="n">
        <v>0</v>
      </c>
      <c r="O1081" s="2" t="n">
        <v>0</v>
      </c>
      <c r="P1081" s="2" t="n">
        <v>0</v>
      </c>
      <c r="Q1081" s="2" t="n">
        <v>0</v>
      </c>
      <c r="R1081" s="2" t="n">
        <v>0</v>
      </c>
      <c r="S1081" s="2" t="n">
        <v>0</v>
      </c>
      <c r="T1081" s="2" t="n">
        <v>0</v>
      </c>
      <c r="U1081" s="2" t="n">
        <v>0</v>
      </c>
      <c r="V1081" s="2" t="n">
        <v>0</v>
      </c>
      <c r="W1081" s="2" t="n">
        <v>0</v>
      </c>
      <c r="X1081" s="2" t="n">
        <v>0</v>
      </c>
      <c r="Y1081" s="2" t="n">
        <v>0</v>
      </c>
      <c r="Z1081" s="2" t="n">
        <v>0</v>
      </c>
      <c r="AA1081" s="2" t="n">
        <v>0</v>
      </c>
      <c r="AB1081" s="2" t="n">
        <v>0</v>
      </c>
      <c r="AC1081" s="2" t="n">
        <v>0</v>
      </c>
      <c r="AD1081" s="2" t="n">
        <v>0</v>
      </c>
      <c r="AE1081" s="2" t="n">
        <v>0</v>
      </c>
      <c r="AF1081" s="2" t="n">
        <v>0</v>
      </c>
      <c r="AG1081" s="2" t="n">
        <v>0</v>
      </c>
      <c r="AH1081" s="2" t="n">
        <v>0</v>
      </c>
      <c r="AI1081" s="2" t="n">
        <v>0</v>
      </c>
      <c r="AJ1081" s="2" t="n">
        <v>0</v>
      </c>
      <c r="AK1081" s="2" t="n">
        <v>0</v>
      </c>
      <c r="AL1081" s="2" t="n">
        <v>0</v>
      </c>
      <c r="AM1081" s="2" t="n">
        <v>0</v>
      </c>
      <c r="AN1081" s="2" t="n">
        <v>0</v>
      </c>
      <c r="AO1081" s="2" t="n">
        <v>0</v>
      </c>
      <c r="AP1081" s="2" t="n">
        <v>0</v>
      </c>
      <c r="AQ1081" s="2" t="n">
        <v>0</v>
      </c>
      <c r="AR1081" s="2" t="n">
        <v>0</v>
      </c>
      <c r="AS1081" s="2" t="n">
        <v>0</v>
      </c>
      <c r="AT1081" s="2" t="n">
        <v>0</v>
      </c>
      <c r="AU1081" s="2" t="n">
        <v>0</v>
      </c>
      <c r="AV1081" s="2" t="n">
        <v>0</v>
      </c>
      <c r="AW1081" s="2" t="n">
        <v>0</v>
      </c>
      <c r="AX1081" s="2" t="n">
        <v>0</v>
      </c>
      <c r="AY1081" s="2" t="n">
        <v>0</v>
      </c>
      <c r="AZ1081" s="2" t="n">
        <v>0</v>
      </c>
      <c r="BA1081" s="2" t="n">
        <v>0</v>
      </c>
      <c r="BB1081" s="2" t="n">
        <v>0</v>
      </c>
      <c r="BC1081" s="2" t="n">
        <v>0</v>
      </c>
      <c r="BD1081" s="2" t="n">
        <v>0</v>
      </c>
      <c r="BE1081" s="2" t="n">
        <v>0</v>
      </c>
      <c r="BF1081" s="2" t="n">
        <v>0</v>
      </c>
      <c r="BG1081" s="2" t="n">
        <v>0</v>
      </c>
      <c r="BH1081" s="2" t="n">
        <v>0</v>
      </c>
      <c r="BI1081" s="2" t="n">
        <v>0</v>
      </c>
      <c r="BJ1081" s="2" t="n">
        <v>0</v>
      </c>
      <c r="BK1081" s="2" t="n">
        <v>0</v>
      </c>
      <c r="BL1081" s="2" t="n">
        <v>0</v>
      </c>
      <c r="BM1081" s="2" t="n">
        <v>0</v>
      </c>
      <c r="BN1081" s="2" t="n">
        <v>0</v>
      </c>
      <c r="BO1081" s="2" t="n">
        <v>0</v>
      </c>
      <c r="BP1081" s="2" t="n">
        <v>0</v>
      </c>
      <c r="BQ1081" s="2" t="n">
        <v>0</v>
      </c>
      <c r="BR1081" s="2" t="n">
        <v>0</v>
      </c>
      <c r="BS1081" s="2" t="n">
        <v>0</v>
      </c>
      <c r="BT1081" s="2" t="n">
        <v>0</v>
      </c>
      <c r="BU1081" s="2" t="n">
        <v>0</v>
      </c>
      <c r="BV1081" s="2" t="n">
        <v>0</v>
      </c>
      <c r="BW1081" s="2" t="n">
        <v>0</v>
      </c>
      <c r="BX1081" s="2" t="n">
        <v>0</v>
      </c>
      <c r="BY1081" s="2" t="n">
        <v>0</v>
      </c>
      <c r="BZ1081" s="2" t="n">
        <v>0</v>
      </c>
      <c r="CA1081" s="2" t="n">
        <v>0.09</v>
      </c>
      <c r="CB1081" s="2" t="n">
        <v>0</v>
      </c>
      <c r="CC1081" s="2" t="n">
        <v>0</v>
      </c>
      <c r="CD1081" s="2" t="n">
        <v>0.68</v>
      </c>
      <c r="CE1081" s="2" t="n">
        <v>0</v>
      </c>
      <c r="CF1081" s="2" t="n">
        <v>0.58</v>
      </c>
      <c r="CG1081" s="2" t="n">
        <v>0.68</v>
      </c>
      <c r="CH1081" s="2" t="n">
        <v>0</v>
      </c>
      <c r="CI1081" s="2" t="n">
        <v>2.54</v>
      </c>
      <c r="CJ1081" s="2" t="n">
        <v>2.15</v>
      </c>
      <c r="CK1081" s="2" t="n">
        <v>0</v>
      </c>
      <c r="CL1081" s="2" t="n">
        <v>4.11</v>
      </c>
      <c r="CM1081" s="2" t="n">
        <v>4.87</v>
      </c>
      <c r="CN1081" s="2" t="n">
        <v>0</v>
      </c>
      <c r="CO1081" s="2" t="n">
        <v>5.74</v>
      </c>
      <c r="CP1081" s="2" t="n">
        <v>9.07</v>
      </c>
      <c r="CQ1081" s="2" t="n">
        <v>0</v>
      </c>
      <c r="CR1081" s="2" t="n">
        <v>7.58</v>
      </c>
      <c r="CS1081" s="2" t="n">
        <v>15.18</v>
      </c>
      <c r="CT1081" s="2" t="n">
        <v>0</v>
      </c>
      <c r="CU1081" s="2" t="n">
        <v>10.25</v>
      </c>
      <c r="CV1081" s="2" t="n">
        <v>20.71</v>
      </c>
      <c r="CW1081" s="2" t="n">
        <v>0</v>
      </c>
      <c r="CX1081" s="2" t="n">
        <v>16.27</v>
      </c>
      <c r="CY1081" s="2" t="n">
        <v>22.98</v>
      </c>
      <c r="CZ1081" s="2" t="n">
        <v>0</v>
      </c>
      <c r="DA1081" s="2" t="n">
        <v>25.76</v>
      </c>
      <c r="DB1081" s="2" t="n">
        <v>24.48</v>
      </c>
      <c r="DC1081" s="2" t="n">
        <v>0</v>
      </c>
      <c r="DD1081" s="2" t="n">
        <v>33.11</v>
      </c>
      <c r="DE1081" s="2" t="n">
        <v>25.55</v>
      </c>
      <c r="DF1081" s="2" t="n">
        <v>0</v>
      </c>
      <c r="DG1081" s="2" t="n">
        <v>39.54</v>
      </c>
      <c r="DH1081" s="2" t="n">
        <v>30.81</v>
      </c>
      <c r="DI1081" s="2" t="n">
        <v>0</v>
      </c>
      <c r="DJ1081" s="2" t="n">
        <v>45.93</v>
      </c>
      <c r="DK1081" s="2" t="n">
        <v>38.22</v>
      </c>
      <c r="DL1081" s="2" t="n">
        <v>0</v>
      </c>
      <c r="DM1081" s="2" t="n">
        <v>52.67</v>
      </c>
      <c r="DN1081" s="2" t="n">
        <v>48.7</v>
      </c>
      <c r="DO1081" s="2" t="n">
        <v>0</v>
      </c>
      <c r="DP1081" s="2" t="n">
        <v>58.45</v>
      </c>
      <c r="DQ1081" s="2" t="n">
        <v>57.12</v>
      </c>
      <c r="DR1081" s="2" t="n">
        <v>0</v>
      </c>
      <c r="DS1081" s="2" t="n">
        <v>66.61</v>
      </c>
      <c r="DT1081" s="2" t="n">
        <v>63.97</v>
      </c>
      <c r="DU1081" s="2" t="n">
        <v>0</v>
      </c>
      <c r="DV1081" s="2" t="n">
        <v>74.23999999999999</v>
      </c>
      <c r="DW1081" s="2" t="n">
        <v>71.97</v>
      </c>
      <c r="DX1081" s="2" t="n">
        <v>0</v>
      </c>
      <c r="DY1081" s="2" t="n">
        <v>80.48999999999999</v>
      </c>
      <c r="DZ1081" s="2" t="n">
        <v>79.5</v>
      </c>
      <c r="EA1081" s="2" t="n">
        <v>0</v>
      </c>
      <c r="EB1081" s="2" t="n">
        <v>88.48999999999999</v>
      </c>
      <c r="EC1081" s="2" t="n">
        <v>87.37</v>
      </c>
      <c r="ED1081" s="2" t="n">
        <v>0</v>
      </c>
      <c r="EE1081" s="2" t="n">
        <v>94.36</v>
      </c>
      <c r="EF1081" s="2" t="n">
        <v>92.5</v>
      </c>
      <c r="EG1081" s="2" t="n">
        <v>0</v>
      </c>
      <c r="EH1081" s="2" t="n">
        <v>98.23</v>
      </c>
      <c r="EI1081" s="2" t="n">
        <v>96.56</v>
      </c>
      <c r="EJ1081" s="2" t="n">
        <v>0</v>
      </c>
      <c r="EK1081" s="2" t="n">
        <v>100</v>
      </c>
      <c r="EL1081" s="2" t="n">
        <v>99.61</v>
      </c>
      <c r="EM1081" s="2" t="n">
        <v>0</v>
      </c>
      <c r="EN1081" s="2" t="n">
        <v>100</v>
      </c>
      <c r="EO1081" s="2" t="n">
        <v>100</v>
      </c>
      <c r="EP1081" s="2" t="n">
        <v>0</v>
      </c>
    </row>
    <row r="1082">
      <c r="A1082" s="2" t="n">
        <v>3</v>
      </c>
      <c r="B1082" s="2" t="inlineStr">
        <is>
          <t>35.01.08</t>
        </is>
      </c>
      <c r="C1082" s="2" t="inlineStr">
        <is>
          <t>Pintura acrílica, cor cinza claro, acabamento fosco. Ref.: Suvinil - Reboco (1 demão selador + 3 demãos Latex acrílico)</t>
        </is>
      </c>
      <c r="D1082" s="2" t="inlineStr">
        <is>
          <t>27/01/2027</t>
        </is>
      </c>
      <c r="E1082" s="2" t="inlineStr">
        <is>
          <t>28/11/2028</t>
        </is>
      </c>
      <c r="F1082" s="2" t="n">
        <v>53685.20759200841</v>
      </c>
      <c r="G1082" s="2" t="n">
        <v>0</v>
      </c>
      <c r="H1082" s="2" t="n">
        <v>53685.20759200841</v>
      </c>
      <c r="I1082" s="2" t="n">
        <v>0</v>
      </c>
      <c r="J1082" s="2" t="n">
        <v>0</v>
      </c>
      <c r="K1082" s="2" t="n">
        <v>0</v>
      </c>
      <c r="L1082" s="2" t="n">
        <v>0</v>
      </c>
      <c r="M1082" s="2" t="n">
        <v>0</v>
      </c>
      <c r="N1082" s="2" t="n">
        <v>0</v>
      </c>
      <c r="O1082" s="2" t="n">
        <v>0</v>
      </c>
      <c r="P1082" s="2" t="n">
        <v>0</v>
      </c>
      <c r="Q1082" s="2" t="n">
        <v>0</v>
      </c>
      <c r="R1082" s="2" t="n">
        <v>0</v>
      </c>
      <c r="S1082" s="2" t="n">
        <v>0</v>
      </c>
      <c r="T1082" s="2" t="n">
        <v>0</v>
      </c>
      <c r="U1082" s="2" t="n">
        <v>0</v>
      </c>
      <c r="V1082" s="2" t="n">
        <v>0</v>
      </c>
      <c r="W1082" s="2" t="n">
        <v>0</v>
      </c>
      <c r="X1082" s="2" t="n">
        <v>0</v>
      </c>
      <c r="Y1082" s="2" t="n">
        <v>0</v>
      </c>
      <c r="Z1082" s="2" t="n">
        <v>0</v>
      </c>
      <c r="AA1082" s="2" t="n">
        <v>0</v>
      </c>
      <c r="AB1082" s="2" t="n">
        <v>0</v>
      </c>
      <c r="AC1082" s="2" t="n">
        <v>0</v>
      </c>
      <c r="AD1082" s="2" t="n">
        <v>0</v>
      </c>
      <c r="AE1082" s="2" t="n">
        <v>0</v>
      </c>
      <c r="AF1082" s="2" t="n">
        <v>0</v>
      </c>
      <c r="AG1082" s="2" t="n">
        <v>0</v>
      </c>
      <c r="AH1082" s="2" t="n">
        <v>0</v>
      </c>
      <c r="AI1082" s="2" t="n">
        <v>0</v>
      </c>
      <c r="AJ1082" s="2" t="n">
        <v>0</v>
      </c>
      <c r="AK1082" s="2" t="n">
        <v>0</v>
      </c>
      <c r="AL1082" s="2" t="n">
        <v>0</v>
      </c>
      <c r="AM1082" s="2" t="n">
        <v>0</v>
      </c>
      <c r="AN1082" s="2" t="n">
        <v>0</v>
      </c>
      <c r="AO1082" s="2" t="n">
        <v>0</v>
      </c>
      <c r="AP1082" s="2" t="n">
        <v>0</v>
      </c>
      <c r="AQ1082" s="2" t="n">
        <v>0</v>
      </c>
      <c r="AR1082" s="2" t="n">
        <v>0</v>
      </c>
      <c r="AS1082" s="2" t="n">
        <v>0</v>
      </c>
      <c r="AT1082" s="2" t="n">
        <v>0</v>
      </c>
      <c r="AU1082" s="2" t="n">
        <v>0</v>
      </c>
      <c r="AV1082" s="2" t="n">
        <v>0</v>
      </c>
      <c r="AW1082" s="2" t="n">
        <v>0</v>
      </c>
      <c r="AX1082" s="2" t="n">
        <v>0</v>
      </c>
      <c r="AY1082" s="2" t="n">
        <v>0</v>
      </c>
      <c r="AZ1082" s="2" t="n">
        <v>0</v>
      </c>
      <c r="BA1082" s="2" t="n">
        <v>0</v>
      </c>
      <c r="BB1082" s="2" t="n">
        <v>0</v>
      </c>
      <c r="BC1082" s="2" t="n">
        <v>0</v>
      </c>
      <c r="BD1082" s="2" t="n">
        <v>0</v>
      </c>
      <c r="BE1082" s="2" t="n">
        <v>0</v>
      </c>
      <c r="BF1082" s="2" t="n">
        <v>0</v>
      </c>
      <c r="BG1082" s="2" t="n">
        <v>0</v>
      </c>
      <c r="BH1082" s="2" t="n">
        <v>0</v>
      </c>
      <c r="BI1082" s="2" t="n">
        <v>0</v>
      </c>
      <c r="BJ1082" s="2" t="n">
        <v>0</v>
      </c>
      <c r="BK1082" s="2" t="n">
        <v>0</v>
      </c>
      <c r="BL1082" s="2" t="n">
        <v>0</v>
      </c>
      <c r="BM1082" s="2" t="n">
        <v>0</v>
      </c>
      <c r="BN1082" s="2" t="n">
        <v>0</v>
      </c>
      <c r="BO1082" s="2" t="n">
        <v>0</v>
      </c>
      <c r="BP1082" s="2" t="n">
        <v>0</v>
      </c>
      <c r="BQ1082" s="2" t="n">
        <v>0</v>
      </c>
      <c r="BR1082" s="2" t="n">
        <v>0</v>
      </c>
      <c r="BS1082" s="2" t="n">
        <v>0</v>
      </c>
      <c r="BT1082" s="2" t="n">
        <v>0</v>
      </c>
      <c r="BU1082" s="2" t="n">
        <v>0</v>
      </c>
      <c r="BV1082" s="2" t="n">
        <v>0</v>
      </c>
      <c r="BW1082" s="2" t="n">
        <v>0</v>
      </c>
      <c r="BX1082" s="2" t="n">
        <v>0</v>
      </c>
      <c r="BY1082" s="2" t="n">
        <v>0</v>
      </c>
      <c r="BZ1082" s="2" t="n">
        <v>0</v>
      </c>
      <c r="CA1082" s="2" t="n">
        <v>0.09</v>
      </c>
      <c r="CB1082" s="2" t="n">
        <v>0</v>
      </c>
      <c r="CC1082" s="2" t="n">
        <v>0</v>
      </c>
      <c r="CD1082" s="2" t="n">
        <v>0.68</v>
      </c>
      <c r="CE1082" s="2" t="n">
        <v>0</v>
      </c>
      <c r="CF1082" s="2" t="n">
        <v>0.58</v>
      </c>
      <c r="CG1082" s="2" t="n">
        <v>0.68</v>
      </c>
      <c r="CH1082" s="2" t="n">
        <v>0</v>
      </c>
      <c r="CI1082" s="2" t="n">
        <v>2.54</v>
      </c>
      <c r="CJ1082" s="2" t="n">
        <v>2.15</v>
      </c>
      <c r="CK1082" s="2" t="n">
        <v>0</v>
      </c>
      <c r="CL1082" s="2" t="n">
        <v>4.11</v>
      </c>
      <c r="CM1082" s="2" t="n">
        <v>4.87</v>
      </c>
      <c r="CN1082" s="2" t="n">
        <v>0</v>
      </c>
      <c r="CO1082" s="2" t="n">
        <v>5.74</v>
      </c>
      <c r="CP1082" s="2" t="n">
        <v>9.07</v>
      </c>
      <c r="CQ1082" s="2" t="n">
        <v>0</v>
      </c>
      <c r="CR1082" s="2" t="n">
        <v>7.58</v>
      </c>
      <c r="CS1082" s="2" t="n">
        <v>15.18</v>
      </c>
      <c r="CT1082" s="2" t="n">
        <v>0</v>
      </c>
      <c r="CU1082" s="2" t="n">
        <v>10.25</v>
      </c>
      <c r="CV1082" s="2" t="n">
        <v>20.71</v>
      </c>
      <c r="CW1082" s="2" t="n">
        <v>0</v>
      </c>
      <c r="CX1082" s="2" t="n">
        <v>16.27</v>
      </c>
      <c r="CY1082" s="2" t="n">
        <v>22.98</v>
      </c>
      <c r="CZ1082" s="2" t="n">
        <v>0</v>
      </c>
      <c r="DA1082" s="2" t="n">
        <v>25.76</v>
      </c>
      <c r="DB1082" s="2" t="n">
        <v>24.48</v>
      </c>
      <c r="DC1082" s="2" t="n">
        <v>0</v>
      </c>
      <c r="DD1082" s="2" t="n">
        <v>33.11</v>
      </c>
      <c r="DE1082" s="2" t="n">
        <v>25.55</v>
      </c>
      <c r="DF1082" s="2" t="n">
        <v>0</v>
      </c>
      <c r="DG1082" s="2" t="n">
        <v>39.54</v>
      </c>
      <c r="DH1082" s="2" t="n">
        <v>30.81</v>
      </c>
      <c r="DI1082" s="2" t="n">
        <v>0</v>
      </c>
      <c r="DJ1082" s="2" t="n">
        <v>45.93</v>
      </c>
      <c r="DK1082" s="2" t="n">
        <v>38.22</v>
      </c>
      <c r="DL1082" s="2" t="n">
        <v>0</v>
      </c>
      <c r="DM1082" s="2" t="n">
        <v>52.67</v>
      </c>
      <c r="DN1082" s="2" t="n">
        <v>48.7</v>
      </c>
      <c r="DO1082" s="2" t="n">
        <v>0</v>
      </c>
      <c r="DP1082" s="2" t="n">
        <v>58.45</v>
      </c>
      <c r="DQ1082" s="2" t="n">
        <v>57.12</v>
      </c>
      <c r="DR1082" s="2" t="n">
        <v>0</v>
      </c>
      <c r="DS1082" s="2" t="n">
        <v>66.61</v>
      </c>
      <c r="DT1082" s="2" t="n">
        <v>63.97</v>
      </c>
      <c r="DU1082" s="2" t="n">
        <v>0</v>
      </c>
      <c r="DV1082" s="2" t="n">
        <v>74.23999999999999</v>
      </c>
      <c r="DW1082" s="2" t="n">
        <v>71.97</v>
      </c>
      <c r="DX1082" s="2" t="n">
        <v>0</v>
      </c>
      <c r="DY1082" s="2" t="n">
        <v>80.48999999999999</v>
      </c>
      <c r="DZ1082" s="2" t="n">
        <v>79.5</v>
      </c>
      <c r="EA1082" s="2" t="n">
        <v>0</v>
      </c>
      <c r="EB1082" s="2" t="n">
        <v>88.48999999999999</v>
      </c>
      <c r="EC1082" s="2" t="n">
        <v>87.37</v>
      </c>
      <c r="ED1082" s="2" t="n">
        <v>0</v>
      </c>
      <c r="EE1082" s="2" t="n">
        <v>94.36</v>
      </c>
      <c r="EF1082" s="2" t="n">
        <v>92.5</v>
      </c>
      <c r="EG1082" s="2" t="n">
        <v>0</v>
      </c>
      <c r="EH1082" s="2" t="n">
        <v>98.23</v>
      </c>
      <c r="EI1082" s="2" t="n">
        <v>96.56</v>
      </c>
      <c r="EJ1082" s="2" t="n">
        <v>0</v>
      </c>
      <c r="EK1082" s="2" t="n">
        <v>100</v>
      </c>
      <c r="EL1082" s="2" t="n">
        <v>99.61</v>
      </c>
      <c r="EM1082" s="2" t="n">
        <v>0</v>
      </c>
      <c r="EN1082" s="2" t="n">
        <v>100</v>
      </c>
      <c r="EO1082" s="2" t="n">
        <v>100</v>
      </c>
      <c r="EP1082" s="2" t="n">
        <v>0</v>
      </c>
    </row>
    <row r="1083">
      <c r="A1083" s="2" t="n">
        <v>3</v>
      </c>
      <c r="B1083" s="2" t="inlineStr">
        <is>
          <t>35.01.09</t>
        </is>
      </c>
      <c r="C1083" s="2" t="inlineStr">
        <is>
          <t>Pintura acrílica, cor a definir acabamento fosco. Ref.: Suvinil - Reboco (1 demão selador + 3 demãos Latex acrílico)</t>
        </is>
      </c>
      <c r="D1083" s="2" t="inlineStr">
        <is>
          <t>27/01/2027</t>
        </is>
      </c>
      <c r="E1083" s="2" t="inlineStr">
        <is>
          <t>28/11/2028</t>
        </is>
      </c>
      <c r="F1083" s="2" t="n">
        <v>1671.810130547417</v>
      </c>
      <c r="G1083" s="2" t="n">
        <v>0</v>
      </c>
      <c r="H1083" s="2" t="n">
        <v>1671.810130547417</v>
      </c>
      <c r="I1083" s="2" t="n">
        <v>0</v>
      </c>
      <c r="J1083" s="2" t="n">
        <v>0</v>
      </c>
      <c r="K1083" s="2" t="n">
        <v>0</v>
      </c>
      <c r="L1083" s="2" t="n">
        <v>0</v>
      </c>
      <c r="M1083" s="2" t="n">
        <v>0</v>
      </c>
      <c r="N1083" s="2" t="n">
        <v>0</v>
      </c>
      <c r="O1083" s="2" t="n">
        <v>0</v>
      </c>
      <c r="P1083" s="2" t="n">
        <v>0</v>
      </c>
      <c r="Q1083" s="2" t="n">
        <v>0</v>
      </c>
      <c r="R1083" s="2" t="n">
        <v>0</v>
      </c>
      <c r="S1083" s="2" t="n">
        <v>0</v>
      </c>
      <c r="T1083" s="2" t="n">
        <v>0</v>
      </c>
      <c r="U1083" s="2" t="n">
        <v>0</v>
      </c>
      <c r="V1083" s="2" t="n">
        <v>0</v>
      </c>
      <c r="W1083" s="2" t="n">
        <v>0</v>
      </c>
      <c r="X1083" s="2" t="n">
        <v>0</v>
      </c>
      <c r="Y1083" s="2" t="n">
        <v>0</v>
      </c>
      <c r="Z1083" s="2" t="n">
        <v>0</v>
      </c>
      <c r="AA1083" s="2" t="n">
        <v>0</v>
      </c>
      <c r="AB1083" s="2" t="n">
        <v>0</v>
      </c>
      <c r="AC1083" s="2" t="n">
        <v>0</v>
      </c>
      <c r="AD1083" s="2" t="n">
        <v>0</v>
      </c>
      <c r="AE1083" s="2" t="n">
        <v>0</v>
      </c>
      <c r="AF1083" s="2" t="n">
        <v>0</v>
      </c>
      <c r="AG1083" s="2" t="n">
        <v>0</v>
      </c>
      <c r="AH1083" s="2" t="n">
        <v>0</v>
      </c>
      <c r="AI1083" s="2" t="n">
        <v>0</v>
      </c>
      <c r="AJ1083" s="2" t="n">
        <v>0</v>
      </c>
      <c r="AK1083" s="2" t="n">
        <v>0</v>
      </c>
      <c r="AL1083" s="2" t="n">
        <v>0</v>
      </c>
      <c r="AM1083" s="2" t="n">
        <v>0</v>
      </c>
      <c r="AN1083" s="2" t="n">
        <v>0</v>
      </c>
      <c r="AO1083" s="2" t="n">
        <v>0</v>
      </c>
      <c r="AP1083" s="2" t="n">
        <v>0</v>
      </c>
      <c r="AQ1083" s="2" t="n">
        <v>0</v>
      </c>
      <c r="AR1083" s="2" t="n">
        <v>0</v>
      </c>
      <c r="AS1083" s="2" t="n">
        <v>0</v>
      </c>
      <c r="AT1083" s="2" t="n">
        <v>0</v>
      </c>
      <c r="AU1083" s="2" t="n">
        <v>0</v>
      </c>
      <c r="AV1083" s="2" t="n">
        <v>0</v>
      </c>
      <c r="AW1083" s="2" t="n">
        <v>0</v>
      </c>
      <c r="AX1083" s="2" t="n">
        <v>0</v>
      </c>
      <c r="AY1083" s="2" t="n">
        <v>0</v>
      </c>
      <c r="AZ1083" s="2" t="n">
        <v>0</v>
      </c>
      <c r="BA1083" s="2" t="n">
        <v>0</v>
      </c>
      <c r="BB1083" s="2" t="n">
        <v>0</v>
      </c>
      <c r="BC1083" s="2" t="n">
        <v>0</v>
      </c>
      <c r="BD1083" s="2" t="n">
        <v>0</v>
      </c>
      <c r="BE1083" s="2" t="n">
        <v>0</v>
      </c>
      <c r="BF1083" s="2" t="n">
        <v>0</v>
      </c>
      <c r="BG1083" s="2" t="n">
        <v>0</v>
      </c>
      <c r="BH1083" s="2" t="n">
        <v>0</v>
      </c>
      <c r="BI1083" s="2" t="n">
        <v>0</v>
      </c>
      <c r="BJ1083" s="2" t="n">
        <v>0</v>
      </c>
      <c r="BK1083" s="2" t="n">
        <v>0</v>
      </c>
      <c r="BL1083" s="2" t="n">
        <v>0</v>
      </c>
      <c r="BM1083" s="2" t="n">
        <v>0</v>
      </c>
      <c r="BN1083" s="2" t="n">
        <v>0</v>
      </c>
      <c r="BO1083" s="2" t="n">
        <v>0</v>
      </c>
      <c r="BP1083" s="2" t="n">
        <v>0</v>
      </c>
      <c r="BQ1083" s="2" t="n">
        <v>0</v>
      </c>
      <c r="BR1083" s="2" t="n">
        <v>0</v>
      </c>
      <c r="BS1083" s="2" t="n">
        <v>0</v>
      </c>
      <c r="BT1083" s="2" t="n">
        <v>0</v>
      </c>
      <c r="BU1083" s="2" t="n">
        <v>0</v>
      </c>
      <c r="BV1083" s="2" t="n">
        <v>0</v>
      </c>
      <c r="BW1083" s="2" t="n">
        <v>0</v>
      </c>
      <c r="BX1083" s="2" t="n">
        <v>0</v>
      </c>
      <c r="BY1083" s="2" t="n">
        <v>0</v>
      </c>
      <c r="BZ1083" s="2" t="n">
        <v>0</v>
      </c>
      <c r="CA1083" s="2" t="n">
        <v>0.09</v>
      </c>
      <c r="CB1083" s="2" t="n">
        <v>0</v>
      </c>
      <c r="CC1083" s="2" t="n">
        <v>0</v>
      </c>
      <c r="CD1083" s="2" t="n">
        <v>0.68</v>
      </c>
      <c r="CE1083" s="2" t="n">
        <v>0</v>
      </c>
      <c r="CF1083" s="2" t="n">
        <v>0.58</v>
      </c>
      <c r="CG1083" s="2" t="n">
        <v>0.68</v>
      </c>
      <c r="CH1083" s="2" t="n">
        <v>0</v>
      </c>
      <c r="CI1083" s="2" t="n">
        <v>2.54</v>
      </c>
      <c r="CJ1083" s="2" t="n">
        <v>2.15</v>
      </c>
      <c r="CK1083" s="2" t="n">
        <v>0</v>
      </c>
      <c r="CL1083" s="2" t="n">
        <v>4.11</v>
      </c>
      <c r="CM1083" s="2" t="n">
        <v>4.87</v>
      </c>
      <c r="CN1083" s="2" t="n">
        <v>0</v>
      </c>
      <c r="CO1083" s="2" t="n">
        <v>5.74</v>
      </c>
      <c r="CP1083" s="2" t="n">
        <v>9.07</v>
      </c>
      <c r="CQ1083" s="2" t="n">
        <v>0</v>
      </c>
      <c r="CR1083" s="2" t="n">
        <v>7.58</v>
      </c>
      <c r="CS1083" s="2" t="n">
        <v>15.18</v>
      </c>
      <c r="CT1083" s="2" t="n">
        <v>0</v>
      </c>
      <c r="CU1083" s="2" t="n">
        <v>10.25</v>
      </c>
      <c r="CV1083" s="2" t="n">
        <v>20.71</v>
      </c>
      <c r="CW1083" s="2" t="n">
        <v>0</v>
      </c>
      <c r="CX1083" s="2" t="n">
        <v>16.27</v>
      </c>
      <c r="CY1083" s="2" t="n">
        <v>22.98</v>
      </c>
      <c r="CZ1083" s="2" t="n">
        <v>0</v>
      </c>
      <c r="DA1083" s="2" t="n">
        <v>25.76</v>
      </c>
      <c r="DB1083" s="2" t="n">
        <v>24.48</v>
      </c>
      <c r="DC1083" s="2" t="n">
        <v>0</v>
      </c>
      <c r="DD1083" s="2" t="n">
        <v>33.11</v>
      </c>
      <c r="DE1083" s="2" t="n">
        <v>25.55</v>
      </c>
      <c r="DF1083" s="2" t="n">
        <v>0</v>
      </c>
      <c r="DG1083" s="2" t="n">
        <v>39.54</v>
      </c>
      <c r="DH1083" s="2" t="n">
        <v>30.81</v>
      </c>
      <c r="DI1083" s="2" t="n">
        <v>0</v>
      </c>
      <c r="DJ1083" s="2" t="n">
        <v>45.93</v>
      </c>
      <c r="DK1083" s="2" t="n">
        <v>38.22</v>
      </c>
      <c r="DL1083" s="2" t="n">
        <v>0</v>
      </c>
      <c r="DM1083" s="2" t="n">
        <v>52.67</v>
      </c>
      <c r="DN1083" s="2" t="n">
        <v>48.7</v>
      </c>
      <c r="DO1083" s="2" t="n">
        <v>0</v>
      </c>
      <c r="DP1083" s="2" t="n">
        <v>58.45</v>
      </c>
      <c r="DQ1083" s="2" t="n">
        <v>57.12</v>
      </c>
      <c r="DR1083" s="2" t="n">
        <v>0</v>
      </c>
      <c r="DS1083" s="2" t="n">
        <v>66.61</v>
      </c>
      <c r="DT1083" s="2" t="n">
        <v>63.97</v>
      </c>
      <c r="DU1083" s="2" t="n">
        <v>0</v>
      </c>
      <c r="DV1083" s="2" t="n">
        <v>74.23999999999999</v>
      </c>
      <c r="DW1083" s="2" t="n">
        <v>71.97</v>
      </c>
      <c r="DX1083" s="2" t="n">
        <v>0</v>
      </c>
      <c r="DY1083" s="2" t="n">
        <v>80.48999999999999</v>
      </c>
      <c r="DZ1083" s="2" t="n">
        <v>79.5</v>
      </c>
      <c r="EA1083" s="2" t="n">
        <v>0</v>
      </c>
      <c r="EB1083" s="2" t="n">
        <v>88.48999999999999</v>
      </c>
      <c r="EC1083" s="2" t="n">
        <v>87.37</v>
      </c>
      <c r="ED1083" s="2" t="n">
        <v>0</v>
      </c>
      <c r="EE1083" s="2" t="n">
        <v>94.36</v>
      </c>
      <c r="EF1083" s="2" t="n">
        <v>92.5</v>
      </c>
      <c r="EG1083" s="2" t="n">
        <v>0</v>
      </c>
      <c r="EH1083" s="2" t="n">
        <v>98.23</v>
      </c>
      <c r="EI1083" s="2" t="n">
        <v>96.56</v>
      </c>
      <c r="EJ1083" s="2" t="n">
        <v>0</v>
      </c>
      <c r="EK1083" s="2" t="n">
        <v>100</v>
      </c>
      <c r="EL1083" s="2" t="n">
        <v>99.61</v>
      </c>
      <c r="EM1083" s="2" t="n">
        <v>0</v>
      </c>
      <c r="EN1083" s="2" t="n">
        <v>100</v>
      </c>
      <c r="EO1083" s="2" t="n">
        <v>100</v>
      </c>
      <c r="EP1083" s="2" t="n">
        <v>0</v>
      </c>
    </row>
    <row r="1084">
      <c r="A1084" s="2" t="n">
        <v>3</v>
      </c>
      <c r="B1084" s="2" t="inlineStr">
        <is>
          <t>35.01.10</t>
        </is>
      </c>
      <c r="C1084" s="2" t="inlineStr">
        <is>
          <t>Pintura acrílica, cor Patativa acabamento fosco Ref.: Suvinil - Reboco (1 demão selador + 3 demãos Latex acrílico)</t>
        </is>
      </c>
      <c r="D1084" s="2" t="inlineStr">
        <is>
          <t>27/01/2027</t>
        </is>
      </c>
      <c r="E1084" s="2" t="inlineStr">
        <is>
          <t>28/11/2028</t>
        </is>
      </c>
      <c r="F1084" s="2" t="n">
        <v>627.6564163239706</v>
      </c>
      <c r="G1084" s="2" t="n">
        <v>0</v>
      </c>
      <c r="H1084" s="2" t="n">
        <v>627.6564163239706</v>
      </c>
      <c r="I1084" s="2" t="n">
        <v>0</v>
      </c>
      <c r="J1084" s="2" t="n">
        <v>0</v>
      </c>
      <c r="K1084" s="2" t="n">
        <v>0</v>
      </c>
      <c r="L1084" s="2" t="n">
        <v>0</v>
      </c>
      <c r="M1084" s="2" t="n">
        <v>0</v>
      </c>
      <c r="N1084" s="2" t="n">
        <v>0</v>
      </c>
      <c r="O1084" s="2" t="n">
        <v>0</v>
      </c>
      <c r="P1084" s="2" t="n">
        <v>0</v>
      </c>
      <c r="Q1084" s="2" t="n">
        <v>0</v>
      </c>
      <c r="R1084" s="2" t="n">
        <v>0</v>
      </c>
      <c r="S1084" s="2" t="n">
        <v>0</v>
      </c>
      <c r="T1084" s="2" t="n">
        <v>0</v>
      </c>
      <c r="U1084" s="2" t="n">
        <v>0</v>
      </c>
      <c r="V1084" s="2" t="n">
        <v>0</v>
      </c>
      <c r="W1084" s="2" t="n">
        <v>0</v>
      </c>
      <c r="X1084" s="2" t="n">
        <v>0</v>
      </c>
      <c r="Y1084" s="2" t="n">
        <v>0</v>
      </c>
      <c r="Z1084" s="2" t="n">
        <v>0</v>
      </c>
      <c r="AA1084" s="2" t="n">
        <v>0</v>
      </c>
      <c r="AB1084" s="2" t="n">
        <v>0</v>
      </c>
      <c r="AC1084" s="2" t="n">
        <v>0</v>
      </c>
      <c r="AD1084" s="2" t="n">
        <v>0</v>
      </c>
      <c r="AE1084" s="2" t="n">
        <v>0</v>
      </c>
      <c r="AF1084" s="2" t="n">
        <v>0</v>
      </c>
      <c r="AG1084" s="2" t="n">
        <v>0</v>
      </c>
      <c r="AH1084" s="2" t="n">
        <v>0</v>
      </c>
      <c r="AI1084" s="2" t="n">
        <v>0</v>
      </c>
      <c r="AJ1084" s="2" t="n">
        <v>0</v>
      </c>
      <c r="AK1084" s="2" t="n">
        <v>0</v>
      </c>
      <c r="AL1084" s="2" t="n">
        <v>0</v>
      </c>
      <c r="AM1084" s="2" t="n">
        <v>0</v>
      </c>
      <c r="AN1084" s="2" t="n">
        <v>0</v>
      </c>
      <c r="AO1084" s="2" t="n">
        <v>0</v>
      </c>
      <c r="AP1084" s="2" t="n">
        <v>0</v>
      </c>
      <c r="AQ1084" s="2" t="n">
        <v>0</v>
      </c>
      <c r="AR1084" s="2" t="n">
        <v>0</v>
      </c>
      <c r="AS1084" s="2" t="n">
        <v>0</v>
      </c>
      <c r="AT1084" s="2" t="n">
        <v>0</v>
      </c>
      <c r="AU1084" s="2" t="n">
        <v>0</v>
      </c>
      <c r="AV1084" s="2" t="n">
        <v>0</v>
      </c>
      <c r="AW1084" s="2" t="n">
        <v>0</v>
      </c>
      <c r="AX1084" s="2" t="n">
        <v>0</v>
      </c>
      <c r="AY1084" s="2" t="n">
        <v>0</v>
      </c>
      <c r="AZ1084" s="2" t="n">
        <v>0</v>
      </c>
      <c r="BA1084" s="2" t="n">
        <v>0</v>
      </c>
      <c r="BB1084" s="2" t="n">
        <v>0</v>
      </c>
      <c r="BC1084" s="2" t="n">
        <v>0</v>
      </c>
      <c r="BD1084" s="2" t="n">
        <v>0</v>
      </c>
      <c r="BE1084" s="2" t="n">
        <v>0</v>
      </c>
      <c r="BF1084" s="2" t="n">
        <v>0</v>
      </c>
      <c r="BG1084" s="2" t="n">
        <v>0</v>
      </c>
      <c r="BH1084" s="2" t="n">
        <v>0</v>
      </c>
      <c r="BI1084" s="2" t="n">
        <v>0</v>
      </c>
      <c r="BJ1084" s="2" t="n">
        <v>0</v>
      </c>
      <c r="BK1084" s="2" t="n">
        <v>0</v>
      </c>
      <c r="BL1084" s="2" t="n">
        <v>0</v>
      </c>
      <c r="BM1084" s="2" t="n">
        <v>0</v>
      </c>
      <c r="BN1084" s="2" t="n">
        <v>0</v>
      </c>
      <c r="BO1084" s="2" t="n">
        <v>0</v>
      </c>
      <c r="BP1084" s="2" t="n">
        <v>0</v>
      </c>
      <c r="BQ1084" s="2" t="n">
        <v>0</v>
      </c>
      <c r="BR1084" s="2" t="n">
        <v>0</v>
      </c>
      <c r="BS1084" s="2" t="n">
        <v>0</v>
      </c>
      <c r="BT1084" s="2" t="n">
        <v>0</v>
      </c>
      <c r="BU1084" s="2" t="n">
        <v>0</v>
      </c>
      <c r="BV1084" s="2" t="n">
        <v>0</v>
      </c>
      <c r="BW1084" s="2" t="n">
        <v>0</v>
      </c>
      <c r="BX1084" s="2" t="n">
        <v>0</v>
      </c>
      <c r="BY1084" s="2" t="n">
        <v>0</v>
      </c>
      <c r="BZ1084" s="2" t="n">
        <v>0</v>
      </c>
      <c r="CA1084" s="2" t="n">
        <v>0.09</v>
      </c>
      <c r="CB1084" s="2" t="n">
        <v>0</v>
      </c>
      <c r="CC1084" s="2" t="n">
        <v>0</v>
      </c>
      <c r="CD1084" s="2" t="n">
        <v>0.68</v>
      </c>
      <c r="CE1084" s="2" t="n">
        <v>0</v>
      </c>
      <c r="CF1084" s="2" t="n">
        <v>0.58</v>
      </c>
      <c r="CG1084" s="2" t="n">
        <v>0.68</v>
      </c>
      <c r="CH1084" s="2" t="n">
        <v>0</v>
      </c>
      <c r="CI1084" s="2" t="n">
        <v>2.54</v>
      </c>
      <c r="CJ1084" s="2" t="n">
        <v>2.15</v>
      </c>
      <c r="CK1084" s="2" t="n">
        <v>0</v>
      </c>
      <c r="CL1084" s="2" t="n">
        <v>4.11</v>
      </c>
      <c r="CM1084" s="2" t="n">
        <v>4.87</v>
      </c>
      <c r="CN1084" s="2" t="n">
        <v>0</v>
      </c>
      <c r="CO1084" s="2" t="n">
        <v>5.74</v>
      </c>
      <c r="CP1084" s="2" t="n">
        <v>9.07</v>
      </c>
      <c r="CQ1084" s="2" t="n">
        <v>0</v>
      </c>
      <c r="CR1084" s="2" t="n">
        <v>7.58</v>
      </c>
      <c r="CS1084" s="2" t="n">
        <v>15.18</v>
      </c>
      <c r="CT1084" s="2" t="n">
        <v>0</v>
      </c>
      <c r="CU1084" s="2" t="n">
        <v>10.25</v>
      </c>
      <c r="CV1084" s="2" t="n">
        <v>20.71</v>
      </c>
      <c r="CW1084" s="2" t="n">
        <v>0</v>
      </c>
      <c r="CX1084" s="2" t="n">
        <v>16.27</v>
      </c>
      <c r="CY1084" s="2" t="n">
        <v>22.98</v>
      </c>
      <c r="CZ1084" s="2" t="n">
        <v>0</v>
      </c>
      <c r="DA1084" s="2" t="n">
        <v>25.76</v>
      </c>
      <c r="DB1084" s="2" t="n">
        <v>24.48</v>
      </c>
      <c r="DC1084" s="2" t="n">
        <v>0</v>
      </c>
      <c r="DD1084" s="2" t="n">
        <v>33.11</v>
      </c>
      <c r="DE1084" s="2" t="n">
        <v>25.55</v>
      </c>
      <c r="DF1084" s="2" t="n">
        <v>0</v>
      </c>
      <c r="DG1084" s="2" t="n">
        <v>39.54</v>
      </c>
      <c r="DH1084" s="2" t="n">
        <v>30.81</v>
      </c>
      <c r="DI1084" s="2" t="n">
        <v>0</v>
      </c>
      <c r="DJ1084" s="2" t="n">
        <v>45.93</v>
      </c>
      <c r="DK1084" s="2" t="n">
        <v>38.22</v>
      </c>
      <c r="DL1084" s="2" t="n">
        <v>0</v>
      </c>
      <c r="DM1084" s="2" t="n">
        <v>52.67</v>
      </c>
      <c r="DN1084" s="2" t="n">
        <v>48.7</v>
      </c>
      <c r="DO1084" s="2" t="n">
        <v>0</v>
      </c>
      <c r="DP1084" s="2" t="n">
        <v>58.45</v>
      </c>
      <c r="DQ1084" s="2" t="n">
        <v>57.12</v>
      </c>
      <c r="DR1084" s="2" t="n">
        <v>0</v>
      </c>
      <c r="DS1084" s="2" t="n">
        <v>66.61</v>
      </c>
      <c r="DT1084" s="2" t="n">
        <v>63.97</v>
      </c>
      <c r="DU1084" s="2" t="n">
        <v>0</v>
      </c>
      <c r="DV1084" s="2" t="n">
        <v>74.23999999999999</v>
      </c>
      <c r="DW1084" s="2" t="n">
        <v>71.97</v>
      </c>
      <c r="DX1084" s="2" t="n">
        <v>0</v>
      </c>
      <c r="DY1084" s="2" t="n">
        <v>80.48999999999999</v>
      </c>
      <c r="DZ1084" s="2" t="n">
        <v>79.5</v>
      </c>
      <c r="EA1084" s="2" t="n">
        <v>0</v>
      </c>
      <c r="EB1084" s="2" t="n">
        <v>88.48999999999999</v>
      </c>
      <c r="EC1084" s="2" t="n">
        <v>87.37</v>
      </c>
      <c r="ED1084" s="2" t="n">
        <v>0</v>
      </c>
      <c r="EE1084" s="2" t="n">
        <v>94.36</v>
      </c>
      <c r="EF1084" s="2" t="n">
        <v>92.5</v>
      </c>
      <c r="EG1084" s="2" t="n">
        <v>0</v>
      </c>
      <c r="EH1084" s="2" t="n">
        <v>98.23</v>
      </c>
      <c r="EI1084" s="2" t="n">
        <v>96.56</v>
      </c>
      <c r="EJ1084" s="2" t="n">
        <v>0</v>
      </c>
      <c r="EK1084" s="2" t="n">
        <v>100</v>
      </c>
      <c r="EL1084" s="2" t="n">
        <v>99.61</v>
      </c>
      <c r="EM1084" s="2" t="n">
        <v>0</v>
      </c>
      <c r="EN1084" s="2" t="n">
        <v>100</v>
      </c>
      <c r="EO1084" s="2" t="n">
        <v>100</v>
      </c>
      <c r="EP1084" s="2" t="n">
        <v>0</v>
      </c>
    </row>
    <row r="1085">
      <c r="A1085" s="2" t="n">
        <v>3</v>
      </c>
      <c r="B1085" s="2" t="inlineStr">
        <is>
          <t>35.01.11</t>
        </is>
      </c>
      <c r="C1085" s="2" t="inlineStr">
        <is>
          <t>Pintura acrílica sob tetos  (2 demãos Latex acrílico)</t>
        </is>
      </c>
      <c r="D1085" s="2" t="inlineStr">
        <is>
          <t>27/01/2027</t>
        </is>
      </c>
      <c r="E1085" s="2" t="inlineStr">
        <is>
          <t>28/11/2028</t>
        </is>
      </c>
      <c r="F1085" s="2" t="n">
        <v>237789.7967214325</v>
      </c>
      <c r="G1085" s="2" t="n">
        <v>0</v>
      </c>
      <c r="H1085" s="2" t="n">
        <v>237789.7967214325</v>
      </c>
      <c r="I1085" s="2" t="n">
        <v>0</v>
      </c>
      <c r="J1085" s="2" t="n">
        <v>0</v>
      </c>
      <c r="K1085" s="2" t="n">
        <v>0</v>
      </c>
      <c r="L1085" s="2" t="n">
        <v>0</v>
      </c>
      <c r="M1085" s="2" t="n">
        <v>0</v>
      </c>
      <c r="N1085" s="2" t="n">
        <v>0</v>
      </c>
      <c r="O1085" s="2" t="n">
        <v>0</v>
      </c>
      <c r="P1085" s="2" t="n">
        <v>0</v>
      </c>
      <c r="Q1085" s="2" t="n">
        <v>0</v>
      </c>
      <c r="R1085" s="2" t="n">
        <v>0</v>
      </c>
      <c r="S1085" s="2" t="n">
        <v>0</v>
      </c>
      <c r="T1085" s="2" t="n">
        <v>0</v>
      </c>
      <c r="U1085" s="2" t="n">
        <v>0</v>
      </c>
      <c r="V1085" s="2" t="n">
        <v>0</v>
      </c>
      <c r="W1085" s="2" t="n">
        <v>0</v>
      </c>
      <c r="X1085" s="2" t="n">
        <v>0</v>
      </c>
      <c r="Y1085" s="2" t="n">
        <v>0</v>
      </c>
      <c r="Z1085" s="2" t="n">
        <v>0</v>
      </c>
      <c r="AA1085" s="2" t="n">
        <v>0</v>
      </c>
      <c r="AB1085" s="2" t="n">
        <v>0</v>
      </c>
      <c r="AC1085" s="2" t="n">
        <v>0</v>
      </c>
      <c r="AD1085" s="2" t="n">
        <v>0</v>
      </c>
      <c r="AE1085" s="2" t="n">
        <v>0</v>
      </c>
      <c r="AF1085" s="2" t="n">
        <v>0</v>
      </c>
      <c r="AG1085" s="2" t="n">
        <v>0</v>
      </c>
      <c r="AH1085" s="2" t="n">
        <v>0</v>
      </c>
      <c r="AI1085" s="2" t="n">
        <v>0</v>
      </c>
      <c r="AJ1085" s="2" t="n">
        <v>0</v>
      </c>
      <c r="AK1085" s="2" t="n">
        <v>0</v>
      </c>
      <c r="AL1085" s="2" t="n">
        <v>0</v>
      </c>
      <c r="AM1085" s="2" t="n">
        <v>0</v>
      </c>
      <c r="AN1085" s="2" t="n">
        <v>0</v>
      </c>
      <c r="AO1085" s="2" t="n">
        <v>0</v>
      </c>
      <c r="AP1085" s="2" t="n">
        <v>0</v>
      </c>
      <c r="AQ1085" s="2" t="n">
        <v>0</v>
      </c>
      <c r="AR1085" s="2" t="n">
        <v>0</v>
      </c>
      <c r="AS1085" s="2" t="n">
        <v>0</v>
      </c>
      <c r="AT1085" s="2" t="n">
        <v>0</v>
      </c>
      <c r="AU1085" s="2" t="n">
        <v>0</v>
      </c>
      <c r="AV1085" s="2" t="n">
        <v>0</v>
      </c>
      <c r="AW1085" s="2" t="n">
        <v>0</v>
      </c>
      <c r="AX1085" s="2" t="n">
        <v>0</v>
      </c>
      <c r="AY1085" s="2" t="n">
        <v>0</v>
      </c>
      <c r="AZ1085" s="2" t="n">
        <v>0</v>
      </c>
      <c r="BA1085" s="2" t="n">
        <v>0</v>
      </c>
      <c r="BB1085" s="2" t="n">
        <v>0</v>
      </c>
      <c r="BC1085" s="2" t="n">
        <v>0</v>
      </c>
      <c r="BD1085" s="2" t="n">
        <v>0</v>
      </c>
      <c r="BE1085" s="2" t="n">
        <v>0</v>
      </c>
      <c r="BF1085" s="2" t="n">
        <v>0</v>
      </c>
      <c r="BG1085" s="2" t="n">
        <v>0</v>
      </c>
      <c r="BH1085" s="2" t="n">
        <v>0</v>
      </c>
      <c r="BI1085" s="2" t="n">
        <v>0</v>
      </c>
      <c r="BJ1085" s="2" t="n">
        <v>0</v>
      </c>
      <c r="BK1085" s="2" t="n">
        <v>0</v>
      </c>
      <c r="BL1085" s="2" t="n">
        <v>0</v>
      </c>
      <c r="BM1085" s="2" t="n">
        <v>0</v>
      </c>
      <c r="BN1085" s="2" t="n">
        <v>0</v>
      </c>
      <c r="BO1085" s="2" t="n">
        <v>0</v>
      </c>
      <c r="BP1085" s="2" t="n">
        <v>0</v>
      </c>
      <c r="BQ1085" s="2" t="n">
        <v>0</v>
      </c>
      <c r="BR1085" s="2" t="n">
        <v>0</v>
      </c>
      <c r="BS1085" s="2" t="n">
        <v>0</v>
      </c>
      <c r="BT1085" s="2" t="n">
        <v>0</v>
      </c>
      <c r="BU1085" s="2" t="n">
        <v>0</v>
      </c>
      <c r="BV1085" s="2" t="n">
        <v>0</v>
      </c>
      <c r="BW1085" s="2" t="n">
        <v>0</v>
      </c>
      <c r="BX1085" s="2" t="n">
        <v>0</v>
      </c>
      <c r="BY1085" s="2" t="n">
        <v>0</v>
      </c>
      <c r="BZ1085" s="2" t="n">
        <v>0</v>
      </c>
      <c r="CA1085" s="2" t="n">
        <v>0.09</v>
      </c>
      <c r="CB1085" s="2" t="n">
        <v>0</v>
      </c>
      <c r="CC1085" s="2" t="n">
        <v>0</v>
      </c>
      <c r="CD1085" s="2" t="n">
        <v>0.68</v>
      </c>
      <c r="CE1085" s="2" t="n">
        <v>0</v>
      </c>
      <c r="CF1085" s="2" t="n">
        <v>0.58</v>
      </c>
      <c r="CG1085" s="2" t="n">
        <v>0.68</v>
      </c>
      <c r="CH1085" s="2" t="n">
        <v>0</v>
      </c>
      <c r="CI1085" s="2" t="n">
        <v>2.54</v>
      </c>
      <c r="CJ1085" s="2" t="n">
        <v>2.15</v>
      </c>
      <c r="CK1085" s="2" t="n">
        <v>0</v>
      </c>
      <c r="CL1085" s="2" t="n">
        <v>4.11</v>
      </c>
      <c r="CM1085" s="2" t="n">
        <v>4.87</v>
      </c>
      <c r="CN1085" s="2" t="n">
        <v>0</v>
      </c>
      <c r="CO1085" s="2" t="n">
        <v>5.74</v>
      </c>
      <c r="CP1085" s="2" t="n">
        <v>9.07</v>
      </c>
      <c r="CQ1085" s="2" t="n">
        <v>0</v>
      </c>
      <c r="CR1085" s="2" t="n">
        <v>7.58</v>
      </c>
      <c r="CS1085" s="2" t="n">
        <v>15.18</v>
      </c>
      <c r="CT1085" s="2" t="n">
        <v>0</v>
      </c>
      <c r="CU1085" s="2" t="n">
        <v>10.25</v>
      </c>
      <c r="CV1085" s="2" t="n">
        <v>20.71</v>
      </c>
      <c r="CW1085" s="2" t="n">
        <v>0</v>
      </c>
      <c r="CX1085" s="2" t="n">
        <v>16.27</v>
      </c>
      <c r="CY1085" s="2" t="n">
        <v>22.98</v>
      </c>
      <c r="CZ1085" s="2" t="n">
        <v>0</v>
      </c>
      <c r="DA1085" s="2" t="n">
        <v>25.76</v>
      </c>
      <c r="DB1085" s="2" t="n">
        <v>24.48</v>
      </c>
      <c r="DC1085" s="2" t="n">
        <v>0</v>
      </c>
      <c r="DD1085" s="2" t="n">
        <v>33.11</v>
      </c>
      <c r="DE1085" s="2" t="n">
        <v>25.55</v>
      </c>
      <c r="DF1085" s="2" t="n">
        <v>0</v>
      </c>
      <c r="DG1085" s="2" t="n">
        <v>39.54</v>
      </c>
      <c r="DH1085" s="2" t="n">
        <v>30.81</v>
      </c>
      <c r="DI1085" s="2" t="n">
        <v>0</v>
      </c>
      <c r="DJ1085" s="2" t="n">
        <v>45.93</v>
      </c>
      <c r="DK1085" s="2" t="n">
        <v>38.22</v>
      </c>
      <c r="DL1085" s="2" t="n">
        <v>0</v>
      </c>
      <c r="DM1085" s="2" t="n">
        <v>52.67</v>
      </c>
      <c r="DN1085" s="2" t="n">
        <v>48.7</v>
      </c>
      <c r="DO1085" s="2" t="n">
        <v>0</v>
      </c>
      <c r="DP1085" s="2" t="n">
        <v>58.45</v>
      </c>
      <c r="DQ1085" s="2" t="n">
        <v>57.12</v>
      </c>
      <c r="DR1085" s="2" t="n">
        <v>0</v>
      </c>
      <c r="DS1085" s="2" t="n">
        <v>66.61</v>
      </c>
      <c r="DT1085" s="2" t="n">
        <v>63.97</v>
      </c>
      <c r="DU1085" s="2" t="n">
        <v>0</v>
      </c>
      <c r="DV1085" s="2" t="n">
        <v>74.23999999999999</v>
      </c>
      <c r="DW1085" s="2" t="n">
        <v>71.97</v>
      </c>
      <c r="DX1085" s="2" t="n">
        <v>0</v>
      </c>
      <c r="DY1085" s="2" t="n">
        <v>80.48999999999999</v>
      </c>
      <c r="DZ1085" s="2" t="n">
        <v>79.5</v>
      </c>
      <c r="EA1085" s="2" t="n">
        <v>0</v>
      </c>
      <c r="EB1085" s="2" t="n">
        <v>88.48999999999999</v>
      </c>
      <c r="EC1085" s="2" t="n">
        <v>87.37</v>
      </c>
      <c r="ED1085" s="2" t="n">
        <v>0</v>
      </c>
      <c r="EE1085" s="2" t="n">
        <v>94.36</v>
      </c>
      <c r="EF1085" s="2" t="n">
        <v>92.5</v>
      </c>
      <c r="EG1085" s="2" t="n">
        <v>0</v>
      </c>
      <c r="EH1085" s="2" t="n">
        <v>98.23</v>
      </c>
      <c r="EI1085" s="2" t="n">
        <v>96.56</v>
      </c>
      <c r="EJ1085" s="2" t="n">
        <v>0</v>
      </c>
      <c r="EK1085" s="2" t="n">
        <v>100</v>
      </c>
      <c r="EL1085" s="2" t="n">
        <v>99.61</v>
      </c>
      <c r="EM1085" s="2" t="n">
        <v>0</v>
      </c>
      <c r="EN1085" s="2" t="n">
        <v>100</v>
      </c>
      <c r="EO1085" s="2" t="n">
        <v>100</v>
      </c>
      <c r="EP1085" s="2" t="n">
        <v>0</v>
      </c>
    </row>
    <row r="1086">
      <c r="A1086" s="2" t="n">
        <v>2</v>
      </c>
      <c r="B1086" s="2" t="inlineStr">
        <is>
          <t>35.02</t>
        </is>
      </c>
      <c r="C1086" s="2" t="inlineStr">
        <is>
          <t>Esmalte sintético</t>
        </is>
      </c>
      <c r="D1086" s="2" t="inlineStr">
        <is>
          <t>27/01/2027</t>
        </is>
      </c>
      <c r="E1086" s="2" t="inlineStr">
        <is>
          <t>28/11/2028</t>
        </is>
      </c>
      <c r="F1086" s="2" t="n">
        <v>294453.6836417055</v>
      </c>
      <c r="G1086" s="2" t="n">
        <v>0</v>
      </c>
      <c r="H1086" s="2" t="n">
        <v>294453.6836417055</v>
      </c>
      <c r="I1086" s="2" t="n">
        <v>0</v>
      </c>
      <c r="J1086" s="2" t="n">
        <v>0</v>
      </c>
      <c r="K1086" s="2" t="n">
        <v>0</v>
      </c>
      <c r="L1086" s="2" t="n">
        <v>0</v>
      </c>
      <c r="M1086" s="2" t="n">
        <v>0</v>
      </c>
      <c r="N1086" s="2" t="n">
        <v>0</v>
      </c>
      <c r="O1086" s="2" t="n">
        <v>0</v>
      </c>
      <c r="P1086" s="2" t="n">
        <v>0</v>
      </c>
      <c r="Q1086" s="2" t="n">
        <v>0</v>
      </c>
      <c r="R1086" s="2" t="n">
        <v>0</v>
      </c>
      <c r="S1086" s="2" t="n">
        <v>0</v>
      </c>
      <c r="T1086" s="2" t="n">
        <v>0</v>
      </c>
      <c r="U1086" s="2" t="n">
        <v>0</v>
      </c>
      <c r="V1086" s="2" t="n">
        <v>0</v>
      </c>
      <c r="W1086" s="2" t="n">
        <v>0</v>
      </c>
      <c r="X1086" s="2" t="n">
        <v>0</v>
      </c>
      <c r="Y1086" s="2" t="n">
        <v>0</v>
      </c>
      <c r="Z1086" s="2" t="n">
        <v>0</v>
      </c>
      <c r="AA1086" s="2" t="n">
        <v>0</v>
      </c>
      <c r="AB1086" s="2" t="n">
        <v>0</v>
      </c>
      <c r="AC1086" s="2" t="n">
        <v>0</v>
      </c>
      <c r="AD1086" s="2" t="n">
        <v>0</v>
      </c>
      <c r="AE1086" s="2" t="n">
        <v>0</v>
      </c>
      <c r="AF1086" s="2" t="n">
        <v>0</v>
      </c>
      <c r="AG1086" s="2" t="n">
        <v>0</v>
      </c>
      <c r="AH1086" s="2" t="n">
        <v>0</v>
      </c>
      <c r="AI1086" s="2" t="n">
        <v>0</v>
      </c>
      <c r="AJ1086" s="2" t="n">
        <v>0</v>
      </c>
      <c r="AK1086" s="2" t="n">
        <v>0</v>
      </c>
      <c r="AL1086" s="2" t="n">
        <v>0</v>
      </c>
      <c r="AM1086" s="2" t="n">
        <v>0</v>
      </c>
      <c r="AN1086" s="2" t="n">
        <v>0</v>
      </c>
      <c r="AO1086" s="2" t="n">
        <v>0</v>
      </c>
      <c r="AP1086" s="2" t="n">
        <v>0</v>
      </c>
      <c r="AQ1086" s="2" t="n">
        <v>0</v>
      </c>
      <c r="AR1086" s="2" t="n">
        <v>0</v>
      </c>
      <c r="AS1086" s="2" t="n">
        <v>0</v>
      </c>
      <c r="AT1086" s="2" t="n">
        <v>0</v>
      </c>
      <c r="AU1086" s="2" t="n">
        <v>0</v>
      </c>
      <c r="AV1086" s="2" t="n">
        <v>0</v>
      </c>
      <c r="AW1086" s="2" t="n">
        <v>0</v>
      </c>
      <c r="AX1086" s="2" t="n">
        <v>0</v>
      </c>
      <c r="AY1086" s="2" t="n">
        <v>0</v>
      </c>
      <c r="AZ1086" s="2" t="n">
        <v>0</v>
      </c>
      <c r="BA1086" s="2" t="n">
        <v>0</v>
      </c>
      <c r="BB1086" s="2" t="n">
        <v>0</v>
      </c>
      <c r="BC1086" s="2" t="n">
        <v>0</v>
      </c>
      <c r="BD1086" s="2" t="n">
        <v>0</v>
      </c>
      <c r="BE1086" s="2" t="n">
        <v>0</v>
      </c>
      <c r="BF1086" s="2" t="n">
        <v>0</v>
      </c>
      <c r="BG1086" s="2" t="n">
        <v>0</v>
      </c>
      <c r="BH1086" s="2" t="n">
        <v>0</v>
      </c>
      <c r="BI1086" s="2" t="n">
        <v>0</v>
      </c>
      <c r="BJ1086" s="2" t="n">
        <v>0</v>
      </c>
      <c r="BK1086" s="2" t="n">
        <v>0</v>
      </c>
      <c r="BL1086" s="2" t="n">
        <v>0</v>
      </c>
      <c r="BM1086" s="2" t="n">
        <v>0</v>
      </c>
      <c r="BN1086" s="2" t="n">
        <v>0</v>
      </c>
      <c r="BO1086" s="2" t="n">
        <v>0</v>
      </c>
      <c r="BP1086" s="2" t="n">
        <v>0</v>
      </c>
      <c r="BQ1086" s="2" t="n">
        <v>0</v>
      </c>
      <c r="BR1086" s="2" t="n">
        <v>0</v>
      </c>
      <c r="BS1086" s="2" t="n">
        <v>0</v>
      </c>
      <c r="BT1086" s="2" t="n">
        <v>0</v>
      </c>
      <c r="BU1086" s="2" t="n">
        <v>0</v>
      </c>
      <c r="BV1086" s="2" t="n">
        <v>0</v>
      </c>
      <c r="BW1086" s="2" t="n">
        <v>0</v>
      </c>
      <c r="BX1086" s="2" t="n">
        <v>0</v>
      </c>
      <c r="BY1086" s="2" t="n">
        <v>0</v>
      </c>
      <c r="BZ1086" s="2" t="n">
        <v>0</v>
      </c>
      <c r="CA1086" s="2" t="n">
        <v>0.09</v>
      </c>
      <c r="CB1086" s="2" t="n">
        <v>0</v>
      </c>
      <c r="CC1086" s="2" t="n">
        <v>0</v>
      </c>
      <c r="CD1086" s="2" t="n">
        <v>0.68</v>
      </c>
      <c r="CE1086" s="2" t="n">
        <v>0</v>
      </c>
      <c r="CF1086" s="2" t="n">
        <v>0.58</v>
      </c>
      <c r="CG1086" s="2" t="n">
        <v>0.68</v>
      </c>
      <c r="CH1086" s="2" t="n">
        <v>0</v>
      </c>
      <c r="CI1086" s="2" t="n">
        <v>2.54</v>
      </c>
      <c r="CJ1086" s="2" t="n">
        <v>2.15</v>
      </c>
      <c r="CK1086" s="2" t="n">
        <v>0</v>
      </c>
      <c r="CL1086" s="2" t="n">
        <v>4.11</v>
      </c>
      <c r="CM1086" s="2" t="n">
        <v>4.87</v>
      </c>
      <c r="CN1086" s="2" t="n">
        <v>0</v>
      </c>
      <c r="CO1086" s="2" t="n">
        <v>5.74</v>
      </c>
      <c r="CP1086" s="2" t="n">
        <v>9.07</v>
      </c>
      <c r="CQ1086" s="2" t="n">
        <v>0</v>
      </c>
      <c r="CR1086" s="2" t="n">
        <v>7.58</v>
      </c>
      <c r="CS1086" s="2" t="n">
        <v>15.18</v>
      </c>
      <c r="CT1086" s="2" t="n">
        <v>0</v>
      </c>
      <c r="CU1086" s="2" t="n">
        <v>10.25</v>
      </c>
      <c r="CV1086" s="2" t="n">
        <v>20.71</v>
      </c>
      <c r="CW1086" s="2" t="n">
        <v>0</v>
      </c>
      <c r="CX1086" s="2" t="n">
        <v>16.27</v>
      </c>
      <c r="CY1086" s="2" t="n">
        <v>22.98</v>
      </c>
      <c r="CZ1086" s="2" t="n">
        <v>0</v>
      </c>
      <c r="DA1086" s="2" t="n">
        <v>25.76</v>
      </c>
      <c r="DB1086" s="2" t="n">
        <v>24.48</v>
      </c>
      <c r="DC1086" s="2" t="n">
        <v>0</v>
      </c>
      <c r="DD1086" s="2" t="n">
        <v>33.11</v>
      </c>
      <c r="DE1086" s="2" t="n">
        <v>25.55</v>
      </c>
      <c r="DF1086" s="2" t="n">
        <v>0</v>
      </c>
      <c r="DG1086" s="2" t="n">
        <v>39.54</v>
      </c>
      <c r="DH1086" s="2" t="n">
        <v>30.81</v>
      </c>
      <c r="DI1086" s="2" t="n">
        <v>0</v>
      </c>
      <c r="DJ1086" s="2" t="n">
        <v>45.93</v>
      </c>
      <c r="DK1086" s="2" t="n">
        <v>38.22</v>
      </c>
      <c r="DL1086" s="2" t="n">
        <v>0</v>
      </c>
      <c r="DM1086" s="2" t="n">
        <v>52.67</v>
      </c>
      <c r="DN1086" s="2" t="n">
        <v>48.7</v>
      </c>
      <c r="DO1086" s="2" t="n">
        <v>0</v>
      </c>
      <c r="DP1086" s="2" t="n">
        <v>58.45</v>
      </c>
      <c r="DQ1086" s="2" t="n">
        <v>57.12</v>
      </c>
      <c r="DR1086" s="2" t="n">
        <v>0</v>
      </c>
      <c r="DS1086" s="2" t="n">
        <v>66.61</v>
      </c>
      <c r="DT1086" s="2" t="n">
        <v>63.97</v>
      </c>
      <c r="DU1086" s="2" t="n">
        <v>0</v>
      </c>
      <c r="DV1086" s="2" t="n">
        <v>74.23999999999999</v>
      </c>
      <c r="DW1086" s="2" t="n">
        <v>71.97</v>
      </c>
      <c r="DX1086" s="2" t="n">
        <v>0</v>
      </c>
      <c r="DY1086" s="2" t="n">
        <v>80.48999999999999</v>
      </c>
      <c r="DZ1086" s="2" t="n">
        <v>79.5</v>
      </c>
      <c r="EA1086" s="2" t="n">
        <v>0</v>
      </c>
      <c r="EB1086" s="2" t="n">
        <v>88.48999999999999</v>
      </c>
      <c r="EC1086" s="2" t="n">
        <v>87.37</v>
      </c>
      <c r="ED1086" s="2" t="n">
        <v>0</v>
      </c>
      <c r="EE1086" s="2" t="n">
        <v>94.36</v>
      </c>
      <c r="EF1086" s="2" t="n">
        <v>92.5</v>
      </c>
      <c r="EG1086" s="2" t="n">
        <v>0</v>
      </c>
      <c r="EH1086" s="2" t="n">
        <v>98.23</v>
      </c>
      <c r="EI1086" s="2" t="n">
        <v>96.56</v>
      </c>
      <c r="EJ1086" s="2" t="n">
        <v>0</v>
      </c>
      <c r="EK1086" s="2" t="n">
        <v>100</v>
      </c>
      <c r="EL1086" s="2" t="n">
        <v>99.61</v>
      </c>
      <c r="EM1086" s="2" t="n">
        <v>0</v>
      </c>
      <c r="EN1086" s="2" t="n">
        <v>100</v>
      </c>
      <c r="EO1086" s="2" t="n">
        <v>100</v>
      </c>
      <c r="EP1086" s="2" t="n">
        <v>0</v>
      </c>
    </row>
    <row r="1087">
      <c r="A1087" s="2" t="n">
        <v>3</v>
      </c>
      <c r="B1087" s="2" t="inlineStr">
        <is>
          <t>35.02.01</t>
        </is>
      </c>
      <c r="C1087" s="2" t="inlineStr">
        <is>
          <t>Pintura esmalte sobre esquadrias de aço  (1 demão zarcão + 2 demãos esmalte)</t>
        </is>
      </c>
      <c r="D1087" s="2" t="inlineStr">
        <is>
          <t>27/01/2027</t>
        </is>
      </c>
      <c r="E1087" s="2" t="inlineStr">
        <is>
          <t>28/11/2028</t>
        </is>
      </c>
      <c r="F1087" s="2" t="n">
        <v>59340.62309828419</v>
      </c>
      <c r="G1087" s="2" t="n">
        <v>0</v>
      </c>
      <c r="H1087" s="2" t="n">
        <v>59340.62309828419</v>
      </c>
      <c r="I1087" s="2" t="n">
        <v>0</v>
      </c>
      <c r="J1087" s="2" t="n">
        <v>0</v>
      </c>
      <c r="K1087" s="2" t="n">
        <v>0</v>
      </c>
      <c r="L1087" s="2" t="n">
        <v>0</v>
      </c>
      <c r="M1087" s="2" t="n">
        <v>0</v>
      </c>
      <c r="N1087" s="2" t="n">
        <v>0</v>
      </c>
      <c r="O1087" s="2" t="n">
        <v>0</v>
      </c>
      <c r="P1087" s="2" t="n">
        <v>0</v>
      </c>
      <c r="Q1087" s="2" t="n">
        <v>0</v>
      </c>
      <c r="R1087" s="2" t="n">
        <v>0</v>
      </c>
      <c r="S1087" s="2" t="n">
        <v>0</v>
      </c>
      <c r="T1087" s="2" t="n">
        <v>0</v>
      </c>
      <c r="U1087" s="2" t="n">
        <v>0</v>
      </c>
      <c r="V1087" s="2" t="n">
        <v>0</v>
      </c>
      <c r="W1087" s="2" t="n">
        <v>0</v>
      </c>
      <c r="X1087" s="2" t="n">
        <v>0</v>
      </c>
      <c r="Y1087" s="2" t="n">
        <v>0</v>
      </c>
      <c r="Z1087" s="2" t="n">
        <v>0</v>
      </c>
      <c r="AA1087" s="2" t="n">
        <v>0</v>
      </c>
      <c r="AB1087" s="2" t="n">
        <v>0</v>
      </c>
      <c r="AC1087" s="2" t="n">
        <v>0</v>
      </c>
      <c r="AD1087" s="2" t="n">
        <v>0</v>
      </c>
      <c r="AE1087" s="2" t="n">
        <v>0</v>
      </c>
      <c r="AF1087" s="2" t="n">
        <v>0</v>
      </c>
      <c r="AG1087" s="2" t="n">
        <v>0</v>
      </c>
      <c r="AH1087" s="2" t="n">
        <v>0</v>
      </c>
      <c r="AI1087" s="2" t="n">
        <v>0</v>
      </c>
      <c r="AJ1087" s="2" t="n">
        <v>0</v>
      </c>
      <c r="AK1087" s="2" t="n">
        <v>0</v>
      </c>
      <c r="AL1087" s="2" t="n">
        <v>0</v>
      </c>
      <c r="AM1087" s="2" t="n">
        <v>0</v>
      </c>
      <c r="AN1087" s="2" t="n">
        <v>0</v>
      </c>
      <c r="AO1087" s="2" t="n">
        <v>0</v>
      </c>
      <c r="AP1087" s="2" t="n">
        <v>0</v>
      </c>
      <c r="AQ1087" s="2" t="n">
        <v>0</v>
      </c>
      <c r="AR1087" s="2" t="n">
        <v>0</v>
      </c>
      <c r="AS1087" s="2" t="n">
        <v>0</v>
      </c>
      <c r="AT1087" s="2" t="n">
        <v>0</v>
      </c>
      <c r="AU1087" s="2" t="n">
        <v>0</v>
      </c>
      <c r="AV1087" s="2" t="n">
        <v>0</v>
      </c>
      <c r="AW1087" s="2" t="n">
        <v>0</v>
      </c>
      <c r="AX1087" s="2" t="n">
        <v>0</v>
      </c>
      <c r="AY1087" s="2" t="n">
        <v>0</v>
      </c>
      <c r="AZ1087" s="2" t="n">
        <v>0</v>
      </c>
      <c r="BA1087" s="2" t="n">
        <v>0</v>
      </c>
      <c r="BB1087" s="2" t="n">
        <v>0</v>
      </c>
      <c r="BC1087" s="2" t="n">
        <v>0</v>
      </c>
      <c r="BD1087" s="2" t="n">
        <v>0</v>
      </c>
      <c r="BE1087" s="2" t="n">
        <v>0</v>
      </c>
      <c r="BF1087" s="2" t="n">
        <v>0</v>
      </c>
      <c r="BG1087" s="2" t="n">
        <v>0</v>
      </c>
      <c r="BH1087" s="2" t="n">
        <v>0</v>
      </c>
      <c r="BI1087" s="2" t="n">
        <v>0</v>
      </c>
      <c r="BJ1087" s="2" t="n">
        <v>0</v>
      </c>
      <c r="BK1087" s="2" t="n">
        <v>0</v>
      </c>
      <c r="BL1087" s="2" t="n">
        <v>0</v>
      </c>
      <c r="BM1087" s="2" t="n">
        <v>0</v>
      </c>
      <c r="BN1087" s="2" t="n">
        <v>0</v>
      </c>
      <c r="BO1087" s="2" t="n">
        <v>0</v>
      </c>
      <c r="BP1087" s="2" t="n">
        <v>0</v>
      </c>
      <c r="BQ1087" s="2" t="n">
        <v>0</v>
      </c>
      <c r="BR1087" s="2" t="n">
        <v>0</v>
      </c>
      <c r="BS1087" s="2" t="n">
        <v>0</v>
      </c>
      <c r="BT1087" s="2" t="n">
        <v>0</v>
      </c>
      <c r="BU1087" s="2" t="n">
        <v>0</v>
      </c>
      <c r="BV1087" s="2" t="n">
        <v>0</v>
      </c>
      <c r="BW1087" s="2" t="n">
        <v>0</v>
      </c>
      <c r="BX1087" s="2" t="n">
        <v>0</v>
      </c>
      <c r="BY1087" s="2" t="n">
        <v>0</v>
      </c>
      <c r="BZ1087" s="2" t="n">
        <v>0</v>
      </c>
      <c r="CA1087" s="2" t="n">
        <v>0.09</v>
      </c>
      <c r="CB1087" s="2" t="n">
        <v>0</v>
      </c>
      <c r="CC1087" s="2" t="n">
        <v>0</v>
      </c>
      <c r="CD1087" s="2" t="n">
        <v>0.68</v>
      </c>
      <c r="CE1087" s="2" t="n">
        <v>0</v>
      </c>
      <c r="CF1087" s="2" t="n">
        <v>0.58</v>
      </c>
      <c r="CG1087" s="2" t="n">
        <v>0.68</v>
      </c>
      <c r="CH1087" s="2" t="n">
        <v>0</v>
      </c>
      <c r="CI1087" s="2" t="n">
        <v>2.54</v>
      </c>
      <c r="CJ1087" s="2" t="n">
        <v>2.15</v>
      </c>
      <c r="CK1087" s="2" t="n">
        <v>0</v>
      </c>
      <c r="CL1087" s="2" t="n">
        <v>4.11</v>
      </c>
      <c r="CM1087" s="2" t="n">
        <v>4.87</v>
      </c>
      <c r="CN1087" s="2" t="n">
        <v>0</v>
      </c>
      <c r="CO1087" s="2" t="n">
        <v>5.74</v>
      </c>
      <c r="CP1087" s="2" t="n">
        <v>9.07</v>
      </c>
      <c r="CQ1087" s="2" t="n">
        <v>0</v>
      </c>
      <c r="CR1087" s="2" t="n">
        <v>7.58</v>
      </c>
      <c r="CS1087" s="2" t="n">
        <v>15.18</v>
      </c>
      <c r="CT1087" s="2" t="n">
        <v>0</v>
      </c>
      <c r="CU1087" s="2" t="n">
        <v>10.25</v>
      </c>
      <c r="CV1087" s="2" t="n">
        <v>20.71</v>
      </c>
      <c r="CW1087" s="2" t="n">
        <v>0</v>
      </c>
      <c r="CX1087" s="2" t="n">
        <v>16.27</v>
      </c>
      <c r="CY1087" s="2" t="n">
        <v>22.98</v>
      </c>
      <c r="CZ1087" s="2" t="n">
        <v>0</v>
      </c>
      <c r="DA1087" s="2" t="n">
        <v>25.76</v>
      </c>
      <c r="DB1087" s="2" t="n">
        <v>24.48</v>
      </c>
      <c r="DC1087" s="2" t="n">
        <v>0</v>
      </c>
      <c r="DD1087" s="2" t="n">
        <v>33.11</v>
      </c>
      <c r="DE1087" s="2" t="n">
        <v>25.55</v>
      </c>
      <c r="DF1087" s="2" t="n">
        <v>0</v>
      </c>
      <c r="DG1087" s="2" t="n">
        <v>39.54</v>
      </c>
      <c r="DH1087" s="2" t="n">
        <v>30.81</v>
      </c>
      <c r="DI1087" s="2" t="n">
        <v>0</v>
      </c>
      <c r="DJ1087" s="2" t="n">
        <v>45.93</v>
      </c>
      <c r="DK1087" s="2" t="n">
        <v>38.22</v>
      </c>
      <c r="DL1087" s="2" t="n">
        <v>0</v>
      </c>
      <c r="DM1087" s="2" t="n">
        <v>52.67</v>
      </c>
      <c r="DN1087" s="2" t="n">
        <v>48.7</v>
      </c>
      <c r="DO1087" s="2" t="n">
        <v>0</v>
      </c>
      <c r="DP1087" s="2" t="n">
        <v>58.45</v>
      </c>
      <c r="DQ1087" s="2" t="n">
        <v>57.12</v>
      </c>
      <c r="DR1087" s="2" t="n">
        <v>0</v>
      </c>
      <c r="DS1087" s="2" t="n">
        <v>66.61</v>
      </c>
      <c r="DT1087" s="2" t="n">
        <v>63.97</v>
      </c>
      <c r="DU1087" s="2" t="n">
        <v>0</v>
      </c>
      <c r="DV1087" s="2" t="n">
        <v>74.23999999999999</v>
      </c>
      <c r="DW1087" s="2" t="n">
        <v>71.97</v>
      </c>
      <c r="DX1087" s="2" t="n">
        <v>0</v>
      </c>
      <c r="DY1087" s="2" t="n">
        <v>80.48999999999999</v>
      </c>
      <c r="DZ1087" s="2" t="n">
        <v>79.5</v>
      </c>
      <c r="EA1087" s="2" t="n">
        <v>0</v>
      </c>
      <c r="EB1087" s="2" t="n">
        <v>88.48999999999999</v>
      </c>
      <c r="EC1087" s="2" t="n">
        <v>87.37</v>
      </c>
      <c r="ED1087" s="2" t="n">
        <v>0</v>
      </c>
      <c r="EE1087" s="2" t="n">
        <v>94.36</v>
      </c>
      <c r="EF1087" s="2" t="n">
        <v>92.5</v>
      </c>
      <c r="EG1087" s="2" t="n">
        <v>0</v>
      </c>
      <c r="EH1087" s="2" t="n">
        <v>98.23</v>
      </c>
      <c r="EI1087" s="2" t="n">
        <v>96.56</v>
      </c>
      <c r="EJ1087" s="2" t="n">
        <v>0</v>
      </c>
      <c r="EK1087" s="2" t="n">
        <v>100</v>
      </c>
      <c r="EL1087" s="2" t="n">
        <v>99.61</v>
      </c>
      <c r="EM1087" s="2" t="n">
        <v>0</v>
      </c>
      <c r="EN1087" s="2" t="n">
        <v>100</v>
      </c>
      <c r="EO1087" s="2" t="n">
        <v>100</v>
      </c>
      <c r="EP1087" s="2" t="n">
        <v>0</v>
      </c>
    </row>
    <row r="1088">
      <c r="A1088" s="2" t="n">
        <v>3</v>
      </c>
      <c r="B1088" s="2" t="inlineStr">
        <is>
          <t>35.02.02</t>
        </is>
      </c>
      <c r="C1088" s="2" t="inlineStr">
        <is>
          <t>Pintura esmalte faixas demarcatórias garagem (2 demãos esmalte)</t>
        </is>
      </c>
      <c r="D1088" s="2" t="inlineStr">
        <is>
          <t>27/01/2027</t>
        </is>
      </c>
      <c r="E1088" s="2" t="inlineStr">
        <is>
          <t>28/11/2028</t>
        </is>
      </c>
      <c r="F1088" s="2" t="n">
        <v>51459.62230964714</v>
      </c>
      <c r="G1088" s="2" t="n">
        <v>0</v>
      </c>
      <c r="H1088" s="2" t="n">
        <v>51459.62230964714</v>
      </c>
      <c r="I1088" s="2" t="n">
        <v>0</v>
      </c>
      <c r="J1088" s="2" t="n">
        <v>0</v>
      </c>
      <c r="K1088" s="2" t="n">
        <v>0</v>
      </c>
      <c r="L1088" s="2" t="n">
        <v>0</v>
      </c>
      <c r="M1088" s="2" t="n">
        <v>0</v>
      </c>
      <c r="N1088" s="2" t="n">
        <v>0</v>
      </c>
      <c r="O1088" s="2" t="n">
        <v>0</v>
      </c>
      <c r="P1088" s="2" t="n">
        <v>0</v>
      </c>
      <c r="Q1088" s="2" t="n">
        <v>0</v>
      </c>
      <c r="R1088" s="2" t="n">
        <v>0</v>
      </c>
      <c r="S1088" s="2" t="n">
        <v>0</v>
      </c>
      <c r="T1088" s="2" t="n">
        <v>0</v>
      </c>
      <c r="U1088" s="2" t="n">
        <v>0</v>
      </c>
      <c r="V1088" s="2" t="n">
        <v>0</v>
      </c>
      <c r="W1088" s="2" t="n">
        <v>0</v>
      </c>
      <c r="X1088" s="2" t="n">
        <v>0</v>
      </c>
      <c r="Y1088" s="2" t="n">
        <v>0</v>
      </c>
      <c r="Z1088" s="2" t="n">
        <v>0</v>
      </c>
      <c r="AA1088" s="2" t="n">
        <v>0</v>
      </c>
      <c r="AB1088" s="2" t="n">
        <v>0</v>
      </c>
      <c r="AC1088" s="2" t="n">
        <v>0</v>
      </c>
      <c r="AD1088" s="2" t="n">
        <v>0</v>
      </c>
      <c r="AE1088" s="2" t="n">
        <v>0</v>
      </c>
      <c r="AF1088" s="2" t="n">
        <v>0</v>
      </c>
      <c r="AG1088" s="2" t="n">
        <v>0</v>
      </c>
      <c r="AH1088" s="2" t="n">
        <v>0</v>
      </c>
      <c r="AI1088" s="2" t="n">
        <v>0</v>
      </c>
      <c r="AJ1088" s="2" t="n">
        <v>0</v>
      </c>
      <c r="AK1088" s="2" t="n">
        <v>0</v>
      </c>
      <c r="AL1088" s="2" t="n">
        <v>0</v>
      </c>
      <c r="AM1088" s="2" t="n">
        <v>0</v>
      </c>
      <c r="AN1088" s="2" t="n">
        <v>0</v>
      </c>
      <c r="AO1088" s="2" t="n">
        <v>0</v>
      </c>
      <c r="AP1088" s="2" t="n">
        <v>0</v>
      </c>
      <c r="AQ1088" s="2" t="n">
        <v>0</v>
      </c>
      <c r="AR1088" s="2" t="n">
        <v>0</v>
      </c>
      <c r="AS1088" s="2" t="n">
        <v>0</v>
      </c>
      <c r="AT1088" s="2" t="n">
        <v>0</v>
      </c>
      <c r="AU1088" s="2" t="n">
        <v>0</v>
      </c>
      <c r="AV1088" s="2" t="n">
        <v>0</v>
      </c>
      <c r="AW1088" s="2" t="n">
        <v>0</v>
      </c>
      <c r="AX1088" s="2" t="n">
        <v>0</v>
      </c>
      <c r="AY1088" s="2" t="n">
        <v>0</v>
      </c>
      <c r="AZ1088" s="2" t="n">
        <v>0</v>
      </c>
      <c r="BA1088" s="2" t="n">
        <v>0</v>
      </c>
      <c r="BB1088" s="2" t="n">
        <v>0</v>
      </c>
      <c r="BC1088" s="2" t="n">
        <v>0</v>
      </c>
      <c r="BD1088" s="2" t="n">
        <v>0</v>
      </c>
      <c r="BE1088" s="2" t="n">
        <v>0</v>
      </c>
      <c r="BF1088" s="2" t="n">
        <v>0</v>
      </c>
      <c r="BG1088" s="2" t="n">
        <v>0</v>
      </c>
      <c r="BH1088" s="2" t="n">
        <v>0</v>
      </c>
      <c r="BI1088" s="2" t="n">
        <v>0</v>
      </c>
      <c r="BJ1088" s="2" t="n">
        <v>0</v>
      </c>
      <c r="BK1088" s="2" t="n">
        <v>0</v>
      </c>
      <c r="BL1088" s="2" t="n">
        <v>0</v>
      </c>
      <c r="BM1088" s="2" t="n">
        <v>0</v>
      </c>
      <c r="BN1088" s="2" t="n">
        <v>0</v>
      </c>
      <c r="BO1088" s="2" t="n">
        <v>0</v>
      </c>
      <c r="BP1088" s="2" t="n">
        <v>0</v>
      </c>
      <c r="BQ1088" s="2" t="n">
        <v>0</v>
      </c>
      <c r="BR1088" s="2" t="n">
        <v>0</v>
      </c>
      <c r="BS1088" s="2" t="n">
        <v>0</v>
      </c>
      <c r="BT1088" s="2" t="n">
        <v>0</v>
      </c>
      <c r="BU1088" s="2" t="n">
        <v>0</v>
      </c>
      <c r="BV1088" s="2" t="n">
        <v>0</v>
      </c>
      <c r="BW1088" s="2" t="n">
        <v>0</v>
      </c>
      <c r="BX1088" s="2" t="n">
        <v>0</v>
      </c>
      <c r="BY1088" s="2" t="n">
        <v>0</v>
      </c>
      <c r="BZ1088" s="2" t="n">
        <v>0</v>
      </c>
      <c r="CA1088" s="2" t="n">
        <v>0.09</v>
      </c>
      <c r="CB1088" s="2" t="n">
        <v>0</v>
      </c>
      <c r="CC1088" s="2" t="n">
        <v>0</v>
      </c>
      <c r="CD1088" s="2" t="n">
        <v>0.68</v>
      </c>
      <c r="CE1088" s="2" t="n">
        <v>0</v>
      </c>
      <c r="CF1088" s="2" t="n">
        <v>0.58</v>
      </c>
      <c r="CG1088" s="2" t="n">
        <v>0.68</v>
      </c>
      <c r="CH1088" s="2" t="n">
        <v>0</v>
      </c>
      <c r="CI1088" s="2" t="n">
        <v>2.54</v>
      </c>
      <c r="CJ1088" s="2" t="n">
        <v>2.15</v>
      </c>
      <c r="CK1088" s="2" t="n">
        <v>0</v>
      </c>
      <c r="CL1088" s="2" t="n">
        <v>4.11</v>
      </c>
      <c r="CM1088" s="2" t="n">
        <v>4.87</v>
      </c>
      <c r="CN1088" s="2" t="n">
        <v>0</v>
      </c>
      <c r="CO1088" s="2" t="n">
        <v>5.74</v>
      </c>
      <c r="CP1088" s="2" t="n">
        <v>9.07</v>
      </c>
      <c r="CQ1088" s="2" t="n">
        <v>0</v>
      </c>
      <c r="CR1088" s="2" t="n">
        <v>7.58</v>
      </c>
      <c r="CS1088" s="2" t="n">
        <v>15.18</v>
      </c>
      <c r="CT1088" s="2" t="n">
        <v>0</v>
      </c>
      <c r="CU1088" s="2" t="n">
        <v>10.25</v>
      </c>
      <c r="CV1088" s="2" t="n">
        <v>20.71</v>
      </c>
      <c r="CW1088" s="2" t="n">
        <v>0</v>
      </c>
      <c r="CX1088" s="2" t="n">
        <v>16.27</v>
      </c>
      <c r="CY1088" s="2" t="n">
        <v>22.98</v>
      </c>
      <c r="CZ1088" s="2" t="n">
        <v>0</v>
      </c>
      <c r="DA1088" s="2" t="n">
        <v>25.76</v>
      </c>
      <c r="DB1088" s="2" t="n">
        <v>24.48</v>
      </c>
      <c r="DC1088" s="2" t="n">
        <v>0</v>
      </c>
      <c r="DD1088" s="2" t="n">
        <v>33.11</v>
      </c>
      <c r="DE1088" s="2" t="n">
        <v>25.55</v>
      </c>
      <c r="DF1088" s="2" t="n">
        <v>0</v>
      </c>
      <c r="DG1088" s="2" t="n">
        <v>39.54</v>
      </c>
      <c r="DH1088" s="2" t="n">
        <v>30.81</v>
      </c>
      <c r="DI1088" s="2" t="n">
        <v>0</v>
      </c>
      <c r="DJ1088" s="2" t="n">
        <v>45.93</v>
      </c>
      <c r="DK1088" s="2" t="n">
        <v>38.22</v>
      </c>
      <c r="DL1088" s="2" t="n">
        <v>0</v>
      </c>
      <c r="DM1088" s="2" t="n">
        <v>52.67</v>
      </c>
      <c r="DN1088" s="2" t="n">
        <v>48.7</v>
      </c>
      <c r="DO1088" s="2" t="n">
        <v>0</v>
      </c>
      <c r="DP1088" s="2" t="n">
        <v>58.45</v>
      </c>
      <c r="DQ1088" s="2" t="n">
        <v>57.12</v>
      </c>
      <c r="DR1088" s="2" t="n">
        <v>0</v>
      </c>
      <c r="DS1088" s="2" t="n">
        <v>66.61</v>
      </c>
      <c r="DT1088" s="2" t="n">
        <v>63.97</v>
      </c>
      <c r="DU1088" s="2" t="n">
        <v>0</v>
      </c>
      <c r="DV1088" s="2" t="n">
        <v>74.23999999999999</v>
      </c>
      <c r="DW1088" s="2" t="n">
        <v>71.97</v>
      </c>
      <c r="DX1088" s="2" t="n">
        <v>0</v>
      </c>
      <c r="DY1088" s="2" t="n">
        <v>80.48999999999999</v>
      </c>
      <c r="DZ1088" s="2" t="n">
        <v>79.5</v>
      </c>
      <c r="EA1088" s="2" t="n">
        <v>0</v>
      </c>
      <c r="EB1088" s="2" t="n">
        <v>88.48999999999999</v>
      </c>
      <c r="EC1088" s="2" t="n">
        <v>87.37</v>
      </c>
      <c r="ED1088" s="2" t="n">
        <v>0</v>
      </c>
      <c r="EE1088" s="2" t="n">
        <v>94.36</v>
      </c>
      <c r="EF1088" s="2" t="n">
        <v>92.5</v>
      </c>
      <c r="EG1088" s="2" t="n">
        <v>0</v>
      </c>
      <c r="EH1088" s="2" t="n">
        <v>98.23</v>
      </c>
      <c r="EI1088" s="2" t="n">
        <v>96.56</v>
      </c>
      <c r="EJ1088" s="2" t="n">
        <v>0</v>
      </c>
      <c r="EK1088" s="2" t="n">
        <v>100</v>
      </c>
      <c r="EL1088" s="2" t="n">
        <v>99.61</v>
      </c>
      <c r="EM1088" s="2" t="n">
        <v>0</v>
      </c>
      <c r="EN1088" s="2" t="n">
        <v>100</v>
      </c>
      <c r="EO1088" s="2" t="n">
        <v>100</v>
      </c>
      <c r="EP1088" s="2" t="n">
        <v>0</v>
      </c>
    </row>
    <row r="1089">
      <c r="A1089" s="2" t="n">
        <v>3</v>
      </c>
      <c r="B1089" s="2" t="inlineStr">
        <is>
          <t>35.02.03</t>
        </is>
      </c>
      <c r="C1089" s="2" t="inlineStr">
        <is>
          <t>Pintura de tubulações aparentes para estacionamentos (1 demão zarcão + 2 demãos esmalte)</t>
        </is>
      </c>
      <c r="D1089" s="2" t="inlineStr">
        <is>
          <t>27/01/2027</t>
        </is>
      </c>
      <c r="E1089" s="2" t="inlineStr">
        <is>
          <t>28/11/2028</t>
        </is>
      </c>
      <c r="F1089" s="2" t="n">
        <v>183653.4382337742</v>
      </c>
      <c r="G1089" s="2" t="n">
        <v>0</v>
      </c>
      <c r="H1089" s="2" t="n">
        <v>183653.4382337742</v>
      </c>
      <c r="I1089" s="2" t="n">
        <v>0</v>
      </c>
      <c r="J1089" s="2" t="n">
        <v>0</v>
      </c>
      <c r="K1089" s="2" t="n">
        <v>0</v>
      </c>
      <c r="L1089" s="2" t="n">
        <v>0</v>
      </c>
      <c r="M1089" s="2" t="n">
        <v>0</v>
      </c>
      <c r="N1089" s="2" t="n">
        <v>0</v>
      </c>
      <c r="O1089" s="2" t="n">
        <v>0</v>
      </c>
      <c r="P1089" s="2" t="n">
        <v>0</v>
      </c>
      <c r="Q1089" s="2" t="n">
        <v>0</v>
      </c>
      <c r="R1089" s="2" t="n">
        <v>0</v>
      </c>
      <c r="S1089" s="2" t="n">
        <v>0</v>
      </c>
      <c r="T1089" s="2" t="n">
        <v>0</v>
      </c>
      <c r="U1089" s="2" t="n">
        <v>0</v>
      </c>
      <c r="V1089" s="2" t="n">
        <v>0</v>
      </c>
      <c r="W1089" s="2" t="n">
        <v>0</v>
      </c>
      <c r="X1089" s="2" t="n">
        <v>0</v>
      </c>
      <c r="Y1089" s="2" t="n">
        <v>0</v>
      </c>
      <c r="Z1089" s="2" t="n">
        <v>0</v>
      </c>
      <c r="AA1089" s="2" t="n">
        <v>0</v>
      </c>
      <c r="AB1089" s="2" t="n">
        <v>0</v>
      </c>
      <c r="AC1089" s="2" t="n">
        <v>0</v>
      </c>
      <c r="AD1089" s="2" t="n">
        <v>0</v>
      </c>
      <c r="AE1089" s="2" t="n">
        <v>0</v>
      </c>
      <c r="AF1089" s="2" t="n">
        <v>0</v>
      </c>
      <c r="AG1089" s="2" t="n">
        <v>0</v>
      </c>
      <c r="AH1089" s="2" t="n">
        <v>0</v>
      </c>
      <c r="AI1089" s="2" t="n">
        <v>0</v>
      </c>
      <c r="AJ1089" s="2" t="n">
        <v>0</v>
      </c>
      <c r="AK1089" s="2" t="n">
        <v>0</v>
      </c>
      <c r="AL1089" s="2" t="n">
        <v>0</v>
      </c>
      <c r="AM1089" s="2" t="n">
        <v>0</v>
      </c>
      <c r="AN1089" s="2" t="n">
        <v>0</v>
      </c>
      <c r="AO1089" s="2" t="n">
        <v>0</v>
      </c>
      <c r="AP1089" s="2" t="n">
        <v>0</v>
      </c>
      <c r="AQ1089" s="2" t="n">
        <v>0</v>
      </c>
      <c r="AR1089" s="2" t="n">
        <v>0</v>
      </c>
      <c r="AS1089" s="2" t="n">
        <v>0</v>
      </c>
      <c r="AT1089" s="2" t="n">
        <v>0</v>
      </c>
      <c r="AU1089" s="2" t="n">
        <v>0</v>
      </c>
      <c r="AV1089" s="2" t="n">
        <v>0</v>
      </c>
      <c r="AW1089" s="2" t="n">
        <v>0</v>
      </c>
      <c r="AX1089" s="2" t="n">
        <v>0</v>
      </c>
      <c r="AY1089" s="2" t="n">
        <v>0</v>
      </c>
      <c r="AZ1089" s="2" t="n">
        <v>0</v>
      </c>
      <c r="BA1089" s="2" t="n">
        <v>0</v>
      </c>
      <c r="BB1089" s="2" t="n">
        <v>0</v>
      </c>
      <c r="BC1089" s="2" t="n">
        <v>0</v>
      </c>
      <c r="BD1089" s="2" t="n">
        <v>0</v>
      </c>
      <c r="BE1089" s="2" t="n">
        <v>0</v>
      </c>
      <c r="BF1089" s="2" t="n">
        <v>0</v>
      </c>
      <c r="BG1089" s="2" t="n">
        <v>0</v>
      </c>
      <c r="BH1089" s="2" t="n">
        <v>0</v>
      </c>
      <c r="BI1089" s="2" t="n">
        <v>0</v>
      </c>
      <c r="BJ1089" s="2" t="n">
        <v>0</v>
      </c>
      <c r="BK1089" s="2" t="n">
        <v>0</v>
      </c>
      <c r="BL1089" s="2" t="n">
        <v>0</v>
      </c>
      <c r="BM1089" s="2" t="n">
        <v>0</v>
      </c>
      <c r="BN1089" s="2" t="n">
        <v>0</v>
      </c>
      <c r="BO1089" s="2" t="n">
        <v>0</v>
      </c>
      <c r="BP1089" s="2" t="n">
        <v>0</v>
      </c>
      <c r="BQ1089" s="2" t="n">
        <v>0</v>
      </c>
      <c r="BR1089" s="2" t="n">
        <v>0</v>
      </c>
      <c r="BS1089" s="2" t="n">
        <v>0</v>
      </c>
      <c r="BT1089" s="2" t="n">
        <v>0</v>
      </c>
      <c r="BU1089" s="2" t="n">
        <v>0</v>
      </c>
      <c r="BV1089" s="2" t="n">
        <v>0</v>
      </c>
      <c r="BW1089" s="2" t="n">
        <v>0</v>
      </c>
      <c r="BX1089" s="2" t="n">
        <v>0</v>
      </c>
      <c r="BY1089" s="2" t="n">
        <v>0</v>
      </c>
      <c r="BZ1089" s="2" t="n">
        <v>0</v>
      </c>
      <c r="CA1089" s="2" t="n">
        <v>0.09</v>
      </c>
      <c r="CB1089" s="2" t="n">
        <v>0</v>
      </c>
      <c r="CC1089" s="2" t="n">
        <v>0</v>
      </c>
      <c r="CD1089" s="2" t="n">
        <v>0.68</v>
      </c>
      <c r="CE1089" s="2" t="n">
        <v>0</v>
      </c>
      <c r="CF1089" s="2" t="n">
        <v>0.58</v>
      </c>
      <c r="CG1089" s="2" t="n">
        <v>0.68</v>
      </c>
      <c r="CH1089" s="2" t="n">
        <v>0</v>
      </c>
      <c r="CI1089" s="2" t="n">
        <v>2.54</v>
      </c>
      <c r="CJ1089" s="2" t="n">
        <v>2.15</v>
      </c>
      <c r="CK1089" s="2" t="n">
        <v>0</v>
      </c>
      <c r="CL1089" s="2" t="n">
        <v>4.11</v>
      </c>
      <c r="CM1089" s="2" t="n">
        <v>4.87</v>
      </c>
      <c r="CN1089" s="2" t="n">
        <v>0</v>
      </c>
      <c r="CO1089" s="2" t="n">
        <v>5.74</v>
      </c>
      <c r="CP1089" s="2" t="n">
        <v>9.07</v>
      </c>
      <c r="CQ1089" s="2" t="n">
        <v>0</v>
      </c>
      <c r="CR1089" s="2" t="n">
        <v>7.58</v>
      </c>
      <c r="CS1089" s="2" t="n">
        <v>15.18</v>
      </c>
      <c r="CT1089" s="2" t="n">
        <v>0</v>
      </c>
      <c r="CU1089" s="2" t="n">
        <v>10.25</v>
      </c>
      <c r="CV1089" s="2" t="n">
        <v>20.71</v>
      </c>
      <c r="CW1089" s="2" t="n">
        <v>0</v>
      </c>
      <c r="CX1089" s="2" t="n">
        <v>16.27</v>
      </c>
      <c r="CY1089" s="2" t="n">
        <v>22.98</v>
      </c>
      <c r="CZ1089" s="2" t="n">
        <v>0</v>
      </c>
      <c r="DA1089" s="2" t="n">
        <v>25.76</v>
      </c>
      <c r="DB1089" s="2" t="n">
        <v>24.48</v>
      </c>
      <c r="DC1089" s="2" t="n">
        <v>0</v>
      </c>
      <c r="DD1089" s="2" t="n">
        <v>33.11</v>
      </c>
      <c r="DE1089" s="2" t="n">
        <v>25.55</v>
      </c>
      <c r="DF1089" s="2" t="n">
        <v>0</v>
      </c>
      <c r="DG1089" s="2" t="n">
        <v>39.54</v>
      </c>
      <c r="DH1089" s="2" t="n">
        <v>30.81</v>
      </c>
      <c r="DI1089" s="2" t="n">
        <v>0</v>
      </c>
      <c r="DJ1089" s="2" t="n">
        <v>45.93</v>
      </c>
      <c r="DK1089" s="2" t="n">
        <v>38.22</v>
      </c>
      <c r="DL1089" s="2" t="n">
        <v>0</v>
      </c>
      <c r="DM1089" s="2" t="n">
        <v>52.67</v>
      </c>
      <c r="DN1089" s="2" t="n">
        <v>48.7</v>
      </c>
      <c r="DO1089" s="2" t="n">
        <v>0</v>
      </c>
      <c r="DP1089" s="2" t="n">
        <v>58.45</v>
      </c>
      <c r="DQ1089" s="2" t="n">
        <v>57.12</v>
      </c>
      <c r="DR1089" s="2" t="n">
        <v>0</v>
      </c>
      <c r="DS1089" s="2" t="n">
        <v>66.61</v>
      </c>
      <c r="DT1089" s="2" t="n">
        <v>63.97</v>
      </c>
      <c r="DU1089" s="2" t="n">
        <v>0</v>
      </c>
      <c r="DV1089" s="2" t="n">
        <v>74.23999999999999</v>
      </c>
      <c r="DW1089" s="2" t="n">
        <v>71.97</v>
      </c>
      <c r="DX1089" s="2" t="n">
        <v>0</v>
      </c>
      <c r="DY1089" s="2" t="n">
        <v>80.48999999999999</v>
      </c>
      <c r="DZ1089" s="2" t="n">
        <v>79.5</v>
      </c>
      <c r="EA1089" s="2" t="n">
        <v>0</v>
      </c>
      <c r="EB1089" s="2" t="n">
        <v>88.48999999999999</v>
      </c>
      <c r="EC1089" s="2" t="n">
        <v>87.37</v>
      </c>
      <c r="ED1089" s="2" t="n">
        <v>0</v>
      </c>
      <c r="EE1089" s="2" t="n">
        <v>94.36</v>
      </c>
      <c r="EF1089" s="2" t="n">
        <v>92.5</v>
      </c>
      <c r="EG1089" s="2" t="n">
        <v>0</v>
      </c>
      <c r="EH1089" s="2" t="n">
        <v>98.23</v>
      </c>
      <c r="EI1089" s="2" t="n">
        <v>96.56</v>
      </c>
      <c r="EJ1089" s="2" t="n">
        <v>0</v>
      </c>
      <c r="EK1089" s="2" t="n">
        <v>100</v>
      </c>
      <c r="EL1089" s="2" t="n">
        <v>99.61</v>
      </c>
      <c r="EM1089" s="2" t="n">
        <v>0</v>
      </c>
      <c r="EN1089" s="2" t="n">
        <v>100</v>
      </c>
      <c r="EO1089" s="2" t="n">
        <v>100</v>
      </c>
      <c r="EP1089" s="2" t="n">
        <v>0</v>
      </c>
    </row>
    <row r="1090">
      <c r="A1090" s="2" t="n">
        <v>2</v>
      </c>
      <c r="B1090" s="2" t="inlineStr">
        <is>
          <t>35.03</t>
        </is>
      </c>
      <c r="C1090" s="2" t="inlineStr">
        <is>
          <t>Especiais</t>
        </is>
      </c>
      <c r="D1090" s="2" t="inlineStr">
        <is>
          <t>27/01/2027</t>
        </is>
      </c>
      <c r="E1090" s="2" t="inlineStr">
        <is>
          <t>28/11/2028</t>
        </is>
      </c>
      <c r="F1090" s="2" t="n">
        <v>207380.7187375206</v>
      </c>
      <c r="G1090" s="2" t="n">
        <v>0</v>
      </c>
      <c r="H1090" s="2" t="n">
        <v>207380.7187375206</v>
      </c>
      <c r="I1090" s="2" t="n">
        <v>0</v>
      </c>
      <c r="J1090" s="2" t="n">
        <v>0</v>
      </c>
      <c r="K1090" s="2" t="n">
        <v>0</v>
      </c>
      <c r="L1090" s="2" t="n">
        <v>0</v>
      </c>
      <c r="M1090" s="2" t="n">
        <v>0</v>
      </c>
      <c r="N1090" s="2" t="n">
        <v>0</v>
      </c>
      <c r="O1090" s="2" t="n">
        <v>0</v>
      </c>
      <c r="P1090" s="2" t="n">
        <v>0</v>
      </c>
      <c r="Q1090" s="2" t="n">
        <v>0</v>
      </c>
      <c r="R1090" s="2" t="n">
        <v>0</v>
      </c>
      <c r="S1090" s="2" t="n">
        <v>0</v>
      </c>
      <c r="T1090" s="2" t="n">
        <v>0</v>
      </c>
      <c r="U1090" s="2" t="n">
        <v>0</v>
      </c>
      <c r="V1090" s="2" t="n">
        <v>0</v>
      </c>
      <c r="W1090" s="2" t="n">
        <v>0</v>
      </c>
      <c r="X1090" s="2" t="n">
        <v>0</v>
      </c>
      <c r="Y1090" s="2" t="n">
        <v>0</v>
      </c>
      <c r="Z1090" s="2" t="n">
        <v>0</v>
      </c>
      <c r="AA1090" s="2" t="n">
        <v>0</v>
      </c>
      <c r="AB1090" s="2" t="n">
        <v>0</v>
      </c>
      <c r="AC1090" s="2" t="n">
        <v>0</v>
      </c>
      <c r="AD1090" s="2" t="n">
        <v>0</v>
      </c>
      <c r="AE1090" s="2" t="n">
        <v>0</v>
      </c>
      <c r="AF1090" s="2" t="n">
        <v>0</v>
      </c>
      <c r="AG1090" s="2" t="n">
        <v>0</v>
      </c>
      <c r="AH1090" s="2" t="n">
        <v>0</v>
      </c>
      <c r="AI1090" s="2" t="n">
        <v>0</v>
      </c>
      <c r="AJ1090" s="2" t="n">
        <v>0</v>
      </c>
      <c r="AK1090" s="2" t="n">
        <v>0</v>
      </c>
      <c r="AL1090" s="2" t="n">
        <v>0</v>
      </c>
      <c r="AM1090" s="2" t="n">
        <v>0</v>
      </c>
      <c r="AN1090" s="2" t="n">
        <v>0</v>
      </c>
      <c r="AO1090" s="2" t="n">
        <v>0</v>
      </c>
      <c r="AP1090" s="2" t="n">
        <v>0</v>
      </c>
      <c r="AQ1090" s="2" t="n">
        <v>0</v>
      </c>
      <c r="AR1090" s="2" t="n">
        <v>0</v>
      </c>
      <c r="AS1090" s="2" t="n">
        <v>0</v>
      </c>
      <c r="AT1090" s="2" t="n">
        <v>0</v>
      </c>
      <c r="AU1090" s="2" t="n">
        <v>0</v>
      </c>
      <c r="AV1090" s="2" t="n">
        <v>0</v>
      </c>
      <c r="AW1090" s="2" t="n">
        <v>0</v>
      </c>
      <c r="AX1090" s="2" t="n">
        <v>0</v>
      </c>
      <c r="AY1090" s="2" t="n">
        <v>0</v>
      </c>
      <c r="AZ1090" s="2" t="n">
        <v>0</v>
      </c>
      <c r="BA1090" s="2" t="n">
        <v>0</v>
      </c>
      <c r="BB1090" s="2" t="n">
        <v>0</v>
      </c>
      <c r="BC1090" s="2" t="n">
        <v>0</v>
      </c>
      <c r="BD1090" s="2" t="n">
        <v>0</v>
      </c>
      <c r="BE1090" s="2" t="n">
        <v>0</v>
      </c>
      <c r="BF1090" s="2" t="n">
        <v>0</v>
      </c>
      <c r="BG1090" s="2" t="n">
        <v>0</v>
      </c>
      <c r="BH1090" s="2" t="n">
        <v>0</v>
      </c>
      <c r="BI1090" s="2" t="n">
        <v>0</v>
      </c>
      <c r="BJ1090" s="2" t="n">
        <v>0</v>
      </c>
      <c r="BK1090" s="2" t="n">
        <v>0</v>
      </c>
      <c r="BL1090" s="2" t="n">
        <v>0</v>
      </c>
      <c r="BM1090" s="2" t="n">
        <v>0</v>
      </c>
      <c r="BN1090" s="2" t="n">
        <v>0</v>
      </c>
      <c r="BO1090" s="2" t="n">
        <v>0</v>
      </c>
      <c r="BP1090" s="2" t="n">
        <v>0</v>
      </c>
      <c r="BQ1090" s="2" t="n">
        <v>0</v>
      </c>
      <c r="BR1090" s="2" t="n">
        <v>0</v>
      </c>
      <c r="BS1090" s="2" t="n">
        <v>0</v>
      </c>
      <c r="BT1090" s="2" t="n">
        <v>0</v>
      </c>
      <c r="BU1090" s="2" t="n">
        <v>0</v>
      </c>
      <c r="BV1090" s="2" t="n">
        <v>0</v>
      </c>
      <c r="BW1090" s="2" t="n">
        <v>0</v>
      </c>
      <c r="BX1090" s="2" t="n">
        <v>0</v>
      </c>
      <c r="BY1090" s="2" t="n">
        <v>0</v>
      </c>
      <c r="BZ1090" s="2" t="n">
        <v>0</v>
      </c>
      <c r="CA1090" s="2" t="n">
        <v>0.09</v>
      </c>
      <c r="CB1090" s="2" t="n">
        <v>0</v>
      </c>
      <c r="CC1090" s="2" t="n">
        <v>0</v>
      </c>
      <c r="CD1090" s="2" t="n">
        <v>0.68</v>
      </c>
      <c r="CE1090" s="2" t="n">
        <v>0</v>
      </c>
      <c r="CF1090" s="2" t="n">
        <v>0.58</v>
      </c>
      <c r="CG1090" s="2" t="n">
        <v>0.68</v>
      </c>
      <c r="CH1090" s="2" t="n">
        <v>0</v>
      </c>
      <c r="CI1090" s="2" t="n">
        <v>2.54</v>
      </c>
      <c r="CJ1090" s="2" t="n">
        <v>2.15</v>
      </c>
      <c r="CK1090" s="2" t="n">
        <v>0</v>
      </c>
      <c r="CL1090" s="2" t="n">
        <v>4.11</v>
      </c>
      <c r="CM1090" s="2" t="n">
        <v>4.87</v>
      </c>
      <c r="CN1090" s="2" t="n">
        <v>0</v>
      </c>
      <c r="CO1090" s="2" t="n">
        <v>5.74</v>
      </c>
      <c r="CP1090" s="2" t="n">
        <v>9.07</v>
      </c>
      <c r="CQ1090" s="2" t="n">
        <v>0</v>
      </c>
      <c r="CR1090" s="2" t="n">
        <v>7.58</v>
      </c>
      <c r="CS1090" s="2" t="n">
        <v>15.18</v>
      </c>
      <c r="CT1090" s="2" t="n">
        <v>0</v>
      </c>
      <c r="CU1090" s="2" t="n">
        <v>10.25</v>
      </c>
      <c r="CV1090" s="2" t="n">
        <v>20.71</v>
      </c>
      <c r="CW1090" s="2" t="n">
        <v>0</v>
      </c>
      <c r="CX1090" s="2" t="n">
        <v>16.27</v>
      </c>
      <c r="CY1090" s="2" t="n">
        <v>22.98</v>
      </c>
      <c r="CZ1090" s="2" t="n">
        <v>0</v>
      </c>
      <c r="DA1090" s="2" t="n">
        <v>25.76</v>
      </c>
      <c r="DB1090" s="2" t="n">
        <v>24.48</v>
      </c>
      <c r="DC1090" s="2" t="n">
        <v>0</v>
      </c>
      <c r="DD1090" s="2" t="n">
        <v>33.11</v>
      </c>
      <c r="DE1090" s="2" t="n">
        <v>25.55</v>
      </c>
      <c r="DF1090" s="2" t="n">
        <v>0</v>
      </c>
      <c r="DG1090" s="2" t="n">
        <v>39.54</v>
      </c>
      <c r="DH1090" s="2" t="n">
        <v>30.81</v>
      </c>
      <c r="DI1090" s="2" t="n">
        <v>0</v>
      </c>
      <c r="DJ1090" s="2" t="n">
        <v>45.93</v>
      </c>
      <c r="DK1090" s="2" t="n">
        <v>38.22</v>
      </c>
      <c r="DL1090" s="2" t="n">
        <v>0</v>
      </c>
      <c r="DM1090" s="2" t="n">
        <v>52.67</v>
      </c>
      <c r="DN1090" s="2" t="n">
        <v>48.7</v>
      </c>
      <c r="DO1090" s="2" t="n">
        <v>0</v>
      </c>
      <c r="DP1090" s="2" t="n">
        <v>58.45</v>
      </c>
      <c r="DQ1090" s="2" t="n">
        <v>57.12</v>
      </c>
      <c r="DR1090" s="2" t="n">
        <v>0</v>
      </c>
      <c r="DS1090" s="2" t="n">
        <v>66.61</v>
      </c>
      <c r="DT1090" s="2" t="n">
        <v>63.97</v>
      </c>
      <c r="DU1090" s="2" t="n">
        <v>0</v>
      </c>
      <c r="DV1090" s="2" t="n">
        <v>74.23999999999999</v>
      </c>
      <c r="DW1090" s="2" t="n">
        <v>71.97</v>
      </c>
      <c r="DX1090" s="2" t="n">
        <v>0</v>
      </c>
      <c r="DY1090" s="2" t="n">
        <v>80.48999999999999</v>
      </c>
      <c r="DZ1090" s="2" t="n">
        <v>79.5</v>
      </c>
      <c r="EA1090" s="2" t="n">
        <v>0</v>
      </c>
      <c r="EB1090" s="2" t="n">
        <v>88.48999999999999</v>
      </c>
      <c r="EC1090" s="2" t="n">
        <v>87.37</v>
      </c>
      <c r="ED1090" s="2" t="n">
        <v>0</v>
      </c>
      <c r="EE1090" s="2" t="n">
        <v>94.36</v>
      </c>
      <c r="EF1090" s="2" t="n">
        <v>92.5</v>
      </c>
      <c r="EG1090" s="2" t="n">
        <v>0</v>
      </c>
      <c r="EH1090" s="2" t="n">
        <v>98.23</v>
      </c>
      <c r="EI1090" s="2" t="n">
        <v>96.56</v>
      </c>
      <c r="EJ1090" s="2" t="n">
        <v>0</v>
      </c>
      <c r="EK1090" s="2" t="n">
        <v>100</v>
      </c>
      <c r="EL1090" s="2" t="n">
        <v>99.61</v>
      </c>
      <c r="EM1090" s="2" t="n">
        <v>0</v>
      </c>
      <c r="EN1090" s="2" t="n">
        <v>100</v>
      </c>
      <c r="EO1090" s="2" t="n">
        <v>100</v>
      </c>
      <c r="EP1090" s="2" t="n">
        <v>0</v>
      </c>
    </row>
    <row r="1091">
      <c r="A1091" s="2" t="n">
        <v>3</v>
      </c>
      <c r="B1091" s="2" t="inlineStr">
        <is>
          <t>35.03.01</t>
        </is>
      </c>
      <c r="C1091" s="2" t="inlineStr">
        <is>
          <t>Pintura texturizada acrílica rolada fosca na cor Inverno Gelado. Ref.: Suvinil - Reboco</t>
        </is>
      </c>
      <c r="D1091" s="2" t="inlineStr">
        <is>
          <t>27/01/2027</t>
        </is>
      </c>
      <c r="E1091" s="2" t="inlineStr">
        <is>
          <t>28/11/2028</t>
        </is>
      </c>
      <c r="F1091" s="2" t="n">
        <v>139635.8457775206</v>
      </c>
      <c r="G1091" s="2" t="n">
        <v>0</v>
      </c>
      <c r="H1091" s="2" t="n">
        <v>139635.8457775206</v>
      </c>
      <c r="I1091" s="2" t="n">
        <v>0</v>
      </c>
      <c r="J1091" s="2" t="n">
        <v>0</v>
      </c>
      <c r="K1091" s="2" t="n">
        <v>0</v>
      </c>
      <c r="L1091" s="2" t="n">
        <v>0</v>
      </c>
      <c r="M1091" s="2" t="n">
        <v>0</v>
      </c>
      <c r="N1091" s="2" t="n">
        <v>0</v>
      </c>
      <c r="O1091" s="2" t="n">
        <v>0</v>
      </c>
      <c r="P1091" s="2" t="n">
        <v>0</v>
      </c>
      <c r="Q1091" s="2" t="n">
        <v>0</v>
      </c>
      <c r="R1091" s="2" t="n">
        <v>0</v>
      </c>
      <c r="S1091" s="2" t="n">
        <v>0</v>
      </c>
      <c r="T1091" s="2" t="n">
        <v>0</v>
      </c>
      <c r="U1091" s="2" t="n">
        <v>0</v>
      </c>
      <c r="V1091" s="2" t="n">
        <v>0</v>
      </c>
      <c r="W1091" s="2" t="n">
        <v>0</v>
      </c>
      <c r="X1091" s="2" t="n">
        <v>0</v>
      </c>
      <c r="Y1091" s="2" t="n">
        <v>0</v>
      </c>
      <c r="Z1091" s="2" t="n">
        <v>0</v>
      </c>
      <c r="AA1091" s="2" t="n">
        <v>0</v>
      </c>
      <c r="AB1091" s="2" t="n">
        <v>0</v>
      </c>
      <c r="AC1091" s="2" t="n">
        <v>0</v>
      </c>
      <c r="AD1091" s="2" t="n">
        <v>0</v>
      </c>
      <c r="AE1091" s="2" t="n">
        <v>0</v>
      </c>
      <c r="AF1091" s="2" t="n">
        <v>0</v>
      </c>
      <c r="AG1091" s="2" t="n">
        <v>0</v>
      </c>
      <c r="AH1091" s="2" t="n">
        <v>0</v>
      </c>
      <c r="AI1091" s="2" t="n">
        <v>0</v>
      </c>
      <c r="AJ1091" s="2" t="n">
        <v>0</v>
      </c>
      <c r="AK1091" s="2" t="n">
        <v>0</v>
      </c>
      <c r="AL1091" s="2" t="n">
        <v>0</v>
      </c>
      <c r="AM1091" s="2" t="n">
        <v>0</v>
      </c>
      <c r="AN1091" s="2" t="n">
        <v>0</v>
      </c>
      <c r="AO1091" s="2" t="n">
        <v>0</v>
      </c>
      <c r="AP1091" s="2" t="n">
        <v>0</v>
      </c>
      <c r="AQ1091" s="2" t="n">
        <v>0</v>
      </c>
      <c r="AR1091" s="2" t="n">
        <v>0</v>
      </c>
      <c r="AS1091" s="2" t="n">
        <v>0</v>
      </c>
      <c r="AT1091" s="2" t="n">
        <v>0</v>
      </c>
      <c r="AU1091" s="2" t="n">
        <v>0</v>
      </c>
      <c r="AV1091" s="2" t="n">
        <v>0</v>
      </c>
      <c r="AW1091" s="2" t="n">
        <v>0</v>
      </c>
      <c r="AX1091" s="2" t="n">
        <v>0</v>
      </c>
      <c r="AY1091" s="2" t="n">
        <v>0</v>
      </c>
      <c r="AZ1091" s="2" t="n">
        <v>0</v>
      </c>
      <c r="BA1091" s="2" t="n">
        <v>0</v>
      </c>
      <c r="BB1091" s="2" t="n">
        <v>0</v>
      </c>
      <c r="BC1091" s="2" t="n">
        <v>0</v>
      </c>
      <c r="BD1091" s="2" t="n">
        <v>0</v>
      </c>
      <c r="BE1091" s="2" t="n">
        <v>0</v>
      </c>
      <c r="BF1091" s="2" t="n">
        <v>0</v>
      </c>
      <c r="BG1091" s="2" t="n">
        <v>0</v>
      </c>
      <c r="BH1091" s="2" t="n">
        <v>0</v>
      </c>
      <c r="BI1091" s="2" t="n">
        <v>0</v>
      </c>
      <c r="BJ1091" s="2" t="n">
        <v>0</v>
      </c>
      <c r="BK1091" s="2" t="n">
        <v>0</v>
      </c>
      <c r="BL1091" s="2" t="n">
        <v>0</v>
      </c>
      <c r="BM1091" s="2" t="n">
        <v>0</v>
      </c>
      <c r="BN1091" s="2" t="n">
        <v>0</v>
      </c>
      <c r="BO1091" s="2" t="n">
        <v>0</v>
      </c>
      <c r="BP1091" s="2" t="n">
        <v>0</v>
      </c>
      <c r="BQ1091" s="2" t="n">
        <v>0</v>
      </c>
      <c r="BR1091" s="2" t="n">
        <v>0</v>
      </c>
      <c r="BS1091" s="2" t="n">
        <v>0</v>
      </c>
      <c r="BT1091" s="2" t="n">
        <v>0</v>
      </c>
      <c r="BU1091" s="2" t="n">
        <v>0</v>
      </c>
      <c r="BV1091" s="2" t="n">
        <v>0</v>
      </c>
      <c r="BW1091" s="2" t="n">
        <v>0</v>
      </c>
      <c r="BX1091" s="2" t="n">
        <v>0</v>
      </c>
      <c r="BY1091" s="2" t="n">
        <v>0</v>
      </c>
      <c r="BZ1091" s="2" t="n">
        <v>0</v>
      </c>
      <c r="CA1091" s="2" t="n">
        <v>0.09</v>
      </c>
      <c r="CB1091" s="2" t="n">
        <v>0</v>
      </c>
      <c r="CC1091" s="2" t="n">
        <v>0</v>
      </c>
      <c r="CD1091" s="2" t="n">
        <v>0.68</v>
      </c>
      <c r="CE1091" s="2" t="n">
        <v>0</v>
      </c>
      <c r="CF1091" s="2" t="n">
        <v>0.58</v>
      </c>
      <c r="CG1091" s="2" t="n">
        <v>0.68</v>
      </c>
      <c r="CH1091" s="2" t="n">
        <v>0</v>
      </c>
      <c r="CI1091" s="2" t="n">
        <v>2.54</v>
      </c>
      <c r="CJ1091" s="2" t="n">
        <v>2.15</v>
      </c>
      <c r="CK1091" s="2" t="n">
        <v>0</v>
      </c>
      <c r="CL1091" s="2" t="n">
        <v>4.11</v>
      </c>
      <c r="CM1091" s="2" t="n">
        <v>4.87</v>
      </c>
      <c r="CN1091" s="2" t="n">
        <v>0</v>
      </c>
      <c r="CO1091" s="2" t="n">
        <v>5.74</v>
      </c>
      <c r="CP1091" s="2" t="n">
        <v>9.07</v>
      </c>
      <c r="CQ1091" s="2" t="n">
        <v>0</v>
      </c>
      <c r="CR1091" s="2" t="n">
        <v>7.58</v>
      </c>
      <c r="CS1091" s="2" t="n">
        <v>15.18</v>
      </c>
      <c r="CT1091" s="2" t="n">
        <v>0</v>
      </c>
      <c r="CU1091" s="2" t="n">
        <v>10.25</v>
      </c>
      <c r="CV1091" s="2" t="n">
        <v>20.71</v>
      </c>
      <c r="CW1091" s="2" t="n">
        <v>0</v>
      </c>
      <c r="CX1091" s="2" t="n">
        <v>16.27</v>
      </c>
      <c r="CY1091" s="2" t="n">
        <v>22.98</v>
      </c>
      <c r="CZ1091" s="2" t="n">
        <v>0</v>
      </c>
      <c r="DA1091" s="2" t="n">
        <v>25.76</v>
      </c>
      <c r="DB1091" s="2" t="n">
        <v>24.48</v>
      </c>
      <c r="DC1091" s="2" t="n">
        <v>0</v>
      </c>
      <c r="DD1091" s="2" t="n">
        <v>33.11</v>
      </c>
      <c r="DE1091" s="2" t="n">
        <v>25.55</v>
      </c>
      <c r="DF1091" s="2" t="n">
        <v>0</v>
      </c>
      <c r="DG1091" s="2" t="n">
        <v>39.54</v>
      </c>
      <c r="DH1091" s="2" t="n">
        <v>30.81</v>
      </c>
      <c r="DI1091" s="2" t="n">
        <v>0</v>
      </c>
      <c r="DJ1091" s="2" t="n">
        <v>45.93</v>
      </c>
      <c r="DK1091" s="2" t="n">
        <v>38.22</v>
      </c>
      <c r="DL1091" s="2" t="n">
        <v>0</v>
      </c>
      <c r="DM1091" s="2" t="n">
        <v>52.67</v>
      </c>
      <c r="DN1091" s="2" t="n">
        <v>48.7</v>
      </c>
      <c r="DO1091" s="2" t="n">
        <v>0</v>
      </c>
      <c r="DP1091" s="2" t="n">
        <v>58.45</v>
      </c>
      <c r="DQ1091" s="2" t="n">
        <v>57.12</v>
      </c>
      <c r="DR1091" s="2" t="n">
        <v>0</v>
      </c>
      <c r="DS1091" s="2" t="n">
        <v>66.61</v>
      </c>
      <c r="DT1091" s="2" t="n">
        <v>63.97</v>
      </c>
      <c r="DU1091" s="2" t="n">
        <v>0</v>
      </c>
      <c r="DV1091" s="2" t="n">
        <v>74.23999999999999</v>
      </c>
      <c r="DW1091" s="2" t="n">
        <v>71.97</v>
      </c>
      <c r="DX1091" s="2" t="n">
        <v>0</v>
      </c>
      <c r="DY1091" s="2" t="n">
        <v>80.48999999999999</v>
      </c>
      <c r="DZ1091" s="2" t="n">
        <v>79.5</v>
      </c>
      <c r="EA1091" s="2" t="n">
        <v>0</v>
      </c>
      <c r="EB1091" s="2" t="n">
        <v>88.48999999999999</v>
      </c>
      <c r="EC1091" s="2" t="n">
        <v>87.37</v>
      </c>
      <c r="ED1091" s="2" t="n">
        <v>0</v>
      </c>
      <c r="EE1091" s="2" t="n">
        <v>94.36</v>
      </c>
      <c r="EF1091" s="2" t="n">
        <v>92.5</v>
      </c>
      <c r="EG1091" s="2" t="n">
        <v>0</v>
      </c>
      <c r="EH1091" s="2" t="n">
        <v>98.23</v>
      </c>
      <c r="EI1091" s="2" t="n">
        <v>96.56</v>
      </c>
      <c r="EJ1091" s="2" t="n">
        <v>0</v>
      </c>
      <c r="EK1091" s="2" t="n">
        <v>100</v>
      </c>
      <c r="EL1091" s="2" t="n">
        <v>99.61</v>
      </c>
      <c r="EM1091" s="2" t="n">
        <v>0</v>
      </c>
      <c r="EN1091" s="2" t="n">
        <v>100</v>
      </c>
      <c r="EO1091" s="2" t="n">
        <v>100</v>
      </c>
      <c r="EP1091" s="2" t="n">
        <v>0</v>
      </c>
    </row>
    <row r="1092">
      <c r="A1092" s="2" t="n">
        <v>3</v>
      </c>
      <c r="B1092" s="2" t="inlineStr">
        <is>
          <t>35.03.02</t>
        </is>
      </c>
      <c r="C1092" s="2" t="inlineStr">
        <is>
          <t>(Reboco) Textura Sto Stotex Freeform acabamento Signature Fine 30, cor a definir</t>
        </is>
      </c>
      <c r="D1092" s="2" t="inlineStr">
        <is>
          <t>27/01/2027</t>
        </is>
      </c>
      <c r="E1092" s="2" t="inlineStr">
        <is>
          <t>28/11/2028</t>
        </is>
      </c>
      <c r="F1092" s="2" t="n">
        <v>41682.7176</v>
      </c>
      <c r="G1092" s="2" t="n">
        <v>0</v>
      </c>
      <c r="H1092" s="2" t="n">
        <v>41682.7176</v>
      </c>
      <c r="I1092" s="2" t="n">
        <v>0</v>
      </c>
      <c r="J1092" s="2" t="n">
        <v>0</v>
      </c>
      <c r="K1092" s="2" t="n">
        <v>0</v>
      </c>
      <c r="L1092" s="2" t="n">
        <v>0</v>
      </c>
      <c r="M1092" s="2" t="n">
        <v>0</v>
      </c>
      <c r="N1092" s="2" t="n">
        <v>0</v>
      </c>
      <c r="O1092" s="2" t="n">
        <v>0</v>
      </c>
      <c r="P1092" s="2" t="n">
        <v>0</v>
      </c>
      <c r="Q1092" s="2" t="n">
        <v>0</v>
      </c>
      <c r="R1092" s="2" t="n">
        <v>0</v>
      </c>
      <c r="S1092" s="2" t="n">
        <v>0</v>
      </c>
      <c r="T1092" s="2" t="n">
        <v>0</v>
      </c>
      <c r="U1092" s="2" t="n">
        <v>0</v>
      </c>
      <c r="V1092" s="2" t="n">
        <v>0</v>
      </c>
      <c r="W1092" s="2" t="n">
        <v>0</v>
      </c>
      <c r="X1092" s="2" t="n">
        <v>0</v>
      </c>
      <c r="Y1092" s="2" t="n">
        <v>0</v>
      </c>
      <c r="Z1092" s="2" t="n">
        <v>0</v>
      </c>
      <c r="AA1092" s="2" t="n">
        <v>0</v>
      </c>
      <c r="AB1092" s="2" t="n">
        <v>0</v>
      </c>
      <c r="AC1092" s="2" t="n">
        <v>0</v>
      </c>
      <c r="AD1092" s="2" t="n">
        <v>0</v>
      </c>
      <c r="AE1092" s="2" t="n">
        <v>0</v>
      </c>
      <c r="AF1092" s="2" t="n">
        <v>0</v>
      </c>
      <c r="AG1092" s="2" t="n">
        <v>0</v>
      </c>
      <c r="AH1092" s="2" t="n">
        <v>0</v>
      </c>
      <c r="AI1092" s="2" t="n">
        <v>0</v>
      </c>
      <c r="AJ1092" s="2" t="n">
        <v>0</v>
      </c>
      <c r="AK1092" s="2" t="n">
        <v>0</v>
      </c>
      <c r="AL1092" s="2" t="n">
        <v>0</v>
      </c>
      <c r="AM1092" s="2" t="n">
        <v>0</v>
      </c>
      <c r="AN1092" s="2" t="n">
        <v>0</v>
      </c>
      <c r="AO1092" s="2" t="n">
        <v>0</v>
      </c>
      <c r="AP1092" s="2" t="n">
        <v>0</v>
      </c>
      <c r="AQ1092" s="2" t="n">
        <v>0</v>
      </c>
      <c r="AR1092" s="2" t="n">
        <v>0</v>
      </c>
      <c r="AS1092" s="2" t="n">
        <v>0</v>
      </c>
      <c r="AT1092" s="2" t="n">
        <v>0</v>
      </c>
      <c r="AU1092" s="2" t="n">
        <v>0</v>
      </c>
      <c r="AV1092" s="2" t="n">
        <v>0</v>
      </c>
      <c r="AW1092" s="2" t="n">
        <v>0</v>
      </c>
      <c r="AX1092" s="2" t="n">
        <v>0</v>
      </c>
      <c r="AY1092" s="2" t="n">
        <v>0</v>
      </c>
      <c r="AZ1092" s="2" t="n">
        <v>0</v>
      </c>
      <c r="BA1092" s="2" t="n">
        <v>0</v>
      </c>
      <c r="BB1092" s="2" t="n">
        <v>0</v>
      </c>
      <c r="BC1092" s="2" t="n">
        <v>0</v>
      </c>
      <c r="BD1092" s="2" t="n">
        <v>0</v>
      </c>
      <c r="BE1092" s="2" t="n">
        <v>0</v>
      </c>
      <c r="BF1092" s="2" t="n">
        <v>0</v>
      </c>
      <c r="BG1092" s="2" t="n">
        <v>0</v>
      </c>
      <c r="BH1092" s="2" t="n">
        <v>0</v>
      </c>
      <c r="BI1092" s="2" t="n">
        <v>0</v>
      </c>
      <c r="BJ1092" s="2" t="n">
        <v>0</v>
      </c>
      <c r="BK1092" s="2" t="n">
        <v>0</v>
      </c>
      <c r="BL1092" s="2" t="n">
        <v>0</v>
      </c>
      <c r="BM1092" s="2" t="n">
        <v>0</v>
      </c>
      <c r="BN1092" s="2" t="n">
        <v>0</v>
      </c>
      <c r="BO1092" s="2" t="n">
        <v>0</v>
      </c>
      <c r="BP1092" s="2" t="n">
        <v>0</v>
      </c>
      <c r="BQ1092" s="2" t="n">
        <v>0</v>
      </c>
      <c r="BR1092" s="2" t="n">
        <v>0</v>
      </c>
      <c r="BS1092" s="2" t="n">
        <v>0</v>
      </c>
      <c r="BT1092" s="2" t="n">
        <v>0</v>
      </c>
      <c r="BU1092" s="2" t="n">
        <v>0</v>
      </c>
      <c r="BV1092" s="2" t="n">
        <v>0</v>
      </c>
      <c r="BW1092" s="2" t="n">
        <v>0</v>
      </c>
      <c r="BX1092" s="2" t="n">
        <v>0</v>
      </c>
      <c r="BY1092" s="2" t="n">
        <v>0</v>
      </c>
      <c r="BZ1092" s="2" t="n">
        <v>0</v>
      </c>
      <c r="CA1092" s="2" t="n">
        <v>0.09</v>
      </c>
      <c r="CB1092" s="2" t="n">
        <v>0</v>
      </c>
      <c r="CC1092" s="2" t="n">
        <v>0</v>
      </c>
      <c r="CD1092" s="2" t="n">
        <v>0.68</v>
      </c>
      <c r="CE1092" s="2" t="n">
        <v>0</v>
      </c>
      <c r="CF1092" s="2" t="n">
        <v>0.58</v>
      </c>
      <c r="CG1092" s="2" t="n">
        <v>0.68</v>
      </c>
      <c r="CH1092" s="2" t="n">
        <v>0</v>
      </c>
      <c r="CI1092" s="2" t="n">
        <v>2.54</v>
      </c>
      <c r="CJ1092" s="2" t="n">
        <v>2.15</v>
      </c>
      <c r="CK1092" s="2" t="n">
        <v>0</v>
      </c>
      <c r="CL1092" s="2" t="n">
        <v>4.11</v>
      </c>
      <c r="CM1092" s="2" t="n">
        <v>4.87</v>
      </c>
      <c r="CN1092" s="2" t="n">
        <v>0</v>
      </c>
      <c r="CO1092" s="2" t="n">
        <v>5.74</v>
      </c>
      <c r="CP1092" s="2" t="n">
        <v>9.07</v>
      </c>
      <c r="CQ1092" s="2" t="n">
        <v>0</v>
      </c>
      <c r="CR1092" s="2" t="n">
        <v>7.58</v>
      </c>
      <c r="CS1092" s="2" t="n">
        <v>15.18</v>
      </c>
      <c r="CT1092" s="2" t="n">
        <v>0</v>
      </c>
      <c r="CU1092" s="2" t="n">
        <v>10.25</v>
      </c>
      <c r="CV1092" s="2" t="n">
        <v>20.71</v>
      </c>
      <c r="CW1092" s="2" t="n">
        <v>0</v>
      </c>
      <c r="CX1092" s="2" t="n">
        <v>16.27</v>
      </c>
      <c r="CY1092" s="2" t="n">
        <v>22.98</v>
      </c>
      <c r="CZ1092" s="2" t="n">
        <v>0</v>
      </c>
      <c r="DA1092" s="2" t="n">
        <v>25.76</v>
      </c>
      <c r="DB1092" s="2" t="n">
        <v>24.48</v>
      </c>
      <c r="DC1092" s="2" t="n">
        <v>0</v>
      </c>
      <c r="DD1092" s="2" t="n">
        <v>33.11</v>
      </c>
      <c r="DE1092" s="2" t="n">
        <v>25.55</v>
      </c>
      <c r="DF1092" s="2" t="n">
        <v>0</v>
      </c>
      <c r="DG1092" s="2" t="n">
        <v>39.54</v>
      </c>
      <c r="DH1092" s="2" t="n">
        <v>30.81</v>
      </c>
      <c r="DI1092" s="2" t="n">
        <v>0</v>
      </c>
      <c r="DJ1092" s="2" t="n">
        <v>45.93</v>
      </c>
      <c r="DK1092" s="2" t="n">
        <v>38.22</v>
      </c>
      <c r="DL1092" s="2" t="n">
        <v>0</v>
      </c>
      <c r="DM1092" s="2" t="n">
        <v>52.67</v>
      </c>
      <c r="DN1092" s="2" t="n">
        <v>48.7</v>
      </c>
      <c r="DO1092" s="2" t="n">
        <v>0</v>
      </c>
      <c r="DP1092" s="2" t="n">
        <v>58.45</v>
      </c>
      <c r="DQ1092" s="2" t="n">
        <v>57.12</v>
      </c>
      <c r="DR1092" s="2" t="n">
        <v>0</v>
      </c>
      <c r="DS1092" s="2" t="n">
        <v>66.61</v>
      </c>
      <c r="DT1092" s="2" t="n">
        <v>63.97</v>
      </c>
      <c r="DU1092" s="2" t="n">
        <v>0</v>
      </c>
      <c r="DV1092" s="2" t="n">
        <v>74.23999999999999</v>
      </c>
      <c r="DW1092" s="2" t="n">
        <v>71.97</v>
      </c>
      <c r="DX1092" s="2" t="n">
        <v>0</v>
      </c>
      <c r="DY1092" s="2" t="n">
        <v>80.48999999999999</v>
      </c>
      <c r="DZ1092" s="2" t="n">
        <v>79.5</v>
      </c>
      <c r="EA1092" s="2" t="n">
        <v>0</v>
      </c>
      <c r="EB1092" s="2" t="n">
        <v>88.48999999999999</v>
      </c>
      <c r="EC1092" s="2" t="n">
        <v>87.37</v>
      </c>
      <c r="ED1092" s="2" t="n">
        <v>0</v>
      </c>
      <c r="EE1092" s="2" t="n">
        <v>94.36</v>
      </c>
      <c r="EF1092" s="2" t="n">
        <v>92.5</v>
      </c>
      <c r="EG1092" s="2" t="n">
        <v>0</v>
      </c>
      <c r="EH1092" s="2" t="n">
        <v>98.23</v>
      </c>
      <c r="EI1092" s="2" t="n">
        <v>96.56</v>
      </c>
      <c r="EJ1092" s="2" t="n">
        <v>0</v>
      </c>
      <c r="EK1092" s="2" t="n">
        <v>100</v>
      </c>
      <c r="EL1092" s="2" t="n">
        <v>99.61</v>
      </c>
      <c r="EM1092" s="2" t="n">
        <v>0</v>
      </c>
      <c r="EN1092" s="2" t="n">
        <v>100</v>
      </c>
      <c r="EO1092" s="2" t="n">
        <v>100</v>
      </c>
      <c r="EP1092" s="2" t="n">
        <v>0</v>
      </c>
    </row>
    <row r="1093">
      <c r="A1093" s="2" t="n">
        <v>3</v>
      </c>
      <c r="B1093" s="2" t="inlineStr">
        <is>
          <t>35.03.03</t>
        </is>
      </c>
      <c r="C1093" s="2" t="inlineStr">
        <is>
          <t>(Drywall) Textura Sto Stotex Freeform acabamento Signature Fine 30, cor a definir</t>
        </is>
      </c>
      <c r="D1093" s="2" t="inlineStr">
        <is>
          <t>27/01/2027</t>
        </is>
      </c>
      <c r="E1093" s="2" t="inlineStr">
        <is>
          <t>28/11/2028</t>
        </is>
      </c>
      <c r="F1093" s="2" t="n">
        <v>17297.59536</v>
      </c>
      <c r="G1093" s="2" t="n">
        <v>0</v>
      </c>
      <c r="H1093" s="2" t="n">
        <v>17297.59536</v>
      </c>
      <c r="I1093" s="2" t="n">
        <v>0</v>
      </c>
      <c r="J1093" s="2" t="n">
        <v>0</v>
      </c>
      <c r="K1093" s="2" t="n">
        <v>0</v>
      </c>
      <c r="L1093" s="2" t="n">
        <v>0</v>
      </c>
      <c r="M1093" s="2" t="n">
        <v>0</v>
      </c>
      <c r="N1093" s="2" t="n">
        <v>0</v>
      </c>
      <c r="O1093" s="2" t="n">
        <v>0</v>
      </c>
      <c r="P1093" s="2" t="n">
        <v>0</v>
      </c>
      <c r="Q1093" s="2" t="n">
        <v>0</v>
      </c>
      <c r="R1093" s="2" t="n">
        <v>0</v>
      </c>
      <c r="S1093" s="2" t="n">
        <v>0</v>
      </c>
      <c r="T1093" s="2" t="n">
        <v>0</v>
      </c>
      <c r="U1093" s="2" t="n">
        <v>0</v>
      </c>
      <c r="V1093" s="2" t="n">
        <v>0</v>
      </c>
      <c r="W1093" s="2" t="n">
        <v>0</v>
      </c>
      <c r="X1093" s="2" t="n">
        <v>0</v>
      </c>
      <c r="Y1093" s="2" t="n">
        <v>0</v>
      </c>
      <c r="Z1093" s="2" t="n">
        <v>0</v>
      </c>
      <c r="AA1093" s="2" t="n">
        <v>0</v>
      </c>
      <c r="AB1093" s="2" t="n">
        <v>0</v>
      </c>
      <c r="AC1093" s="2" t="n">
        <v>0</v>
      </c>
      <c r="AD1093" s="2" t="n">
        <v>0</v>
      </c>
      <c r="AE1093" s="2" t="n">
        <v>0</v>
      </c>
      <c r="AF1093" s="2" t="n">
        <v>0</v>
      </c>
      <c r="AG1093" s="2" t="n">
        <v>0</v>
      </c>
      <c r="AH1093" s="2" t="n">
        <v>0</v>
      </c>
      <c r="AI1093" s="2" t="n">
        <v>0</v>
      </c>
      <c r="AJ1093" s="2" t="n">
        <v>0</v>
      </c>
      <c r="AK1093" s="2" t="n">
        <v>0</v>
      </c>
      <c r="AL1093" s="2" t="n">
        <v>0</v>
      </c>
      <c r="AM1093" s="2" t="n">
        <v>0</v>
      </c>
      <c r="AN1093" s="2" t="n">
        <v>0</v>
      </c>
      <c r="AO1093" s="2" t="n">
        <v>0</v>
      </c>
      <c r="AP1093" s="2" t="n">
        <v>0</v>
      </c>
      <c r="AQ1093" s="2" t="n">
        <v>0</v>
      </c>
      <c r="AR1093" s="2" t="n">
        <v>0</v>
      </c>
      <c r="AS1093" s="2" t="n">
        <v>0</v>
      </c>
      <c r="AT1093" s="2" t="n">
        <v>0</v>
      </c>
      <c r="AU1093" s="2" t="n">
        <v>0</v>
      </c>
      <c r="AV1093" s="2" t="n">
        <v>0</v>
      </c>
      <c r="AW1093" s="2" t="n">
        <v>0</v>
      </c>
      <c r="AX1093" s="2" t="n">
        <v>0</v>
      </c>
      <c r="AY1093" s="2" t="n">
        <v>0</v>
      </c>
      <c r="AZ1093" s="2" t="n">
        <v>0</v>
      </c>
      <c r="BA1093" s="2" t="n">
        <v>0</v>
      </c>
      <c r="BB1093" s="2" t="n">
        <v>0</v>
      </c>
      <c r="BC1093" s="2" t="n">
        <v>0</v>
      </c>
      <c r="BD1093" s="2" t="n">
        <v>0</v>
      </c>
      <c r="BE1093" s="2" t="n">
        <v>0</v>
      </c>
      <c r="BF1093" s="2" t="n">
        <v>0</v>
      </c>
      <c r="BG1093" s="2" t="n">
        <v>0</v>
      </c>
      <c r="BH1093" s="2" t="n">
        <v>0</v>
      </c>
      <c r="BI1093" s="2" t="n">
        <v>0</v>
      </c>
      <c r="BJ1093" s="2" t="n">
        <v>0</v>
      </c>
      <c r="BK1093" s="2" t="n">
        <v>0</v>
      </c>
      <c r="BL1093" s="2" t="n">
        <v>0</v>
      </c>
      <c r="BM1093" s="2" t="n">
        <v>0</v>
      </c>
      <c r="BN1093" s="2" t="n">
        <v>0</v>
      </c>
      <c r="BO1093" s="2" t="n">
        <v>0</v>
      </c>
      <c r="BP1093" s="2" t="n">
        <v>0</v>
      </c>
      <c r="BQ1093" s="2" t="n">
        <v>0</v>
      </c>
      <c r="BR1093" s="2" t="n">
        <v>0</v>
      </c>
      <c r="BS1093" s="2" t="n">
        <v>0</v>
      </c>
      <c r="BT1093" s="2" t="n">
        <v>0</v>
      </c>
      <c r="BU1093" s="2" t="n">
        <v>0</v>
      </c>
      <c r="BV1093" s="2" t="n">
        <v>0</v>
      </c>
      <c r="BW1093" s="2" t="n">
        <v>0</v>
      </c>
      <c r="BX1093" s="2" t="n">
        <v>0</v>
      </c>
      <c r="BY1093" s="2" t="n">
        <v>0</v>
      </c>
      <c r="BZ1093" s="2" t="n">
        <v>0</v>
      </c>
      <c r="CA1093" s="2" t="n">
        <v>0.09</v>
      </c>
      <c r="CB1093" s="2" t="n">
        <v>0</v>
      </c>
      <c r="CC1093" s="2" t="n">
        <v>0</v>
      </c>
      <c r="CD1093" s="2" t="n">
        <v>0.68</v>
      </c>
      <c r="CE1093" s="2" t="n">
        <v>0</v>
      </c>
      <c r="CF1093" s="2" t="n">
        <v>0.58</v>
      </c>
      <c r="CG1093" s="2" t="n">
        <v>0.68</v>
      </c>
      <c r="CH1093" s="2" t="n">
        <v>0</v>
      </c>
      <c r="CI1093" s="2" t="n">
        <v>2.54</v>
      </c>
      <c r="CJ1093" s="2" t="n">
        <v>2.15</v>
      </c>
      <c r="CK1093" s="2" t="n">
        <v>0</v>
      </c>
      <c r="CL1093" s="2" t="n">
        <v>4.11</v>
      </c>
      <c r="CM1093" s="2" t="n">
        <v>4.87</v>
      </c>
      <c r="CN1093" s="2" t="n">
        <v>0</v>
      </c>
      <c r="CO1093" s="2" t="n">
        <v>5.74</v>
      </c>
      <c r="CP1093" s="2" t="n">
        <v>9.07</v>
      </c>
      <c r="CQ1093" s="2" t="n">
        <v>0</v>
      </c>
      <c r="CR1093" s="2" t="n">
        <v>7.58</v>
      </c>
      <c r="CS1093" s="2" t="n">
        <v>15.18</v>
      </c>
      <c r="CT1093" s="2" t="n">
        <v>0</v>
      </c>
      <c r="CU1093" s="2" t="n">
        <v>10.25</v>
      </c>
      <c r="CV1093" s="2" t="n">
        <v>20.71</v>
      </c>
      <c r="CW1093" s="2" t="n">
        <v>0</v>
      </c>
      <c r="CX1093" s="2" t="n">
        <v>16.27</v>
      </c>
      <c r="CY1093" s="2" t="n">
        <v>22.98</v>
      </c>
      <c r="CZ1093" s="2" t="n">
        <v>0</v>
      </c>
      <c r="DA1093" s="2" t="n">
        <v>25.76</v>
      </c>
      <c r="DB1093" s="2" t="n">
        <v>24.48</v>
      </c>
      <c r="DC1093" s="2" t="n">
        <v>0</v>
      </c>
      <c r="DD1093" s="2" t="n">
        <v>33.11</v>
      </c>
      <c r="DE1093" s="2" t="n">
        <v>25.55</v>
      </c>
      <c r="DF1093" s="2" t="n">
        <v>0</v>
      </c>
      <c r="DG1093" s="2" t="n">
        <v>39.54</v>
      </c>
      <c r="DH1093" s="2" t="n">
        <v>30.81</v>
      </c>
      <c r="DI1093" s="2" t="n">
        <v>0</v>
      </c>
      <c r="DJ1093" s="2" t="n">
        <v>45.93</v>
      </c>
      <c r="DK1093" s="2" t="n">
        <v>38.22</v>
      </c>
      <c r="DL1093" s="2" t="n">
        <v>0</v>
      </c>
      <c r="DM1093" s="2" t="n">
        <v>52.67</v>
      </c>
      <c r="DN1093" s="2" t="n">
        <v>48.7</v>
      </c>
      <c r="DO1093" s="2" t="n">
        <v>0</v>
      </c>
      <c r="DP1093" s="2" t="n">
        <v>58.45</v>
      </c>
      <c r="DQ1093" s="2" t="n">
        <v>57.12</v>
      </c>
      <c r="DR1093" s="2" t="n">
        <v>0</v>
      </c>
      <c r="DS1093" s="2" t="n">
        <v>66.61</v>
      </c>
      <c r="DT1093" s="2" t="n">
        <v>63.97</v>
      </c>
      <c r="DU1093" s="2" t="n">
        <v>0</v>
      </c>
      <c r="DV1093" s="2" t="n">
        <v>74.23999999999999</v>
      </c>
      <c r="DW1093" s="2" t="n">
        <v>71.97</v>
      </c>
      <c r="DX1093" s="2" t="n">
        <v>0</v>
      </c>
      <c r="DY1093" s="2" t="n">
        <v>80.48999999999999</v>
      </c>
      <c r="DZ1093" s="2" t="n">
        <v>79.5</v>
      </c>
      <c r="EA1093" s="2" t="n">
        <v>0</v>
      </c>
      <c r="EB1093" s="2" t="n">
        <v>88.48999999999999</v>
      </c>
      <c r="EC1093" s="2" t="n">
        <v>87.37</v>
      </c>
      <c r="ED1093" s="2" t="n">
        <v>0</v>
      </c>
      <c r="EE1093" s="2" t="n">
        <v>94.36</v>
      </c>
      <c r="EF1093" s="2" t="n">
        <v>92.5</v>
      </c>
      <c r="EG1093" s="2" t="n">
        <v>0</v>
      </c>
      <c r="EH1093" s="2" t="n">
        <v>98.23</v>
      </c>
      <c r="EI1093" s="2" t="n">
        <v>96.56</v>
      </c>
      <c r="EJ1093" s="2" t="n">
        <v>0</v>
      </c>
      <c r="EK1093" s="2" t="n">
        <v>100</v>
      </c>
      <c r="EL1093" s="2" t="n">
        <v>99.61</v>
      </c>
      <c r="EM1093" s="2" t="n">
        <v>0</v>
      </c>
      <c r="EN1093" s="2" t="n">
        <v>100</v>
      </c>
      <c r="EO1093" s="2" t="n">
        <v>100</v>
      </c>
      <c r="EP1093" s="2" t="n">
        <v>0</v>
      </c>
    </row>
    <row r="1094">
      <c r="A1094" s="2" t="n">
        <v>3</v>
      </c>
      <c r="B1094" s="2" t="inlineStr">
        <is>
          <t>35.03.04</t>
        </is>
      </c>
      <c r="C1094" s="2" t="inlineStr">
        <is>
          <t>(Tetos) Textura Sto Stotex Freeform acabamento Signature Fine 30, cor a definir</t>
        </is>
      </c>
      <c r="D1094" s="2" t="inlineStr">
        <is>
          <t>27/01/2027</t>
        </is>
      </c>
      <c r="E1094" s="2" t="inlineStr">
        <is>
          <t>28/11/2028</t>
        </is>
      </c>
      <c r="F1094" s="2" t="n">
        <v>8764.559999999999</v>
      </c>
      <c r="G1094" s="2" t="n">
        <v>0</v>
      </c>
      <c r="H1094" s="2" t="n">
        <v>8764.559999999999</v>
      </c>
      <c r="I1094" s="2" t="n">
        <v>0</v>
      </c>
      <c r="J1094" s="2" t="n">
        <v>0</v>
      </c>
      <c r="K1094" s="2" t="n">
        <v>0</v>
      </c>
      <c r="L1094" s="2" t="n">
        <v>0</v>
      </c>
      <c r="M1094" s="2" t="n">
        <v>0</v>
      </c>
      <c r="N1094" s="2" t="n">
        <v>0</v>
      </c>
      <c r="O1094" s="2" t="n">
        <v>0</v>
      </c>
      <c r="P1094" s="2" t="n">
        <v>0</v>
      </c>
      <c r="Q1094" s="2" t="n">
        <v>0</v>
      </c>
      <c r="R1094" s="2" t="n">
        <v>0</v>
      </c>
      <c r="S1094" s="2" t="n">
        <v>0</v>
      </c>
      <c r="T1094" s="2" t="n">
        <v>0</v>
      </c>
      <c r="U1094" s="2" t="n">
        <v>0</v>
      </c>
      <c r="V1094" s="2" t="n">
        <v>0</v>
      </c>
      <c r="W1094" s="2" t="n">
        <v>0</v>
      </c>
      <c r="X1094" s="2" t="n">
        <v>0</v>
      </c>
      <c r="Y1094" s="2" t="n">
        <v>0</v>
      </c>
      <c r="Z1094" s="2" t="n">
        <v>0</v>
      </c>
      <c r="AA1094" s="2" t="n">
        <v>0</v>
      </c>
      <c r="AB1094" s="2" t="n">
        <v>0</v>
      </c>
      <c r="AC1094" s="2" t="n">
        <v>0</v>
      </c>
      <c r="AD1094" s="2" t="n">
        <v>0</v>
      </c>
      <c r="AE1094" s="2" t="n">
        <v>0</v>
      </c>
      <c r="AF1094" s="2" t="n">
        <v>0</v>
      </c>
      <c r="AG1094" s="2" t="n">
        <v>0</v>
      </c>
      <c r="AH1094" s="2" t="n">
        <v>0</v>
      </c>
      <c r="AI1094" s="2" t="n">
        <v>0</v>
      </c>
      <c r="AJ1094" s="2" t="n">
        <v>0</v>
      </c>
      <c r="AK1094" s="2" t="n">
        <v>0</v>
      </c>
      <c r="AL1094" s="2" t="n">
        <v>0</v>
      </c>
      <c r="AM1094" s="2" t="n">
        <v>0</v>
      </c>
      <c r="AN1094" s="2" t="n">
        <v>0</v>
      </c>
      <c r="AO1094" s="2" t="n">
        <v>0</v>
      </c>
      <c r="AP1094" s="2" t="n">
        <v>0</v>
      </c>
      <c r="AQ1094" s="2" t="n">
        <v>0</v>
      </c>
      <c r="AR1094" s="2" t="n">
        <v>0</v>
      </c>
      <c r="AS1094" s="2" t="n">
        <v>0</v>
      </c>
      <c r="AT1094" s="2" t="n">
        <v>0</v>
      </c>
      <c r="AU1094" s="2" t="n">
        <v>0</v>
      </c>
      <c r="AV1094" s="2" t="n">
        <v>0</v>
      </c>
      <c r="AW1094" s="2" t="n">
        <v>0</v>
      </c>
      <c r="AX1094" s="2" t="n">
        <v>0</v>
      </c>
      <c r="AY1094" s="2" t="n">
        <v>0</v>
      </c>
      <c r="AZ1094" s="2" t="n">
        <v>0</v>
      </c>
      <c r="BA1094" s="2" t="n">
        <v>0</v>
      </c>
      <c r="BB1094" s="2" t="n">
        <v>0</v>
      </c>
      <c r="BC1094" s="2" t="n">
        <v>0</v>
      </c>
      <c r="BD1094" s="2" t="n">
        <v>0</v>
      </c>
      <c r="BE1094" s="2" t="n">
        <v>0</v>
      </c>
      <c r="BF1094" s="2" t="n">
        <v>0</v>
      </c>
      <c r="BG1094" s="2" t="n">
        <v>0</v>
      </c>
      <c r="BH1094" s="2" t="n">
        <v>0</v>
      </c>
      <c r="BI1094" s="2" t="n">
        <v>0</v>
      </c>
      <c r="BJ1094" s="2" t="n">
        <v>0</v>
      </c>
      <c r="BK1094" s="2" t="n">
        <v>0</v>
      </c>
      <c r="BL1094" s="2" t="n">
        <v>0</v>
      </c>
      <c r="BM1094" s="2" t="n">
        <v>0</v>
      </c>
      <c r="BN1094" s="2" t="n">
        <v>0</v>
      </c>
      <c r="BO1094" s="2" t="n">
        <v>0</v>
      </c>
      <c r="BP1094" s="2" t="n">
        <v>0</v>
      </c>
      <c r="BQ1094" s="2" t="n">
        <v>0</v>
      </c>
      <c r="BR1094" s="2" t="n">
        <v>0</v>
      </c>
      <c r="BS1094" s="2" t="n">
        <v>0</v>
      </c>
      <c r="BT1094" s="2" t="n">
        <v>0</v>
      </c>
      <c r="BU1094" s="2" t="n">
        <v>0</v>
      </c>
      <c r="BV1094" s="2" t="n">
        <v>0</v>
      </c>
      <c r="BW1094" s="2" t="n">
        <v>0</v>
      </c>
      <c r="BX1094" s="2" t="n">
        <v>0</v>
      </c>
      <c r="BY1094" s="2" t="n">
        <v>0</v>
      </c>
      <c r="BZ1094" s="2" t="n">
        <v>0</v>
      </c>
      <c r="CA1094" s="2" t="n">
        <v>0.09</v>
      </c>
      <c r="CB1094" s="2" t="n">
        <v>0</v>
      </c>
      <c r="CC1094" s="2" t="n">
        <v>0</v>
      </c>
      <c r="CD1094" s="2" t="n">
        <v>0.68</v>
      </c>
      <c r="CE1094" s="2" t="n">
        <v>0</v>
      </c>
      <c r="CF1094" s="2" t="n">
        <v>0.58</v>
      </c>
      <c r="CG1094" s="2" t="n">
        <v>0.68</v>
      </c>
      <c r="CH1094" s="2" t="n">
        <v>0</v>
      </c>
      <c r="CI1094" s="2" t="n">
        <v>2.54</v>
      </c>
      <c r="CJ1094" s="2" t="n">
        <v>2.15</v>
      </c>
      <c r="CK1094" s="2" t="n">
        <v>0</v>
      </c>
      <c r="CL1094" s="2" t="n">
        <v>4.11</v>
      </c>
      <c r="CM1094" s="2" t="n">
        <v>4.87</v>
      </c>
      <c r="CN1094" s="2" t="n">
        <v>0</v>
      </c>
      <c r="CO1094" s="2" t="n">
        <v>5.74</v>
      </c>
      <c r="CP1094" s="2" t="n">
        <v>9.07</v>
      </c>
      <c r="CQ1094" s="2" t="n">
        <v>0</v>
      </c>
      <c r="CR1094" s="2" t="n">
        <v>7.58</v>
      </c>
      <c r="CS1094" s="2" t="n">
        <v>15.18</v>
      </c>
      <c r="CT1094" s="2" t="n">
        <v>0</v>
      </c>
      <c r="CU1094" s="2" t="n">
        <v>10.25</v>
      </c>
      <c r="CV1094" s="2" t="n">
        <v>20.71</v>
      </c>
      <c r="CW1094" s="2" t="n">
        <v>0</v>
      </c>
      <c r="CX1094" s="2" t="n">
        <v>16.27</v>
      </c>
      <c r="CY1094" s="2" t="n">
        <v>22.98</v>
      </c>
      <c r="CZ1094" s="2" t="n">
        <v>0</v>
      </c>
      <c r="DA1094" s="2" t="n">
        <v>25.76</v>
      </c>
      <c r="DB1094" s="2" t="n">
        <v>24.48</v>
      </c>
      <c r="DC1094" s="2" t="n">
        <v>0</v>
      </c>
      <c r="DD1094" s="2" t="n">
        <v>33.11</v>
      </c>
      <c r="DE1094" s="2" t="n">
        <v>25.55</v>
      </c>
      <c r="DF1094" s="2" t="n">
        <v>0</v>
      </c>
      <c r="DG1094" s="2" t="n">
        <v>39.54</v>
      </c>
      <c r="DH1094" s="2" t="n">
        <v>30.81</v>
      </c>
      <c r="DI1094" s="2" t="n">
        <v>0</v>
      </c>
      <c r="DJ1094" s="2" t="n">
        <v>45.93</v>
      </c>
      <c r="DK1094" s="2" t="n">
        <v>38.22</v>
      </c>
      <c r="DL1094" s="2" t="n">
        <v>0</v>
      </c>
      <c r="DM1094" s="2" t="n">
        <v>52.67</v>
      </c>
      <c r="DN1094" s="2" t="n">
        <v>48.7</v>
      </c>
      <c r="DO1094" s="2" t="n">
        <v>0</v>
      </c>
      <c r="DP1094" s="2" t="n">
        <v>58.45</v>
      </c>
      <c r="DQ1094" s="2" t="n">
        <v>57.12</v>
      </c>
      <c r="DR1094" s="2" t="n">
        <v>0</v>
      </c>
      <c r="DS1094" s="2" t="n">
        <v>66.61</v>
      </c>
      <c r="DT1094" s="2" t="n">
        <v>63.97</v>
      </c>
      <c r="DU1094" s="2" t="n">
        <v>0</v>
      </c>
      <c r="DV1094" s="2" t="n">
        <v>74.23999999999999</v>
      </c>
      <c r="DW1094" s="2" t="n">
        <v>71.97</v>
      </c>
      <c r="DX1094" s="2" t="n">
        <v>0</v>
      </c>
      <c r="DY1094" s="2" t="n">
        <v>80.48999999999999</v>
      </c>
      <c r="DZ1094" s="2" t="n">
        <v>79.5</v>
      </c>
      <c r="EA1094" s="2" t="n">
        <v>0</v>
      </c>
      <c r="EB1094" s="2" t="n">
        <v>88.48999999999999</v>
      </c>
      <c r="EC1094" s="2" t="n">
        <v>87.37</v>
      </c>
      <c r="ED1094" s="2" t="n">
        <v>0</v>
      </c>
      <c r="EE1094" s="2" t="n">
        <v>94.36</v>
      </c>
      <c r="EF1094" s="2" t="n">
        <v>92.5</v>
      </c>
      <c r="EG1094" s="2" t="n">
        <v>0</v>
      </c>
      <c r="EH1094" s="2" t="n">
        <v>98.23</v>
      </c>
      <c r="EI1094" s="2" t="n">
        <v>96.56</v>
      </c>
      <c r="EJ1094" s="2" t="n">
        <v>0</v>
      </c>
      <c r="EK1094" s="2" t="n">
        <v>100</v>
      </c>
      <c r="EL1094" s="2" t="n">
        <v>99.61</v>
      </c>
      <c r="EM1094" s="2" t="n">
        <v>0</v>
      </c>
      <c r="EN1094" s="2" t="n">
        <v>100</v>
      </c>
      <c r="EO1094" s="2" t="n">
        <v>100</v>
      </c>
      <c r="EP1094" s="2" t="n">
        <v>0</v>
      </c>
    </row>
    <row r="1095">
      <c r="A1095" s="2" t="n">
        <v>2</v>
      </c>
      <c r="B1095" s="2" t="inlineStr">
        <is>
          <t>35.04</t>
        </is>
      </c>
      <c r="C1095" s="2" t="inlineStr">
        <is>
          <t>Pintura de pisos</t>
        </is>
      </c>
      <c r="D1095" s="2" t="inlineStr">
        <is>
          <t>16/03/2028</t>
        </is>
      </c>
      <c r="E1095" s="2" t="inlineStr">
        <is>
          <t>06/10/2028</t>
        </is>
      </c>
      <c r="F1095" s="2" t="n">
        <v>127893.6506808164</v>
      </c>
      <c r="G1095" s="2" t="n">
        <v>0</v>
      </c>
      <c r="H1095" s="2" t="n">
        <v>127893.6506808164</v>
      </c>
      <c r="I1095" s="2" t="n">
        <v>0</v>
      </c>
      <c r="J1095" s="2" t="n">
        <v>0</v>
      </c>
      <c r="K1095" s="2" t="n">
        <v>0</v>
      </c>
      <c r="L1095" s="2" t="n">
        <v>0</v>
      </c>
      <c r="M1095" s="2" t="n">
        <v>0</v>
      </c>
      <c r="N1095" s="2" t="n">
        <v>0</v>
      </c>
      <c r="O1095" s="2" t="n">
        <v>0</v>
      </c>
      <c r="P1095" s="2" t="n">
        <v>0</v>
      </c>
      <c r="Q1095" s="2" t="n">
        <v>0</v>
      </c>
      <c r="R1095" s="2" t="n">
        <v>0</v>
      </c>
      <c r="S1095" s="2" t="n">
        <v>0</v>
      </c>
      <c r="T1095" s="2" t="n">
        <v>0</v>
      </c>
      <c r="U1095" s="2" t="n">
        <v>0</v>
      </c>
      <c r="V1095" s="2" t="n">
        <v>0</v>
      </c>
      <c r="W1095" s="2" t="n">
        <v>0</v>
      </c>
      <c r="X1095" s="2" t="n">
        <v>0</v>
      </c>
      <c r="Y1095" s="2" t="n">
        <v>0</v>
      </c>
      <c r="Z1095" s="2" t="n">
        <v>0</v>
      </c>
      <c r="AA1095" s="2" t="n">
        <v>0</v>
      </c>
      <c r="AB1095" s="2" t="n">
        <v>0</v>
      </c>
      <c r="AC1095" s="2" t="n">
        <v>0</v>
      </c>
      <c r="AD1095" s="2" t="n">
        <v>0</v>
      </c>
      <c r="AE1095" s="2" t="n">
        <v>0</v>
      </c>
      <c r="AF1095" s="2" t="n">
        <v>0</v>
      </c>
      <c r="AG1095" s="2" t="n">
        <v>0</v>
      </c>
      <c r="AH1095" s="2" t="n">
        <v>0</v>
      </c>
      <c r="AI1095" s="2" t="n">
        <v>0</v>
      </c>
      <c r="AJ1095" s="2" t="n">
        <v>0</v>
      </c>
      <c r="AK1095" s="2" t="n">
        <v>0</v>
      </c>
      <c r="AL1095" s="2" t="n">
        <v>0</v>
      </c>
      <c r="AM1095" s="2" t="n">
        <v>0</v>
      </c>
      <c r="AN1095" s="2" t="n">
        <v>0</v>
      </c>
      <c r="AO1095" s="2" t="n">
        <v>0</v>
      </c>
      <c r="AP1095" s="2" t="n">
        <v>0</v>
      </c>
      <c r="AQ1095" s="2" t="n">
        <v>0</v>
      </c>
      <c r="AR1095" s="2" t="n">
        <v>0</v>
      </c>
      <c r="AS1095" s="2" t="n">
        <v>0</v>
      </c>
      <c r="AT1095" s="2" t="n">
        <v>0</v>
      </c>
      <c r="AU1095" s="2" t="n">
        <v>0</v>
      </c>
      <c r="AV1095" s="2" t="n">
        <v>0</v>
      </c>
      <c r="AW1095" s="2" t="n">
        <v>0</v>
      </c>
      <c r="AX1095" s="2" t="n">
        <v>0</v>
      </c>
      <c r="AY1095" s="2" t="n">
        <v>0</v>
      </c>
      <c r="AZ1095" s="2" t="n">
        <v>0</v>
      </c>
      <c r="BA1095" s="2" t="n">
        <v>0</v>
      </c>
      <c r="BB1095" s="2" t="n">
        <v>0</v>
      </c>
      <c r="BC1095" s="2" t="n">
        <v>0</v>
      </c>
      <c r="BD1095" s="2" t="n">
        <v>0</v>
      </c>
      <c r="BE1095" s="2" t="n">
        <v>0</v>
      </c>
      <c r="BF1095" s="2" t="n">
        <v>0</v>
      </c>
      <c r="BG1095" s="2" t="n">
        <v>0</v>
      </c>
      <c r="BH1095" s="2" t="n">
        <v>0</v>
      </c>
      <c r="BI1095" s="2" t="n">
        <v>0</v>
      </c>
      <c r="BJ1095" s="2" t="n">
        <v>0</v>
      </c>
      <c r="BK1095" s="2" t="n">
        <v>0</v>
      </c>
      <c r="BL1095" s="2" t="n">
        <v>0</v>
      </c>
      <c r="BM1095" s="2" t="n">
        <v>0</v>
      </c>
      <c r="BN1095" s="2" t="n">
        <v>0</v>
      </c>
      <c r="BO1095" s="2" t="n">
        <v>0</v>
      </c>
      <c r="BP1095" s="2" t="n">
        <v>0</v>
      </c>
      <c r="BQ1095" s="2" t="n">
        <v>0</v>
      </c>
      <c r="BR1095" s="2" t="n">
        <v>0</v>
      </c>
      <c r="BS1095" s="2" t="n">
        <v>0</v>
      </c>
      <c r="BT1095" s="2" t="n">
        <v>0</v>
      </c>
      <c r="BU1095" s="2" t="n">
        <v>0</v>
      </c>
      <c r="BV1095" s="2" t="n">
        <v>0</v>
      </c>
      <c r="BW1095" s="2" t="n">
        <v>0</v>
      </c>
      <c r="BX1095" s="2" t="n">
        <v>0</v>
      </c>
      <c r="BY1095" s="2" t="n">
        <v>0</v>
      </c>
      <c r="BZ1095" s="2" t="n">
        <v>0</v>
      </c>
      <c r="CA1095" s="2" t="n">
        <v>0</v>
      </c>
      <c r="CB1095" s="2" t="n">
        <v>0</v>
      </c>
      <c r="CC1095" s="2" t="n">
        <v>0</v>
      </c>
      <c r="CD1095" s="2" t="n">
        <v>0</v>
      </c>
      <c r="CE1095" s="2" t="n">
        <v>0</v>
      </c>
      <c r="CF1095" s="2" t="n">
        <v>0</v>
      </c>
      <c r="CG1095" s="2" t="n">
        <v>0</v>
      </c>
      <c r="CH1095" s="2" t="n">
        <v>0</v>
      </c>
      <c r="CI1095" s="2" t="n">
        <v>0</v>
      </c>
      <c r="CJ1095" s="2" t="n">
        <v>0</v>
      </c>
      <c r="CK1095" s="2" t="n">
        <v>0</v>
      </c>
      <c r="CL1095" s="2" t="n">
        <v>0</v>
      </c>
      <c r="CM1095" s="2" t="n">
        <v>0</v>
      </c>
      <c r="CN1095" s="2" t="n">
        <v>0</v>
      </c>
      <c r="CO1095" s="2" t="n">
        <v>0</v>
      </c>
      <c r="CP1095" s="2" t="n">
        <v>0</v>
      </c>
      <c r="CQ1095" s="2" t="n">
        <v>0</v>
      </c>
      <c r="CR1095" s="2" t="n">
        <v>0</v>
      </c>
      <c r="CS1095" s="2" t="n">
        <v>0</v>
      </c>
      <c r="CT1095" s="2" t="n">
        <v>0</v>
      </c>
      <c r="CU1095" s="2" t="n">
        <v>0</v>
      </c>
      <c r="CV1095" s="2" t="n">
        <v>0</v>
      </c>
      <c r="CW1095" s="2" t="n">
        <v>0</v>
      </c>
      <c r="CX1095" s="2" t="n">
        <v>0</v>
      </c>
      <c r="CY1095" s="2" t="n">
        <v>0</v>
      </c>
      <c r="CZ1095" s="2" t="n">
        <v>0</v>
      </c>
      <c r="DA1095" s="2" t="n">
        <v>0</v>
      </c>
      <c r="DB1095" s="2" t="n">
        <v>0</v>
      </c>
      <c r="DC1095" s="2" t="n">
        <v>0</v>
      </c>
      <c r="DD1095" s="2" t="n">
        <v>0</v>
      </c>
      <c r="DE1095" s="2" t="n">
        <v>0</v>
      </c>
      <c r="DF1095" s="2" t="n">
        <v>0</v>
      </c>
      <c r="DG1095" s="2" t="n">
        <v>2.98</v>
      </c>
      <c r="DH1095" s="2" t="n">
        <v>0</v>
      </c>
      <c r="DI1095" s="2" t="n">
        <v>0</v>
      </c>
      <c r="DJ1095" s="2" t="n">
        <v>14.91</v>
      </c>
      <c r="DK1095" s="2" t="n">
        <v>0</v>
      </c>
      <c r="DL1095" s="2" t="n">
        <v>0</v>
      </c>
      <c r="DM1095" s="2" t="n">
        <v>37.77</v>
      </c>
      <c r="DN1095" s="2" t="n">
        <v>5.96</v>
      </c>
      <c r="DO1095" s="2" t="n">
        <v>0</v>
      </c>
      <c r="DP1095" s="2" t="n">
        <v>56.4</v>
      </c>
      <c r="DQ1095" s="2" t="n">
        <v>17.78</v>
      </c>
      <c r="DR1095" s="2" t="n">
        <v>0</v>
      </c>
      <c r="DS1095" s="2" t="n">
        <v>73.28</v>
      </c>
      <c r="DT1095" s="2" t="n">
        <v>39.1</v>
      </c>
      <c r="DU1095" s="2" t="n">
        <v>0</v>
      </c>
      <c r="DV1095" s="2" t="n">
        <v>75.17</v>
      </c>
      <c r="DW1095" s="2" t="n">
        <v>57.53</v>
      </c>
      <c r="DX1095" s="2" t="n">
        <v>0</v>
      </c>
      <c r="DY1095" s="2" t="n">
        <v>88.34</v>
      </c>
      <c r="DZ1095" s="2" t="n">
        <v>73.28</v>
      </c>
      <c r="EA1095" s="2" t="n">
        <v>0</v>
      </c>
      <c r="EB1095" s="2" t="n">
        <v>100</v>
      </c>
      <c r="EC1095" s="2" t="n">
        <v>78.97</v>
      </c>
      <c r="ED1095" s="2" t="n">
        <v>0</v>
      </c>
      <c r="EE1095" s="2" t="n">
        <v>100</v>
      </c>
      <c r="EF1095" s="2" t="n">
        <v>90.84</v>
      </c>
      <c r="EG1095" s="2" t="n">
        <v>0</v>
      </c>
      <c r="EH1095" s="2" t="n">
        <v>100</v>
      </c>
      <c r="EI1095" s="2" t="n">
        <v>100</v>
      </c>
      <c r="EJ1095" s="2" t="n">
        <v>0</v>
      </c>
      <c r="EK1095" s="2" t="n">
        <v>100</v>
      </c>
      <c r="EL1095" s="2" t="n">
        <v>100</v>
      </c>
      <c r="EM1095" s="2" t="n">
        <v>0</v>
      </c>
      <c r="EN1095" s="2" t="n">
        <v>100</v>
      </c>
      <c r="EO1095" s="2" t="n">
        <v>100</v>
      </c>
      <c r="EP1095" s="2" t="n">
        <v>0</v>
      </c>
    </row>
    <row r="1096">
      <c r="A1096" s="2" t="n">
        <v>3</v>
      </c>
      <c r="B1096" s="2" t="inlineStr">
        <is>
          <t>35.04.01</t>
        </is>
      </c>
      <c r="C1096" s="2" t="inlineStr">
        <is>
          <t>Pintura de demarcação de vagas com pintura epoxi, na cor branca</t>
        </is>
      </c>
      <c r="D1096" s="2" t="inlineStr">
        <is>
          <t>16/03/2028</t>
        </is>
      </c>
      <c r="E1096" s="2" t="inlineStr">
        <is>
          <t>06/10/2028</t>
        </is>
      </c>
      <c r="F1096" s="2" t="n">
        <v>82888.86959414999</v>
      </c>
      <c r="G1096" s="2" t="n">
        <v>0</v>
      </c>
      <c r="H1096" s="2" t="n">
        <v>82888.86959414999</v>
      </c>
      <c r="I1096" s="2" t="n">
        <v>0</v>
      </c>
      <c r="J1096" s="2" t="n">
        <v>0</v>
      </c>
      <c r="K1096" s="2" t="n">
        <v>0</v>
      </c>
      <c r="L1096" s="2" t="n">
        <v>0</v>
      </c>
      <c r="M1096" s="2" t="n">
        <v>0</v>
      </c>
      <c r="N1096" s="2" t="n">
        <v>0</v>
      </c>
      <c r="O1096" s="2" t="n">
        <v>0</v>
      </c>
      <c r="P1096" s="2" t="n">
        <v>0</v>
      </c>
      <c r="Q1096" s="2" t="n">
        <v>0</v>
      </c>
      <c r="R1096" s="2" t="n">
        <v>0</v>
      </c>
      <c r="S1096" s="2" t="n">
        <v>0</v>
      </c>
      <c r="T1096" s="2" t="n">
        <v>0</v>
      </c>
      <c r="U1096" s="2" t="n">
        <v>0</v>
      </c>
      <c r="V1096" s="2" t="n">
        <v>0</v>
      </c>
      <c r="W1096" s="2" t="n">
        <v>0</v>
      </c>
      <c r="X1096" s="2" t="n">
        <v>0</v>
      </c>
      <c r="Y1096" s="2" t="n">
        <v>0</v>
      </c>
      <c r="Z1096" s="2" t="n">
        <v>0</v>
      </c>
      <c r="AA1096" s="2" t="n">
        <v>0</v>
      </c>
      <c r="AB1096" s="2" t="n">
        <v>0</v>
      </c>
      <c r="AC1096" s="2" t="n">
        <v>0</v>
      </c>
      <c r="AD1096" s="2" t="n">
        <v>0</v>
      </c>
      <c r="AE1096" s="2" t="n">
        <v>0</v>
      </c>
      <c r="AF1096" s="2" t="n">
        <v>0</v>
      </c>
      <c r="AG1096" s="2" t="n">
        <v>0</v>
      </c>
      <c r="AH1096" s="2" t="n">
        <v>0</v>
      </c>
      <c r="AI1096" s="2" t="n">
        <v>0</v>
      </c>
      <c r="AJ1096" s="2" t="n">
        <v>0</v>
      </c>
      <c r="AK1096" s="2" t="n">
        <v>0</v>
      </c>
      <c r="AL1096" s="2" t="n">
        <v>0</v>
      </c>
      <c r="AM1096" s="2" t="n">
        <v>0</v>
      </c>
      <c r="AN1096" s="2" t="n">
        <v>0</v>
      </c>
      <c r="AO1096" s="2" t="n">
        <v>0</v>
      </c>
      <c r="AP1096" s="2" t="n">
        <v>0</v>
      </c>
      <c r="AQ1096" s="2" t="n">
        <v>0</v>
      </c>
      <c r="AR1096" s="2" t="n">
        <v>0</v>
      </c>
      <c r="AS1096" s="2" t="n">
        <v>0</v>
      </c>
      <c r="AT1096" s="2" t="n">
        <v>0</v>
      </c>
      <c r="AU1096" s="2" t="n">
        <v>0</v>
      </c>
      <c r="AV1096" s="2" t="n">
        <v>0</v>
      </c>
      <c r="AW1096" s="2" t="n">
        <v>0</v>
      </c>
      <c r="AX1096" s="2" t="n">
        <v>0</v>
      </c>
      <c r="AY1096" s="2" t="n">
        <v>0</v>
      </c>
      <c r="AZ1096" s="2" t="n">
        <v>0</v>
      </c>
      <c r="BA1096" s="2" t="n">
        <v>0</v>
      </c>
      <c r="BB1096" s="2" t="n">
        <v>0</v>
      </c>
      <c r="BC1096" s="2" t="n">
        <v>0</v>
      </c>
      <c r="BD1096" s="2" t="n">
        <v>0</v>
      </c>
      <c r="BE1096" s="2" t="n">
        <v>0</v>
      </c>
      <c r="BF1096" s="2" t="n">
        <v>0</v>
      </c>
      <c r="BG1096" s="2" t="n">
        <v>0</v>
      </c>
      <c r="BH1096" s="2" t="n">
        <v>0</v>
      </c>
      <c r="BI1096" s="2" t="n">
        <v>0</v>
      </c>
      <c r="BJ1096" s="2" t="n">
        <v>0</v>
      </c>
      <c r="BK1096" s="2" t="n">
        <v>0</v>
      </c>
      <c r="BL1096" s="2" t="n">
        <v>0</v>
      </c>
      <c r="BM1096" s="2" t="n">
        <v>0</v>
      </c>
      <c r="BN1096" s="2" t="n">
        <v>0</v>
      </c>
      <c r="BO1096" s="2" t="n">
        <v>0</v>
      </c>
      <c r="BP1096" s="2" t="n">
        <v>0</v>
      </c>
      <c r="BQ1096" s="2" t="n">
        <v>0</v>
      </c>
      <c r="BR1096" s="2" t="n">
        <v>0</v>
      </c>
      <c r="BS1096" s="2" t="n">
        <v>0</v>
      </c>
      <c r="BT1096" s="2" t="n">
        <v>0</v>
      </c>
      <c r="BU1096" s="2" t="n">
        <v>0</v>
      </c>
      <c r="BV1096" s="2" t="n">
        <v>0</v>
      </c>
      <c r="BW1096" s="2" t="n">
        <v>0</v>
      </c>
      <c r="BX1096" s="2" t="n">
        <v>0</v>
      </c>
      <c r="BY1096" s="2" t="n">
        <v>0</v>
      </c>
      <c r="BZ1096" s="2" t="n">
        <v>0</v>
      </c>
      <c r="CA1096" s="2" t="n">
        <v>0</v>
      </c>
      <c r="CB1096" s="2" t="n">
        <v>0</v>
      </c>
      <c r="CC1096" s="2" t="n">
        <v>0</v>
      </c>
      <c r="CD1096" s="2" t="n">
        <v>0</v>
      </c>
      <c r="CE1096" s="2" t="n">
        <v>0</v>
      </c>
      <c r="CF1096" s="2" t="n">
        <v>0</v>
      </c>
      <c r="CG1096" s="2" t="n">
        <v>0</v>
      </c>
      <c r="CH1096" s="2" t="n">
        <v>0</v>
      </c>
      <c r="CI1096" s="2" t="n">
        <v>0</v>
      </c>
      <c r="CJ1096" s="2" t="n">
        <v>0</v>
      </c>
      <c r="CK1096" s="2" t="n">
        <v>0</v>
      </c>
      <c r="CL1096" s="2" t="n">
        <v>0</v>
      </c>
      <c r="CM1096" s="2" t="n">
        <v>0</v>
      </c>
      <c r="CN1096" s="2" t="n">
        <v>0</v>
      </c>
      <c r="CO1096" s="2" t="n">
        <v>0</v>
      </c>
      <c r="CP1096" s="2" t="n">
        <v>0</v>
      </c>
      <c r="CQ1096" s="2" t="n">
        <v>0</v>
      </c>
      <c r="CR1096" s="2" t="n">
        <v>0</v>
      </c>
      <c r="CS1096" s="2" t="n">
        <v>0</v>
      </c>
      <c r="CT1096" s="2" t="n">
        <v>0</v>
      </c>
      <c r="CU1096" s="2" t="n">
        <v>0</v>
      </c>
      <c r="CV1096" s="2" t="n">
        <v>0</v>
      </c>
      <c r="CW1096" s="2" t="n">
        <v>0</v>
      </c>
      <c r="CX1096" s="2" t="n">
        <v>0</v>
      </c>
      <c r="CY1096" s="2" t="n">
        <v>0</v>
      </c>
      <c r="CZ1096" s="2" t="n">
        <v>0</v>
      </c>
      <c r="DA1096" s="2" t="n">
        <v>0</v>
      </c>
      <c r="DB1096" s="2" t="n">
        <v>0</v>
      </c>
      <c r="DC1096" s="2" t="n">
        <v>0</v>
      </c>
      <c r="DD1096" s="2" t="n">
        <v>0</v>
      </c>
      <c r="DE1096" s="2" t="n">
        <v>0</v>
      </c>
      <c r="DF1096" s="2" t="n">
        <v>0</v>
      </c>
      <c r="DG1096" s="2" t="n">
        <v>2.98</v>
      </c>
      <c r="DH1096" s="2" t="n">
        <v>0</v>
      </c>
      <c r="DI1096" s="2" t="n">
        <v>0</v>
      </c>
      <c r="DJ1096" s="2" t="n">
        <v>14.91</v>
      </c>
      <c r="DK1096" s="2" t="n">
        <v>0</v>
      </c>
      <c r="DL1096" s="2" t="n">
        <v>0</v>
      </c>
      <c r="DM1096" s="2" t="n">
        <v>37.77</v>
      </c>
      <c r="DN1096" s="2" t="n">
        <v>5.96</v>
      </c>
      <c r="DO1096" s="2" t="n">
        <v>0</v>
      </c>
      <c r="DP1096" s="2" t="n">
        <v>56.4</v>
      </c>
      <c r="DQ1096" s="2" t="n">
        <v>17.78</v>
      </c>
      <c r="DR1096" s="2" t="n">
        <v>0</v>
      </c>
      <c r="DS1096" s="2" t="n">
        <v>73.28</v>
      </c>
      <c r="DT1096" s="2" t="n">
        <v>39.1</v>
      </c>
      <c r="DU1096" s="2" t="n">
        <v>0</v>
      </c>
      <c r="DV1096" s="2" t="n">
        <v>75.17</v>
      </c>
      <c r="DW1096" s="2" t="n">
        <v>57.53</v>
      </c>
      <c r="DX1096" s="2" t="n">
        <v>0</v>
      </c>
      <c r="DY1096" s="2" t="n">
        <v>88.34</v>
      </c>
      <c r="DZ1096" s="2" t="n">
        <v>73.28</v>
      </c>
      <c r="EA1096" s="2" t="n">
        <v>0</v>
      </c>
      <c r="EB1096" s="2" t="n">
        <v>100</v>
      </c>
      <c r="EC1096" s="2" t="n">
        <v>78.97</v>
      </c>
      <c r="ED1096" s="2" t="n">
        <v>0</v>
      </c>
      <c r="EE1096" s="2" t="n">
        <v>100</v>
      </c>
      <c r="EF1096" s="2" t="n">
        <v>90.84</v>
      </c>
      <c r="EG1096" s="2" t="n">
        <v>0</v>
      </c>
      <c r="EH1096" s="2" t="n">
        <v>100</v>
      </c>
      <c r="EI1096" s="2" t="n">
        <v>100</v>
      </c>
      <c r="EJ1096" s="2" t="n">
        <v>0</v>
      </c>
      <c r="EK1096" s="2" t="n">
        <v>100</v>
      </c>
      <c r="EL1096" s="2" t="n">
        <v>100</v>
      </c>
      <c r="EM1096" s="2" t="n">
        <v>0</v>
      </c>
      <c r="EN1096" s="2" t="n">
        <v>100</v>
      </c>
      <c r="EO1096" s="2" t="n">
        <v>100</v>
      </c>
      <c r="EP1096" s="2" t="n">
        <v>0</v>
      </c>
    </row>
    <row r="1097">
      <c r="A1097" s="2" t="n">
        <v>3</v>
      </c>
      <c r="B1097" s="2" t="inlineStr">
        <is>
          <t>35.04.02</t>
        </is>
      </c>
      <c r="C1097" s="2" t="inlineStr">
        <is>
          <t>Rodapé em pintura para escadaria| áreas técnicas</t>
        </is>
      </c>
      <c r="D1097" s="2" t="inlineStr">
        <is>
          <t>16/03/2028</t>
        </is>
      </c>
      <c r="E1097" s="2" t="inlineStr">
        <is>
          <t>06/10/2028</t>
        </is>
      </c>
      <c r="F1097" s="2" t="n">
        <v>45004.78108666638</v>
      </c>
      <c r="G1097" s="2" t="n">
        <v>0</v>
      </c>
      <c r="H1097" s="2" t="n">
        <v>45004.78108666638</v>
      </c>
      <c r="I1097" s="2" t="n">
        <v>0</v>
      </c>
      <c r="J1097" s="2" t="n">
        <v>0</v>
      </c>
      <c r="K1097" s="2" t="n">
        <v>0</v>
      </c>
      <c r="L1097" s="2" t="n">
        <v>0</v>
      </c>
      <c r="M1097" s="2" t="n">
        <v>0</v>
      </c>
      <c r="N1097" s="2" t="n">
        <v>0</v>
      </c>
      <c r="O1097" s="2" t="n">
        <v>0</v>
      </c>
      <c r="P1097" s="2" t="n">
        <v>0</v>
      </c>
      <c r="Q1097" s="2" t="n">
        <v>0</v>
      </c>
      <c r="R1097" s="2" t="n">
        <v>0</v>
      </c>
      <c r="S1097" s="2" t="n">
        <v>0</v>
      </c>
      <c r="T1097" s="2" t="n">
        <v>0</v>
      </c>
      <c r="U1097" s="2" t="n">
        <v>0</v>
      </c>
      <c r="V1097" s="2" t="n">
        <v>0</v>
      </c>
      <c r="W1097" s="2" t="n">
        <v>0</v>
      </c>
      <c r="X1097" s="2" t="n">
        <v>0</v>
      </c>
      <c r="Y1097" s="2" t="n">
        <v>0</v>
      </c>
      <c r="Z1097" s="2" t="n">
        <v>0</v>
      </c>
      <c r="AA1097" s="2" t="n">
        <v>0</v>
      </c>
      <c r="AB1097" s="2" t="n">
        <v>0</v>
      </c>
      <c r="AC1097" s="2" t="n">
        <v>0</v>
      </c>
      <c r="AD1097" s="2" t="n">
        <v>0</v>
      </c>
      <c r="AE1097" s="2" t="n">
        <v>0</v>
      </c>
      <c r="AF1097" s="2" t="n">
        <v>0</v>
      </c>
      <c r="AG1097" s="2" t="n">
        <v>0</v>
      </c>
      <c r="AH1097" s="2" t="n">
        <v>0</v>
      </c>
      <c r="AI1097" s="2" t="n">
        <v>0</v>
      </c>
      <c r="AJ1097" s="2" t="n">
        <v>0</v>
      </c>
      <c r="AK1097" s="2" t="n">
        <v>0</v>
      </c>
      <c r="AL1097" s="2" t="n">
        <v>0</v>
      </c>
      <c r="AM1097" s="2" t="n">
        <v>0</v>
      </c>
      <c r="AN1097" s="2" t="n">
        <v>0</v>
      </c>
      <c r="AO1097" s="2" t="n">
        <v>0</v>
      </c>
      <c r="AP1097" s="2" t="n">
        <v>0</v>
      </c>
      <c r="AQ1097" s="2" t="n">
        <v>0</v>
      </c>
      <c r="AR1097" s="2" t="n">
        <v>0</v>
      </c>
      <c r="AS1097" s="2" t="n">
        <v>0</v>
      </c>
      <c r="AT1097" s="2" t="n">
        <v>0</v>
      </c>
      <c r="AU1097" s="2" t="n">
        <v>0</v>
      </c>
      <c r="AV1097" s="2" t="n">
        <v>0</v>
      </c>
      <c r="AW1097" s="2" t="n">
        <v>0</v>
      </c>
      <c r="AX1097" s="2" t="n">
        <v>0</v>
      </c>
      <c r="AY1097" s="2" t="n">
        <v>0</v>
      </c>
      <c r="AZ1097" s="2" t="n">
        <v>0</v>
      </c>
      <c r="BA1097" s="2" t="n">
        <v>0</v>
      </c>
      <c r="BB1097" s="2" t="n">
        <v>0</v>
      </c>
      <c r="BC1097" s="2" t="n">
        <v>0</v>
      </c>
      <c r="BD1097" s="2" t="n">
        <v>0</v>
      </c>
      <c r="BE1097" s="2" t="n">
        <v>0</v>
      </c>
      <c r="BF1097" s="2" t="n">
        <v>0</v>
      </c>
      <c r="BG1097" s="2" t="n">
        <v>0</v>
      </c>
      <c r="BH1097" s="2" t="n">
        <v>0</v>
      </c>
      <c r="BI1097" s="2" t="n">
        <v>0</v>
      </c>
      <c r="BJ1097" s="2" t="n">
        <v>0</v>
      </c>
      <c r="BK1097" s="2" t="n">
        <v>0</v>
      </c>
      <c r="BL1097" s="2" t="n">
        <v>0</v>
      </c>
      <c r="BM1097" s="2" t="n">
        <v>0</v>
      </c>
      <c r="BN1097" s="2" t="n">
        <v>0</v>
      </c>
      <c r="BO1097" s="2" t="n">
        <v>0</v>
      </c>
      <c r="BP1097" s="2" t="n">
        <v>0</v>
      </c>
      <c r="BQ1097" s="2" t="n">
        <v>0</v>
      </c>
      <c r="BR1097" s="2" t="n">
        <v>0</v>
      </c>
      <c r="BS1097" s="2" t="n">
        <v>0</v>
      </c>
      <c r="BT1097" s="2" t="n">
        <v>0</v>
      </c>
      <c r="BU1097" s="2" t="n">
        <v>0</v>
      </c>
      <c r="BV1097" s="2" t="n">
        <v>0</v>
      </c>
      <c r="BW1097" s="2" t="n">
        <v>0</v>
      </c>
      <c r="BX1097" s="2" t="n">
        <v>0</v>
      </c>
      <c r="BY1097" s="2" t="n">
        <v>0</v>
      </c>
      <c r="BZ1097" s="2" t="n">
        <v>0</v>
      </c>
      <c r="CA1097" s="2" t="n">
        <v>0</v>
      </c>
      <c r="CB1097" s="2" t="n">
        <v>0</v>
      </c>
      <c r="CC1097" s="2" t="n">
        <v>0</v>
      </c>
      <c r="CD1097" s="2" t="n">
        <v>0</v>
      </c>
      <c r="CE1097" s="2" t="n">
        <v>0</v>
      </c>
      <c r="CF1097" s="2" t="n">
        <v>0</v>
      </c>
      <c r="CG1097" s="2" t="n">
        <v>0</v>
      </c>
      <c r="CH1097" s="2" t="n">
        <v>0</v>
      </c>
      <c r="CI1097" s="2" t="n">
        <v>0</v>
      </c>
      <c r="CJ1097" s="2" t="n">
        <v>0</v>
      </c>
      <c r="CK1097" s="2" t="n">
        <v>0</v>
      </c>
      <c r="CL1097" s="2" t="n">
        <v>0</v>
      </c>
      <c r="CM1097" s="2" t="n">
        <v>0</v>
      </c>
      <c r="CN1097" s="2" t="n">
        <v>0</v>
      </c>
      <c r="CO1097" s="2" t="n">
        <v>0</v>
      </c>
      <c r="CP1097" s="2" t="n">
        <v>0</v>
      </c>
      <c r="CQ1097" s="2" t="n">
        <v>0</v>
      </c>
      <c r="CR1097" s="2" t="n">
        <v>0</v>
      </c>
      <c r="CS1097" s="2" t="n">
        <v>0</v>
      </c>
      <c r="CT1097" s="2" t="n">
        <v>0</v>
      </c>
      <c r="CU1097" s="2" t="n">
        <v>0</v>
      </c>
      <c r="CV1097" s="2" t="n">
        <v>0</v>
      </c>
      <c r="CW1097" s="2" t="n">
        <v>0</v>
      </c>
      <c r="CX1097" s="2" t="n">
        <v>0</v>
      </c>
      <c r="CY1097" s="2" t="n">
        <v>0</v>
      </c>
      <c r="CZ1097" s="2" t="n">
        <v>0</v>
      </c>
      <c r="DA1097" s="2" t="n">
        <v>0</v>
      </c>
      <c r="DB1097" s="2" t="n">
        <v>0</v>
      </c>
      <c r="DC1097" s="2" t="n">
        <v>0</v>
      </c>
      <c r="DD1097" s="2" t="n">
        <v>0</v>
      </c>
      <c r="DE1097" s="2" t="n">
        <v>0</v>
      </c>
      <c r="DF1097" s="2" t="n">
        <v>0</v>
      </c>
      <c r="DG1097" s="2" t="n">
        <v>2.98</v>
      </c>
      <c r="DH1097" s="2" t="n">
        <v>0</v>
      </c>
      <c r="DI1097" s="2" t="n">
        <v>0</v>
      </c>
      <c r="DJ1097" s="2" t="n">
        <v>14.91</v>
      </c>
      <c r="DK1097" s="2" t="n">
        <v>0</v>
      </c>
      <c r="DL1097" s="2" t="n">
        <v>0</v>
      </c>
      <c r="DM1097" s="2" t="n">
        <v>37.77</v>
      </c>
      <c r="DN1097" s="2" t="n">
        <v>5.96</v>
      </c>
      <c r="DO1097" s="2" t="n">
        <v>0</v>
      </c>
      <c r="DP1097" s="2" t="n">
        <v>56.4</v>
      </c>
      <c r="DQ1097" s="2" t="n">
        <v>17.78</v>
      </c>
      <c r="DR1097" s="2" t="n">
        <v>0</v>
      </c>
      <c r="DS1097" s="2" t="n">
        <v>73.28</v>
      </c>
      <c r="DT1097" s="2" t="n">
        <v>39.1</v>
      </c>
      <c r="DU1097" s="2" t="n">
        <v>0</v>
      </c>
      <c r="DV1097" s="2" t="n">
        <v>75.17</v>
      </c>
      <c r="DW1097" s="2" t="n">
        <v>57.53</v>
      </c>
      <c r="DX1097" s="2" t="n">
        <v>0</v>
      </c>
      <c r="DY1097" s="2" t="n">
        <v>88.34</v>
      </c>
      <c r="DZ1097" s="2" t="n">
        <v>73.28</v>
      </c>
      <c r="EA1097" s="2" t="n">
        <v>0</v>
      </c>
      <c r="EB1097" s="2" t="n">
        <v>100</v>
      </c>
      <c r="EC1097" s="2" t="n">
        <v>78.97</v>
      </c>
      <c r="ED1097" s="2" t="n">
        <v>0</v>
      </c>
      <c r="EE1097" s="2" t="n">
        <v>100</v>
      </c>
      <c r="EF1097" s="2" t="n">
        <v>90.84</v>
      </c>
      <c r="EG1097" s="2" t="n">
        <v>0</v>
      </c>
      <c r="EH1097" s="2" t="n">
        <v>100</v>
      </c>
      <c r="EI1097" s="2" t="n">
        <v>100</v>
      </c>
      <c r="EJ1097" s="2" t="n">
        <v>0</v>
      </c>
      <c r="EK1097" s="2" t="n">
        <v>100</v>
      </c>
      <c r="EL1097" s="2" t="n">
        <v>100</v>
      </c>
      <c r="EM1097" s="2" t="n">
        <v>0</v>
      </c>
      <c r="EN1097" s="2" t="n">
        <v>100</v>
      </c>
      <c r="EO1097" s="2" t="n">
        <v>100</v>
      </c>
      <c r="EP1097" s="2" t="n">
        <v>0</v>
      </c>
    </row>
    <row r="1098">
      <c r="A1098" s="2" t="n">
        <v>2</v>
      </c>
      <c r="B1098" s="2" t="inlineStr">
        <is>
          <t>35.05</t>
        </is>
      </c>
      <c r="C1098" s="2" t="inlineStr">
        <is>
          <t>Caiação</t>
        </is>
      </c>
      <c r="D1098" s="2" t="inlineStr">
        <is>
          <t>27/01/2027</t>
        </is>
      </c>
      <c r="E1098" s="2" t="inlineStr">
        <is>
          <t>28/11/2028</t>
        </is>
      </c>
      <c r="F1098" s="2" t="n">
        <v>61838.09120944908</v>
      </c>
      <c r="G1098" s="2" t="n">
        <v>0</v>
      </c>
      <c r="H1098" s="2" t="n">
        <v>61838.09120944908</v>
      </c>
      <c r="I1098" s="2" t="n">
        <v>0</v>
      </c>
      <c r="J1098" s="2" t="n">
        <v>0</v>
      </c>
      <c r="K1098" s="2" t="n">
        <v>0</v>
      </c>
      <c r="L1098" s="2" t="n">
        <v>0</v>
      </c>
      <c r="M1098" s="2" t="n">
        <v>0</v>
      </c>
      <c r="N1098" s="2" t="n">
        <v>0</v>
      </c>
      <c r="O1098" s="2" t="n">
        <v>0</v>
      </c>
      <c r="P1098" s="2" t="n">
        <v>0</v>
      </c>
      <c r="Q1098" s="2" t="n">
        <v>0</v>
      </c>
      <c r="R1098" s="2" t="n">
        <v>0</v>
      </c>
      <c r="S1098" s="2" t="n">
        <v>0</v>
      </c>
      <c r="T1098" s="2" t="n">
        <v>0</v>
      </c>
      <c r="U1098" s="2" t="n">
        <v>0</v>
      </c>
      <c r="V1098" s="2" t="n">
        <v>0</v>
      </c>
      <c r="W1098" s="2" t="n">
        <v>0</v>
      </c>
      <c r="X1098" s="2" t="n">
        <v>0</v>
      </c>
      <c r="Y1098" s="2" t="n">
        <v>0</v>
      </c>
      <c r="Z1098" s="2" t="n">
        <v>0</v>
      </c>
      <c r="AA1098" s="2" t="n">
        <v>0</v>
      </c>
      <c r="AB1098" s="2" t="n">
        <v>0</v>
      </c>
      <c r="AC1098" s="2" t="n">
        <v>0</v>
      </c>
      <c r="AD1098" s="2" t="n">
        <v>0</v>
      </c>
      <c r="AE1098" s="2" t="n">
        <v>0</v>
      </c>
      <c r="AF1098" s="2" t="n">
        <v>0</v>
      </c>
      <c r="AG1098" s="2" t="n">
        <v>0</v>
      </c>
      <c r="AH1098" s="2" t="n">
        <v>0</v>
      </c>
      <c r="AI1098" s="2" t="n">
        <v>0</v>
      </c>
      <c r="AJ1098" s="2" t="n">
        <v>0</v>
      </c>
      <c r="AK1098" s="2" t="n">
        <v>0</v>
      </c>
      <c r="AL1098" s="2" t="n">
        <v>0</v>
      </c>
      <c r="AM1098" s="2" t="n">
        <v>0</v>
      </c>
      <c r="AN1098" s="2" t="n">
        <v>0</v>
      </c>
      <c r="AO1098" s="2" t="n">
        <v>0</v>
      </c>
      <c r="AP1098" s="2" t="n">
        <v>0</v>
      </c>
      <c r="AQ1098" s="2" t="n">
        <v>0</v>
      </c>
      <c r="AR1098" s="2" t="n">
        <v>0</v>
      </c>
      <c r="AS1098" s="2" t="n">
        <v>0</v>
      </c>
      <c r="AT1098" s="2" t="n">
        <v>0</v>
      </c>
      <c r="AU1098" s="2" t="n">
        <v>0</v>
      </c>
      <c r="AV1098" s="2" t="n">
        <v>0</v>
      </c>
      <c r="AW1098" s="2" t="n">
        <v>0</v>
      </c>
      <c r="AX1098" s="2" t="n">
        <v>0</v>
      </c>
      <c r="AY1098" s="2" t="n">
        <v>0</v>
      </c>
      <c r="AZ1098" s="2" t="n">
        <v>0</v>
      </c>
      <c r="BA1098" s="2" t="n">
        <v>0</v>
      </c>
      <c r="BB1098" s="2" t="n">
        <v>0</v>
      </c>
      <c r="BC1098" s="2" t="n">
        <v>0</v>
      </c>
      <c r="BD1098" s="2" t="n">
        <v>0</v>
      </c>
      <c r="BE1098" s="2" t="n">
        <v>0</v>
      </c>
      <c r="BF1098" s="2" t="n">
        <v>0</v>
      </c>
      <c r="BG1098" s="2" t="n">
        <v>0</v>
      </c>
      <c r="BH1098" s="2" t="n">
        <v>0</v>
      </c>
      <c r="BI1098" s="2" t="n">
        <v>0</v>
      </c>
      <c r="BJ1098" s="2" t="n">
        <v>0</v>
      </c>
      <c r="BK1098" s="2" t="n">
        <v>0</v>
      </c>
      <c r="BL1098" s="2" t="n">
        <v>0</v>
      </c>
      <c r="BM1098" s="2" t="n">
        <v>0</v>
      </c>
      <c r="BN1098" s="2" t="n">
        <v>0</v>
      </c>
      <c r="BO1098" s="2" t="n">
        <v>0</v>
      </c>
      <c r="BP1098" s="2" t="n">
        <v>0</v>
      </c>
      <c r="BQ1098" s="2" t="n">
        <v>0</v>
      </c>
      <c r="BR1098" s="2" t="n">
        <v>0</v>
      </c>
      <c r="BS1098" s="2" t="n">
        <v>0</v>
      </c>
      <c r="BT1098" s="2" t="n">
        <v>0</v>
      </c>
      <c r="BU1098" s="2" t="n">
        <v>0</v>
      </c>
      <c r="BV1098" s="2" t="n">
        <v>0</v>
      </c>
      <c r="BW1098" s="2" t="n">
        <v>0</v>
      </c>
      <c r="BX1098" s="2" t="n">
        <v>0</v>
      </c>
      <c r="BY1098" s="2" t="n">
        <v>0</v>
      </c>
      <c r="BZ1098" s="2" t="n">
        <v>0</v>
      </c>
      <c r="CA1098" s="2" t="n">
        <v>0.09</v>
      </c>
      <c r="CB1098" s="2" t="n">
        <v>0</v>
      </c>
      <c r="CC1098" s="2" t="n">
        <v>0</v>
      </c>
      <c r="CD1098" s="2" t="n">
        <v>0.68</v>
      </c>
      <c r="CE1098" s="2" t="n">
        <v>0</v>
      </c>
      <c r="CF1098" s="2" t="n">
        <v>0.58</v>
      </c>
      <c r="CG1098" s="2" t="n">
        <v>0.68</v>
      </c>
      <c r="CH1098" s="2" t="n">
        <v>0</v>
      </c>
      <c r="CI1098" s="2" t="n">
        <v>2.54</v>
      </c>
      <c r="CJ1098" s="2" t="n">
        <v>2.15</v>
      </c>
      <c r="CK1098" s="2" t="n">
        <v>0</v>
      </c>
      <c r="CL1098" s="2" t="n">
        <v>4.11</v>
      </c>
      <c r="CM1098" s="2" t="n">
        <v>4.87</v>
      </c>
      <c r="CN1098" s="2" t="n">
        <v>0</v>
      </c>
      <c r="CO1098" s="2" t="n">
        <v>5.74</v>
      </c>
      <c r="CP1098" s="2" t="n">
        <v>9.07</v>
      </c>
      <c r="CQ1098" s="2" t="n">
        <v>0</v>
      </c>
      <c r="CR1098" s="2" t="n">
        <v>7.58</v>
      </c>
      <c r="CS1098" s="2" t="n">
        <v>15.18</v>
      </c>
      <c r="CT1098" s="2" t="n">
        <v>0</v>
      </c>
      <c r="CU1098" s="2" t="n">
        <v>10.25</v>
      </c>
      <c r="CV1098" s="2" t="n">
        <v>20.71</v>
      </c>
      <c r="CW1098" s="2" t="n">
        <v>0</v>
      </c>
      <c r="CX1098" s="2" t="n">
        <v>16.27</v>
      </c>
      <c r="CY1098" s="2" t="n">
        <v>22.98</v>
      </c>
      <c r="CZ1098" s="2" t="n">
        <v>0</v>
      </c>
      <c r="DA1098" s="2" t="n">
        <v>25.76</v>
      </c>
      <c r="DB1098" s="2" t="n">
        <v>24.48</v>
      </c>
      <c r="DC1098" s="2" t="n">
        <v>0</v>
      </c>
      <c r="DD1098" s="2" t="n">
        <v>33.11</v>
      </c>
      <c r="DE1098" s="2" t="n">
        <v>25.55</v>
      </c>
      <c r="DF1098" s="2" t="n">
        <v>0</v>
      </c>
      <c r="DG1098" s="2" t="n">
        <v>39.54</v>
      </c>
      <c r="DH1098" s="2" t="n">
        <v>30.81</v>
      </c>
      <c r="DI1098" s="2" t="n">
        <v>0</v>
      </c>
      <c r="DJ1098" s="2" t="n">
        <v>45.93</v>
      </c>
      <c r="DK1098" s="2" t="n">
        <v>38.22</v>
      </c>
      <c r="DL1098" s="2" t="n">
        <v>0</v>
      </c>
      <c r="DM1098" s="2" t="n">
        <v>52.67</v>
      </c>
      <c r="DN1098" s="2" t="n">
        <v>48.7</v>
      </c>
      <c r="DO1098" s="2" t="n">
        <v>0</v>
      </c>
      <c r="DP1098" s="2" t="n">
        <v>58.45</v>
      </c>
      <c r="DQ1098" s="2" t="n">
        <v>57.12</v>
      </c>
      <c r="DR1098" s="2" t="n">
        <v>0</v>
      </c>
      <c r="DS1098" s="2" t="n">
        <v>66.61</v>
      </c>
      <c r="DT1098" s="2" t="n">
        <v>63.97</v>
      </c>
      <c r="DU1098" s="2" t="n">
        <v>0</v>
      </c>
      <c r="DV1098" s="2" t="n">
        <v>74.23999999999999</v>
      </c>
      <c r="DW1098" s="2" t="n">
        <v>71.97</v>
      </c>
      <c r="DX1098" s="2" t="n">
        <v>0</v>
      </c>
      <c r="DY1098" s="2" t="n">
        <v>80.48999999999999</v>
      </c>
      <c r="DZ1098" s="2" t="n">
        <v>79.5</v>
      </c>
      <c r="EA1098" s="2" t="n">
        <v>0</v>
      </c>
      <c r="EB1098" s="2" t="n">
        <v>88.48999999999999</v>
      </c>
      <c r="EC1098" s="2" t="n">
        <v>87.37</v>
      </c>
      <c r="ED1098" s="2" t="n">
        <v>0</v>
      </c>
      <c r="EE1098" s="2" t="n">
        <v>94.36</v>
      </c>
      <c r="EF1098" s="2" t="n">
        <v>92.5</v>
      </c>
      <c r="EG1098" s="2" t="n">
        <v>0</v>
      </c>
      <c r="EH1098" s="2" t="n">
        <v>98.23</v>
      </c>
      <c r="EI1098" s="2" t="n">
        <v>96.56</v>
      </c>
      <c r="EJ1098" s="2" t="n">
        <v>0</v>
      </c>
      <c r="EK1098" s="2" t="n">
        <v>100</v>
      </c>
      <c r="EL1098" s="2" t="n">
        <v>99.61</v>
      </c>
      <c r="EM1098" s="2" t="n">
        <v>0</v>
      </c>
      <c r="EN1098" s="2" t="n">
        <v>100</v>
      </c>
      <c r="EO1098" s="2" t="n">
        <v>100</v>
      </c>
      <c r="EP1098" s="2" t="n">
        <v>0</v>
      </c>
    </row>
    <row r="1099">
      <c r="A1099" s="2" t="n">
        <v>3</v>
      </c>
      <c r="B1099" s="2" t="inlineStr">
        <is>
          <t>35.05.01</t>
        </is>
      </c>
      <c r="C1099" s="2" t="inlineStr">
        <is>
          <t>Pintura tipo caiação com três demãos</t>
        </is>
      </c>
      <c r="D1099" s="2" t="inlineStr">
        <is>
          <t>27/01/2027</t>
        </is>
      </c>
      <c r="E1099" s="2" t="inlineStr">
        <is>
          <t>28/11/2028</t>
        </is>
      </c>
      <c r="F1099" s="2" t="n">
        <v>61838.09120944908</v>
      </c>
      <c r="G1099" s="2" t="n">
        <v>0</v>
      </c>
      <c r="H1099" s="2" t="n">
        <v>61838.09120944908</v>
      </c>
      <c r="I1099" s="2" t="n">
        <v>0</v>
      </c>
      <c r="J1099" s="2" t="n">
        <v>0</v>
      </c>
      <c r="K1099" s="2" t="n">
        <v>0</v>
      </c>
      <c r="L1099" s="2" t="n">
        <v>0</v>
      </c>
      <c r="M1099" s="2" t="n">
        <v>0</v>
      </c>
      <c r="N1099" s="2" t="n">
        <v>0</v>
      </c>
      <c r="O1099" s="2" t="n">
        <v>0</v>
      </c>
      <c r="P1099" s="2" t="n">
        <v>0</v>
      </c>
      <c r="Q1099" s="2" t="n">
        <v>0</v>
      </c>
      <c r="R1099" s="2" t="n">
        <v>0</v>
      </c>
      <c r="S1099" s="2" t="n">
        <v>0</v>
      </c>
      <c r="T1099" s="2" t="n">
        <v>0</v>
      </c>
      <c r="U1099" s="2" t="n">
        <v>0</v>
      </c>
      <c r="V1099" s="2" t="n">
        <v>0</v>
      </c>
      <c r="W1099" s="2" t="n">
        <v>0</v>
      </c>
      <c r="X1099" s="2" t="n">
        <v>0</v>
      </c>
      <c r="Y1099" s="2" t="n">
        <v>0</v>
      </c>
      <c r="Z1099" s="2" t="n">
        <v>0</v>
      </c>
      <c r="AA1099" s="2" t="n">
        <v>0</v>
      </c>
      <c r="AB1099" s="2" t="n">
        <v>0</v>
      </c>
      <c r="AC1099" s="2" t="n">
        <v>0</v>
      </c>
      <c r="AD1099" s="2" t="n">
        <v>0</v>
      </c>
      <c r="AE1099" s="2" t="n">
        <v>0</v>
      </c>
      <c r="AF1099" s="2" t="n">
        <v>0</v>
      </c>
      <c r="AG1099" s="2" t="n">
        <v>0</v>
      </c>
      <c r="AH1099" s="2" t="n">
        <v>0</v>
      </c>
      <c r="AI1099" s="2" t="n">
        <v>0</v>
      </c>
      <c r="AJ1099" s="2" t="n">
        <v>0</v>
      </c>
      <c r="AK1099" s="2" t="n">
        <v>0</v>
      </c>
      <c r="AL1099" s="2" t="n">
        <v>0</v>
      </c>
      <c r="AM1099" s="2" t="n">
        <v>0</v>
      </c>
      <c r="AN1099" s="2" t="n">
        <v>0</v>
      </c>
      <c r="AO1099" s="2" t="n">
        <v>0</v>
      </c>
      <c r="AP1099" s="2" t="n">
        <v>0</v>
      </c>
      <c r="AQ1099" s="2" t="n">
        <v>0</v>
      </c>
      <c r="AR1099" s="2" t="n">
        <v>0</v>
      </c>
      <c r="AS1099" s="2" t="n">
        <v>0</v>
      </c>
      <c r="AT1099" s="2" t="n">
        <v>0</v>
      </c>
      <c r="AU1099" s="2" t="n">
        <v>0</v>
      </c>
      <c r="AV1099" s="2" t="n">
        <v>0</v>
      </c>
      <c r="AW1099" s="2" t="n">
        <v>0</v>
      </c>
      <c r="AX1099" s="2" t="n">
        <v>0</v>
      </c>
      <c r="AY1099" s="2" t="n">
        <v>0</v>
      </c>
      <c r="AZ1099" s="2" t="n">
        <v>0</v>
      </c>
      <c r="BA1099" s="2" t="n">
        <v>0</v>
      </c>
      <c r="BB1099" s="2" t="n">
        <v>0</v>
      </c>
      <c r="BC1099" s="2" t="n">
        <v>0</v>
      </c>
      <c r="BD1099" s="2" t="n">
        <v>0</v>
      </c>
      <c r="BE1099" s="2" t="n">
        <v>0</v>
      </c>
      <c r="BF1099" s="2" t="n">
        <v>0</v>
      </c>
      <c r="BG1099" s="2" t="n">
        <v>0</v>
      </c>
      <c r="BH1099" s="2" t="n">
        <v>0</v>
      </c>
      <c r="BI1099" s="2" t="n">
        <v>0</v>
      </c>
      <c r="BJ1099" s="2" t="n">
        <v>0</v>
      </c>
      <c r="BK1099" s="2" t="n">
        <v>0</v>
      </c>
      <c r="BL1099" s="2" t="n">
        <v>0</v>
      </c>
      <c r="BM1099" s="2" t="n">
        <v>0</v>
      </c>
      <c r="BN1099" s="2" t="n">
        <v>0</v>
      </c>
      <c r="BO1099" s="2" t="n">
        <v>0</v>
      </c>
      <c r="BP1099" s="2" t="n">
        <v>0</v>
      </c>
      <c r="BQ1099" s="2" t="n">
        <v>0</v>
      </c>
      <c r="BR1099" s="2" t="n">
        <v>0</v>
      </c>
      <c r="BS1099" s="2" t="n">
        <v>0</v>
      </c>
      <c r="BT1099" s="2" t="n">
        <v>0</v>
      </c>
      <c r="BU1099" s="2" t="n">
        <v>0</v>
      </c>
      <c r="BV1099" s="2" t="n">
        <v>0</v>
      </c>
      <c r="BW1099" s="2" t="n">
        <v>0</v>
      </c>
      <c r="BX1099" s="2" t="n">
        <v>0</v>
      </c>
      <c r="BY1099" s="2" t="n">
        <v>0</v>
      </c>
      <c r="BZ1099" s="2" t="n">
        <v>0</v>
      </c>
      <c r="CA1099" s="2" t="n">
        <v>0.09</v>
      </c>
      <c r="CB1099" s="2" t="n">
        <v>0</v>
      </c>
      <c r="CC1099" s="2" t="n">
        <v>0</v>
      </c>
      <c r="CD1099" s="2" t="n">
        <v>0.68</v>
      </c>
      <c r="CE1099" s="2" t="n">
        <v>0</v>
      </c>
      <c r="CF1099" s="2" t="n">
        <v>0.58</v>
      </c>
      <c r="CG1099" s="2" t="n">
        <v>0.68</v>
      </c>
      <c r="CH1099" s="2" t="n">
        <v>0</v>
      </c>
      <c r="CI1099" s="2" t="n">
        <v>2.54</v>
      </c>
      <c r="CJ1099" s="2" t="n">
        <v>2.15</v>
      </c>
      <c r="CK1099" s="2" t="n">
        <v>0</v>
      </c>
      <c r="CL1099" s="2" t="n">
        <v>4.11</v>
      </c>
      <c r="CM1099" s="2" t="n">
        <v>4.87</v>
      </c>
      <c r="CN1099" s="2" t="n">
        <v>0</v>
      </c>
      <c r="CO1099" s="2" t="n">
        <v>5.74</v>
      </c>
      <c r="CP1099" s="2" t="n">
        <v>9.07</v>
      </c>
      <c r="CQ1099" s="2" t="n">
        <v>0</v>
      </c>
      <c r="CR1099" s="2" t="n">
        <v>7.58</v>
      </c>
      <c r="CS1099" s="2" t="n">
        <v>15.18</v>
      </c>
      <c r="CT1099" s="2" t="n">
        <v>0</v>
      </c>
      <c r="CU1099" s="2" t="n">
        <v>10.25</v>
      </c>
      <c r="CV1099" s="2" t="n">
        <v>20.71</v>
      </c>
      <c r="CW1099" s="2" t="n">
        <v>0</v>
      </c>
      <c r="CX1099" s="2" t="n">
        <v>16.27</v>
      </c>
      <c r="CY1099" s="2" t="n">
        <v>22.98</v>
      </c>
      <c r="CZ1099" s="2" t="n">
        <v>0</v>
      </c>
      <c r="DA1099" s="2" t="n">
        <v>25.76</v>
      </c>
      <c r="DB1099" s="2" t="n">
        <v>24.48</v>
      </c>
      <c r="DC1099" s="2" t="n">
        <v>0</v>
      </c>
      <c r="DD1099" s="2" t="n">
        <v>33.11</v>
      </c>
      <c r="DE1099" s="2" t="n">
        <v>25.55</v>
      </c>
      <c r="DF1099" s="2" t="n">
        <v>0</v>
      </c>
      <c r="DG1099" s="2" t="n">
        <v>39.54</v>
      </c>
      <c r="DH1099" s="2" t="n">
        <v>30.81</v>
      </c>
      <c r="DI1099" s="2" t="n">
        <v>0</v>
      </c>
      <c r="DJ1099" s="2" t="n">
        <v>45.93</v>
      </c>
      <c r="DK1099" s="2" t="n">
        <v>38.22</v>
      </c>
      <c r="DL1099" s="2" t="n">
        <v>0</v>
      </c>
      <c r="DM1099" s="2" t="n">
        <v>52.67</v>
      </c>
      <c r="DN1099" s="2" t="n">
        <v>48.7</v>
      </c>
      <c r="DO1099" s="2" t="n">
        <v>0</v>
      </c>
      <c r="DP1099" s="2" t="n">
        <v>58.45</v>
      </c>
      <c r="DQ1099" s="2" t="n">
        <v>57.12</v>
      </c>
      <c r="DR1099" s="2" t="n">
        <v>0</v>
      </c>
      <c r="DS1099" s="2" t="n">
        <v>66.61</v>
      </c>
      <c r="DT1099" s="2" t="n">
        <v>63.97</v>
      </c>
      <c r="DU1099" s="2" t="n">
        <v>0</v>
      </c>
      <c r="DV1099" s="2" t="n">
        <v>74.23999999999999</v>
      </c>
      <c r="DW1099" s="2" t="n">
        <v>71.97</v>
      </c>
      <c r="DX1099" s="2" t="n">
        <v>0</v>
      </c>
      <c r="DY1099" s="2" t="n">
        <v>80.48999999999999</v>
      </c>
      <c r="DZ1099" s="2" t="n">
        <v>79.5</v>
      </c>
      <c r="EA1099" s="2" t="n">
        <v>0</v>
      </c>
      <c r="EB1099" s="2" t="n">
        <v>88.48999999999999</v>
      </c>
      <c r="EC1099" s="2" t="n">
        <v>87.37</v>
      </c>
      <c r="ED1099" s="2" t="n">
        <v>0</v>
      </c>
      <c r="EE1099" s="2" t="n">
        <v>94.36</v>
      </c>
      <c r="EF1099" s="2" t="n">
        <v>92.5</v>
      </c>
      <c r="EG1099" s="2" t="n">
        <v>0</v>
      </c>
      <c r="EH1099" s="2" t="n">
        <v>98.23</v>
      </c>
      <c r="EI1099" s="2" t="n">
        <v>96.56</v>
      </c>
      <c r="EJ1099" s="2" t="n">
        <v>0</v>
      </c>
      <c r="EK1099" s="2" t="n">
        <v>100</v>
      </c>
      <c r="EL1099" s="2" t="n">
        <v>99.61</v>
      </c>
      <c r="EM1099" s="2" t="n">
        <v>0</v>
      </c>
      <c r="EN1099" s="2" t="n">
        <v>100</v>
      </c>
      <c r="EO1099" s="2" t="n">
        <v>100</v>
      </c>
      <c r="EP1099" s="2" t="n">
        <v>0</v>
      </c>
    </row>
    <row r="1100">
      <c r="A1100" s="2" t="n">
        <v>2</v>
      </c>
      <c r="B1100" s="2" t="inlineStr">
        <is>
          <t>35.06</t>
        </is>
      </c>
      <c r="C1100" s="2" t="inlineStr">
        <is>
          <t>Verniz</t>
        </is>
      </c>
      <c r="D1100" s="2" t="inlineStr">
        <is>
          <t>24/04/2026</t>
        </is>
      </c>
      <c r="E1100" s="2" t="inlineStr">
        <is>
          <t>20/09/2027</t>
        </is>
      </c>
      <c r="F1100" s="2" t="n">
        <v>959810.6724761556</v>
      </c>
      <c r="G1100" s="2" t="n">
        <v>0</v>
      </c>
      <c r="H1100" s="2" t="n">
        <v>959810.6724761556</v>
      </c>
      <c r="I1100" s="2" t="n">
        <v>0</v>
      </c>
      <c r="J1100" s="2" t="n">
        <v>0</v>
      </c>
      <c r="K1100" s="2" t="n">
        <v>0</v>
      </c>
      <c r="L1100" s="2" t="n">
        <v>0</v>
      </c>
      <c r="M1100" s="2" t="n">
        <v>0</v>
      </c>
      <c r="N1100" s="2" t="n">
        <v>0</v>
      </c>
      <c r="O1100" s="2" t="n">
        <v>0</v>
      </c>
      <c r="P1100" s="2" t="n">
        <v>0</v>
      </c>
      <c r="Q1100" s="2" t="n">
        <v>0</v>
      </c>
      <c r="R1100" s="2" t="n">
        <v>0</v>
      </c>
      <c r="S1100" s="2" t="n">
        <v>0</v>
      </c>
      <c r="T1100" s="2" t="n">
        <v>0</v>
      </c>
      <c r="U1100" s="2" t="n">
        <v>0</v>
      </c>
      <c r="V1100" s="2" t="n">
        <v>0</v>
      </c>
      <c r="W1100" s="2" t="n">
        <v>0</v>
      </c>
      <c r="X1100" s="2" t="n">
        <v>0</v>
      </c>
      <c r="Y1100" s="2" t="n">
        <v>0</v>
      </c>
      <c r="Z1100" s="2" t="n">
        <v>0</v>
      </c>
      <c r="AA1100" s="2" t="n">
        <v>0</v>
      </c>
      <c r="AB1100" s="2" t="n">
        <v>0</v>
      </c>
      <c r="AC1100" s="2" t="n">
        <v>0</v>
      </c>
      <c r="AD1100" s="2" t="n">
        <v>0</v>
      </c>
      <c r="AE1100" s="2" t="n">
        <v>0</v>
      </c>
      <c r="AF1100" s="2" t="n">
        <v>0</v>
      </c>
      <c r="AG1100" s="2" t="n">
        <v>0</v>
      </c>
      <c r="AH1100" s="2" t="n">
        <v>0</v>
      </c>
      <c r="AI1100" s="2" t="n">
        <v>0</v>
      </c>
      <c r="AJ1100" s="2" t="n">
        <v>0</v>
      </c>
      <c r="AK1100" s="2" t="n">
        <v>0</v>
      </c>
      <c r="AL1100" s="2" t="n">
        <v>0</v>
      </c>
      <c r="AM1100" s="2" t="n">
        <v>0</v>
      </c>
      <c r="AN1100" s="2" t="n">
        <v>0</v>
      </c>
      <c r="AO1100" s="2" t="n">
        <v>0</v>
      </c>
      <c r="AP1100" s="2" t="n">
        <v>0</v>
      </c>
      <c r="AQ1100" s="2" t="n">
        <v>0</v>
      </c>
      <c r="AR1100" s="2" t="n">
        <v>0</v>
      </c>
      <c r="AS1100" s="2" t="n">
        <v>0</v>
      </c>
      <c r="AT1100" s="2" t="n">
        <v>0</v>
      </c>
      <c r="AU1100" s="2" t="n">
        <v>0</v>
      </c>
      <c r="AV1100" s="2" t="n">
        <v>5.46</v>
      </c>
      <c r="AW1100" s="2" t="n">
        <v>2.64</v>
      </c>
      <c r="AX1100" s="2" t="n">
        <v>6.69</v>
      </c>
      <c r="AY1100" s="2" t="n">
        <v>12.79</v>
      </c>
      <c r="AZ1100" s="2" t="n">
        <v>10.5</v>
      </c>
      <c r="BA1100" s="2" t="n">
        <v>16.93</v>
      </c>
      <c r="BB1100" s="2" t="n">
        <v>20.68</v>
      </c>
      <c r="BC1100" s="2" t="n">
        <v>19.05</v>
      </c>
      <c r="BD1100" s="2" t="n">
        <v>22.28</v>
      </c>
      <c r="BE1100" s="2" t="n">
        <v>32.21</v>
      </c>
      <c r="BF1100" s="2" t="n">
        <v>28.24</v>
      </c>
      <c r="BG1100" s="2" t="n">
        <v>35.9</v>
      </c>
      <c r="BH1100" s="2" t="n">
        <v>44.36</v>
      </c>
      <c r="BI1100" s="2" t="n">
        <v>46.39</v>
      </c>
      <c r="BJ1100" s="2" t="n">
        <v>41.35</v>
      </c>
      <c r="BK1100" s="2" t="n">
        <v>57.74</v>
      </c>
      <c r="BL1100" s="2" t="n">
        <v>61.75</v>
      </c>
      <c r="BM1100" s="2" t="n">
        <v>41.35</v>
      </c>
      <c r="BN1100" s="2" t="n">
        <v>72.22</v>
      </c>
      <c r="BO1100" s="2" t="n">
        <v>77.73</v>
      </c>
      <c r="BP1100" s="2" t="n">
        <v>41.35</v>
      </c>
      <c r="BQ1100" s="2" t="n">
        <v>83.15000000000001</v>
      </c>
      <c r="BR1100" s="2" t="n">
        <v>87.08</v>
      </c>
      <c r="BS1100" s="2" t="n">
        <v>41.35</v>
      </c>
      <c r="BT1100" s="2" t="n">
        <v>89.55</v>
      </c>
      <c r="BU1100" s="2" t="n">
        <v>92.5</v>
      </c>
      <c r="BV1100" s="2" t="n">
        <v>41.35</v>
      </c>
      <c r="BW1100" s="2" t="n">
        <v>92.5</v>
      </c>
      <c r="BX1100" s="2" t="n">
        <v>92.5</v>
      </c>
      <c r="BY1100" s="2" t="n">
        <v>41.35</v>
      </c>
      <c r="BZ1100" s="2" t="n">
        <v>92.5</v>
      </c>
      <c r="CA1100" s="2" t="n">
        <v>92.5</v>
      </c>
      <c r="CB1100" s="2" t="n">
        <v>41.35</v>
      </c>
      <c r="CC1100" s="2" t="n">
        <v>92.5</v>
      </c>
      <c r="CD1100" s="2" t="n">
        <v>92.5</v>
      </c>
      <c r="CE1100" s="2" t="n">
        <v>41.35</v>
      </c>
      <c r="CF1100" s="2" t="n">
        <v>92.5</v>
      </c>
      <c r="CG1100" s="2" t="n">
        <v>92.5</v>
      </c>
      <c r="CH1100" s="2" t="n">
        <v>41.35</v>
      </c>
      <c r="CI1100" s="2" t="n">
        <v>92.5</v>
      </c>
      <c r="CJ1100" s="2" t="n">
        <v>92.5</v>
      </c>
      <c r="CK1100" s="2" t="n">
        <v>41.35</v>
      </c>
      <c r="CL1100" s="2" t="n">
        <v>92.7</v>
      </c>
      <c r="CM1100" s="2" t="n">
        <v>92.72</v>
      </c>
      <c r="CN1100" s="2" t="n">
        <v>41.35</v>
      </c>
      <c r="CO1100" s="2" t="n">
        <v>93.01000000000001</v>
      </c>
      <c r="CP1100" s="2" t="n">
        <v>93.01000000000001</v>
      </c>
      <c r="CQ1100" s="2" t="n">
        <v>41.35</v>
      </c>
      <c r="CR1100" s="2" t="n">
        <v>93.94</v>
      </c>
      <c r="CS1100" s="2" t="n">
        <v>93.01000000000001</v>
      </c>
      <c r="CT1100" s="2" t="n">
        <v>41.35</v>
      </c>
      <c r="CU1100" s="2" t="n">
        <v>100.01</v>
      </c>
      <c r="CV1100" s="2" t="n">
        <v>100.01</v>
      </c>
      <c r="CW1100" s="2" t="n">
        <v>41.35</v>
      </c>
      <c r="CX1100" s="2" t="n">
        <v>100.01</v>
      </c>
      <c r="CY1100" s="2" t="n">
        <v>100.01</v>
      </c>
      <c r="CZ1100" s="2" t="n">
        <v>41.35</v>
      </c>
      <c r="DA1100" s="2" t="n">
        <v>100.01</v>
      </c>
      <c r="DB1100" s="2" t="n">
        <v>100.01</v>
      </c>
      <c r="DC1100" s="2" t="n">
        <v>41.35</v>
      </c>
      <c r="DD1100" s="2" t="n">
        <v>100.01</v>
      </c>
      <c r="DE1100" s="2" t="n">
        <v>100.01</v>
      </c>
      <c r="DF1100" s="2" t="n">
        <v>41.35</v>
      </c>
      <c r="DG1100" s="2" t="n">
        <v>100.01</v>
      </c>
      <c r="DH1100" s="2" t="n">
        <v>100.01</v>
      </c>
      <c r="DI1100" s="2" t="n">
        <v>41.35</v>
      </c>
      <c r="DJ1100" s="2" t="n">
        <v>100.01</v>
      </c>
      <c r="DK1100" s="2" t="n">
        <v>100.01</v>
      </c>
      <c r="DL1100" s="2" t="n">
        <v>41.35</v>
      </c>
      <c r="DM1100" s="2" t="n">
        <v>100.01</v>
      </c>
      <c r="DN1100" s="2" t="n">
        <v>100.01</v>
      </c>
      <c r="DO1100" s="2" t="n">
        <v>41.35</v>
      </c>
      <c r="DP1100" s="2" t="n">
        <v>100.01</v>
      </c>
      <c r="DQ1100" s="2" t="n">
        <v>100.01</v>
      </c>
      <c r="DR1100" s="2" t="n">
        <v>41.35</v>
      </c>
      <c r="DS1100" s="2" t="n">
        <v>100.01</v>
      </c>
      <c r="DT1100" s="2" t="n">
        <v>100.01</v>
      </c>
      <c r="DU1100" s="2" t="n">
        <v>41.35</v>
      </c>
      <c r="DV1100" s="2" t="n">
        <v>100.01</v>
      </c>
      <c r="DW1100" s="2" t="n">
        <v>100.01</v>
      </c>
      <c r="DX1100" s="2" t="n">
        <v>41.35</v>
      </c>
      <c r="DY1100" s="2" t="n">
        <v>100.01</v>
      </c>
      <c r="DZ1100" s="2" t="n">
        <v>100.01</v>
      </c>
      <c r="EA1100" s="2" t="n">
        <v>41.35</v>
      </c>
      <c r="EB1100" s="2" t="n">
        <v>100.01</v>
      </c>
      <c r="EC1100" s="2" t="n">
        <v>100.01</v>
      </c>
      <c r="ED1100" s="2" t="n">
        <v>41.35</v>
      </c>
      <c r="EE1100" s="2" t="n">
        <v>100.01</v>
      </c>
      <c r="EF1100" s="2" t="n">
        <v>100.01</v>
      </c>
      <c r="EG1100" s="2" t="n">
        <v>41.35</v>
      </c>
      <c r="EH1100" s="2" t="n">
        <v>100.01</v>
      </c>
      <c r="EI1100" s="2" t="n">
        <v>100.01</v>
      </c>
      <c r="EJ1100" s="2" t="n">
        <v>41.35</v>
      </c>
      <c r="EK1100" s="2" t="n">
        <v>100.01</v>
      </c>
      <c r="EL1100" s="2" t="n">
        <v>100.01</v>
      </c>
      <c r="EM1100" s="2" t="n">
        <v>41.35</v>
      </c>
      <c r="EN1100" s="2" t="n">
        <v>100.01</v>
      </c>
      <c r="EO1100" s="2" t="n">
        <v>100.01</v>
      </c>
      <c r="EP1100" s="2" t="n">
        <v>41.35</v>
      </c>
    </row>
    <row r="1101">
      <c r="A1101" s="2" t="n">
        <v>3</v>
      </c>
      <c r="B1101" s="2" t="inlineStr">
        <is>
          <t>35.06.01</t>
        </is>
      </c>
      <c r="C1101" s="2" t="inlineStr">
        <is>
          <t>Laje em concreto aparente com tratamento a ser indicado pelo estrutural.</t>
        </is>
      </c>
      <c r="D1101" s="2" t="inlineStr">
        <is>
          <t>24/04/2026</t>
        </is>
      </c>
      <c r="E1101" s="2" t="inlineStr">
        <is>
          <t>20/09/2027</t>
        </is>
      </c>
      <c r="F1101" s="2" t="n">
        <v>959810.6724761556</v>
      </c>
      <c r="G1101" s="2" t="n">
        <v>0</v>
      </c>
      <c r="H1101" s="2" t="n">
        <v>959810.6724761556</v>
      </c>
      <c r="I1101" s="2" t="n">
        <v>0</v>
      </c>
      <c r="J1101" s="2" t="n">
        <v>0</v>
      </c>
      <c r="K1101" s="2" t="n">
        <v>0</v>
      </c>
      <c r="L1101" s="2" t="n">
        <v>0</v>
      </c>
      <c r="M1101" s="2" t="n">
        <v>0</v>
      </c>
      <c r="N1101" s="2" t="n">
        <v>0</v>
      </c>
      <c r="O1101" s="2" t="n">
        <v>0</v>
      </c>
      <c r="P1101" s="2" t="n">
        <v>0</v>
      </c>
      <c r="Q1101" s="2" t="n">
        <v>0</v>
      </c>
      <c r="R1101" s="2" t="n">
        <v>0</v>
      </c>
      <c r="S1101" s="2" t="n">
        <v>0</v>
      </c>
      <c r="T1101" s="2" t="n">
        <v>0</v>
      </c>
      <c r="U1101" s="2" t="n">
        <v>0</v>
      </c>
      <c r="V1101" s="2" t="n">
        <v>0</v>
      </c>
      <c r="W1101" s="2" t="n">
        <v>0</v>
      </c>
      <c r="X1101" s="2" t="n">
        <v>0</v>
      </c>
      <c r="Y1101" s="2" t="n">
        <v>0</v>
      </c>
      <c r="Z1101" s="2" t="n">
        <v>0</v>
      </c>
      <c r="AA1101" s="2" t="n">
        <v>0</v>
      </c>
      <c r="AB1101" s="2" t="n">
        <v>0</v>
      </c>
      <c r="AC1101" s="2" t="n">
        <v>0</v>
      </c>
      <c r="AD1101" s="2" t="n">
        <v>0</v>
      </c>
      <c r="AE1101" s="2" t="n">
        <v>0</v>
      </c>
      <c r="AF1101" s="2" t="n">
        <v>0</v>
      </c>
      <c r="AG1101" s="2" t="n">
        <v>0</v>
      </c>
      <c r="AH1101" s="2" t="n">
        <v>0</v>
      </c>
      <c r="AI1101" s="2" t="n">
        <v>0</v>
      </c>
      <c r="AJ1101" s="2" t="n">
        <v>0</v>
      </c>
      <c r="AK1101" s="2" t="n">
        <v>0</v>
      </c>
      <c r="AL1101" s="2" t="n">
        <v>0</v>
      </c>
      <c r="AM1101" s="2" t="n">
        <v>0</v>
      </c>
      <c r="AN1101" s="2" t="n">
        <v>0</v>
      </c>
      <c r="AO1101" s="2" t="n">
        <v>0</v>
      </c>
      <c r="AP1101" s="2" t="n">
        <v>0</v>
      </c>
      <c r="AQ1101" s="2" t="n">
        <v>0</v>
      </c>
      <c r="AR1101" s="2" t="n">
        <v>0</v>
      </c>
      <c r="AS1101" s="2" t="n">
        <v>0</v>
      </c>
      <c r="AT1101" s="2" t="n">
        <v>0</v>
      </c>
      <c r="AU1101" s="2" t="n">
        <v>0</v>
      </c>
      <c r="AV1101" s="2" t="n">
        <v>5.46</v>
      </c>
      <c r="AW1101" s="2" t="n">
        <v>2.64</v>
      </c>
      <c r="AX1101" s="2" t="n">
        <v>6.69</v>
      </c>
      <c r="AY1101" s="2" t="n">
        <v>12.79</v>
      </c>
      <c r="AZ1101" s="2" t="n">
        <v>10.5</v>
      </c>
      <c r="BA1101" s="2" t="n">
        <v>16.93</v>
      </c>
      <c r="BB1101" s="2" t="n">
        <v>20.68</v>
      </c>
      <c r="BC1101" s="2" t="n">
        <v>19.05</v>
      </c>
      <c r="BD1101" s="2" t="n">
        <v>22.28</v>
      </c>
      <c r="BE1101" s="2" t="n">
        <v>32.21</v>
      </c>
      <c r="BF1101" s="2" t="n">
        <v>28.24</v>
      </c>
      <c r="BG1101" s="2" t="n">
        <v>35.9</v>
      </c>
      <c r="BH1101" s="2" t="n">
        <v>44.36</v>
      </c>
      <c r="BI1101" s="2" t="n">
        <v>46.39</v>
      </c>
      <c r="BJ1101" s="2" t="n">
        <v>41.35</v>
      </c>
      <c r="BK1101" s="2" t="n">
        <v>57.74</v>
      </c>
      <c r="BL1101" s="2" t="n">
        <v>61.75</v>
      </c>
      <c r="BM1101" s="2" t="n">
        <v>41.35</v>
      </c>
      <c r="BN1101" s="2" t="n">
        <v>72.22</v>
      </c>
      <c r="BO1101" s="2" t="n">
        <v>77.73</v>
      </c>
      <c r="BP1101" s="2" t="n">
        <v>41.35</v>
      </c>
      <c r="BQ1101" s="2" t="n">
        <v>83.15000000000001</v>
      </c>
      <c r="BR1101" s="2" t="n">
        <v>87.08</v>
      </c>
      <c r="BS1101" s="2" t="n">
        <v>41.35</v>
      </c>
      <c r="BT1101" s="2" t="n">
        <v>89.55</v>
      </c>
      <c r="BU1101" s="2" t="n">
        <v>92.5</v>
      </c>
      <c r="BV1101" s="2" t="n">
        <v>41.35</v>
      </c>
      <c r="BW1101" s="2" t="n">
        <v>92.5</v>
      </c>
      <c r="BX1101" s="2" t="n">
        <v>92.5</v>
      </c>
      <c r="BY1101" s="2" t="n">
        <v>41.35</v>
      </c>
      <c r="BZ1101" s="2" t="n">
        <v>92.5</v>
      </c>
      <c r="CA1101" s="2" t="n">
        <v>92.5</v>
      </c>
      <c r="CB1101" s="2" t="n">
        <v>41.35</v>
      </c>
      <c r="CC1101" s="2" t="n">
        <v>92.5</v>
      </c>
      <c r="CD1101" s="2" t="n">
        <v>92.5</v>
      </c>
      <c r="CE1101" s="2" t="n">
        <v>41.35</v>
      </c>
      <c r="CF1101" s="2" t="n">
        <v>92.5</v>
      </c>
      <c r="CG1101" s="2" t="n">
        <v>92.5</v>
      </c>
      <c r="CH1101" s="2" t="n">
        <v>41.35</v>
      </c>
      <c r="CI1101" s="2" t="n">
        <v>92.5</v>
      </c>
      <c r="CJ1101" s="2" t="n">
        <v>92.5</v>
      </c>
      <c r="CK1101" s="2" t="n">
        <v>41.35</v>
      </c>
      <c r="CL1101" s="2" t="n">
        <v>92.7</v>
      </c>
      <c r="CM1101" s="2" t="n">
        <v>92.72</v>
      </c>
      <c r="CN1101" s="2" t="n">
        <v>41.35</v>
      </c>
      <c r="CO1101" s="2" t="n">
        <v>93.01000000000001</v>
      </c>
      <c r="CP1101" s="2" t="n">
        <v>93.01000000000001</v>
      </c>
      <c r="CQ1101" s="2" t="n">
        <v>41.35</v>
      </c>
      <c r="CR1101" s="2" t="n">
        <v>93.94</v>
      </c>
      <c r="CS1101" s="2" t="n">
        <v>93.01000000000001</v>
      </c>
      <c r="CT1101" s="2" t="n">
        <v>41.35</v>
      </c>
      <c r="CU1101" s="2" t="n">
        <v>100.01</v>
      </c>
      <c r="CV1101" s="2" t="n">
        <v>100.01</v>
      </c>
      <c r="CW1101" s="2" t="n">
        <v>41.35</v>
      </c>
      <c r="CX1101" s="2" t="n">
        <v>100.01</v>
      </c>
      <c r="CY1101" s="2" t="n">
        <v>100.01</v>
      </c>
      <c r="CZ1101" s="2" t="n">
        <v>41.35</v>
      </c>
      <c r="DA1101" s="2" t="n">
        <v>100.01</v>
      </c>
      <c r="DB1101" s="2" t="n">
        <v>100.01</v>
      </c>
      <c r="DC1101" s="2" t="n">
        <v>41.35</v>
      </c>
      <c r="DD1101" s="2" t="n">
        <v>100.01</v>
      </c>
      <c r="DE1101" s="2" t="n">
        <v>100.01</v>
      </c>
      <c r="DF1101" s="2" t="n">
        <v>41.35</v>
      </c>
      <c r="DG1101" s="2" t="n">
        <v>100.01</v>
      </c>
      <c r="DH1101" s="2" t="n">
        <v>100.01</v>
      </c>
      <c r="DI1101" s="2" t="n">
        <v>41.35</v>
      </c>
      <c r="DJ1101" s="2" t="n">
        <v>100.01</v>
      </c>
      <c r="DK1101" s="2" t="n">
        <v>100.01</v>
      </c>
      <c r="DL1101" s="2" t="n">
        <v>41.35</v>
      </c>
      <c r="DM1101" s="2" t="n">
        <v>100.01</v>
      </c>
      <c r="DN1101" s="2" t="n">
        <v>100.01</v>
      </c>
      <c r="DO1101" s="2" t="n">
        <v>41.35</v>
      </c>
      <c r="DP1101" s="2" t="n">
        <v>100.01</v>
      </c>
      <c r="DQ1101" s="2" t="n">
        <v>100.01</v>
      </c>
      <c r="DR1101" s="2" t="n">
        <v>41.35</v>
      </c>
      <c r="DS1101" s="2" t="n">
        <v>100.01</v>
      </c>
      <c r="DT1101" s="2" t="n">
        <v>100.01</v>
      </c>
      <c r="DU1101" s="2" t="n">
        <v>41.35</v>
      </c>
      <c r="DV1101" s="2" t="n">
        <v>100.01</v>
      </c>
      <c r="DW1101" s="2" t="n">
        <v>100.01</v>
      </c>
      <c r="DX1101" s="2" t="n">
        <v>41.35</v>
      </c>
      <c r="DY1101" s="2" t="n">
        <v>100.01</v>
      </c>
      <c r="DZ1101" s="2" t="n">
        <v>100.01</v>
      </c>
      <c r="EA1101" s="2" t="n">
        <v>41.35</v>
      </c>
      <c r="EB1101" s="2" t="n">
        <v>100.01</v>
      </c>
      <c r="EC1101" s="2" t="n">
        <v>100.01</v>
      </c>
      <c r="ED1101" s="2" t="n">
        <v>41.35</v>
      </c>
      <c r="EE1101" s="2" t="n">
        <v>100.01</v>
      </c>
      <c r="EF1101" s="2" t="n">
        <v>100.01</v>
      </c>
      <c r="EG1101" s="2" t="n">
        <v>41.35</v>
      </c>
      <c r="EH1101" s="2" t="n">
        <v>100.01</v>
      </c>
      <c r="EI1101" s="2" t="n">
        <v>100.01</v>
      </c>
      <c r="EJ1101" s="2" t="n">
        <v>41.35</v>
      </c>
      <c r="EK1101" s="2" t="n">
        <v>100.01</v>
      </c>
      <c r="EL1101" s="2" t="n">
        <v>100.01</v>
      </c>
      <c r="EM1101" s="2" t="n">
        <v>41.35</v>
      </c>
      <c r="EN1101" s="2" t="n">
        <v>100.01</v>
      </c>
      <c r="EO1101" s="2" t="n">
        <v>100.01</v>
      </c>
      <c r="EP1101" s="2" t="n">
        <v>41.35</v>
      </c>
    </row>
    <row r="1102">
      <c r="A1102" s="2" t="n">
        <v>2</v>
      </c>
      <c r="B1102" s="2" t="inlineStr">
        <is>
          <t>35.07</t>
        </is>
      </c>
      <c r="C1102" s="2" t="inlineStr">
        <is>
          <t>Especiais</t>
        </is>
      </c>
      <c r="D1102" s="2" t="inlineStr">
        <is>
          <t>27/01/2027</t>
        </is>
      </c>
      <c r="E1102" s="2" t="inlineStr">
        <is>
          <t>28/11/2028</t>
        </is>
      </c>
      <c r="F1102" s="2" t="n">
        <v>310420.6687389861</v>
      </c>
      <c r="G1102" s="2" t="n">
        <v>0</v>
      </c>
      <c r="H1102" s="2" t="n">
        <v>310420.6687389861</v>
      </c>
      <c r="I1102" s="2" t="n">
        <v>0</v>
      </c>
      <c r="J1102" s="2" t="n">
        <v>0</v>
      </c>
      <c r="K1102" s="2" t="n">
        <v>0</v>
      </c>
      <c r="L1102" s="2" t="n">
        <v>0</v>
      </c>
      <c r="M1102" s="2" t="n">
        <v>0</v>
      </c>
      <c r="N1102" s="2" t="n">
        <v>0</v>
      </c>
      <c r="O1102" s="2" t="n">
        <v>0</v>
      </c>
      <c r="P1102" s="2" t="n">
        <v>0</v>
      </c>
      <c r="Q1102" s="2" t="n">
        <v>0</v>
      </c>
      <c r="R1102" s="2" t="n">
        <v>0</v>
      </c>
      <c r="S1102" s="2" t="n">
        <v>0</v>
      </c>
      <c r="T1102" s="2" t="n">
        <v>0</v>
      </c>
      <c r="U1102" s="2" t="n">
        <v>0</v>
      </c>
      <c r="V1102" s="2" t="n">
        <v>0</v>
      </c>
      <c r="W1102" s="2" t="n">
        <v>0</v>
      </c>
      <c r="X1102" s="2" t="n">
        <v>0</v>
      </c>
      <c r="Y1102" s="2" t="n">
        <v>0</v>
      </c>
      <c r="Z1102" s="2" t="n">
        <v>0</v>
      </c>
      <c r="AA1102" s="2" t="n">
        <v>0</v>
      </c>
      <c r="AB1102" s="2" t="n">
        <v>0</v>
      </c>
      <c r="AC1102" s="2" t="n">
        <v>0</v>
      </c>
      <c r="AD1102" s="2" t="n">
        <v>0</v>
      </c>
      <c r="AE1102" s="2" t="n">
        <v>0</v>
      </c>
      <c r="AF1102" s="2" t="n">
        <v>0</v>
      </c>
      <c r="AG1102" s="2" t="n">
        <v>0</v>
      </c>
      <c r="AH1102" s="2" t="n">
        <v>0</v>
      </c>
      <c r="AI1102" s="2" t="n">
        <v>0</v>
      </c>
      <c r="AJ1102" s="2" t="n">
        <v>0</v>
      </c>
      <c r="AK1102" s="2" t="n">
        <v>0</v>
      </c>
      <c r="AL1102" s="2" t="n">
        <v>0</v>
      </c>
      <c r="AM1102" s="2" t="n">
        <v>0</v>
      </c>
      <c r="AN1102" s="2" t="n">
        <v>0</v>
      </c>
      <c r="AO1102" s="2" t="n">
        <v>0</v>
      </c>
      <c r="AP1102" s="2" t="n">
        <v>0</v>
      </c>
      <c r="AQ1102" s="2" t="n">
        <v>0</v>
      </c>
      <c r="AR1102" s="2" t="n">
        <v>0</v>
      </c>
      <c r="AS1102" s="2" t="n">
        <v>0</v>
      </c>
      <c r="AT1102" s="2" t="n">
        <v>0</v>
      </c>
      <c r="AU1102" s="2" t="n">
        <v>0</v>
      </c>
      <c r="AV1102" s="2" t="n">
        <v>0</v>
      </c>
      <c r="AW1102" s="2" t="n">
        <v>0</v>
      </c>
      <c r="AX1102" s="2" t="n">
        <v>0</v>
      </c>
      <c r="AY1102" s="2" t="n">
        <v>0</v>
      </c>
      <c r="AZ1102" s="2" t="n">
        <v>0</v>
      </c>
      <c r="BA1102" s="2" t="n">
        <v>0</v>
      </c>
      <c r="BB1102" s="2" t="n">
        <v>0</v>
      </c>
      <c r="BC1102" s="2" t="n">
        <v>0</v>
      </c>
      <c r="BD1102" s="2" t="n">
        <v>0</v>
      </c>
      <c r="BE1102" s="2" t="n">
        <v>0</v>
      </c>
      <c r="BF1102" s="2" t="n">
        <v>0</v>
      </c>
      <c r="BG1102" s="2" t="n">
        <v>0</v>
      </c>
      <c r="BH1102" s="2" t="n">
        <v>0</v>
      </c>
      <c r="BI1102" s="2" t="n">
        <v>0</v>
      </c>
      <c r="BJ1102" s="2" t="n">
        <v>0</v>
      </c>
      <c r="BK1102" s="2" t="n">
        <v>0</v>
      </c>
      <c r="BL1102" s="2" t="n">
        <v>0</v>
      </c>
      <c r="BM1102" s="2" t="n">
        <v>0</v>
      </c>
      <c r="BN1102" s="2" t="n">
        <v>0</v>
      </c>
      <c r="BO1102" s="2" t="n">
        <v>0</v>
      </c>
      <c r="BP1102" s="2" t="n">
        <v>0</v>
      </c>
      <c r="BQ1102" s="2" t="n">
        <v>0</v>
      </c>
      <c r="BR1102" s="2" t="n">
        <v>0</v>
      </c>
      <c r="BS1102" s="2" t="n">
        <v>0</v>
      </c>
      <c r="BT1102" s="2" t="n">
        <v>0</v>
      </c>
      <c r="BU1102" s="2" t="n">
        <v>0</v>
      </c>
      <c r="BV1102" s="2" t="n">
        <v>0</v>
      </c>
      <c r="BW1102" s="2" t="n">
        <v>0</v>
      </c>
      <c r="BX1102" s="2" t="n">
        <v>0</v>
      </c>
      <c r="BY1102" s="2" t="n">
        <v>0</v>
      </c>
      <c r="BZ1102" s="2" t="n">
        <v>0</v>
      </c>
      <c r="CA1102" s="2" t="n">
        <v>0.09</v>
      </c>
      <c r="CB1102" s="2" t="n">
        <v>0</v>
      </c>
      <c r="CC1102" s="2" t="n">
        <v>0</v>
      </c>
      <c r="CD1102" s="2" t="n">
        <v>0.68</v>
      </c>
      <c r="CE1102" s="2" t="n">
        <v>0</v>
      </c>
      <c r="CF1102" s="2" t="n">
        <v>0.58</v>
      </c>
      <c r="CG1102" s="2" t="n">
        <v>0.68</v>
      </c>
      <c r="CH1102" s="2" t="n">
        <v>0</v>
      </c>
      <c r="CI1102" s="2" t="n">
        <v>2.54</v>
      </c>
      <c r="CJ1102" s="2" t="n">
        <v>2.15</v>
      </c>
      <c r="CK1102" s="2" t="n">
        <v>0</v>
      </c>
      <c r="CL1102" s="2" t="n">
        <v>4.11</v>
      </c>
      <c r="CM1102" s="2" t="n">
        <v>4.87</v>
      </c>
      <c r="CN1102" s="2" t="n">
        <v>0</v>
      </c>
      <c r="CO1102" s="2" t="n">
        <v>5.74</v>
      </c>
      <c r="CP1102" s="2" t="n">
        <v>9.07</v>
      </c>
      <c r="CQ1102" s="2" t="n">
        <v>0</v>
      </c>
      <c r="CR1102" s="2" t="n">
        <v>7.58</v>
      </c>
      <c r="CS1102" s="2" t="n">
        <v>15.18</v>
      </c>
      <c r="CT1102" s="2" t="n">
        <v>0</v>
      </c>
      <c r="CU1102" s="2" t="n">
        <v>10.25</v>
      </c>
      <c r="CV1102" s="2" t="n">
        <v>20.71</v>
      </c>
      <c r="CW1102" s="2" t="n">
        <v>0</v>
      </c>
      <c r="CX1102" s="2" t="n">
        <v>16.27</v>
      </c>
      <c r="CY1102" s="2" t="n">
        <v>22.98</v>
      </c>
      <c r="CZ1102" s="2" t="n">
        <v>0</v>
      </c>
      <c r="DA1102" s="2" t="n">
        <v>25.76</v>
      </c>
      <c r="DB1102" s="2" t="n">
        <v>24.48</v>
      </c>
      <c r="DC1102" s="2" t="n">
        <v>0</v>
      </c>
      <c r="DD1102" s="2" t="n">
        <v>33.11</v>
      </c>
      <c r="DE1102" s="2" t="n">
        <v>25.55</v>
      </c>
      <c r="DF1102" s="2" t="n">
        <v>0</v>
      </c>
      <c r="DG1102" s="2" t="n">
        <v>39.54</v>
      </c>
      <c r="DH1102" s="2" t="n">
        <v>30.81</v>
      </c>
      <c r="DI1102" s="2" t="n">
        <v>0</v>
      </c>
      <c r="DJ1102" s="2" t="n">
        <v>45.93</v>
      </c>
      <c r="DK1102" s="2" t="n">
        <v>38.22</v>
      </c>
      <c r="DL1102" s="2" t="n">
        <v>0</v>
      </c>
      <c r="DM1102" s="2" t="n">
        <v>52.67</v>
      </c>
      <c r="DN1102" s="2" t="n">
        <v>48.7</v>
      </c>
      <c r="DO1102" s="2" t="n">
        <v>0</v>
      </c>
      <c r="DP1102" s="2" t="n">
        <v>58.45</v>
      </c>
      <c r="DQ1102" s="2" t="n">
        <v>57.12</v>
      </c>
      <c r="DR1102" s="2" t="n">
        <v>0</v>
      </c>
      <c r="DS1102" s="2" t="n">
        <v>66.61</v>
      </c>
      <c r="DT1102" s="2" t="n">
        <v>63.97</v>
      </c>
      <c r="DU1102" s="2" t="n">
        <v>0</v>
      </c>
      <c r="DV1102" s="2" t="n">
        <v>74.23999999999999</v>
      </c>
      <c r="DW1102" s="2" t="n">
        <v>71.97</v>
      </c>
      <c r="DX1102" s="2" t="n">
        <v>0</v>
      </c>
      <c r="DY1102" s="2" t="n">
        <v>80.48999999999999</v>
      </c>
      <c r="DZ1102" s="2" t="n">
        <v>79.5</v>
      </c>
      <c r="EA1102" s="2" t="n">
        <v>0</v>
      </c>
      <c r="EB1102" s="2" t="n">
        <v>88.48999999999999</v>
      </c>
      <c r="EC1102" s="2" t="n">
        <v>87.37</v>
      </c>
      <c r="ED1102" s="2" t="n">
        <v>0</v>
      </c>
      <c r="EE1102" s="2" t="n">
        <v>94.36</v>
      </c>
      <c r="EF1102" s="2" t="n">
        <v>92.5</v>
      </c>
      <c r="EG1102" s="2" t="n">
        <v>0</v>
      </c>
      <c r="EH1102" s="2" t="n">
        <v>98.23</v>
      </c>
      <c r="EI1102" s="2" t="n">
        <v>96.56</v>
      </c>
      <c r="EJ1102" s="2" t="n">
        <v>0</v>
      </c>
      <c r="EK1102" s="2" t="n">
        <v>100</v>
      </c>
      <c r="EL1102" s="2" t="n">
        <v>99.61</v>
      </c>
      <c r="EM1102" s="2" t="n">
        <v>0</v>
      </c>
      <c r="EN1102" s="2" t="n">
        <v>100</v>
      </c>
      <c r="EO1102" s="2" t="n">
        <v>100</v>
      </c>
      <c r="EP1102" s="2" t="n">
        <v>0</v>
      </c>
    </row>
    <row r="1103">
      <c r="A1103" s="2" t="n">
        <v>3</v>
      </c>
      <c r="B1103" s="2" t="inlineStr">
        <is>
          <t>35.07.01</t>
        </is>
      </c>
      <c r="C1103" s="2" t="inlineStr">
        <is>
          <t>Pintura de meia parede em epóxi monolítico de tom cinza médio</t>
        </is>
      </c>
      <c r="D1103" s="2" t="inlineStr">
        <is>
          <t>27/01/2027</t>
        </is>
      </c>
      <c r="E1103" s="2" t="inlineStr">
        <is>
          <t>28/11/2028</t>
        </is>
      </c>
      <c r="F1103" s="2" t="n">
        <v>239516.93768</v>
      </c>
      <c r="G1103" s="2" t="n">
        <v>0</v>
      </c>
      <c r="H1103" s="2" t="n">
        <v>239516.93768</v>
      </c>
      <c r="I1103" s="2" t="n">
        <v>0</v>
      </c>
      <c r="J1103" s="2" t="n">
        <v>0</v>
      </c>
      <c r="K1103" s="2" t="n">
        <v>0</v>
      </c>
      <c r="L1103" s="2" t="n">
        <v>0</v>
      </c>
      <c r="M1103" s="2" t="n">
        <v>0</v>
      </c>
      <c r="N1103" s="2" t="n">
        <v>0</v>
      </c>
      <c r="O1103" s="2" t="n">
        <v>0</v>
      </c>
      <c r="P1103" s="2" t="n">
        <v>0</v>
      </c>
      <c r="Q1103" s="2" t="n">
        <v>0</v>
      </c>
      <c r="R1103" s="2" t="n">
        <v>0</v>
      </c>
      <c r="S1103" s="2" t="n">
        <v>0</v>
      </c>
      <c r="T1103" s="2" t="n">
        <v>0</v>
      </c>
      <c r="U1103" s="2" t="n">
        <v>0</v>
      </c>
      <c r="V1103" s="2" t="n">
        <v>0</v>
      </c>
      <c r="W1103" s="2" t="n">
        <v>0</v>
      </c>
      <c r="X1103" s="2" t="n">
        <v>0</v>
      </c>
      <c r="Y1103" s="2" t="n">
        <v>0</v>
      </c>
      <c r="Z1103" s="2" t="n">
        <v>0</v>
      </c>
      <c r="AA1103" s="2" t="n">
        <v>0</v>
      </c>
      <c r="AB1103" s="2" t="n">
        <v>0</v>
      </c>
      <c r="AC1103" s="2" t="n">
        <v>0</v>
      </c>
      <c r="AD1103" s="2" t="n">
        <v>0</v>
      </c>
      <c r="AE1103" s="2" t="n">
        <v>0</v>
      </c>
      <c r="AF1103" s="2" t="n">
        <v>0</v>
      </c>
      <c r="AG1103" s="2" t="n">
        <v>0</v>
      </c>
      <c r="AH1103" s="2" t="n">
        <v>0</v>
      </c>
      <c r="AI1103" s="2" t="n">
        <v>0</v>
      </c>
      <c r="AJ1103" s="2" t="n">
        <v>0</v>
      </c>
      <c r="AK1103" s="2" t="n">
        <v>0</v>
      </c>
      <c r="AL1103" s="2" t="n">
        <v>0</v>
      </c>
      <c r="AM1103" s="2" t="n">
        <v>0</v>
      </c>
      <c r="AN1103" s="2" t="n">
        <v>0</v>
      </c>
      <c r="AO1103" s="2" t="n">
        <v>0</v>
      </c>
      <c r="AP1103" s="2" t="n">
        <v>0</v>
      </c>
      <c r="AQ1103" s="2" t="n">
        <v>0</v>
      </c>
      <c r="AR1103" s="2" t="n">
        <v>0</v>
      </c>
      <c r="AS1103" s="2" t="n">
        <v>0</v>
      </c>
      <c r="AT1103" s="2" t="n">
        <v>0</v>
      </c>
      <c r="AU1103" s="2" t="n">
        <v>0</v>
      </c>
      <c r="AV1103" s="2" t="n">
        <v>0</v>
      </c>
      <c r="AW1103" s="2" t="n">
        <v>0</v>
      </c>
      <c r="AX1103" s="2" t="n">
        <v>0</v>
      </c>
      <c r="AY1103" s="2" t="n">
        <v>0</v>
      </c>
      <c r="AZ1103" s="2" t="n">
        <v>0</v>
      </c>
      <c r="BA1103" s="2" t="n">
        <v>0</v>
      </c>
      <c r="BB1103" s="2" t="n">
        <v>0</v>
      </c>
      <c r="BC1103" s="2" t="n">
        <v>0</v>
      </c>
      <c r="BD1103" s="2" t="n">
        <v>0</v>
      </c>
      <c r="BE1103" s="2" t="n">
        <v>0</v>
      </c>
      <c r="BF1103" s="2" t="n">
        <v>0</v>
      </c>
      <c r="BG1103" s="2" t="n">
        <v>0</v>
      </c>
      <c r="BH1103" s="2" t="n">
        <v>0</v>
      </c>
      <c r="BI1103" s="2" t="n">
        <v>0</v>
      </c>
      <c r="BJ1103" s="2" t="n">
        <v>0</v>
      </c>
      <c r="BK1103" s="2" t="n">
        <v>0</v>
      </c>
      <c r="BL1103" s="2" t="n">
        <v>0</v>
      </c>
      <c r="BM1103" s="2" t="n">
        <v>0</v>
      </c>
      <c r="BN1103" s="2" t="n">
        <v>0</v>
      </c>
      <c r="BO1103" s="2" t="n">
        <v>0</v>
      </c>
      <c r="BP1103" s="2" t="n">
        <v>0</v>
      </c>
      <c r="BQ1103" s="2" t="n">
        <v>0</v>
      </c>
      <c r="BR1103" s="2" t="n">
        <v>0</v>
      </c>
      <c r="BS1103" s="2" t="n">
        <v>0</v>
      </c>
      <c r="BT1103" s="2" t="n">
        <v>0</v>
      </c>
      <c r="BU1103" s="2" t="n">
        <v>0</v>
      </c>
      <c r="BV1103" s="2" t="n">
        <v>0</v>
      </c>
      <c r="BW1103" s="2" t="n">
        <v>0</v>
      </c>
      <c r="BX1103" s="2" t="n">
        <v>0</v>
      </c>
      <c r="BY1103" s="2" t="n">
        <v>0</v>
      </c>
      <c r="BZ1103" s="2" t="n">
        <v>0</v>
      </c>
      <c r="CA1103" s="2" t="n">
        <v>0.09</v>
      </c>
      <c r="CB1103" s="2" t="n">
        <v>0</v>
      </c>
      <c r="CC1103" s="2" t="n">
        <v>0</v>
      </c>
      <c r="CD1103" s="2" t="n">
        <v>0.68</v>
      </c>
      <c r="CE1103" s="2" t="n">
        <v>0</v>
      </c>
      <c r="CF1103" s="2" t="n">
        <v>0.58</v>
      </c>
      <c r="CG1103" s="2" t="n">
        <v>0.68</v>
      </c>
      <c r="CH1103" s="2" t="n">
        <v>0</v>
      </c>
      <c r="CI1103" s="2" t="n">
        <v>2.54</v>
      </c>
      <c r="CJ1103" s="2" t="n">
        <v>2.15</v>
      </c>
      <c r="CK1103" s="2" t="n">
        <v>0</v>
      </c>
      <c r="CL1103" s="2" t="n">
        <v>4.11</v>
      </c>
      <c r="CM1103" s="2" t="n">
        <v>4.87</v>
      </c>
      <c r="CN1103" s="2" t="n">
        <v>0</v>
      </c>
      <c r="CO1103" s="2" t="n">
        <v>5.74</v>
      </c>
      <c r="CP1103" s="2" t="n">
        <v>9.07</v>
      </c>
      <c r="CQ1103" s="2" t="n">
        <v>0</v>
      </c>
      <c r="CR1103" s="2" t="n">
        <v>7.58</v>
      </c>
      <c r="CS1103" s="2" t="n">
        <v>15.18</v>
      </c>
      <c r="CT1103" s="2" t="n">
        <v>0</v>
      </c>
      <c r="CU1103" s="2" t="n">
        <v>10.25</v>
      </c>
      <c r="CV1103" s="2" t="n">
        <v>20.71</v>
      </c>
      <c r="CW1103" s="2" t="n">
        <v>0</v>
      </c>
      <c r="CX1103" s="2" t="n">
        <v>16.27</v>
      </c>
      <c r="CY1103" s="2" t="n">
        <v>22.98</v>
      </c>
      <c r="CZ1103" s="2" t="n">
        <v>0</v>
      </c>
      <c r="DA1103" s="2" t="n">
        <v>25.76</v>
      </c>
      <c r="DB1103" s="2" t="n">
        <v>24.48</v>
      </c>
      <c r="DC1103" s="2" t="n">
        <v>0</v>
      </c>
      <c r="DD1103" s="2" t="n">
        <v>33.11</v>
      </c>
      <c r="DE1103" s="2" t="n">
        <v>25.55</v>
      </c>
      <c r="DF1103" s="2" t="n">
        <v>0</v>
      </c>
      <c r="DG1103" s="2" t="n">
        <v>39.54</v>
      </c>
      <c r="DH1103" s="2" t="n">
        <v>30.81</v>
      </c>
      <c r="DI1103" s="2" t="n">
        <v>0</v>
      </c>
      <c r="DJ1103" s="2" t="n">
        <v>45.93</v>
      </c>
      <c r="DK1103" s="2" t="n">
        <v>38.22</v>
      </c>
      <c r="DL1103" s="2" t="n">
        <v>0</v>
      </c>
      <c r="DM1103" s="2" t="n">
        <v>52.67</v>
      </c>
      <c r="DN1103" s="2" t="n">
        <v>48.7</v>
      </c>
      <c r="DO1103" s="2" t="n">
        <v>0</v>
      </c>
      <c r="DP1103" s="2" t="n">
        <v>58.45</v>
      </c>
      <c r="DQ1103" s="2" t="n">
        <v>57.12</v>
      </c>
      <c r="DR1103" s="2" t="n">
        <v>0</v>
      </c>
      <c r="DS1103" s="2" t="n">
        <v>66.61</v>
      </c>
      <c r="DT1103" s="2" t="n">
        <v>63.97</v>
      </c>
      <c r="DU1103" s="2" t="n">
        <v>0</v>
      </c>
      <c r="DV1103" s="2" t="n">
        <v>74.23999999999999</v>
      </c>
      <c r="DW1103" s="2" t="n">
        <v>71.97</v>
      </c>
      <c r="DX1103" s="2" t="n">
        <v>0</v>
      </c>
      <c r="DY1103" s="2" t="n">
        <v>80.48999999999999</v>
      </c>
      <c r="DZ1103" s="2" t="n">
        <v>79.5</v>
      </c>
      <c r="EA1103" s="2" t="n">
        <v>0</v>
      </c>
      <c r="EB1103" s="2" t="n">
        <v>88.48999999999999</v>
      </c>
      <c r="EC1103" s="2" t="n">
        <v>87.37</v>
      </c>
      <c r="ED1103" s="2" t="n">
        <v>0</v>
      </c>
      <c r="EE1103" s="2" t="n">
        <v>94.36</v>
      </c>
      <c r="EF1103" s="2" t="n">
        <v>92.5</v>
      </c>
      <c r="EG1103" s="2" t="n">
        <v>0</v>
      </c>
      <c r="EH1103" s="2" t="n">
        <v>98.23</v>
      </c>
      <c r="EI1103" s="2" t="n">
        <v>96.56</v>
      </c>
      <c r="EJ1103" s="2" t="n">
        <v>0</v>
      </c>
      <c r="EK1103" s="2" t="n">
        <v>100</v>
      </c>
      <c r="EL1103" s="2" t="n">
        <v>99.61</v>
      </c>
      <c r="EM1103" s="2" t="n">
        <v>0</v>
      </c>
      <c r="EN1103" s="2" t="n">
        <v>100</v>
      </c>
      <c r="EO1103" s="2" t="n">
        <v>100</v>
      </c>
      <c r="EP1103" s="2" t="n">
        <v>0</v>
      </c>
    </row>
    <row r="1104">
      <c r="A1104" s="2" t="n">
        <v>3</v>
      </c>
      <c r="B1104" s="2" t="inlineStr">
        <is>
          <t>35.07.02</t>
        </is>
      </c>
      <c r="C1104" s="2" t="inlineStr">
        <is>
          <t>Arremate em faixa de pintura epóxi fosca de cor cinza chumbo</t>
        </is>
      </c>
      <c r="D1104" s="2" t="inlineStr">
        <is>
          <t>27/01/2027</t>
        </is>
      </c>
      <c r="E1104" s="2" t="inlineStr">
        <is>
          <t>28/11/2028</t>
        </is>
      </c>
      <c r="F1104" s="2" t="n">
        <v>70903.73105898612</v>
      </c>
      <c r="G1104" s="2" t="n">
        <v>0</v>
      </c>
      <c r="H1104" s="2" t="n">
        <v>70903.73105898612</v>
      </c>
      <c r="I1104" s="2" t="n">
        <v>0</v>
      </c>
      <c r="J1104" s="2" t="n">
        <v>0</v>
      </c>
      <c r="K1104" s="2" t="n">
        <v>0</v>
      </c>
      <c r="L1104" s="2" t="n">
        <v>0</v>
      </c>
      <c r="M1104" s="2" t="n">
        <v>0</v>
      </c>
      <c r="N1104" s="2" t="n">
        <v>0</v>
      </c>
      <c r="O1104" s="2" t="n">
        <v>0</v>
      </c>
      <c r="P1104" s="2" t="n">
        <v>0</v>
      </c>
      <c r="Q1104" s="2" t="n">
        <v>0</v>
      </c>
      <c r="R1104" s="2" t="n">
        <v>0</v>
      </c>
      <c r="S1104" s="2" t="n">
        <v>0</v>
      </c>
      <c r="T1104" s="2" t="n">
        <v>0</v>
      </c>
      <c r="U1104" s="2" t="n">
        <v>0</v>
      </c>
      <c r="V1104" s="2" t="n">
        <v>0</v>
      </c>
      <c r="W1104" s="2" t="n">
        <v>0</v>
      </c>
      <c r="X1104" s="2" t="n">
        <v>0</v>
      </c>
      <c r="Y1104" s="2" t="n">
        <v>0</v>
      </c>
      <c r="Z1104" s="2" t="n">
        <v>0</v>
      </c>
      <c r="AA1104" s="2" t="n">
        <v>0</v>
      </c>
      <c r="AB1104" s="2" t="n">
        <v>0</v>
      </c>
      <c r="AC1104" s="2" t="n">
        <v>0</v>
      </c>
      <c r="AD1104" s="2" t="n">
        <v>0</v>
      </c>
      <c r="AE1104" s="2" t="n">
        <v>0</v>
      </c>
      <c r="AF1104" s="2" t="n">
        <v>0</v>
      </c>
      <c r="AG1104" s="2" t="n">
        <v>0</v>
      </c>
      <c r="AH1104" s="2" t="n">
        <v>0</v>
      </c>
      <c r="AI1104" s="2" t="n">
        <v>0</v>
      </c>
      <c r="AJ1104" s="2" t="n">
        <v>0</v>
      </c>
      <c r="AK1104" s="2" t="n">
        <v>0</v>
      </c>
      <c r="AL1104" s="2" t="n">
        <v>0</v>
      </c>
      <c r="AM1104" s="2" t="n">
        <v>0</v>
      </c>
      <c r="AN1104" s="2" t="n">
        <v>0</v>
      </c>
      <c r="AO1104" s="2" t="n">
        <v>0</v>
      </c>
      <c r="AP1104" s="2" t="n">
        <v>0</v>
      </c>
      <c r="AQ1104" s="2" t="n">
        <v>0</v>
      </c>
      <c r="AR1104" s="2" t="n">
        <v>0</v>
      </c>
      <c r="AS1104" s="2" t="n">
        <v>0</v>
      </c>
      <c r="AT1104" s="2" t="n">
        <v>0</v>
      </c>
      <c r="AU1104" s="2" t="n">
        <v>0</v>
      </c>
      <c r="AV1104" s="2" t="n">
        <v>0</v>
      </c>
      <c r="AW1104" s="2" t="n">
        <v>0</v>
      </c>
      <c r="AX1104" s="2" t="n">
        <v>0</v>
      </c>
      <c r="AY1104" s="2" t="n">
        <v>0</v>
      </c>
      <c r="AZ1104" s="2" t="n">
        <v>0</v>
      </c>
      <c r="BA1104" s="2" t="n">
        <v>0</v>
      </c>
      <c r="BB1104" s="2" t="n">
        <v>0</v>
      </c>
      <c r="BC1104" s="2" t="n">
        <v>0</v>
      </c>
      <c r="BD1104" s="2" t="n">
        <v>0</v>
      </c>
      <c r="BE1104" s="2" t="n">
        <v>0</v>
      </c>
      <c r="BF1104" s="2" t="n">
        <v>0</v>
      </c>
      <c r="BG1104" s="2" t="n">
        <v>0</v>
      </c>
      <c r="BH1104" s="2" t="n">
        <v>0</v>
      </c>
      <c r="BI1104" s="2" t="n">
        <v>0</v>
      </c>
      <c r="BJ1104" s="2" t="n">
        <v>0</v>
      </c>
      <c r="BK1104" s="2" t="n">
        <v>0</v>
      </c>
      <c r="BL1104" s="2" t="n">
        <v>0</v>
      </c>
      <c r="BM1104" s="2" t="n">
        <v>0</v>
      </c>
      <c r="BN1104" s="2" t="n">
        <v>0</v>
      </c>
      <c r="BO1104" s="2" t="n">
        <v>0</v>
      </c>
      <c r="BP1104" s="2" t="n">
        <v>0</v>
      </c>
      <c r="BQ1104" s="2" t="n">
        <v>0</v>
      </c>
      <c r="BR1104" s="2" t="n">
        <v>0</v>
      </c>
      <c r="BS1104" s="2" t="n">
        <v>0</v>
      </c>
      <c r="BT1104" s="2" t="n">
        <v>0</v>
      </c>
      <c r="BU1104" s="2" t="n">
        <v>0</v>
      </c>
      <c r="BV1104" s="2" t="n">
        <v>0</v>
      </c>
      <c r="BW1104" s="2" t="n">
        <v>0</v>
      </c>
      <c r="BX1104" s="2" t="n">
        <v>0</v>
      </c>
      <c r="BY1104" s="2" t="n">
        <v>0</v>
      </c>
      <c r="BZ1104" s="2" t="n">
        <v>0</v>
      </c>
      <c r="CA1104" s="2" t="n">
        <v>0.09</v>
      </c>
      <c r="CB1104" s="2" t="n">
        <v>0</v>
      </c>
      <c r="CC1104" s="2" t="n">
        <v>0</v>
      </c>
      <c r="CD1104" s="2" t="n">
        <v>0.68</v>
      </c>
      <c r="CE1104" s="2" t="n">
        <v>0</v>
      </c>
      <c r="CF1104" s="2" t="n">
        <v>0.58</v>
      </c>
      <c r="CG1104" s="2" t="n">
        <v>0.68</v>
      </c>
      <c r="CH1104" s="2" t="n">
        <v>0</v>
      </c>
      <c r="CI1104" s="2" t="n">
        <v>2.54</v>
      </c>
      <c r="CJ1104" s="2" t="n">
        <v>2.15</v>
      </c>
      <c r="CK1104" s="2" t="n">
        <v>0</v>
      </c>
      <c r="CL1104" s="2" t="n">
        <v>4.11</v>
      </c>
      <c r="CM1104" s="2" t="n">
        <v>4.87</v>
      </c>
      <c r="CN1104" s="2" t="n">
        <v>0</v>
      </c>
      <c r="CO1104" s="2" t="n">
        <v>5.74</v>
      </c>
      <c r="CP1104" s="2" t="n">
        <v>9.07</v>
      </c>
      <c r="CQ1104" s="2" t="n">
        <v>0</v>
      </c>
      <c r="CR1104" s="2" t="n">
        <v>7.58</v>
      </c>
      <c r="CS1104" s="2" t="n">
        <v>15.18</v>
      </c>
      <c r="CT1104" s="2" t="n">
        <v>0</v>
      </c>
      <c r="CU1104" s="2" t="n">
        <v>10.25</v>
      </c>
      <c r="CV1104" s="2" t="n">
        <v>20.71</v>
      </c>
      <c r="CW1104" s="2" t="n">
        <v>0</v>
      </c>
      <c r="CX1104" s="2" t="n">
        <v>16.27</v>
      </c>
      <c r="CY1104" s="2" t="n">
        <v>22.98</v>
      </c>
      <c r="CZ1104" s="2" t="n">
        <v>0</v>
      </c>
      <c r="DA1104" s="2" t="n">
        <v>25.76</v>
      </c>
      <c r="DB1104" s="2" t="n">
        <v>24.48</v>
      </c>
      <c r="DC1104" s="2" t="n">
        <v>0</v>
      </c>
      <c r="DD1104" s="2" t="n">
        <v>33.11</v>
      </c>
      <c r="DE1104" s="2" t="n">
        <v>25.55</v>
      </c>
      <c r="DF1104" s="2" t="n">
        <v>0</v>
      </c>
      <c r="DG1104" s="2" t="n">
        <v>39.54</v>
      </c>
      <c r="DH1104" s="2" t="n">
        <v>30.81</v>
      </c>
      <c r="DI1104" s="2" t="n">
        <v>0</v>
      </c>
      <c r="DJ1104" s="2" t="n">
        <v>45.93</v>
      </c>
      <c r="DK1104" s="2" t="n">
        <v>38.22</v>
      </c>
      <c r="DL1104" s="2" t="n">
        <v>0</v>
      </c>
      <c r="DM1104" s="2" t="n">
        <v>52.67</v>
      </c>
      <c r="DN1104" s="2" t="n">
        <v>48.7</v>
      </c>
      <c r="DO1104" s="2" t="n">
        <v>0</v>
      </c>
      <c r="DP1104" s="2" t="n">
        <v>58.45</v>
      </c>
      <c r="DQ1104" s="2" t="n">
        <v>57.12</v>
      </c>
      <c r="DR1104" s="2" t="n">
        <v>0</v>
      </c>
      <c r="DS1104" s="2" t="n">
        <v>66.61</v>
      </c>
      <c r="DT1104" s="2" t="n">
        <v>63.97</v>
      </c>
      <c r="DU1104" s="2" t="n">
        <v>0</v>
      </c>
      <c r="DV1104" s="2" t="n">
        <v>74.23999999999999</v>
      </c>
      <c r="DW1104" s="2" t="n">
        <v>71.97</v>
      </c>
      <c r="DX1104" s="2" t="n">
        <v>0</v>
      </c>
      <c r="DY1104" s="2" t="n">
        <v>80.48999999999999</v>
      </c>
      <c r="DZ1104" s="2" t="n">
        <v>79.5</v>
      </c>
      <c r="EA1104" s="2" t="n">
        <v>0</v>
      </c>
      <c r="EB1104" s="2" t="n">
        <v>88.48999999999999</v>
      </c>
      <c r="EC1104" s="2" t="n">
        <v>87.37</v>
      </c>
      <c r="ED1104" s="2" t="n">
        <v>0</v>
      </c>
      <c r="EE1104" s="2" t="n">
        <v>94.36</v>
      </c>
      <c r="EF1104" s="2" t="n">
        <v>92.5</v>
      </c>
      <c r="EG1104" s="2" t="n">
        <v>0</v>
      </c>
      <c r="EH1104" s="2" t="n">
        <v>98.23</v>
      </c>
      <c r="EI1104" s="2" t="n">
        <v>96.56</v>
      </c>
      <c r="EJ1104" s="2" t="n">
        <v>0</v>
      </c>
      <c r="EK1104" s="2" t="n">
        <v>100</v>
      </c>
      <c r="EL1104" s="2" t="n">
        <v>99.61</v>
      </c>
      <c r="EM1104" s="2" t="n">
        <v>0</v>
      </c>
      <c r="EN1104" s="2" t="n">
        <v>100</v>
      </c>
      <c r="EO1104" s="2" t="n">
        <v>100</v>
      </c>
      <c r="EP1104" s="2" t="n">
        <v>0</v>
      </c>
    </row>
    <row r="1105">
      <c r="A1105" s="2" t="n">
        <v>1</v>
      </c>
      <c r="B1105" s="2" t="inlineStr">
        <is>
          <t>36</t>
        </is>
      </c>
      <c r="C1105" s="2" t="inlineStr">
        <is>
          <t>PAISAGISMO</t>
        </is>
      </c>
      <c r="D1105" s="2" t="inlineStr">
        <is>
          <t>03/12/2027</t>
        </is>
      </c>
      <c r="E1105" s="2" t="inlineStr">
        <is>
          <t>23/10/2028</t>
        </is>
      </c>
      <c r="F1105" s="2" t="n">
        <v>865987.9309447268</v>
      </c>
      <c r="G1105" s="2" t="n">
        <v>0</v>
      </c>
      <c r="H1105" s="2" t="n">
        <v>865987.9309447268</v>
      </c>
      <c r="I1105" s="2" t="n">
        <v>0</v>
      </c>
      <c r="J1105" s="2" t="n">
        <v>0</v>
      </c>
      <c r="K1105" s="2" t="n">
        <v>0</v>
      </c>
      <c r="L1105" s="2" t="n">
        <v>0</v>
      </c>
      <c r="M1105" s="2" t="n">
        <v>0</v>
      </c>
      <c r="N1105" s="2" t="n">
        <v>0</v>
      </c>
      <c r="O1105" s="2" t="n">
        <v>0</v>
      </c>
      <c r="P1105" s="2" t="n">
        <v>0</v>
      </c>
      <c r="Q1105" s="2" t="n">
        <v>0</v>
      </c>
      <c r="R1105" s="2" t="n">
        <v>0</v>
      </c>
      <c r="S1105" s="2" t="n">
        <v>0</v>
      </c>
      <c r="T1105" s="2" t="n">
        <v>0</v>
      </c>
      <c r="U1105" s="2" t="n">
        <v>0</v>
      </c>
      <c r="V1105" s="2" t="n">
        <v>0</v>
      </c>
      <c r="W1105" s="2" t="n">
        <v>0</v>
      </c>
      <c r="X1105" s="2" t="n">
        <v>0</v>
      </c>
      <c r="Y1105" s="2" t="n">
        <v>0</v>
      </c>
      <c r="Z1105" s="2" t="n">
        <v>0</v>
      </c>
      <c r="AA1105" s="2" t="n">
        <v>0</v>
      </c>
      <c r="AB1105" s="2" t="n">
        <v>0</v>
      </c>
      <c r="AC1105" s="2" t="n">
        <v>0</v>
      </c>
      <c r="AD1105" s="2" t="n">
        <v>0</v>
      </c>
      <c r="AE1105" s="2" t="n">
        <v>0</v>
      </c>
      <c r="AF1105" s="2" t="n">
        <v>0</v>
      </c>
      <c r="AG1105" s="2" t="n">
        <v>0</v>
      </c>
      <c r="AH1105" s="2" t="n">
        <v>0</v>
      </c>
      <c r="AI1105" s="2" t="n">
        <v>0</v>
      </c>
      <c r="AJ1105" s="2" t="n">
        <v>0</v>
      </c>
      <c r="AK1105" s="2" t="n">
        <v>0</v>
      </c>
      <c r="AL1105" s="2" t="n">
        <v>0</v>
      </c>
      <c r="AM1105" s="2" t="n">
        <v>0</v>
      </c>
      <c r="AN1105" s="2" t="n">
        <v>0</v>
      </c>
      <c r="AO1105" s="2" t="n">
        <v>0</v>
      </c>
      <c r="AP1105" s="2" t="n">
        <v>0</v>
      </c>
      <c r="AQ1105" s="2" t="n">
        <v>0</v>
      </c>
      <c r="AR1105" s="2" t="n">
        <v>0</v>
      </c>
      <c r="AS1105" s="2" t="n">
        <v>0</v>
      </c>
      <c r="AT1105" s="2" t="n">
        <v>0</v>
      </c>
      <c r="AU1105" s="2" t="n">
        <v>0</v>
      </c>
      <c r="AV1105" s="2" t="n">
        <v>0</v>
      </c>
      <c r="AW1105" s="2" t="n">
        <v>0</v>
      </c>
      <c r="AX1105" s="2" t="n">
        <v>0</v>
      </c>
      <c r="AY1105" s="2" t="n">
        <v>0</v>
      </c>
      <c r="AZ1105" s="2" t="n">
        <v>0</v>
      </c>
      <c r="BA1105" s="2" t="n">
        <v>0</v>
      </c>
      <c r="BB1105" s="2" t="n">
        <v>0</v>
      </c>
      <c r="BC1105" s="2" t="n">
        <v>0</v>
      </c>
      <c r="BD1105" s="2" t="n">
        <v>0</v>
      </c>
      <c r="BE1105" s="2" t="n">
        <v>0</v>
      </c>
      <c r="BF1105" s="2" t="n">
        <v>0</v>
      </c>
      <c r="BG1105" s="2" t="n">
        <v>0</v>
      </c>
      <c r="BH1105" s="2" t="n">
        <v>0</v>
      </c>
      <c r="BI1105" s="2" t="n">
        <v>0</v>
      </c>
      <c r="BJ1105" s="2" t="n">
        <v>0</v>
      </c>
      <c r="BK1105" s="2" t="n">
        <v>0</v>
      </c>
      <c r="BL1105" s="2" t="n">
        <v>0</v>
      </c>
      <c r="BM1105" s="2" t="n">
        <v>0</v>
      </c>
      <c r="BN1105" s="2" t="n">
        <v>0</v>
      </c>
      <c r="BO1105" s="2" t="n">
        <v>0</v>
      </c>
      <c r="BP1105" s="2" t="n">
        <v>0</v>
      </c>
      <c r="BQ1105" s="2" t="n">
        <v>0</v>
      </c>
      <c r="BR1105" s="2" t="n">
        <v>0</v>
      </c>
      <c r="BS1105" s="2" t="n">
        <v>0</v>
      </c>
      <c r="BT1105" s="2" t="n">
        <v>0</v>
      </c>
      <c r="BU1105" s="2" t="n">
        <v>0</v>
      </c>
      <c r="BV1105" s="2" t="n">
        <v>0</v>
      </c>
      <c r="BW1105" s="2" t="n">
        <v>0</v>
      </c>
      <c r="BX1105" s="2" t="n">
        <v>0</v>
      </c>
      <c r="BY1105" s="2" t="n">
        <v>0</v>
      </c>
      <c r="BZ1105" s="2" t="n">
        <v>0</v>
      </c>
      <c r="CA1105" s="2" t="n">
        <v>0</v>
      </c>
      <c r="CB1105" s="2" t="n">
        <v>0</v>
      </c>
      <c r="CC1105" s="2" t="n">
        <v>0</v>
      </c>
      <c r="CD1105" s="2" t="n">
        <v>0</v>
      </c>
      <c r="CE1105" s="2" t="n">
        <v>0</v>
      </c>
      <c r="CF1105" s="2" t="n">
        <v>0</v>
      </c>
      <c r="CG1105" s="2" t="n">
        <v>0</v>
      </c>
      <c r="CH1105" s="2" t="n">
        <v>0</v>
      </c>
      <c r="CI1105" s="2" t="n">
        <v>0</v>
      </c>
      <c r="CJ1105" s="2" t="n">
        <v>0</v>
      </c>
      <c r="CK1105" s="2" t="n">
        <v>0</v>
      </c>
      <c r="CL1105" s="2" t="n">
        <v>0</v>
      </c>
      <c r="CM1105" s="2" t="n">
        <v>0</v>
      </c>
      <c r="CN1105" s="2" t="n">
        <v>0</v>
      </c>
      <c r="CO1105" s="2" t="n">
        <v>0</v>
      </c>
      <c r="CP1105" s="2" t="n">
        <v>0</v>
      </c>
      <c r="CQ1105" s="2" t="n">
        <v>0</v>
      </c>
      <c r="CR1105" s="2" t="n">
        <v>0</v>
      </c>
      <c r="CS1105" s="2" t="n">
        <v>0</v>
      </c>
      <c r="CT1105" s="2" t="n">
        <v>0</v>
      </c>
      <c r="CU1105" s="2" t="n">
        <v>0</v>
      </c>
      <c r="CV1105" s="2" t="n">
        <v>0</v>
      </c>
      <c r="CW1105" s="2" t="n">
        <v>0</v>
      </c>
      <c r="CX1105" s="2" t="n">
        <v>0</v>
      </c>
      <c r="CY1105" s="2" t="n">
        <v>0</v>
      </c>
      <c r="CZ1105" s="2" t="n">
        <v>0</v>
      </c>
      <c r="DA1105" s="2" t="n">
        <v>0</v>
      </c>
      <c r="DB1105" s="2" t="n">
        <v>0</v>
      </c>
      <c r="DC1105" s="2" t="n">
        <v>0</v>
      </c>
      <c r="DD1105" s="2" t="n">
        <v>13.01</v>
      </c>
      <c r="DE1105" s="2" t="n">
        <v>7.53</v>
      </c>
      <c r="DF1105" s="2" t="n">
        <v>0</v>
      </c>
      <c r="DG1105" s="2" t="n">
        <v>37.76</v>
      </c>
      <c r="DH1105" s="2" t="n">
        <v>32.27</v>
      </c>
      <c r="DI1105" s="2" t="n">
        <v>0</v>
      </c>
      <c r="DJ1105" s="2" t="n">
        <v>55.3</v>
      </c>
      <c r="DK1105" s="2" t="n">
        <v>49.82</v>
      </c>
      <c r="DL1105" s="2" t="n">
        <v>0</v>
      </c>
      <c r="DM1105" s="2" t="n">
        <v>76.31</v>
      </c>
      <c r="DN1105" s="2" t="n">
        <v>70.83</v>
      </c>
      <c r="DO1105" s="2" t="n">
        <v>0</v>
      </c>
      <c r="DP1105" s="2" t="n">
        <v>87.28</v>
      </c>
      <c r="DQ1105" s="2" t="n">
        <v>87.28</v>
      </c>
      <c r="DR1105" s="2" t="n">
        <v>0</v>
      </c>
      <c r="DS1105" s="2" t="n">
        <v>87.28</v>
      </c>
      <c r="DT1105" s="2" t="n">
        <v>87.28</v>
      </c>
      <c r="DU1105" s="2" t="n">
        <v>0</v>
      </c>
      <c r="DV1105" s="2" t="n">
        <v>87.28</v>
      </c>
      <c r="DW1105" s="2" t="n">
        <v>87.28</v>
      </c>
      <c r="DX1105" s="2" t="n">
        <v>0</v>
      </c>
      <c r="DY1105" s="2" t="n">
        <v>87.28</v>
      </c>
      <c r="DZ1105" s="2" t="n">
        <v>87.28</v>
      </c>
      <c r="EA1105" s="2" t="n">
        <v>0</v>
      </c>
      <c r="EB1105" s="2" t="n">
        <v>88.66</v>
      </c>
      <c r="EC1105" s="2" t="n">
        <v>88.66</v>
      </c>
      <c r="ED1105" s="2" t="n">
        <v>0</v>
      </c>
      <c r="EE1105" s="2" t="n">
        <v>94.2</v>
      </c>
      <c r="EF1105" s="2" t="n">
        <v>94.2</v>
      </c>
      <c r="EG1105" s="2" t="n">
        <v>0</v>
      </c>
      <c r="EH1105" s="2" t="n">
        <v>100</v>
      </c>
      <c r="EI1105" s="2" t="n">
        <v>100</v>
      </c>
      <c r="EJ1105" s="2" t="n">
        <v>0</v>
      </c>
      <c r="EK1105" s="2" t="n">
        <v>100</v>
      </c>
      <c r="EL1105" s="2" t="n">
        <v>100</v>
      </c>
      <c r="EM1105" s="2" t="n">
        <v>0</v>
      </c>
      <c r="EN1105" s="2" t="n">
        <v>100</v>
      </c>
      <c r="EO1105" s="2" t="n">
        <v>100</v>
      </c>
      <c r="EP1105" s="2" t="n">
        <v>0</v>
      </c>
    </row>
    <row r="1106">
      <c r="A1106" s="2" t="n">
        <v>2</v>
      </c>
      <c r="B1106" s="2" t="inlineStr">
        <is>
          <t>36.01</t>
        </is>
      </c>
      <c r="C1106" s="2" t="inlineStr">
        <is>
          <t>Serviços de Paisagismo</t>
        </is>
      </c>
      <c r="D1106" s="2" t="inlineStr">
        <is>
          <t>03/12/2027</t>
        </is>
      </c>
      <c r="E1106" s="2" t="inlineStr">
        <is>
          <t>23/10/2028</t>
        </is>
      </c>
      <c r="F1106" s="2" t="n">
        <v>865987.9309447268</v>
      </c>
      <c r="G1106" s="2" t="n">
        <v>0</v>
      </c>
      <c r="H1106" s="2" t="n">
        <v>865987.9309447268</v>
      </c>
      <c r="I1106" s="2" t="n">
        <v>0</v>
      </c>
      <c r="J1106" s="2" t="n">
        <v>0</v>
      </c>
      <c r="K1106" s="2" t="n">
        <v>0</v>
      </c>
      <c r="L1106" s="2" t="n">
        <v>0</v>
      </c>
      <c r="M1106" s="2" t="n">
        <v>0</v>
      </c>
      <c r="N1106" s="2" t="n">
        <v>0</v>
      </c>
      <c r="O1106" s="2" t="n">
        <v>0</v>
      </c>
      <c r="P1106" s="2" t="n">
        <v>0</v>
      </c>
      <c r="Q1106" s="2" t="n">
        <v>0</v>
      </c>
      <c r="R1106" s="2" t="n">
        <v>0</v>
      </c>
      <c r="S1106" s="2" t="n">
        <v>0</v>
      </c>
      <c r="T1106" s="2" t="n">
        <v>0</v>
      </c>
      <c r="U1106" s="2" t="n">
        <v>0</v>
      </c>
      <c r="V1106" s="2" t="n">
        <v>0</v>
      </c>
      <c r="W1106" s="2" t="n">
        <v>0</v>
      </c>
      <c r="X1106" s="2" t="n">
        <v>0</v>
      </c>
      <c r="Y1106" s="2" t="n">
        <v>0</v>
      </c>
      <c r="Z1106" s="2" t="n">
        <v>0</v>
      </c>
      <c r="AA1106" s="2" t="n">
        <v>0</v>
      </c>
      <c r="AB1106" s="2" t="n">
        <v>0</v>
      </c>
      <c r="AC1106" s="2" t="n">
        <v>0</v>
      </c>
      <c r="AD1106" s="2" t="n">
        <v>0</v>
      </c>
      <c r="AE1106" s="2" t="n">
        <v>0</v>
      </c>
      <c r="AF1106" s="2" t="n">
        <v>0</v>
      </c>
      <c r="AG1106" s="2" t="n">
        <v>0</v>
      </c>
      <c r="AH1106" s="2" t="n">
        <v>0</v>
      </c>
      <c r="AI1106" s="2" t="n">
        <v>0</v>
      </c>
      <c r="AJ1106" s="2" t="n">
        <v>0</v>
      </c>
      <c r="AK1106" s="2" t="n">
        <v>0</v>
      </c>
      <c r="AL1106" s="2" t="n">
        <v>0</v>
      </c>
      <c r="AM1106" s="2" t="n">
        <v>0</v>
      </c>
      <c r="AN1106" s="2" t="n">
        <v>0</v>
      </c>
      <c r="AO1106" s="2" t="n">
        <v>0</v>
      </c>
      <c r="AP1106" s="2" t="n">
        <v>0</v>
      </c>
      <c r="AQ1106" s="2" t="n">
        <v>0</v>
      </c>
      <c r="AR1106" s="2" t="n">
        <v>0</v>
      </c>
      <c r="AS1106" s="2" t="n">
        <v>0</v>
      </c>
      <c r="AT1106" s="2" t="n">
        <v>0</v>
      </c>
      <c r="AU1106" s="2" t="n">
        <v>0</v>
      </c>
      <c r="AV1106" s="2" t="n">
        <v>0</v>
      </c>
      <c r="AW1106" s="2" t="n">
        <v>0</v>
      </c>
      <c r="AX1106" s="2" t="n">
        <v>0</v>
      </c>
      <c r="AY1106" s="2" t="n">
        <v>0</v>
      </c>
      <c r="AZ1106" s="2" t="n">
        <v>0</v>
      </c>
      <c r="BA1106" s="2" t="n">
        <v>0</v>
      </c>
      <c r="BB1106" s="2" t="n">
        <v>0</v>
      </c>
      <c r="BC1106" s="2" t="n">
        <v>0</v>
      </c>
      <c r="BD1106" s="2" t="n">
        <v>0</v>
      </c>
      <c r="BE1106" s="2" t="n">
        <v>0</v>
      </c>
      <c r="BF1106" s="2" t="n">
        <v>0</v>
      </c>
      <c r="BG1106" s="2" t="n">
        <v>0</v>
      </c>
      <c r="BH1106" s="2" t="n">
        <v>0</v>
      </c>
      <c r="BI1106" s="2" t="n">
        <v>0</v>
      </c>
      <c r="BJ1106" s="2" t="n">
        <v>0</v>
      </c>
      <c r="BK1106" s="2" t="n">
        <v>0</v>
      </c>
      <c r="BL1106" s="2" t="n">
        <v>0</v>
      </c>
      <c r="BM1106" s="2" t="n">
        <v>0</v>
      </c>
      <c r="BN1106" s="2" t="n">
        <v>0</v>
      </c>
      <c r="BO1106" s="2" t="n">
        <v>0</v>
      </c>
      <c r="BP1106" s="2" t="n">
        <v>0</v>
      </c>
      <c r="BQ1106" s="2" t="n">
        <v>0</v>
      </c>
      <c r="BR1106" s="2" t="n">
        <v>0</v>
      </c>
      <c r="BS1106" s="2" t="n">
        <v>0</v>
      </c>
      <c r="BT1106" s="2" t="n">
        <v>0</v>
      </c>
      <c r="BU1106" s="2" t="n">
        <v>0</v>
      </c>
      <c r="BV1106" s="2" t="n">
        <v>0</v>
      </c>
      <c r="BW1106" s="2" t="n">
        <v>0</v>
      </c>
      <c r="BX1106" s="2" t="n">
        <v>0</v>
      </c>
      <c r="BY1106" s="2" t="n">
        <v>0</v>
      </c>
      <c r="BZ1106" s="2" t="n">
        <v>0</v>
      </c>
      <c r="CA1106" s="2" t="n">
        <v>0</v>
      </c>
      <c r="CB1106" s="2" t="n">
        <v>0</v>
      </c>
      <c r="CC1106" s="2" t="n">
        <v>0</v>
      </c>
      <c r="CD1106" s="2" t="n">
        <v>0</v>
      </c>
      <c r="CE1106" s="2" t="n">
        <v>0</v>
      </c>
      <c r="CF1106" s="2" t="n">
        <v>0</v>
      </c>
      <c r="CG1106" s="2" t="n">
        <v>0</v>
      </c>
      <c r="CH1106" s="2" t="n">
        <v>0</v>
      </c>
      <c r="CI1106" s="2" t="n">
        <v>0</v>
      </c>
      <c r="CJ1106" s="2" t="n">
        <v>0</v>
      </c>
      <c r="CK1106" s="2" t="n">
        <v>0</v>
      </c>
      <c r="CL1106" s="2" t="n">
        <v>0</v>
      </c>
      <c r="CM1106" s="2" t="n">
        <v>0</v>
      </c>
      <c r="CN1106" s="2" t="n">
        <v>0</v>
      </c>
      <c r="CO1106" s="2" t="n">
        <v>0</v>
      </c>
      <c r="CP1106" s="2" t="n">
        <v>0</v>
      </c>
      <c r="CQ1106" s="2" t="n">
        <v>0</v>
      </c>
      <c r="CR1106" s="2" t="n">
        <v>0</v>
      </c>
      <c r="CS1106" s="2" t="n">
        <v>0</v>
      </c>
      <c r="CT1106" s="2" t="n">
        <v>0</v>
      </c>
      <c r="CU1106" s="2" t="n">
        <v>0</v>
      </c>
      <c r="CV1106" s="2" t="n">
        <v>0</v>
      </c>
      <c r="CW1106" s="2" t="n">
        <v>0</v>
      </c>
      <c r="CX1106" s="2" t="n">
        <v>0</v>
      </c>
      <c r="CY1106" s="2" t="n">
        <v>0</v>
      </c>
      <c r="CZ1106" s="2" t="n">
        <v>0</v>
      </c>
      <c r="DA1106" s="2" t="n">
        <v>0</v>
      </c>
      <c r="DB1106" s="2" t="n">
        <v>0</v>
      </c>
      <c r="DC1106" s="2" t="n">
        <v>0</v>
      </c>
      <c r="DD1106" s="2" t="n">
        <v>13.01</v>
      </c>
      <c r="DE1106" s="2" t="n">
        <v>7.53</v>
      </c>
      <c r="DF1106" s="2" t="n">
        <v>0</v>
      </c>
      <c r="DG1106" s="2" t="n">
        <v>37.76</v>
      </c>
      <c r="DH1106" s="2" t="n">
        <v>32.27</v>
      </c>
      <c r="DI1106" s="2" t="n">
        <v>0</v>
      </c>
      <c r="DJ1106" s="2" t="n">
        <v>55.3</v>
      </c>
      <c r="DK1106" s="2" t="n">
        <v>49.82</v>
      </c>
      <c r="DL1106" s="2" t="n">
        <v>0</v>
      </c>
      <c r="DM1106" s="2" t="n">
        <v>76.31</v>
      </c>
      <c r="DN1106" s="2" t="n">
        <v>70.83</v>
      </c>
      <c r="DO1106" s="2" t="n">
        <v>0</v>
      </c>
      <c r="DP1106" s="2" t="n">
        <v>87.28</v>
      </c>
      <c r="DQ1106" s="2" t="n">
        <v>87.28</v>
      </c>
      <c r="DR1106" s="2" t="n">
        <v>0</v>
      </c>
      <c r="DS1106" s="2" t="n">
        <v>87.28</v>
      </c>
      <c r="DT1106" s="2" t="n">
        <v>87.28</v>
      </c>
      <c r="DU1106" s="2" t="n">
        <v>0</v>
      </c>
      <c r="DV1106" s="2" t="n">
        <v>87.28</v>
      </c>
      <c r="DW1106" s="2" t="n">
        <v>87.28</v>
      </c>
      <c r="DX1106" s="2" t="n">
        <v>0</v>
      </c>
      <c r="DY1106" s="2" t="n">
        <v>87.28</v>
      </c>
      <c r="DZ1106" s="2" t="n">
        <v>87.28</v>
      </c>
      <c r="EA1106" s="2" t="n">
        <v>0</v>
      </c>
      <c r="EB1106" s="2" t="n">
        <v>88.66</v>
      </c>
      <c r="EC1106" s="2" t="n">
        <v>88.66</v>
      </c>
      <c r="ED1106" s="2" t="n">
        <v>0</v>
      </c>
      <c r="EE1106" s="2" t="n">
        <v>94.2</v>
      </c>
      <c r="EF1106" s="2" t="n">
        <v>94.2</v>
      </c>
      <c r="EG1106" s="2" t="n">
        <v>0</v>
      </c>
      <c r="EH1106" s="2" t="n">
        <v>100</v>
      </c>
      <c r="EI1106" s="2" t="n">
        <v>100</v>
      </c>
      <c r="EJ1106" s="2" t="n">
        <v>0</v>
      </c>
      <c r="EK1106" s="2" t="n">
        <v>100</v>
      </c>
      <c r="EL1106" s="2" t="n">
        <v>100</v>
      </c>
      <c r="EM1106" s="2" t="n">
        <v>0</v>
      </c>
      <c r="EN1106" s="2" t="n">
        <v>100</v>
      </c>
      <c r="EO1106" s="2" t="n">
        <v>100</v>
      </c>
      <c r="EP1106" s="2" t="n">
        <v>0</v>
      </c>
    </row>
    <row r="1107">
      <c r="A1107" s="2" t="n">
        <v>3</v>
      </c>
      <c r="B1107" s="2" t="inlineStr">
        <is>
          <t>36.01.01</t>
        </is>
      </c>
      <c r="C1107" s="2" t="inlineStr">
        <is>
          <t>Drenagens Para Jardins</t>
        </is>
      </c>
      <c r="D1107" s="2" t="inlineStr">
        <is>
          <t>03/12/2027</t>
        </is>
      </c>
      <c r="E1107" s="2" t="inlineStr">
        <is>
          <t>23/10/2028</t>
        </is>
      </c>
      <c r="F1107" s="2" t="n">
        <v>91726.83094472693</v>
      </c>
      <c r="G1107" s="2" t="n">
        <v>0</v>
      </c>
      <c r="H1107" s="2" t="n">
        <v>91726.83094472693</v>
      </c>
      <c r="I1107" s="2" t="n">
        <v>0</v>
      </c>
      <c r="J1107" s="2" t="n">
        <v>0</v>
      </c>
      <c r="K1107" s="2" t="n">
        <v>0</v>
      </c>
      <c r="L1107" s="2" t="n">
        <v>0</v>
      </c>
      <c r="M1107" s="2" t="n">
        <v>0</v>
      </c>
      <c r="N1107" s="2" t="n">
        <v>0</v>
      </c>
      <c r="O1107" s="2" t="n">
        <v>0</v>
      </c>
      <c r="P1107" s="2" t="n">
        <v>0</v>
      </c>
      <c r="Q1107" s="2" t="n">
        <v>0</v>
      </c>
      <c r="R1107" s="2" t="n">
        <v>0</v>
      </c>
      <c r="S1107" s="2" t="n">
        <v>0</v>
      </c>
      <c r="T1107" s="2" t="n">
        <v>0</v>
      </c>
      <c r="U1107" s="2" t="n">
        <v>0</v>
      </c>
      <c r="V1107" s="2" t="n">
        <v>0</v>
      </c>
      <c r="W1107" s="2" t="n">
        <v>0</v>
      </c>
      <c r="X1107" s="2" t="n">
        <v>0</v>
      </c>
      <c r="Y1107" s="2" t="n">
        <v>0</v>
      </c>
      <c r="Z1107" s="2" t="n">
        <v>0</v>
      </c>
      <c r="AA1107" s="2" t="n">
        <v>0</v>
      </c>
      <c r="AB1107" s="2" t="n">
        <v>0</v>
      </c>
      <c r="AC1107" s="2" t="n">
        <v>0</v>
      </c>
      <c r="AD1107" s="2" t="n">
        <v>0</v>
      </c>
      <c r="AE1107" s="2" t="n">
        <v>0</v>
      </c>
      <c r="AF1107" s="2" t="n">
        <v>0</v>
      </c>
      <c r="AG1107" s="2" t="n">
        <v>0</v>
      </c>
      <c r="AH1107" s="2" t="n">
        <v>0</v>
      </c>
      <c r="AI1107" s="2" t="n">
        <v>0</v>
      </c>
      <c r="AJ1107" s="2" t="n">
        <v>0</v>
      </c>
      <c r="AK1107" s="2" t="n">
        <v>0</v>
      </c>
      <c r="AL1107" s="2" t="n">
        <v>0</v>
      </c>
      <c r="AM1107" s="2" t="n">
        <v>0</v>
      </c>
      <c r="AN1107" s="2" t="n">
        <v>0</v>
      </c>
      <c r="AO1107" s="2" t="n">
        <v>0</v>
      </c>
      <c r="AP1107" s="2" t="n">
        <v>0</v>
      </c>
      <c r="AQ1107" s="2" t="n">
        <v>0</v>
      </c>
      <c r="AR1107" s="2" t="n">
        <v>0</v>
      </c>
      <c r="AS1107" s="2" t="n">
        <v>0</v>
      </c>
      <c r="AT1107" s="2" t="n">
        <v>0</v>
      </c>
      <c r="AU1107" s="2" t="n">
        <v>0</v>
      </c>
      <c r="AV1107" s="2" t="n">
        <v>0</v>
      </c>
      <c r="AW1107" s="2" t="n">
        <v>0</v>
      </c>
      <c r="AX1107" s="2" t="n">
        <v>0</v>
      </c>
      <c r="AY1107" s="2" t="n">
        <v>0</v>
      </c>
      <c r="AZ1107" s="2" t="n">
        <v>0</v>
      </c>
      <c r="BA1107" s="2" t="n">
        <v>0</v>
      </c>
      <c r="BB1107" s="2" t="n">
        <v>0</v>
      </c>
      <c r="BC1107" s="2" t="n">
        <v>0</v>
      </c>
      <c r="BD1107" s="2" t="n">
        <v>0</v>
      </c>
      <c r="BE1107" s="2" t="n">
        <v>0</v>
      </c>
      <c r="BF1107" s="2" t="n">
        <v>0</v>
      </c>
      <c r="BG1107" s="2" t="n">
        <v>0</v>
      </c>
      <c r="BH1107" s="2" t="n">
        <v>0</v>
      </c>
      <c r="BI1107" s="2" t="n">
        <v>0</v>
      </c>
      <c r="BJ1107" s="2" t="n">
        <v>0</v>
      </c>
      <c r="BK1107" s="2" t="n">
        <v>0</v>
      </c>
      <c r="BL1107" s="2" t="n">
        <v>0</v>
      </c>
      <c r="BM1107" s="2" t="n">
        <v>0</v>
      </c>
      <c r="BN1107" s="2" t="n">
        <v>0</v>
      </c>
      <c r="BO1107" s="2" t="n">
        <v>0</v>
      </c>
      <c r="BP1107" s="2" t="n">
        <v>0</v>
      </c>
      <c r="BQ1107" s="2" t="n">
        <v>0</v>
      </c>
      <c r="BR1107" s="2" t="n">
        <v>0</v>
      </c>
      <c r="BS1107" s="2" t="n">
        <v>0</v>
      </c>
      <c r="BT1107" s="2" t="n">
        <v>0</v>
      </c>
      <c r="BU1107" s="2" t="n">
        <v>0</v>
      </c>
      <c r="BV1107" s="2" t="n">
        <v>0</v>
      </c>
      <c r="BW1107" s="2" t="n">
        <v>0</v>
      </c>
      <c r="BX1107" s="2" t="n">
        <v>0</v>
      </c>
      <c r="BY1107" s="2" t="n">
        <v>0</v>
      </c>
      <c r="BZ1107" s="2" t="n">
        <v>0</v>
      </c>
      <c r="CA1107" s="2" t="n">
        <v>0</v>
      </c>
      <c r="CB1107" s="2" t="n">
        <v>0</v>
      </c>
      <c r="CC1107" s="2" t="n">
        <v>0</v>
      </c>
      <c r="CD1107" s="2" t="n">
        <v>0</v>
      </c>
      <c r="CE1107" s="2" t="n">
        <v>0</v>
      </c>
      <c r="CF1107" s="2" t="n">
        <v>0</v>
      </c>
      <c r="CG1107" s="2" t="n">
        <v>0</v>
      </c>
      <c r="CH1107" s="2" t="n">
        <v>0</v>
      </c>
      <c r="CI1107" s="2" t="n">
        <v>0</v>
      </c>
      <c r="CJ1107" s="2" t="n">
        <v>0</v>
      </c>
      <c r="CK1107" s="2" t="n">
        <v>0</v>
      </c>
      <c r="CL1107" s="2" t="n">
        <v>0</v>
      </c>
      <c r="CM1107" s="2" t="n">
        <v>0</v>
      </c>
      <c r="CN1107" s="2" t="n">
        <v>0</v>
      </c>
      <c r="CO1107" s="2" t="n">
        <v>0</v>
      </c>
      <c r="CP1107" s="2" t="n">
        <v>0</v>
      </c>
      <c r="CQ1107" s="2" t="n">
        <v>0</v>
      </c>
      <c r="CR1107" s="2" t="n">
        <v>0</v>
      </c>
      <c r="CS1107" s="2" t="n">
        <v>0</v>
      </c>
      <c r="CT1107" s="2" t="n">
        <v>0</v>
      </c>
      <c r="CU1107" s="2" t="n">
        <v>0</v>
      </c>
      <c r="CV1107" s="2" t="n">
        <v>0</v>
      </c>
      <c r="CW1107" s="2" t="n">
        <v>0</v>
      </c>
      <c r="CX1107" s="2" t="n">
        <v>0</v>
      </c>
      <c r="CY1107" s="2" t="n">
        <v>0</v>
      </c>
      <c r="CZ1107" s="2" t="n">
        <v>0</v>
      </c>
      <c r="DA1107" s="2" t="n">
        <v>0</v>
      </c>
      <c r="DB1107" s="2" t="n">
        <v>0</v>
      </c>
      <c r="DC1107" s="2" t="n">
        <v>0</v>
      </c>
      <c r="DD1107" s="2" t="n">
        <v>13.01</v>
      </c>
      <c r="DE1107" s="2" t="n">
        <v>7.53</v>
      </c>
      <c r="DF1107" s="2" t="n">
        <v>0</v>
      </c>
      <c r="DG1107" s="2" t="n">
        <v>37.76</v>
      </c>
      <c r="DH1107" s="2" t="n">
        <v>32.27</v>
      </c>
      <c r="DI1107" s="2" t="n">
        <v>0</v>
      </c>
      <c r="DJ1107" s="2" t="n">
        <v>55.3</v>
      </c>
      <c r="DK1107" s="2" t="n">
        <v>49.82</v>
      </c>
      <c r="DL1107" s="2" t="n">
        <v>0</v>
      </c>
      <c r="DM1107" s="2" t="n">
        <v>76.31</v>
      </c>
      <c r="DN1107" s="2" t="n">
        <v>70.83</v>
      </c>
      <c r="DO1107" s="2" t="n">
        <v>0</v>
      </c>
      <c r="DP1107" s="2" t="n">
        <v>87.28</v>
      </c>
      <c r="DQ1107" s="2" t="n">
        <v>87.28</v>
      </c>
      <c r="DR1107" s="2" t="n">
        <v>0</v>
      </c>
      <c r="DS1107" s="2" t="n">
        <v>87.28</v>
      </c>
      <c r="DT1107" s="2" t="n">
        <v>87.28</v>
      </c>
      <c r="DU1107" s="2" t="n">
        <v>0</v>
      </c>
      <c r="DV1107" s="2" t="n">
        <v>87.28</v>
      </c>
      <c r="DW1107" s="2" t="n">
        <v>87.28</v>
      </c>
      <c r="DX1107" s="2" t="n">
        <v>0</v>
      </c>
      <c r="DY1107" s="2" t="n">
        <v>87.28</v>
      </c>
      <c r="DZ1107" s="2" t="n">
        <v>87.28</v>
      </c>
      <c r="EA1107" s="2" t="n">
        <v>0</v>
      </c>
      <c r="EB1107" s="2" t="n">
        <v>88.66</v>
      </c>
      <c r="EC1107" s="2" t="n">
        <v>88.66</v>
      </c>
      <c r="ED1107" s="2" t="n">
        <v>0</v>
      </c>
      <c r="EE1107" s="2" t="n">
        <v>94.2</v>
      </c>
      <c r="EF1107" s="2" t="n">
        <v>94.2</v>
      </c>
      <c r="EG1107" s="2" t="n">
        <v>0</v>
      </c>
      <c r="EH1107" s="2" t="n">
        <v>100</v>
      </c>
      <c r="EI1107" s="2" t="n">
        <v>100</v>
      </c>
      <c r="EJ1107" s="2" t="n">
        <v>0</v>
      </c>
      <c r="EK1107" s="2" t="n">
        <v>100</v>
      </c>
      <c r="EL1107" s="2" t="n">
        <v>100</v>
      </c>
      <c r="EM1107" s="2" t="n">
        <v>0</v>
      </c>
      <c r="EN1107" s="2" t="n">
        <v>100</v>
      </c>
      <c r="EO1107" s="2" t="n">
        <v>100</v>
      </c>
      <c r="EP1107" s="2" t="n">
        <v>0</v>
      </c>
    </row>
    <row r="1108">
      <c r="A1108" s="2" t="n">
        <v>3</v>
      </c>
      <c r="B1108" s="2" t="inlineStr">
        <is>
          <t>36.01.02</t>
        </is>
      </c>
      <c r="C1108" s="2" t="inlineStr">
        <is>
          <t>Paisagismo</t>
        </is>
      </c>
      <c r="D1108" s="2" t="inlineStr">
        <is>
          <t>03/12/2027</t>
        </is>
      </c>
      <c r="E1108" s="2" t="inlineStr">
        <is>
          <t>23/10/2028</t>
        </is>
      </c>
      <c r="F1108" s="2" t="n">
        <v>583839.6749999999</v>
      </c>
      <c r="G1108" s="2" t="n">
        <v>0</v>
      </c>
      <c r="H1108" s="2" t="n">
        <v>583839.6749999999</v>
      </c>
      <c r="I1108" s="2" t="n">
        <v>0</v>
      </c>
      <c r="J1108" s="2" t="n">
        <v>0</v>
      </c>
      <c r="K1108" s="2" t="n">
        <v>0</v>
      </c>
      <c r="L1108" s="2" t="n">
        <v>0</v>
      </c>
      <c r="M1108" s="2" t="n">
        <v>0</v>
      </c>
      <c r="N1108" s="2" t="n">
        <v>0</v>
      </c>
      <c r="O1108" s="2" t="n">
        <v>0</v>
      </c>
      <c r="P1108" s="2" t="n">
        <v>0</v>
      </c>
      <c r="Q1108" s="2" t="n">
        <v>0</v>
      </c>
      <c r="R1108" s="2" t="n">
        <v>0</v>
      </c>
      <c r="S1108" s="2" t="n">
        <v>0</v>
      </c>
      <c r="T1108" s="2" t="n">
        <v>0</v>
      </c>
      <c r="U1108" s="2" t="n">
        <v>0</v>
      </c>
      <c r="V1108" s="2" t="n">
        <v>0</v>
      </c>
      <c r="W1108" s="2" t="n">
        <v>0</v>
      </c>
      <c r="X1108" s="2" t="n">
        <v>0</v>
      </c>
      <c r="Y1108" s="2" t="n">
        <v>0</v>
      </c>
      <c r="Z1108" s="2" t="n">
        <v>0</v>
      </c>
      <c r="AA1108" s="2" t="n">
        <v>0</v>
      </c>
      <c r="AB1108" s="2" t="n">
        <v>0</v>
      </c>
      <c r="AC1108" s="2" t="n">
        <v>0</v>
      </c>
      <c r="AD1108" s="2" t="n">
        <v>0</v>
      </c>
      <c r="AE1108" s="2" t="n">
        <v>0</v>
      </c>
      <c r="AF1108" s="2" t="n">
        <v>0</v>
      </c>
      <c r="AG1108" s="2" t="n">
        <v>0</v>
      </c>
      <c r="AH1108" s="2" t="n">
        <v>0</v>
      </c>
      <c r="AI1108" s="2" t="n">
        <v>0</v>
      </c>
      <c r="AJ1108" s="2" t="n">
        <v>0</v>
      </c>
      <c r="AK1108" s="2" t="n">
        <v>0</v>
      </c>
      <c r="AL1108" s="2" t="n">
        <v>0</v>
      </c>
      <c r="AM1108" s="2" t="n">
        <v>0</v>
      </c>
      <c r="AN1108" s="2" t="n">
        <v>0</v>
      </c>
      <c r="AO1108" s="2" t="n">
        <v>0</v>
      </c>
      <c r="AP1108" s="2" t="n">
        <v>0</v>
      </c>
      <c r="AQ1108" s="2" t="n">
        <v>0</v>
      </c>
      <c r="AR1108" s="2" t="n">
        <v>0</v>
      </c>
      <c r="AS1108" s="2" t="n">
        <v>0</v>
      </c>
      <c r="AT1108" s="2" t="n">
        <v>0</v>
      </c>
      <c r="AU1108" s="2" t="n">
        <v>0</v>
      </c>
      <c r="AV1108" s="2" t="n">
        <v>0</v>
      </c>
      <c r="AW1108" s="2" t="n">
        <v>0</v>
      </c>
      <c r="AX1108" s="2" t="n">
        <v>0</v>
      </c>
      <c r="AY1108" s="2" t="n">
        <v>0</v>
      </c>
      <c r="AZ1108" s="2" t="n">
        <v>0</v>
      </c>
      <c r="BA1108" s="2" t="n">
        <v>0</v>
      </c>
      <c r="BB1108" s="2" t="n">
        <v>0</v>
      </c>
      <c r="BC1108" s="2" t="n">
        <v>0</v>
      </c>
      <c r="BD1108" s="2" t="n">
        <v>0</v>
      </c>
      <c r="BE1108" s="2" t="n">
        <v>0</v>
      </c>
      <c r="BF1108" s="2" t="n">
        <v>0</v>
      </c>
      <c r="BG1108" s="2" t="n">
        <v>0</v>
      </c>
      <c r="BH1108" s="2" t="n">
        <v>0</v>
      </c>
      <c r="BI1108" s="2" t="n">
        <v>0</v>
      </c>
      <c r="BJ1108" s="2" t="n">
        <v>0</v>
      </c>
      <c r="BK1108" s="2" t="n">
        <v>0</v>
      </c>
      <c r="BL1108" s="2" t="n">
        <v>0</v>
      </c>
      <c r="BM1108" s="2" t="n">
        <v>0</v>
      </c>
      <c r="BN1108" s="2" t="n">
        <v>0</v>
      </c>
      <c r="BO1108" s="2" t="n">
        <v>0</v>
      </c>
      <c r="BP1108" s="2" t="n">
        <v>0</v>
      </c>
      <c r="BQ1108" s="2" t="n">
        <v>0</v>
      </c>
      <c r="BR1108" s="2" t="n">
        <v>0</v>
      </c>
      <c r="BS1108" s="2" t="n">
        <v>0</v>
      </c>
      <c r="BT1108" s="2" t="n">
        <v>0</v>
      </c>
      <c r="BU1108" s="2" t="n">
        <v>0</v>
      </c>
      <c r="BV1108" s="2" t="n">
        <v>0</v>
      </c>
      <c r="BW1108" s="2" t="n">
        <v>0</v>
      </c>
      <c r="BX1108" s="2" t="n">
        <v>0</v>
      </c>
      <c r="BY1108" s="2" t="n">
        <v>0</v>
      </c>
      <c r="BZ1108" s="2" t="n">
        <v>0</v>
      </c>
      <c r="CA1108" s="2" t="n">
        <v>0</v>
      </c>
      <c r="CB1108" s="2" t="n">
        <v>0</v>
      </c>
      <c r="CC1108" s="2" t="n">
        <v>0</v>
      </c>
      <c r="CD1108" s="2" t="n">
        <v>0</v>
      </c>
      <c r="CE1108" s="2" t="n">
        <v>0</v>
      </c>
      <c r="CF1108" s="2" t="n">
        <v>0</v>
      </c>
      <c r="CG1108" s="2" t="n">
        <v>0</v>
      </c>
      <c r="CH1108" s="2" t="n">
        <v>0</v>
      </c>
      <c r="CI1108" s="2" t="n">
        <v>0</v>
      </c>
      <c r="CJ1108" s="2" t="n">
        <v>0</v>
      </c>
      <c r="CK1108" s="2" t="n">
        <v>0</v>
      </c>
      <c r="CL1108" s="2" t="n">
        <v>0</v>
      </c>
      <c r="CM1108" s="2" t="n">
        <v>0</v>
      </c>
      <c r="CN1108" s="2" t="n">
        <v>0</v>
      </c>
      <c r="CO1108" s="2" t="n">
        <v>0</v>
      </c>
      <c r="CP1108" s="2" t="n">
        <v>0</v>
      </c>
      <c r="CQ1108" s="2" t="n">
        <v>0</v>
      </c>
      <c r="CR1108" s="2" t="n">
        <v>0</v>
      </c>
      <c r="CS1108" s="2" t="n">
        <v>0</v>
      </c>
      <c r="CT1108" s="2" t="n">
        <v>0</v>
      </c>
      <c r="CU1108" s="2" t="n">
        <v>0</v>
      </c>
      <c r="CV1108" s="2" t="n">
        <v>0</v>
      </c>
      <c r="CW1108" s="2" t="n">
        <v>0</v>
      </c>
      <c r="CX1108" s="2" t="n">
        <v>0</v>
      </c>
      <c r="CY1108" s="2" t="n">
        <v>0</v>
      </c>
      <c r="CZ1108" s="2" t="n">
        <v>0</v>
      </c>
      <c r="DA1108" s="2" t="n">
        <v>0</v>
      </c>
      <c r="DB1108" s="2" t="n">
        <v>0</v>
      </c>
      <c r="DC1108" s="2" t="n">
        <v>0</v>
      </c>
      <c r="DD1108" s="2" t="n">
        <v>13.01</v>
      </c>
      <c r="DE1108" s="2" t="n">
        <v>7.53</v>
      </c>
      <c r="DF1108" s="2" t="n">
        <v>0</v>
      </c>
      <c r="DG1108" s="2" t="n">
        <v>37.76</v>
      </c>
      <c r="DH1108" s="2" t="n">
        <v>32.27</v>
      </c>
      <c r="DI1108" s="2" t="n">
        <v>0</v>
      </c>
      <c r="DJ1108" s="2" t="n">
        <v>55.3</v>
      </c>
      <c r="DK1108" s="2" t="n">
        <v>49.82</v>
      </c>
      <c r="DL1108" s="2" t="n">
        <v>0</v>
      </c>
      <c r="DM1108" s="2" t="n">
        <v>76.31</v>
      </c>
      <c r="DN1108" s="2" t="n">
        <v>70.83</v>
      </c>
      <c r="DO1108" s="2" t="n">
        <v>0</v>
      </c>
      <c r="DP1108" s="2" t="n">
        <v>87.28</v>
      </c>
      <c r="DQ1108" s="2" t="n">
        <v>87.28</v>
      </c>
      <c r="DR1108" s="2" t="n">
        <v>0</v>
      </c>
      <c r="DS1108" s="2" t="n">
        <v>87.28</v>
      </c>
      <c r="DT1108" s="2" t="n">
        <v>87.28</v>
      </c>
      <c r="DU1108" s="2" t="n">
        <v>0</v>
      </c>
      <c r="DV1108" s="2" t="n">
        <v>87.28</v>
      </c>
      <c r="DW1108" s="2" t="n">
        <v>87.28</v>
      </c>
      <c r="DX1108" s="2" t="n">
        <v>0</v>
      </c>
      <c r="DY1108" s="2" t="n">
        <v>87.28</v>
      </c>
      <c r="DZ1108" s="2" t="n">
        <v>87.28</v>
      </c>
      <c r="EA1108" s="2" t="n">
        <v>0</v>
      </c>
      <c r="EB1108" s="2" t="n">
        <v>88.66</v>
      </c>
      <c r="EC1108" s="2" t="n">
        <v>88.66</v>
      </c>
      <c r="ED1108" s="2" t="n">
        <v>0</v>
      </c>
      <c r="EE1108" s="2" t="n">
        <v>94.2</v>
      </c>
      <c r="EF1108" s="2" t="n">
        <v>94.2</v>
      </c>
      <c r="EG1108" s="2" t="n">
        <v>0</v>
      </c>
      <c r="EH1108" s="2" t="n">
        <v>100</v>
      </c>
      <c r="EI1108" s="2" t="n">
        <v>100</v>
      </c>
      <c r="EJ1108" s="2" t="n">
        <v>0</v>
      </c>
      <c r="EK1108" s="2" t="n">
        <v>100</v>
      </c>
      <c r="EL1108" s="2" t="n">
        <v>100</v>
      </c>
      <c r="EM1108" s="2" t="n">
        <v>0</v>
      </c>
      <c r="EN1108" s="2" t="n">
        <v>100</v>
      </c>
      <c r="EO1108" s="2" t="n">
        <v>100</v>
      </c>
      <c r="EP1108" s="2" t="n">
        <v>0</v>
      </c>
    </row>
    <row r="1109">
      <c r="A1109" s="2" t="n">
        <v>3</v>
      </c>
      <c r="B1109" s="2" t="inlineStr">
        <is>
          <t>36.01.03</t>
        </is>
      </c>
      <c r="C1109" s="2" t="inlineStr">
        <is>
          <t>Área ajardinada lateral esquerda</t>
        </is>
      </c>
      <c r="D1109" s="2" t="inlineStr">
        <is>
          <t>03/12/2027</t>
        </is>
      </c>
      <c r="E1109" s="2" t="inlineStr">
        <is>
          <t>23/10/2028</t>
        </is>
      </c>
      <c r="F1109" s="2" t="n">
        <v>125121.735</v>
      </c>
      <c r="G1109" s="2" t="n">
        <v>0</v>
      </c>
      <c r="H1109" s="2" t="n">
        <v>125121.735</v>
      </c>
      <c r="I1109" s="2" t="n">
        <v>0</v>
      </c>
      <c r="J1109" s="2" t="n">
        <v>0</v>
      </c>
      <c r="K1109" s="2" t="n">
        <v>0</v>
      </c>
      <c r="L1109" s="2" t="n">
        <v>0</v>
      </c>
      <c r="M1109" s="2" t="n">
        <v>0</v>
      </c>
      <c r="N1109" s="2" t="n">
        <v>0</v>
      </c>
      <c r="O1109" s="2" t="n">
        <v>0</v>
      </c>
      <c r="P1109" s="2" t="n">
        <v>0</v>
      </c>
      <c r="Q1109" s="2" t="n">
        <v>0</v>
      </c>
      <c r="R1109" s="2" t="n">
        <v>0</v>
      </c>
      <c r="S1109" s="2" t="n">
        <v>0</v>
      </c>
      <c r="T1109" s="2" t="n">
        <v>0</v>
      </c>
      <c r="U1109" s="2" t="n">
        <v>0</v>
      </c>
      <c r="V1109" s="2" t="n">
        <v>0</v>
      </c>
      <c r="W1109" s="2" t="n">
        <v>0</v>
      </c>
      <c r="X1109" s="2" t="n">
        <v>0</v>
      </c>
      <c r="Y1109" s="2" t="n">
        <v>0</v>
      </c>
      <c r="Z1109" s="2" t="n">
        <v>0</v>
      </c>
      <c r="AA1109" s="2" t="n">
        <v>0</v>
      </c>
      <c r="AB1109" s="2" t="n">
        <v>0</v>
      </c>
      <c r="AC1109" s="2" t="n">
        <v>0</v>
      </c>
      <c r="AD1109" s="2" t="n">
        <v>0</v>
      </c>
      <c r="AE1109" s="2" t="n">
        <v>0</v>
      </c>
      <c r="AF1109" s="2" t="n">
        <v>0</v>
      </c>
      <c r="AG1109" s="2" t="n">
        <v>0</v>
      </c>
      <c r="AH1109" s="2" t="n">
        <v>0</v>
      </c>
      <c r="AI1109" s="2" t="n">
        <v>0</v>
      </c>
      <c r="AJ1109" s="2" t="n">
        <v>0</v>
      </c>
      <c r="AK1109" s="2" t="n">
        <v>0</v>
      </c>
      <c r="AL1109" s="2" t="n">
        <v>0</v>
      </c>
      <c r="AM1109" s="2" t="n">
        <v>0</v>
      </c>
      <c r="AN1109" s="2" t="n">
        <v>0</v>
      </c>
      <c r="AO1109" s="2" t="n">
        <v>0</v>
      </c>
      <c r="AP1109" s="2" t="n">
        <v>0</v>
      </c>
      <c r="AQ1109" s="2" t="n">
        <v>0</v>
      </c>
      <c r="AR1109" s="2" t="n">
        <v>0</v>
      </c>
      <c r="AS1109" s="2" t="n">
        <v>0</v>
      </c>
      <c r="AT1109" s="2" t="n">
        <v>0</v>
      </c>
      <c r="AU1109" s="2" t="n">
        <v>0</v>
      </c>
      <c r="AV1109" s="2" t="n">
        <v>0</v>
      </c>
      <c r="AW1109" s="2" t="n">
        <v>0</v>
      </c>
      <c r="AX1109" s="2" t="n">
        <v>0</v>
      </c>
      <c r="AY1109" s="2" t="n">
        <v>0</v>
      </c>
      <c r="AZ1109" s="2" t="n">
        <v>0</v>
      </c>
      <c r="BA1109" s="2" t="n">
        <v>0</v>
      </c>
      <c r="BB1109" s="2" t="n">
        <v>0</v>
      </c>
      <c r="BC1109" s="2" t="n">
        <v>0</v>
      </c>
      <c r="BD1109" s="2" t="n">
        <v>0</v>
      </c>
      <c r="BE1109" s="2" t="n">
        <v>0</v>
      </c>
      <c r="BF1109" s="2" t="n">
        <v>0</v>
      </c>
      <c r="BG1109" s="2" t="n">
        <v>0</v>
      </c>
      <c r="BH1109" s="2" t="n">
        <v>0</v>
      </c>
      <c r="BI1109" s="2" t="n">
        <v>0</v>
      </c>
      <c r="BJ1109" s="2" t="n">
        <v>0</v>
      </c>
      <c r="BK1109" s="2" t="n">
        <v>0</v>
      </c>
      <c r="BL1109" s="2" t="n">
        <v>0</v>
      </c>
      <c r="BM1109" s="2" t="n">
        <v>0</v>
      </c>
      <c r="BN1109" s="2" t="n">
        <v>0</v>
      </c>
      <c r="BO1109" s="2" t="n">
        <v>0</v>
      </c>
      <c r="BP1109" s="2" t="n">
        <v>0</v>
      </c>
      <c r="BQ1109" s="2" t="n">
        <v>0</v>
      </c>
      <c r="BR1109" s="2" t="n">
        <v>0</v>
      </c>
      <c r="BS1109" s="2" t="n">
        <v>0</v>
      </c>
      <c r="BT1109" s="2" t="n">
        <v>0</v>
      </c>
      <c r="BU1109" s="2" t="n">
        <v>0</v>
      </c>
      <c r="BV1109" s="2" t="n">
        <v>0</v>
      </c>
      <c r="BW1109" s="2" t="n">
        <v>0</v>
      </c>
      <c r="BX1109" s="2" t="n">
        <v>0</v>
      </c>
      <c r="BY1109" s="2" t="n">
        <v>0</v>
      </c>
      <c r="BZ1109" s="2" t="n">
        <v>0</v>
      </c>
      <c r="CA1109" s="2" t="n">
        <v>0</v>
      </c>
      <c r="CB1109" s="2" t="n">
        <v>0</v>
      </c>
      <c r="CC1109" s="2" t="n">
        <v>0</v>
      </c>
      <c r="CD1109" s="2" t="n">
        <v>0</v>
      </c>
      <c r="CE1109" s="2" t="n">
        <v>0</v>
      </c>
      <c r="CF1109" s="2" t="n">
        <v>0</v>
      </c>
      <c r="CG1109" s="2" t="n">
        <v>0</v>
      </c>
      <c r="CH1109" s="2" t="n">
        <v>0</v>
      </c>
      <c r="CI1109" s="2" t="n">
        <v>0</v>
      </c>
      <c r="CJ1109" s="2" t="n">
        <v>0</v>
      </c>
      <c r="CK1109" s="2" t="n">
        <v>0</v>
      </c>
      <c r="CL1109" s="2" t="n">
        <v>0</v>
      </c>
      <c r="CM1109" s="2" t="n">
        <v>0</v>
      </c>
      <c r="CN1109" s="2" t="n">
        <v>0</v>
      </c>
      <c r="CO1109" s="2" t="n">
        <v>0</v>
      </c>
      <c r="CP1109" s="2" t="n">
        <v>0</v>
      </c>
      <c r="CQ1109" s="2" t="n">
        <v>0</v>
      </c>
      <c r="CR1109" s="2" t="n">
        <v>0</v>
      </c>
      <c r="CS1109" s="2" t="n">
        <v>0</v>
      </c>
      <c r="CT1109" s="2" t="n">
        <v>0</v>
      </c>
      <c r="CU1109" s="2" t="n">
        <v>0</v>
      </c>
      <c r="CV1109" s="2" t="n">
        <v>0</v>
      </c>
      <c r="CW1109" s="2" t="n">
        <v>0</v>
      </c>
      <c r="CX1109" s="2" t="n">
        <v>0</v>
      </c>
      <c r="CY1109" s="2" t="n">
        <v>0</v>
      </c>
      <c r="CZ1109" s="2" t="n">
        <v>0</v>
      </c>
      <c r="DA1109" s="2" t="n">
        <v>0</v>
      </c>
      <c r="DB1109" s="2" t="n">
        <v>0</v>
      </c>
      <c r="DC1109" s="2" t="n">
        <v>0</v>
      </c>
      <c r="DD1109" s="2" t="n">
        <v>13.01</v>
      </c>
      <c r="DE1109" s="2" t="n">
        <v>7.53</v>
      </c>
      <c r="DF1109" s="2" t="n">
        <v>0</v>
      </c>
      <c r="DG1109" s="2" t="n">
        <v>37.76</v>
      </c>
      <c r="DH1109" s="2" t="n">
        <v>32.27</v>
      </c>
      <c r="DI1109" s="2" t="n">
        <v>0</v>
      </c>
      <c r="DJ1109" s="2" t="n">
        <v>55.3</v>
      </c>
      <c r="DK1109" s="2" t="n">
        <v>49.82</v>
      </c>
      <c r="DL1109" s="2" t="n">
        <v>0</v>
      </c>
      <c r="DM1109" s="2" t="n">
        <v>76.31</v>
      </c>
      <c r="DN1109" s="2" t="n">
        <v>70.83</v>
      </c>
      <c r="DO1109" s="2" t="n">
        <v>0</v>
      </c>
      <c r="DP1109" s="2" t="n">
        <v>87.28</v>
      </c>
      <c r="DQ1109" s="2" t="n">
        <v>87.28</v>
      </c>
      <c r="DR1109" s="2" t="n">
        <v>0</v>
      </c>
      <c r="DS1109" s="2" t="n">
        <v>87.28</v>
      </c>
      <c r="DT1109" s="2" t="n">
        <v>87.28</v>
      </c>
      <c r="DU1109" s="2" t="n">
        <v>0</v>
      </c>
      <c r="DV1109" s="2" t="n">
        <v>87.28</v>
      </c>
      <c r="DW1109" s="2" t="n">
        <v>87.28</v>
      </c>
      <c r="DX1109" s="2" t="n">
        <v>0</v>
      </c>
      <c r="DY1109" s="2" t="n">
        <v>87.28</v>
      </c>
      <c r="DZ1109" s="2" t="n">
        <v>87.28</v>
      </c>
      <c r="EA1109" s="2" t="n">
        <v>0</v>
      </c>
      <c r="EB1109" s="2" t="n">
        <v>88.66</v>
      </c>
      <c r="EC1109" s="2" t="n">
        <v>88.66</v>
      </c>
      <c r="ED1109" s="2" t="n">
        <v>0</v>
      </c>
      <c r="EE1109" s="2" t="n">
        <v>94.2</v>
      </c>
      <c r="EF1109" s="2" t="n">
        <v>94.2</v>
      </c>
      <c r="EG1109" s="2" t="n">
        <v>0</v>
      </c>
      <c r="EH1109" s="2" t="n">
        <v>100</v>
      </c>
      <c r="EI1109" s="2" t="n">
        <v>100</v>
      </c>
      <c r="EJ1109" s="2" t="n">
        <v>0</v>
      </c>
      <c r="EK1109" s="2" t="n">
        <v>100</v>
      </c>
      <c r="EL1109" s="2" t="n">
        <v>100</v>
      </c>
      <c r="EM1109" s="2" t="n">
        <v>0</v>
      </c>
      <c r="EN1109" s="2" t="n">
        <v>100</v>
      </c>
      <c r="EO1109" s="2" t="n">
        <v>100</v>
      </c>
      <c r="EP1109" s="2" t="n">
        <v>0</v>
      </c>
    </row>
    <row r="1110">
      <c r="A1110" s="2" t="n">
        <v>3</v>
      </c>
      <c r="B1110" s="2" t="inlineStr">
        <is>
          <t>36.01.04</t>
        </is>
      </c>
      <c r="C1110" s="2" t="inlineStr">
        <is>
          <t>06 - Gramado com forração indicada para área de permanência de pets</t>
        </is>
      </c>
      <c r="D1110" s="2" t="inlineStr">
        <is>
          <t>03/12/2027</t>
        </is>
      </c>
      <c r="E1110" s="2" t="inlineStr">
        <is>
          <t>23/10/2028</t>
        </is>
      </c>
      <c r="F1110" s="2" t="n">
        <v>15299.69</v>
      </c>
      <c r="G1110" s="2" t="n">
        <v>0</v>
      </c>
      <c r="H1110" s="2" t="n">
        <v>15299.69</v>
      </c>
      <c r="I1110" s="2" t="n">
        <v>0</v>
      </c>
      <c r="J1110" s="2" t="n">
        <v>0</v>
      </c>
      <c r="K1110" s="2" t="n">
        <v>0</v>
      </c>
      <c r="L1110" s="2" t="n">
        <v>0</v>
      </c>
      <c r="M1110" s="2" t="n">
        <v>0</v>
      </c>
      <c r="N1110" s="2" t="n">
        <v>0</v>
      </c>
      <c r="O1110" s="2" t="n">
        <v>0</v>
      </c>
      <c r="P1110" s="2" t="n">
        <v>0</v>
      </c>
      <c r="Q1110" s="2" t="n">
        <v>0</v>
      </c>
      <c r="R1110" s="2" t="n">
        <v>0</v>
      </c>
      <c r="S1110" s="2" t="n">
        <v>0</v>
      </c>
      <c r="T1110" s="2" t="n">
        <v>0</v>
      </c>
      <c r="U1110" s="2" t="n">
        <v>0</v>
      </c>
      <c r="V1110" s="2" t="n">
        <v>0</v>
      </c>
      <c r="W1110" s="2" t="n">
        <v>0</v>
      </c>
      <c r="X1110" s="2" t="n">
        <v>0</v>
      </c>
      <c r="Y1110" s="2" t="n">
        <v>0</v>
      </c>
      <c r="Z1110" s="2" t="n">
        <v>0</v>
      </c>
      <c r="AA1110" s="2" t="n">
        <v>0</v>
      </c>
      <c r="AB1110" s="2" t="n">
        <v>0</v>
      </c>
      <c r="AC1110" s="2" t="n">
        <v>0</v>
      </c>
      <c r="AD1110" s="2" t="n">
        <v>0</v>
      </c>
      <c r="AE1110" s="2" t="n">
        <v>0</v>
      </c>
      <c r="AF1110" s="2" t="n">
        <v>0</v>
      </c>
      <c r="AG1110" s="2" t="n">
        <v>0</v>
      </c>
      <c r="AH1110" s="2" t="n">
        <v>0</v>
      </c>
      <c r="AI1110" s="2" t="n">
        <v>0</v>
      </c>
      <c r="AJ1110" s="2" t="n">
        <v>0</v>
      </c>
      <c r="AK1110" s="2" t="n">
        <v>0</v>
      </c>
      <c r="AL1110" s="2" t="n">
        <v>0</v>
      </c>
      <c r="AM1110" s="2" t="n">
        <v>0</v>
      </c>
      <c r="AN1110" s="2" t="n">
        <v>0</v>
      </c>
      <c r="AO1110" s="2" t="n">
        <v>0</v>
      </c>
      <c r="AP1110" s="2" t="n">
        <v>0</v>
      </c>
      <c r="AQ1110" s="2" t="n">
        <v>0</v>
      </c>
      <c r="AR1110" s="2" t="n">
        <v>0</v>
      </c>
      <c r="AS1110" s="2" t="n">
        <v>0</v>
      </c>
      <c r="AT1110" s="2" t="n">
        <v>0</v>
      </c>
      <c r="AU1110" s="2" t="n">
        <v>0</v>
      </c>
      <c r="AV1110" s="2" t="n">
        <v>0</v>
      </c>
      <c r="AW1110" s="2" t="n">
        <v>0</v>
      </c>
      <c r="AX1110" s="2" t="n">
        <v>0</v>
      </c>
      <c r="AY1110" s="2" t="n">
        <v>0</v>
      </c>
      <c r="AZ1110" s="2" t="n">
        <v>0</v>
      </c>
      <c r="BA1110" s="2" t="n">
        <v>0</v>
      </c>
      <c r="BB1110" s="2" t="n">
        <v>0</v>
      </c>
      <c r="BC1110" s="2" t="n">
        <v>0</v>
      </c>
      <c r="BD1110" s="2" t="n">
        <v>0</v>
      </c>
      <c r="BE1110" s="2" t="n">
        <v>0</v>
      </c>
      <c r="BF1110" s="2" t="n">
        <v>0</v>
      </c>
      <c r="BG1110" s="2" t="n">
        <v>0</v>
      </c>
      <c r="BH1110" s="2" t="n">
        <v>0</v>
      </c>
      <c r="BI1110" s="2" t="n">
        <v>0</v>
      </c>
      <c r="BJ1110" s="2" t="n">
        <v>0</v>
      </c>
      <c r="BK1110" s="2" t="n">
        <v>0</v>
      </c>
      <c r="BL1110" s="2" t="n">
        <v>0</v>
      </c>
      <c r="BM1110" s="2" t="n">
        <v>0</v>
      </c>
      <c r="BN1110" s="2" t="n">
        <v>0</v>
      </c>
      <c r="BO1110" s="2" t="n">
        <v>0</v>
      </c>
      <c r="BP1110" s="2" t="n">
        <v>0</v>
      </c>
      <c r="BQ1110" s="2" t="n">
        <v>0</v>
      </c>
      <c r="BR1110" s="2" t="n">
        <v>0</v>
      </c>
      <c r="BS1110" s="2" t="n">
        <v>0</v>
      </c>
      <c r="BT1110" s="2" t="n">
        <v>0</v>
      </c>
      <c r="BU1110" s="2" t="n">
        <v>0</v>
      </c>
      <c r="BV1110" s="2" t="n">
        <v>0</v>
      </c>
      <c r="BW1110" s="2" t="n">
        <v>0</v>
      </c>
      <c r="BX1110" s="2" t="n">
        <v>0</v>
      </c>
      <c r="BY1110" s="2" t="n">
        <v>0</v>
      </c>
      <c r="BZ1110" s="2" t="n">
        <v>0</v>
      </c>
      <c r="CA1110" s="2" t="n">
        <v>0</v>
      </c>
      <c r="CB1110" s="2" t="n">
        <v>0</v>
      </c>
      <c r="CC1110" s="2" t="n">
        <v>0</v>
      </c>
      <c r="CD1110" s="2" t="n">
        <v>0</v>
      </c>
      <c r="CE1110" s="2" t="n">
        <v>0</v>
      </c>
      <c r="CF1110" s="2" t="n">
        <v>0</v>
      </c>
      <c r="CG1110" s="2" t="n">
        <v>0</v>
      </c>
      <c r="CH1110" s="2" t="n">
        <v>0</v>
      </c>
      <c r="CI1110" s="2" t="n">
        <v>0</v>
      </c>
      <c r="CJ1110" s="2" t="n">
        <v>0</v>
      </c>
      <c r="CK1110" s="2" t="n">
        <v>0</v>
      </c>
      <c r="CL1110" s="2" t="n">
        <v>0</v>
      </c>
      <c r="CM1110" s="2" t="n">
        <v>0</v>
      </c>
      <c r="CN1110" s="2" t="n">
        <v>0</v>
      </c>
      <c r="CO1110" s="2" t="n">
        <v>0</v>
      </c>
      <c r="CP1110" s="2" t="n">
        <v>0</v>
      </c>
      <c r="CQ1110" s="2" t="n">
        <v>0</v>
      </c>
      <c r="CR1110" s="2" t="n">
        <v>0</v>
      </c>
      <c r="CS1110" s="2" t="n">
        <v>0</v>
      </c>
      <c r="CT1110" s="2" t="n">
        <v>0</v>
      </c>
      <c r="CU1110" s="2" t="n">
        <v>0</v>
      </c>
      <c r="CV1110" s="2" t="n">
        <v>0</v>
      </c>
      <c r="CW1110" s="2" t="n">
        <v>0</v>
      </c>
      <c r="CX1110" s="2" t="n">
        <v>0</v>
      </c>
      <c r="CY1110" s="2" t="n">
        <v>0</v>
      </c>
      <c r="CZ1110" s="2" t="n">
        <v>0</v>
      </c>
      <c r="DA1110" s="2" t="n">
        <v>0</v>
      </c>
      <c r="DB1110" s="2" t="n">
        <v>0</v>
      </c>
      <c r="DC1110" s="2" t="n">
        <v>0</v>
      </c>
      <c r="DD1110" s="2" t="n">
        <v>13.01</v>
      </c>
      <c r="DE1110" s="2" t="n">
        <v>7.53</v>
      </c>
      <c r="DF1110" s="2" t="n">
        <v>0</v>
      </c>
      <c r="DG1110" s="2" t="n">
        <v>37.76</v>
      </c>
      <c r="DH1110" s="2" t="n">
        <v>32.27</v>
      </c>
      <c r="DI1110" s="2" t="n">
        <v>0</v>
      </c>
      <c r="DJ1110" s="2" t="n">
        <v>55.3</v>
      </c>
      <c r="DK1110" s="2" t="n">
        <v>49.82</v>
      </c>
      <c r="DL1110" s="2" t="n">
        <v>0</v>
      </c>
      <c r="DM1110" s="2" t="n">
        <v>76.31</v>
      </c>
      <c r="DN1110" s="2" t="n">
        <v>70.83</v>
      </c>
      <c r="DO1110" s="2" t="n">
        <v>0</v>
      </c>
      <c r="DP1110" s="2" t="n">
        <v>87.28</v>
      </c>
      <c r="DQ1110" s="2" t="n">
        <v>87.28</v>
      </c>
      <c r="DR1110" s="2" t="n">
        <v>0</v>
      </c>
      <c r="DS1110" s="2" t="n">
        <v>87.28</v>
      </c>
      <c r="DT1110" s="2" t="n">
        <v>87.28</v>
      </c>
      <c r="DU1110" s="2" t="n">
        <v>0</v>
      </c>
      <c r="DV1110" s="2" t="n">
        <v>87.28</v>
      </c>
      <c r="DW1110" s="2" t="n">
        <v>87.28</v>
      </c>
      <c r="DX1110" s="2" t="n">
        <v>0</v>
      </c>
      <c r="DY1110" s="2" t="n">
        <v>87.28</v>
      </c>
      <c r="DZ1110" s="2" t="n">
        <v>87.28</v>
      </c>
      <c r="EA1110" s="2" t="n">
        <v>0</v>
      </c>
      <c r="EB1110" s="2" t="n">
        <v>88.66</v>
      </c>
      <c r="EC1110" s="2" t="n">
        <v>88.66</v>
      </c>
      <c r="ED1110" s="2" t="n">
        <v>0</v>
      </c>
      <c r="EE1110" s="2" t="n">
        <v>94.2</v>
      </c>
      <c r="EF1110" s="2" t="n">
        <v>94.2</v>
      </c>
      <c r="EG1110" s="2" t="n">
        <v>0</v>
      </c>
      <c r="EH1110" s="2" t="n">
        <v>100</v>
      </c>
      <c r="EI1110" s="2" t="n">
        <v>100</v>
      </c>
      <c r="EJ1110" s="2" t="n">
        <v>0</v>
      </c>
      <c r="EK1110" s="2" t="n">
        <v>100</v>
      </c>
      <c r="EL1110" s="2" t="n">
        <v>100</v>
      </c>
      <c r="EM1110" s="2" t="n">
        <v>0</v>
      </c>
      <c r="EN1110" s="2" t="n">
        <v>100</v>
      </c>
      <c r="EO1110" s="2" t="n">
        <v>100</v>
      </c>
      <c r="EP1110" s="2" t="n">
        <v>0</v>
      </c>
    </row>
    <row r="1111">
      <c r="A1111" s="2" t="n">
        <v>3</v>
      </c>
      <c r="B1111" s="2" t="inlineStr">
        <is>
          <t>36.01.05</t>
        </is>
      </c>
      <c r="C1111" s="2" t="inlineStr">
        <is>
          <t>Transporte vertical de material para execução de paisagismo em pavimentos elevados (Nível Pilotis)</t>
        </is>
      </c>
      <c r="D1111" s="2" t="inlineStr">
        <is>
          <t>03/12/2027</t>
        </is>
      </c>
      <c r="E1111" s="2" t="inlineStr">
        <is>
          <t>23/10/2028</t>
        </is>
      </c>
      <c r="F1111" s="2" t="n">
        <v>50000</v>
      </c>
      <c r="G1111" s="2" t="n">
        <v>0</v>
      </c>
      <c r="H1111" s="2" t="n">
        <v>50000</v>
      </c>
      <c r="I1111" s="2" t="n">
        <v>0</v>
      </c>
      <c r="J1111" s="2" t="n">
        <v>0</v>
      </c>
      <c r="K1111" s="2" t="n">
        <v>0</v>
      </c>
      <c r="L1111" s="2" t="n">
        <v>0</v>
      </c>
      <c r="M1111" s="2" t="n">
        <v>0</v>
      </c>
      <c r="N1111" s="2" t="n">
        <v>0</v>
      </c>
      <c r="O1111" s="2" t="n">
        <v>0</v>
      </c>
      <c r="P1111" s="2" t="n">
        <v>0</v>
      </c>
      <c r="Q1111" s="2" t="n">
        <v>0</v>
      </c>
      <c r="R1111" s="2" t="n">
        <v>0</v>
      </c>
      <c r="S1111" s="2" t="n">
        <v>0</v>
      </c>
      <c r="T1111" s="2" t="n">
        <v>0</v>
      </c>
      <c r="U1111" s="2" t="n">
        <v>0</v>
      </c>
      <c r="V1111" s="2" t="n">
        <v>0</v>
      </c>
      <c r="W1111" s="2" t="n">
        <v>0</v>
      </c>
      <c r="X1111" s="2" t="n">
        <v>0</v>
      </c>
      <c r="Y1111" s="2" t="n">
        <v>0</v>
      </c>
      <c r="Z1111" s="2" t="n">
        <v>0</v>
      </c>
      <c r="AA1111" s="2" t="n">
        <v>0</v>
      </c>
      <c r="AB1111" s="2" t="n">
        <v>0</v>
      </c>
      <c r="AC1111" s="2" t="n">
        <v>0</v>
      </c>
      <c r="AD1111" s="2" t="n">
        <v>0</v>
      </c>
      <c r="AE1111" s="2" t="n">
        <v>0</v>
      </c>
      <c r="AF1111" s="2" t="n">
        <v>0</v>
      </c>
      <c r="AG1111" s="2" t="n">
        <v>0</v>
      </c>
      <c r="AH1111" s="2" t="n">
        <v>0</v>
      </c>
      <c r="AI1111" s="2" t="n">
        <v>0</v>
      </c>
      <c r="AJ1111" s="2" t="n">
        <v>0</v>
      </c>
      <c r="AK1111" s="2" t="n">
        <v>0</v>
      </c>
      <c r="AL1111" s="2" t="n">
        <v>0</v>
      </c>
      <c r="AM1111" s="2" t="n">
        <v>0</v>
      </c>
      <c r="AN1111" s="2" t="n">
        <v>0</v>
      </c>
      <c r="AO1111" s="2" t="n">
        <v>0</v>
      </c>
      <c r="AP1111" s="2" t="n">
        <v>0</v>
      </c>
      <c r="AQ1111" s="2" t="n">
        <v>0</v>
      </c>
      <c r="AR1111" s="2" t="n">
        <v>0</v>
      </c>
      <c r="AS1111" s="2" t="n">
        <v>0</v>
      </c>
      <c r="AT1111" s="2" t="n">
        <v>0</v>
      </c>
      <c r="AU1111" s="2" t="n">
        <v>0</v>
      </c>
      <c r="AV1111" s="2" t="n">
        <v>0</v>
      </c>
      <c r="AW1111" s="2" t="n">
        <v>0</v>
      </c>
      <c r="AX1111" s="2" t="n">
        <v>0</v>
      </c>
      <c r="AY1111" s="2" t="n">
        <v>0</v>
      </c>
      <c r="AZ1111" s="2" t="n">
        <v>0</v>
      </c>
      <c r="BA1111" s="2" t="n">
        <v>0</v>
      </c>
      <c r="BB1111" s="2" t="n">
        <v>0</v>
      </c>
      <c r="BC1111" s="2" t="n">
        <v>0</v>
      </c>
      <c r="BD1111" s="2" t="n">
        <v>0</v>
      </c>
      <c r="BE1111" s="2" t="n">
        <v>0</v>
      </c>
      <c r="BF1111" s="2" t="n">
        <v>0</v>
      </c>
      <c r="BG1111" s="2" t="n">
        <v>0</v>
      </c>
      <c r="BH1111" s="2" t="n">
        <v>0</v>
      </c>
      <c r="BI1111" s="2" t="n">
        <v>0</v>
      </c>
      <c r="BJ1111" s="2" t="n">
        <v>0</v>
      </c>
      <c r="BK1111" s="2" t="n">
        <v>0</v>
      </c>
      <c r="BL1111" s="2" t="n">
        <v>0</v>
      </c>
      <c r="BM1111" s="2" t="n">
        <v>0</v>
      </c>
      <c r="BN1111" s="2" t="n">
        <v>0</v>
      </c>
      <c r="BO1111" s="2" t="n">
        <v>0</v>
      </c>
      <c r="BP1111" s="2" t="n">
        <v>0</v>
      </c>
      <c r="BQ1111" s="2" t="n">
        <v>0</v>
      </c>
      <c r="BR1111" s="2" t="n">
        <v>0</v>
      </c>
      <c r="BS1111" s="2" t="n">
        <v>0</v>
      </c>
      <c r="BT1111" s="2" t="n">
        <v>0</v>
      </c>
      <c r="BU1111" s="2" t="n">
        <v>0</v>
      </c>
      <c r="BV1111" s="2" t="n">
        <v>0</v>
      </c>
      <c r="BW1111" s="2" t="n">
        <v>0</v>
      </c>
      <c r="BX1111" s="2" t="n">
        <v>0</v>
      </c>
      <c r="BY1111" s="2" t="n">
        <v>0</v>
      </c>
      <c r="BZ1111" s="2" t="n">
        <v>0</v>
      </c>
      <c r="CA1111" s="2" t="n">
        <v>0</v>
      </c>
      <c r="CB1111" s="2" t="n">
        <v>0</v>
      </c>
      <c r="CC1111" s="2" t="n">
        <v>0</v>
      </c>
      <c r="CD1111" s="2" t="n">
        <v>0</v>
      </c>
      <c r="CE1111" s="2" t="n">
        <v>0</v>
      </c>
      <c r="CF1111" s="2" t="n">
        <v>0</v>
      </c>
      <c r="CG1111" s="2" t="n">
        <v>0</v>
      </c>
      <c r="CH1111" s="2" t="n">
        <v>0</v>
      </c>
      <c r="CI1111" s="2" t="n">
        <v>0</v>
      </c>
      <c r="CJ1111" s="2" t="n">
        <v>0</v>
      </c>
      <c r="CK1111" s="2" t="n">
        <v>0</v>
      </c>
      <c r="CL1111" s="2" t="n">
        <v>0</v>
      </c>
      <c r="CM1111" s="2" t="n">
        <v>0</v>
      </c>
      <c r="CN1111" s="2" t="n">
        <v>0</v>
      </c>
      <c r="CO1111" s="2" t="n">
        <v>0</v>
      </c>
      <c r="CP1111" s="2" t="n">
        <v>0</v>
      </c>
      <c r="CQ1111" s="2" t="n">
        <v>0</v>
      </c>
      <c r="CR1111" s="2" t="n">
        <v>0</v>
      </c>
      <c r="CS1111" s="2" t="n">
        <v>0</v>
      </c>
      <c r="CT1111" s="2" t="n">
        <v>0</v>
      </c>
      <c r="CU1111" s="2" t="n">
        <v>0</v>
      </c>
      <c r="CV1111" s="2" t="n">
        <v>0</v>
      </c>
      <c r="CW1111" s="2" t="n">
        <v>0</v>
      </c>
      <c r="CX1111" s="2" t="n">
        <v>0</v>
      </c>
      <c r="CY1111" s="2" t="n">
        <v>0</v>
      </c>
      <c r="CZ1111" s="2" t="n">
        <v>0</v>
      </c>
      <c r="DA1111" s="2" t="n">
        <v>0</v>
      </c>
      <c r="DB1111" s="2" t="n">
        <v>0</v>
      </c>
      <c r="DC1111" s="2" t="n">
        <v>0</v>
      </c>
      <c r="DD1111" s="2" t="n">
        <v>13.01</v>
      </c>
      <c r="DE1111" s="2" t="n">
        <v>7.53</v>
      </c>
      <c r="DF1111" s="2" t="n">
        <v>0</v>
      </c>
      <c r="DG1111" s="2" t="n">
        <v>37.76</v>
      </c>
      <c r="DH1111" s="2" t="n">
        <v>32.27</v>
      </c>
      <c r="DI1111" s="2" t="n">
        <v>0</v>
      </c>
      <c r="DJ1111" s="2" t="n">
        <v>55.3</v>
      </c>
      <c r="DK1111" s="2" t="n">
        <v>49.82</v>
      </c>
      <c r="DL1111" s="2" t="n">
        <v>0</v>
      </c>
      <c r="DM1111" s="2" t="n">
        <v>76.31</v>
      </c>
      <c r="DN1111" s="2" t="n">
        <v>70.83</v>
      </c>
      <c r="DO1111" s="2" t="n">
        <v>0</v>
      </c>
      <c r="DP1111" s="2" t="n">
        <v>87.28</v>
      </c>
      <c r="DQ1111" s="2" t="n">
        <v>87.28</v>
      </c>
      <c r="DR1111" s="2" t="n">
        <v>0</v>
      </c>
      <c r="DS1111" s="2" t="n">
        <v>87.28</v>
      </c>
      <c r="DT1111" s="2" t="n">
        <v>87.28</v>
      </c>
      <c r="DU1111" s="2" t="n">
        <v>0</v>
      </c>
      <c r="DV1111" s="2" t="n">
        <v>87.28</v>
      </c>
      <c r="DW1111" s="2" t="n">
        <v>87.28</v>
      </c>
      <c r="DX1111" s="2" t="n">
        <v>0</v>
      </c>
      <c r="DY1111" s="2" t="n">
        <v>87.28</v>
      </c>
      <c r="DZ1111" s="2" t="n">
        <v>87.28</v>
      </c>
      <c r="EA1111" s="2" t="n">
        <v>0</v>
      </c>
      <c r="EB1111" s="2" t="n">
        <v>88.66</v>
      </c>
      <c r="EC1111" s="2" t="n">
        <v>88.66</v>
      </c>
      <c r="ED1111" s="2" t="n">
        <v>0</v>
      </c>
      <c r="EE1111" s="2" t="n">
        <v>94.2</v>
      </c>
      <c r="EF1111" s="2" t="n">
        <v>94.2</v>
      </c>
      <c r="EG1111" s="2" t="n">
        <v>0</v>
      </c>
      <c r="EH1111" s="2" t="n">
        <v>100</v>
      </c>
      <c r="EI1111" s="2" t="n">
        <v>100</v>
      </c>
      <c r="EJ1111" s="2" t="n">
        <v>0</v>
      </c>
      <c r="EK1111" s="2" t="n">
        <v>100</v>
      </c>
      <c r="EL1111" s="2" t="n">
        <v>100</v>
      </c>
      <c r="EM1111" s="2" t="n">
        <v>0</v>
      </c>
      <c r="EN1111" s="2" t="n">
        <v>100</v>
      </c>
      <c r="EO1111" s="2" t="n">
        <v>100</v>
      </c>
      <c r="EP1111" s="2" t="n">
        <v>0</v>
      </c>
    </row>
    <row r="1112">
      <c r="A1112" s="2" t="n">
        <v>1</v>
      </c>
      <c r="B1112" s="2" t="inlineStr">
        <is>
          <t>37</t>
        </is>
      </c>
      <c r="C1112" s="2" t="inlineStr">
        <is>
          <t>LIMPEZA FINAL DE OBRA</t>
        </is>
      </c>
      <c r="D1112" s="2" t="inlineStr">
        <is>
          <t>10/02/2027</t>
        </is>
      </c>
      <c r="E1112" s="2" t="inlineStr">
        <is>
          <t>07/12/2028</t>
        </is>
      </c>
      <c r="F1112" s="2" t="n">
        <v>856387.8967662499</v>
      </c>
      <c r="G1112" s="2" t="n">
        <v>0</v>
      </c>
      <c r="H1112" s="2" t="n">
        <v>856387.8967662499</v>
      </c>
      <c r="I1112" s="2" t="n">
        <v>0</v>
      </c>
      <c r="J1112" s="2" t="n">
        <v>0</v>
      </c>
      <c r="K1112" s="2" t="n">
        <v>0</v>
      </c>
      <c r="L1112" s="2" t="n">
        <v>0</v>
      </c>
      <c r="M1112" s="2" t="n">
        <v>0</v>
      </c>
      <c r="N1112" s="2" t="n">
        <v>0</v>
      </c>
      <c r="O1112" s="2" t="n">
        <v>0</v>
      </c>
      <c r="P1112" s="2" t="n">
        <v>0</v>
      </c>
      <c r="Q1112" s="2" t="n">
        <v>0</v>
      </c>
      <c r="R1112" s="2" t="n">
        <v>0</v>
      </c>
      <c r="S1112" s="2" t="n">
        <v>0</v>
      </c>
      <c r="T1112" s="2" t="n">
        <v>0</v>
      </c>
      <c r="U1112" s="2" t="n">
        <v>0</v>
      </c>
      <c r="V1112" s="2" t="n">
        <v>0</v>
      </c>
      <c r="W1112" s="2" t="n">
        <v>0</v>
      </c>
      <c r="X1112" s="2" t="n">
        <v>0</v>
      </c>
      <c r="Y1112" s="2" t="n">
        <v>0</v>
      </c>
      <c r="Z1112" s="2" t="n">
        <v>0</v>
      </c>
      <c r="AA1112" s="2" t="n">
        <v>0</v>
      </c>
      <c r="AB1112" s="2" t="n">
        <v>0</v>
      </c>
      <c r="AC1112" s="2" t="n">
        <v>0</v>
      </c>
      <c r="AD1112" s="2" t="n">
        <v>0</v>
      </c>
      <c r="AE1112" s="2" t="n">
        <v>0</v>
      </c>
      <c r="AF1112" s="2" t="n">
        <v>0</v>
      </c>
      <c r="AG1112" s="2" t="n">
        <v>0</v>
      </c>
      <c r="AH1112" s="2" t="n">
        <v>0</v>
      </c>
      <c r="AI1112" s="2" t="n">
        <v>0</v>
      </c>
      <c r="AJ1112" s="2" t="n">
        <v>0</v>
      </c>
      <c r="AK1112" s="2" t="n">
        <v>0</v>
      </c>
      <c r="AL1112" s="2" t="n">
        <v>0</v>
      </c>
      <c r="AM1112" s="2" t="n">
        <v>0</v>
      </c>
      <c r="AN1112" s="2" t="n">
        <v>0</v>
      </c>
      <c r="AO1112" s="2" t="n">
        <v>0</v>
      </c>
      <c r="AP1112" s="2" t="n">
        <v>0</v>
      </c>
      <c r="AQ1112" s="2" t="n">
        <v>0</v>
      </c>
      <c r="AR1112" s="2" t="n">
        <v>0</v>
      </c>
      <c r="AS1112" s="2" t="n">
        <v>0</v>
      </c>
      <c r="AT1112" s="2" t="n">
        <v>0</v>
      </c>
      <c r="AU1112" s="2" t="n">
        <v>0</v>
      </c>
      <c r="AV1112" s="2" t="n">
        <v>0</v>
      </c>
      <c r="AW1112" s="2" t="n">
        <v>0</v>
      </c>
      <c r="AX1112" s="2" t="n">
        <v>0</v>
      </c>
      <c r="AY1112" s="2" t="n">
        <v>0</v>
      </c>
      <c r="AZ1112" s="2" t="n">
        <v>0</v>
      </c>
      <c r="BA1112" s="2" t="n">
        <v>0</v>
      </c>
      <c r="BB1112" s="2" t="n">
        <v>0</v>
      </c>
      <c r="BC1112" s="2" t="n">
        <v>0</v>
      </c>
      <c r="BD1112" s="2" t="n">
        <v>0</v>
      </c>
      <c r="BE1112" s="2" t="n">
        <v>0</v>
      </c>
      <c r="BF1112" s="2" t="n">
        <v>0</v>
      </c>
      <c r="BG1112" s="2" t="n">
        <v>0</v>
      </c>
      <c r="BH1112" s="2" t="n">
        <v>0</v>
      </c>
      <c r="BI1112" s="2" t="n">
        <v>0</v>
      </c>
      <c r="BJ1112" s="2" t="n">
        <v>0</v>
      </c>
      <c r="BK1112" s="2" t="n">
        <v>0</v>
      </c>
      <c r="BL1112" s="2" t="n">
        <v>0</v>
      </c>
      <c r="BM1112" s="2" t="n">
        <v>0</v>
      </c>
      <c r="BN1112" s="2" t="n">
        <v>0</v>
      </c>
      <c r="BO1112" s="2" t="n">
        <v>0</v>
      </c>
      <c r="BP1112" s="2" t="n">
        <v>0</v>
      </c>
      <c r="BQ1112" s="2" t="n">
        <v>0</v>
      </c>
      <c r="BR1112" s="2" t="n">
        <v>0</v>
      </c>
      <c r="BS1112" s="2" t="n">
        <v>0</v>
      </c>
      <c r="BT1112" s="2" t="n">
        <v>0</v>
      </c>
      <c r="BU1112" s="2" t="n">
        <v>0</v>
      </c>
      <c r="BV1112" s="2" t="n">
        <v>0</v>
      </c>
      <c r="BW1112" s="2" t="n">
        <v>0</v>
      </c>
      <c r="BX1112" s="2" t="n">
        <v>0</v>
      </c>
      <c r="BY1112" s="2" t="n">
        <v>0</v>
      </c>
      <c r="BZ1112" s="2" t="n">
        <v>0</v>
      </c>
      <c r="CA1112" s="2" t="n">
        <v>0</v>
      </c>
      <c r="CB1112" s="2" t="n">
        <v>0</v>
      </c>
      <c r="CC1112" s="2" t="n">
        <v>0</v>
      </c>
      <c r="CD1112" s="2" t="n">
        <v>0.33</v>
      </c>
      <c r="CE1112" s="2" t="n">
        <v>0</v>
      </c>
      <c r="CF1112" s="2" t="n">
        <v>0</v>
      </c>
      <c r="CG1112" s="2" t="n">
        <v>0.48</v>
      </c>
      <c r="CH1112" s="2" t="n">
        <v>0</v>
      </c>
      <c r="CI1112" s="2" t="n">
        <v>0.48</v>
      </c>
      <c r="CJ1112" s="2" t="n">
        <v>0.48</v>
      </c>
      <c r="CK1112" s="2" t="n">
        <v>0</v>
      </c>
      <c r="CL1112" s="2" t="n">
        <v>0.48</v>
      </c>
      <c r="CM1112" s="2" t="n">
        <v>0.6899999999999999</v>
      </c>
      <c r="CN1112" s="2" t="n">
        <v>0</v>
      </c>
      <c r="CO1112" s="2" t="n">
        <v>0.48</v>
      </c>
      <c r="CP1112" s="2" t="n">
        <v>2.78</v>
      </c>
      <c r="CQ1112" s="2" t="n">
        <v>0</v>
      </c>
      <c r="CR1112" s="2" t="n">
        <v>0.72</v>
      </c>
      <c r="CS1112" s="2" t="n">
        <v>6.84</v>
      </c>
      <c r="CT1112" s="2" t="n">
        <v>0</v>
      </c>
      <c r="CU1112" s="2" t="n">
        <v>2.63</v>
      </c>
      <c r="CV1112" s="2" t="n">
        <v>8.92</v>
      </c>
      <c r="CW1112" s="2" t="n">
        <v>0</v>
      </c>
      <c r="CX1112" s="2" t="n">
        <v>6.2</v>
      </c>
      <c r="CY1112" s="2" t="n">
        <v>11.91</v>
      </c>
      <c r="CZ1112" s="2" t="n">
        <v>0</v>
      </c>
      <c r="DA1112" s="2" t="n">
        <v>8.449999999999999</v>
      </c>
      <c r="DB1112" s="2" t="n">
        <v>12.17</v>
      </c>
      <c r="DC1112" s="2" t="n">
        <v>0</v>
      </c>
      <c r="DD1112" s="2" t="n">
        <v>10.87</v>
      </c>
      <c r="DE1112" s="2" t="n">
        <v>12.23</v>
      </c>
      <c r="DF1112" s="2" t="n">
        <v>0</v>
      </c>
      <c r="DG1112" s="2" t="n">
        <v>15.58</v>
      </c>
      <c r="DH1112" s="2" t="n">
        <v>12.35</v>
      </c>
      <c r="DI1112" s="2" t="n">
        <v>0</v>
      </c>
      <c r="DJ1112" s="2" t="n">
        <v>22.06</v>
      </c>
      <c r="DK1112" s="2" t="n">
        <v>15.12</v>
      </c>
      <c r="DL1112" s="2" t="n">
        <v>0</v>
      </c>
      <c r="DM1112" s="2" t="n">
        <v>32.11</v>
      </c>
      <c r="DN1112" s="2" t="n">
        <v>22.6</v>
      </c>
      <c r="DO1112" s="2" t="n">
        <v>0</v>
      </c>
      <c r="DP1112" s="2" t="n">
        <v>45.47</v>
      </c>
      <c r="DQ1112" s="2" t="n">
        <v>31.44</v>
      </c>
      <c r="DR1112" s="2" t="n">
        <v>0</v>
      </c>
      <c r="DS1112" s="2" t="n">
        <v>56.06</v>
      </c>
      <c r="DT1112" s="2" t="n">
        <v>48.3</v>
      </c>
      <c r="DU1112" s="2" t="n">
        <v>0</v>
      </c>
      <c r="DV1112" s="2" t="n">
        <v>66.26000000000001</v>
      </c>
      <c r="DW1112" s="2" t="n">
        <v>59.77</v>
      </c>
      <c r="DX1112" s="2" t="n">
        <v>0</v>
      </c>
      <c r="DY1112" s="2" t="n">
        <v>75.47</v>
      </c>
      <c r="DZ1112" s="2" t="n">
        <v>68.09</v>
      </c>
      <c r="EA1112" s="2" t="n">
        <v>0</v>
      </c>
      <c r="EB1112" s="2" t="n">
        <v>84.27</v>
      </c>
      <c r="EC1112" s="2" t="n">
        <v>79.8</v>
      </c>
      <c r="ED1112" s="2" t="n">
        <v>0</v>
      </c>
      <c r="EE1112" s="2" t="n">
        <v>92.81</v>
      </c>
      <c r="EF1112" s="2" t="n">
        <v>87.39</v>
      </c>
      <c r="EG1112" s="2" t="n">
        <v>0</v>
      </c>
      <c r="EH1112" s="2" t="n">
        <v>97.77</v>
      </c>
      <c r="EI1112" s="2" t="n">
        <v>94.11</v>
      </c>
      <c r="EJ1112" s="2" t="n">
        <v>0</v>
      </c>
      <c r="EK1112" s="2" t="n">
        <v>99.54000000000001</v>
      </c>
      <c r="EL1112" s="2" t="n">
        <v>99.06</v>
      </c>
      <c r="EM1112" s="2" t="n">
        <v>0</v>
      </c>
      <c r="EN1112" s="2" t="n">
        <v>100</v>
      </c>
      <c r="EO1112" s="2" t="n">
        <v>100</v>
      </c>
      <c r="EP1112" s="2" t="n">
        <v>0</v>
      </c>
    </row>
    <row r="1113">
      <c r="A1113" s="2" t="n">
        <v>2</v>
      </c>
      <c r="B1113" s="2" t="inlineStr">
        <is>
          <t>37.01</t>
        </is>
      </c>
      <c r="C1113" s="2" t="inlineStr">
        <is>
          <t>Despesas Gerais</t>
        </is>
      </c>
      <c r="D1113" s="2" t="inlineStr">
        <is>
          <t>10/02/2027</t>
        </is>
      </c>
      <c r="E1113" s="2" t="inlineStr">
        <is>
          <t>07/12/2028</t>
        </is>
      </c>
      <c r="F1113" s="2" t="n">
        <v>354000</v>
      </c>
      <c r="G1113" s="2" t="n">
        <v>0</v>
      </c>
      <c r="H1113" s="2" t="n">
        <v>354000</v>
      </c>
      <c r="I1113" s="2" t="n">
        <v>0</v>
      </c>
      <c r="J1113" s="2" t="n">
        <v>0</v>
      </c>
      <c r="K1113" s="2" t="n">
        <v>0</v>
      </c>
      <c r="L1113" s="2" t="n">
        <v>0</v>
      </c>
      <c r="M1113" s="2" t="n">
        <v>0</v>
      </c>
      <c r="N1113" s="2" t="n">
        <v>0</v>
      </c>
      <c r="O1113" s="2" t="n">
        <v>0</v>
      </c>
      <c r="P1113" s="2" t="n">
        <v>0</v>
      </c>
      <c r="Q1113" s="2" t="n">
        <v>0</v>
      </c>
      <c r="R1113" s="2" t="n">
        <v>0</v>
      </c>
      <c r="S1113" s="2" t="n">
        <v>0</v>
      </c>
      <c r="T1113" s="2" t="n">
        <v>0</v>
      </c>
      <c r="U1113" s="2" t="n">
        <v>0</v>
      </c>
      <c r="V1113" s="2" t="n">
        <v>0</v>
      </c>
      <c r="W1113" s="2" t="n">
        <v>0</v>
      </c>
      <c r="X1113" s="2" t="n">
        <v>0</v>
      </c>
      <c r="Y1113" s="2" t="n">
        <v>0</v>
      </c>
      <c r="Z1113" s="2" t="n">
        <v>0</v>
      </c>
      <c r="AA1113" s="2" t="n">
        <v>0</v>
      </c>
      <c r="AB1113" s="2" t="n">
        <v>0</v>
      </c>
      <c r="AC1113" s="2" t="n">
        <v>0</v>
      </c>
      <c r="AD1113" s="2" t="n">
        <v>0</v>
      </c>
      <c r="AE1113" s="2" t="n">
        <v>0</v>
      </c>
      <c r="AF1113" s="2" t="n">
        <v>0</v>
      </c>
      <c r="AG1113" s="2" t="n">
        <v>0</v>
      </c>
      <c r="AH1113" s="2" t="n">
        <v>0</v>
      </c>
      <c r="AI1113" s="2" t="n">
        <v>0</v>
      </c>
      <c r="AJ1113" s="2" t="n">
        <v>0</v>
      </c>
      <c r="AK1113" s="2" t="n">
        <v>0</v>
      </c>
      <c r="AL1113" s="2" t="n">
        <v>0</v>
      </c>
      <c r="AM1113" s="2" t="n">
        <v>0</v>
      </c>
      <c r="AN1113" s="2" t="n">
        <v>0</v>
      </c>
      <c r="AO1113" s="2" t="n">
        <v>0</v>
      </c>
      <c r="AP1113" s="2" t="n">
        <v>0</v>
      </c>
      <c r="AQ1113" s="2" t="n">
        <v>0</v>
      </c>
      <c r="AR1113" s="2" t="n">
        <v>0</v>
      </c>
      <c r="AS1113" s="2" t="n">
        <v>0</v>
      </c>
      <c r="AT1113" s="2" t="n">
        <v>0</v>
      </c>
      <c r="AU1113" s="2" t="n">
        <v>0</v>
      </c>
      <c r="AV1113" s="2" t="n">
        <v>0</v>
      </c>
      <c r="AW1113" s="2" t="n">
        <v>0</v>
      </c>
      <c r="AX1113" s="2" t="n">
        <v>0</v>
      </c>
      <c r="AY1113" s="2" t="n">
        <v>0</v>
      </c>
      <c r="AZ1113" s="2" t="n">
        <v>0</v>
      </c>
      <c r="BA1113" s="2" t="n">
        <v>0</v>
      </c>
      <c r="BB1113" s="2" t="n">
        <v>0</v>
      </c>
      <c r="BC1113" s="2" t="n">
        <v>0</v>
      </c>
      <c r="BD1113" s="2" t="n">
        <v>0</v>
      </c>
      <c r="BE1113" s="2" t="n">
        <v>0</v>
      </c>
      <c r="BF1113" s="2" t="n">
        <v>0</v>
      </c>
      <c r="BG1113" s="2" t="n">
        <v>0</v>
      </c>
      <c r="BH1113" s="2" t="n">
        <v>0</v>
      </c>
      <c r="BI1113" s="2" t="n">
        <v>0</v>
      </c>
      <c r="BJ1113" s="2" t="n">
        <v>0</v>
      </c>
      <c r="BK1113" s="2" t="n">
        <v>0</v>
      </c>
      <c r="BL1113" s="2" t="n">
        <v>0</v>
      </c>
      <c r="BM1113" s="2" t="n">
        <v>0</v>
      </c>
      <c r="BN1113" s="2" t="n">
        <v>0</v>
      </c>
      <c r="BO1113" s="2" t="n">
        <v>0</v>
      </c>
      <c r="BP1113" s="2" t="n">
        <v>0</v>
      </c>
      <c r="BQ1113" s="2" t="n">
        <v>0</v>
      </c>
      <c r="BR1113" s="2" t="n">
        <v>0</v>
      </c>
      <c r="BS1113" s="2" t="n">
        <v>0</v>
      </c>
      <c r="BT1113" s="2" t="n">
        <v>0</v>
      </c>
      <c r="BU1113" s="2" t="n">
        <v>0</v>
      </c>
      <c r="BV1113" s="2" t="n">
        <v>0</v>
      </c>
      <c r="BW1113" s="2" t="n">
        <v>0</v>
      </c>
      <c r="BX1113" s="2" t="n">
        <v>0</v>
      </c>
      <c r="BY1113" s="2" t="n">
        <v>0</v>
      </c>
      <c r="BZ1113" s="2" t="n">
        <v>0</v>
      </c>
      <c r="CA1113" s="2" t="n">
        <v>0</v>
      </c>
      <c r="CB1113" s="2" t="n">
        <v>0</v>
      </c>
      <c r="CC1113" s="2" t="n">
        <v>0</v>
      </c>
      <c r="CD1113" s="2" t="n">
        <v>0.33</v>
      </c>
      <c r="CE1113" s="2" t="n">
        <v>0</v>
      </c>
      <c r="CF1113" s="2" t="n">
        <v>0</v>
      </c>
      <c r="CG1113" s="2" t="n">
        <v>0.48</v>
      </c>
      <c r="CH1113" s="2" t="n">
        <v>0</v>
      </c>
      <c r="CI1113" s="2" t="n">
        <v>0.48</v>
      </c>
      <c r="CJ1113" s="2" t="n">
        <v>0.48</v>
      </c>
      <c r="CK1113" s="2" t="n">
        <v>0</v>
      </c>
      <c r="CL1113" s="2" t="n">
        <v>0.48</v>
      </c>
      <c r="CM1113" s="2" t="n">
        <v>0.6899999999999999</v>
      </c>
      <c r="CN1113" s="2" t="n">
        <v>0</v>
      </c>
      <c r="CO1113" s="2" t="n">
        <v>0.48</v>
      </c>
      <c r="CP1113" s="2" t="n">
        <v>2.78</v>
      </c>
      <c r="CQ1113" s="2" t="n">
        <v>0</v>
      </c>
      <c r="CR1113" s="2" t="n">
        <v>0.72</v>
      </c>
      <c r="CS1113" s="2" t="n">
        <v>6.84</v>
      </c>
      <c r="CT1113" s="2" t="n">
        <v>0</v>
      </c>
      <c r="CU1113" s="2" t="n">
        <v>2.63</v>
      </c>
      <c r="CV1113" s="2" t="n">
        <v>8.92</v>
      </c>
      <c r="CW1113" s="2" t="n">
        <v>0</v>
      </c>
      <c r="CX1113" s="2" t="n">
        <v>6.2</v>
      </c>
      <c r="CY1113" s="2" t="n">
        <v>11.91</v>
      </c>
      <c r="CZ1113" s="2" t="n">
        <v>0</v>
      </c>
      <c r="DA1113" s="2" t="n">
        <v>8.449999999999999</v>
      </c>
      <c r="DB1113" s="2" t="n">
        <v>12.17</v>
      </c>
      <c r="DC1113" s="2" t="n">
        <v>0</v>
      </c>
      <c r="DD1113" s="2" t="n">
        <v>10.87</v>
      </c>
      <c r="DE1113" s="2" t="n">
        <v>12.23</v>
      </c>
      <c r="DF1113" s="2" t="n">
        <v>0</v>
      </c>
      <c r="DG1113" s="2" t="n">
        <v>15.58</v>
      </c>
      <c r="DH1113" s="2" t="n">
        <v>12.35</v>
      </c>
      <c r="DI1113" s="2" t="n">
        <v>0</v>
      </c>
      <c r="DJ1113" s="2" t="n">
        <v>22.06</v>
      </c>
      <c r="DK1113" s="2" t="n">
        <v>15.12</v>
      </c>
      <c r="DL1113" s="2" t="n">
        <v>0</v>
      </c>
      <c r="DM1113" s="2" t="n">
        <v>32.11</v>
      </c>
      <c r="DN1113" s="2" t="n">
        <v>22.6</v>
      </c>
      <c r="DO1113" s="2" t="n">
        <v>0</v>
      </c>
      <c r="DP1113" s="2" t="n">
        <v>45.47</v>
      </c>
      <c r="DQ1113" s="2" t="n">
        <v>31.44</v>
      </c>
      <c r="DR1113" s="2" t="n">
        <v>0</v>
      </c>
      <c r="DS1113" s="2" t="n">
        <v>56.06</v>
      </c>
      <c r="DT1113" s="2" t="n">
        <v>48.3</v>
      </c>
      <c r="DU1113" s="2" t="n">
        <v>0</v>
      </c>
      <c r="DV1113" s="2" t="n">
        <v>66.26000000000001</v>
      </c>
      <c r="DW1113" s="2" t="n">
        <v>59.77</v>
      </c>
      <c r="DX1113" s="2" t="n">
        <v>0</v>
      </c>
      <c r="DY1113" s="2" t="n">
        <v>75.47</v>
      </c>
      <c r="DZ1113" s="2" t="n">
        <v>68.09</v>
      </c>
      <c r="EA1113" s="2" t="n">
        <v>0</v>
      </c>
      <c r="EB1113" s="2" t="n">
        <v>84.27</v>
      </c>
      <c r="EC1113" s="2" t="n">
        <v>79.8</v>
      </c>
      <c r="ED1113" s="2" t="n">
        <v>0</v>
      </c>
      <c r="EE1113" s="2" t="n">
        <v>92.81</v>
      </c>
      <c r="EF1113" s="2" t="n">
        <v>87.39</v>
      </c>
      <c r="EG1113" s="2" t="n">
        <v>0</v>
      </c>
      <c r="EH1113" s="2" t="n">
        <v>97.77</v>
      </c>
      <c r="EI1113" s="2" t="n">
        <v>94.11</v>
      </c>
      <c r="EJ1113" s="2" t="n">
        <v>0</v>
      </c>
      <c r="EK1113" s="2" t="n">
        <v>99.54000000000001</v>
      </c>
      <c r="EL1113" s="2" t="n">
        <v>99.06</v>
      </c>
      <c r="EM1113" s="2" t="n">
        <v>0</v>
      </c>
      <c r="EN1113" s="2" t="n">
        <v>100</v>
      </c>
      <c r="EO1113" s="2" t="n">
        <v>100</v>
      </c>
      <c r="EP1113" s="2" t="n">
        <v>0</v>
      </c>
    </row>
    <row r="1114">
      <c r="A1114" s="2" t="n">
        <v>3</v>
      </c>
      <c r="B1114" s="2" t="inlineStr">
        <is>
          <t>37.01.01</t>
        </is>
      </c>
      <c r="C1114" s="2" t="inlineStr">
        <is>
          <t>Arremates Finais</t>
        </is>
      </c>
      <c r="D1114" s="2" t="inlineStr">
        <is>
          <t>10/02/2027</t>
        </is>
      </c>
      <c r="E1114" s="2" t="inlineStr">
        <is>
          <t>07/12/2028</t>
        </is>
      </c>
      <c r="F1114" s="2" t="n">
        <v>250000</v>
      </c>
      <c r="G1114" s="2" t="n">
        <v>0</v>
      </c>
      <c r="H1114" s="2" t="n">
        <v>250000</v>
      </c>
      <c r="I1114" s="2" t="n">
        <v>0</v>
      </c>
      <c r="J1114" s="2" t="n">
        <v>0</v>
      </c>
      <c r="K1114" s="2" t="n">
        <v>0</v>
      </c>
      <c r="L1114" s="2" t="n">
        <v>0</v>
      </c>
      <c r="M1114" s="2" t="n">
        <v>0</v>
      </c>
      <c r="N1114" s="2" t="n">
        <v>0</v>
      </c>
      <c r="O1114" s="2" t="n">
        <v>0</v>
      </c>
      <c r="P1114" s="2" t="n">
        <v>0</v>
      </c>
      <c r="Q1114" s="2" t="n">
        <v>0</v>
      </c>
      <c r="R1114" s="2" t="n">
        <v>0</v>
      </c>
      <c r="S1114" s="2" t="n">
        <v>0</v>
      </c>
      <c r="T1114" s="2" t="n">
        <v>0</v>
      </c>
      <c r="U1114" s="2" t="n">
        <v>0</v>
      </c>
      <c r="V1114" s="2" t="n">
        <v>0</v>
      </c>
      <c r="W1114" s="2" t="n">
        <v>0</v>
      </c>
      <c r="X1114" s="2" t="n">
        <v>0</v>
      </c>
      <c r="Y1114" s="2" t="n">
        <v>0</v>
      </c>
      <c r="Z1114" s="2" t="n">
        <v>0</v>
      </c>
      <c r="AA1114" s="2" t="n">
        <v>0</v>
      </c>
      <c r="AB1114" s="2" t="n">
        <v>0</v>
      </c>
      <c r="AC1114" s="2" t="n">
        <v>0</v>
      </c>
      <c r="AD1114" s="2" t="n">
        <v>0</v>
      </c>
      <c r="AE1114" s="2" t="n">
        <v>0</v>
      </c>
      <c r="AF1114" s="2" t="n">
        <v>0</v>
      </c>
      <c r="AG1114" s="2" t="n">
        <v>0</v>
      </c>
      <c r="AH1114" s="2" t="n">
        <v>0</v>
      </c>
      <c r="AI1114" s="2" t="n">
        <v>0</v>
      </c>
      <c r="AJ1114" s="2" t="n">
        <v>0</v>
      </c>
      <c r="AK1114" s="2" t="n">
        <v>0</v>
      </c>
      <c r="AL1114" s="2" t="n">
        <v>0</v>
      </c>
      <c r="AM1114" s="2" t="n">
        <v>0</v>
      </c>
      <c r="AN1114" s="2" t="n">
        <v>0</v>
      </c>
      <c r="AO1114" s="2" t="n">
        <v>0</v>
      </c>
      <c r="AP1114" s="2" t="n">
        <v>0</v>
      </c>
      <c r="AQ1114" s="2" t="n">
        <v>0</v>
      </c>
      <c r="AR1114" s="2" t="n">
        <v>0</v>
      </c>
      <c r="AS1114" s="2" t="n">
        <v>0</v>
      </c>
      <c r="AT1114" s="2" t="n">
        <v>0</v>
      </c>
      <c r="AU1114" s="2" t="n">
        <v>0</v>
      </c>
      <c r="AV1114" s="2" t="n">
        <v>0</v>
      </c>
      <c r="AW1114" s="2" t="n">
        <v>0</v>
      </c>
      <c r="AX1114" s="2" t="n">
        <v>0</v>
      </c>
      <c r="AY1114" s="2" t="n">
        <v>0</v>
      </c>
      <c r="AZ1114" s="2" t="n">
        <v>0</v>
      </c>
      <c r="BA1114" s="2" t="n">
        <v>0</v>
      </c>
      <c r="BB1114" s="2" t="n">
        <v>0</v>
      </c>
      <c r="BC1114" s="2" t="n">
        <v>0</v>
      </c>
      <c r="BD1114" s="2" t="n">
        <v>0</v>
      </c>
      <c r="BE1114" s="2" t="n">
        <v>0</v>
      </c>
      <c r="BF1114" s="2" t="n">
        <v>0</v>
      </c>
      <c r="BG1114" s="2" t="n">
        <v>0</v>
      </c>
      <c r="BH1114" s="2" t="n">
        <v>0</v>
      </c>
      <c r="BI1114" s="2" t="n">
        <v>0</v>
      </c>
      <c r="BJ1114" s="2" t="n">
        <v>0</v>
      </c>
      <c r="BK1114" s="2" t="n">
        <v>0</v>
      </c>
      <c r="BL1114" s="2" t="n">
        <v>0</v>
      </c>
      <c r="BM1114" s="2" t="n">
        <v>0</v>
      </c>
      <c r="BN1114" s="2" t="n">
        <v>0</v>
      </c>
      <c r="BO1114" s="2" t="n">
        <v>0</v>
      </c>
      <c r="BP1114" s="2" t="n">
        <v>0</v>
      </c>
      <c r="BQ1114" s="2" t="n">
        <v>0</v>
      </c>
      <c r="BR1114" s="2" t="n">
        <v>0</v>
      </c>
      <c r="BS1114" s="2" t="n">
        <v>0</v>
      </c>
      <c r="BT1114" s="2" t="n">
        <v>0</v>
      </c>
      <c r="BU1114" s="2" t="n">
        <v>0</v>
      </c>
      <c r="BV1114" s="2" t="n">
        <v>0</v>
      </c>
      <c r="BW1114" s="2" t="n">
        <v>0</v>
      </c>
      <c r="BX1114" s="2" t="n">
        <v>0</v>
      </c>
      <c r="BY1114" s="2" t="n">
        <v>0</v>
      </c>
      <c r="BZ1114" s="2" t="n">
        <v>0</v>
      </c>
      <c r="CA1114" s="2" t="n">
        <v>0</v>
      </c>
      <c r="CB1114" s="2" t="n">
        <v>0</v>
      </c>
      <c r="CC1114" s="2" t="n">
        <v>0</v>
      </c>
      <c r="CD1114" s="2" t="n">
        <v>0.33</v>
      </c>
      <c r="CE1114" s="2" t="n">
        <v>0</v>
      </c>
      <c r="CF1114" s="2" t="n">
        <v>0</v>
      </c>
      <c r="CG1114" s="2" t="n">
        <v>0.48</v>
      </c>
      <c r="CH1114" s="2" t="n">
        <v>0</v>
      </c>
      <c r="CI1114" s="2" t="n">
        <v>0.48</v>
      </c>
      <c r="CJ1114" s="2" t="n">
        <v>0.48</v>
      </c>
      <c r="CK1114" s="2" t="n">
        <v>0</v>
      </c>
      <c r="CL1114" s="2" t="n">
        <v>0.48</v>
      </c>
      <c r="CM1114" s="2" t="n">
        <v>0.6899999999999999</v>
      </c>
      <c r="CN1114" s="2" t="n">
        <v>0</v>
      </c>
      <c r="CO1114" s="2" t="n">
        <v>0.48</v>
      </c>
      <c r="CP1114" s="2" t="n">
        <v>2.78</v>
      </c>
      <c r="CQ1114" s="2" t="n">
        <v>0</v>
      </c>
      <c r="CR1114" s="2" t="n">
        <v>0.72</v>
      </c>
      <c r="CS1114" s="2" t="n">
        <v>6.84</v>
      </c>
      <c r="CT1114" s="2" t="n">
        <v>0</v>
      </c>
      <c r="CU1114" s="2" t="n">
        <v>2.63</v>
      </c>
      <c r="CV1114" s="2" t="n">
        <v>8.92</v>
      </c>
      <c r="CW1114" s="2" t="n">
        <v>0</v>
      </c>
      <c r="CX1114" s="2" t="n">
        <v>6.2</v>
      </c>
      <c r="CY1114" s="2" t="n">
        <v>11.91</v>
      </c>
      <c r="CZ1114" s="2" t="n">
        <v>0</v>
      </c>
      <c r="DA1114" s="2" t="n">
        <v>8.449999999999999</v>
      </c>
      <c r="DB1114" s="2" t="n">
        <v>12.17</v>
      </c>
      <c r="DC1114" s="2" t="n">
        <v>0</v>
      </c>
      <c r="DD1114" s="2" t="n">
        <v>10.87</v>
      </c>
      <c r="DE1114" s="2" t="n">
        <v>12.23</v>
      </c>
      <c r="DF1114" s="2" t="n">
        <v>0</v>
      </c>
      <c r="DG1114" s="2" t="n">
        <v>15.58</v>
      </c>
      <c r="DH1114" s="2" t="n">
        <v>12.35</v>
      </c>
      <c r="DI1114" s="2" t="n">
        <v>0</v>
      </c>
      <c r="DJ1114" s="2" t="n">
        <v>22.06</v>
      </c>
      <c r="DK1114" s="2" t="n">
        <v>15.12</v>
      </c>
      <c r="DL1114" s="2" t="n">
        <v>0</v>
      </c>
      <c r="DM1114" s="2" t="n">
        <v>32.11</v>
      </c>
      <c r="DN1114" s="2" t="n">
        <v>22.6</v>
      </c>
      <c r="DO1114" s="2" t="n">
        <v>0</v>
      </c>
      <c r="DP1114" s="2" t="n">
        <v>45.47</v>
      </c>
      <c r="DQ1114" s="2" t="n">
        <v>31.44</v>
      </c>
      <c r="DR1114" s="2" t="n">
        <v>0</v>
      </c>
      <c r="DS1114" s="2" t="n">
        <v>56.06</v>
      </c>
      <c r="DT1114" s="2" t="n">
        <v>48.3</v>
      </c>
      <c r="DU1114" s="2" t="n">
        <v>0</v>
      </c>
      <c r="DV1114" s="2" t="n">
        <v>66.26000000000001</v>
      </c>
      <c r="DW1114" s="2" t="n">
        <v>59.77</v>
      </c>
      <c r="DX1114" s="2" t="n">
        <v>0</v>
      </c>
      <c r="DY1114" s="2" t="n">
        <v>75.47</v>
      </c>
      <c r="DZ1114" s="2" t="n">
        <v>68.09</v>
      </c>
      <c r="EA1114" s="2" t="n">
        <v>0</v>
      </c>
      <c r="EB1114" s="2" t="n">
        <v>84.27</v>
      </c>
      <c r="EC1114" s="2" t="n">
        <v>79.8</v>
      </c>
      <c r="ED1114" s="2" t="n">
        <v>0</v>
      </c>
      <c r="EE1114" s="2" t="n">
        <v>92.81</v>
      </c>
      <c r="EF1114" s="2" t="n">
        <v>87.39</v>
      </c>
      <c r="EG1114" s="2" t="n">
        <v>0</v>
      </c>
      <c r="EH1114" s="2" t="n">
        <v>97.77</v>
      </c>
      <c r="EI1114" s="2" t="n">
        <v>94.11</v>
      </c>
      <c r="EJ1114" s="2" t="n">
        <v>0</v>
      </c>
      <c r="EK1114" s="2" t="n">
        <v>99.54000000000001</v>
      </c>
      <c r="EL1114" s="2" t="n">
        <v>99.06</v>
      </c>
      <c r="EM1114" s="2" t="n">
        <v>0</v>
      </c>
      <c r="EN1114" s="2" t="n">
        <v>100</v>
      </c>
      <c r="EO1114" s="2" t="n">
        <v>100</v>
      </c>
      <c r="EP1114" s="2" t="n">
        <v>0</v>
      </c>
    </row>
    <row r="1115">
      <c r="A1115" s="2" t="n">
        <v>3</v>
      </c>
      <c r="B1115" s="2" t="inlineStr">
        <is>
          <t>37.01.02</t>
        </is>
      </c>
      <c r="C1115" s="2" t="inlineStr">
        <is>
          <t>Elaboração de manual do proprietário</t>
        </is>
      </c>
      <c r="D1115" s="2" t="inlineStr">
        <is>
          <t>10/02/2027</t>
        </is>
      </c>
      <c r="E1115" s="2" t="inlineStr">
        <is>
          <t>07/12/2028</t>
        </is>
      </c>
      <c r="F1115" s="2" t="n">
        <v>89000</v>
      </c>
      <c r="G1115" s="2" t="n">
        <v>0</v>
      </c>
      <c r="H1115" s="2" t="n">
        <v>89000</v>
      </c>
      <c r="I1115" s="2" t="n">
        <v>0</v>
      </c>
      <c r="J1115" s="2" t="n">
        <v>0</v>
      </c>
      <c r="K1115" s="2" t="n">
        <v>0</v>
      </c>
      <c r="L1115" s="2" t="n">
        <v>0</v>
      </c>
      <c r="M1115" s="2" t="n">
        <v>0</v>
      </c>
      <c r="N1115" s="2" t="n">
        <v>0</v>
      </c>
      <c r="O1115" s="2" t="n">
        <v>0</v>
      </c>
      <c r="P1115" s="2" t="n">
        <v>0</v>
      </c>
      <c r="Q1115" s="2" t="n">
        <v>0</v>
      </c>
      <c r="R1115" s="2" t="n">
        <v>0</v>
      </c>
      <c r="S1115" s="2" t="n">
        <v>0</v>
      </c>
      <c r="T1115" s="2" t="n">
        <v>0</v>
      </c>
      <c r="U1115" s="2" t="n">
        <v>0</v>
      </c>
      <c r="V1115" s="2" t="n">
        <v>0</v>
      </c>
      <c r="W1115" s="2" t="n">
        <v>0</v>
      </c>
      <c r="X1115" s="2" t="n">
        <v>0</v>
      </c>
      <c r="Y1115" s="2" t="n">
        <v>0</v>
      </c>
      <c r="Z1115" s="2" t="n">
        <v>0</v>
      </c>
      <c r="AA1115" s="2" t="n">
        <v>0</v>
      </c>
      <c r="AB1115" s="2" t="n">
        <v>0</v>
      </c>
      <c r="AC1115" s="2" t="n">
        <v>0</v>
      </c>
      <c r="AD1115" s="2" t="n">
        <v>0</v>
      </c>
      <c r="AE1115" s="2" t="n">
        <v>0</v>
      </c>
      <c r="AF1115" s="2" t="n">
        <v>0</v>
      </c>
      <c r="AG1115" s="2" t="n">
        <v>0</v>
      </c>
      <c r="AH1115" s="2" t="n">
        <v>0</v>
      </c>
      <c r="AI1115" s="2" t="n">
        <v>0</v>
      </c>
      <c r="AJ1115" s="2" t="n">
        <v>0</v>
      </c>
      <c r="AK1115" s="2" t="n">
        <v>0</v>
      </c>
      <c r="AL1115" s="2" t="n">
        <v>0</v>
      </c>
      <c r="AM1115" s="2" t="n">
        <v>0</v>
      </c>
      <c r="AN1115" s="2" t="n">
        <v>0</v>
      </c>
      <c r="AO1115" s="2" t="n">
        <v>0</v>
      </c>
      <c r="AP1115" s="2" t="n">
        <v>0</v>
      </c>
      <c r="AQ1115" s="2" t="n">
        <v>0</v>
      </c>
      <c r="AR1115" s="2" t="n">
        <v>0</v>
      </c>
      <c r="AS1115" s="2" t="n">
        <v>0</v>
      </c>
      <c r="AT1115" s="2" t="n">
        <v>0</v>
      </c>
      <c r="AU1115" s="2" t="n">
        <v>0</v>
      </c>
      <c r="AV1115" s="2" t="n">
        <v>0</v>
      </c>
      <c r="AW1115" s="2" t="n">
        <v>0</v>
      </c>
      <c r="AX1115" s="2" t="n">
        <v>0</v>
      </c>
      <c r="AY1115" s="2" t="n">
        <v>0</v>
      </c>
      <c r="AZ1115" s="2" t="n">
        <v>0</v>
      </c>
      <c r="BA1115" s="2" t="n">
        <v>0</v>
      </c>
      <c r="BB1115" s="2" t="n">
        <v>0</v>
      </c>
      <c r="BC1115" s="2" t="n">
        <v>0</v>
      </c>
      <c r="BD1115" s="2" t="n">
        <v>0</v>
      </c>
      <c r="BE1115" s="2" t="n">
        <v>0</v>
      </c>
      <c r="BF1115" s="2" t="n">
        <v>0</v>
      </c>
      <c r="BG1115" s="2" t="n">
        <v>0</v>
      </c>
      <c r="BH1115" s="2" t="n">
        <v>0</v>
      </c>
      <c r="BI1115" s="2" t="n">
        <v>0</v>
      </c>
      <c r="BJ1115" s="2" t="n">
        <v>0</v>
      </c>
      <c r="BK1115" s="2" t="n">
        <v>0</v>
      </c>
      <c r="BL1115" s="2" t="n">
        <v>0</v>
      </c>
      <c r="BM1115" s="2" t="n">
        <v>0</v>
      </c>
      <c r="BN1115" s="2" t="n">
        <v>0</v>
      </c>
      <c r="BO1115" s="2" t="n">
        <v>0</v>
      </c>
      <c r="BP1115" s="2" t="n">
        <v>0</v>
      </c>
      <c r="BQ1115" s="2" t="n">
        <v>0</v>
      </c>
      <c r="BR1115" s="2" t="n">
        <v>0</v>
      </c>
      <c r="BS1115" s="2" t="n">
        <v>0</v>
      </c>
      <c r="BT1115" s="2" t="n">
        <v>0</v>
      </c>
      <c r="BU1115" s="2" t="n">
        <v>0</v>
      </c>
      <c r="BV1115" s="2" t="n">
        <v>0</v>
      </c>
      <c r="BW1115" s="2" t="n">
        <v>0</v>
      </c>
      <c r="BX1115" s="2" t="n">
        <v>0</v>
      </c>
      <c r="BY1115" s="2" t="n">
        <v>0</v>
      </c>
      <c r="BZ1115" s="2" t="n">
        <v>0</v>
      </c>
      <c r="CA1115" s="2" t="n">
        <v>0</v>
      </c>
      <c r="CB1115" s="2" t="n">
        <v>0</v>
      </c>
      <c r="CC1115" s="2" t="n">
        <v>0</v>
      </c>
      <c r="CD1115" s="2" t="n">
        <v>0.33</v>
      </c>
      <c r="CE1115" s="2" t="n">
        <v>0</v>
      </c>
      <c r="CF1115" s="2" t="n">
        <v>0</v>
      </c>
      <c r="CG1115" s="2" t="n">
        <v>0.48</v>
      </c>
      <c r="CH1115" s="2" t="n">
        <v>0</v>
      </c>
      <c r="CI1115" s="2" t="n">
        <v>0.48</v>
      </c>
      <c r="CJ1115" s="2" t="n">
        <v>0.48</v>
      </c>
      <c r="CK1115" s="2" t="n">
        <v>0</v>
      </c>
      <c r="CL1115" s="2" t="n">
        <v>0.48</v>
      </c>
      <c r="CM1115" s="2" t="n">
        <v>0.6899999999999999</v>
      </c>
      <c r="CN1115" s="2" t="n">
        <v>0</v>
      </c>
      <c r="CO1115" s="2" t="n">
        <v>0.48</v>
      </c>
      <c r="CP1115" s="2" t="n">
        <v>2.78</v>
      </c>
      <c r="CQ1115" s="2" t="n">
        <v>0</v>
      </c>
      <c r="CR1115" s="2" t="n">
        <v>0.72</v>
      </c>
      <c r="CS1115" s="2" t="n">
        <v>6.84</v>
      </c>
      <c r="CT1115" s="2" t="n">
        <v>0</v>
      </c>
      <c r="CU1115" s="2" t="n">
        <v>2.63</v>
      </c>
      <c r="CV1115" s="2" t="n">
        <v>8.92</v>
      </c>
      <c r="CW1115" s="2" t="n">
        <v>0</v>
      </c>
      <c r="CX1115" s="2" t="n">
        <v>6.2</v>
      </c>
      <c r="CY1115" s="2" t="n">
        <v>11.91</v>
      </c>
      <c r="CZ1115" s="2" t="n">
        <v>0</v>
      </c>
      <c r="DA1115" s="2" t="n">
        <v>8.449999999999999</v>
      </c>
      <c r="DB1115" s="2" t="n">
        <v>12.17</v>
      </c>
      <c r="DC1115" s="2" t="n">
        <v>0</v>
      </c>
      <c r="DD1115" s="2" t="n">
        <v>10.87</v>
      </c>
      <c r="DE1115" s="2" t="n">
        <v>12.23</v>
      </c>
      <c r="DF1115" s="2" t="n">
        <v>0</v>
      </c>
      <c r="DG1115" s="2" t="n">
        <v>15.58</v>
      </c>
      <c r="DH1115" s="2" t="n">
        <v>12.35</v>
      </c>
      <c r="DI1115" s="2" t="n">
        <v>0</v>
      </c>
      <c r="DJ1115" s="2" t="n">
        <v>22.06</v>
      </c>
      <c r="DK1115" s="2" t="n">
        <v>15.12</v>
      </c>
      <c r="DL1115" s="2" t="n">
        <v>0</v>
      </c>
      <c r="DM1115" s="2" t="n">
        <v>32.11</v>
      </c>
      <c r="DN1115" s="2" t="n">
        <v>22.6</v>
      </c>
      <c r="DO1115" s="2" t="n">
        <v>0</v>
      </c>
      <c r="DP1115" s="2" t="n">
        <v>45.47</v>
      </c>
      <c r="DQ1115" s="2" t="n">
        <v>31.44</v>
      </c>
      <c r="DR1115" s="2" t="n">
        <v>0</v>
      </c>
      <c r="DS1115" s="2" t="n">
        <v>56.06</v>
      </c>
      <c r="DT1115" s="2" t="n">
        <v>48.3</v>
      </c>
      <c r="DU1115" s="2" t="n">
        <v>0</v>
      </c>
      <c r="DV1115" s="2" t="n">
        <v>66.26000000000001</v>
      </c>
      <c r="DW1115" s="2" t="n">
        <v>59.77</v>
      </c>
      <c r="DX1115" s="2" t="n">
        <v>0</v>
      </c>
      <c r="DY1115" s="2" t="n">
        <v>75.47</v>
      </c>
      <c r="DZ1115" s="2" t="n">
        <v>68.09</v>
      </c>
      <c r="EA1115" s="2" t="n">
        <v>0</v>
      </c>
      <c r="EB1115" s="2" t="n">
        <v>84.27</v>
      </c>
      <c r="EC1115" s="2" t="n">
        <v>79.8</v>
      </c>
      <c r="ED1115" s="2" t="n">
        <v>0</v>
      </c>
      <c r="EE1115" s="2" t="n">
        <v>92.81</v>
      </c>
      <c r="EF1115" s="2" t="n">
        <v>87.39</v>
      </c>
      <c r="EG1115" s="2" t="n">
        <v>0</v>
      </c>
      <c r="EH1115" s="2" t="n">
        <v>97.77</v>
      </c>
      <c r="EI1115" s="2" t="n">
        <v>94.11</v>
      </c>
      <c r="EJ1115" s="2" t="n">
        <v>0</v>
      </c>
      <c r="EK1115" s="2" t="n">
        <v>99.54000000000001</v>
      </c>
      <c r="EL1115" s="2" t="n">
        <v>99.06</v>
      </c>
      <c r="EM1115" s="2" t="n">
        <v>0</v>
      </c>
      <c r="EN1115" s="2" t="n">
        <v>100</v>
      </c>
      <c r="EO1115" s="2" t="n">
        <v>100</v>
      </c>
      <c r="EP1115" s="2" t="n">
        <v>0</v>
      </c>
    </row>
    <row r="1116">
      <c r="A1116" s="2" t="n">
        <v>3</v>
      </c>
      <c r="B1116" s="2" t="inlineStr">
        <is>
          <t>37.01.03</t>
        </is>
      </c>
      <c r="C1116" s="2" t="inlineStr">
        <is>
          <t>Enchimento de reservatórios com caminhão pipa</t>
        </is>
      </c>
      <c r="D1116" s="2" t="inlineStr">
        <is>
          <t>10/02/2027</t>
        </is>
      </c>
      <c r="E1116" s="2" t="inlineStr">
        <is>
          <t>07/12/2028</t>
        </is>
      </c>
      <c r="F1116" s="2" t="n">
        <v>7500</v>
      </c>
      <c r="G1116" s="2" t="n">
        <v>0</v>
      </c>
      <c r="H1116" s="2" t="n">
        <v>7500</v>
      </c>
      <c r="I1116" s="2" t="n">
        <v>0</v>
      </c>
      <c r="J1116" s="2" t="n">
        <v>0</v>
      </c>
      <c r="K1116" s="2" t="n">
        <v>0</v>
      </c>
      <c r="L1116" s="2" t="n">
        <v>0</v>
      </c>
      <c r="M1116" s="2" t="n">
        <v>0</v>
      </c>
      <c r="N1116" s="2" t="n">
        <v>0</v>
      </c>
      <c r="O1116" s="2" t="n">
        <v>0</v>
      </c>
      <c r="P1116" s="2" t="n">
        <v>0</v>
      </c>
      <c r="Q1116" s="2" t="n">
        <v>0</v>
      </c>
      <c r="R1116" s="2" t="n">
        <v>0</v>
      </c>
      <c r="S1116" s="2" t="n">
        <v>0</v>
      </c>
      <c r="T1116" s="2" t="n">
        <v>0</v>
      </c>
      <c r="U1116" s="2" t="n">
        <v>0</v>
      </c>
      <c r="V1116" s="2" t="n">
        <v>0</v>
      </c>
      <c r="W1116" s="2" t="n">
        <v>0</v>
      </c>
      <c r="X1116" s="2" t="n">
        <v>0</v>
      </c>
      <c r="Y1116" s="2" t="n">
        <v>0</v>
      </c>
      <c r="Z1116" s="2" t="n">
        <v>0</v>
      </c>
      <c r="AA1116" s="2" t="n">
        <v>0</v>
      </c>
      <c r="AB1116" s="2" t="n">
        <v>0</v>
      </c>
      <c r="AC1116" s="2" t="n">
        <v>0</v>
      </c>
      <c r="AD1116" s="2" t="n">
        <v>0</v>
      </c>
      <c r="AE1116" s="2" t="n">
        <v>0</v>
      </c>
      <c r="AF1116" s="2" t="n">
        <v>0</v>
      </c>
      <c r="AG1116" s="2" t="n">
        <v>0</v>
      </c>
      <c r="AH1116" s="2" t="n">
        <v>0</v>
      </c>
      <c r="AI1116" s="2" t="n">
        <v>0</v>
      </c>
      <c r="AJ1116" s="2" t="n">
        <v>0</v>
      </c>
      <c r="AK1116" s="2" t="n">
        <v>0</v>
      </c>
      <c r="AL1116" s="2" t="n">
        <v>0</v>
      </c>
      <c r="AM1116" s="2" t="n">
        <v>0</v>
      </c>
      <c r="AN1116" s="2" t="n">
        <v>0</v>
      </c>
      <c r="AO1116" s="2" t="n">
        <v>0</v>
      </c>
      <c r="AP1116" s="2" t="n">
        <v>0</v>
      </c>
      <c r="AQ1116" s="2" t="n">
        <v>0</v>
      </c>
      <c r="AR1116" s="2" t="n">
        <v>0</v>
      </c>
      <c r="AS1116" s="2" t="n">
        <v>0</v>
      </c>
      <c r="AT1116" s="2" t="n">
        <v>0</v>
      </c>
      <c r="AU1116" s="2" t="n">
        <v>0</v>
      </c>
      <c r="AV1116" s="2" t="n">
        <v>0</v>
      </c>
      <c r="AW1116" s="2" t="n">
        <v>0</v>
      </c>
      <c r="AX1116" s="2" t="n">
        <v>0</v>
      </c>
      <c r="AY1116" s="2" t="n">
        <v>0</v>
      </c>
      <c r="AZ1116" s="2" t="n">
        <v>0</v>
      </c>
      <c r="BA1116" s="2" t="n">
        <v>0</v>
      </c>
      <c r="BB1116" s="2" t="n">
        <v>0</v>
      </c>
      <c r="BC1116" s="2" t="n">
        <v>0</v>
      </c>
      <c r="BD1116" s="2" t="n">
        <v>0</v>
      </c>
      <c r="BE1116" s="2" t="n">
        <v>0</v>
      </c>
      <c r="BF1116" s="2" t="n">
        <v>0</v>
      </c>
      <c r="BG1116" s="2" t="n">
        <v>0</v>
      </c>
      <c r="BH1116" s="2" t="n">
        <v>0</v>
      </c>
      <c r="BI1116" s="2" t="n">
        <v>0</v>
      </c>
      <c r="BJ1116" s="2" t="n">
        <v>0</v>
      </c>
      <c r="BK1116" s="2" t="n">
        <v>0</v>
      </c>
      <c r="BL1116" s="2" t="n">
        <v>0</v>
      </c>
      <c r="BM1116" s="2" t="n">
        <v>0</v>
      </c>
      <c r="BN1116" s="2" t="n">
        <v>0</v>
      </c>
      <c r="BO1116" s="2" t="n">
        <v>0</v>
      </c>
      <c r="BP1116" s="2" t="n">
        <v>0</v>
      </c>
      <c r="BQ1116" s="2" t="n">
        <v>0</v>
      </c>
      <c r="BR1116" s="2" t="n">
        <v>0</v>
      </c>
      <c r="BS1116" s="2" t="n">
        <v>0</v>
      </c>
      <c r="BT1116" s="2" t="n">
        <v>0</v>
      </c>
      <c r="BU1116" s="2" t="n">
        <v>0</v>
      </c>
      <c r="BV1116" s="2" t="n">
        <v>0</v>
      </c>
      <c r="BW1116" s="2" t="n">
        <v>0</v>
      </c>
      <c r="BX1116" s="2" t="n">
        <v>0</v>
      </c>
      <c r="BY1116" s="2" t="n">
        <v>0</v>
      </c>
      <c r="BZ1116" s="2" t="n">
        <v>0</v>
      </c>
      <c r="CA1116" s="2" t="n">
        <v>0</v>
      </c>
      <c r="CB1116" s="2" t="n">
        <v>0</v>
      </c>
      <c r="CC1116" s="2" t="n">
        <v>0</v>
      </c>
      <c r="CD1116" s="2" t="n">
        <v>0.33</v>
      </c>
      <c r="CE1116" s="2" t="n">
        <v>0</v>
      </c>
      <c r="CF1116" s="2" t="n">
        <v>0</v>
      </c>
      <c r="CG1116" s="2" t="n">
        <v>0.48</v>
      </c>
      <c r="CH1116" s="2" t="n">
        <v>0</v>
      </c>
      <c r="CI1116" s="2" t="n">
        <v>0.48</v>
      </c>
      <c r="CJ1116" s="2" t="n">
        <v>0.48</v>
      </c>
      <c r="CK1116" s="2" t="n">
        <v>0</v>
      </c>
      <c r="CL1116" s="2" t="n">
        <v>0.48</v>
      </c>
      <c r="CM1116" s="2" t="n">
        <v>0.6899999999999999</v>
      </c>
      <c r="CN1116" s="2" t="n">
        <v>0</v>
      </c>
      <c r="CO1116" s="2" t="n">
        <v>0.48</v>
      </c>
      <c r="CP1116" s="2" t="n">
        <v>2.78</v>
      </c>
      <c r="CQ1116" s="2" t="n">
        <v>0</v>
      </c>
      <c r="CR1116" s="2" t="n">
        <v>0.72</v>
      </c>
      <c r="CS1116" s="2" t="n">
        <v>6.84</v>
      </c>
      <c r="CT1116" s="2" t="n">
        <v>0</v>
      </c>
      <c r="CU1116" s="2" t="n">
        <v>2.63</v>
      </c>
      <c r="CV1116" s="2" t="n">
        <v>8.92</v>
      </c>
      <c r="CW1116" s="2" t="n">
        <v>0</v>
      </c>
      <c r="CX1116" s="2" t="n">
        <v>6.2</v>
      </c>
      <c r="CY1116" s="2" t="n">
        <v>11.91</v>
      </c>
      <c r="CZ1116" s="2" t="n">
        <v>0</v>
      </c>
      <c r="DA1116" s="2" t="n">
        <v>8.449999999999999</v>
      </c>
      <c r="DB1116" s="2" t="n">
        <v>12.17</v>
      </c>
      <c r="DC1116" s="2" t="n">
        <v>0</v>
      </c>
      <c r="DD1116" s="2" t="n">
        <v>10.87</v>
      </c>
      <c r="DE1116" s="2" t="n">
        <v>12.23</v>
      </c>
      <c r="DF1116" s="2" t="n">
        <v>0</v>
      </c>
      <c r="DG1116" s="2" t="n">
        <v>15.58</v>
      </c>
      <c r="DH1116" s="2" t="n">
        <v>12.35</v>
      </c>
      <c r="DI1116" s="2" t="n">
        <v>0</v>
      </c>
      <c r="DJ1116" s="2" t="n">
        <v>22.06</v>
      </c>
      <c r="DK1116" s="2" t="n">
        <v>15.12</v>
      </c>
      <c r="DL1116" s="2" t="n">
        <v>0</v>
      </c>
      <c r="DM1116" s="2" t="n">
        <v>32.11</v>
      </c>
      <c r="DN1116" s="2" t="n">
        <v>22.6</v>
      </c>
      <c r="DO1116" s="2" t="n">
        <v>0</v>
      </c>
      <c r="DP1116" s="2" t="n">
        <v>45.47</v>
      </c>
      <c r="DQ1116" s="2" t="n">
        <v>31.44</v>
      </c>
      <c r="DR1116" s="2" t="n">
        <v>0</v>
      </c>
      <c r="DS1116" s="2" t="n">
        <v>56.06</v>
      </c>
      <c r="DT1116" s="2" t="n">
        <v>48.3</v>
      </c>
      <c r="DU1116" s="2" t="n">
        <v>0</v>
      </c>
      <c r="DV1116" s="2" t="n">
        <v>66.26000000000001</v>
      </c>
      <c r="DW1116" s="2" t="n">
        <v>59.77</v>
      </c>
      <c r="DX1116" s="2" t="n">
        <v>0</v>
      </c>
      <c r="DY1116" s="2" t="n">
        <v>75.47</v>
      </c>
      <c r="DZ1116" s="2" t="n">
        <v>68.09</v>
      </c>
      <c r="EA1116" s="2" t="n">
        <v>0</v>
      </c>
      <c r="EB1116" s="2" t="n">
        <v>84.27</v>
      </c>
      <c r="EC1116" s="2" t="n">
        <v>79.8</v>
      </c>
      <c r="ED1116" s="2" t="n">
        <v>0</v>
      </c>
      <c r="EE1116" s="2" t="n">
        <v>92.81</v>
      </c>
      <c r="EF1116" s="2" t="n">
        <v>87.39</v>
      </c>
      <c r="EG1116" s="2" t="n">
        <v>0</v>
      </c>
      <c r="EH1116" s="2" t="n">
        <v>97.77</v>
      </c>
      <c r="EI1116" s="2" t="n">
        <v>94.11</v>
      </c>
      <c r="EJ1116" s="2" t="n">
        <v>0</v>
      </c>
      <c r="EK1116" s="2" t="n">
        <v>99.54000000000001</v>
      </c>
      <c r="EL1116" s="2" t="n">
        <v>99.06</v>
      </c>
      <c r="EM1116" s="2" t="n">
        <v>0</v>
      </c>
      <c r="EN1116" s="2" t="n">
        <v>100</v>
      </c>
      <c r="EO1116" s="2" t="n">
        <v>100</v>
      </c>
      <c r="EP1116" s="2" t="n">
        <v>0</v>
      </c>
    </row>
    <row r="1117">
      <c r="A1117" s="2" t="n">
        <v>3</v>
      </c>
      <c r="B1117" s="2" t="inlineStr">
        <is>
          <t>37.01.04</t>
        </is>
      </c>
      <c r="C1117" s="2" t="inlineStr">
        <is>
          <t>Enchimento de piscinas com caminhão pipa</t>
        </is>
      </c>
      <c r="D1117" s="2" t="inlineStr">
        <is>
          <t>10/02/2027</t>
        </is>
      </c>
      <c r="E1117" s="2" t="inlineStr">
        <is>
          <t>07/12/2028</t>
        </is>
      </c>
      <c r="F1117" s="2" t="n">
        <v>7500</v>
      </c>
      <c r="G1117" s="2" t="n">
        <v>0</v>
      </c>
      <c r="H1117" s="2" t="n">
        <v>7500</v>
      </c>
      <c r="I1117" s="2" t="n">
        <v>0</v>
      </c>
      <c r="J1117" s="2" t="n">
        <v>0</v>
      </c>
      <c r="K1117" s="2" t="n">
        <v>0</v>
      </c>
      <c r="L1117" s="2" t="n">
        <v>0</v>
      </c>
      <c r="M1117" s="2" t="n">
        <v>0</v>
      </c>
      <c r="N1117" s="2" t="n">
        <v>0</v>
      </c>
      <c r="O1117" s="2" t="n">
        <v>0</v>
      </c>
      <c r="P1117" s="2" t="n">
        <v>0</v>
      </c>
      <c r="Q1117" s="2" t="n">
        <v>0</v>
      </c>
      <c r="R1117" s="2" t="n">
        <v>0</v>
      </c>
      <c r="S1117" s="2" t="n">
        <v>0</v>
      </c>
      <c r="T1117" s="2" t="n">
        <v>0</v>
      </c>
      <c r="U1117" s="2" t="n">
        <v>0</v>
      </c>
      <c r="V1117" s="2" t="n">
        <v>0</v>
      </c>
      <c r="W1117" s="2" t="n">
        <v>0</v>
      </c>
      <c r="X1117" s="2" t="n">
        <v>0</v>
      </c>
      <c r="Y1117" s="2" t="n">
        <v>0</v>
      </c>
      <c r="Z1117" s="2" t="n">
        <v>0</v>
      </c>
      <c r="AA1117" s="2" t="n">
        <v>0</v>
      </c>
      <c r="AB1117" s="2" t="n">
        <v>0</v>
      </c>
      <c r="AC1117" s="2" t="n">
        <v>0</v>
      </c>
      <c r="AD1117" s="2" t="n">
        <v>0</v>
      </c>
      <c r="AE1117" s="2" t="n">
        <v>0</v>
      </c>
      <c r="AF1117" s="2" t="n">
        <v>0</v>
      </c>
      <c r="AG1117" s="2" t="n">
        <v>0</v>
      </c>
      <c r="AH1117" s="2" t="n">
        <v>0</v>
      </c>
      <c r="AI1117" s="2" t="n">
        <v>0</v>
      </c>
      <c r="AJ1117" s="2" t="n">
        <v>0</v>
      </c>
      <c r="AK1117" s="2" t="n">
        <v>0</v>
      </c>
      <c r="AL1117" s="2" t="n">
        <v>0</v>
      </c>
      <c r="AM1117" s="2" t="n">
        <v>0</v>
      </c>
      <c r="AN1117" s="2" t="n">
        <v>0</v>
      </c>
      <c r="AO1117" s="2" t="n">
        <v>0</v>
      </c>
      <c r="AP1117" s="2" t="n">
        <v>0</v>
      </c>
      <c r="AQ1117" s="2" t="n">
        <v>0</v>
      </c>
      <c r="AR1117" s="2" t="n">
        <v>0</v>
      </c>
      <c r="AS1117" s="2" t="n">
        <v>0</v>
      </c>
      <c r="AT1117" s="2" t="n">
        <v>0</v>
      </c>
      <c r="AU1117" s="2" t="n">
        <v>0</v>
      </c>
      <c r="AV1117" s="2" t="n">
        <v>0</v>
      </c>
      <c r="AW1117" s="2" t="n">
        <v>0</v>
      </c>
      <c r="AX1117" s="2" t="n">
        <v>0</v>
      </c>
      <c r="AY1117" s="2" t="n">
        <v>0</v>
      </c>
      <c r="AZ1117" s="2" t="n">
        <v>0</v>
      </c>
      <c r="BA1117" s="2" t="n">
        <v>0</v>
      </c>
      <c r="BB1117" s="2" t="n">
        <v>0</v>
      </c>
      <c r="BC1117" s="2" t="n">
        <v>0</v>
      </c>
      <c r="BD1117" s="2" t="n">
        <v>0</v>
      </c>
      <c r="BE1117" s="2" t="n">
        <v>0</v>
      </c>
      <c r="BF1117" s="2" t="n">
        <v>0</v>
      </c>
      <c r="BG1117" s="2" t="n">
        <v>0</v>
      </c>
      <c r="BH1117" s="2" t="n">
        <v>0</v>
      </c>
      <c r="BI1117" s="2" t="n">
        <v>0</v>
      </c>
      <c r="BJ1117" s="2" t="n">
        <v>0</v>
      </c>
      <c r="BK1117" s="2" t="n">
        <v>0</v>
      </c>
      <c r="BL1117" s="2" t="n">
        <v>0</v>
      </c>
      <c r="BM1117" s="2" t="n">
        <v>0</v>
      </c>
      <c r="BN1117" s="2" t="n">
        <v>0</v>
      </c>
      <c r="BO1117" s="2" t="n">
        <v>0</v>
      </c>
      <c r="BP1117" s="2" t="n">
        <v>0</v>
      </c>
      <c r="BQ1117" s="2" t="n">
        <v>0</v>
      </c>
      <c r="BR1117" s="2" t="n">
        <v>0</v>
      </c>
      <c r="BS1117" s="2" t="n">
        <v>0</v>
      </c>
      <c r="BT1117" s="2" t="n">
        <v>0</v>
      </c>
      <c r="BU1117" s="2" t="n">
        <v>0</v>
      </c>
      <c r="BV1117" s="2" t="n">
        <v>0</v>
      </c>
      <c r="BW1117" s="2" t="n">
        <v>0</v>
      </c>
      <c r="BX1117" s="2" t="n">
        <v>0</v>
      </c>
      <c r="BY1117" s="2" t="n">
        <v>0</v>
      </c>
      <c r="BZ1117" s="2" t="n">
        <v>0</v>
      </c>
      <c r="CA1117" s="2" t="n">
        <v>0</v>
      </c>
      <c r="CB1117" s="2" t="n">
        <v>0</v>
      </c>
      <c r="CC1117" s="2" t="n">
        <v>0</v>
      </c>
      <c r="CD1117" s="2" t="n">
        <v>0.33</v>
      </c>
      <c r="CE1117" s="2" t="n">
        <v>0</v>
      </c>
      <c r="CF1117" s="2" t="n">
        <v>0</v>
      </c>
      <c r="CG1117" s="2" t="n">
        <v>0.48</v>
      </c>
      <c r="CH1117" s="2" t="n">
        <v>0</v>
      </c>
      <c r="CI1117" s="2" t="n">
        <v>0.48</v>
      </c>
      <c r="CJ1117" s="2" t="n">
        <v>0.48</v>
      </c>
      <c r="CK1117" s="2" t="n">
        <v>0</v>
      </c>
      <c r="CL1117" s="2" t="n">
        <v>0.48</v>
      </c>
      <c r="CM1117" s="2" t="n">
        <v>0.6899999999999999</v>
      </c>
      <c r="CN1117" s="2" t="n">
        <v>0</v>
      </c>
      <c r="CO1117" s="2" t="n">
        <v>0.48</v>
      </c>
      <c r="CP1117" s="2" t="n">
        <v>2.78</v>
      </c>
      <c r="CQ1117" s="2" t="n">
        <v>0</v>
      </c>
      <c r="CR1117" s="2" t="n">
        <v>0.72</v>
      </c>
      <c r="CS1117" s="2" t="n">
        <v>6.84</v>
      </c>
      <c r="CT1117" s="2" t="n">
        <v>0</v>
      </c>
      <c r="CU1117" s="2" t="n">
        <v>2.63</v>
      </c>
      <c r="CV1117" s="2" t="n">
        <v>8.92</v>
      </c>
      <c r="CW1117" s="2" t="n">
        <v>0</v>
      </c>
      <c r="CX1117" s="2" t="n">
        <v>6.2</v>
      </c>
      <c r="CY1117" s="2" t="n">
        <v>11.91</v>
      </c>
      <c r="CZ1117" s="2" t="n">
        <v>0</v>
      </c>
      <c r="DA1117" s="2" t="n">
        <v>8.449999999999999</v>
      </c>
      <c r="DB1117" s="2" t="n">
        <v>12.17</v>
      </c>
      <c r="DC1117" s="2" t="n">
        <v>0</v>
      </c>
      <c r="DD1117" s="2" t="n">
        <v>10.87</v>
      </c>
      <c r="DE1117" s="2" t="n">
        <v>12.23</v>
      </c>
      <c r="DF1117" s="2" t="n">
        <v>0</v>
      </c>
      <c r="DG1117" s="2" t="n">
        <v>15.58</v>
      </c>
      <c r="DH1117" s="2" t="n">
        <v>12.35</v>
      </c>
      <c r="DI1117" s="2" t="n">
        <v>0</v>
      </c>
      <c r="DJ1117" s="2" t="n">
        <v>22.06</v>
      </c>
      <c r="DK1117" s="2" t="n">
        <v>15.12</v>
      </c>
      <c r="DL1117" s="2" t="n">
        <v>0</v>
      </c>
      <c r="DM1117" s="2" t="n">
        <v>32.11</v>
      </c>
      <c r="DN1117" s="2" t="n">
        <v>22.6</v>
      </c>
      <c r="DO1117" s="2" t="n">
        <v>0</v>
      </c>
      <c r="DP1117" s="2" t="n">
        <v>45.47</v>
      </c>
      <c r="DQ1117" s="2" t="n">
        <v>31.44</v>
      </c>
      <c r="DR1117" s="2" t="n">
        <v>0</v>
      </c>
      <c r="DS1117" s="2" t="n">
        <v>56.06</v>
      </c>
      <c r="DT1117" s="2" t="n">
        <v>48.3</v>
      </c>
      <c r="DU1117" s="2" t="n">
        <v>0</v>
      </c>
      <c r="DV1117" s="2" t="n">
        <v>66.26000000000001</v>
      </c>
      <c r="DW1117" s="2" t="n">
        <v>59.77</v>
      </c>
      <c r="DX1117" s="2" t="n">
        <v>0</v>
      </c>
      <c r="DY1117" s="2" t="n">
        <v>75.47</v>
      </c>
      <c r="DZ1117" s="2" t="n">
        <v>68.09</v>
      </c>
      <c r="EA1117" s="2" t="n">
        <v>0</v>
      </c>
      <c r="EB1117" s="2" t="n">
        <v>84.27</v>
      </c>
      <c r="EC1117" s="2" t="n">
        <v>79.8</v>
      </c>
      <c r="ED1117" s="2" t="n">
        <v>0</v>
      </c>
      <c r="EE1117" s="2" t="n">
        <v>92.81</v>
      </c>
      <c r="EF1117" s="2" t="n">
        <v>87.39</v>
      </c>
      <c r="EG1117" s="2" t="n">
        <v>0</v>
      </c>
      <c r="EH1117" s="2" t="n">
        <v>97.77</v>
      </c>
      <c r="EI1117" s="2" t="n">
        <v>94.11</v>
      </c>
      <c r="EJ1117" s="2" t="n">
        <v>0</v>
      </c>
      <c r="EK1117" s="2" t="n">
        <v>99.54000000000001</v>
      </c>
      <c r="EL1117" s="2" t="n">
        <v>99.06</v>
      </c>
      <c r="EM1117" s="2" t="n">
        <v>0</v>
      </c>
      <c r="EN1117" s="2" t="n">
        <v>100</v>
      </c>
      <c r="EO1117" s="2" t="n">
        <v>100</v>
      </c>
      <c r="EP1117" s="2" t="n">
        <v>0</v>
      </c>
    </row>
    <row r="1118">
      <c r="A1118" s="2" t="n">
        <v>2</v>
      </c>
      <c r="B1118" s="2" t="inlineStr">
        <is>
          <t>37.02</t>
        </is>
      </c>
      <c r="C1118" s="2" t="inlineStr">
        <is>
          <t>Limpeza Final da Obra</t>
        </is>
      </c>
      <c r="D1118" s="2" t="inlineStr">
        <is>
          <t>10/02/2027</t>
        </is>
      </c>
      <c r="E1118" s="2" t="inlineStr">
        <is>
          <t>07/12/2028</t>
        </is>
      </c>
      <c r="F1118" s="2" t="n">
        <v>452387.8967662499</v>
      </c>
      <c r="G1118" s="2" t="n">
        <v>0</v>
      </c>
      <c r="H1118" s="2" t="n">
        <v>452387.8967662499</v>
      </c>
      <c r="I1118" s="2" t="n">
        <v>0</v>
      </c>
      <c r="J1118" s="2" t="n">
        <v>0</v>
      </c>
      <c r="K1118" s="2" t="n">
        <v>0</v>
      </c>
      <c r="L1118" s="2" t="n">
        <v>0</v>
      </c>
      <c r="M1118" s="2" t="n">
        <v>0</v>
      </c>
      <c r="N1118" s="2" t="n">
        <v>0</v>
      </c>
      <c r="O1118" s="2" t="n">
        <v>0</v>
      </c>
      <c r="P1118" s="2" t="n">
        <v>0</v>
      </c>
      <c r="Q1118" s="2" t="n">
        <v>0</v>
      </c>
      <c r="R1118" s="2" t="n">
        <v>0</v>
      </c>
      <c r="S1118" s="2" t="n">
        <v>0</v>
      </c>
      <c r="T1118" s="2" t="n">
        <v>0</v>
      </c>
      <c r="U1118" s="2" t="n">
        <v>0</v>
      </c>
      <c r="V1118" s="2" t="n">
        <v>0</v>
      </c>
      <c r="W1118" s="2" t="n">
        <v>0</v>
      </c>
      <c r="X1118" s="2" t="n">
        <v>0</v>
      </c>
      <c r="Y1118" s="2" t="n">
        <v>0</v>
      </c>
      <c r="Z1118" s="2" t="n">
        <v>0</v>
      </c>
      <c r="AA1118" s="2" t="n">
        <v>0</v>
      </c>
      <c r="AB1118" s="2" t="n">
        <v>0</v>
      </c>
      <c r="AC1118" s="2" t="n">
        <v>0</v>
      </c>
      <c r="AD1118" s="2" t="n">
        <v>0</v>
      </c>
      <c r="AE1118" s="2" t="n">
        <v>0</v>
      </c>
      <c r="AF1118" s="2" t="n">
        <v>0</v>
      </c>
      <c r="AG1118" s="2" t="n">
        <v>0</v>
      </c>
      <c r="AH1118" s="2" t="n">
        <v>0</v>
      </c>
      <c r="AI1118" s="2" t="n">
        <v>0</v>
      </c>
      <c r="AJ1118" s="2" t="n">
        <v>0</v>
      </c>
      <c r="AK1118" s="2" t="n">
        <v>0</v>
      </c>
      <c r="AL1118" s="2" t="n">
        <v>0</v>
      </c>
      <c r="AM1118" s="2" t="n">
        <v>0</v>
      </c>
      <c r="AN1118" s="2" t="n">
        <v>0</v>
      </c>
      <c r="AO1118" s="2" t="n">
        <v>0</v>
      </c>
      <c r="AP1118" s="2" t="n">
        <v>0</v>
      </c>
      <c r="AQ1118" s="2" t="n">
        <v>0</v>
      </c>
      <c r="AR1118" s="2" t="n">
        <v>0</v>
      </c>
      <c r="AS1118" s="2" t="n">
        <v>0</v>
      </c>
      <c r="AT1118" s="2" t="n">
        <v>0</v>
      </c>
      <c r="AU1118" s="2" t="n">
        <v>0</v>
      </c>
      <c r="AV1118" s="2" t="n">
        <v>0</v>
      </c>
      <c r="AW1118" s="2" t="n">
        <v>0</v>
      </c>
      <c r="AX1118" s="2" t="n">
        <v>0</v>
      </c>
      <c r="AY1118" s="2" t="n">
        <v>0</v>
      </c>
      <c r="AZ1118" s="2" t="n">
        <v>0</v>
      </c>
      <c r="BA1118" s="2" t="n">
        <v>0</v>
      </c>
      <c r="BB1118" s="2" t="n">
        <v>0</v>
      </c>
      <c r="BC1118" s="2" t="n">
        <v>0</v>
      </c>
      <c r="BD1118" s="2" t="n">
        <v>0</v>
      </c>
      <c r="BE1118" s="2" t="n">
        <v>0</v>
      </c>
      <c r="BF1118" s="2" t="n">
        <v>0</v>
      </c>
      <c r="BG1118" s="2" t="n">
        <v>0</v>
      </c>
      <c r="BH1118" s="2" t="n">
        <v>0</v>
      </c>
      <c r="BI1118" s="2" t="n">
        <v>0</v>
      </c>
      <c r="BJ1118" s="2" t="n">
        <v>0</v>
      </c>
      <c r="BK1118" s="2" t="n">
        <v>0</v>
      </c>
      <c r="BL1118" s="2" t="n">
        <v>0</v>
      </c>
      <c r="BM1118" s="2" t="n">
        <v>0</v>
      </c>
      <c r="BN1118" s="2" t="n">
        <v>0</v>
      </c>
      <c r="BO1118" s="2" t="n">
        <v>0</v>
      </c>
      <c r="BP1118" s="2" t="n">
        <v>0</v>
      </c>
      <c r="BQ1118" s="2" t="n">
        <v>0</v>
      </c>
      <c r="BR1118" s="2" t="n">
        <v>0</v>
      </c>
      <c r="BS1118" s="2" t="n">
        <v>0</v>
      </c>
      <c r="BT1118" s="2" t="n">
        <v>0</v>
      </c>
      <c r="BU1118" s="2" t="n">
        <v>0</v>
      </c>
      <c r="BV1118" s="2" t="n">
        <v>0</v>
      </c>
      <c r="BW1118" s="2" t="n">
        <v>0</v>
      </c>
      <c r="BX1118" s="2" t="n">
        <v>0</v>
      </c>
      <c r="BY1118" s="2" t="n">
        <v>0</v>
      </c>
      <c r="BZ1118" s="2" t="n">
        <v>0</v>
      </c>
      <c r="CA1118" s="2" t="n">
        <v>0</v>
      </c>
      <c r="CB1118" s="2" t="n">
        <v>0</v>
      </c>
      <c r="CC1118" s="2" t="n">
        <v>0</v>
      </c>
      <c r="CD1118" s="2" t="n">
        <v>0.33</v>
      </c>
      <c r="CE1118" s="2" t="n">
        <v>0</v>
      </c>
      <c r="CF1118" s="2" t="n">
        <v>0</v>
      </c>
      <c r="CG1118" s="2" t="n">
        <v>0.48</v>
      </c>
      <c r="CH1118" s="2" t="n">
        <v>0</v>
      </c>
      <c r="CI1118" s="2" t="n">
        <v>0.48</v>
      </c>
      <c r="CJ1118" s="2" t="n">
        <v>0.48</v>
      </c>
      <c r="CK1118" s="2" t="n">
        <v>0</v>
      </c>
      <c r="CL1118" s="2" t="n">
        <v>0.48</v>
      </c>
      <c r="CM1118" s="2" t="n">
        <v>0.6899999999999999</v>
      </c>
      <c r="CN1118" s="2" t="n">
        <v>0</v>
      </c>
      <c r="CO1118" s="2" t="n">
        <v>0.48</v>
      </c>
      <c r="CP1118" s="2" t="n">
        <v>2.78</v>
      </c>
      <c r="CQ1118" s="2" t="n">
        <v>0</v>
      </c>
      <c r="CR1118" s="2" t="n">
        <v>0.72</v>
      </c>
      <c r="CS1118" s="2" t="n">
        <v>6.84</v>
      </c>
      <c r="CT1118" s="2" t="n">
        <v>0</v>
      </c>
      <c r="CU1118" s="2" t="n">
        <v>2.63</v>
      </c>
      <c r="CV1118" s="2" t="n">
        <v>8.92</v>
      </c>
      <c r="CW1118" s="2" t="n">
        <v>0</v>
      </c>
      <c r="CX1118" s="2" t="n">
        <v>6.2</v>
      </c>
      <c r="CY1118" s="2" t="n">
        <v>11.91</v>
      </c>
      <c r="CZ1118" s="2" t="n">
        <v>0</v>
      </c>
      <c r="DA1118" s="2" t="n">
        <v>8.449999999999999</v>
      </c>
      <c r="DB1118" s="2" t="n">
        <v>12.17</v>
      </c>
      <c r="DC1118" s="2" t="n">
        <v>0</v>
      </c>
      <c r="DD1118" s="2" t="n">
        <v>10.87</v>
      </c>
      <c r="DE1118" s="2" t="n">
        <v>12.23</v>
      </c>
      <c r="DF1118" s="2" t="n">
        <v>0</v>
      </c>
      <c r="DG1118" s="2" t="n">
        <v>15.58</v>
      </c>
      <c r="DH1118" s="2" t="n">
        <v>12.35</v>
      </c>
      <c r="DI1118" s="2" t="n">
        <v>0</v>
      </c>
      <c r="DJ1118" s="2" t="n">
        <v>22.06</v>
      </c>
      <c r="DK1118" s="2" t="n">
        <v>15.12</v>
      </c>
      <c r="DL1118" s="2" t="n">
        <v>0</v>
      </c>
      <c r="DM1118" s="2" t="n">
        <v>32.11</v>
      </c>
      <c r="DN1118" s="2" t="n">
        <v>22.6</v>
      </c>
      <c r="DO1118" s="2" t="n">
        <v>0</v>
      </c>
      <c r="DP1118" s="2" t="n">
        <v>45.47</v>
      </c>
      <c r="DQ1118" s="2" t="n">
        <v>31.44</v>
      </c>
      <c r="DR1118" s="2" t="n">
        <v>0</v>
      </c>
      <c r="DS1118" s="2" t="n">
        <v>56.06</v>
      </c>
      <c r="DT1118" s="2" t="n">
        <v>48.3</v>
      </c>
      <c r="DU1118" s="2" t="n">
        <v>0</v>
      </c>
      <c r="DV1118" s="2" t="n">
        <v>66.26000000000001</v>
      </c>
      <c r="DW1118" s="2" t="n">
        <v>59.77</v>
      </c>
      <c r="DX1118" s="2" t="n">
        <v>0</v>
      </c>
      <c r="DY1118" s="2" t="n">
        <v>75.47</v>
      </c>
      <c r="DZ1118" s="2" t="n">
        <v>68.09</v>
      </c>
      <c r="EA1118" s="2" t="n">
        <v>0</v>
      </c>
      <c r="EB1118" s="2" t="n">
        <v>84.27</v>
      </c>
      <c r="EC1118" s="2" t="n">
        <v>79.8</v>
      </c>
      <c r="ED1118" s="2" t="n">
        <v>0</v>
      </c>
      <c r="EE1118" s="2" t="n">
        <v>92.81</v>
      </c>
      <c r="EF1118" s="2" t="n">
        <v>87.39</v>
      </c>
      <c r="EG1118" s="2" t="n">
        <v>0</v>
      </c>
      <c r="EH1118" s="2" t="n">
        <v>97.77</v>
      </c>
      <c r="EI1118" s="2" t="n">
        <v>94.11</v>
      </c>
      <c r="EJ1118" s="2" t="n">
        <v>0</v>
      </c>
      <c r="EK1118" s="2" t="n">
        <v>99.54000000000001</v>
      </c>
      <c r="EL1118" s="2" t="n">
        <v>99.06</v>
      </c>
      <c r="EM1118" s="2" t="n">
        <v>0</v>
      </c>
      <c r="EN1118" s="2" t="n">
        <v>100</v>
      </c>
      <c r="EO1118" s="2" t="n">
        <v>100</v>
      </c>
      <c r="EP1118" s="2" t="n">
        <v>0</v>
      </c>
    </row>
    <row r="1119">
      <c r="A1119" s="2" t="n">
        <v>3</v>
      </c>
      <c r="B1119" s="2" t="inlineStr">
        <is>
          <t>37.02.01</t>
        </is>
      </c>
      <c r="C1119" s="2" t="inlineStr">
        <is>
          <t>Limpeza de apartamentos ou salas</t>
        </is>
      </c>
      <c r="D1119" s="2" t="inlineStr">
        <is>
          <t>10/02/2027</t>
        </is>
      </c>
      <c r="E1119" s="2" t="inlineStr">
        <is>
          <t>07/12/2028</t>
        </is>
      </c>
      <c r="F1119" s="2" t="n">
        <v>87505.95980000004</v>
      </c>
      <c r="G1119" s="2" t="n">
        <v>0</v>
      </c>
      <c r="H1119" s="2" t="n">
        <v>87505.95980000004</v>
      </c>
      <c r="I1119" s="2" t="n">
        <v>0</v>
      </c>
      <c r="J1119" s="2" t="n">
        <v>0</v>
      </c>
      <c r="K1119" s="2" t="n">
        <v>0</v>
      </c>
      <c r="L1119" s="2" t="n">
        <v>0</v>
      </c>
      <c r="M1119" s="2" t="n">
        <v>0</v>
      </c>
      <c r="N1119" s="2" t="n">
        <v>0</v>
      </c>
      <c r="O1119" s="2" t="n">
        <v>0</v>
      </c>
      <c r="P1119" s="2" t="n">
        <v>0</v>
      </c>
      <c r="Q1119" s="2" t="n">
        <v>0</v>
      </c>
      <c r="R1119" s="2" t="n">
        <v>0</v>
      </c>
      <c r="S1119" s="2" t="n">
        <v>0</v>
      </c>
      <c r="T1119" s="2" t="n">
        <v>0</v>
      </c>
      <c r="U1119" s="2" t="n">
        <v>0</v>
      </c>
      <c r="V1119" s="2" t="n">
        <v>0</v>
      </c>
      <c r="W1119" s="2" t="n">
        <v>0</v>
      </c>
      <c r="X1119" s="2" t="n">
        <v>0</v>
      </c>
      <c r="Y1119" s="2" t="n">
        <v>0</v>
      </c>
      <c r="Z1119" s="2" t="n">
        <v>0</v>
      </c>
      <c r="AA1119" s="2" t="n">
        <v>0</v>
      </c>
      <c r="AB1119" s="2" t="n">
        <v>0</v>
      </c>
      <c r="AC1119" s="2" t="n">
        <v>0</v>
      </c>
      <c r="AD1119" s="2" t="n">
        <v>0</v>
      </c>
      <c r="AE1119" s="2" t="n">
        <v>0</v>
      </c>
      <c r="AF1119" s="2" t="n">
        <v>0</v>
      </c>
      <c r="AG1119" s="2" t="n">
        <v>0</v>
      </c>
      <c r="AH1119" s="2" t="n">
        <v>0</v>
      </c>
      <c r="AI1119" s="2" t="n">
        <v>0</v>
      </c>
      <c r="AJ1119" s="2" t="n">
        <v>0</v>
      </c>
      <c r="AK1119" s="2" t="n">
        <v>0</v>
      </c>
      <c r="AL1119" s="2" t="n">
        <v>0</v>
      </c>
      <c r="AM1119" s="2" t="n">
        <v>0</v>
      </c>
      <c r="AN1119" s="2" t="n">
        <v>0</v>
      </c>
      <c r="AO1119" s="2" t="n">
        <v>0</v>
      </c>
      <c r="AP1119" s="2" t="n">
        <v>0</v>
      </c>
      <c r="AQ1119" s="2" t="n">
        <v>0</v>
      </c>
      <c r="AR1119" s="2" t="n">
        <v>0</v>
      </c>
      <c r="AS1119" s="2" t="n">
        <v>0</v>
      </c>
      <c r="AT1119" s="2" t="n">
        <v>0</v>
      </c>
      <c r="AU1119" s="2" t="n">
        <v>0</v>
      </c>
      <c r="AV1119" s="2" t="n">
        <v>0</v>
      </c>
      <c r="AW1119" s="2" t="n">
        <v>0</v>
      </c>
      <c r="AX1119" s="2" t="n">
        <v>0</v>
      </c>
      <c r="AY1119" s="2" t="n">
        <v>0</v>
      </c>
      <c r="AZ1119" s="2" t="n">
        <v>0</v>
      </c>
      <c r="BA1119" s="2" t="n">
        <v>0</v>
      </c>
      <c r="BB1119" s="2" t="n">
        <v>0</v>
      </c>
      <c r="BC1119" s="2" t="n">
        <v>0</v>
      </c>
      <c r="BD1119" s="2" t="n">
        <v>0</v>
      </c>
      <c r="BE1119" s="2" t="n">
        <v>0</v>
      </c>
      <c r="BF1119" s="2" t="n">
        <v>0</v>
      </c>
      <c r="BG1119" s="2" t="n">
        <v>0</v>
      </c>
      <c r="BH1119" s="2" t="n">
        <v>0</v>
      </c>
      <c r="BI1119" s="2" t="n">
        <v>0</v>
      </c>
      <c r="BJ1119" s="2" t="n">
        <v>0</v>
      </c>
      <c r="BK1119" s="2" t="n">
        <v>0</v>
      </c>
      <c r="BL1119" s="2" t="n">
        <v>0</v>
      </c>
      <c r="BM1119" s="2" t="n">
        <v>0</v>
      </c>
      <c r="BN1119" s="2" t="n">
        <v>0</v>
      </c>
      <c r="BO1119" s="2" t="n">
        <v>0</v>
      </c>
      <c r="BP1119" s="2" t="n">
        <v>0</v>
      </c>
      <c r="BQ1119" s="2" t="n">
        <v>0</v>
      </c>
      <c r="BR1119" s="2" t="n">
        <v>0</v>
      </c>
      <c r="BS1119" s="2" t="n">
        <v>0</v>
      </c>
      <c r="BT1119" s="2" t="n">
        <v>0</v>
      </c>
      <c r="BU1119" s="2" t="n">
        <v>0</v>
      </c>
      <c r="BV1119" s="2" t="n">
        <v>0</v>
      </c>
      <c r="BW1119" s="2" t="n">
        <v>0</v>
      </c>
      <c r="BX1119" s="2" t="n">
        <v>0</v>
      </c>
      <c r="BY1119" s="2" t="n">
        <v>0</v>
      </c>
      <c r="BZ1119" s="2" t="n">
        <v>0</v>
      </c>
      <c r="CA1119" s="2" t="n">
        <v>0</v>
      </c>
      <c r="CB1119" s="2" t="n">
        <v>0</v>
      </c>
      <c r="CC1119" s="2" t="n">
        <v>0</v>
      </c>
      <c r="CD1119" s="2" t="n">
        <v>0.33</v>
      </c>
      <c r="CE1119" s="2" t="n">
        <v>0</v>
      </c>
      <c r="CF1119" s="2" t="n">
        <v>0</v>
      </c>
      <c r="CG1119" s="2" t="n">
        <v>0.48</v>
      </c>
      <c r="CH1119" s="2" t="n">
        <v>0</v>
      </c>
      <c r="CI1119" s="2" t="n">
        <v>0.48</v>
      </c>
      <c r="CJ1119" s="2" t="n">
        <v>0.48</v>
      </c>
      <c r="CK1119" s="2" t="n">
        <v>0</v>
      </c>
      <c r="CL1119" s="2" t="n">
        <v>0.48</v>
      </c>
      <c r="CM1119" s="2" t="n">
        <v>0.6899999999999999</v>
      </c>
      <c r="CN1119" s="2" t="n">
        <v>0</v>
      </c>
      <c r="CO1119" s="2" t="n">
        <v>0.48</v>
      </c>
      <c r="CP1119" s="2" t="n">
        <v>2.78</v>
      </c>
      <c r="CQ1119" s="2" t="n">
        <v>0</v>
      </c>
      <c r="CR1119" s="2" t="n">
        <v>0.72</v>
      </c>
      <c r="CS1119" s="2" t="n">
        <v>6.84</v>
      </c>
      <c r="CT1119" s="2" t="n">
        <v>0</v>
      </c>
      <c r="CU1119" s="2" t="n">
        <v>2.63</v>
      </c>
      <c r="CV1119" s="2" t="n">
        <v>8.92</v>
      </c>
      <c r="CW1119" s="2" t="n">
        <v>0</v>
      </c>
      <c r="CX1119" s="2" t="n">
        <v>6.2</v>
      </c>
      <c r="CY1119" s="2" t="n">
        <v>11.91</v>
      </c>
      <c r="CZ1119" s="2" t="n">
        <v>0</v>
      </c>
      <c r="DA1119" s="2" t="n">
        <v>8.449999999999999</v>
      </c>
      <c r="DB1119" s="2" t="n">
        <v>12.17</v>
      </c>
      <c r="DC1119" s="2" t="n">
        <v>0</v>
      </c>
      <c r="DD1119" s="2" t="n">
        <v>10.87</v>
      </c>
      <c r="DE1119" s="2" t="n">
        <v>12.23</v>
      </c>
      <c r="DF1119" s="2" t="n">
        <v>0</v>
      </c>
      <c r="DG1119" s="2" t="n">
        <v>15.58</v>
      </c>
      <c r="DH1119" s="2" t="n">
        <v>12.35</v>
      </c>
      <c r="DI1119" s="2" t="n">
        <v>0</v>
      </c>
      <c r="DJ1119" s="2" t="n">
        <v>22.06</v>
      </c>
      <c r="DK1119" s="2" t="n">
        <v>15.12</v>
      </c>
      <c r="DL1119" s="2" t="n">
        <v>0</v>
      </c>
      <c r="DM1119" s="2" t="n">
        <v>32.11</v>
      </c>
      <c r="DN1119" s="2" t="n">
        <v>22.6</v>
      </c>
      <c r="DO1119" s="2" t="n">
        <v>0</v>
      </c>
      <c r="DP1119" s="2" t="n">
        <v>45.47</v>
      </c>
      <c r="DQ1119" s="2" t="n">
        <v>31.44</v>
      </c>
      <c r="DR1119" s="2" t="n">
        <v>0</v>
      </c>
      <c r="DS1119" s="2" t="n">
        <v>56.06</v>
      </c>
      <c r="DT1119" s="2" t="n">
        <v>48.3</v>
      </c>
      <c r="DU1119" s="2" t="n">
        <v>0</v>
      </c>
      <c r="DV1119" s="2" t="n">
        <v>66.26000000000001</v>
      </c>
      <c r="DW1119" s="2" t="n">
        <v>59.77</v>
      </c>
      <c r="DX1119" s="2" t="n">
        <v>0</v>
      </c>
      <c r="DY1119" s="2" t="n">
        <v>75.47</v>
      </c>
      <c r="DZ1119" s="2" t="n">
        <v>68.09</v>
      </c>
      <c r="EA1119" s="2" t="n">
        <v>0</v>
      </c>
      <c r="EB1119" s="2" t="n">
        <v>84.27</v>
      </c>
      <c r="EC1119" s="2" t="n">
        <v>79.8</v>
      </c>
      <c r="ED1119" s="2" t="n">
        <v>0</v>
      </c>
      <c r="EE1119" s="2" t="n">
        <v>92.81</v>
      </c>
      <c r="EF1119" s="2" t="n">
        <v>87.39</v>
      </c>
      <c r="EG1119" s="2" t="n">
        <v>0</v>
      </c>
      <c r="EH1119" s="2" t="n">
        <v>97.77</v>
      </c>
      <c r="EI1119" s="2" t="n">
        <v>94.11</v>
      </c>
      <c r="EJ1119" s="2" t="n">
        <v>0</v>
      </c>
      <c r="EK1119" s="2" t="n">
        <v>99.54000000000001</v>
      </c>
      <c r="EL1119" s="2" t="n">
        <v>99.06</v>
      </c>
      <c r="EM1119" s="2" t="n">
        <v>0</v>
      </c>
      <c r="EN1119" s="2" t="n">
        <v>100</v>
      </c>
      <c r="EO1119" s="2" t="n">
        <v>100</v>
      </c>
      <c r="EP1119" s="2" t="n">
        <v>0</v>
      </c>
    </row>
    <row r="1120">
      <c r="A1120" s="2" t="n">
        <v>3</v>
      </c>
      <c r="B1120" s="2" t="inlineStr">
        <is>
          <t>37.02.02</t>
        </is>
      </c>
      <c r="C1120" s="2" t="inlineStr">
        <is>
          <t>Limpeza de áreas comuns</t>
        </is>
      </c>
      <c r="D1120" s="2" t="inlineStr">
        <is>
          <t>10/02/2027</t>
        </is>
      </c>
      <c r="E1120" s="2" t="inlineStr">
        <is>
          <t>07/12/2028</t>
        </is>
      </c>
      <c r="F1120" s="2" t="n">
        <v>209678.5040499999</v>
      </c>
      <c r="G1120" s="2" t="n">
        <v>0</v>
      </c>
      <c r="H1120" s="2" t="n">
        <v>209678.5040499999</v>
      </c>
      <c r="I1120" s="2" t="n">
        <v>0</v>
      </c>
      <c r="J1120" s="2" t="n">
        <v>0</v>
      </c>
      <c r="K1120" s="2" t="n">
        <v>0</v>
      </c>
      <c r="L1120" s="2" t="n">
        <v>0</v>
      </c>
      <c r="M1120" s="2" t="n">
        <v>0</v>
      </c>
      <c r="N1120" s="2" t="n">
        <v>0</v>
      </c>
      <c r="O1120" s="2" t="n">
        <v>0</v>
      </c>
      <c r="P1120" s="2" t="n">
        <v>0</v>
      </c>
      <c r="Q1120" s="2" t="n">
        <v>0</v>
      </c>
      <c r="R1120" s="2" t="n">
        <v>0</v>
      </c>
      <c r="S1120" s="2" t="n">
        <v>0</v>
      </c>
      <c r="T1120" s="2" t="n">
        <v>0</v>
      </c>
      <c r="U1120" s="2" t="n">
        <v>0</v>
      </c>
      <c r="V1120" s="2" t="n">
        <v>0</v>
      </c>
      <c r="W1120" s="2" t="n">
        <v>0</v>
      </c>
      <c r="X1120" s="2" t="n">
        <v>0</v>
      </c>
      <c r="Y1120" s="2" t="n">
        <v>0</v>
      </c>
      <c r="Z1120" s="2" t="n">
        <v>0</v>
      </c>
      <c r="AA1120" s="2" t="n">
        <v>0</v>
      </c>
      <c r="AB1120" s="2" t="n">
        <v>0</v>
      </c>
      <c r="AC1120" s="2" t="n">
        <v>0</v>
      </c>
      <c r="AD1120" s="2" t="n">
        <v>0</v>
      </c>
      <c r="AE1120" s="2" t="n">
        <v>0</v>
      </c>
      <c r="AF1120" s="2" t="n">
        <v>0</v>
      </c>
      <c r="AG1120" s="2" t="n">
        <v>0</v>
      </c>
      <c r="AH1120" s="2" t="n">
        <v>0</v>
      </c>
      <c r="AI1120" s="2" t="n">
        <v>0</v>
      </c>
      <c r="AJ1120" s="2" t="n">
        <v>0</v>
      </c>
      <c r="AK1120" s="2" t="n">
        <v>0</v>
      </c>
      <c r="AL1120" s="2" t="n">
        <v>0</v>
      </c>
      <c r="AM1120" s="2" t="n">
        <v>0</v>
      </c>
      <c r="AN1120" s="2" t="n">
        <v>0</v>
      </c>
      <c r="AO1120" s="2" t="n">
        <v>0</v>
      </c>
      <c r="AP1120" s="2" t="n">
        <v>0</v>
      </c>
      <c r="AQ1120" s="2" t="n">
        <v>0</v>
      </c>
      <c r="AR1120" s="2" t="n">
        <v>0</v>
      </c>
      <c r="AS1120" s="2" t="n">
        <v>0</v>
      </c>
      <c r="AT1120" s="2" t="n">
        <v>0</v>
      </c>
      <c r="AU1120" s="2" t="n">
        <v>0</v>
      </c>
      <c r="AV1120" s="2" t="n">
        <v>0</v>
      </c>
      <c r="AW1120" s="2" t="n">
        <v>0</v>
      </c>
      <c r="AX1120" s="2" t="n">
        <v>0</v>
      </c>
      <c r="AY1120" s="2" t="n">
        <v>0</v>
      </c>
      <c r="AZ1120" s="2" t="n">
        <v>0</v>
      </c>
      <c r="BA1120" s="2" t="n">
        <v>0</v>
      </c>
      <c r="BB1120" s="2" t="n">
        <v>0</v>
      </c>
      <c r="BC1120" s="2" t="n">
        <v>0</v>
      </c>
      <c r="BD1120" s="2" t="n">
        <v>0</v>
      </c>
      <c r="BE1120" s="2" t="n">
        <v>0</v>
      </c>
      <c r="BF1120" s="2" t="n">
        <v>0</v>
      </c>
      <c r="BG1120" s="2" t="n">
        <v>0</v>
      </c>
      <c r="BH1120" s="2" t="n">
        <v>0</v>
      </c>
      <c r="BI1120" s="2" t="n">
        <v>0</v>
      </c>
      <c r="BJ1120" s="2" t="n">
        <v>0</v>
      </c>
      <c r="BK1120" s="2" t="n">
        <v>0</v>
      </c>
      <c r="BL1120" s="2" t="n">
        <v>0</v>
      </c>
      <c r="BM1120" s="2" t="n">
        <v>0</v>
      </c>
      <c r="BN1120" s="2" t="n">
        <v>0</v>
      </c>
      <c r="BO1120" s="2" t="n">
        <v>0</v>
      </c>
      <c r="BP1120" s="2" t="n">
        <v>0</v>
      </c>
      <c r="BQ1120" s="2" t="n">
        <v>0</v>
      </c>
      <c r="BR1120" s="2" t="n">
        <v>0</v>
      </c>
      <c r="BS1120" s="2" t="n">
        <v>0</v>
      </c>
      <c r="BT1120" s="2" t="n">
        <v>0</v>
      </c>
      <c r="BU1120" s="2" t="n">
        <v>0</v>
      </c>
      <c r="BV1120" s="2" t="n">
        <v>0</v>
      </c>
      <c r="BW1120" s="2" t="n">
        <v>0</v>
      </c>
      <c r="BX1120" s="2" t="n">
        <v>0</v>
      </c>
      <c r="BY1120" s="2" t="n">
        <v>0</v>
      </c>
      <c r="BZ1120" s="2" t="n">
        <v>0</v>
      </c>
      <c r="CA1120" s="2" t="n">
        <v>0</v>
      </c>
      <c r="CB1120" s="2" t="n">
        <v>0</v>
      </c>
      <c r="CC1120" s="2" t="n">
        <v>0</v>
      </c>
      <c r="CD1120" s="2" t="n">
        <v>0.33</v>
      </c>
      <c r="CE1120" s="2" t="n">
        <v>0</v>
      </c>
      <c r="CF1120" s="2" t="n">
        <v>0</v>
      </c>
      <c r="CG1120" s="2" t="n">
        <v>0.48</v>
      </c>
      <c r="CH1120" s="2" t="n">
        <v>0</v>
      </c>
      <c r="CI1120" s="2" t="n">
        <v>0.48</v>
      </c>
      <c r="CJ1120" s="2" t="n">
        <v>0.48</v>
      </c>
      <c r="CK1120" s="2" t="n">
        <v>0</v>
      </c>
      <c r="CL1120" s="2" t="n">
        <v>0.48</v>
      </c>
      <c r="CM1120" s="2" t="n">
        <v>0.6899999999999999</v>
      </c>
      <c r="CN1120" s="2" t="n">
        <v>0</v>
      </c>
      <c r="CO1120" s="2" t="n">
        <v>0.48</v>
      </c>
      <c r="CP1120" s="2" t="n">
        <v>2.78</v>
      </c>
      <c r="CQ1120" s="2" t="n">
        <v>0</v>
      </c>
      <c r="CR1120" s="2" t="n">
        <v>0.72</v>
      </c>
      <c r="CS1120" s="2" t="n">
        <v>6.84</v>
      </c>
      <c r="CT1120" s="2" t="n">
        <v>0</v>
      </c>
      <c r="CU1120" s="2" t="n">
        <v>2.63</v>
      </c>
      <c r="CV1120" s="2" t="n">
        <v>8.92</v>
      </c>
      <c r="CW1120" s="2" t="n">
        <v>0</v>
      </c>
      <c r="CX1120" s="2" t="n">
        <v>6.2</v>
      </c>
      <c r="CY1120" s="2" t="n">
        <v>11.91</v>
      </c>
      <c r="CZ1120" s="2" t="n">
        <v>0</v>
      </c>
      <c r="DA1120" s="2" t="n">
        <v>8.449999999999999</v>
      </c>
      <c r="DB1120" s="2" t="n">
        <v>12.17</v>
      </c>
      <c r="DC1120" s="2" t="n">
        <v>0</v>
      </c>
      <c r="DD1120" s="2" t="n">
        <v>10.87</v>
      </c>
      <c r="DE1120" s="2" t="n">
        <v>12.23</v>
      </c>
      <c r="DF1120" s="2" t="n">
        <v>0</v>
      </c>
      <c r="DG1120" s="2" t="n">
        <v>15.58</v>
      </c>
      <c r="DH1120" s="2" t="n">
        <v>12.35</v>
      </c>
      <c r="DI1120" s="2" t="n">
        <v>0</v>
      </c>
      <c r="DJ1120" s="2" t="n">
        <v>22.06</v>
      </c>
      <c r="DK1120" s="2" t="n">
        <v>15.12</v>
      </c>
      <c r="DL1120" s="2" t="n">
        <v>0</v>
      </c>
      <c r="DM1120" s="2" t="n">
        <v>32.11</v>
      </c>
      <c r="DN1120" s="2" t="n">
        <v>22.6</v>
      </c>
      <c r="DO1120" s="2" t="n">
        <v>0</v>
      </c>
      <c r="DP1120" s="2" t="n">
        <v>45.47</v>
      </c>
      <c r="DQ1120" s="2" t="n">
        <v>31.44</v>
      </c>
      <c r="DR1120" s="2" t="n">
        <v>0</v>
      </c>
      <c r="DS1120" s="2" t="n">
        <v>56.06</v>
      </c>
      <c r="DT1120" s="2" t="n">
        <v>48.3</v>
      </c>
      <c r="DU1120" s="2" t="n">
        <v>0</v>
      </c>
      <c r="DV1120" s="2" t="n">
        <v>66.26000000000001</v>
      </c>
      <c r="DW1120" s="2" t="n">
        <v>59.77</v>
      </c>
      <c r="DX1120" s="2" t="n">
        <v>0</v>
      </c>
      <c r="DY1120" s="2" t="n">
        <v>75.47</v>
      </c>
      <c r="DZ1120" s="2" t="n">
        <v>68.09</v>
      </c>
      <c r="EA1120" s="2" t="n">
        <v>0</v>
      </c>
      <c r="EB1120" s="2" t="n">
        <v>84.27</v>
      </c>
      <c r="EC1120" s="2" t="n">
        <v>79.8</v>
      </c>
      <c r="ED1120" s="2" t="n">
        <v>0</v>
      </c>
      <c r="EE1120" s="2" t="n">
        <v>92.81</v>
      </c>
      <c r="EF1120" s="2" t="n">
        <v>87.39</v>
      </c>
      <c r="EG1120" s="2" t="n">
        <v>0</v>
      </c>
      <c r="EH1120" s="2" t="n">
        <v>97.77</v>
      </c>
      <c r="EI1120" s="2" t="n">
        <v>94.11</v>
      </c>
      <c r="EJ1120" s="2" t="n">
        <v>0</v>
      </c>
      <c r="EK1120" s="2" t="n">
        <v>99.54000000000001</v>
      </c>
      <c r="EL1120" s="2" t="n">
        <v>99.06</v>
      </c>
      <c r="EM1120" s="2" t="n">
        <v>0</v>
      </c>
      <c r="EN1120" s="2" t="n">
        <v>100</v>
      </c>
      <c r="EO1120" s="2" t="n">
        <v>100</v>
      </c>
      <c r="EP1120" s="2" t="n">
        <v>0</v>
      </c>
    </row>
    <row r="1121">
      <c r="A1121" s="2" t="n">
        <v>3</v>
      </c>
      <c r="B1121" s="2" t="inlineStr">
        <is>
          <t>37.02.03</t>
        </is>
      </c>
      <c r="C1121" s="2" t="inlineStr">
        <is>
          <t>Limpeza de fachadas</t>
        </is>
      </c>
      <c r="D1121" s="2" t="inlineStr">
        <is>
          <t>10/02/2027</t>
        </is>
      </c>
      <c r="E1121" s="2" t="inlineStr">
        <is>
          <t>07/12/2028</t>
        </is>
      </c>
      <c r="F1121" s="2" t="n">
        <v>145203.43291625</v>
      </c>
      <c r="G1121" s="2" t="n">
        <v>0</v>
      </c>
      <c r="H1121" s="2" t="n">
        <v>145203.43291625</v>
      </c>
      <c r="I1121" s="2" t="n">
        <v>0</v>
      </c>
      <c r="J1121" s="2" t="n">
        <v>0</v>
      </c>
      <c r="K1121" s="2" t="n">
        <v>0</v>
      </c>
      <c r="L1121" s="2" t="n">
        <v>0</v>
      </c>
      <c r="M1121" s="2" t="n">
        <v>0</v>
      </c>
      <c r="N1121" s="2" t="n">
        <v>0</v>
      </c>
      <c r="O1121" s="2" t="n">
        <v>0</v>
      </c>
      <c r="P1121" s="2" t="n">
        <v>0</v>
      </c>
      <c r="Q1121" s="2" t="n">
        <v>0</v>
      </c>
      <c r="R1121" s="2" t="n">
        <v>0</v>
      </c>
      <c r="S1121" s="2" t="n">
        <v>0</v>
      </c>
      <c r="T1121" s="2" t="n">
        <v>0</v>
      </c>
      <c r="U1121" s="2" t="n">
        <v>0</v>
      </c>
      <c r="V1121" s="2" t="n">
        <v>0</v>
      </c>
      <c r="W1121" s="2" t="n">
        <v>0</v>
      </c>
      <c r="X1121" s="2" t="n">
        <v>0</v>
      </c>
      <c r="Y1121" s="2" t="n">
        <v>0</v>
      </c>
      <c r="Z1121" s="2" t="n">
        <v>0</v>
      </c>
      <c r="AA1121" s="2" t="n">
        <v>0</v>
      </c>
      <c r="AB1121" s="2" t="n">
        <v>0</v>
      </c>
      <c r="AC1121" s="2" t="n">
        <v>0</v>
      </c>
      <c r="AD1121" s="2" t="n">
        <v>0</v>
      </c>
      <c r="AE1121" s="2" t="n">
        <v>0</v>
      </c>
      <c r="AF1121" s="2" t="n">
        <v>0</v>
      </c>
      <c r="AG1121" s="2" t="n">
        <v>0</v>
      </c>
      <c r="AH1121" s="2" t="n">
        <v>0</v>
      </c>
      <c r="AI1121" s="2" t="n">
        <v>0</v>
      </c>
      <c r="AJ1121" s="2" t="n">
        <v>0</v>
      </c>
      <c r="AK1121" s="2" t="n">
        <v>0</v>
      </c>
      <c r="AL1121" s="2" t="n">
        <v>0</v>
      </c>
      <c r="AM1121" s="2" t="n">
        <v>0</v>
      </c>
      <c r="AN1121" s="2" t="n">
        <v>0</v>
      </c>
      <c r="AO1121" s="2" t="n">
        <v>0</v>
      </c>
      <c r="AP1121" s="2" t="n">
        <v>0</v>
      </c>
      <c r="AQ1121" s="2" t="n">
        <v>0</v>
      </c>
      <c r="AR1121" s="2" t="n">
        <v>0</v>
      </c>
      <c r="AS1121" s="2" t="n">
        <v>0</v>
      </c>
      <c r="AT1121" s="2" t="n">
        <v>0</v>
      </c>
      <c r="AU1121" s="2" t="n">
        <v>0</v>
      </c>
      <c r="AV1121" s="2" t="n">
        <v>0</v>
      </c>
      <c r="AW1121" s="2" t="n">
        <v>0</v>
      </c>
      <c r="AX1121" s="2" t="n">
        <v>0</v>
      </c>
      <c r="AY1121" s="2" t="n">
        <v>0</v>
      </c>
      <c r="AZ1121" s="2" t="n">
        <v>0</v>
      </c>
      <c r="BA1121" s="2" t="n">
        <v>0</v>
      </c>
      <c r="BB1121" s="2" t="n">
        <v>0</v>
      </c>
      <c r="BC1121" s="2" t="n">
        <v>0</v>
      </c>
      <c r="BD1121" s="2" t="n">
        <v>0</v>
      </c>
      <c r="BE1121" s="2" t="n">
        <v>0</v>
      </c>
      <c r="BF1121" s="2" t="n">
        <v>0</v>
      </c>
      <c r="BG1121" s="2" t="n">
        <v>0</v>
      </c>
      <c r="BH1121" s="2" t="n">
        <v>0</v>
      </c>
      <c r="BI1121" s="2" t="n">
        <v>0</v>
      </c>
      <c r="BJ1121" s="2" t="n">
        <v>0</v>
      </c>
      <c r="BK1121" s="2" t="n">
        <v>0</v>
      </c>
      <c r="BL1121" s="2" t="n">
        <v>0</v>
      </c>
      <c r="BM1121" s="2" t="n">
        <v>0</v>
      </c>
      <c r="BN1121" s="2" t="n">
        <v>0</v>
      </c>
      <c r="BO1121" s="2" t="n">
        <v>0</v>
      </c>
      <c r="BP1121" s="2" t="n">
        <v>0</v>
      </c>
      <c r="BQ1121" s="2" t="n">
        <v>0</v>
      </c>
      <c r="BR1121" s="2" t="n">
        <v>0</v>
      </c>
      <c r="BS1121" s="2" t="n">
        <v>0</v>
      </c>
      <c r="BT1121" s="2" t="n">
        <v>0</v>
      </c>
      <c r="BU1121" s="2" t="n">
        <v>0</v>
      </c>
      <c r="BV1121" s="2" t="n">
        <v>0</v>
      </c>
      <c r="BW1121" s="2" t="n">
        <v>0</v>
      </c>
      <c r="BX1121" s="2" t="n">
        <v>0</v>
      </c>
      <c r="BY1121" s="2" t="n">
        <v>0</v>
      </c>
      <c r="BZ1121" s="2" t="n">
        <v>0</v>
      </c>
      <c r="CA1121" s="2" t="n">
        <v>0</v>
      </c>
      <c r="CB1121" s="2" t="n">
        <v>0</v>
      </c>
      <c r="CC1121" s="2" t="n">
        <v>0</v>
      </c>
      <c r="CD1121" s="2" t="n">
        <v>0.33</v>
      </c>
      <c r="CE1121" s="2" t="n">
        <v>0</v>
      </c>
      <c r="CF1121" s="2" t="n">
        <v>0</v>
      </c>
      <c r="CG1121" s="2" t="n">
        <v>0.48</v>
      </c>
      <c r="CH1121" s="2" t="n">
        <v>0</v>
      </c>
      <c r="CI1121" s="2" t="n">
        <v>0.48</v>
      </c>
      <c r="CJ1121" s="2" t="n">
        <v>0.48</v>
      </c>
      <c r="CK1121" s="2" t="n">
        <v>0</v>
      </c>
      <c r="CL1121" s="2" t="n">
        <v>0.48</v>
      </c>
      <c r="CM1121" s="2" t="n">
        <v>0.6899999999999999</v>
      </c>
      <c r="CN1121" s="2" t="n">
        <v>0</v>
      </c>
      <c r="CO1121" s="2" t="n">
        <v>0.48</v>
      </c>
      <c r="CP1121" s="2" t="n">
        <v>2.78</v>
      </c>
      <c r="CQ1121" s="2" t="n">
        <v>0</v>
      </c>
      <c r="CR1121" s="2" t="n">
        <v>0.72</v>
      </c>
      <c r="CS1121" s="2" t="n">
        <v>6.84</v>
      </c>
      <c r="CT1121" s="2" t="n">
        <v>0</v>
      </c>
      <c r="CU1121" s="2" t="n">
        <v>2.63</v>
      </c>
      <c r="CV1121" s="2" t="n">
        <v>8.92</v>
      </c>
      <c r="CW1121" s="2" t="n">
        <v>0</v>
      </c>
      <c r="CX1121" s="2" t="n">
        <v>6.2</v>
      </c>
      <c r="CY1121" s="2" t="n">
        <v>11.91</v>
      </c>
      <c r="CZ1121" s="2" t="n">
        <v>0</v>
      </c>
      <c r="DA1121" s="2" t="n">
        <v>8.449999999999999</v>
      </c>
      <c r="DB1121" s="2" t="n">
        <v>12.17</v>
      </c>
      <c r="DC1121" s="2" t="n">
        <v>0</v>
      </c>
      <c r="DD1121" s="2" t="n">
        <v>10.87</v>
      </c>
      <c r="DE1121" s="2" t="n">
        <v>12.23</v>
      </c>
      <c r="DF1121" s="2" t="n">
        <v>0</v>
      </c>
      <c r="DG1121" s="2" t="n">
        <v>15.58</v>
      </c>
      <c r="DH1121" s="2" t="n">
        <v>12.35</v>
      </c>
      <c r="DI1121" s="2" t="n">
        <v>0</v>
      </c>
      <c r="DJ1121" s="2" t="n">
        <v>22.06</v>
      </c>
      <c r="DK1121" s="2" t="n">
        <v>15.12</v>
      </c>
      <c r="DL1121" s="2" t="n">
        <v>0</v>
      </c>
      <c r="DM1121" s="2" t="n">
        <v>32.11</v>
      </c>
      <c r="DN1121" s="2" t="n">
        <v>22.6</v>
      </c>
      <c r="DO1121" s="2" t="n">
        <v>0</v>
      </c>
      <c r="DP1121" s="2" t="n">
        <v>45.47</v>
      </c>
      <c r="DQ1121" s="2" t="n">
        <v>31.44</v>
      </c>
      <c r="DR1121" s="2" t="n">
        <v>0</v>
      </c>
      <c r="DS1121" s="2" t="n">
        <v>56.06</v>
      </c>
      <c r="DT1121" s="2" t="n">
        <v>48.3</v>
      </c>
      <c r="DU1121" s="2" t="n">
        <v>0</v>
      </c>
      <c r="DV1121" s="2" t="n">
        <v>66.26000000000001</v>
      </c>
      <c r="DW1121" s="2" t="n">
        <v>59.77</v>
      </c>
      <c r="DX1121" s="2" t="n">
        <v>0</v>
      </c>
      <c r="DY1121" s="2" t="n">
        <v>75.47</v>
      </c>
      <c r="DZ1121" s="2" t="n">
        <v>68.09</v>
      </c>
      <c r="EA1121" s="2" t="n">
        <v>0</v>
      </c>
      <c r="EB1121" s="2" t="n">
        <v>84.27</v>
      </c>
      <c r="EC1121" s="2" t="n">
        <v>79.8</v>
      </c>
      <c r="ED1121" s="2" t="n">
        <v>0</v>
      </c>
      <c r="EE1121" s="2" t="n">
        <v>92.81</v>
      </c>
      <c r="EF1121" s="2" t="n">
        <v>87.39</v>
      </c>
      <c r="EG1121" s="2" t="n">
        <v>0</v>
      </c>
      <c r="EH1121" s="2" t="n">
        <v>97.77</v>
      </c>
      <c r="EI1121" s="2" t="n">
        <v>94.11</v>
      </c>
      <c r="EJ1121" s="2" t="n">
        <v>0</v>
      </c>
      <c r="EK1121" s="2" t="n">
        <v>99.54000000000001</v>
      </c>
      <c r="EL1121" s="2" t="n">
        <v>99.06</v>
      </c>
      <c r="EM1121" s="2" t="n">
        <v>0</v>
      </c>
      <c r="EN1121" s="2" t="n">
        <v>100</v>
      </c>
      <c r="EO1121" s="2" t="n">
        <v>100</v>
      </c>
      <c r="EP1121" s="2" t="n">
        <v>0</v>
      </c>
    </row>
    <row r="1122">
      <c r="A1122" s="2" t="n">
        <v>3</v>
      </c>
      <c r="B1122" s="2" t="inlineStr">
        <is>
          <t>37.02.04</t>
        </is>
      </c>
      <c r="C1122" s="2" t="inlineStr">
        <is>
          <t>Limpeza e desinfecção de Reservatórios</t>
        </is>
      </c>
      <c r="D1122" s="2" t="inlineStr">
        <is>
          <t>10/02/2027</t>
        </is>
      </c>
      <c r="E1122" s="2" t="inlineStr">
        <is>
          <t>07/12/2028</t>
        </is>
      </c>
      <c r="F1122" s="2" t="n">
        <v>5000</v>
      </c>
      <c r="G1122" s="2" t="n">
        <v>0</v>
      </c>
      <c r="H1122" s="2" t="n">
        <v>5000</v>
      </c>
      <c r="I1122" s="2" t="n">
        <v>0</v>
      </c>
      <c r="J1122" s="2" t="n">
        <v>0</v>
      </c>
      <c r="K1122" s="2" t="n">
        <v>0</v>
      </c>
      <c r="L1122" s="2" t="n">
        <v>0</v>
      </c>
      <c r="M1122" s="2" t="n">
        <v>0</v>
      </c>
      <c r="N1122" s="2" t="n">
        <v>0</v>
      </c>
      <c r="O1122" s="2" t="n">
        <v>0</v>
      </c>
      <c r="P1122" s="2" t="n">
        <v>0</v>
      </c>
      <c r="Q1122" s="2" t="n">
        <v>0</v>
      </c>
      <c r="R1122" s="2" t="n">
        <v>0</v>
      </c>
      <c r="S1122" s="2" t="n">
        <v>0</v>
      </c>
      <c r="T1122" s="2" t="n">
        <v>0</v>
      </c>
      <c r="U1122" s="2" t="n">
        <v>0</v>
      </c>
      <c r="V1122" s="2" t="n">
        <v>0</v>
      </c>
      <c r="W1122" s="2" t="n">
        <v>0</v>
      </c>
      <c r="X1122" s="2" t="n">
        <v>0</v>
      </c>
      <c r="Y1122" s="2" t="n">
        <v>0</v>
      </c>
      <c r="Z1122" s="2" t="n">
        <v>0</v>
      </c>
      <c r="AA1122" s="2" t="n">
        <v>0</v>
      </c>
      <c r="AB1122" s="2" t="n">
        <v>0</v>
      </c>
      <c r="AC1122" s="2" t="n">
        <v>0</v>
      </c>
      <c r="AD1122" s="2" t="n">
        <v>0</v>
      </c>
      <c r="AE1122" s="2" t="n">
        <v>0</v>
      </c>
      <c r="AF1122" s="2" t="n">
        <v>0</v>
      </c>
      <c r="AG1122" s="2" t="n">
        <v>0</v>
      </c>
      <c r="AH1122" s="2" t="n">
        <v>0</v>
      </c>
      <c r="AI1122" s="2" t="n">
        <v>0</v>
      </c>
      <c r="AJ1122" s="2" t="n">
        <v>0</v>
      </c>
      <c r="AK1122" s="2" t="n">
        <v>0</v>
      </c>
      <c r="AL1122" s="2" t="n">
        <v>0</v>
      </c>
      <c r="AM1122" s="2" t="n">
        <v>0</v>
      </c>
      <c r="AN1122" s="2" t="n">
        <v>0</v>
      </c>
      <c r="AO1122" s="2" t="n">
        <v>0</v>
      </c>
      <c r="AP1122" s="2" t="n">
        <v>0</v>
      </c>
      <c r="AQ1122" s="2" t="n">
        <v>0</v>
      </c>
      <c r="AR1122" s="2" t="n">
        <v>0</v>
      </c>
      <c r="AS1122" s="2" t="n">
        <v>0</v>
      </c>
      <c r="AT1122" s="2" t="n">
        <v>0</v>
      </c>
      <c r="AU1122" s="2" t="n">
        <v>0</v>
      </c>
      <c r="AV1122" s="2" t="n">
        <v>0</v>
      </c>
      <c r="AW1122" s="2" t="n">
        <v>0</v>
      </c>
      <c r="AX1122" s="2" t="n">
        <v>0</v>
      </c>
      <c r="AY1122" s="2" t="n">
        <v>0</v>
      </c>
      <c r="AZ1122" s="2" t="n">
        <v>0</v>
      </c>
      <c r="BA1122" s="2" t="n">
        <v>0</v>
      </c>
      <c r="BB1122" s="2" t="n">
        <v>0</v>
      </c>
      <c r="BC1122" s="2" t="n">
        <v>0</v>
      </c>
      <c r="BD1122" s="2" t="n">
        <v>0</v>
      </c>
      <c r="BE1122" s="2" t="n">
        <v>0</v>
      </c>
      <c r="BF1122" s="2" t="n">
        <v>0</v>
      </c>
      <c r="BG1122" s="2" t="n">
        <v>0</v>
      </c>
      <c r="BH1122" s="2" t="n">
        <v>0</v>
      </c>
      <c r="BI1122" s="2" t="n">
        <v>0</v>
      </c>
      <c r="BJ1122" s="2" t="n">
        <v>0</v>
      </c>
      <c r="BK1122" s="2" t="n">
        <v>0</v>
      </c>
      <c r="BL1122" s="2" t="n">
        <v>0</v>
      </c>
      <c r="BM1122" s="2" t="n">
        <v>0</v>
      </c>
      <c r="BN1122" s="2" t="n">
        <v>0</v>
      </c>
      <c r="BO1122" s="2" t="n">
        <v>0</v>
      </c>
      <c r="BP1122" s="2" t="n">
        <v>0</v>
      </c>
      <c r="BQ1122" s="2" t="n">
        <v>0</v>
      </c>
      <c r="BR1122" s="2" t="n">
        <v>0</v>
      </c>
      <c r="BS1122" s="2" t="n">
        <v>0</v>
      </c>
      <c r="BT1122" s="2" t="n">
        <v>0</v>
      </c>
      <c r="BU1122" s="2" t="n">
        <v>0</v>
      </c>
      <c r="BV1122" s="2" t="n">
        <v>0</v>
      </c>
      <c r="BW1122" s="2" t="n">
        <v>0</v>
      </c>
      <c r="BX1122" s="2" t="n">
        <v>0</v>
      </c>
      <c r="BY1122" s="2" t="n">
        <v>0</v>
      </c>
      <c r="BZ1122" s="2" t="n">
        <v>0</v>
      </c>
      <c r="CA1122" s="2" t="n">
        <v>0</v>
      </c>
      <c r="CB1122" s="2" t="n">
        <v>0</v>
      </c>
      <c r="CC1122" s="2" t="n">
        <v>0</v>
      </c>
      <c r="CD1122" s="2" t="n">
        <v>0.33</v>
      </c>
      <c r="CE1122" s="2" t="n">
        <v>0</v>
      </c>
      <c r="CF1122" s="2" t="n">
        <v>0</v>
      </c>
      <c r="CG1122" s="2" t="n">
        <v>0.48</v>
      </c>
      <c r="CH1122" s="2" t="n">
        <v>0</v>
      </c>
      <c r="CI1122" s="2" t="n">
        <v>0.48</v>
      </c>
      <c r="CJ1122" s="2" t="n">
        <v>0.48</v>
      </c>
      <c r="CK1122" s="2" t="n">
        <v>0</v>
      </c>
      <c r="CL1122" s="2" t="n">
        <v>0.48</v>
      </c>
      <c r="CM1122" s="2" t="n">
        <v>0.6899999999999999</v>
      </c>
      <c r="CN1122" s="2" t="n">
        <v>0</v>
      </c>
      <c r="CO1122" s="2" t="n">
        <v>0.48</v>
      </c>
      <c r="CP1122" s="2" t="n">
        <v>2.78</v>
      </c>
      <c r="CQ1122" s="2" t="n">
        <v>0</v>
      </c>
      <c r="CR1122" s="2" t="n">
        <v>0.72</v>
      </c>
      <c r="CS1122" s="2" t="n">
        <v>6.84</v>
      </c>
      <c r="CT1122" s="2" t="n">
        <v>0</v>
      </c>
      <c r="CU1122" s="2" t="n">
        <v>2.63</v>
      </c>
      <c r="CV1122" s="2" t="n">
        <v>8.92</v>
      </c>
      <c r="CW1122" s="2" t="n">
        <v>0</v>
      </c>
      <c r="CX1122" s="2" t="n">
        <v>6.2</v>
      </c>
      <c r="CY1122" s="2" t="n">
        <v>11.91</v>
      </c>
      <c r="CZ1122" s="2" t="n">
        <v>0</v>
      </c>
      <c r="DA1122" s="2" t="n">
        <v>8.449999999999999</v>
      </c>
      <c r="DB1122" s="2" t="n">
        <v>12.17</v>
      </c>
      <c r="DC1122" s="2" t="n">
        <v>0</v>
      </c>
      <c r="DD1122" s="2" t="n">
        <v>10.87</v>
      </c>
      <c r="DE1122" s="2" t="n">
        <v>12.23</v>
      </c>
      <c r="DF1122" s="2" t="n">
        <v>0</v>
      </c>
      <c r="DG1122" s="2" t="n">
        <v>15.58</v>
      </c>
      <c r="DH1122" s="2" t="n">
        <v>12.35</v>
      </c>
      <c r="DI1122" s="2" t="n">
        <v>0</v>
      </c>
      <c r="DJ1122" s="2" t="n">
        <v>22.06</v>
      </c>
      <c r="DK1122" s="2" t="n">
        <v>15.12</v>
      </c>
      <c r="DL1122" s="2" t="n">
        <v>0</v>
      </c>
      <c r="DM1122" s="2" t="n">
        <v>32.11</v>
      </c>
      <c r="DN1122" s="2" t="n">
        <v>22.6</v>
      </c>
      <c r="DO1122" s="2" t="n">
        <v>0</v>
      </c>
      <c r="DP1122" s="2" t="n">
        <v>45.47</v>
      </c>
      <c r="DQ1122" s="2" t="n">
        <v>31.44</v>
      </c>
      <c r="DR1122" s="2" t="n">
        <v>0</v>
      </c>
      <c r="DS1122" s="2" t="n">
        <v>56.06</v>
      </c>
      <c r="DT1122" s="2" t="n">
        <v>48.3</v>
      </c>
      <c r="DU1122" s="2" t="n">
        <v>0</v>
      </c>
      <c r="DV1122" s="2" t="n">
        <v>66.26000000000001</v>
      </c>
      <c r="DW1122" s="2" t="n">
        <v>59.77</v>
      </c>
      <c r="DX1122" s="2" t="n">
        <v>0</v>
      </c>
      <c r="DY1122" s="2" t="n">
        <v>75.47</v>
      </c>
      <c r="DZ1122" s="2" t="n">
        <v>68.09</v>
      </c>
      <c r="EA1122" s="2" t="n">
        <v>0</v>
      </c>
      <c r="EB1122" s="2" t="n">
        <v>84.27</v>
      </c>
      <c r="EC1122" s="2" t="n">
        <v>79.8</v>
      </c>
      <c r="ED1122" s="2" t="n">
        <v>0</v>
      </c>
      <c r="EE1122" s="2" t="n">
        <v>92.81</v>
      </c>
      <c r="EF1122" s="2" t="n">
        <v>87.39</v>
      </c>
      <c r="EG1122" s="2" t="n">
        <v>0</v>
      </c>
      <c r="EH1122" s="2" t="n">
        <v>97.77</v>
      </c>
      <c r="EI1122" s="2" t="n">
        <v>94.11</v>
      </c>
      <c r="EJ1122" s="2" t="n">
        <v>0</v>
      </c>
      <c r="EK1122" s="2" t="n">
        <v>99.54000000000001</v>
      </c>
      <c r="EL1122" s="2" t="n">
        <v>99.06</v>
      </c>
      <c r="EM1122" s="2" t="n">
        <v>0</v>
      </c>
      <c r="EN1122" s="2" t="n">
        <v>100</v>
      </c>
      <c r="EO1122" s="2" t="n">
        <v>100</v>
      </c>
      <c r="EP1122" s="2" t="n">
        <v>0</v>
      </c>
    </row>
    <row r="1123">
      <c r="A1123" s="2" t="n">
        <v>3</v>
      </c>
      <c r="B1123" s="2" t="inlineStr">
        <is>
          <t>37.02.05</t>
        </is>
      </c>
      <c r="C1123" s="2" t="inlineStr">
        <is>
          <t>Limpeza e desinfecção de Piscinas</t>
        </is>
      </c>
      <c r="D1123" s="2" t="inlineStr">
        <is>
          <t>10/02/2027</t>
        </is>
      </c>
      <c r="E1123" s="2" t="inlineStr">
        <is>
          <t>07/12/2028</t>
        </is>
      </c>
      <c r="F1123" s="2" t="n">
        <v>5000</v>
      </c>
      <c r="G1123" s="2" t="n">
        <v>0</v>
      </c>
      <c r="H1123" s="2" t="n">
        <v>5000</v>
      </c>
      <c r="I1123" s="2" t="n">
        <v>0</v>
      </c>
      <c r="J1123" s="2" t="n">
        <v>0</v>
      </c>
      <c r="K1123" s="2" t="n">
        <v>0</v>
      </c>
      <c r="L1123" s="2" t="n">
        <v>0</v>
      </c>
      <c r="M1123" s="2" t="n">
        <v>0</v>
      </c>
      <c r="N1123" s="2" t="n">
        <v>0</v>
      </c>
      <c r="O1123" s="2" t="n">
        <v>0</v>
      </c>
      <c r="P1123" s="2" t="n">
        <v>0</v>
      </c>
      <c r="Q1123" s="2" t="n">
        <v>0</v>
      </c>
      <c r="R1123" s="2" t="n">
        <v>0</v>
      </c>
      <c r="S1123" s="2" t="n">
        <v>0</v>
      </c>
      <c r="T1123" s="2" t="n">
        <v>0</v>
      </c>
      <c r="U1123" s="2" t="n">
        <v>0</v>
      </c>
      <c r="V1123" s="2" t="n">
        <v>0</v>
      </c>
      <c r="W1123" s="2" t="n">
        <v>0</v>
      </c>
      <c r="X1123" s="2" t="n">
        <v>0</v>
      </c>
      <c r="Y1123" s="2" t="n">
        <v>0</v>
      </c>
      <c r="Z1123" s="2" t="n">
        <v>0</v>
      </c>
      <c r="AA1123" s="2" t="n">
        <v>0</v>
      </c>
      <c r="AB1123" s="2" t="n">
        <v>0</v>
      </c>
      <c r="AC1123" s="2" t="n">
        <v>0</v>
      </c>
      <c r="AD1123" s="2" t="n">
        <v>0</v>
      </c>
      <c r="AE1123" s="2" t="n">
        <v>0</v>
      </c>
      <c r="AF1123" s="2" t="n">
        <v>0</v>
      </c>
      <c r="AG1123" s="2" t="n">
        <v>0</v>
      </c>
      <c r="AH1123" s="2" t="n">
        <v>0</v>
      </c>
      <c r="AI1123" s="2" t="n">
        <v>0</v>
      </c>
      <c r="AJ1123" s="2" t="n">
        <v>0</v>
      </c>
      <c r="AK1123" s="2" t="n">
        <v>0</v>
      </c>
      <c r="AL1123" s="2" t="n">
        <v>0</v>
      </c>
      <c r="AM1123" s="2" t="n">
        <v>0</v>
      </c>
      <c r="AN1123" s="2" t="n">
        <v>0</v>
      </c>
      <c r="AO1123" s="2" t="n">
        <v>0</v>
      </c>
      <c r="AP1123" s="2" t="n">
        <v>0</v>
      </c>
      <c r="AQ1123" s="2" t="n">
        <v>0</v>
      </c>
      <c r="AR1123" s="2" t="n">
        <v>0</v>
      </c>
      <c r="AS1123" s="2" t="n">
        <v>0</v>
      </c>
      <c r="AT1123" s="2" t="n">
        <v>0</v>
      </c>
      <c r="AU1123" s="2" t="n">
        <v>0</v>
      </c>
      <c r="AV1123" s="2" t="n">
        <v>0</v>
      </c>
      <c r="AW1123" s="2" t="n">
        <v>0</v>
      </c>
      <c r="AX1123" s="2" t="n">
        <v>0</v>
      </c>
      <c r="AY1123" s="2" t="n">
        <v>0</v>
      </c>
      <c r="AZ1123" s="2" t="n">
        <v>0</v>
      </c>
      <c r="BA1123" s="2" t="n">
        <v>0</v>
      </c>
      <c r="BB1123" s="2" t="n">
        <v>0</v>
      </c>
      <c r="BC1123" s="2" t="n">
        <v>0</v>
      </c>
      <c r="BD1123" s="2" t="n">
        <v>0</v>
      </c>
      <c r="BE1123" s="2" t="n">
        <v>0</v>
      </c>
      <c r="BF1123" s="2" t="n">
        <v>0</v>
      </c>
      <c r="BG1123" s="2" t="n">
        <v>0</v>
      </c>
      <c r="BH1123" s="2" t="n">
        <v>0</v>
      </c>
      <c r="BI1123" s="2" t="n">
        <v>0</v>
      </c>
      <c r="BJ1123" s="2" t="n">
        <v>0</v>
      </c>
      <c r="BK1123" s="2" t="n">
        <v>0</v>
      </c>
      <c r="BL1123" s="2" t="n">
        <v>0</v>
      </c>
      <c r="BM1123" s="2" t="n">
        <v>0</v>
      </c>
      <c r="BN1123" s="2" t="n">
        <v>0</v>
      </c>
      <c r="BO1123" s="2" t="n">
        <v>0</v>
      </c>
      <c r="BP1123" s="2" t="n">
        <v>0</v>
      </c>
      <c r="BQ1123" s="2" t="n">
        <v>0</v>
      </c>
      <c r="BR1123" s="2" t="n">
        <v>0</v>
      </c>
      <c r="BS1123" s="2" t="n">
        <v>0</v>
      </c>
      <c r="BT1123" s="2" t="n">
        <v>0</v>
      </c>
      <c r="BU1123" s="2" t="n">
        <v>0</v>
      </c>
      <c r="BV1123" s="2" t="n">
        <v>0</v>
      </c>
      <c r="BW1123" s="2" t="n">
        <v>0</v>
      </c>
      <c r="BX1123" s="2" t="n">
        <v>0</v>
      </c>
      <c r="BY1123" s="2" t="n">
        <v>0</v>
      </c>
      <c r="BZ1123" s="2" t="n">
        <v>0</v>
      </c>
      <c r="CA1123" s="2" t="n">
        <v>0</v>
      </c>
      <c r="CB1123" s="2" t="n">
        <v>0</v>
      </c>
      <c r="CC1123" s="2" t="n">
        <v>0</v>
      </c>
      <c r="CD1123" s="2" t="n">
        <v>0.33</v>
      </c>
      <c r="CE1123" s="2" t="n">
        <v>0</v>
      </c>
      <c r="CF1123" s="2" t="n">
        <v>0</v>
      </c>
      <c r="CG1123" s="2" t="n">
        <v>0.48</v>
      </c>
      <c r="CH1123" s="2" t="n">
        <v>0</v>
      </c>
      <c r="CI1123" s="2" t="n">
        <v>0.48</v>
      </c>
      <c r="CJ1123" s="2" t="n">
        <v>0.48</v>
      </c>
      <c r="CK1123" s="2" t="n">
        <v>0</v>
      </c>
      <c r="CL1123" s="2" t="n">
        <v>0.48</v>
      </c>
      <c r="CM1123" s="2" t="n">
        <v>0.6899999999999999</v>
      </c>
      <c r="CN1123" s="2" t="n">
        <v>0</v>
      </c>
      <c r="CO1123" s="2" t="n">
        <v>0.48</v>
      </c>
      <c r="CP1123" s="2" t="n">
        <v>2.78</v>
      </c>
      <c r="CQ1123" s="2" t="n">
        <v>0</v>
      </c>
      <c r="CR1123" s="2" t="n">
        <v>0.72</v>
      </c>
      <c r="CS1123" s="2" t="n">
        <v>6.84</v>
      </c>
      <c r="CT1123" s="2" t="n">
        <v>0</v>
      </c>
      <c r="CU1123" s="2" t="n">
        <v>2.63</v>
      </c>
      <c r="CV1123" s="2" t="n">
        <v>8.92</v>
      </c>
      <c r="CW1123" s="2" t="n">
        <v>0</v>
      </c>
      <c r="CX1123" s="2" t="n">
        <v>6.2</v>
      </c>
      <c r="CY1123" s="2" t="n">
        <v>11.91</v>
      </c>
      <c r="CZ1123" s="2" t="n">
        <v>0</v>
      </c>
      <c r="DA1123" s="2" t="n">
        <v>8.449999999999999</v>
      </c>
      <c r="DB1123" s="2" t="n">
        <v>12.17</v>
      </c>
      <c r="DC1123" s="2" t="n">
        <v>0</v>
      </c>
      <c r="DD1123" s="2" t="n">
        <v>10.87</v>
      </c>
      <c r="DE1123" s="2" t="n">
        <v>12.23</v>
      </c>
      <c r="DF1123" s="2" t="n">
        <v>0</v>
      </c>
      <c r="DG1123" s="2" t="n">
        <v>15.58</v>
      </c>
      <c r="DH1123" s="2" t="n">
        <v>12.35</v>
      </c>
      <c r="DI1123" s="2" t="n">
        <v>0</v>
      </c>
      <c r="DJ1123" s="2" t="n">
        <v>22.06</v>
      </c>
      <c r="DK1123" s="2" t="n">
        <v>15.12</v>
      </c>
      <c r="DL1123" s="2" t="n">
        <v>0</v>
      </c>
      <c r="DM1123" s="2" t="n">
        <v>32.11</v>
      </c>
      <c r="DN1123" s="2" t="n">
        <v>22.6</v>
      </c>
      <c r="DO1123" s="2" t="n">
        <v>0</v>
      </c>
      <c r="DP1123" s="2" t="n">
        <v>45.47</v>
      </c>
      <c r="DQ1123" s="2" t="n">
        <v>31.44</v>
      </c>
      <c r="DR1123" s="2" t="n">
        <v>0</v>
      </c>
      <c r="DS1123" s="2" t="n">
        <v>56.06</v>
      </c>
      <c r="DT1123" s="2" t="n">
        <v>48.3</v>
      </c>
      <c r="DU1123" s="2" t="n">
        <v>0</v>
      </c>
      <c r="DV1123" s="2" t="n">
        <v>66.26000000000001</v>
      </c>
      <c r="DW1123" s="2" t="n">
        <v>59.77</v>
      </c>
      <c r="DX1123" s="2" t="n">
        <v>0</v>
      </c>
      <c r="DY1123" s="2" t="n">
        <v>75.47</v>
      </c>
      <c r="DZ1123" s="2" t="n">
        <v>68.09</v>
      </c>
      <c r="EA1123" s="2" t="n">
        <v>0</v>
      </c>
      <c r="EB1123" s="2" t="n">
        <v>84.27</v>
      </c>
      <c r="EC1123" s="2" t="n">
        <v>79.8</v>
      </c>
      <c r="ED1123" s="2" t="n">
        <v>0</v>
      </c>
      <c r="EE1123" s="2" t="n">
        <v>92.81</v>
      </c>
      <c r="EF1123" s="2" t="n">
        <v>87.39</v>
      </c>
      <c r="EG1123" s="2" t="n">
        <v>0</v>
      </c>
      <c r="EH1123" s="2" t="n">
        <v>97.77</v>
      </c>
      <c r="EI1123" s="2" t="n">
        <v>94.11</v>
      </c>
      <c r="EJ1123" s="2" t="n">
        <v>0</v>
      </c>
      <c r="EK1123" s="2" t="n">
        <v>99.54000000000001</v>
      </c>
      <c r="EL1123" s="2" t="n">
        <v>99.06</v>
      </c>
      <c r="EM1123" s="2" t="n">
        <v>0</v>
      </c>
      <c r="EN1123" s="2" t="n">
        <v>100</v>
      </c>
      <c r="EO1123" s="2" t="n">
        <v>100</v>
      </c>
      <c r="EP1123" s="2" t="n">
        <v>0</v>
      </c>
    </row>
    <row r="1124">
      <c r="A1124" s="2" t="n">
        <v>2</v>
      </c>
      <c r="B1124" s="2" t="inlineStr">
        <is>
          <t>37.03</t>
        </is>
      </c>
      <c r="C1124" s="2" t="inlineStr">
        <is>
          <t>Manutenção pós entrega</t>
        </is>
      </c>
      <c r="D1124" s="2" t="inlineStr">
        <is>
          <t>10/02/2027</t>
        </is>
      </c>
      <c r="E1124" s="2" t="inlineStr">
        <is>
          <t>07/12/2028</t>
        </is>
      </c>
      <c r="F1124" s="2" t="n">
        <v>50000</v>
      </c>
      <c r="G1124" s="2" t="n">
        <v>0</v>
      </c>
      <c r="H1124" s="2" t="n">
        <v>50000</v>
      </c>
      <c r="I1124" s="2" t="n">
        <v>0</v>
      </c>
      <c r="J1124" s="2" t="n">
        <v>0</v>
      </c>
      <c r="K1124" s="2" t="n">
        <v>0</v>
      </c>
      <c r="L1124" s="2" t="n">
        <v>0</v>
      </c>
      <c r="M1124" s="2" t="n">
        <v>0</v>
      </c>
      <c r="N1124" s="2" t="n">
        <v>0</v>
      </c>
      <c r="O1124" s="2" t="n">
        <v>0</v>
      </c>
      <c r="P1124" s="2" t="n">
        <v>0</v>
      </c>
      <c r="Q1124" s="2" t="n">
        <v>0</v>
      </c>
      <c r="R1124" s="2" t="n">
        <v>0</v>
      </c>
      <c r="S1124" s="2" t="n">
        <v>0</v>
      </c>
      <c r="T1124" s="2" t="n">
        <v>0</v>
      </c>
      <c r="U1124" s="2" t="n">
        <v>0</v>
      </c>
      <c r="V1124" s="2" t="n">
        <v>0</v>
      </c>
      <c r="W1124" s="2" t="n">
        <v>0</v>
      </c>
      <c r="X1124" s="2" t="n">
        <v>0</v>
      </c>
      <c r="Y1124" s="2" t="n">
        <v>0</v>
      </c>
      <c r="Z1124" s="2" t="n">
        <v>0</v>
      </c>
      <c r="AA1124" s="2" t="n">
        <v>0</v>
      </c>
      <c r="AB1124" s="2" t="n">
        <v>0</v>
      </c>
      <c r="AC1124" s="2" t="n">
        <v>0</v>
      </c>
      <c r="AD1124" s="2" t="n">
        <v>0</v>
      </c>
      <c r="AE1124" s="2" t="n">
        <v>0</v>
      </c>
      <c r="AF1124" s="2" t="n">
        <v>0</v>
      </c>
      <c r="AG1124" s="2" t="n">
        <v>0</v>
      </c>
      <c r="AH1124" s="2" t="n">
        <v>0</v>
      </c>
      <c r="AI1124" s="2" t="n">
        <v>0</v>
      </c>
      <c r="AJ1124" s="2" t="n">
        <v>0</v>
      </c>
      <c r="AK1124" s="2" t="n">
        <v>0</v>
      </c>
      <c r="AL1124" s="2" t="n">
        <v>0</v>
      </c>
      <c r="AM1124" s="2" t="n">
        <v>0</v>
      </c>
      <c r="AN1124" s="2" t="n">
        <v>0</v>
      </c>
      <c r="AO1124" s="2" t="n">
        <v>0</v>
      </c>
      <c r="AP1124" s="2" t="n">
        <v>0</v>
      </c>
      <c r="AQ1124" s="2" t="n">
        <v>0</v>
      </c>
      <c r="AR1124" s="2" t="n">
        <v>0</v>
      </c>
      <c r="AS1124" s="2" t="n">
        <v>0</v>
      </c>
      <c r="AT1124" s="2" t="n">
        <v>0</v>
      </c>
      <c r="AU1124" s="2" t="n">
        <v>0</v>
      </c>
      <c r="AV1124" s="2" t="n">
        <v>0</v>
      </c>
      <c r="AW1124" s="2" t="n">
        <v>0</v>
      </c>
      <c r="AX1124" s="2" t="n">
        <v>0</v>
      </c>
      <c r="AY1124" s="2" t="n">
        <v>0</v>
      </c>
      <c r="AZ1124" s="2" t="n">
        <v>0</v>
      </c>
      <c r="BA1124" s="2" t="n">
        <v>0</v>
      </c>
      <c r="BB1124" s="2" t="n">
        <v>0</v>
      </c>
      <c r="BC1124" s="2" t="n">
        <v>0</v>
      </c>
      <c r="BD1124" s="2" t="n">
        <v>0</v>
      </c>
      <c r="BE1124" s="2" t="n">
        <v>0</v>
      </c>
      <c r="BF1124" s="2" t="n">
        <v>0</v>
      </c>
      <c r="BG1124" s="2" t="n">
        <v>0</v>
      </c>
      <c r="BH1124" s="2" t="n">
        <v>0</v>
      </c>
      <c r="BI1124" s="2" t="n">
        <v>0</v>
      </c>
      <c r="BJ1124" s="2" t="n">
        <v>0</v>
      </c>
      <c r="BK1124" s="2" t="n">
        <v>0</v>
      </c>
      <c r="BL1124" s="2" t="n">
        <v>0</v>
      </c>
      <c r="BM1124" s="2" t="n">
        <v>0</v>
      </c>
      <c r="BN1124" s="2" t="n">
        <v>0</v>
      </c>
      <c r="BO1124" s="2" t="n">
        <v>0</v>
      </c>
      <c r="BP1124" s="2" t="n">
        <v>0</v>
      </c>
      <c r="BQ1124" s="2" t="n">
        <v>0</v>
      </c>
      <c r="BR1124" s="2" t="n">
        <v>0</v>
      </c>
      <c r="BS1124" s="2" t="n">
        <v>0</v>
      </c>
      <c r="BT1124" s="2" t="n">
        <v>0</v>
      </c>
      <c r="BU1124" s="2" t="n">
        <v>0</v>
      </c>
      <c r="BV1124" s="2" t="n">
        <v>0</v>
      </c>
      <c r="BW1124" s="2" t="n">
        <v>0</v>
      </c>
      <c r="BX1124" s="2" t="n">
        <v>0</v>
      </c>
      <c r="BY1124" s="2" t="n">
        <v>0</v>
      </c>
      <c r="BZ1124" s="2" t="n">
        <v>0</v>
      </c>
      <c r="CA1124" s="2" t="n">
        <v>0</v>
      </c>
      <c r="CB1124" s="2" t="n">
        <v>0</v>
      </c>
      <c r="CC1124" s="2" t="n">
        <v>0</v>
      </c>
      <c r="CD1124" s="2" t="n">
        <v>0.33</v>
      </c>
      <c r="CE1124" s="2" t="n">
        <v>0</v>
      </c>
      <c r="CF1124" s="2" t="n">
        <v>0</v>
      </c>
      <c r="CG1124" s="2" t="n">
        <v>0.48</v>
      </c>
      <c r="CH1124" s="2" t="n">
        <v>0</v>
      </c>
      <c r="CI1124" s="2" t="n">
        <v>0.48</v>
      </c>
      <c r="CJ1124" s="2" t="n">
        <v>0.48</v>
      </c>
      <c r="CK1124" s="2" t="n">
        <v>0</v>
      </c>
      <c r="CL1124" s="2" t="n">
        <v>0.48</v>
      </c>
      <c r="CM1124" s="2" t="n">
        <v>0.6899999999999999</v>
      </c>
      <c r="CN1124" s="2" t="n">
        <v>0</v>
      </c>
      <c r="CO1124" s="2" t="n">
        <v>0.48</v>
      </c>
      <c r="CP1124" s="2" t="n">
        <v>2.78</v>
      </c>
      <c r="CQ1124" s="2" t="n">
        <v>0</v>
      </c>
      <c r="CR1124" s="2" t="n">
        <v>0.72</v>
      </c>
      <c r="CS1124" s="2" t="n">
        <v>6.84</v>
      </c>
      <c r="CT1124" s="2" t="n">
        <v>0</v>
      </c>
      <c r="CU1124" s="2" t="n">
        <v>2.63</v>
      </c>
      <c r="CV1124" s="2" t="n">
        <v>8.92</v>
      </c>
      <c r="CW1124" s="2" t="n">
        <v>0</v>
      </c>
      <c r="CX1124" s="2" t="n">
        <v>6.2</v>
      </c>
      <c r="CY1124" s="2" t="n">
        <v>11.91</v>
      </c>
      <c r="CZ1124" s="2" t="n">
        <v>0</v>
      </c>
      <c r="DA1124" s="2" t="n">
        <v>8.449999999999999</v>
      </c>
      <c r="DB1124" s="2" t="n">
        <v>12.17</v>
      </c>
      <c r="DC1124" s="2" t="n">
        <v>0</v>
      </c>
      <c r="DD1124" s="2" t="n">
        <v>10.87</v>
      </c>
      <c r="DE1124" s="2" t="n">
        <v>12.23</v>
      </c>
      <c r="DF1124" s="2" t="n">
        <v>0</v>
      </c>
      <c r="DG1124" s="2" t="n">
        <v>15.58</v>
      </c>
      <c r="DH1124" s="2" t="n">
        <v>12.35</v>
      </c>
      <c r="DI1124" s="2" t="n">
        <v>0</v>
      </c>
      <c r="DJ1124" s="2" t="n">
        <v>22.06</v>
      </c>
      <c r="DK1124" s="2" t="n">
        <v>15.12</v>
      </c>
      <c r="DL1124" s="2" t="n">
        <v>0</v>
      </c>
      <c r="DM1124" s="2" t="n">
        <v>32.11</v>
      </c>
      <c r="DN1124" s="2" t="n">
        <v>22.6</v>
      </c>
      <c r="DO1124" s="2" t="n">
        <v>0</v>
      </c>
      <c r="DP1124" s="2" t="n">
        <v>45.47</v>
      </c>
      <c r="DQ1124" s="2" t="n">
        <v>31.44</v>
      </c>
      <c r="DR1124" s="2" t="n">
        <v>0</v>
      </c>
      <c r="DS1124" s="2" t="n">
        <v>56.06</v>
      </c>
      <c r="DT1124" s="2" t="n">
        <v>48.3</v>
      </c>
      <c r="DU1124" s="2" t="n">
        <v>0</v>
      </c>
      <c r="DV1124" s="2" t="n">
        <v>66.26000000000001</v>
      </c>
      <c r="DW1124" s="2" t="n">
        <v>59.77</v>
      </c>
      <c r="DX1124" s="2" t="n">
        <v>0</v>
      </c>
      <c r="DY1124" s="2" t="n">
        <v>75.47</v>
      </c>
      <c r="DZ1124" s="2" t="n">
        <v>68.09</v>
      </c>
      <c r="EA1124" s="2" t="n">
        <v>0</v>
      </c>
      <c r="EB1124" s="2" t="n">
        <v>84.27</v>
      </c>
      <c r="EC1124" s="2" t="n">
        <v>79.8</v>
      </c>
      <c r="ED1124" s="2" t="n">
        <v>0</v>
      </c>
      <c r="EE1124" s="2" t="n">
        <v>92.81</v>
      </c>
      <c r="EF1124" s="2" t="n">
        <v>87.39</v>
      </c>
      <c r="EG1124" s="2" t="n">
        <v>0</v>
      </c>
      <c r="EH1124" s="2" t="n">
        <v>97.77</v>
      </c>
      <c r="EI1124" s="2" t="n">
        <v>94.11</v>
      </c>
      <c r="EJ1124" s="2" t="n">
        <v>0</v>
      </c>
      <c r="EK1124" s="2" t="n">
        <v>99.54000000000001</v>
      </c>
      <c r="EL1124" s="2" t="n">
        <v>99.06</v>
      </c>
      <c r="EM1124" s="2" t="n">
        <v>0</v>
      </c>
      <c r="EN1124" s="2" t="n">
        <v>100</v>
      </c>
      <c r="EO1124" s="2" t="n">
        <v>100</v>
      </c>
      <c r="EP1124" s="2" t="n">
        <v>0</v>
      </c>
    </row>
    <row r="1125">
      <c r="A1125" s="2" t="n">
        <v>3</v>
      </c>
      <c r="B1125" s="2" t="inlineStr">
        <is>
          <t>37.03.01</t>
        </is>
      </c>
      <c r="C1125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1125" s="2" t="inlineStr">
        <is>
          <t>10/02/2027</t>
        </is>
      </c>
      <c r="E1125" s="2" t="inlineStr">
        <is>
          <t>07/12/2028</t>
        </is>
      </c>
      <c r="F1125" s="2" t="n">
        <v>50000</v>
      </c>
      <c r="G1125" s="2" t="n">
        <v>0</v>
      </c>
      <c r="H1125" s="2" t="n">
        <v>50000</v>
      </c>
      <c r="I1125" s="2" t="n">
        <v>0</v>
      </c>
      <c r="J1125" s="2" t="n">
        <v>0</v>
      </c>
      <c r="K1125" s="2" t="n">
        <v>0</v>
      </c>
      <c r="L1125" s="2" t="n">
        <v>0</v>
      </c>
      <c r="M1125" s="2" t="n">
        <v>0</v>
      </c>
      <c r="N1125" s="2" t="n">
        <v>0</v>
      </c>
      <c r="O1125" s="2" t="n">
        <v>0</v>
      </c>
      <c r="P1125" s="2" t="n">
        <v>0</v>
      </c>
      <c r="Q1125" s="2" t="n">
        <v>0</v>
      </c>
      <c r="R1125" s="2" t="n">
        <v>0</v>
      </c>
      <c r="S1125" s="2" t="n">
        <v>0</v>
      </c>
      <c r="T1125" s="2" t="n">
        <v>0</v>
      </c>
      <c r="U1125" s="2" t="n">
        <v>0</v>
      </c>
      <c r="V1125" s="2" t="n">
        <v>0</v>
      </c>
      <c r="W1125" s="2" t="n">
        <v>0</v>
      </c>
      <c r="X1125" s="2" t="n">
        <v>0</v>
      </c>
      <c r="Y1125" s="2" t="n">
        <v>0</v>
      </c>
      <c r="Z1125" s="2" t="n">
        <v>0</v>
      </c>
      <c r="AA1125" s="2" t="n">
        <v>0</v>
      </c>
      <c r="AB1125" s="2" t="n">
        <v>0</v>
      </c>
      <c r="AC1125" s="2" t="n">
        <v>0</v>
      </c>
      <c r="AD1125" s="2" t="n">
        <v>0</v>
      </c>
      <c r="AE1125" s="2" t="n">
        <v>0</v>
      </c>
      <c r="AF1125" s="2" t="n">
        <v>0</v>
      </c>
      <c r="AG1125" s="2" t="n">
        <v>0</v>
      </c>
      <c r="AH1125" s="2" t="n">
        <v>0</v>
      </c>
      <c r="AI1125" s="2" t="n">
        <v>0</v>
      </c>
      <c r="AJ1125" s="2" t="n">
        <v>0</v>
      </c>
      <c r="AK1125" s="2" t="n">
        <v>0</v>
      </c>
      <c r="AL1125" s="2" t="n">
        <v>0</v>
      </c>
      <c r="AM1125" s="2" t="n">
        <v>0</v>
      </c>
      <c r="AN1125" s="2" t="n">
        <v>0</v>
      </c>
      <c r="AO1125" s="2" t="n">
        <v>0</v>
      </c>
      <c r="AP1125" s="2" t="n">
        <v>0</v>
      </c>
      <c r="AQ1125" s="2" t="n">
        <v>0</v>
      </c>
      <c r="AR1125" s="2" t="n">
        <v>0</v>
      </c>
      <c r="AS1125" s="2" t="n">
        <v>0</v>
      </c>
      <c r="AT1125" s="2" t="n">
        <v>0</v>
      </c>
      <c r="AU1125" s="2" t="n">
        <v>0</v>
      </c>
      <c r="AV1125" s="2" t="n">
        <v>0</v>
      </c>
      <c r="AW1125" s="2" t="n">
        <v>0</v>
      </c>
      <c r="AX1125" s="2" t="n">
        <v>0</v>
      </c>
      <c r="AY1125" s="2" t="n">
        <v>0</v>
      </c>
      <c r="AZ1125" s="2" t="n">
        <v>0</v>
      </c>
      <c r="BA1125" s="2" t="n">
        <v>0</v>
      </c>
      <c r="BB1125" s="2" t="n">
        <v>0</v>
      </c>
      <c r="BC1125" s="2" t="n">
        <v>0</v>
      </c>
      <c r="BD1125" s="2" t="n">
        <v>0</v>
      </c>
      <c r="BE1125" s="2" t="n">
        <v>0</v>
      </c>
      <c r="BF1125" s="2" t="n">
        <v>0</v>
      </c>
      <c r="BG1125" s="2" t="n">
        <v>0</v>
      </c>
      <c r="BH1125" s="2" t="n">
        <v>0</v>
      </c>
      <c r="BI1125" s="2" t="n">
        <v>0</v>
      </c>
      <c r="BJ1125" s="2" t="n">
        <v>0</v>
      </c>
      <c r="BK1125" s="2" t="n">
        <v>0</v>
      </c>
      <c r="BL1125" s="2" t="n">
        <v>0</v>
      </c>
      <c r="BM1125" s="2" t="n">
        <v>0</v>
      </c>
      <c r="BN1125" s="2" t="n">
        <v>0</v>
      </c>
      <c r="BO1125" s="2" t="n">
        <v>0</v>
      </c>
      <c r="BP1125" s="2" t="n">
        <v>0</v>
      </c>
      <c r="BQ1125" s="2" t="n">
        <v>0</v>
      </c>
      <c r="BR1125" s="2" t="n">
        <v>0</v>
      </c>
      <c r="BS1125" s="2" t="n">
        <v>0</v>
      </c>
      <c r="BT1125" s="2" t="n">
        <v>0</v>
      </c>
      <c r="BU1125" s="2" t="n">
        <v>0</v>
      </c>
      <c r="BV1125" s="2" t="n">
        <v>0</v>
      </c>
      <c r="BW1125" s="2" t="n">
        <v>0</v>
      </c>
      <c r="BX1125" s="2" t="n">
        <v>0</v>
      </c>
      <c r="BY1125" s="2" t="n">
        <v>0</v>
      </c>
      <c r="BZ1125" s="2" t="n">
        <v>0</v>
      </c>
      <c r="CA1125" s="2" t="n">
        <v>0</v>
      </c>
      <c r="CB1125" s="2" t="n">
        <v>0</v>
      </c>
      <c r="CC1125" s="2" t="n">
        <v>0</v>
      </c>
      <c r="CD1125" s="2" t="n">
        <v>0.33</v>
      </c>
      <c r="CE1125" s="2" t="n">
        <v>0</v>
      </c>
      <c r="CF1125" s="2" t="n">
        <v>0</v>
      </c>
      <c r="CG1125" s="2" t="n">
        <v>0.48</v>
      </c>
      <c r="CH1125" s="2" t="n">
        <v>0</v>
      </c>
      <c r="CI1125" s="2" t="n">
        <v>0.48</v>
      </c>
      <c r="CJ1125" s="2" t="n">
        <v>0.48</v>
      </c>
      <c r="CK1125" s="2" t="n">
        <v>0</v>
      </c>
      <c r="CL1125" s="2" t="n">
        <v>0.48</v>
      </c>
      <c r="CM1125" s="2" t="n">
        <v>0.6899999999999999</v>
      </c>
      <c r="CN1125" s="2" t="n">
        <v>0</v>
      </c>
      <c r="CO1125" s="2" t="n">
        <v>0.48</v>
      </c>
      <c r="CP1125" s="2" t="n">
        <v>2.78</v>
      </c>
      <c r="CQ1125" s="2" t="n">
        <v>0</v>
      </c>
      <c r="CR1125" s="2" t="n">
        <v>0.72</v>
      </c>
      <c r="CS1125" s="2" t="n">
        <v>6.84</v>
      </c>
      <c r="CT1125" s="2" t="n">
        <v>0</v>
      </c>
      <c r="CU1125" s="2" t="n">
        <v>2.63</v>
      </c>
      <c r="CV1125" s="2" t="n">
        <v>8.92</v>
      </c>
      <c r="CW1125" s="2" t="n">
        <v>0</v>
      </c>
      <c r="CX1125" s="2" t="n">
        <v>6.2</v>
      </c>
      <c r="CY1125" s="2" t="n">
        <v>11.91</v>
      </c>
      <c r="CZ1125" s="2" t="n">
        <v>0</v>
      </c>
      <c r="DA1125" s="2" t="n">
        <v>8.449999999999999</v>
      </c>
      <c r="DB1125" s="2" t="n">
        <v>12.17</v>
      </c>
      <c r="DC1125" s="2" t="n">
        <v>0</v>
      </c>
      <c r="DD1125" s="2" t="n">
        <v>10.87</v>
      </c>
      <c r="DE1125" s="2" t="n">
        <v>12.23</v>
      </c>
      <c r="DF1125" s="2" t="n">
        <v>0</v>
      </c>
      <c r="DG1125" s="2" t="n">
        <v>15.58</v>
      </c>
      <c r="DH1125" s="2" t="n">
        <v>12.35</v>
      </c>
      <c r="DI1125" s="2" t="n">
        <v>0</v>
      </c>
      <c r="DJ1125" s="2" t="n">
        <v>22.06</v>
      </c>
      <c r="DK1125" s="2" t="n">
        <v>15.12</v>
      </c>
      <c r="DL1125" s="2" t="n">
        <v>0</v>
      </c>
      <c r="DM1125" s="2" t="n">
        <v>32.11</v>
      </c>
      <c r="DN1125" s="2" t="n">
        <v>22.6</v>
      </c>
      <c r="DO1125" s="2" t="n">
        <v>0</v>
      </c>
      <c r="DP1125" s="2" t="n">
        <v>45.47</v>
      </c>
      <c r="DQ1125" s="2" t="n">
        <v>31.44</v>
      </c>
      <c r="DR1125" s="2" t="n">
        <v>0</v>
      </c>
      <c r="DS1125" s="2" t="n">
        <v>56.06</v>
      </c>
      <c r="DT1125" s="2" t="n">
        <v>48.3</v>
      </c>
      <c r="DU1125" s="2" t="n">
        <v>0</v>
      </c>
      <c r="DV1125" s="2" t="n">
        <v>66.26000000000001</v>
      </c>
      <c r="DW1125" s="2" t="n">
        <v>59.77</v>
      </c>
      <c r="DX1125" s="2" t="n">
        <v>0</v>
      </c>
      <c r="DY1125" s="2" t="n">
        <v>75.47</v>
      </c>
      <c r="DZ1125" s="2" t="n">
        <v>68.09</v>
      </c>
      <c r="EA1125" s="2" t="n">
        <v>0</v>
      </c>
      <c r="EB1125" s="2" t="n">
        <v>84.27</v>
      </c>
      <c r="EC1125" s="2" t="n">
        <v>79.8</v>
      </c>
      <c r="ED1125" s="2" t="n">
        <v>0</v>
      </c>
      <c r="EE1125" s="2" t="n">
        <v>92.81</v>
      </c>
      <c r="EF1125" s="2" t="n">
        <v>87.39</v>
      </c>
      <c r="EG1125" s="2" t="n">
        <v>0</v>
      </c>
      <c r="EH1125" s="2" t="n">
        <v>97.77</v>
      </c>
      <c r="EI1125" s="2" t="n">
        <v>94.11</v>
      </c>
      <c r="EJ1125" s="2" t="n">
        <v>0</v>
      </c>
      <c r="EK1125" s="2" t="n">
        <v>99.54000000000001</v>
      </c>
      <c r="EL1125" s="2" t="n">
        <v>99.06</v>
      </c>
      <c r="EM1125" s="2" t="n">
        <v>0</v>
      </c>
      <c r="EN1125" s="2" t="n">
        <v>100</v>
      </c>
      <c r="EO1125" s="2" t="n">
        <v>100</v>
      </c>
      <c r="EP1125" s="2" t="n">
        <v>0</v>
      </c>
    </row>
    <row r="1126">
      <c r="A1126" s="2" t="n">
        <v>1</v>
      </c>
      <c r="B1126" s="2" t="inlineStr">
        <is>
          <t>38</t>
        </is>
      </c>
      <c r="C1126" s="2" t="inlineStr">
        <is>
          <t>PROJETOS ANTERIORES</t>
        </is>
      </c>
      <c r="D1126" s="2" t="inlineStr">
        <is>
          <t>-</t>
        </is>
      </c>
      <c r="E1126" s="2" t="inlineStr">
        <is>
          <t>-</t>
        </is>
      </c>
      <c r="F1126" s="2" t="n">
        <v>1646021</v>
      </c>
      <c r="G1126" s="2" t="n">
        <v>0</v>
      </c>
      <c r="H1126" s="2" t="n">
        <v>1646021</v>
      </c>
      <c r="I1126" s="2" t="n">
        <v>0</v>
      </c>
      <c r="J1126" s="2" t="n">
        <v>0</v>
      </c>
      <c r="K1126" s="2" t="n">
        <v>0</v>
      </c>
      <c r="L1126" s="2" t="n">
        <v>0</v>
      </c>
      <c r="M1126" s="2" t="n">
        <v>0</v>
      </c>
      <c r="N1126" s="2" t="n">
        <v>0</v>
      </c>
      <c r="O1126" s="2" t="n">
        <v>0</v>
      </c>
      <c r="P1126" s="2" t="n">
        <v>0</v>
      </c>
      <c r="Q1126" s="2" t="n">
        <v>0</v>
      </c>
      <c r="R1126" s="2" t="n">
        <v>0</v>
      </c>
      <c r="S1126" s="2" t="n">
        <v>0</v>
      </c>
      <c r="T1126" s="2" t="n">
        <v>0</v>
      </c>
      <c r="U1126" s="2" t="n">
        <v>0</v>
      </c>
      <c r="V1126" s="2" t="n">
        <v>0</v>
      </c>
      <c r="W1126" s="2" t="n">
        <v>0</v>
      </c>
      <c r="X1126" s="2" t="n">
        <v>0</v>
      </c>
      <c r="Y1126" s="2" t="n">
        <v>0</v>
      </c>
      <c r="Z1126" s="2" t="n">
        <v>0</v>
      </c>
      <c r="AA1126" s="2" t="n">
        <v>0</v>
      </c>
      <c r="AB1126" s="2" t="n">
        <v>0</v>
      </c>
      <c r="AC1126" s="2" t="n">
        <v>0</v>
      </c>
      <c r="AD1126" s="2" t="n">
        <v>0</v>
      </c>
      <c r="AE1126" s="2" t="n">
        <v>0</v>
      </c>
      <c r="AF1126" s="2" t="n">
        <v>0</v>
      </c>
      <c r="AG1126" s="2" t="n">
        <v>0</v>
      </c>
      <c r="AH1126" s="2" t="n">
        <v>0</v>
      </c>
      <c r="AI1126" s="2" t="n">
        <v>0</v>
      </c>
      <c r="AJ1126" s="2" t="n">
        <v>0</v>
      </c>
      <c r="AK1126" s="2" t="n">
        <v>0</v>
      </c>
      <c r="AL1126" s="2" t="n">
        <v>0</v>
      </c>
      <c r="AM1126" s="2" t="n">
        <v>0</v>
      </c>
      <c r="AN1126" s="2" t="n">
        <v>0</v>
      </c>
      <c r="AO1126" s="2" t="n">
        <v>0</v>
      </c>
      <c r="AP1126" s="2" t="n">
        <v>0</v>
      </c>
      <c r="AQ1126" s="2" t="n">
        <v>0</v>
      </c>
      <c r="AR1126" s="2" t="n">
        <v>0</v>
      </c>
      <c r="AS1126" s="2" t="n">
        <v>0</v>
      </c>
      <c r="AT1126" s="2" t="n">
        <v>0</v>
      </c>
      <c r="AU1126" s="2" t="n">
        <v>0</v>
      </c>
      <c r="AV1126" s="2" t="n">
        <v>0</v>
      </c>
      <c r="AW1126" s="2" t="n">
        <v>0</v>
      </c>
      <c r="AX1126" s="2" t="n">
        <v>0</v>
      </c>
      <c r="AY1126" s="2" t="n">
        <v>0</v>
      </c>
      <c r="AZ1126" s="2" t="n">
        <v>0</v>
      </c>
      <c r="BA1126" s="2" t="n">
        <v>0</v>
      </c>
      <c r="BB1126" s="2" t="n">
        <v>0</v>
      </c>
      <c r="BC1126" s="2" t="n">
        <v>0</v>
      </c>
      <c r="BD1126" s="2" t="n">
        <v>0</v>
      </c>
      <c r="BE1126" s="2" t="n">
        <v>0</v>
      </c>
      <c r="BF1126" s="2" t="n">
        <v>0</v>
      </c>
      <c r="BG1126" s="2" t="n">
        <v>0</v>
      </c>
      <c r="BH1126" s="2" t="n">
        <v>0</v>
      </c>
      <c r="BI1126" s="2" t="n">
        <v>0</v>
      </c>
      <c r="BJ1126" s="2" t="n">
        <v>0</v>
      </c>
      <c r="BK1126" s="2" t="n">
        <v>0</v>
      </c>
      <c r="BL1126" s="2" t="n">
        <v>0</v>
      </c>
      <c r="BM1126" s="2" t="n">
        <v>0</v>
      </c>
      <c r="BN1126" s="2" t="n">
        <v>0</v>
      </c>
      <c r="BO1126" s="2" t="n">
        <v>0</v>
      </c>
      <c r="BP1126" s="2" t="n">
        <v>0</v>
      </c>
      <c r="BQ1126" s="2" t="n">
        <v>0</v>
      </c>
      <c r="BR1126" s="2" t="n">
        <v>0</v>
      </c>
      <c r="BS1126" s="2" t="n">
        <v>0</v>
      </c>
      <c r="BT1126" s="2" t="n">
        <v>0</v>
      </c>
      <c r="BU1126" s="2" t="n">
        <v>0</v>
      </c>
      <c r="BV1126" s="2" t="n">
        <v>0</v>
      </c>
      <c r="BW1126" s="2" t="n">
        <v>0</v>
      </c>
      <c r="BX1126" s="2" t="n">
        <v>0</v>
      </c>
      <c r="BY1126" s="2" t="n">
        <v>0</v>
      </c>
      <c r="BZ1126" s="2" t="n">
        <v>0</v>
      </c>
      <c r="CA1126" s="2" t="n">
        <v>0</v>
      </c>
      <c r="CB1126" s="2" t="n">
        <v>0</v>
      </c>
      <c r="CC1126" s="2" t="n">
        <v>0</v>
      </c>
      <c r="CD1126" s="2" t="n">
        <v>0</v>
      </c>
      <c r="CE1126" s="2" t="n">
        <v>0</v>
      </c>
      <c r="CF1126" s="2" t="n">
        <v>0</v>
      </c>
      <c r="CG1126" s="2" t="n">
        <v>0</v>
      </c>
      <c r="CH1126" s="2" t="n">
        <v>0</v>
      </c>
      <c r="CI1126" s="2" t="n">
        <v>0</v>
      </c>
      <c r="CJ1126" s="2" t="n">
        <v>0</v>
      </c>
      <c r="CK1126" s="2" t="n">
        <v>0</v>
      </c>
      <c r="CL1126" s="2" t="n">
        <v>0</v>
      </c>
      <c r="CM1126" s="2" t="n">
        <v>0</v>
      </c>
      <c r="CN1126" s="2" t="n">
        <v>0</v>
      </c>
      <c r="CO1126" s="2" t="n">
        <v>0</v>
      </c>
      <c r="CP1126" s="2" t="n">
        <v>0</v>
      </c>
      <c r="CQ1126" s="2" t="n">
        <v>0</v>
      </c>
      <c r="CR1126" s="2" t="n">
        <v>0</v>
      </c>
      <c r="CS1126" s="2" t="n">
        <v>0</v>
      </c>
      <c r="CT1126" s="2" t="n">
        <v>0</v>
      </c>
      <c r="CU1126" s="2" t="n">
        <v>0</v>
      </c>
      <c r="CV1126" s="2" t="n">
        <v>0</v>
      </c>
      <c r="CW1126" s="2" t="n">
        <v>0</v>
      </c>
      <c r="CX1126" s="2" t="n">
        <v>0</v>
      </c>
      <c r="CY1126" s="2" t="n">
        <v>0</v>
      </c>
      <c r="CZ1126" s="2" t="n">
        <v>0</v>
      </c>
      <c r="DA1126" s="2" t="n">
        <v>0</v>
      </c>
      <c r="DB1126" s="2" t="n">
        <v>0</v>
      </c>
      <c r="DC1126" s="2" t="n">
        <v>0</v>
      </c>
      <c r="DD1126" s="2" t="n">
        <v>0</v>
      </c>
      <c r="DE1126" s="2" t="n">
        <v>0</v>
      </c>
      <c r="DF1126" s="2" t="n">
        <v>0</v>
      </c>
      <c r="DG1126" s="2" t="n">
        <v>0</v>
      </c>
      <c r="DH1126" s="2" t="n">
        <v>0</v>
      </c>
      <c r="DI1126" s="2" t="n">
        <v>0</v>
      </c>
      <c r="DJ1126" s="2" t="n">
        <v>0</v>
      </c>
      <c r="DK1126" s="2" t="n">
        <v>0</v>
      </c>
      <c r="DL1126" s="2" t="n">
        <v>0</v>
      </c>
      <c r="DM1126" s="2" t="n">
        <v>0</v>
      </c>
      <c r="DN1126" s="2" t="n">
        <v>0</v>
      </c>
      <c r="DO1126" s="2" t="n">
        <v>0</v>
      </c>
      <c r="DP1126" s="2" t="n">
        <v>0</v>
      </c>
      <c r="DQ1126" s="2" t="n">
        <v>0</v>
      </c>
      <c r="DR1126" s="2" t="n">
        <v>0</v>
      </c>
      <c r="DS1126" s="2" t="n">
        <v>0</v>
      </c>
      <c r="DT1126" s="2" t="n">
        <v>0</v>
      </c>
      <c r="DU1126" s="2" t="n">
        <v>0</v>
      </c>
      <c r="DV1126" s="2" t="n">
        <v>0</v>
      </c>
      <c r="DW1126" s="2" t="n">
        <v>0</v>
      </c>
      <c r="DX1126" s="2" t="n">
        <v>0</v>
      </c>
      <c r="DY1126" s="2" t="n">
        <v>0</v>
      </c>
      <c r="DZ1126" s="2" t="n">
        <v>0</v>
      </c>
      <c r="EA1126" s="2" t="n">
        <v>0</v>
      </c>
      <c r="EB1126" s="2" t="n">
        <v>0</v>
      </c>
      <c r="EC1126" s="2" t="n">
        <v>0</v>
      </c>
      <c r="ED1126" s="2" t="n">
        <v>0</v>
      </c>
      <c r="EE1126" s="2" t="n">
        <v>0</v>
      </c>
      <c r="EF1126" s="2" t="n">
        <v>0</v>
      </c>
      <c r="EG1126" s="2" t="n">
        <v>0</v>
      </c>
      <c r="EH1126" s="2" t="n">
        <v>0</v>
      </c>
      <c r="EI1126" s="2" t="n">
        <v>0</v>
      </c>
      <c r="EJ1126" s="2" t="n">
        <v>0</v>
      </c>
      <c r="EK1126" s="2" t="n">
        <v>0</v>
      </c>
      <c r="EL1126" s="2" t="n">
        <v>0</v>
      </c>
      <c r="EM1126" s="2" t="n">
        <v>0</v>
      </c>
      <c r="EN1126" s="2" t="n">
        <v>0</v>
      </c>
      <c r="EO1126" s="2" t="n">
        <v>0</v>
      </c>
      <c r="EP112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Torre Catharina </t>
        </is>
      </c>
      <c r="M1" s="116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9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25914150</v>
      </c>
      <c r="C5" s="4" t="inlineStr">
        <is>
          <t>CONTENÇÕES TRECHO 2</t>
        </is>
      </c>
      <c r="D5" s="4" t="inlineStr">
        <is>
          <t>-</t>
        </is>
      </c>
      <c r="E5" s="4" t="inlineStr">
        <is>
          <t>SERVIÇOS INICIAIS</t>
        </is>
      </c>
      <c r="F5" s="119" t="n">
        <v>45721</v>
      </c>
      <c r="G5" s="119" t="n">
        <v>45790</v>
      </c>
      <c r="H5" s="119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CONTENÇÕES TRECHO 2</t>
        </is>
      </c>
      <c r="S5" s="4" t="inlineStr">
        <is>
          <t>13</t>
        </is>
      </c>
      <c r="T5" s="4" t="inlineStr">
        <is>
          <t>Contenções trecho 2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9241307</v>
      </c>
      <c r="C6" s="4" t="inlineStr">
        <is>
          <t>CONTENÇÕES TRECHO 2</t>
        </is>
      </c>
      <c r="D6" s="4" t="inlineStr">
        <is>
          <t>T3 - Escavação</t>
        </is>
      </c>
      <c r="E6" s="4" t="inlineStr">
        <is>
          <t>SERVIÇOS INICIAIS</t>
        </is>
      </c>
      <c r="F6" s="119" t="n">
        <v>45730</v>
      </c>
      <c r="G6" s="119" t="n">
        <v>45748</v>
      </c>
      <c r="H6" s="119" t="n">
        <v>46293</v>
      </c>
      <c r="I6" s="4" t="n">
        <v>100</v>
      </c>
      <c r="J6" s="4" t="n">
        <v>100</v>
      </c>
      <c r="K6" s="4" t="n">
        <v>100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CONTENÇÃO TRECHO 6</t>
        </is>
      </c>
      <c r="S6" s="4" t="inlineStr">
        <is>
          <t>13</t>
        </is>
      </c>
      <c r="T6" s="4" t="inlineStr">
        <is>
          <t>Contenção trecho 6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9241308</v>
      </c>
      <c r="C7" s="4" t="inlineStr">
        <is>
          <t>CONTENÇÕES TRECHO 2</t>
        </is>
      </c>
      <c r="D7" s="4" t="inlineStr">
        <is>
          <t>T3 - Armação e concretagem</t>
        </is>
      </c>
      <c r="E7" s="4" t="inlineStr">
        <is>
          <t>SERVIÇOS INICIAIS</t>
        </is>
      </c>
      <c r="F7" s="119" t="n">
        <v>45749</v>
      </c>
      <c r="G7" s="119" t="n">
        <v>45749</v>
      </c>
      <c r="H7" s="119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CONTENÇÕES - ESTACAS EM TRADO 1º FASE</t>
        </is>
      </c>
      <c r="S7" s="4" t="inlineStr">
        <is>
          <t>13</t>
        </is>
      </c>
      <c r="T7" s="4" t="inlineStr">
        <is>
          <t>Contenções - estacas em trado 1º fase</t>
        </is>
      </c>
      <c r="U7" s="4" t="inlineStr">
        <is>
          <t>NÃO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9241309</v>
      </c>
      <c r="C8" s="4" t="inlineStr">
        <is>
          <t>CONTENÇÕES TRECHO 2</t>
        </is>
      </c>
      <c r="D8" s="4" t="inlineStr">
        <is>
          <t>T4 - Escavação</t>
        </is>
      </c>
      <c r="E8" s="4" t="inlineStr">
        <is>
          <t>SERVIÇOS INICIAIS</t>
        </is>
      </c>
      <c r="F8" s="119" t="n">
        <v>45721</v>
      </c>
      <c r="G8" s="119" t="n">
        <v>45728</v>
      </c>
      <c r="H8" s="119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PRIMEIRA PRAÇA DE TRABALHO - TUBULÕES</t>
        </is>
      </c>
      <c r="S8" s="4" t="inlineStr">
        <is>
          <t>15</t>
        </is>
      </c>
      <c r="T8" s="4" t="inlineStr">
        <is>
          <t>Primeira praça de trabalho - tubulões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9241310</v>
      </c>
      <c r="C9" s="4" t="inlineStr">
        <is>
          <t>CONTENÇÕES TRECHO 2</t>
        </is>
      </c>
      <c r="D9" s="4" t="inlineStr">
        <is>
          <t>T4 - Armação e concretagem</t>
        </is>
      </c>
      <c r="E9" s="4" t="inlineStr">
        <is>
          <t>SERVIÇOS INICIAIS</t>
        </is>
      </c>
      <c r="F9" s="119" t="n">
        <v>45729</v>
      </c>
      <c r="G9" s="119" t="n">
        <v>45729</v>
      </c>
      <c r="H9" s="119" t="n">
        <v>46293</v>
      </c>
      <c r="I9" s="4" t="n">
        <v>100</v>
      </c>
      <c r="J9" s="4" t="n">
        <v>100</v>
      </c>
      <c r="K9" s="4" t="n">
        <v>100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FUNDAÇÕES PROFUNDAS - GERAL</t>
        </is>
      </c>
      <c r="S9" s="4" t="inlineStr">
        <is>
          <t>15</t>
        </is>
      </c>
      <c r="T9" s="4" t="inlineStr">
        <is>
          <t>Fundações profundas - geral</t>
        </is>
      </c>
      <c r="U9" s="4" t="inlineStr">
        <is>
          <t>NÃO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9241311</v>
      </c>
      <c r="C10" s="4" t="inlineStr">
        <is>
          <t>CONTENÇÕES TRECHO 2</t>
        </is>
      </c>
      <c r="D10" s="4" t="inlineStr">
        <is>
          <t>T6 - Escavação</t>
        </is>
      </c>
      <c r="E10" s="4" t="inlineStr">
        <is>
          <t>SERVIÇOS INICIAIS</t>
        </is>
      </c>
      <c r="F10" s="119" t="n">
        <v>45721</v>
      </c>
      <c r="G10" s="119" t="n">
        <v>45728</v>
      </c>
      <c r="H10" s="119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CONTENÇÃO TRECHO 7</t>
        </is>
      </c>
      <c r="S10" s="4" t="inlineStr">
        <is>
          <t>13</t>
        </is>
      </c>
      <c r="T10" s="4" t="inlineStr">
        <is>
          <t>Contenção trecho 7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9241312</v>
      </c>
      <c r="C11" s="4" t="inlineStr">
        <is>
          <t>CONTENÇÕES TRECHO 2</t>
        </is>
      </c>
      <c r="D11" s="4" t="inlineStr">
        <is>
          <t>T6 - Armação e concretagem</t>
        </is>
      </c>
      <c r="E11" s="4" t="inlineStr">
        <is>
          <t>SERVIÇOS INICIAIS</t>
        </is>
      </c>
      <c r="F11" s="119" t="n">
        <v>45729</v>
      </c>
      <c r="G11" s="119" t="n">
        <v>45729</v>
      </c>
      <c r="H11" s="119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FUNDAÇÕES ACESSO FRONTAL</t>
        </is>
      </c>
      <c r="S11" s="4" t="inlineStr">
        <is>
          <t>15</t>
        </is>
      </c>
      <c r="T11" s="4" t="inlineStr">
        <is>
          <t>Fundações acesso frontal</t>
        </is>
      </c>
      <c r="U11" s="4" t="inlineStr">
        <is>
          <t>SIM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9241313</v>
      </c>
      <c r="C12" s="4" t="inlineStr">
        <is>
          <t>CONTENÇÕES TRECHO 2</t>
        </is>
      </c>
      <c r="D12" s="4" t="inlineStr">
        <is>
          <t>T7 - Escavação</t>
        </is>
      </c>
      <c r="E12" s="4" t="inlineStr">
        <is>
          <t>SERVIÇOS INICIAIS</t>
        </is>
      </c>
      <c r="F12" s="119" t="n">
        <v>45756</v>
      </c>
      <c r="G12" s="119" t="n">
        <v>45764</v>
      </c>
      <c r="H12" s="119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CONTENÇÃO TRECHO 4</t>
        </is>
      </c>
      <c r="S12" s="4" t="inlineStr">
        <is>
          <t>13</t>
        </is>
      </c>
      <c r="T12" s="4" t="inlineStr">
        <is>
          <t>Contenção trecho 4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9241314</v>
      </c>
      <c r="C13" s="4" t="inlineStr">
        <is>
          <t>CONTENÇÕES TRECHO 2</t>
        </is>
      </c>
      <c r="D13" s="4" t="inlineStr">
        <is>
          <t>T7 - Armação e concretagem</t>
        </is>
      </c>
      <c r="E13" s="4" t="inlineStr">
        <is>
          <t>SERVIÇOS INICIAIS</t>
        </is>
      </c>
      <c r="F13" s="119" t="n">
        <v>45769</v>
      </c>
      <c r="G13" s="119" t="n">
        <v>45769</v>
      </c>
      <c r="H13" s="119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BLOCOS E CINTAS - PERIFERIA ALAMEDA</t>
        </is>
      </c>
      <c r="S13" s="4" t="inlineStr">
        <is>
          <t>16</t>
        </is>
      </c>
      <c r="T13" s="4" t="inlineStr">
        <is>
          <t>Blocos e cintas - periferia alameda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9241315</v>
      </c>
      <c r="C14" s="4" t="inlineStr">
        <is>
          <t>CONTENÇÕES TRECHO 2</t>
        </is>
      </c>
      <c r="D14" s="4" t="inlineStr">
        <is>
          <t>T8 - Escavação</t>
        </is>
      </c>
      <c r="E14" s="4" t="inlineStr">
        <is>
          <t>SERVIÇOS INICIAIS</t>
        </is>
      </c>
      <c r="F14" s="119" t="n">
        <v>45744</v>
      </c>
      <c r="G14" s="119" t="n">
        <v>45754</v>
      </c>
      <c r="H14" s="119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FUNDAÇÕES PRIMEIRA PRAÇA DE TRABALHO</t>
        </is>
      </c>
      <c r="S14" s="4" t="inlineStr">
        <is>
          <t>15</t>
        </is>
      </c>
      <c r="T14" s="4" t="inlineStr">
        <is>
          <t>Fundações primeira praça de trabalho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9241316</v>
      </c>
      <c r="C15" s="4" t="inlineStr">
        <is>
          <t>CONTENÇÕES TRECHO 2</t>
        </is>
      </c>
      <c r="D15" s="4" t="inlineStr">
        <is>
          <t>T8 - Armação e concretagem</t>
        </is>
      </c>
      <c r="E15" s="4" t="inlineStr">
        <is>
          <t>SERVIÇOS INICIAIS</t>
        </is>
      </c>
      <c r="F15" s="119" t="n">
        <v>45755</v>
      </c>
      <c r="G15" s="119" t="n">
        <v>45755</v>
      </c>
      <c r="H15" s="119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SERVIÇOS INICIAIS - ADEQUAÇÃO PARA INÍCIO DAS ESTACAS</t>
        </is>
      </c>
      <c r="S15" s="4" t="inlineStr">
        <is>
          <t>12</t>
        </is>
      </c>
      <c r="T15" s="4" t="inlineStr">
        <is>
          <t>Serviços iniciais - adequação para início das estacas</t>
        </is>
      </c>
      <c r="U15" s="4" t="inlineStr">
        <is>
          <t>SIM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9241317</v>
      </c>
      <c r="C16" s="4" t="inlineStr">
        <is>
          <t>CONTENÇÕES TRECHO 2</t>
        </is>
      </c>
      <c r="D16" s="4" t="inlineStr">
        <is>
          <t>T9 - Escavação</t>
        </is>
      </c>
      <c r="E16" s="4" t="inlineStr">
        <is>
          <t>SERVIÇOS INICIAIS</t>
        </is>
      </c>
      <c r="F16" s="119" t="n">
        <v>45756</v>
      </c>
      <c r="G16" s="119" t="n">
        <v>45764</v>
      </c>
      <c r="H16" s="119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CONTENÇÕES - GERAL</t>
        </is>
      </c>
      <c r="S16" s="4" t="inlineStr">
        <is>
          <t>13</t>
        </is>
      </c>
      <c r="T16" s="4" t="inlineStr">
        <is>
          <t>Contenções - geral</t>
        </is>
      </c>
      <c r="U16" s="4" t="inlineStr">
        <is>
          <t>NÃO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9241318</v>
      </c>
      <c r="C17" s="4" t="inlineStr">
        <is>
          <t>CONTENÇÕES TRECHO 2</t>
        </is>
      </c>
      <c r="D17" s="4" t="inlineStr">
        <is>
          <t>T9 - Armação e concretagem</t>
        </is>
      </c>
      <c r="E17" s="4" t="inlineStr">
        <is>
          <t>SERVIÇOS INICIAIS</t>
        </is>
      </c>
      <c r="F17" s="119" t="n">
        <v>45769</v>
      </c>
      <c r="G17" s="119" t="n">
        <v>45769</v>
      </c>
      <c r="H17" s="119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BLOCOS E CINTAS - MEDIÇÃO</t>
        </is>
      </c>
      <c r="S17" s="4" t="inlineStr">
        <is>
          <t>16</t>
        </is>
      </c>
      <c r="T17" s="4" t="inlineStr">
        <is>
          <t>Blocos e cintas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9241319</v>
      </c>
      <c r="C18" s="4" t="inlineStr">
        <is>
          <t>CONTENÇÕES TRECHO 2</t>
        </is>
      </c>
      <c r="D18" s="4" t="inlineStr">
        <is>
          <t>T10 - Escavação</t>
        </is>
      </c>
      <c r="E18" s="4" t="inlineStr">
        <is>
          <t>SERVIÇOS INICIAIS</t>
        </is>
      </c>
      <c r="F18" s="119" t="n">
        <v>45721</v>
      </c>
      <c r="G18" s="119" t="n">
        <v>45729</v>
      </c>
      <c r="H18" s="119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FUNDAÇÕES SEGUNDA PRAÇA DE TRABALHO</t>
        </is>
      </c>
      <c r="S18" s="4" t="inlineStr">
        <is>
          <t>15</t>
        </is>
      </c>
      <c r="T18" s="4" t="inlineStr">
        <is>
          <t>Fundações segunda praça de trabalho</t>
        </is>
      </c>
      <c r="U18" s="4" t="inlineStr">
        <is>
          <t>SIM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9241320</v>
      </c>
      <c r="C19" s="4" t="inlineStr">
        <is>
          <t>CONTENÇÕES TRECHO 2</t>
        </is>
      </c>
      <c r="D19" s="4" t="inlineStr">
        <is>
          <t>T10 - Armação e concretagem</t>
        </is>
      </c>
      <c r="E19" s="4" t="inlineStr">
        <is>
          <t>SERVIÇOS INICIAIS</t>
        </is>
      </c>
      <c r="F19" s="119" t="n">
        <v>45730</v>
      </c>
      <c r="G19" s="119" t="n">
        <v>45730</v>
      </c>
      <c r="H19" s="119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CONTENÇÃO TRECHO 3</t>
        </is>
      </c>
      <c r="S19" s="4" t="inlineStr">
        <is>
          <t>13</t>
        </is>
      </c>
      <c r="T19" s="4" t="inlineStr">
        <is>
          <t>Contenção trecho 3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9241321</v>
      </c>
      <c r="C20" s="4" t="inlineStr">
        <is>
          <t>CONTENÇÕES TRECHO 2</t>
        </is>
      </c>
      <c r="D20" s="4" t="inlineStr">
        <is>
          <t>T13 - Escavação</t>
        </is>
      </c>
      <c r="E20" s="4" t="inlineStr">
        <is>
          <t>SERVIÇOS INICIAIS</t>
        </is>
      </c>
      <c r="F20" s="119" t="n">
        <v>45721</v>
      </c>
      <c r="G20" s="119" t="n">
        <v>45733</v>
      </c>
      <c r="H20" s="119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ESTRUTURA - AFASTAMENTO FRONTAL - MEDIÇÃO</t>
        </is>
      </c>
      <c r="S20" s="4" t="inlineStr">
        <is>
          <t>17</t>
        </is>
      </c>
      <c r="T20" s="4" t="inlineStr">
        <is>
          <t>Estrutura - afastamento frontal - medição</t>
        </is>
      </c>
      <c r="U20" s="4" t="inlineStr">
        <is>
          <t>SIM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9241322</v>
      </c>
      <c r="C21" s="4" t="inlineStr">
        <is>
          <t>CONTENÇÕES TRECHO 2</t>
        </is>
      </c>
      <c r="D21" s="4" t="inlineStr">
        <is>
          <t>T13 - Armação e concretagem</t>
        </is>
      </c>
      <c r="E21" s="4" t="inlineStr">
        <is>
          <t>SERVIÇOS INICIAIS</t>
        </is>
      </c>
      <c r="F21" s="119" t="n">
        <v>45734</v>
      </c>
      <c r="G21" s="119" t="n">
        <v>45734</v>
      </c>
      <c r="H21" s="119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FUNDAÇÕES CHOPP DA FÁBRICA</t>
        </is>
      </c>
      <c r="S21" s="4" t="inlineStr">
        <is>
          <t>15</t>
        </is>
      </c>
      <c r="T21" s="4" t="inlineStr">
        <is>
          <t>Fundações chopp da fábrica</t>
        </is>
      </c>
      <c r="U21" s="4" t="inlineStr">
        <is>
          <t>SIM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9241323</v>
      </c>
      <c r="C22" s="4" t="inlineStr">
        <is>
          <t>CONTENÇÕES TRECHO 2</t>
        </is>
      </c>
      <c r="D22" s="4" t="inlineStr">
        <is>
          <t>Viga do coroamento - Forma</t>
        </is>
      </c>
      <c r="E22" s="4" t="inlineStr">
        <is>
          <t>SERVIÇOS INICIAIS</t>
        </is>
      </c>
      <c r="F22" s="119" t="n">
        <v>45770</v>
      </c>
      <c r="G22" s="119" t="n">
        <v>45784</v>
      </c>
      <c r="H22" s="119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CONTENÇÕES EM ESTACAS</t>
        </is>
      </c>
      <c r="S22" s="4" t="inlineStr">
        <is>
          <t>13</t>
        </is>
      </c>
      <c r="T22" s="4" t="inlineStr">
        <is>
          <t>Contenções em estacas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9241324</v>
      </c>
      <c r="C23" s="4" t="inlineStr">
        <is>
          <t>CONTENÇÕES TRECHO 2</t>
        </is>
      </c>
      <c r="D23" s="4" t="inlineStr">
        <is>
          <t>Viga do coroamento - Armação</t>
        </is>
      </c>
      <c r="E23" s="4" t="inlineStr">
        <is>
          <t>SERVIÇOS INICIAIS</t>
        </is>
      </c>
      <c r="F23" s="119" t="n">
        <v>45770</v>
      </c>
      <c r="G23" s="119" t="n">
        <v>45784</v>
      </c>
      <c r="H23" s="119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TERRAPLENAGEM - LIBERAÇÃO DOS TIRANTES</t>
        </is>
      </c>
      <c r="S23" s="4" t="inlineStr">
        <is>
          <t>14</t>
        </is>
      </c>
      <c r="T23" s="4" t="inlineStr">
        <is>
          <t>Terraplenagem - liberação dos tirantes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9241325</v>
      </c>
      <c r="C24" s="4" t="inlineStr">
        <is>
          <t>CONTENÇÕES TRECHO 2</t>
        </is>
      </c>
      <c r="D24" s="4" t="inlineStr">
        <is>
          <t>Viga do coroamento - Concretagem</t>
        </is>
      </c>
      <c r="E24" s="4" t="inlineStr">
        <is>
          <t>SERVIÇOS INICIAIS</t>
        </is>
      </c>
      <c r="F24" s="119" t="n">
        <v>45785</v>
      </c>
      <c r="G24" s="119" t="n">
        <v>45785</v>
      </c>
      <c r="H24" s="119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CONTENÇÃO TRECHO 5</t>
        </is>
      </c>
      <c r="S24" s="4" t="inlineStr">
        <is>
          <t>13</t>
        </is>
      </c>
      <c r="T24" s="4" t="inlineStr">
        <is>
          <t>Contenção trecho 5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9464785</v>
      </c>
      <c r="C25" s="4" t="inlineStr">
        <is>
          <t>CONTENÇÕES TRECHO 2</t>
        </is>
      </c>
      <c r="D25" s="4" t="inlineStr">
        <is>
          <t>T1 - Escavação</t>
        </is>
      </c>
      <c r="E25" s="4" t="inlineStr">
        <is>
          <t>SERVIÇOS INICIAIS</t>
        </is>
      </c>
      <c r="F25" s="119" t="n">
        <v>45785</v>
      </c>
      <c r="G25" s="119" t="n">
        <v>45789</v>
      </c>
      <c r="H25" s="119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TERRAPLENAGEM GERAL</t>
        </is>
      </c>
      <c r="S25" s="4" t="inlineStr">
        <is>
          <t>14</t>
        </is>
      </c>
      <c r="T25" s="4" t="inlineStr">
        <is>
          <t>Terraplenagem geral</t>
        </is>
      </c>
      <c r="U25" s="4" t="inlineStr">
        <is>
          <t>SIM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9464786</v>
      </c>
      <c r="C26" s="4" t="inlineStr">
        <is>
          <t>CONTENÇÕES TRECHO 2</t>
        </is>
      </c>
      <c r="D26" s="4" t="inlineStr">
        <is>
          <t>T1 - Armação e Concretagem</t>
        </is>
      </c>
      <c r="E26" s="4" t="inlineStr">
        <is>
          <t>SERVIÇOS INICIAIS</t>
        </is>
      </c>
      <c r="F26" s="119" t="n">
        <v>45790</v>
      </c>
      <c r="G26" s="119" t="n">
        <v>45790</v>
      </c>
      <c r="H26" s="119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FUNDAÇÕES 1125 PRÉDIO</t>
        </is>
      </c>
      <c r="S26" s="4" t="inlineStr">
        <is>
          <t>15</t>
        </is>
      </c>
      <c r="T26" s="4" t="inlineStr">
        <is>
          <t>Fundações 1125 prédio</t>
        </is>
      </c>
      <c r="U26" s="4" t="inlineStr">
        <is>
          <t>SIM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9464789</v>
      </c>
      <c r="C27" s="4" t="inlineStr">
        <is>
          <t>CONTENÇÕES TRECHO 2</t>
        </is>
      </c>
      <c r="D27" s="4" t="inlineStr">
        <is>
          <t>T2- Escavação</t>
        </is>
      </c>
      <c r="E27" s="4" t="inlineStr">
        <is>
          <t>SERVIÇOS INICIAIS</t>
        </is>
      </c>
      <c r="F27" s="119" t="n">
        <v>45721</v>
      </c>
      <c r="G27" s="119" t="n">
        <v>45730</v>
      </c>
      <c r="H27" s="119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TIRANTES</t>
        </is>
      </c>
      <c r="S27" s="4" t="inlineStr">
        <is>
          <t>13</t>
        </is>
      </c>
      <c r="T27" s="4" t="inlineStr">
        <is>
          <t>Tirantes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9464790</v>
      </c>
      <c r="C28" s="4" t="inlineStr">
        <is>
          <t>CONTENÇÕES TRECHO 2</t>
        </is>
      </c>
      <c r="D28" s="4" t="inlineStr">
        <is>
          <t>T2 - Armação e concretagem</t>
        </is>
      </c>
      <c r="E28" s="4" t="inlineStr">
        <is>
          <t>SERVIÇOS INICIAIS</t>
        </is>
      </c>
      <c r="F28" s="119" t="n">
        <v>45733</v>
      </c>
      <c r="G28" s="119" t="n">
        <v>45733</v>
      </c>
      <c r="H28" s="119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BLOCOS E CINTAS - TORRE</t>
        </is>
      </c>
      <c r="S28" s="4" t="inlineStr">
        <is>
          <t>16</t>
        </is>
      </c>
      <c r="T28" s="4" t="inlineStr">
        <is>
          <t>Blocos e cintas - torre</t>
        </is>
      </c>
      <c r="U28" s="4" t="inlineStr">
        <is>
          <t>SIM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25914837</v>
      </c>
      <c r="C29" s="4" t="inlineStr">
        <is>
          <t>CONTENÇÃO TRECHO 6</t>
        </is>
      </c>
      <c r="D29" s="4" t="inlineStr">
        <is>
          <t>-</t>
        </is>
      </c>
      <c r="E29" s="4" t="inlineStr">
        <is>
          <t>SERVIÇOS INICIAIS</t>
        </is>
      </c>
      <c r="F29" s="119" t="n">
        <v>45726</v>
      </c>
      <c r="G29" s="119" t="n">
        <v>45798</v>
      </c>
      <c r="H29" s="119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- PROJEÇÃO ALAMEDA - MEDIÇÃO</t>
        </is>
      </c>
      <c r="S29" s="4" t="inlineStr">
        <is>
          <t>17</t>
        </is>
      </c>
      <c r="T29" s="4" t="inlineStr">
        <is>
          <t>Estrutura - projeção alameda - medição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9242354</v>
      </c>
      <c r="C30" s="4" t="inlineStr">
        <is>
          <t>CONTENÇÃO TRECHO 6</t>
        </is>
      </c>
      <c r="D30" s="4" t="inlineStr">
        <is>
          <t>T1 - Escavação</t>
        </is>
      </c>
      <c r="E30" s="4" t="inlineStr">
        <is>
          <t>SERVIÇOS INICIAIS</t>
        </is>
      </c>
      <c r="F30" s="119" t="n">
        <v>45726</v>
      </c>
      <c r="G30" s="119" t="n">
        <v>45751</v>
      </c>
      <c r="H30" s="119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ÚLTIMA FASE DE FUNDAÇÕES - PRÉDIO</t>
        </is>
      </c>
      <c r="S30" s="4" t="inlineStr">
        <is>
          <t>15</t>
        </is>
      </c>
      <c r="T30" s="4" t="inlineStr">
        <is>
          <t>Última fase de fundações - prédio</t>
        </is>
      </c>
      <c r="U30" s="4" t="inlineStr">
        <is>
          <t>SIM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9242355</v>
      </c>
      <c r="C31" s="4" t="inlineStr">
        <is>
          <t>CONTENÇÃO TRECHO 6</t>
        </is>
      </c>
      <c r="D31" s="4" t="inlineStr">
        <is>
          <t>T1 - Armação e concretagem</t>
        </is>
      </c>
      <c r="E31" s="4" t="inlineStr">
        <is>
          <t>SERVIÇOS INICIAIS</t>
        </is>
      </c>
      <c r="F31" s="119" t="n">
        <v>45754</v>
      </c>
      <c r="G31" s="119" t="n">
        <v>45754</v>
      </c>
      <c r="H31" s="119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DE COROAMENTO</t>
        </is>
      </c>
      <c r="S31" s="4" t="inlineStr">
        <is>
          <t>13</t>
        </is>
      </c>
      <c r="T31" s="4" t="inlineStr">
        <is>
          <t>Viga de coroamento</t>
        </is>
      </c>
      <c r="U31" s="4" t="inlineStr">
        <is>
          <t>NÃO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9242381</v>
      </c>
      <c r="C32" s="4" t="inlineStr">
        <is>
          <t>CONTENÇÃO TRECHO 6</t>
        </is>
      </c>
      <c r="D32" s="4" t="inlineStr">
        <is>
          <t>T2 - Escavação</t>
        </is>
      </c>
      <c r="E32" s="4" t="inlineStr">
        <is>
          <t>SERVIÇOS INICIAIS</t>
        </is>
      </c>
      <c r="F32" s="119" t="n">
        <v>45761</v>
      </c>
      <c r="G32" s="119" t="n">
        <v>45771</v>
      </c>
      <c r="H32" s="119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CONTENÇÃO - BLOCO DO ELEVADOR</t>
        </is>
      </c>
      <c r="S32" s="4" t="inlineStr">
        <is>
          <t>13</t>
        </is>
      </c>
      <c r="T32" s="4" t="inlineStr">
        <is>
          <t>Contenção - bloco do elevador</t>
        </is>
      </c>
      <c r="U32" s="4" t="inlineStr">
        <is>
          <t>SIM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9242382</v>
      </c>
      <c r="C33" s="4" t="inlineStr">
        <is>
          <t>CONTENÇÃO TRECHO 6</t>
        </is>
      </c>
      <c r="D33" s="4" t="inlineStr">
        <is>
          <t>T2 - Armação e concretagem</t>
        </is>
      </c>
      <c r="E33" s="4" t="inlineStr">
        <is>
          <t>SERVIÇOS INICIAIS</t>
        </is>
      </c>
      <c r="F33" s="119" t="n">
        <v>45772</v>
      </c>
      <c r="G33" s="119" t="n">
        <v>45772</v>
      </c>
      <c r="H33" s="119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TERRAPLENAGEM - PÓS TIRANTE</t>
        </is>
      </c>
      <c r="S33" s="4" t="inlineStr">
        <is>
          <t>14</t>
        </is>
      </c>
      <c r="T33" s="4" t="inlineStr">
        <is>
          <t>Terraplenagem - pós tirante</t>
        </is>
      </c>
      <c r="U33" s="4" t="inlineStr">
        <is>
          <t>SIM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9242383</v>
      </c>
      <c r="C34" s="4" t="inlineStr">
        <is>
          <t>CONTENÇÃO TRECHO 6</t>
        </is>
      </c>
      <c r="D34" s="4" t="inlineStr">
        <is>
          <t>T4 - Escavação</t>
        </is>
      </c>
      <c r="E34" s="4" t="inlineStr">
        <is>
          <t>SERVIÇOS INICIAIS</t>
        </is>
      </c>
      <c r="F34" s="119" t="n">
        <v>45726</v>
      </c>
      <c r="G34" s="119" t="n">
        <v>45743</v>
      </c>
      <c r="H34" s="119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CONCRETO PROJETADO (CONTENÇÕES)</t>
        </is>
      </c>
      <c r="S34" s="4" t="inlineStr">
        <is>
          <t>13</t>
        </is>
      </c>
      <c r="T34" s="4" t="inlineStr">
        <is>
          <t>Concreto projetado (contenções)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9242384</v>
      </c>
      <c r="C35" s="4" t="inlineStr">
        <is>
          <t>CONTENÇÃO TRECHO 6</t>
        </is>
      </c>
      <c r="D35" s="4" t="inlineStr">
        <is>
          <t>T4 - Armação e concretagem</t>
        </is>
      </c>
      <c r="E35" s="4" t="inlineStr">
        <is>
          <t>SERVIÇOS INICIAIS</t>
        </is>
      </c>
      <c r="F35" s="119" t="n">
        <v>45744</v>
      </c>
      <c r="G35" s="119" t="n">
        <v>45744</v>
      </c>
      <c r="H35" s="119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ESTRUTURA - PROJEÇÃO ALAMEDA (2º ETAPA) - MEDIÇÃO</t>
        </is>
      </c>
      <c r="S35" s="4" t="inlineStr">
        <is>
          <t>17</t>
        </is>
      </c>
      <c r="T35" s="4" t="inlineStr">
        <is>
          <t>Estrutura - projeção alameda (2º etapa) - medição</t>
        </is>
      </c>
      <c r="U35" s="4" t="inlineStr">
        <is>
          <t>SIM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9242385</v>
      </c>
      <c r="C36" s="4" t="inlineStr">
        <is>
          <t>CONTENÇÃO TRECHO 6</t>
        </is>
      </c>
      <c r="D36" s="4" t="inlineStr">
        <is>
          <t>T7 - Escavação</t>
        </is>
      </c>
      <c r="E36" s="4" t="inlineStr">
        <is>
          <t>SERVIÇOS INICIAIS</t>
        </is>
      </c>
      <c r="F36" s="119" t="n">
        <v>45789</v>
      </c>
      <c r="G36" s="119" t="n">
        <v>45797</v>
      </c>
      <c r="H36" s="119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CONTENÇÃO - SUBESTAÇÃO</t>
        </is>
      </c>
      <c r="S36" s="4" t="inlineStr">
        <is>
          <t>13</t>
        </is>
      </c>
      <c r="T36" s="4" t="inlineStr">
        <is>
          <t>Contenção - subestação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9242386</v>
      </c>
      <c r="C37" s="4" t="inlineStr">
        <is>
          <t>CONTENÇÃO TRECHO 6</t>
        </is>
      </c>
      <c r="D37" s="4" t="inlineStr">
        <is>
          <t>T7 - Armação e concretagem</t>
        </is>
      </c>
      <c r="E37" s="4" t="inlineStr">
        <is>
          <t>SERVIÇOS INICIAIS</t>
        </is>
      </c>
      <c r="F37" s="119" t="n">
        <v>45798</v>
      </c>
      <c r="G37" s="119" t="n">
        <v>45798</v>
      </c>
      <c r="H37" s="119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ESTRUTURA - PROJEÇÃO CONCORDIA - MEDIÇÃO</t>
        </is>
      </c>
      <c r="S37" s="4" t="inlineStr">
        <is>
          <t>17</t>
        </is>
      </c>
      <c r="T37" s="4" t="inlineStr">
        <is>
          <t>Estrutura - projeção concordia - medição</t>
        </is>
      </c>
      <c r="U37" s="4" t="inlineStr">
        <is>
          <t>SIM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9242438</v>
      </c>
      <c r="C38" s="4" t="inlineStr">
        <is>
          <t>CONTENÇÃO TRECHO 6</t>
        </is>
      </c>
      <c r="D38" s="4" t="inlineStr">
        <is>
          <t>T5 - Escavação</t>
        </is>
      </c>
      <c r="E38" s="4" t="inlineStr">
        <is>
          <t>SERVIÇOS INICIAIS</t>
        </is>
      </c>
      <c r="F38" s="119" t="n">
        <v>45747</v>
      </c>
      <c r="G38" s="119" t="n">
        <v>45758</v>
      </c>
      <c r="H38" s="119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ESTRUTURA TORRE - MEDIÇÃO</t>
        </is>
      </c>
      <c r="S38" s="4" t="inlineStr">
        <is>
          <t>17</t>
        </is>
      </c>
      <c r="T38" s="4" t="inlineStr">
        <is>
          <t>Estrutura torre - medição</t>
        </is>
      </c>
      <c r="U38" s="4" t="inlineStr">
        <is>
          <t>SIM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9242439</v>
      </c>
      <c r="C39" s="4" t="inlineStr">
        <is>
          <t>CONTENÇÃO TRECHO 6</t>
        </is>
      </c>
      <c r="D39" s="4" t="inlineStr">
        <is>
          <t>T5 - Armação e concretagem</t>
        </is>
      </c>
      <c r="E39" s="4" t="inlineStr">
        <is>
          <t>SERVIÇOS INICIAIS</t>
        </is>
      </c>
      <c r="F39" s="119" t="n">
        <v>45761</v>
      </c>
      <c r="G39" s="119" t="n">
        <v>45761</v>
      </c>
      <c r="H39" s="119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ESTRUTURA ALAMEDA - LOOKAHEAD</t>
        </is>
      </c>
      <c r="S39" s="4" t="inlineStr">
        <is>
          <t>17</t>
        </is>
      </c>
      <c r="T39" s="4" t="inlineStr">
        <is>
          <t>Estrutura alameda - lookahead</t>
        </is>
      </c>
      <c r="U39" s="4" t="inlineStr">
        <is>
          <t>SIM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9242440</v>
      </c>
      <c r="C40" s="4" t="inlineStr">
        <is>
          <t>CONTENÇÃO TRECHO 6</t>
        </is>
      </c>
      <c r="D40" s="4" t="inlineStr">
        <is>
          <t>T11 - Escavação</t>
        </is>
      </c>
      <c r="E40" s="4" t="inlineStr">
        <is>
          <t>SERVIÇOS INICIAIS</t>
        </is>
      </c>
      <c r="F40" s="119" t="n">
        <v>45747</v>
      </c>
      <c r="G40" s="119" t="n">
        <v>45758</v>
      </c>
      <c r="H40" s="119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ESTRUTURA- PROJEÇÃO OLYMPUS - MEDIÇÃO</t>
        </is>
      </c>
      <c r="S40" s="4" t="inlineStr">
        <is>
          <t>17</t>
        </is>
      </c>
      <c r="T40" s="4" t="inlineStr">
        <is>
          <t>Estrutura- projeção olympus - medição</t>
        </is>
      </c>
      <c r="U40" s="4" t="inlineStr">
        <is>
          <t>SIM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9242441</v>
      </c>
      <c r="C41" s="4" t="inlineStr">
        <is>
          <t>CONTENÇÃO TRECHO 6</t>
        </is>
      </c>
      <c r="D41" s="4" t="inlineStr">
        <is>
          <t>T11 - Armação e concretagem</t>
        </is>
      </c>
      <c r="E41" s="4" t="inlineStr">
        <is>
          <t>SERVIÇOS INICIAIS</t>
        </is>
      </c>
      <c r="F41" s="119" t="n">
        <v>45761</v>
      </c>
      <c r="G41" s="119" t="n">
        <v>45761</v>
      </c>
      <c r="H41" s="119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ESTRUTURA TORRE - LOOKAHEAD</t>
        </is>
      </c>
      <c r="S41" s="4" t="inlineStr">
        <is>
          <t>17</t>
        </is>
      </c>
      <c r="T41" s="4" t="inlineStr">
        <is>
          <t>Estrutura torre - lookahead</t>
        </is>
      </c>
      <c r="U41" s="4" t="inlineStr">
        <is>
          <t>SIM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9242442</v>
      </c>
      <c r="C42" s="4" t="inlineStr">
        <is>
          <t>CONTENÇÃO TRECHO 6</t>
        </is>
      </c>
      <c r="D42" s="4" t="inlineStr">
        <is>
          <t>T15 - Escavação</t>
        </is>
      </c>
      <c r="E42" s="4" t="inlineStr">
        <is>
          <t>SERVIÇOS INICIAIS</t>
        </is>
      </c>
      <c r="F42" s="119" t="n">
        <v>45742</v>
      </c>
      <c r="G42" s="119" t="n">
        <v>45755</v>
      </c>
      <c r="H42" s="119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OBRA CIVIL CÂMARA</t>
        </is>
      </c>
      <c r="S42" s="4" t="inlineStr">
        <is>
          <t>17</t>
        </is>
      </c>
      <c r="T42" s="4" t="inlineStr">
        <is>
          <t>Obra civil câmara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9242443</v>
      </c>
      <c r="C43" s="4" t="inlineStr">
        <is>
          <t>CONTENÇÃO TRECHO 6</t>
        </is>
      </c>
      <c r="D43" s="4" t="inlineStr">
        <is>
          <t>T15 - Armação e concretagem</t>
        </is>
      </c>
      <c r="E43" s="4" t="inlineStr">
        <is>
          <t>SERVIÇOS INICIAIS</t>
        </is>
      </c>
      <c r="F43" s="119" t="n">
        <v>45756</v>
      </c>
      <c r="G43" s="119" t="n">
        <v>45756</v>
      </c>
      <c r="H43" s="119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ESTRUTURA OLYMPUS - LOOKAHEAD</t>
        </is>
      </c>
      <c r="S43" s="4" t="inlineStr">
        <is>
          <t>17</t>
        </is>
      </c>
      <c r="T43" s="4" t="inlineStr">
        <is>
          <t>Estrutura olympus - lookahead</t>
        </is>
      </c>
      <c r="U43" s="4" t="inlineStr">
        <is>
          <t>SIM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9242444</v>
      </c>
      <c r="C44" s="4" t="inlineStr">
        <is>
          <t>CONTENÇÃO TRECHO 6</t>
        </is>
      </c>
      <c r="D44" s="4" t="inlineStr">
        <is>
          <t>T6 - Escavação</t>
        </is>
      </c>
      <c r="E44" s="4" t="inlineStr">
        <is>
          <t>SERVIÇOS INICIAIS</t>
        </is>
      </c>
      <c r="F44" s="119" t="n">
        <v>45775</v>
      </c>
      <c r="G44" s="119" t="n">
        <v>45784</v>
      </c>
      <c r="H44" s="119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ESTRUTURA TORRE - ESCADA</t>
        </is>
      </c>
      <c r="S44" s="4" t="inlineStr">
        <is>
          <t>17</t>
        </is>
      </c>
      <c r="T44" s="4" t="inlineStr">
        <is>
          <t>Estrutura torre - escada</t>
        </is>
      </c>
      <c r="U44" s="4" t="inlineStr">
        <is>
          <t>SIM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9242445</v>
      </c>
      <c r="C45" s="4" t="inlineStr">
        <is>
          <t>CONTENÇÃO TRECHO 6</t>
        </is>
      </c>
      <c r="D45" s="4" t="inlineStr">
        <is>
          <t>T6 - Armação e concretagem</t>
        </is>
      </c>
      <c r="E45" s="4" t="inlineStr">
        <is>
          <t>SERVIÇOS INICIAIS</t>
        </is>
      </c>
      <c r="F45" s="119" t="n">
        <v>45785</v>
      </c>
      <c r="G45" s="119" t="n">
        <v>45785</v>
      </c>
      <c r="H45" s="119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ESTRUTURA - TRIPINHA - LOOKAHEAD</t>
        </is>
      </c>
      <c r="S45" s="4" t="inlineStr">
        <is>
          <t>17</t>
        </is>
      </c>
      <c r="T45" s="4" t="inlineStr">
        <is>
          <t>Estrutura - tripinha - lookahead</t>
        </is>
      </c>
      <c r="U45" s="4" t="inlineStr">
        <is>
          <t>SIM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9242446</v>
      </c>
      <c r="C46" s="4" t="inlineStr">
        <is>
          <t>CONTENÇÃO TRECHO 6</t>
        </is>
      </c>
      <c r="D46" s="4" t="inlineStr">
        <is>
          <t>T12 - Escavação</t>
        </is>
      </c>
      <c r="E46" s="4" t="inlineStr">
        <is>
          <t>SERVIÇOS INICIAIS</t>
        </is>
      </c>
      <c r="F46" s="119" t="n">
        <v>45762</v>
      </c>
      <c r="G46" s="119" t="n">
        <v>45785</v>
      </c>
      <c r="H46" s="119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CONTENÇÃO - CORTINA 3</t>
        </is>
      </c>
      <c r="S46" s="4" t="inlineStr">
        <is>
          <t>13</t>
        </is>
      </c>
      <c r="T46" s="4" t="inlineStr">
        <is>
          <t>Contenção - cortina 3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9242447</v>
      </c>
      <c r="C47" s="4" t="inlineStr">
        <is>
          <t>CONTENÇÃO TRECHO 6</t>
        </is>
      </c>
      <c r="D47" s="4" t="inlineStr">
        <is>
          <t>T12 - Armação e concretagem</t>
        </is>
      </c>
      <c r="E47" s="4" t="inlineStr">
        <is>
          <t>SERVIÇOS INICIAIS</t>
        </is>
      </c>
      <c r="F47" s="119" t="n">
        <v>45786</v>
      </c>
      <c r="G47" s="119" t="n">
        <v>45786</v>
      </c>
      <c r="H47" s="119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ESTRUTURA CONCORDIA - LOOKAHEAD</t>
        </is>
      </c>
      <c r="S47" s="4" t="inlineStr">
        <is>
          <t>17</t>
        </is>
      </c>
      <c r="T47" s="4" t="inlineStr">
        <is>
          <t>Estrutura concordia - lookahead</t>
        </is>
      </c>
      <c r="U47" s="4" t="inlineStr">
        <is>
          <t>SIM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9242448</v>
      </c>
      <c r="C48" s="4" t="inlineStr">
        <is>
          <t>CONTENÇÃO TRECHO 6</t>
        </is>
      </c>
      <c r="D48" s="4" t="inlineStr">
        <is>
          <t>T10 - Escavação</t>
        </is>
      </c>
      <c r="E48" s="4" t="inlineStr">
        <is>
          <t>SERVIÇOS INICIAIS</t>
        </is>
      </c>
      <c r="F48" s="119" t="n">
        <v>45726</v>
      </c>
      <c r="G48" s="119" t="n">
        <v>45743</v>
      </c>
      <c r="H48" s="119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RESERVATÓRIO - LOOKAHEAD</t>
        </is>
      </c>
      <c r="S48" s="4" t="inlineStr">
        <is>
          <t>17</t>
        </is>
      </c>
      <c r="T48" s="4" t="inlineStr">
        <is>
          <t>Reservatório - lookahead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9242449</v>
      </c>
      <c r="C49" s="4" t="inlineStr">
        <is>
          <t>CONTENÇÃO TRECHO 6</t>
        </is>
      </c>
      <c r="D49" s="4" t="inlineStr">
        <is>
          <t>T10 - Armação e concretagem</t>
        </is>
      </c>
      <c r="E49" s="4" t="inlineStr">
        <is>
          <t>SERVIÇOS INICIAIS</t>
        </is>
      </c>
      <c r="F49" s="119" t="n">
        <v>45744</v>
      </c>
      <c r="G49" s="119" t="n">
        <v>45744</v>
      </c>
      <c r="H49" s="119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ESTRUTURA - ESCADA DA TORRE</t>
        </is>
      </c>
      <c r="S49" s="4" t="inlineStr">
        <is>
          <t>17</t>
        </is>
      </c>
      <c r="T49" s="4" t="inlineStr">
        <is>
          <t>Estrutura - escada da torre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9242450</v>
      </c>
      <c r="C50" s="4" t="inlineStr">
        <is>
          <t>CONTENÇÃO TRECHO 6</t>
        </is>
      </c>
      <c r="D50" s="4" t="inlineStr">
        <is>
          <t>T3 - Escavação</t>
        </is>
      </c>
      <c r="E50" s="4" t="inlineStr">
        <is>
          <t>SERVIÇOS INICIAIS</t>
        </is>
      </c>
      <c r="F50" s="119" t="n">
        <v>45775</v>
      </c>
      <c r="G50" s="119" t="n">
        <v>45784</v>
      </c>
      <c r="H50" s="119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ESTRUTURA LOOKAHEAD TAMPA RESERVATÓRIO</t>
        </is>
      </c>
      <c r="S50" s="4" t="inlineStr">
        <is>
          <t>17</t>
        </is>
      </c>
      <c r="T50" s="4" t="inlineStr">
        <is>
          <t>Estrutura lookahead tampa reservatório</t>
        </is>
      </c>
      <c r="U50" s="4" t="inlineStr">
        <is>
          <t>NÃO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9242451</v>
      </c>
      <c r="C51" s="4" t="inlineStr">
        <is>
          <t>CONTENÇÃO TRECHO 6</t>
        </is>
      </c>
      <c r="D51" s="4" t="inlineStr">
        <is>
          <t>T3 - Armação e concretagem</t>
        </is>
      </c>
      <c r="E51" s="4" t="inlineStr">
        <is>
          <t>SERVIÇOS INICIAIS</t>
        </is>
      </c>
      <c r="F51" s="119" t="n">
        <v>45785</v>
      </c>
      <c r="G51" s="119" t="n">
        <v>45785</v>
      </c>
      <c r="H51" s="119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BLOCOS E CINTAS - LOOKAHEAD</t>
        </is>
      </c>
      <c r="S51" s="4" t="inlineStr">
        <is>
          <t>16</t>
        </is>
      </c>
      <c r="T51" s="4" t="inlineStr">
        <is>
          <t>Blocos e cintas - lookahead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9242452</v>
      </c>
      <c r="C52" s="4" t="inlineStr">
        <is>
          <t>CONTENÇÃO TRECHO 6</t>
        </is>
      </c>
      <c r="D52" s="4" t="inlineStr">
        <is>
          <t>T14 - Escavação</t>
        </is>
      </c>
      <c r="E52" s="4" t="inlineStr">
        <is>
          <t>SERVIÇOS INICIAIS</t>
        </is>
      </c>
      <c r="F52" s="119" t="n">
        <v>45757</v>
      </c>
      <c r="G52" s="119" t="n">
        <v>45769</v>
      </c>
      <c r="H52" s="119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ESTRUTURA RAMPA 6° AO 5° SUBSOLO</t>
        </is>
      </c>
      <c r="S52" s="4" t="inlineStr">
        <is>
          <t>17</t>
        </is>
      </c>
      <c r="T52" s="4" t="inlineStr">
        <is>
          <t>Estrutura rampa 6° ao 5° subsolo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9242453</v>
      </c>
      <c r="C53" s="4" t="inlineStr">
        <is>
          <t>CONTENÇÃO TRECHO 6</t>
        </is>
      </c>
      <c r="D53" s="4" t="inlineStr">
        <is>
          <t>T14 - Armação e concretagem</t>
        </is>
      </c>
      <c r="E53" s="4" t="inlineStr">
        <is>
          <t>SERVIÇOS INICIAIS</t>
        </is>
      </c>
      <c r="F53" s="119" t="n">
        <v>45770</v>
      </c>
      <c r="G53" s="119" t="n">
        <v>45770</v>
      </c>
      <c r="H53" s="119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RETIRADA/ESCAVAÇÃO DO TALUDE DA CONTENÇÃO 06</t>
        </is>
      </c>
      <c r="S53" s="4" t="inlineStr">
        <is>
          <t>14</t>
        </is>
      </c>
      <c r="T53" s="4" t="inlineStr">
        <is>
          <t>Retirada/escavação do talude da contenção 06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9242454</v>
      </c>
      <c r="C54" s="4" t="inlineStr">
        <is>
          <t>CONTENÇÃO TRECHO 6</t>
        </is>
      </c>
      <c r="D54" s="4" t="inlineStr">
        <is>
          <t>T8 - Escavação</t>
        </is>
      </c>
      <c r="E54" s="4" t="inlineStr">
        <is>
          <t>SERVIÇOS INICIAIS</t>
        </is>
      </c>
      <c r="F54" s="119" t="n">
        <v>45747</v>
      </c>
      <c r="G54" s="119" t="n">
        <v>45758</v>
      </c>
      <c r="H54" s="119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RAMPA PROJEÇÃO DA TORRE LOOKAHEAD</t>
        </is>
      </c>
      <c r="S54" s="4" t="inlineStr">
        <is>
          <t>17</t>
        </is>
      </c>
      <c r="T54" s="4" t="inlineStr">
        <is>
          <t>Rampa projeção da torre lookahead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9242455</v>
      </c>
      <c r="C55" s="4" t="inlineStr">
        <is>
          <t>CONTENÇÃO TRECHO 6</t>
        </is>
      </c>
      <c r="D55" s="4" t="inlineStr">
        <is>
          <t>T8 - Armação e concretagem</t>
        </is>
      </c>
      <c r="E55" s="4" t="inlineStr">
        <is>
          <t>SERVIÇOS INICIAIS</t>
        </is>
      </c>
      <c r="F55" s="119" t="n">
        <v>45761</v>
      </c>
      <c r="G55" s="119" t="n">
        <v>45761</v>
      </c>
      <c r="H55" s="119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PISO EM CONCRETO PROJEÇÃO CONCORDIA LOOKAHEAD</t>
        </is>
      </c>
      <c r="S55" s="4" t="inlineStr">
        <is>
          <t>17</t>
        </is>
      </c>
      <c r="T55" s="4" t="inlineStr">
        <is>
          <t>Piso em concreto projeção concordia lookahead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9242456</v>
      </c>
      <c r="C56" s="4" t="inlineStr">
        <is>
          <t>CONTENÇÃO TRECHO 6</t>
        </is>
      </c>
      <c r="D56" s="4" t="inlineStr">
        <is>
          <t>T9 - Escavação</t>
        </is>
      </c>
      <c r="E56" s="4" t="inlineStr">
        <is>
          <t>SERVIÇOS INICIAIS</t>
        </is>
      </c>
      <c r="F56" s="119" t="n">
        <v>45769</v>
      </c>
      <c r="G56" s="119" t="n">
        <v>45783</v>
      </c>
      <c r="H56" s="119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ESTRUTURA PROJEÇÃO RAMPA OLIMPUS</t>
        </is>
      </c>
      <c r="S56" s="4" t="inlineStr">
        <is>
          <t>17</t>
        </is>
      </c>
      <c r="T56" s="4" t="inlineStr">
        <is>
          <t>Estrutura projeção rampa olimpus</t>
        </is>
      </c>
      <c r="U56" s="4" t="inlineStr">
        <is>
          <t>SIM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9242457</v>
      </c>
      <c r="C57" s="4" t="inlineStr">
        <is>
          <t>CONTENÇÃO TRECHO 6</t>
        </is>
      </c>
      <c r="D57" s="4" t="inlineStr">
        <is>
          <t>T9 - Armação e concretagem</t>
        </is>
      </c>
      <c r="E57" s="4" t="inlineStr">
        <is>
          <t>SERVIÇOS INICIAIS</t>
        </is>
      </c>
      <c r="F57" s="119" t="n">
        <v>45784</v>
      </c>
      <c r="G57" s="119" t="n">
        <v>45784</v>
      </c>
      <c r="H57" s="119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TRATAMENTO DE CONCRETO APARENTE</t>
        </is>
      </c>
      <c r="S57" s="4" t="inlineStr">
        <is>
          <t>35</t>
        </is>
      </c>
      <c r="T57" s="4" t="inlineStr">
        <is>
          <t>Tratamento de concreto aparente</t>
        </is>
      </c>
      <c r="U57" s="4" t="inlineStr">
        <is>
          <t>NÃO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9242458</v>
      </c>
      <c r="C58" s="4" t="inlineStr">
        <is>
          <t>CONTENÇÃO TRECHO 6</t>
        </is>
      </c>
      <c r="D58" s="4" t="inlineStr">
        <is>
          <t>T13 - Escavação</t>
        </is>
      </c>
      <c r="E58" s="4" t="inlineStr">
        <is>
          <t>SERVIÇOS INICIAIS</t>
        </is>
      </c>
      <c r="F58" s="119" t="n">
        <v>45726</v>
      </c>
      <c r="G58" s="119" t="n">
        <v>45758</v>
      </c>
      <c r="H58" s="119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ALVENARIA</t>
        </is>
      </c>
      <c r="S58" s="4" t="inlineStr">
        <is>
          <t>18</t>
        </is>
      </c>
      <c r="T58" s="4" t="inlineStr">
        <is>
          <t>Alvenaria</t>
        </is>
      </c>
      <c r="U58" s="4" t="inlineStr">
        <is>
          <t>SIM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9242459</v>
      </c>
      <c r="C59" s="4" t="inlineStr">
        <is>
          <t>CONTENÇÃO TRECHO 6</t>
        </is>
      </c>
      <c r="D59" s="4" t="inlineStr">
        <is>
          <t>T13 - Armação e concretagem</t>
        </is>
      </c>
      <c r="E59" s="4" t="inlineStr">
        <is>
          <t>SERVIÇOS INICIAIS</t>
        </is>
      </c>
      <c r="F59" s="119" t="n">
        <v>45761</v>
      </c>
      <c r="G59" s="119" t="n">
        <v>45761</v>
      </c>
      <c r="H59" s="119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ESTRUTURA TORRE LOOKAHEAD</t>
        </is>
      </c>
      <c r="S59" s="4" t="inlineStr">
        <is>
          <t>17</t>
        </is>
      </c>
      <c r="T59" s="4" t="inlineStr">
        <is>
          <t>Estrutura torre lookahead</t>
        </is>
      </c>
      <c r="U59" s="4" t="inlineStr">
        <is>
          <t>NÃO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9242465</v>
      </c>
      <c r="C60" s="4" t="inlineStr">
        <is>
          <t>CONTENÇÃO TRECHO 6</t>
        </is>
      </c>
      <c r="D60" s="4" t="inlineStr">
        <is>
          <t>Viga de coroamento - Forma</t>
        </is>
      </c>
      <c r="E60" s="4" t="inlineStr">
        <is>
          <t>SERVIÇOS INICIAIS</t>
        </is>
      </c>
      <c r="F60" s="119" t="n">
        <v>45789</v>
      </c>
      <c r="G60" s="119" t="n">
        <v>45793</v>
      </c>
      <c r="H60" s="119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EM CONCRETO PROJEÇÃO TORRE LOOKAHEAD</t>
        </is>
      </c>
      <c r="S60" s="4" t="inlineStr">
        <is>
          <t>17</t>
        </is>
      </c>
      <c r="T60" s="4" t="inlineStr">
        <is>
          <t>Piso em concreto projeção torre lookahead</t>
        </is>
      </c>
      <c r="U60" s="4" t="inlineStr">
        <is>
          <t>SIM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9242466</v>
      </c>
      <c r="C61" s="4" t="inlineStr">
        <is>
          <t>CONTENÇÃO TRECHO 6</t>
        </is>
      </c>
      <c r="D61" s="4" t="inlineStr">
        <is>
          <t>Viga de coroamento - Armação</t>
        </is>
      </c>
      <c r="E61" s="4" t="inlineStr">
        <is>
          <t>SERVIÇOS INICIAIS</t>
        </is>
      </c>
      <c r="F61" s="119" t="n">
        <v>45789</v>
      </c>
      <c r="G61" s="119" t="n">
        <v>45793</v>
      </c>
      <c r="H61" s="119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CONCRETO PROJETADO - LOOKAHEAD</t>
        </is>
      </c>
      <c r="S61" s="4" t="inlineStr">
        <is>
          <t>13</t>
        </is>
      </c>
      <c r="T61" s="4" t="inlineStr">
        <is>
          <t>Concreto projetado - lookahead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9242467</v>
      </c>
      <c r="C62" s="4" t="inlineStr">
        <is>
          <t>CONTENÇÃO TRECHO 6</t>
        </is>
      </c>
      <c r="D62" s="4" t="inlineStr">
        <is>
          <t>Viga de coroamento - concretagem</t>
        </is>
      </c>
      <c r="E62" s="4" t="inlineStr">
        <is>
          <t>SERVIÇOS INICIAIS</t>
        </is>
      </c>
      <c r="F62" s="119" t="n">
        <v>45796</v>
      </c>
      <c r="G62" s="119" t="n">
        <v>45796</v>
      </c>
      <c r="H62" s="119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VIGA DE FECHAMENTO LATERAL CHOPP DA FÁBRICA</t>
        </is>
      </c>
      <c r="S62" s="4" t="inlineStr">
        <is>
          <t>17</t>
        </is>
      </c>
      <c r="T62" s="4" t="inlineStr">
        <is>
          <t>Viga de fechamento lateral chopp da fábrica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29766457</v>
      </c>
      <c r="C63" s="4" t="inlineStr">
        <is>
          <t>CONTENÇÕES - ESTACAS EM TRADO 1º FASE</t>
        </is>
      </c>
      <c r="D63" s="4" t="inlineStr">
        <is>
          <t>-</t>
        </is>
      </c>
      <c r="E63" s="4" t="inlineStr">
        <is>
          <t>SERVIÇOS INICIAIS</t>
        </is>
      </c>
      <c r="F63" s="119" t="n">
        <v>45748</v>
      </c>
      <c r="G63" s="119" t="n">
        <v>45777</v>
      </c>
      <c r="H63" s="119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ESTRUTURA - OLIMPUS LOOKAHEAD</t>
        </is>
      </c>
      <c r="S63" s="4" t="inlineStr">
        <is>
          <t>17</t>
        </is>
      </c>
      <c r="T63" s="4" t="inlineStr">
        <is>
          <t>Estrutura - olimpus lookahead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27913199</v>
      </c>
      <c r="C64" s="4" t="inlineStr">
        <is>
          <t>PRIMEIRA PRAÇA DE TRABALHO - TUBULÕES</t>
        </is>
      </c>
      <c r="D64" s="4" t="inlineStr">
        <is>
          <t>-</t>
        </is>
      </c>
      <c r="E64" s="4" t="inlineStr">
        <is>
          <t>SERVIÇOS INICIAIS</t>
        </is>
      </c>
      <c r="F64" s="119" t="n">
        <v>45762</v>
      </c>
      <c r="G64" s="119" t="n">
        <v>45819</v>
      </c>
      <c r="H64" s="119" t="n">
        <v>46293</v>
      </c>
      <c r="I64" s="4" t="n">
        <v>100</v>
      </c>
      <c r="J64" s="4" t="n">
        <v>100</v>
      </c>
      <c r="K64" s="4" t="n">
        <v>100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ESTRUTURA - CONCORDIA LOOKAHEAD</t>
        </is>
      </c>
      <c r="S64" s="4" t="inlineStr">
        <is>
          <t>17</t>
        </is>
      </c>
      <c r="T64" s="4" t="inlineStr">
        <is>
          <t>Estrutura - concordia lookahead</t>
        </is>
      </c>
      <c r="U64" s="4" t="inlineStr">
        <is>
          <t>SIM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9945907</v>
      </c>
      <c r="C65" s="4" t="inlineStr">
        <is>
          <t>PRIMEIRA PRAÇA DE TRABALHO - TUBULÕES</t>
        </is>
      </c>
      <c r="D65" s="4" t="inlineStr">
        <is>
          <t xml:space="preserve">ESCAVAÇÃO P304A </t>
        </is>
      </c>
      <c r="E65" s="4" t="inlineStr">
        <is>
          <t>SERVIÇOS INICIAIS</t>
        </is>
      </c>
      <c r="F65" s="119" t="n">
        <v>45762</v>
      </c>
      <c r="G65" s="119" t="n">
        <v>45782</v>
      </c>
      <c r="H65" s="119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INSTALAÇÕES ELÉTRICAS E ESPECIAIS(INFRA PAREDES)</t>
        </is>
      </c>
      <c r="S65" s="4" t="inlineStr">
        <is>
          <t>20</t>
        </is>
      </c>
      <c r="T65" s="4" t="inlineStr">
        <is>
          <t>Inst. elétricas e especiais(infra paredes)</t>
        </is>
      </c>
      <c r="U65" s="4" t="inlineStr">
        <is>
          <t>NÃO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9945908</v>
      </c>
      <c r="C66" s="4" t="inlineStr">
        <is>
          <t>PRIMEIRA PRAÇA DE TRABALHO - TUBULÕES</t>
        </is>
      </c>
      <c r="D66" s="4" t="inlineStr">
        <is>
          <t>ARMAÇÃO E CONCRETAGEM - P304A</t>
        </is>
      </c>
      <c r="E66" s="4" t="inlineStr">
        <is>
          <t>SERVIÇOS INICIAIS</t>
        </is>
      </c>
      <c r="F66" s="119" t="n">
        <v>45783</v>
      </c>
      <c r="G66" s="119" t="n">
        <v>45783</v>
      </c>
      <c r="H66" s="119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CONTENÇÃO - CORTINA 1</t>
        </is>
      </c>
      <c r="S66" s="4" t="inlineStr">
        <is>
          <t>13</t>
        </is>
      </c>
      <c r="T66" s="4" t="inlineStr">
        <is>
          <t>Contenção - cortina 1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9945909</v>
      </c>
      <c r="C67" s="4" t="inlineStr">
        <is>
          <t>PRIMEIRA PRAÇA DE TRABALHO - TUBULÕES</t>
        </is>
      </c>
      <c r="D67" s="4" t="inlineStr">
        <is>
          <t>ESCAVAÇÃO P304B</t>
        </is>
      </c>
      <c r="E67" s="4" t="inlineStr">
        <is>
          <t>SERVIÇOS INICIAIS</t>
        </is>
      </c>
      <c r="F67" s="119" t="n">
        <v>45784</v>
      </c>
      <c r="G67" s="119" t="n">
        <v>45799</v>
      </c>
      <c r="H67" s="119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VIGA DE TRAVAMENTO VM1/VM2 LOOKAHEAD</t>
        </is>
      </c>
      <c r="S67" s="4" t="inlineStr">
        <is>
          <t>17</t>
        </is>
      </c>
      <c r="T67" s="4" t="inlineStr">
        <is>
          <t>Viga de travamento vm1/vm2 lookahead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9945910</v>
      </c>
      <c r="C68" s="4" t="inlineStr">
        <is>
          <t>PRIMEIRA PRAÇA DE TRABALHO - TUBULÕES</t>
        </is>
      </c>
      <c r="D68" s="4" t="inlineStr">
        <is>
          <t>ARMAÇÃO E CONCRETAGEM - P304B</t>
        </is>
      </c>
      <c r="E68" s="4" t="inlineStr">
        <is>
          <t>SERVIÇOS INICIAIS</t>
        </is>
      </c>
      <c r="F68" s="119" t="n">
        <v>45800</v>
      </c>
      <c r="G68" s="119" t="n">
        <v>45800</v>
      </c>
      <c r="H68" s="119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PISO DE CONCRETO PROJEÇÃO OLIMPUS 2° ETAPA LOOKAHEAD</t>
        </is>
      </c>
      <c r="S68" s="4" t="inlineStr">
        <is>
          <t>17</t>
        </is>
      </c>
      <c r="T68" s="4" t="inlineStr">
        <is>
          <t>Piso de concreto projeção olimpus 2° etapa lookahead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9945911</v>
      </c>
      <c r="C69" s="4" t="inlineStr">
        <is>
          <t>PRIMEIRA PRAÇA DE TRABALHO - TUBULÕES</t>
        </is>
      </c>
      <c r="D69" s="4" t="inlineStr">
        <is>
          <t>ESCAVAÇÃO P305A</t>
        </is>
      </c>
      <c r="E69" s="4" t="inlineStr">
        <is>
          <t>SERVIÇOS INICIAIS</t>
        </is>
      </c>
      <c r="F69" s="119" t="n">
        <v>45762</v>
      </c>
      <c r="G69" s="119" t="n">
        <v>45782</v>
      </c>
      <c r="H69" s="119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PISO EM CONCRETO E INSTALAÇÕES CHOPP DA FÁBRICA</t>
        </is>
      </c>
      <c r="S69" s="4" t="inlineStr">
        <is>
          <t>17</t>
        </is>
      </c>
      <c r="T69" s="4" t="inlineStr">
        <is>
          <t>Piso em concreto e instalações chopp da fábrica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9945912</v>
      </c>
      <c r="C70" s="4" t="inlineStr">
        <is>
          <t>PRIMEIRA PRAÇA DE TRABALHO - TUBULÕES</t>
        </is>
      </c>
      <c r="D70" s="4" t="inlineStr">
        <is>
          <t>ARMAÇÃO E CONCRETAGEM - P305A</t>
        </is>
      </c>
      <c r="E70" s="4" t="inlineStr">
        <is>
          <t>SERVIÇOS INICIAIS</t>
        </is>
      </c>
      <c r="F70" s="119" t="n">
        <v>45783</v>
      </c>
      <c r="G70" s="119" t="n">
        <v>45783</v>
      </c>
      <c r="H70" s="119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ESTRUTURA TORRE INTERMEDIÁRIO 3 LOOKAHEAD</t>
        </is>
      </c>
      <c r="S70" s="4" t="inlineStr">
        <is>
          <t>17</t>
        </is>
      </c>
      <c r="T70" s="4" t="inlineStr">
        <is>
          <t>Estrutura torre intermediário 3 lookahead</t>
        </is>
      </c>
      <c r="U70" s="4" t="inlineStr">
        <is>
          <t>NÃO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9945913</v>
      </c>
      <c r="C71" s="4" t="inlineStr">
        <is>
          <t>PRIMEIRA PRAÇA DE TRABALHO - TUBULÕES</t>
        </is>
      </c>
      <c r="D71" s="4" t="inlineStr">
        <is>
          <t>ESCAVAÇÃO P305B</t>
        </is>
      </c>
      <c r="E71" s="4" t="inlineStr">
        <is>
          <t>SERVIÇOS INICIAIS</t>
        </is>
      </c>
      <c r="F71" s="119" t="n">
        <v>45784</v>
      </c>
      <c r="G71" s="119" t="n">
        <v>45799</v>
      </c>
      <c r="H71" s="119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CONTENÇÃO - CORTINA 2</t>
        </is>
      </c>
      <c r="S71" s="4" t="inlineStr">
        <is>
          <t>13</t>
        </is>
      </c>
      <c r="T71" s="4" t="inlineStr">
        <is>
          <t>Contenção - cortina 2</t>
        </is>
      </c>
      <c r="U71" s="4" t="inlineStr">
        <is>
          <t>NÃO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9945914</v>
      </c>
      <c r="C72" s="4" t="inlineStr">
        <is>
          <t>PRIMEIRA PRAÇA DE TRABALHO - TUBULÕES</t>
        </is>
      </c>
      <c r="D72" s="4" t="inlineStr">
        <is>
          <t>ARMAÇÃO E CONCRETAGEM - P305B</t>
        </is>
      </c>
      <c r="E72" s="4" t="inlineStr">
        <is>
          <t>SERVIÇOS INICIAIS</t>
        </is>
      </c>
      <c r="F72" s="119" t="n">
        <v>45800</v>
      </c>
      <c r="G72" s="119" t="n">
        <v>45800</v>
      </c>
      <c r="H72" s="119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INFRA DE INSTALAÇÕES HIDRAULICAS</t>
        </is>
      </c>
      <c r="S72" s="4" t="inlineStr">
        <is>
          <t>21</t>
        </is>
      </c>
      <c r="T72" s="4" t="inlineStr">
        <is>
          <t>Infra de instalações hidraulicas</t>
        </is>
      </c>
      <c r="U72" s="4" t="inlineStr">
        <is>
          <t>NÃO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9945915</v>
      </c>
      <c r="C73" s="4" t="inlineStr">
        <is>
          <t>PRIMEIRA PRAÇA DE TRABALHO - TUBULÕES</t>
        </is>
      </c>
      <c r="D73" s="4" t="inlineStr">
        <is>
          <t>ESCAVAÇÃO P306</t>
        </is>
      </c>
      <c r="E73" s="4" t="inlineStr">
        <is>
          <t>SERVIÇOS INICIAIS</t>
        </is>
      </c>
      <c r="F73" s="119" t="n">
        <v>45803</v>
      </c>
      <c r="G73" s="119" t="n">
        <v>45818</v>
      </c>
      <c r="H73" s="119" t="n">
        <v>46293</v>
      </c>
      <c r="I73" s="4" t="n">
        <v>100</v>
      </c>
      <c r="J73" s="4" t="n">
        <v>100</v>
      </c>
      <c r="K73" s="4" t="n">
        <v>100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VIGAS DA LAJE DE SOLIDARIZAÇÃO DO 1° PAV. ALAMEDA</t>
        </is>
      </c>
      <c r="S73" s="4" t="inlineStr">
        <is>
          <t>17</t>
        </is>
      </c>
      <c r="T73" s="4" t="inlineStr">
        <is>
          <t>Vigas da laje de solidarização do 1° pav. alameda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9945916</v>
      </c>
      <c r="C74" s="4" t="inlineStr">
        <is>
          <t>PRIMEIRA PRAÇA DE TRABALHO - TUBULÕES</t>
        </is>
      </c>
      <c r="D74" s="4" t="inlineStr">
        <is>
          <t>ARMAÇÃO E CONCRETAGEM - P306</t>
        </is>
      </c>
      <c r="E74" s="4" t="inlineStr">
        <is>
          <t>SERVIÇOS INICIAIS</t>
        </is>
      </c>
      <c r="F74" s="119" t="n">
        <v>45819</v>
      </c>
      <c r="G74" s="119" t="n">
        <v>45819</v>
      </c>
      <c r="H74" s="119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PISO DE CONCRETO PROJEÇÃO OLIMPUS 1° ETAPA LOOKAHEAD</t>
        </is>
      </c>
      <c r="S74" s="4" t="inlineStr">
        <is>
          <t>17</t>
        </is>
      </c>
      <c r="T74" s="4" t="inlineStr">
        <is>
          <t>Piso de concreto projeção olimpus 1° etapa lookahead</t>
        </is>
      </c>
      <c r="U74" s="4" t="inlineStr">
        <is>
          <t>SIM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30326716</v>
      </c>
      <c r="C75" s="4" t="inlineStr">
        <is>
          <t>FUNDAÇÕES PROFUNDAS - GERAL</t>
        </is>
      </c>
      <c r="D75" s="4" t="inlineStr">
        <is>
          <t>-</t>
        </is>
      </c>
      <c r="E75" s="4" t="inlineStr">
        <is>
          <t>SERVIÇOS INICIAIS</t>
        </is>
      </c>
      <c r="F75" s="119" t="n">
        <v>45771</v>
      </c>
      <c r="G75" s="119" t="n">
        <v>45912</v>
      </c>
      <c r="H75" s="119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LAJE CONTRAPISO - PISO ARMADO</t>
        </is>
      </c>
      <c r="S75" s="4" t="inlineStr">
        <is>
          <t>17</t>
        </is>
      </c>
      <c r="T75" s="4" t="inlineStr">
        <is>
          <t>Laje contrapiso - piso armado</t>
        </is>
      </c>
      <c r="U75" s="4" t="inlineStr">
        <is>
          <t>NÃO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27899912</v>
      </c>
      <c r="C76" s="4" t="inlineStr">
        <is>
          <t>CONTENÇÃO TRECHO 7</t>
        </is>
      </c>
      <c r="D76" s="4" t="inlineStr">
        <is>
          <t>-</t>
        </is>
      </c>
      <c r="E76" s="4" t="inlineStr">
        <is>
          <t>SERVIÇOS INICIAIS - Parte 2</t>
        </is>
      </c>
      <c r="F76" s="119" t="n">
        <v>45775</v>
      </c>
      <c r="G76" s="119" t="n">
        <v>45968</v>
      </c>
      <c r="H76" s="119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TRIPÃO 2° ETAPA ESTRUTURA LOOKAHEAD</t>
        </is>
      </c>
      <c r="S76" s="4" t="inlineStr">
        <is>
          <t>17</t>
        </is>
      </c>
      <c r="T76" s="4" t="inlineStr">
        <is>
          <t>Tripão 2° etapa estrutura lookahead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9945513</v>
      </c>
      <c r="C77" s="4" t="inlineStr">
        <is>
          <t>CONTENÇÃO TRECHO 7</t>
        </is>
      </c>
      <c r="D77" s="4" t="inlineStr">
        <is>
          <t>T16 - Escavação</t>
        </is>
      </c>
      <c r="E77" s="4" t="inlineStr">
        <is>
          <t>SERVIÇOS INICIAIS - Parte 2</t>
        </is>
      </c>
      <c r="F77" s="119" t="n">
        <v>45775</v>
      </c>
      <c r="G77" s="119" t="n">
        <v>45784</v>
      </c>
      <c r="H77" s="119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INFRA HIDROSSANITÁRIA - CHOPP DA FÁBRICA</t>
        </is>
      </c>
      <c r="S77" s="4" t="inlineStr">
        <is>
          <t>21</t>
        </is>
      </c>
      <c r="T77" s="4" t="inlineStr">
        <is>
          <t>Infra hidrossanitária - chopp da fábrica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9945514</v>
      </c>
      <c r="C78" s="4" t="inlineStr">
        <is>
          <t>CONTENÇÃO TRECHO 7</t>
        </is>
      </c>
      <c r="D78" s="4" t="inlineStr">
        <is>
          <t>T16 - Armação e concretagem</t>
        </is>
      </c>
      <c r="E78" s="4" t="inlineStr">
        <is>
          <t>SERVIÇOS INICIAIS</t>
        </is>
      </c>
      <c r="F78" s="119" t="n">
        <v>45785</v>
      </c>
      <c r="G78" s="119" t="n">
        <v>45785</v>
      </c>
      <c r="H78" s="119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REBOCO INTERNO</t>
        </is>
      </c>
      <c r="S78" s="4" t="inlineStr">
        <is>
          <t>29</t>
        </is>
      </c>
      <c r="T78" s="4" t="inlineStr">
        <is>
          <t>Reboco interno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9945515</v>
      </c>
      <c r="C79" s="4" t="inlineStr">
        <is>
          <t>CONTENÇÃO TRECHO 7</t>
        </is>
      </c>
      <c r="D79" s="4" t="inlineStr">
        <is>
          <t>T17 - Escavação</t>
        </is>
      </c>
      <c r="E79" s="4" t="inlineStr">
        <is>
          <t>SERVIÇOS INICIAIS</t>
        </is>
      </c>
      <c r="F79" s="119" t="n">
        <v>45786</v>
      </c>
      <c r="G79" s="119" t="n">
        <v>45799</v>
      </c>
      <c r="H79" s="119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EXECUÇÃO DO CANTEIRO (ENGENHARIA)</t>
        </is>
      </c>
      <c r="S79" s="4" t="inlineStr">
        <is>
          <t>04</t>
        </is>
      </c>
      <c r="T79" s="4" t="inlineStr">
        <is>
          <t>Execução do canteiro (engenharia)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9945516</v>
      </c>
      <c r="C80" s="4" t="inlineStr">
        <is>
          <t>CONTENÇÃO TRECHO 7</t>
        </is>
      </c>
      <c r="D80" s="4" t="inlineStr">
        <is>
          <t>T17 - Armação e concretagem</t>
        </is>
      </c>
      <c r="E80" s="4" t="inlineStr">
        <is>
          <t>SERVIÇOS INICIAIS</t>
        </is>
      </c>
      <c r="F80" s="119" t="n">
        <v>45800</v>
      </c>
      <c r="G80" s="119" t="n">
        <v>45800</v>
      </c>
      <c r="H80" s="119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CONTRAPISO</t>
        </is>
      </c>
      <c r="S80" s="4" t="inlineStr">
        <is>
          <t>28</t>
        </is>
      </c>
      <c r="T80" s="4" t="inlineStr">
        <is>
          <t>Contrapiso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9945517</v>
      </c>
      <c r="C81" s="4" t="inlineStr">
        <is>
          <t>CONTENÇÃO TRECHO 7</t>
        </is>
      </c>
      <c r="D81" s="4" t="inlineStr">
        <is>
          <t>T18 - Escavação</t>
        </is>
      </c>
      <c r="E81" s="4" t="inlineStr">
        <is>
          <t>SERVIÇOS INICIAIS</t>
        </is>
      </c>
      <c r="F81" s="119" t="n">
        <v>45803</v>
      </c>
      <c r="G81" s="119" t="n">
        <v>45814</v>
      </c>
      <c r="H81" s="119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MUDANÇA DO ALMOXARIFADO</t>
        </is>
      </c>
      <c r="S81" s="4" t="inlineStr">
        <is>
          <t>04</t>
        </is>
      </c>
      <c r="T81" s="4" t="inlineStr">
        <is>
          <t>Mudança do almoxarifado</t>
        </is>
      </c>
      <c r="U81" s="4" t="inlineStr">
        <is>
          <t>SIM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9945518</v>
      </c>
      <c r="C82" s="4" t="inlineStr">
        <is>
          <t>CONTENÇÃO TRECHO 7</t>
        </is>
      </c>
      <c r="D82" s="4" t="inlineStr">
        <is>
          <t>T18 - Armação e concretagem</t>
        </is>
      </c>
      <c r="E82" s="4" t="inlineStr">
        <is>
          <t>SERVIÇOS INICIAIS</t>
        </is>
      </c>
      <c r="F82" s="119" t="n">
        <v>45817</v>
      </c>
      <c r="G82" s="119" t="n">
        <v>45817</v>
      </c>
      <c r="H82" s="119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FECHAMENTO ABAIXO DAS VIGAS DE COROAMENTO</t>
        </is>
      </c>
      <c r="S82" s="4" t="inlineStr">
        <is>
          <t>13</t>
        </is>
      </c>
      <c r="T82" s="4" t="inlineStr">
        <is>
          <t>Fechamento abaixo das vigas de coroamento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9945519</v>
      </c>
      <c r="C83" s="4" t="inlineStr">
        <is>
          <t>CONTENÇÃO TRECHO 7</t>
        </is>
      </c>
      <c r="D83" s="4" t="inlineStr">
        <is>
          <t>T19 - Escavação</t>
        </is>
      </c>
      <c r="E83" s="4" t="inlineStr">
        <is>
          <t>SERVIÇOS INICIAIS</t>
        </is>
      </c>
      <c r="F83" s="119" t="n">
        <v>45775</v>
      </c>
      <c r="G83" s="119" t="n">
        <v>45789</v>
      </c>
      <c r="H83" s="119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EXECUÇÃO DO CANTEIRO (REFEITÓRIO)</t>
        </is>
      </c>
      <c r="S83" s="4" t="inlineStr">
        <is>
          <t>04</t>
        </is>
      </c>
      <c r="T83" s="4" t="inlineStr">
        <is>
          <t>Execução do canteiro (refeitório)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9945520</v>
      </c>
      <c r="C84" s="4" t="inlineStr">
        <is>
          <t>CONTENÇÃO TRECHO 7</t>
        </is>
      </c>
      <c r="D84" s="4" t="inlineStr">
        <is>
          <t>T19 - Armação e concretagem</t>
        </is>
      </c>
      <c r="E84" s="4" t="inlineStr">
        <is>
          <t>SERVIÇOS INICIAIS</t>
        </is>
      </c>
      <c r="F84" s="119" t="n">
        <v>45790</v>
      </c>
      <c r="G84" s="119" t="n">
        <v>45790</v>
      </c>
      <c r="H84" s="119" t="n">
        <v>46293</v>
      </c>
      <c r="I84" s="4" t="n">
        <v>100</v>
      </c>
      <c r="J84" s="4" t="n">
        <v>100</v>
      </c>
      <c r="K84" s="4" t="n">
        <v>100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 HIDRÁULICA PAREDES</t>
        </is>
      </c>
      <c r="S84" s="4" t="inlineStr">
        <is>
          <t>21</t>
        </is>
      </c>
      <c r="T84" s="4" t="inlineStr">
        <is>
          <t>Infra hidráulica paredes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9945521</v>
      </c>
      <c r="C85" s="4" t="inlineStr">
        <is>
          <t>CONTENÇÃO TRECHO 7</t>
        </is>
      </c>
      <c r="D85" s="4" t="inlineStr">
        <is>
          <t>T20 - Escavação</t>
        </is>
      </c>
      <c r="E85" s="4" t="inlineStr">
        <is>
          <t>SERVIÇOS INICIAIS</t>
        </is>
      </c>
      <c r="F85" s="119" t="n">
        <v>45791</v>
      </c>
      <c r="G85" s="119" t="n">
        <v>45804</v>
      </c>
      <c r="H85" s="119" t="n">
        <v>46293</v>
      </c>
      <c r="I85" s="4" t="n">
        <v>100</v>
      </c>
      <c r="J85" s="4" t="n">
        <v>100</v>
      </c>
      <c r="K85" s="4" t="n">
        <v>100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INSTALAÇÕES HIDRÁULICAS</t>
        </is>
      </c>
      <c r="S85" s="4" t="inlineStr">
        <is>
          <t>21</t>
        </is>
      </c>
      <c r="T85" s="4" t="inlineStr">
        <is>
          <t>Inst. hidráulicas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9945522</v>
      </c>
      <c r="C86" s="4" t="inlineStr">
        <is>
          <t>CONTENÇÃO TRECHO 7</t>
        </is>
      </c>
      <c r="D86" s="4" t="inlineStr">
        <is>
          <t>T20 - Armação e concretagem</t>
        </is>
      </c>
      <c r="E86" s="4" t="inlineStr">
        <is>
          <t>SERVIÇOS INICIAIS</t>
        </is>
      </c>
      <c r="F86" s="119" t="n">
        <v>45805</v>
      </c>
      <c r="G86" s="119" t="n">
        <v>45805</v>
      </c>
      <c r="H86" s="119" t="n">
        <v>46293</v>
      </c>
      <c r="I86" s="4" t="n">
        <v>100</v>
      </c>
      <c r="J86" s="4" t="n">
        <v>100</v>
      </c>
      <c r="K86" s="4" t="n">
        <v>100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ALVENARIA FACHADA LATERAL CHOPP DA FÁBRICA</t>
        </is>
      </c>
      <c r="S86" s="4" t="inlineStr">
        <is>
          <t>18</t>
        </is>
      </c>
      <c r="T86" s="4" t="inlineStr">
        <is>
          <t>Alvenaria fachada lateral chopp da fábrica</t>
        </is>
      </c>
      <c r="U86" s="4" t="inlineStr">
        <is>
          <t>NÃO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9945523</v>
      </c>
      <c r="C87" s="4" t="inlineStr">
        <is>
          <t>CONTENÇÃO TRECHO 7</t>
        </is>
      </c>
      <c r="D87" s="4" t="inlineStr">
        <is>
          <t>T21 - Escavação</t>
        </is>
      </c>
      <c r="E87" s="4" t="inlineStr">
        <is>
          <t>SERVIÇOS INICIAIS</t>
        </is>
      </c>
      <c r="F87" s="119" t="n">
        <v>45806</v>
      </c>
      <c r="G87" s="119" t="n">
        <v>45819</v>
      </c>
      <c r="H87" s="119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IMPERMEABILIZAÇÃO CORTINA 1 E 2 LOOKAHEAD</t>
        </is>
      </c>
      <c r="S87" s="4" t="inlineStr">
        <is>
          <t>19</t>
        </is>
      </c>
      <c r="T87" s="4" t="inlineStr">
        <is>
          <t>Impermeabilização cortina 1 e 2 lookahead</t>
        </is>
      </c>
      <c r="U87" s="4" t="inlineStr">
        <is>
          <t>NÃO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9945524</v>
      </c>
      <c r="C88" s="4" t="inlineStr">
        <is>
          <t>CONTENÇÃO TRECHO 7</t>
        </is>
      </c>
      <c r="D88" s="4" t="inlineStr">
        <is>
          <t>T21 - Armação e concretagem</t>
        </is>
      </c>
      <c r="E88" s="4" t="inlineStr">
        <is>
          <t>SERVIÇOS INICIAIS</t>
        </is>
      </c>
      <c r="F88" s="119" t="n">
        <v>45820</v>
      </c>
      <c r="G88" s="119" t="n">
        <v>45820</v>
      </c>
      <c r="H88" s="119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POLIMENTO DE PISO DE CONCRETO LOOKAHEAD</t>
        </is>
      </c>
      <c r="S88" s="4" t="inlineStr">
        <is>
          <t>30</t>
        </is>
      </c>
      <c r="T88" s="4" t="inlineStr">
        <is>
          <t>Polimento de piso de concreto lookahead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9945525</v>
      </c>
      <c r="C89" s="4" t="inlineStr">
        <is>
          <t>CONTENÇÃO TRECHO 7</t>
        </is>
      </c>
      <c r="D89" s="4" t="inlineStr">
        <is>
          <t>T23 - Escavação</t>
        </is>
      </c>
      <c r="E89" s="4" t="inlineStr">
        <is>
          <t>SERVIÇOS INICIAIS</t>
        </is>
      </c>
      <c r="F89" s="119" t="n">
        <v>45876</v>
      </c>
      <c r="G89" s="119" t="n">
        <v>45889</v>
      </c>
      <c r="H89" s="119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INSTALAÇÕES ESPECIAIS</t>
        </is>
      </c>
      <c r="S89" s="4" t="inlineStr">
        <is>
          <t>23</t>
        </is>
      </c>
      <c r="T89" s="4" t="inlineStr">
        <is>
          <t>Inst. especiais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9945526</v>
      </c>
      <c r="C90" s="4" t="inlineStr">
        <is>
          <t>CONTENÇÃO TRECHO 7</t>
        </is>
      </c>
      <c r="D90" s="4" t="inlineStr">
        <is>
          <t>T23 - Armação e concretagem</t>
        </is>
      </c>
      <c r="E90" s="4" t="inlineStr">
        <is>
          <t>SERVIÇOS INICIAIS</t>
        </is>
      </c>
      <c r="F90" s="119" t="n">
        <v>45890</v>
      </c>
      <c r="G90" s="119" t="n">
        <v>45890</v>
      </c>
      <c r="H90" s="119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INSTALAÇÕES ELÉTRICAS</t>
        </is>
      </c>
      <c r="S90" s="4" t="inlineStr">
        <is>
          <t>20</t>
        </is>
      </c>
      <c r="T90" s="4" t="inlineStr">
        <is>
          <t>Inst. elétricas</t>
        </is>
      </c>
      <c r="U90" s="4" t="inlineStr">
        <is>
          <t>SIM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9945527</v>
      </c>
      <c r="C91" s="4" t="inlineStr">
        <is>
          <t>CONTENÇÃO TRECHO 7</t>
        </is>
      </c>
      <c r="D91" s="4" t="inlineStr">
        <is>
          <t>T24 - Escavação</t>
        </is>
      </c>
      <c r="E91" s="4" t="inlineStr">
        <is>
          <t>SERVIÇOS INICIAIS</t>
        </is>
      </c>
      <c r="F91" s="119" t="n">
        <v>45891</v>
      </c>
      <c r="G91" s="119" t="n">
        <v>45904</v>
      </c>
      <c r="H91" s="119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ALVENARIA FACHADA FUNDOS CHOPP DA FÁBRICA</t>
        </is>
      </c>
      <c r="S91" s="4" t="inlineStr">
        <is>
          <t>18</t>
        </is>
      </c>
      <c r="T91" s="4" t="inlineStr">
        <is>
          <t>Alvenaria fachada fundos chopp da fábrica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9945528</v>
      </c>
      <c r="C92" s="4" t="inlineStr">
        <is>
          <t>CONTENÇÃO TRECHO 7</t>
        </is>
      </c>
      <c r="D92" s="4" t="inlineStr">
        <is>
          <t>T24 - Armação e concretagem</t>
        </is>
      </c>
      <c r="E92" s="4" t="inlineStr">
        <is>
          <t>SERVIÇOS INICIAIS</t>
        </is>
      </c>
      <c r="F92" s="119" t="n">
        <v>45905</v>
      </c>
      <c r="G92" s="119" t="n">
        <v>45905</v>
      </c>
      <c r="H92" s="119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INSTALAÇÃO DE PCF (MARCO)</t>
        </is>
      </c>
      <c r="S92" s="4" t="inlineStr">
        <is>
          <t>26</t>
        </is>
      </c>
      <c r="T92" s="4" t="inlineStr">
        <is>
          <t>PCF (marco)</t>
        </is>
      </c>
      <c r="U92" s="4" t="inlineStr">
        <is>
          <t>SIM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9945529</v>
      </c>
      <c r="C93" s="4" t="inlineStr">
        <is>
          <t>CONTENÇÃO TRECHO 7</t>
        </is>
      </c>
      <c r="D93" s="4" t="inlineStr">
        <is>
          <t>Viga de Coroamento - Forma</t>
        </is>
      </c>
      <c r="E93" s="4" t="inlineStr">
        <is>
          <t>SERVIÇOS INICIAIS</t>
        </is>
      </c>
      <c r="F93" s="119" t="n">
        <v>45954</v>
      </c>
      <c r="G93" s="119" t="n">
        <v>45967</v>
      </c>
      <c r="H93" s="119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RAMPA DE VEÍCULOS - 5º AO 6º SS. (TERRENO) LOOKAHEAD</t>
        </is>
      </c>
      <c r="S93" s="4" t="inlineStr">
        <is>
          <t>17</t>
        </is>
      </c>
      <c r="T93" s="4" t="inlineStr">
        <is>
          <t>Rampa de veículos - 5º ao 6º ss. (terreno) lookahead</t>
        </is>
      </c>
      <c r="U93" s="4" t="inlineStr">
        <is>
          <t>NÃO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9945530</v>
      </c>
      <c r="C94" s="4" t="inlineStr">
        <is>
          <t>CONTENÇÃO TRECHO 7</t>
        </is>
      </c>
      <c r="D94" s="4" t="inlineStr">
        <is>
          <t>Viga de coroamento - Armação</t>
        </is>
      </c>
      <c r="E94" s="4" t="inlineStr">
        <is>
          <t>SERVIÇOS INICIAIS</t>
        </is>
      </c>
      <c r="F94" s="119" t="n">
        <v>45952</v>
      </c>
      <c r="G94" s="119" t="n">
        <v>45965</v>
      </c>
      <c r="H94" s="119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PLANO DE AÇÃO ENTREGA DO MEZANINO PARA ESTACIONAMENTO</t>
        </is>
      </c>
      <c r="S94" s="4" t="n"/>
      <c r="T94" s="4" t="inlineStr">
        <is>
          <t>Plano de ação entrega do mezanino para estacionamento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9945531</v>
      </c>
      <c r="C95" s="4" t="inlineStr">
        <is>
          <t>CONTENÇÃO TRECHO 7</t>
        </is>
      </c>
      <c r="D95" s="4" t="inlineStr">
        <is>
          <t>Viga de coroamento - concretagem</t>
        </is>
      </c>
      <c r="E95" s="4" t="inlineStr">
        <is>
          <t>SERVIÇOS INICIAIS</t>
        </is>
      </c>
      <c r="F95" s="119" t="n">
        <v>45968</v>
      </c>
      <c r="G95" s="119" t="n">
        <v>45968</v>
      </c>
      <c r="H95" s="119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EXECUÇÃO DA ESCADA HIDRÁULICA LATERAL CHOPP DA FÁBRICA</t>
        </is>
      </c>
      <c r="S95" s="4" t="inlineStr">
        <is>
          <t>21</t>
        </is>
      </c>
      <c r="T95" s="4" t="inlineStr">
        <is>
          <t>Execução da escada hidráulica lateral chopp da fábrica</t>
        </is>
      </c>
      <c r="U95" s="4" t="inlineStr">
        <is>
          <t>NÃO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25923176</v>
      </c>
      <c r="C96" s="4" t="inlineStr">
        <is>
          <t>FUNDAÇÕES ACESSO FRONTAL</t>
        </is>
      </c>
      <c r="D96" s="4" t="inlineStr">
        <is>
          <t>-</t>
        </is>
      </c>
      <c r="E96" s="4" t="inlineStr">
        <is>
          <t>SERVIÇOS INICIAIS</t>
        </is>
      </c>
      <c r="F96" s="119" t="n">
        <v>45775</v>
      </c>
      <c r="G96" s="119" t="n">
        <v>45786</v>
      </c>
      <c r="H96" s="119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DRENAGEM PLUVIAL TALUDES</t>
        </is>
      </c>
      <c r="S96" s="4" t="inlineStr">
        <is>
          <t>21</t>
        </is>
      </c>
      <c r="T96" s="4" t="inlineStr">
        <is>
          <t>Drenagem pluvial taludes</t>
        </is>
      </c>
      <c r="U96" s="4" t="inlineStr">
        <is>
          <t>NÃO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9248435</v>
      </c>
      <c r="C97" s="4" t="inlineStr">
        <is>
          <t>FUNDAÇÕES ACESSO FRONTAL</t>
        </is>
      </c>
      <c r="D97" s="4" t="inlineStr">
        <is>
          <t>E1/E4/E7/E10</t>
        </is>
      </c>
      <c r="E97" s="4" t="inlineStr">
        <is>
          <t>SERVIÇOS INICIAIS</t>
        </is>
      </c>
      <c r="F97" s="119" t="n">
        <v>45775</v>
      </c>
      <c r="G97" s="119" t="n">
        <v>45775</v>
      </c>
      <c r="H97" s="119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IMPERMEABILIZAÇÃO DO RESERVATÓRIO PLUVIAL lOOKAREAD</t>
        </is>
      </c>
      <c r="S97" s="4" t="inlineStr">
        <is>
          <t>19</t>
        </is>
      </c>
      <c r="T97" s="4" t="inlineStr">
        <is>
          <t>Impermeabilização do reservatório pluvial lookaread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9248436</v>
      </c>
      <c r="C98" s="4" t="inlineStr">
        <is>
          <t>FUNDAÇÕES ACESSO FRONTAL</t>
        </is>
      </c>
      <c r="D98" s="4" t="inlineStr">
        <is>
          <t>E2/E5/E8</t>
        </is>
      </c>
      <c r="E98" s="4" t="inlineStr">
        <is>
          <t>SERVIÇOS INICIAIS</t>
        </is>
      </c>
      <c r="F98" s="119" t="n">
        <v>45776</v>
      </c>
      <c r="G98" s="119" t="n">
        <v>45776</v>
      </c>
      <c r="H98" s="119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REBOCO EXTERNO (FACHADA LATERAL CHOPP DA FÁBRICA)</t>
        </is>
      </c>
      <c r="S98" s="4" t="inlineStr">
        <is>
          <t>32</t>
        </is>
      </c>
      <c r="T98" s="4" t="inlineStr">
        <is>
          <t>Reboco externo (fachada lateral chopp da fábrica)</t>
        </is>
      </c>
      <c r="U98" s="4" t="inlineStr">
        <is>
          <t>SIM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9248437</v>
      </c>
      <c r="C99" s="4" t="inlineStr">
        <is>
          <t>FUNDAÇÕES ACESSO FRONTAL</t>
        </is>
      </c>
      <c r="D99" s="4" t="inlineStr">
        <is>
          <t>E3/E6/E9</t>
        </is>
      </c>
      <c r="E99" s="4" t="inlineStr">
        <is>
          <t>SERVIÇOS INICIAIS</t>
        </is>
      </c>
      <c r="F99" s="119" t="n">
        <v>45777</v>
      </c>
      <c r="G99" s="119" t="n">
        <v>45777</v>
      </c>
      <c r="H99" s="119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PLANO DE AÇÃO ALVENARIA FACHADA ACÁCIA</t>
        </is>
      </c>
      <c r="S99" s="4" t="inlineStr">
        <is>
          <t>18</t>
        </is>
      </c>
      <c r="T99" s="4" t="inlineStr">
        <is>
          <t>Plano de ação alvenaria fachada acácia</t>
        </is>
      </c>
      <c r="U99" s="4" t="inlineStr">
        <is>
          <t>NÃO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9248438</v>
      </c>
      <c r="C100" s="4" t="inlineStr">
        <is>
          <t>FUNDAÇÕES ACESSO FRONTAL</t>
        </is>
      </c>
      <c r="D100" s="4" t="inlineStr">
        <is>
          <t>P501/P503</t>
        </is>
      </c>
      <c r="E100" s="4" t="inlineStr">
        <is>
          <t>SERVIÇOS INICIAIS</t>
        </is>
      </c>
      <c r="F100" s="119" t="n">
        <v>45779</v>
      </c>
      <c r="G100" s="119" t="n">
        <v>45779</v>
      </c>
      <c r="H100" s="119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PRUMADA DE INCÊNDIO</t>
        </is>
      </c>
      <c r="S100" s="4" t="inlineStr">
        <is>
          <t>22</t>
        </is>
      </c>
      <c r="T100" s="4" t="inlineStr">
        <is>
          <t>Prumada de incêndio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9248439</v>
      </c>
      <c r="C101" s="4" t="inlineStr">
        <is>
          <t>FUNDAÇÕES ACESSO FRONTAL</t>
        </is>
      </c>
      <c r="D101" s="4" t="inlineStr">
        <is>
          <t>P502/P504</t>
        </is>
      </c>
      <c r="E101" s="4" t="inlineStr">
        <is>
          <t>SERVIÇOS INICIAIS</t>
        </is>
      </c>
      <c r="F101" s="119" t="n">
        <v>45782</v>
      </c>
      <c r="G101" s="119" t="n">
        <v>45782</v>
      </c>
      <c r="H101" s="119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APARTAMENTO PROTÓTIPO 01 ( 52,54 m²) LOOKAREAD</t>
        </is>
      </c>
      <c r="S101" s="4" t="n"/>
      <c r="T101" s="4" t="inlineStr">
        <is>
          <t>Apartamento protótipo 01 ( 52,54 m²) lookaread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9248440</v>
      </c>
      <c r="C102" s="4" t="inlineStr">
        <is>
          <t>FUNDAÇÕES ACESSO FRONTAL</t>
        </is>
      </c>
      <c r="D102" s="4" t="inlineStr">
        <is>
          <t>P505/P507</t>
        </is>
      </c>
      <c r="E102" s="4" t="inlineStr">
        <is>
          <t>SERVIÇOS INICIAIS</t>
        </is>
      </c>
      <c r="F102" s="119" t="n">
        <v>45783</v>
      </c>
      <c r="G102" s="119" t="n">
        <v>45783</v>
      </c>
      <c r="H102" s="119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APARTAMENTO PROTÓTIPO 06 ( 54,39 m² )</t>
        </is>
      </c>
      <c r="S102" s="4" t="n"/>
      <c r="T102" s="4" t="inlineStr">
        <is>
          <t>Apartamento protótipo 06 ( 54,39 m² )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9248441</v>
      </c>
      <c r="C103" s="4" t="inlineStr">
        <is>
          <t>FUNDAÇÕES ACESSO FRONTAL</t>
        </is>
      </c>
      <c r="D103" s="4" t="inlineStr">
        <is>
          <t>P506/P508</t>
        </is>
      </c>
      <c r="E103" s="4" t="inlineStr">
        <is>
          <t>SERVIÇOS INICIAIS</t>
        </is>
      </c>
      <c r="F103" s="119" t="n">
        <v>45784</v>
      </c>
      <c r="G103" s="119" t="n">
        <v>45784</v>
      </c>
      <c r="H103" s="119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APARTAMENTO PROTÓTIPO 05 ( 85,07 m² )</t>
        </is>
      </c>
      <c r="S103" s="4" t="n"/>
      <c r="T103" s="4" t="inlineStr">
        <is>
          <t>Apartamento protótipo 05 ( 85,07 m² 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9248442</v>
      </c>
      <c r="C104" s="4" t="inlineStr">
        <is>
          <t>FUNDAÇÕES ACESSO FRONTAL</t>
        </is>
      </c>
      <c r="D104" s="4" t="inlineStr">
        <is>
          <t>P510</t>
        </is>
      </c>
      <c r="E104" s="4" t="inlineStr">
        <is>
          <t>SERVIÇOS INICIAIS</t>
        </is>
      </c>
      <c r="F104" s="119" t="n">
        <v>45785</v>
      </c>
      <c r="G104" s="119" t="n">
        <v>45785</v>
      </c>
      <c r="H104" s="119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REBOCO EXTERNO (FACHADA FUNDO CHOPP DA FÁBRICA)</t>
        </is>
      </c>
      <c r="S104" s="4" t="inlineStr">
        <is>
          <t>32</t>
        </is>
      </c>
      <c r="T104" s="4" t="inlineStr">
        <is>
          <t>Reboco externo (fachada fundo chopp da fábrica)</t>
        </is>
      </c>
      <c r="U104" s="4" t="inlineStr">
        <is>
          <t>SIM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9248443</v>
      </c>
      <c r="C105" s="4" t="inlineStr">
        <is>
          <t>FUNDAÇÕES ACESSO FRONTAL</t>
        </is>
      </c>
      <c r="D105" s="4" t="inlineStr">
        <is>
          <t>P509/ESCAVAÇÃO DE ACESSO</t>
        </is>
      </c>
      <c r="E105" s="4" t="inlineStr">
        <is>
          <t>SERVIÇOS INICIAIS</t>
        </is>
      </c>
      <c r="F105" s="119" t="n">
        <v>45786</v>
      </c>
      <c r="G105" s="119" t="n">
        <v>45786</v>
      </c>
      <c r="H105" s="119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REBOCO PLANO DE AÇÃO FACHADA CONCORDIA</t>
        </is>
      </c>
      <c r="S105" s="4" t="inlineStr">
        <is>
          <t>32</t>
        </is>
      </c>
      <c r="T105" s="4" t="inlineStr">
        <is>
          <t>Reboco plano de ação fachada concordia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25923118</v>
      </c>
      <c r="C106" s="4" t="inlineStr">
        <is>
          <t>CONTENÇÃO TRECHO 4</t>
        </is>
      </c>
      <c r="D106" s="4" t="inlineStr">
        <is>
          <t>-</t>
        </is>
      </c>
      <c r="E106" s="4" t="inlineStr">
        <is>
          <t>SERVIÇOS INICIAIS</t>
        </is>
      </c>
      <c r="F106" s="119" t="n">
        <v>45782</v>
      </c>
      <c r="G106" s="119" t="n">
        <v>45820</v>
      </c>
      <c r="H106" s="119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PRUMADA HIDROSSANITÁRIA</t>
        </is>
      </c>
      <c r="S106" s="4" t="inlineStr">
        <is>
          <t>21</t>
        </is>
      </c>
      <c r="T106" s="4" t="inlineStr">
        <is>
          <t>Prumada hidrossanitária</t>
        </is>
      </c>
      <c r="U106" s="4" t="inlineStr">
        <is>
          <t>SIM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9248401</v>
      </c>
      <c r="C107" s="4" t="inlineStr">
        <is>
          <t>CONTENÇÃO TRECHO 4</t>
        </is>
      </c>
      <c r="D107" s="4" t="inlineStr">
        <is>
          <t>T1 - Escavação</t>
        </is>
      </c>
      <c r="E107" s="4" t="inlineStr">
        <is>
          <t>SERVIÇOS INICIAIS</t>
        </is>
      </c>
      <c r="F107" s="119" t="n">
        <v>45789</v>
      </c>
      <c r="G107" s="119" t="n">
        <v>45797</v>
      </c>
      <c r="H107" s="119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PRUMADA ELÉTRICA (INFRA)</t>
        </is>
      </c>
      <c r="S107" s="4" t="inlineStr">
        <is>
          <t>20</t>
        </is>
      </c>
      <c r="T107" s="4" t="inlineStr">
        <is>
          <t>Prumada elétrica (infra)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9248402</v>
      </c>
      <c r="C108" s="4" t="inlineStr">
        <is>
          <t>CONTENÇÃO TRECHO 4</t>
        </is>
      </c>
      <c r="D108" s="4" t="inlineStr">
        <is>
          <t>T1 - Armação e concretagem</t>
        </is>
      </c>
      <c r="E108" s="4" t="inlineStr">
        <is>
          <t>SERVIÇOS INICIAIS</t>
        </is>
      </c>
      <c r="F108" s="119" t="n">
        <v>45798</v>
      </c>
      <c r="G108" s="119" t="n">
        <v>45798</v>
      </c>
      <c r="H108" s="119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ENCUNHAMENTO</t>
        </is>
      </c>
      <c r="S108" s="4" t="inlineStr">
        <is>
          <t>18</t>
        </is>
      </c>
      <c r="T108" s="4" t="inlineStr">
        <is>
          <t>Encunhamento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9248403</v>
      </c>
      <c r="C109" s="4" t="inlineStr">
        <is>
          <t>CONTENÇÃO TRECHO 4</t>
        </is>
      </c>
      <c r="D109" s="4" t="inlineStr">
        <is>
          <t>T2 - Escavação</t>
        </is>
      </c>
      <c r="E109" s="4" t="inlineStr">
        <is>
          <t>SERVIÇOS INICIAIS</t>
        </is>
      </c>
      <c r="F109" s="119" t="n">
        <v>45782</v>
      </c>
      <c r="G109" s="119" t="n">
        <v>45798</v>
      </c>
      <c r="H109" s="119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ESTRUTURA DA RAMPA ALAMEDA LOOKAHEAD</t>
        </is>
      </c>
      <c r="S109" s="4" t="inlineStr">
        <is>
          <t>17</t>
        </is>
      </c>
      <c r="T109" s="4" t="inlineStr">
        <is>
          <t>Estrutura da rampa alameda lookahead</t>
        </is>
      </c>
      <c r="U109" s="4" t="inlineStr">
        <is>
          <t>NÃO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9248404</v>
      </c>
      <c r="C110" s="4" t="inlineStr">
        <is>
          <t>CONTENÇÃO TRECHO 4</t>
        </is>
      </c>
      <c r="D110" s="4" t="inlineStr">
        <is>
          <t>T2 - Armação e concretagem</t>
        </is>
      </c>
      <c r="E110" s="4" t="inlineStr">
        <is>
          <t>SERVIÇOS INICIAIS</t>
        </is>
      </c>
      <c r="F110" s="119" t="n">
        <v>45799</v>
      </c>
      <c r="G110" s="119" t="n">
        <v>45799</v>
      </c>
      <c r="H110" s="119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PLANO DE AÇÃO REBOCO FACHADA ACÁCIA</t>
        </is>
      </c>
      <c r="S110" s="4" t="inlineStr">
        <is>
          <t>32</t>
        </is>
      </c>
      <c r="T110" s="4" t="inlineStr">
        <is>
          <t>Plano de ação reboco fachada acácia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9248405</v>
      </c>
      <c r="C111" s="4" t="inlineStr">
        <is>
          <t>CONTENÇÃO TRECHO 4</t>
        </is>
      </c>
      <c r="D111" s="4" t="inlineStr">
        <is>
          <t>T6 - Escavação</t>
        </is>
      </c>
      <c r="E111" s="4" t="inlineStr">
        <is>
          <t>SERVIÇOS INICIAIS</t>
        </is>
      </c>
      <c r="F111" s="119" t="n">
        <v>45792</v>
      </c>
      <c r="G111" s="119" t="n">
        <v>45800</v>
      </c>
      <c r="H111" s="119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INSTALAÇÕES EMBUTIDAS NA ALVENARIA</t>
        </is>
      </c>
      <c r="S111" s="4" t="inlineStr">
        <is>
          <t>20</t>
        </is>
      </c>
      <c r="T111" s="4" t="inlineStr">
        <is>
          <t>Inst. embutidas na alvenaria</t>
        </is>
      </c>
      <c r="U111" s="4" t="inlineStr">
        <is>
          <t>SIM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9248406</v>
      </c>
      <c r="C112" s="4" t="inlineStr">
        <is>
          <t>CONTENÇÃO TRECHO 4</t>
        </is>
      </c>
      <c r="D112" s="4" t="inlineStr">
        <is>
          <t>T6 - Armação e concretagem</t>
        </is>
      </c>
      <c r="E112" s="4" t="inlineStr">
        <is>
          <t>SERVIÇOS INICIAIS</t>
        </is>
      </c>
      <c r="F112" s="119" t="n">
        <v>45803</v>
      </c>
      <c r="G112" s="119" t="n">
        <v>45803</v>
      </c>
      <c r="H112" s="119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TALISCAMENTO</t>
        </is>
      </c>
      <c r="S112" s="4" t="inlineStr">
        <is>
          <t>29</t>
        </is>
      </c>
      <c r="T112" s="4" t="inlineStr">
        <is>
          <t>Taliscamento</t>
        </is>
      </c>
      <c r="U112" s="4" t="inlineStr">
        <is>
          <t>SIM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9248407</v>
      </c>
      <c r="C113" s="4" t="inlineStr">
        <is>
          <t>CONTENÇÃO TRECHO 4</t>
        </is>
      </c>
      <c r="D113" s="4" t="inlineStr">
        <is>
          <t>T7 - Escavação</t>
        </is>
      </c>
      <c r="E113" s="4" t="inlineStr">
        <is>
          <t>SERVIÇOS INICIAIS</t>
        </is>
      </c>
      <c r="F113" s="119" t="n">
        <v>45804</v>
      </c>
      <c r="G113" s="119" t="n">
        <v>45812</v>
      </c>
      <c r="H113" s="119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INSTALAÇÕES INCÊNDIO</t>
        </is>
      </c>
      <c r="S113" s="4" t="inlineStr">
        <is>
          <t>22</t>
        </is>
      </c>
      <c r="T113" s="4" t="inlineStr">
        <is>
          <t>Inst. incêndio</t>
        </is>
      </c>
      <c r="U113" s="4" t="inlineStr">
        <is>
          <t>SIM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9248408</v>
      </c>
      <c r="C114" s="4" t="inlineStr">
        <is>
          <t>CONTENÇÃO TRECHO 4</t>
        </is>
      </c>
      <c r="D114" s="4" t="inlineStr">
        <is>
          <t>T7 - Armação e concretagem</t>
        </is>
      </c>
      <c r="E114" s="4" t="inlineStr">
        <is>
          <t>SERVIÇOS INICIAIS</t>
        </is>
      </c>
      <c r="F114" s="119" t="n">
        <v>45813</v>
      </c>
      <c r="G114" s="119" t="n">
        <v>45813</v>
      </c>
      <c r="H114" s="119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ALVENARIA PLANO DE AÇÃO FACHADA CONCORDIA</t>
        </is>
      </c>
      <c r="S114" s="4" t="inlineStr">
        <is>
          <t>18</t>
        </is>
      </c>
      <c r="T114" s="4" t="inlineStr">
        <is>
          <t>Alvenaria plano de ação fachada concordia</t>
        </is>
      </c>
      <c r="U114" s="4" t="inlineStr">
        <is>
          <t>NÃO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9248409</v>
      </c>
      <c r="C115" s="4" t="inlineStr">
        <is>
          <t>CONTENÇÃO TRECHO 4</t>
        </is>
      </c>
      <c r="D115" s="4" t="inlineStr">
        <is>
          <t>T5 - Escavação</t>
        </is>
      </c>
      <c r="E115" s="4" t="inlineStr">
        <is>
          <t>SERVIÇOS INICIAIS</t>
        </is>
      </c>
      <c r="F115" s="119" t="n">
        <v>45782</v>
      </c>
      <c r="G115" s="119" t="n">
        <v>45790</v>
      </c>
      <c r="H115" s="119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RESERVATÓRIO OLYMPUS INTER 4 LOOKAHEAD</t>
        </is>
      </c>
      <c r="S115" s="4" t="inlineStr">
        <is>
          <t>17</t>
        </is>
      </c>
      <c r="T115" s="4" t="inlineStr">
        <is>
          <t>Reservatório olympus inter 4 lookahead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9248410</v>
      </c>
      <c r="C116" s="4" t="inlineStr">
        <is>
          <t>CONTENÇÃO TRECHO 4</t>
        </is>
      </c>
      <c r="D116" s="4" t="inlineStr">
        <is>
          <t>T5 - Armação e concretagem</t>
        </is>
      </c>
      <c r="E116" s="4" t="inlineStr">
        <is>
          <t>SERVIÇOS INICIAIS</t>
        </is>
      </c>
      <c r="F116" s="119" t="n">
        <v>45791</v>
      </c>
      <c r="G116" s="119" t="n">
        <v>45791</v>
      </c>
      <c r="H116" s="119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IMPERMEABILIZAÇÃO MANTA</t>
        </is>
      </c>
      <c r="S116" s="4" t="inlineStr">
        <is>
          <t>19</t>
        </is>
      </c>
      <c r="T116" s="4" t="inlineStr">
        <is>
          <t>Impermeabilização manta</t>
        </is>
      </c>
      <c r="U116" s="4" t="inlineStr">
        <is>
          <t>NÃO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9248411</v>
      </c>
      <c r="C117" s="4" t="inlineStr">
        <is>
          <t>CONTENÇÃO TRECHO 4</t>
        </is>
      </c>
      <c r="D117" s="4" t="inlineStr">
        <is>
          <t>T3 - Escavação</t>
        </is>
      </c>
      <c r="E117" s="4" t="inlineStr">
        <is>
          <t>SERVIÇOS INICIAIS</t>
        </is>
      </c>
      <c r="F117" s="119" t="n">
        <v>45800</v>
      </c>
      <c r="G117" s="119" t="n">
        <v>45810</v>
      </c>
      <c r="H117" s="119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PLANO DE AÇÃO ALVENARIA FACHADA OLYMPUS</t>
        </is>
      </c>
      <c r="S117" s="4" t="inlineStr">
        <is>
          <t>18</t>
        </is>
      </c>
      <c r="T117" s="4" t="inlineStr">
        <is>
          <t>Plano de ação alvenaria fachada olympus</t>
        </is>
      </c>
      <c r="U117" s="4" t="inlineStr">
        <is>
          <t>NÃO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9248412</v>
      </c>
      <c r="C118" s="4" t="inlineStr">
        <is>
          <t>CONTENÇÃO TRECHO 4</t>
        </is>
      </c>
      <c r="D118" s="4" t="inlineStr">
        <is>
          <t>T3 - Armação e concretagem</t>
        </is>
      </c>
      <c r="E118" s="4" t="inlineStr">
        <is>
          <t>SERVIÇOS INICIAIS</t>
        </is>
      </c>
      <c r="F118" s="119" t="n">
        <v>45811</v>
      </c>
      <c r="G118" s="119" t="n">
        <v>45811</v>
      </c>
      <c r="H118" s="119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CONTRAMARCO</t>
        </is>
      </c>
      <c r="S118" s="4" t="inlineStr">
        <is>
          <t>25</t>
        </is>
      </c>
      <c r="T118" s="4" t="inlineStr">
        <is>
          <t>Contramarco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9248413</v>
      </c>
      <c r="C119" s="4" t="inlineStr">
        <is>
          <t>CONTENÇÃO TRECHO 4</t>
        </is>
      </c>
      <c r="D119" s="4" t="inlineStr">
        <is>
          <t>T4 - Escavação</t>
        </is>
      </c>
      <c r="E119" s="4" t="inlineStr">
        <is>
          <t>SERVIÇOS INICIAIS</t>
        </is>
      </c>
      <c r="F119" s="119" t="n">
        <v>45782</v>
      </c>
      <c r="G119" s="119" t="n">
        <v>45790</v>
      </c>
      <c r="H119" s="119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PLANO DE AÇÃO REBOCO FACHADA OLYMPUS</t>
        </is>
      </c>
      <c r="S119" s="4" t="inlineStr">
        <is>
          <t>32</t>
        </is>
      </c>
      <c r="T119" s="4" t="inlineStr">
        <is>
          <t>Plano de ação reboco fachada olympus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9248414</v>
      </c>
      <c r="C120" s="4" t="inlineStr">
        <is>
          <t>CONTENÇÃO TRECHO 4</t>
        </is>
      </c>
      <c r="D120" s="4" t="inlineStr">
        <is>
          <t>T4 - Armação e concretagem</t>
        </is>
      </c>
      <c r="E120" s="4" t="inlineStr">
        <is>
          <t>SERVIÇOS INICIAIS</t>
        </is>
      </c>
      <c r="F120" s="119" t="n">
        <v>45791</v>
      </c>
      <c r="G120" s="119" t="n">
        <v>45791</v>
      </c>
      <c r="H120" s="119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GÁS PISO</t>
        </is>
      </c>
      <c r="S120" s="4" t="inlineStr">
        <is>
          <t>21</t>
        </is>
      </c>
      <c r="T120" s="4" t="inlineStr">
        <is>
          <t>Gás piso</t>
        </is>
      </c>
      <c r="U120" s="4" t="inlineStr">
        <is>
          <t>SIM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9248415</v>
      </c>
      <c r="C121" s="4" t="inlineStr">
        <is>
          <t>CONTENÇÃO TRECHO 4</t>
        </is>
      </c>
      <c r="D121" s="4" t="inlineStr">
        <is>
          <t>T8 - Escavação</t>
        </is>
      </c>
      <c r="E121" s="4" t="inlineStr">
        <is>
          <t>SERVIÇOS INICIAIS</t>
        </is>
      </c>
      <c r="F121" s="119" t="n">
        <v>45782</v>
      </c>
      <c r="G121" s="119" t="n">
        <v>45790</v>
      </c>
      <c r="H121" s="119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MONTANTES DO DRYWALL</t>
        </is>
      </c>
      <c r="S121" s="4" t="inlineStr">
        <is>
          <t>18</t>
        </is>
      </c>
      <c r="T121" s="4" t="inlineStr">
        <is>
          <t>Montantes do drywall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9248416</v>
      </c>
      <c r="C122" s="4" t="inlineStr">
        <is>
          <t>CONTENÇÃO TRECHO 4</t>
        </is>
      </c>
      <c r="D122" s="4" t="inlineStr">
        <is>
          <t>T8 - Armação e concretagem</t>
        </is>
      </c>
      <c r="E122" s="4" t="inlineStr">
        <is>
          <t>SERVIÇOS INICIAIS</t>
        </is>
      </c>
      <c r="F122" s="119" t="n">
        <v>45791</v>
      </c>
      <c r="G122" s="119" t="n">
        <v>45791</v>
      </c>
      <c r="H122" s="119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LAJE DE COBERTURA DO PILOTIS (CONCÓRDIA)</t>
        </is>
      </c>
      <c r="S122" s="4" t="inlineStr">
        <is>
          <t>17</t>
        </is>
      </c>
      <c r="T122" s="4" t="inlineStr">
        <is>
          <t>Laje de cobertura do pilotis (concórdia)</t>
        </is>
      </c>
      <c r="U122" s="4" t="inlineStr">
        <is>
          <t>NÃO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9248417</v>
      </c>
      <c r="C123" s="4" t="inlineStr">
        <is>
          <t>CONTENÇÃO TRECHO 4</t>
        </is>
      </c>
      <c r="D123" s="4" t="inlineStr">
        <is>
          <t>T9 - Escavação</t>
        </is>
      </c>
      <c r="E123" s="4" t="inlineStr">
        <is>
          <t>SERVIÇOS INICIAIS</t>
        </is>
      </c>
      <c r="F123" s="119" t="n">
        <v>45792</v>
      </c>
      <c r="G123" s="119" t="n">
        <v>45800</v>
      </c>
      <c r="H123" s="119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LAJE COBERTURA PILOTIS (OLYMPUS)</t>
        </is>
      </c>
      <c r="S123" s="4" t="inlineStr">
        <is>
          <t>17</t>
        </is>
      </c>
      <c r="T123" s="4" t="inlineStr">
        <is>
          <t>Laje cobertura pilotis (olympus)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9248418</v>
      </c>
      <c r="C124" s="4" t="inlineStr">
        <is>
          <t>CONTENÇÃO TRECHO 4</t>
        </is>
      </c>
      <c r="D124" s="4" t="inlineStr">
        <is>
          <t>T9 - Armação e concretagem</t>
        </is>
      </c>
      <c r="E124" s="4" t="inlineStr">
        <is>
          <t>SERVIÇOS INICIAIS</t>
        </is>
      </c>
      <c r="F124" s="119" t="n">
        <v>45803</v>
      </c>
      <c r="G124" s="119" t="n">
        <v>45803</v>
      </c>
      <c r="H124" s="119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DRYWALL 1º FACE</t>
        </is>
      </c>
      <c r="S124" s="4" t="inlineStr">
        <is>
          <t>18</t>
        </is>
      </c>
      <c r="T124" s="4" t="inlineStr">
        <is>
          <t>Drywall 1ª face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9248419</v>
      </c>
      <c r="C125" s="4" t="inlineStr">
        <is>
          <t>CONTENÇÃO TRECHO 4</t>
        </is>
      </c>
      <c r="D125" s="4" t="inlineStr">
        <is>
          <t>T10 - Escavação</t>
        </is>
      </c>
      <c r="E125" s="4" t="inlineStr">
        <is>
          <t>SERVIÇOS INICIAIS</t>
        </is>
      </c>
      <c r="F125" s="119" t="n">
        <v>45804</v>
      </c>
      <c r="G125" s="119" t="n">
        <v>45812</v>
      </c>
      <c r="H125" s="119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DISTRIBUIÇÃO HIDROSSANITÁRIA</t>
        </is>
      </c>
      <c r="S125" s="4" t="inlineStr">
        <is>
          <t>21</t>
        </is>
      </c>
      <c r="T125" s="4" t="inlineStr">
        <is>
          <t>Distribuição hidrossanitária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9248420</v>
      </c>
      <c r="C126" s="4" t="inlineStr">
        <is>
          <t>CONTENÇÃO TRECHO 4</t>
        </is>
      </c>
      <c r="D126" s="4" t="inlineStr">
        <is>
          <t>T10 - Armação e concretagem</t>
        </is>
      </c>
      <c r="E126" s="4" t="inlineStr">
        <is>
          <t>SERVIÇOS INICIAIS</t>
        </is>
      </c>
      <c r="F126" s="119" t="n">
        <v>45813</v>
      </c>
      <c r="G126" s="119" t="n">
        <v>45813</v>
      </c>
      <c r="H126" s="119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DISTRIBUIÇÃO ELÉTRICA / QUADRO</t>
        </is>
      </c>
      <c r="S126" s="4" t="inlineStr">
        <is>
          <t>20</t>
        </is>
      </c>
      <c r="T126" s="4" t="inlineStr">
        <is>
          <t>Distribuição elétrica / quadro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9248421</v>
      </c>
      <c r="C127" s="4" t="inlineStr">
        <is>
          <t>CONTENÇÃO TRECHO 4</t>
        </is>
      </c>
      <c r="D127" s="4" t="inlineStr">
        <is>
          <t>Viga de coroamento - Forma</t>
        </is>
      </c>
      <c r="E127" s="4" t="inlineStr">
        <is>
          <t>SERVIÇOS INICIAIS</t>
        </is>
      </c>
      <c r="F127" s="119" t="n">
        <v>45817</v>
      </c>
      <c r="G127" s="119" t="n">
        <v>45818</v>
      </c>
      <c r="H127" s="119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INFRA DE AR CONDICIONADO</t>
        </is>
      </c>
      <c r="S127" s="4" t="inlineStr">
        <is>
          <t>23</t>
        </is>
      </c>
      <c r="T127" s="4" t="inlineStr">
        <is>
          <t>Infra de ar condicionado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9248422</v>
      </c>
      <c r="C128" s="4" t="inlineStr">
        <is>
          <t>CONTENÇÃO TRECHO 4</t>
        </is>
      </c>
      <c r="D128" s="4" t="inlineStr">
        <is>
          <t>Viga de coroamento - Armação</t>
        </is>
      </c>
      <c r="E128" s="4" t="inlineStr">
        <is>
          <t>SERVIÇOS INICIAIS</t>
        </is>
      </c>
      <c r="F128" s="119" t="n">
        <v>45819</v>
      </c>
      <c r="G128" s="119" t="n">
        <v>45819</v>
      </c>
      <c r="H128" s="119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GÁS PAREDE</t>
        </is>
      </c>
      <c r="S128" s="4" t="inlineStr">
        <is>
          <t>21</t>
        </is>
      </c>
      <c r="T128" s="4" t="inlineStr">
        <is>
          <t>Gás parede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9248423</v>
      </c>
      <c r="C129" s="4" t="inlineStr">
        <is>
          <t>CONTENÇÃO TRECHO 4</t>
        </is>
      </c>
      <c r="D129" s="4" t="inlineStr">
        <is>
          <t>Viga de coroamento - Concretagem</t>
        </is>
      </c>
      <c r="E129" s="4" t="inlineStr">
        <is>
          <t>SERVIÇOS INICIAIS</t>
        </is>
      </c>
      <c r="F129" s="119" t="n">
        <v>45820</v>
      </c>
      <c r="G129" s="119" t="n">
        <v>45820</v>
      </c>
      <c r="H129" s="119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REDE HIDROSSANITÁRIA</t>
        </is>
      </c>
      <c r="S129" s="4" t="inlineStr">
        <is>
          <t>21</t>
        </is>
      </c>
      <c r="T129" s="4" t="inlineStr">
        <is>
          <t>Rede hidrossanitária</t>
        </is>
      </c>
      <c r="U129" s="4" t="inlineStr">
        <is>
          <t>SIM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24964431</v>
      </c>
      <c r="C130" s="4" t="inlineStr">
        <is>
          <t>BLOCOS E CINTAS - PERIFERIA ALAMEDA</t>
        </is>
      </c>
      <c r="D130" s="4" t="inlineStr">
        <is>
          <t>-</t>
        </is>
      </c>
      <c r="E130" s="4" t="inlineStr">
        <is>
          <t>SERVIÇOS INICIAIS</t>
        </is>
      </c>
      <c r="F130" s="119" t="n">
        <v>45789</v>
      </c>
      <c r="G130" s="119" t="n">
        <v>45902</v>
      </c>
      <c r="H130" s="119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REVESTIMENTOS PORCELANATO PISO</t>
        </is>
      </c>
      <c r="S130" s="4" t="inlineStr">
        <is>
          <t>30</t>
        </is>
      </c>
      <c r="T130" s="4" t="inlineStr">
        <is>
          <t>Revestimentos porcelanato piso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10711137</v>
      </c>
      <c r="C131" s="4" t="inlineStr">
        <is>
          <t>BLOCOS E CINTAS - PERIFERIA ALAMEDA</t>
        </is>
      </c>
      <c r="D131" s="4" t="inlineStr">
        <is>
          <t>B307/CINTA - ESCAVAÇÃO</t>
        </is>
      </c>
      <c r="E131" s="4" t="inlineStr">
        <is>
          <t>SERVIÇOS INICIAIS</t>
        </is>
      </c>
      <c r="F131" s="119" t="n">
        <v>45789</v>
      </c>
      <c r="G131" s="119" t="n">
        <v>45790</v>
      </c>
      <c r="H131" s="119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REVESTIMENTO PORCELANATO PAREDE</t>
        </is>
      </c>
      <c r="S131" s="4" t="inlineStr">
        <is>
          <t>30</t>
        </is>
      </c>
      <c r="T131" s="4" t="inlineStr">
        <is>
          <t>Revestimento porcelanato parede</t>
        </is>
      </c>
      <c r="U131" s="4" t="inlineStr">
        <is>
          <t>SIM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10711138</v>
      </c>
      <c r="C132" s="4" t="inlineStr">
        <is>
          <t>BLOCOS E CINTAS - PERIFERIA ALAMEDA</t>
        </is>
      </c>
      <c r="D132" s="4" t="inlineStr">
        <is>
          <t>B308/CINTA - ESCAVAÇÃO</t>
        </is>
      </c>
      <c r="E132" s="4" t="inlineStr">
        <is>
          <t>SERVIÇOS INICIAIS</t>
        </is>
      </c>
      <c r="F132" s="119" t="n">
        <v>45789</v>
      </c>
      <c r="G132" s="119" t="n">
        <v>45790</v>
      </c>
      <c r="H132" s="119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DRYWALL 2º FACE</t>
        </is>
      </c>
      <c r="S132" s="4" t="inlineStr">
        <is>
          <t>18</t>
        </is>
      </c>
      <c r="T132" s="4" t="inlineStr">
        <is>
          <t>Drywall 2ª face</t>
        </is>
      </c>
      <c r="U132" s="4" t="inlineStr">
        <is>
          <t>SIM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10711139</v>
      </c>
      <c r="C133" s="4" t="inlineStr">
        <is>
          <t>BLOCOS E CINTAS - PERIFERIA ALAMEDA</t>
        </is>
      </c>
      <c r="D133" s="4" t="inlineStr">
        <is>
          <t>B309/CINTA - ESCAVAÇÃO</t>
        </is>
      </c>
      <c r="E133" s="4" t="inlineStr">
        <is>
          <t>SERVIÇOS INICIAIS</t>
        </is>
      </c>
      <c r="F133" s="119" t="n">
        <v>45789</v>
      </c>
      <c r="G133" s="119" t="n">
        <v>45790</v>
      </c>
      <c r="H133" s="119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FORRO</t>
        </is>
      </c>
      <c r="S133" s="4" t="inlineStr">
        <is>
          <t>33</t>
        </is>
      </c>
      <c r="T133" s="4" t="inlineStr">
        <is>
          <t>Forro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10711140</v>
      </c>
      <c r="C134" s="4" t="inlineStr">
        <is>
          <t>BLOCOS E CINTAS - PERIFERIA ALAMEDA</t>
        </is>
      </c>
      <c r="D134" s="4" t="inlineStr">
        <is>
          <t>B310/CINTA - ESCAVAÇÃO</t>
        </is>
      </c>
      <c r="E134" s="4" t="inlineStr">
        <is>
          <t>SERVIÇOS INICIAIS</t>
        </is>
      </c>
      <c r="F134" s="119" t="n">
        <v>45789</v>
      </c>
      <c r="G134" s="119" t="n">
        <v>45790</v>
      </c>
      <c r="H134" s="119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IMPERMEABILIZAÇÃO</t>
        </is>
      </c>
      <c r="S134" s="4" t="inlineStr">
        <is>
          <t>19</t>
        </is>
      </c>
      <c r="T134" s="4" t="inlineStr">
        <is>
          <t>Impermeabilização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10711141</v>
      </c>
      <c r="C135" s="4" t="inlineStr">
        <is>
          <t>BLOCOS E CINTAS - PERIFERIA ALAMEDA</t>
        </is>
      </c>
      <c r="D135" s="4" t="inlineStr">
        <is>
          <t>B311/CINTA - ESCAVAÇÃO</t>
        </is>
      </c>
      <c r="E135" s="4" t="inlineStr">
        <is>
          <t>SERVIÇOS INICIAIS</t>
        </is>
      </c>
      <c r="F135" s="119" t="n">
        <v>45789</v>
      </c>
      <c r="G135" s="119" t="n">
        <v>45790</v>
      </c>
      <c r="H135" s="119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ESQUADRIA DE ALUMINIO</t>
        </is>
      </c>
      <c r="S135" s="4" t="inlineStr">
        <is>
          <t>25</t>
        </is>
      </c>
      <c r="T135" s="4" t="inlineStr">
        <is>
          <t>Esquadria de aluminio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10711142</v>
      </c>
      <c r="C136" s="4" t="inlineStr">
        <is>
          <t>BLOCOS E CINTAS - PERIFERIA ALAMEDA</t>
        </is>
      </c>
      <c r="D136" s="4" t="inlineStr">
        <is>
          <t>B312/CINTA - ESCAVAÇÃO</t>
        </is>
      </c>
      <c r="E136" s="4" t="inlineStr">
        <is>
          <t>SERVIÇOS INICIAIS</t>
        </is>
      </c>
      <c r="F136" s="119" t="n">
        <v>45789</v>
      </c>
      <c r="G136" s="119" t="n">
        <v>45790</v>
      </c>
      <c r="H136" s="119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TEXTURA</t>
        </is>
      </c>
      <c r="S136" s="4" t="inlineStr">
        <is>
          <t>32</t>
        </is>
      </c>
      <c r="T136" s="4" t="inlineStr">
        <is>
          <t>Textura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10711143</v>
      </c>
      <c r="C137" s="4" t="inlineStr">
        <is>
          <t>BLOCOS E CINTAS - PERIFERIA ALAMEDA</t>
        </is>
      </c>
      <c r="D137" s="4" t="inlineStr">
        <is>
          <t>B313/CINTA - ESCAVAÇÃO</t>
        </is>
      </c>
      <c r="E137" s="4" t="inlineStr">
        <is>
          <t>SERVIÇOS INICIAIS</t>
        </is>
      </c>
      <c r="F137" s="119" t="n">
        <v>45789</v>
      </c>
      <c r="G137" s="119" t="n">
        <v>45790</v>
      </c>
      <c r="H137" s="119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PINTURA</t>
        </is>
      </c>
      <c r="S137" s="4" t="inlineStr">
        <is>
          <t>35</t>
        </is>
      </c>
      <c r="T137" s="4" t="inlineStr">
        <is>
          <t>Pintura</t>
        </is>
      </c>
      <c r="U137" s="4" t="inlineStr">
        <is>
          <t>SIM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10711144</v>
      </c>
      <c r="C138" s="4" t="inlineStr">
        <is>
          <t>BLOCOS E CINTAS - PERIFERIA ALAMEDA</t>
        </is>
      </c>
      <c r="D138" s="4" t="inlineStr">
        <is>
          <t>B314/CINTA - ESCAVAÇÃO</t>
        </is>
      </c>
      <c r="E138" s="4" t="inlineStr">
        <is>
          <t>SERVIÇOS INICIAIS</t>
        </is>
      </c>
      <c r="F138" s="119" t="n">
        <v>45789</v>
      </c>
      <c r="G138" s="119" t="n">
        <v>45790</v>
      </c>
      <c r="H138" s="119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DRYWALL</t>
        </is>
      </c>
      <c r="S138" s="4" t="inlineStr">
        <is>
          <t>18</t>
        </is>
      </c>
      <c r="T138" s="4" t="inlineStr">
        <is>
          <t>Drywall</t>
        </is>
      </c>
      <c r="U138" s="4" t="inlineStr">
        <is>
          <t>SIM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10711145</v>
      </c>
      <c r="C139" s="4" t="inlineStr">
        <is>
          <t>BLOCOS E CINTAS - PERIFERIA ALAMEDA</t>
        </is>
      </c>
      <c r="D139" s="4" t="inlineStr">
        <is>
          <t>B315/CINTA - ESCAVAÇÃO</t>
        </is>
      </c>
      <c r="E139" s="4" t="inlineStr">
        <is>
          <t>SERVIÇOS INICIAIS</t>
        </is>
      </c>
      <c r="F139" s="119" t="n">
        <v>45789</v>
      </c>
      <c r="G139" s="119" t="n">
        <v>45790</v>
      </c>
      <c r="H139" s="119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GÁS</t>
        </is>
      </c>
      <c r="S139" s="4" t="inlineStr">
        <is>
          <t>21</t>
        </is>
      </c>
      <c r="T139" s="4" t="inlineStr">
        <is>
          <t>Gás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10711146</v>
      </c>
      <c r="C140" s="4" t="inlineStr">
        <is>
          <t>BLOCOS E CINTAS - PERIFERIA ALAMEDA</t>
        </is>
      </c>
      <c r="D140" s="4" t="inlineStr">
        <is>
          <t>B316/CINTA - ESCAVAÇÃO</t>
        </is>
      </c>
      <c r="E140" s="4" t="inlineStr">
        <is>
          <t>SERVIÇOS INICIAIS</t>
        </is>
      </c>
      <c r="F140" s="119" t="n">
        <v>45789</v>
      </c>
      <c r="G140" s="119" t="n">
        <v>45790</v>
      </c>
      <c r="H140" s="119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LOUÇAS</t>
        </is>
      </c>
      <c r="S140" s="4" t="inlineStr">
        <is>
          <t>34</t>
        </is>
      </c>
      <c r="T140" s="4" t="inlineStr">
        <is>
          <t>Louças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10711147</v>
      </c>
      <c r="C141" s="4" t="inlineStr">
        <is>
          <t>BLOCOS E CINTAS - PERIFERIA ALAMEDA</t>
        </is>
      </c>
      <c r="D141" s="4" t="inlineStr">
        <is>
          <t>B317/CINTA - ESCAVAÇÃO</t>
        </is>
      </c>
      <c r="E141" s="4" t="inlineStr">
        <is>
          <t>SERVIÇOS INICIAIS</t>
        </is>
      </c>
      <c r="F141" s="119" t="n">
        <v>45789</v>
      </c>
      <c r="G141" s="119" t="n">
        <v>45790</v>
      </c>
      <c r="H141" s="119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ACABAMENTOS ELÉTRICOS</t>
        </is>
      </c>
      <c r="S141" s="4" t="inlineStr">
        <is>
          <t>20</t>
        </is>
      </c>
      <c r="T141" s="4" t="inlineStr">
        <is>
          <t>Acabamentos elétricos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10711148</v>
      </c>
      <c r="C142" s="4" t="inlineStr">
        <is>
          <t>BLOCOS E CINTAS - PERIFERIA ALAMEDA</t>
        </is>
      </c>
      <c r="D142" s="4" t="inlineStr">
        <is>
          <t>B318/CINTA - ESCAVAÇÃO</t>
        </is>
      </c>
      <c r="E142" s="4" t="inlineStr">
        <is>
          <t>SERVIÇOS INICIAIS</t>
        </is>
      </c>
      <c r="F142" s="119" t="n">
        <v>45789</v>
      </c>
      <c r="G142" s="119" t="n">
        <v>45790</v>
      </c>
      <c r="H142" s="119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REBOCO DE FACHADA - FASE 1</t>
        </is>
      </c>
      <c r="S142" s="4" t="inlineStr">
        <is>
          <t>32</t>
        </is>
      </c>
      <c r="T142" s="4" t="inlineStr">
        <is>
          <t>Reboco de fachada - fase 1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10711149</v>
      </c>
      <c r="C143" s="4" t="inlineStr">
        <is>
          <t>BLOCOS E CINTAS - PERIFERIA ALAMEDA</t>
        </is>
      </c>
      <c r="D143" s="4" t="inlineStr">
        <is>
          <t>B319/CINTA - ESCAVAÇÃO</t>
        </is>
      </c>
      <c r="E143" s="4" t="inlineStr">
        <is>
          <t>SERVIÇOS INICIAIS</t>
        </is>
      </c>
      <c r="F143" s="119" t="n">
        <v>45789</v>
      </c>
      <c r="G143" s="119" t="n">
        <v>45790</v>
      </c>
      <c r="H143" s="119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LIMPEZA FINA</t>
        </is>
      </c>
      <c r="S143" s="4" t="inlineStr">
        <is>
          <t>37</t>
        </is>
      </c>
      <c r="T143" s="4" t="inlineStr">
        <is>
          <t>Limpeza fina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10711150</v>
      </c>
      <c r="C144" s="4" t="inlineStr">
        <is>
          <t>BLOCOS E CINTAS - PERIFERIA ALAMEDA</t>
        </is>
      </c>
      <c r="D144" s="4" t="inlineStr">
        <is>
          <t>B320/CINTA - ESCAVAÇÃO</t>
        </is>
      </c>
      <c r="E144" s="4" t="inlineStr">
        <is>
          <t>SERVIÇOS INICIAIS</t>
        </is>
      </c>
      <c r="F144" s="119" t="n">
        <v>45789</v>
      </c>
      <c r="G144" s="119" t="n">
        <v>45790</v>
      </c>
      <c r="H144" s="119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SHAFT INTERNO INST. HIDRAÚLICAS</t>
        </is>
      </c>
      <c r="S144" s="4" t="inlineStr">
        <is>
          <t>21</t>
        </is>
      </c>
      <c r="T144" s="4" t="inlineStr">
        <is>
          <t>Shaft interno inst. hidraúlicas</t>
        </is>
      </c>
      <c r="U144" s="4" t="inlineStr">
        <is>
          <t>NÃO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10711151</v>
      </c>
      <c r="C145" s="4" t="inlineStr">
        <is>
          <t>BLOCOS E CINTAS - PERIFERIA ALAMEDA</t>
        </is>
      </c>
      <c r="D145" s="4" t="inlineStr">
        <is>
          <t>B321/CINTA - ESCAVAÇÃO</t>
        </is>
      </c>
      <c r="E145" s="4" t="inlineStr">
        <is>
          <t>SERVIÇOS INICIAIS</t>
        </is>
      </c>
      <c r="F145" s="119" t="n">
        <v>45789</v>
      </c>
      <c r="G145" s="119" t="n">
        <v>45790</v>
      </c>
      <c r="H145" s="119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BANCADAS</t>
        </is>
      </c>
      <c r="S145" s="4" t="inlineStr">
        <is>
          <t>30</t>
        </is>
      </c>
      <c r="T145" s="4" t="inlineStr">
        <is>
          <t>Bancadas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10711152</v>
      </c>
      <c r="C146" s="4" t="inlineStr">
        <is>
          <t>BLOCOS E CINTAS - PERIFERIA ALAMEDA</t>
        </is>
      </c>
      <c r="D146" s="4" t="inlineStr">
        <is>
          <t>B322/CINTA - ESCAVAÇÃO</t>
        </is>
      </c>
      <c r="E146" s="4" t="inlineStr">
        <is>
          <t>SERVIÇOS INICIAIS</t>
        </is>
      </c>
      <c r="F146" s="119" t="n">
        <v>45789</v>
      </c>
      <c r="G146" s="119" t="n">
        <v>45790</v>
      </c>
      <c r="H146" s="119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MASSA CORRIDA</t>
        </is>
      </c>
      <c r="S146" s="4" t="inlineStr">
        <is>
          <t>35</t>
        </is>
      </c>
      <c r="T146" s="4" t="inlineStr">
        <is>
          <t>Massa corrida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10711153</v>
      </c>
      <c r="C147" s="4" t="inlineStr">
        <is>
          <t>BLOCOS E CINTAS - PERIFERIA ALAMEDA</t>
        </is>
      </c>
      <c r="D147" s="4" t="inlineStr">
        <is>
          <t>B323/CINTA - ESCAVAÇÃO</t>
        </is>
      </c>
      <c r="E147" s="4" t="inlineStr">
        <is>
          <t>SERVIÇOS INICIAIS</t>
        </is>
      </c>
      <c r="F147" s="119" t="n">
        <v>45789</v>
      </c>
      <c r="G147" s="119" t="n">
        <v>45790</v>
      </c>
      <c r="H147" s="119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FIAÇÃO ELÉTRICA E ILUMINAÇÃO</t>
        </is>
      </c>
      <c r="S147" s="4" t="inlineStr">
        <is>
          <t>20</t>
        </is>
      </c>
      <c r="T147" s="4" t="inlineStr">
        <is>
          <t>Fiação elétrica e iluminação</t>
        </is>
      </c>
      <c r="U147" s="4" t="inlineStr">
        <is>
          <t>SIM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10711154</v>
      </c>
      <c r="C148" s="4" t="inlineStr">
        <is>
          <t>BLOCOS E CINTAS - PERIFERIA ALAMEDA</t>
        </is>
      </c>
      <c r="D148" s="4" t="inlineStr">
        <is>
          <t>B324/CINTA - ESCAVAÇÃO</t>
        </is>
      </c>
      <c r="E148" s="4" t="inlineStr">
        <is>
          <t>SERVIÇOS INICIAIS</t>
        </is>
      </c>
      <c r="F148" s="119" t="n">
        <v>45789</v>
      </c>
      <c r="G148" s="119" t="n">
        <v>45790</v>
      </c>
      <c r="H148" s="119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PRUMADA ELÉTRICA (CABOS)</t>
        </is>
      </c>
      <c r="S148" s="4" t="inlineStr">
        <is>
          <t>20</t>
        </is>
      </c>
      <c r="T148" s="4" t="inlineStr">
        <is>
          <t>Prumada elétrica (cabos)</t>
        </is>
      </c>
      <c r="U148" s="4" t="inlineStr">
        <is>
          <t>SIM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10711155</v>
      </c>
      <c r="C149" s="4" t="inlineStr">
        <is>
          <t>BLOCOS E CINTAS - PERIFERIA ALAMEDA</t>
        </is>
      </c>
      <c r="D149" s="4" t="inlineStr">
        <is>
          <t>B325 A B330/CINTA - ESCAVAÇÃO</t>
        </is>
      </c>
      <c r="E149" s="4" t="inlineStr">
        <is>
          <t>SERVIÇOS INICIAIS</t>
        </is>
      </c>
      <c r="F149" s="119" t="n">
        <v>45838</v>
      </c>
      <c r="G149" s="119" t="n">
        <v>45842</v>
      </c>
      <c r="H149" s="119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INFRA DE SISTEMAS - CFTV</t>
        </is>
      </c>
      <c r="S149" s="4" t="inlineStr">
        <is>
          <t>23</t>
        </is>
      </c>
      <c r="T149" s="4" t="inlineStr">
        <is>
          <t>Infra de sistemas - cftv</t>
        </is>
      </c>
      <c r="U149" s="4" t="inlineStr">
        <is>
          <t>NÃO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10711161</v>
      </c>
      <c r="C150" s="4" t="inlineStr">
        <is>
          <t>BLOCOS E CINTAS - PERIFERIA ALAMEDA</t>
        </is>
      </c>
      <c r="D150" s="4" t="inlineStr">
        <is>
          <t>B307/CINTA - ARMAÇÃO</t>
        </is>
      </c>
      <c r="E150" s="4" t="inlineStr">
        <is>
          <t>SERVIÇOS INICIAIS</t>
        </is>
      </c>
      <c r="F150" s="119" t="n">
        <v>45789</v>
      </c>
      <c r="G150" s="119" t="n">
        <v>45790</v>
      </c>
      <c r="H150" s="119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INFRA DE INSTALAÇÕES ELETRICAS</t>
        </is>
      </c>
      <c r="S150" s="4" t="inlineStr">
        <is>
          <t>20</t>
        </is>
      </c>
      <c r="T150" s="4" t="inlineStr">
        <is>
          <t>Infra de instalações eletricas</t>
        </is>
      </c>
      <c r="U150" s="4" t="inlineStr">
        <is>
          <t>NÃO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10711162</v>
      </c>
      <c r="C151" s="4" t="inlineStr">
        <is>
          <t>BLOCOS E CINTAS - PERIFERIA ALAMEDA</t>
        </is>
      </c>
      <c r="D151" s="4" t="inlineStr">
        <is>
          <t>B308/CINTA - ARMAÇÃO</t>
        </is>
      </c>
      <c r="E151" s="4" t="inlineStr">
        <is>
          <t>SERVIÇOS INICIAIS</t>
        </is>
      </c>
      <c r="F151" s="119" t="n">
        <v>45789</v>
      </c>
      <c r="G151" s="119" t="n">
        <v>45790</v>
      </c>
      <c r="H151" s="119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PASSEIOS</t>
        </is>
      </c>
      <c r="S151" s="4" t="inlineStr">
        <is>
          <t>31</t>
        </is>
      </c>
      <c r="T151" s="4" t="inlineStr">
        <is>
          <t>Passeios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10711163</v>
      </c>
      <c r="C152" s="4" t="inlineStr">
        <is>
          <t>BLOCOS E CINTAS - PERIFERIA ALAMEDA</t>
        </is>
      </c>
      <c r="D152" s="4" t="inlineStr">
        <is>
          <t>B309/CINTA - ARMAÇÃO</t>
        </is>
      </c>
      <c r="E152" s="4" t="inlineStr">
        <is>
          <t>SERVIÇOS INICIAIS</t>
        </is>
      </c>
      <c r="F152" s="119" t="n">
        <v>45789</v>
      </c>
      <c r="G152" s="119" t="n">
        <v>45790</v>
      </c>
      <c r="H152" s="119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PINTURA 1º DEMÃO</t>
        </is>
      </c>
      <c r="S152" s="4" t="inlineStr">
        <is>
          <t>35</t>
        </is>
      </c>
      <c r="T152" s="4" t="inlineStr">
        <is>
          <t>Pintura 1ª demão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10711164</v>
      </c>
      <c r="C153" s="4" t="inlineStr">
        <is>
          <t>BLOCOS E CINTAS - PERIFERIA ALAMEDA</t>
        </is>
      </c>
      <c r="D153" s="4" t="inlineStr">
        <is>
          <t>B310/CINTA - ARMAÇÃO</t>
        </is>
      </c>
      <c r="E153" s="4" t="inlineStr">
        <is>
          <t>SERVIÇOS INICIAIS</t>
        </is>
      </c>
      <c r="F153" s="119" t="n">
        <v>45789</v>
      </c>
      <c r="G153" s="119" t="n">
        <v>45790</v>
      </c>
      <c r="H153" s="119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PINTURA ESPALA FECHADA - FASE 1</t>
        </is>
      </c>
      <c r="S153" s="4" t="inlineStr">
        <is>
          <t>32</t>
        </is>
      </c>
      <c r="T153" s="4" t="inlineStr">
        <is>
          <t>Pintura espala fechada - fase 1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10711165</v>
      </c>
      <c r="C154" s="4" t="inlineStr">
        <is>
          <t>BLOCOS E CINTAS - PERIFERIA ALAMEDA</t>
        </is>
      </c>
      <c r="D154" s="4" t="inlineStr">
        <is>
          <t>B311/CINTA - ARMAÇÃO</t>
        </is>
      </c>
      <c r="E154" s="4" t="inlineStr">
        <is>
          <t>SERVIÇOS INICIAIS</t>
        </is>
      </c>
      <c r="F154" s="119" t="n">
        <v>45789</v>
      </c>
      <c r="G154" s="119" t="n">
        <v>45790</v>
      </c>
      <c r="H154" s="119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FIAÇÃO ELÉTRICA</t>
        </is>
      </c>
      <c r="S154" s="4" t="inlineStr">
        <is>
          <t>20</t>
        </is>
      </c>
      <c r="T154" s="4" t="inlineStr">
        <is>
          <t>Fiação elétrica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10711166</v>
      </c>
      <c r="C155" s="4" t="inlineStr">
        <is>
          <t>BLOCOS E CINTAS - PERIFERIA ALAMEDA</t>
        </is>
      </c>
      <c r="D155" s="4" t="inlineStr">
        <is>
          <t>B312/CINTA - ARMAÇÃO</t>
        </is>
      </c>
      <c r="E155" s="4" t="inlineStr">
        <is>
          <t>SERVIÇOS INICIAIS</t>
        </is>
      </c>
      <c r="F155" s="119" t="n">
        <v>45789</v>
      </c>
      <c r="G155" s="119" t="n">
        <v>45790</v>
      </c>
      <c r="H155" s="119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LIMPEZA GROSSA</t>
        </is>
      </c>
      <c r="S155" s="4" t="inlineStr">
        <is>
          <t>37</t>
        </is>
      </c>
      <c r="T155" s="4" t="inlineStr">
        <is>
          <t>Limpeza grossa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10711173</v>
      </c>
      <c r="C156" s="4" t="inlineStr">
        <is>
          <t>BLOCOS E CINTAS - PERIFERIA ALAMEDA</t>
        </is>
      </c>
      <c r="D156" s="4" t="inlineStr">
        <is>
          <t>B319 A B B324/CINTA - ARMAÇÃO</t>
        </is>
      </c>
      <c r="E156" s="4" t="inlineStr">
        <is>
          <t>SERVIÇOS INICIAIS</t>
        </is>
      </c>
      <c r="F156" s="119" t="n">
        <v>45842</v>
      </c>
      <c r="G156" s="119" t="n">
        <v>45845</v>
      </c>
      <c r="H156" s="119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COMUNICAÇÃO E ALARME</t>
        </is>
      </c>
      <c r="S156" s="4" t="inlineStr">
        <is>
          <t>23</t>
        </is>
      </c>
      <c r="T156" s="4" t="inlineStr">
        <is>
          <t>Comunicação e alarme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10711179</v>
      </c>
      <c r="C157" s="4" t="inlineStr">
        <is>
          <t>BLOCOS E CINTAS - PERIFERIA ALAMEDA</t>
        </is>
      </c>
      <c r="D157" s="4" t="inlineStr">
        <is>
          <t>B325 A B330/CINTA - ARMAÇÃO</t>
        </is>
      </c>
      <c r="E157" s="4" t="inlineStr">
        <is>
          <t>SERVIÇOS INICIAIS</t>
        </is>
      </c>
      <c r="F157" s="119" t="n">
        <v>45845</v>
      </c>
      <c r="G157" s="119" t="n">
        <v>45849</v>
      </c>
      <c r="H157" s="119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REBOCO DE FACHADA - FASE 2</t>
        </is>
      </c>
      <c r="S157" s="4" t="inlineStr">
        <is>
          <t>32</t>
        </is>
      </c>
      <c r="T157" s="4" t="inlineStr">
        <is>
          <t>Reboco de fachada - fase 2</t>
        </is>
      </c>
      <c r="U157" s="4" t="inlineStr">
        <is>
          <t>SIM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10711184</v>
      </c>
      <c r="C158" s="4" t="inlineStr">
        <is>
          <t>BLOCOS E CINTAS - PERIFERIA ALAMEDA</t>
        </is>
      </c>
      <c r="D158" s="4" t="inlineStr">
        <is>
          <t>B313 A B B318/CINTA - ARMAÇÃO</t>
        </is>
      </c>
      <c r="E158" s="4" t="inlineStr">
        <is>
          <t>SERVIÇOS INICIAIS</t>
        </is>
      </c>
      <c r="F158" s="119" t="n">
        <v>45839</v>
      </c>
      <c r="G158" s="119" t="n">
        <v>45840</v>
      </c>
      <c r="H158" s="119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REVESTIMENTO ACABAMENTO</t>
        </is>
      </c>
      <c r="S158" s="4" t="inlineStr">
        <is>
          <t>30</t>
        </is>
      </c>
      <c r="T158" s="4" t="inlineStr">
        <is>
          <t>Revestimento acabamento</t>
        </is>
      </c>
      <c r="U158" s="4" t="inlineStr">
        <is>
          <t>NÃO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10711185</v>
      </c>
      <c r="C159" s="4" t="inlineStr">
        <is>
          <t>BLOCOS E CINTAS - PERIFERIA ALAMEDA</t>
        </is>
      </c>
      <c r="D159" s="4" t="inlineStr">
        <is>
          <t>B307/CINTA - FORMA</t>
        </is>
      </c>
      <c r="E159" s="4" t="inlineStr">
        <is>
          <t>SERVIÇOS INICIAIS</t>
        </is>
      </c>
      <c r="F159" s="119" t="n">
        <v>45789</v>
      </c>
      <c r="G159" s="119" t="n">
        <v>45790</v>
      </c>
      <c r="H159" s="119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POLIMENTO DE PISO</t>
        </is>
      </c>
      <c r="S159" s="4" t="inlineStr">
        <is>
          <t>30</t>
        </is>
      </c>
      <c r="T159" s="4" t="inlineStr">
        <is>
          <t>Polimento de piso</t>
        </is>
      </c>
      <c r="U159" s="4" t="inlineStr">
        <is>
          <t>NÃO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10711186</v>
      </c>
      <c r="C160" s="4" t="inlineStr">
        <is>
          <t>BLOCOS E CINTAS - PERIFERIA ALAMEDA</t>
        </is>
      </c>
      <c r="D160" s="4" t="inlineStr">
        <is>
          <t>B308/CINTA - FORMA</t>
        </is>
      </c>
      <c r="E160" s="4" t="inlineStr">
        <is>
          <t>SERVIÇOS INICIAIS</t>
        </is>
      </c>
      <c r="F160" s="119" t="n">
        <v>45789</v>
      </c>
      <c r="G160" s="119" t="n">
        <v>45790</v>
      </c>
      <c r="H160" s="119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PINTURA 2º DEMÃO</t>
        </is>
      </c>
      <c r="S160" s="4" t="inlineStr">
        <is>
          <t>35</t>
        </is>
      </c>
      <c r="T160" s="4" t="inlineStr">
        <is>
          <t>Pintura 2ª demão</t>
        </is>
      </c>
      <c r="U160" s="4" t="inlineStr">
        <is>
          <t>SIM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10711187</v>
      </c>
      <c r="C161" s="4" t="inlineStr">
        <is>
          <t>BLOCOS E CINTAS - PERIFERIA ALAMEDA</t>
        </is>
      </c>
      <c r="D161" s="4" t="inlineStr">
        <is>
          <t>B309/CINTA - FORMA</t>
        </is>
      </c>
      <c r="E161" s="4" t="inlineStr">
        <is>
          <t>SERVIÇOS INICIAIS</t>
        </is>
      </c>
      <c r="F161" s="119" t="n">
        <v>45789</v>
      </c>
      <c r="G161" s="119" t="n">
        <v>45790</v>
      </c>
      <c r="H161" s="119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MARCENARIA</t>
        </is>
      </c>
      <c r="S161" s="4" t="inlineStr">
        <is>
          <t>27</t>
        </is>
      </c>
      <c r="T161" s="4" t="inlineStr">
        <is>
          <t>Marcenaria</t>
        </is>
      </c>
      <c r="U161" s="4" t="inlineStr">
        <is>
          <t>SIM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10711188</v>
      </c>
      <c r="C162" s="4" t="inlineStr">
        <is>
          <t>BLOCOS E CINTAS - PERIFERIA ALAMEDA</t>
        </is>
      </c>
      <c r="D162" s="4" t="inlineStr">
        <is>
          <t>B310/CINTA - FORMA</t>
        </is>
      </c>
      <c r="E162" s="4" t="inlineStr">
        <is>
          <t>SERVIÇOS INICIAIS</t>
        </is>
      </c>
      <c r="F162" s="119" t="n">
        <v>45789</v>
      </c>
      <c r="G162" s="119" t="n">
        <v>45790</v>
      </c>
      <c r="H162" s="119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PINTURA ESPALA FECHADA - FASE 2</t>
        </is>
      </c>
      <c r="S162" s="4" t="inlineStr">
        <is>
          <t>32</t>
        </is>
      </c>
      <c r="T162" s="4" t="inlineStr">
        <is>
          <t>Pintura espala fechada - fase 2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10711189</v>
      </c>
      <c r="C163" s="4" t="inlineStr">
        <is>
          <t>BLOCOS E CINTAS - PERIFERIA ALAMEDA</t>
        </is>
      </c>
      <c r="D163" s="4" t="inlineStr">
        <is>
          <t>B311/CINTA - FORMA</t>
        </is>
      </c>
      <c r="E163" s="4" t="inlineStr">
        <is>
          <t>SERVIÇOS INICIAIS</t>
        </is>
      </c>
      <c r="F163" s="119" t="n">
        <v>45789</v>
      </c>
      <c r="G163" s="119" t="n">
        <v>45790</v>
      </c>
      <c r="H163" s="119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CHECKLIST</t>
        </is>
      </c>
      <c r="S163" s="4" t="n"/>
      <c r="T163" s="4" t="inlineStr">
        <is>
          <t>Checklist</t>
        </is>
      </c>
      <c r="U163" s="4" t="inlineStr">
        <is>
          <t>SIM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10711190</v>
      </c>
      <c r="C164" s="4" t="inlineStr">
        <is>
          <t>BLOCOS E CINTAS - PERIFERIA ALAMEDA</t>
        </is>
      </c>
      <c r="D164" s="4" t="inlineStr">
        <is>
          <t>B312/CINTA - FORMA</t>
        </is>
      </c>
      <c r="E164" s="4" t="inlineStr">
        <is>
          <t>SERVIÇOS INICIAIS</t>
        </is>
      </c>
      <c r="F164" s="119" t="n">
        <v>45789</v>
      </c>
      <c r="G164" s="119" t="n">
        <v>45790</v>
      </c>
      <c r="H164" s="119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PINTURA 3º DEMÃO</t>
        </is>
      </c>
      <c r="S164" s="4" t="inlineStr">
        <is>
          <t>35</t>
        </is>
      </c>
      <c r="T164" s="4" t="inlineStr">
        <is>
          <t>Pintura 3ª demão</t>
        </is>
      </c>
      <c r="U164" s="4" t="inlineStr">
        <is>
          <t>SIM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10711191</v>
      </c>
      <c r="C165" s="4" t="inlineStr">
        <is>
          <t>BLOCOS E CINTAS - PERIFERIA ALAMEDA</t>
        </is>
      </c>
      <c r="D165" s="4" t="inlineStr">
        <is>
          <t>B313 A B B318/CINTA - FORMA</t>
        </is>
      </c>
      <c r="E165" s="4" t="inlineStr">
        <is>
          <t>SERVIÇOS INICIAIS</t>
        </is>
      </c>
      <c r="F165" s="119" t="n">
        <v>45839</v>
      </c>
      <c r="G165" s="119" t="n">
        <v>45840</v>
      </c>
      <c r="H165" s="119" t="n">
        <v>46293</v>
      </c>
      <c r="I165" s="4" t="n">
        <v>100</v>
      </c>
      <c r="J165" s="4" t="n">
        <v>100</v>
      </c>
      <c r="K165" s="4" t="n">
        <v>100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GRANITO FACHADA</t>
        </is>
      </c>
      <c r="S165" s="4" t="inlineStr">
        <is>
          <t>32</t>
        </is>
      </c>
      <c r="T165" s="4" t="inlineStr">
        <is>
          <t>Granito fachada</t>
        </is>
      </c>
      <c r="U165" s="4" t="inlineStr">
        <is>
          <t>SIM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10711197</v>
      </c>
      <c r="C166" s="4" t="inlineStr">
        <is>
          <t>BLOCOS E CINTAS - PERIFERIA ALAMEDA</t>
        </is>
      </c>
      <c r="D166" s="4" t="inlineStr">
        <is>
          <t>B319 A B B324/CINTA - FORMA</t>
        </is>
      </c>
      <c r="E166" s="4" t="inlineStr">
        <is>
          <t>SERVIÇOS INICIAIS</t>
        </is>
      </c>
      <c r="F166" s="119" t="n">
        <v>45842</v>
      </c>
      <c r="G166" s="119" t="n">
        <v>45845</v>
      </c>
      <c r="H166" s="119" t="n">
        <v>46293</v>
      </c>
      <c r="I166" s="4" t="n">
        <v>100</v>
      </c>
      <c r="J166" s="4" t="n">
        <v>100</v>
      </c>
      <c r="K166" s="4" t="n">
        <v>100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INSTALAÇÃO DE PCF (FOLHAS)</t>
        </is>
      </c>
      <c r="S166" s="4" t="inlineStr">
        <is>
          <t>26</t>
        </is>
      </c>
      <c r="T166" s="4" t="inlineStr">
        <is>
          <t>PCF (folhas)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10711203</v>
      </c>
      <c r="C167" s="4" t="inlineStr">
        <is>
          <t>BLOCOS E CINTAS - PERIFERIA ALAMEDA</t>
        </is>
      </c>
      <c r="D167" s="4" t="inlineStr">
        <is>
          <t>B325 A B330/CINTA - FORMA</t>
        </is>
      </c>
      <c r="E167" s="4" t="inlineStr">
        <is>
          <t>SERVIÇOS INICIAIS</t>
        </is>
      </c>
      <c r="F167" s="119" t="n">
        <v>45845</v>
      </c>
      <c r="G167" s="119" t="n">
        <v>45849</v>
      </c>
      <c r="H167" s="119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GERADOR</t>
        </is>
      </c>
      <c r="S167" s="4" t="inlineStr">
        <is>
          <t>20</t>
        </is>
      </c>
      <c r="T167" s="4" t="inlineStr">
        <is>
          <t>Gerador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10711209</v>
      </c>
      <c r="C168" s="4" t="inlineStr">
        <is>
          <t>BLOCOS E CINTAS - PERIFERIA ALAMEDA</t>
        </is>
      </c>
      <c r="D168" s="4" t="inlineStr">
        <is>
          <t>B307/CINTA - CONCRETAGEM</t>
        </is>
      </c>
      <c r="E168" s="4" t="inlineStr">
        <is>
          <t>SERVIÇOS INICIAIS</t>
        </is>
      </c>
      <c r="F168" s="119" t="n">
        <v>45838</v>
      </c>
      <c r="G168" s="119" t="n">
        <v>45838</v>
      </c>
      <c r="H168" s="119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PISO ELEVADO</t>
        </is>
      </c>
      <c r="S168" s="4" t="inlineStr">
        <is>
          <t>30</t>
        </is>
      </c>
      <c r="T168" s="4" t="inlineStr">
        <is>
          <t>Piso elevado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10711210</v>
      </c>
      <c r="C169" s="4" t="inlineStr">
        <is>
          <t>BLOCOS E CINTAS - PERIFERIA ALAMEDA</t>
        </is>
      </c>
      <c r="D169" s="4" t="inlineStr">
        <is>
          <t>B308/CINTA - CONCRETAGEM</t>
        </is>
      </c>
      <c r="E169" s="4" t="inlineStr">
        <is>
          <t>SERVIÇOS INICIAIS</t>
        </is>
      </c>
      <c r="F169" s="119" t="n">
        <v>45838</v>
      </c>
      <c r="G169" s="119" t="n">
        <v>45838</v>
      </c>
      <c r="H169" s="119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PONTOS DE ANCORAGEM INOX</t>
        </is>
      </c>
      <c r="S169" s="4" t="inlineStr">
        <is>
          <t>26</t>
        </is>
      </c>
      <c r="T169" s="4" t="inlineStr">
        <is>
          <t>Pontos de ancoragem inox</t>
        </is>
      </c>
      <c r="U169" s="4" t="inlineStr">
        <is>
          <t>SIM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10711211</v>
      </c>
      <c r="C170" s="4" t="inlineStr">
        <is>
          <t>BLOCOS E CINTAS - PERIFERIA ALAMEDA</t>
        </is>
      </c>
      <c r="D170" s="4" t="inlineStr">
        <is>
          <t>B309/CINTA - CONCRETAGEM</t>
        </is>
      </c>
      <c r="E170" s="4" t="inlineStr">
        <is>
          <t>SERVIÇOS INICIAIS</t>
        </is>
      </c>
      <c r="F170" s="119" t="n">
        <v>45838</v>
      </c>
      <c r="G170" s="119" t="n">
        <v>45838</v>
      </c>
      <c r="H170" s="119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ELEVADORES SOCIAL - 01</t>
        </is>
      </c>
      <c r="S170" s="4" t="inlineStr">
        <is>
          <t>24</t>
        </is>
      </c>
      <c r="T170" s="4" t="inlineStr">
        <is>
          <t>Elevadores social - 01</t>
        </is>
      </c>
      <c r="U170" s="4" t="inlineStr">
        <is>
          <t>SIM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10711212</v>
      </c>
      <c r="C171" s="4" t="inlineStr">
        <is>
          <t>BLOCOS E CINTAS - PERIFERIA ALAMEDA</t>
        </is>
      </c>
      <c r="D171" s="4" t="inlineStr">
        <is>
          <t>B310/CINTA - CONCRETAGEM</t>
        </is>
      </c>
      <c r="E171" s="4" t="inlineStr">
        <is>
          <t>SERVIÇOS INICIAIS</t>
        </is>
      </c>
      <c r="F171" s="119" t="n">
        <v>45838</v>
      </c>
      <c r="G171" s="119" t="n">
        <v>45838</v>
      </c>
      <c r="H171" s="119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ELEVADORES SOCIAL - 02</t>
        </is>
      </c>
      <c r="S171" s="4" t="inlineStr">
        <is>
          <t>24</t>
        </is>
      </c>
      <c r="T171" s="4" t="inlineStr">
        <is>
          <t>Elevadores social - 02</t>
        </is>
      </c>
      <c r="U171" s="4" t="inlineStr">
        <is>
          <t>SIM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10711213</v>
      </c>
      <c r="C172" s="4" t="inlineStr">
        <is>
          <t>BLOCOS E CINTAS - PERIFERIA ALAMEDA</t>
        </is>
      </c>
      <c r="D172" s="4" t="inlineStr">
        <is>
          <t>B311/CINTA - CONCRETAGEM</t>
        </is>
      </c>
      <c r="E172" s="4" t="inlineStr">
        <is>
          <t>SERVIÇOS INICIAIS</t>
        </is>
      </c>
      <c r="F172" s="119" t="n">
        <v>45838</v>
      </c>
      <c r="G172" s="119" t="n">
        <v>45838</v>
      </c>
      <c r="H172" s="119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ESQUADRIAS DE ALUMÍNIO</t>
        </is>
      </c>
      <c r="S172" s="4" t="inlineStr">
        <is>
          <t>25</t>
        </is>
      </c>
      <c r="T172" s="4" t="inlineStr">
        <is>
          <t>Esquadrias de alumínio</t>
        </is>
      </c>
      <c r="U172" s="4" t="inlineStr">
        <is>
          <t>SIM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10711214</v>
      </c>
      <c r="C173" s="4" t="inlineStr">
        <is>
          <t>BLOCOS E CINTAS - PERIFERIA ALAMEDA</t>
        </is>
      </c>
      <c r="D173" s="4" t="inlineStr">
        <is>
          <t>B312/CINTA - CONCRETAGEM</t>
        </is>
      </c>
      <c r="E173" s="4" t="inlineStr">
        <is>
          <t>SERVIÇOS INICIAIS</t>
        </is>
      </c>
      <c r="F173" s="119" t="n">
        <v>45838</v>
      </c>
      <c r="G173" s="119" t="n">
        <v>45838</v>
      </c>
      <c r="H173" s="119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GUARDA- CORPO</t>
        </is>
      </c>
      <c r="S173" s="4" t="inlineStr">
        <is>
          <t>26</t>
        </is>
      </c>
      <c r="T173" s="4" t="inlineStr">
        <is>
          <t>Guarda- corpo</t>
        </is>
      </c>
      <c r="U173" s="4" t="inlineStr">
        <is>
          <t>SIM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10711215</v>
      </c>
      <c r="C174" s="4" t="inlineStr">
        <is>
          <t>BLOCOS E CINTAS - PERIFERIA ALAMEDA</t>
        </is>
      </c>
      <c r="D174" s="4" t="inlineStr">
        <is>
          <t>B313 A B B318/CINTA - CONCRETAGEM</t>
        </is>
      </c>
      <c r="E174" s="4" t="inlineStr">
        <is>
          <t>SERVIÇOS INICIAIS</t>
        </is>
      </c>
      <c r="F174" s="119" t="n">
        <v>45841</v>
      </c>
      <c r="G174" s="119" t="n">
        <v>45841</v>
      </c>
      <c r="H174" s="119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DECK</t>
        </is>
      </c>
      <c r="S174" s="4" t="inlineStr">
        <is>
          <t>30</t>
        </is>
      </c>
      <c r="T174" s="4" t="inlineStr">
        <is>
          <t>Deck</t>
        </is>
      </c>
      <c r="U174" s="4" t="inlineStr">
        <is>
          <t>NÃO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10711221</v>
      </c>
      <c r="C175" s="4" t="inlineStr">
        <is>
          <t>BLOCOS E CINTAS - PERIFERIA ALAMEDA</t>
        </is>
      </c>
      <c r="D175" s="4" t="inlineStr">
        <is>
          <t>B319 A B B324/CINTA - CONCRETAGEM</t>
        </is>
      </c>
      <c r="E175" s="4" t="inlineStr">
        <is>
          <t>SERVIÇOS INICIAIS</t>
        </is>
      </c>
      <c r="F175" s="119" t="n">
        <v>45846</v>
      </c>
      <c r="G175" s="119" t="n">
        <v>45846</v>
      </c>
      <c r="H175" s="119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inlineStr">
        <is>
          <t>PINTURA DE DEMARCAÇÃO DE VAGAS</t>
        </is>
      </c>
      <c r="S175" s="4" t="inlineStr">
        <is>
          <t>31</t>
        </is>
      </c>
      <c r="T175" s="4" t="inlineStr">
        <is>
          <t>Pintura de demarcação de vagas</t>
        </is>
      </c>
      <c r="U175" s="4" t="inlineStr">
        <is>
          <t>SIM</t>
        </is>
      </c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10711227</v>
      </c>
      <c r="C176" s="4" t="inlineStr">
        <is>
          <t>BLOCOS E CINTAS - PERIFERIA ALAMEDA</t>
        </is>
      </c>
      <c r="D176" s="4" t="inlineStr">
        <is>
          <t>B325 A B330/CINTA - CONCRETAGEM</t>
        </is>
      </c>
      <c r="E176" s="4" t="inlineStr">
        <is>
          <t>SERVIÇOS INICIAIS</t>
        </is>
      </c>
      <c r="F176" s="119" t="n">
        <v>45852</v>
      </c>
      <c r="G176" s="119" t="n">
        <v>45852</v>
      </c>
      <c r="H176" s="119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inlineStr">
        <is>
          <t>PINTURA/TEXTURA DA FACHADA</t>
        </is>
      </c>
      <c r="S176" s="4" t="inlineStr">
        <is>
          <t>32</t>
        </is>
      </c>
      <c r="T176" s="4" t="inlineStr">
        <is>
          <t>Pintura/textura da fachada</t>
        </is>
      </c>
      <c r="U176" s="4" t="inlineStr">
        <is>
          <t>SIM</t>
        </is>
      </c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11111366</v>
      </c>
      <c r="C177" s="4" t="inlineStr">
        <is>
          <t>BLOCOS E CINTAS - PERIFERIA ALAMEDA</t>
        </is>
      </c>
      <c r="D177" s="4" t="inlineStr">
        <is>
          <t>B301 A B303 /CINTA - ESCAVAÇÃO</t>
        </is>
      </c>
      <c r="E177" s="4" t="inlineStr">
        <is>
          <t>SERVIÇOS INICIAIS</t>
        </is>
      </c>
      <c r="F177" s="119" t="n">
        <v>45883</v>
      </c>
      <c r="G177" s="119" t="n">
        <v>45890</v>
      </c>
      <c r="H177" s="119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inlineStr">
        <is>
          <t>PAISAGISMO</t>
        </is>
      </c>
      <c r="S177" s="4" t="inlineStr">
        <is>
          <t>36</t>
        </is>
      </c>
      <c r="T177" s="4" t="inlineStr">
        <is>
          <t>Paisagismo</t>
        </is>
      </c>
      <c r="U177" s="4" t="inlineStr">
        <is>
          <t>SIM</t>
        </is>
      </c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11111369</v>
      </c>
      <c r="C178" s="4" t="inlineStr">
        <is>
          <t>BLOCOS E CINTAS - PERIFERIA ALAMEDA</t>
        </is>
      </c>
      <c r="D178" s="4" t="inlineStr">
        <is>
          <t>B304 A B306/CINTA - ESCAVAÇÃO</t>
        </is>
      </c>
      <c r="E178" s="4" t="inlineStr">
        <is>
          <t>SERVIÇOS INICIAIS</t>
        </is>
      </c>
      <c r="F178" s="119" t="n">
        <v>45828</v>
      </c>
      <c r="G178" s="119" t="n">
        <v>45834</v>
      </c>
      <c r="H178" s="119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inlineStr">
        <is>
          <t>REBOCO EXTERNO</t>
        </is>
      </c>
      <c r="S178" s="4" t="inlineStr">
        <is>
          <t>32</t>
        </is>
      </c>
      <c r="T178" s="4" t="inlineStr">
        <is>
          <t>Reboco externo</t>
        </is>
      </c>
      <c r="U178" s="4" t="inlineStr">
        <is>
          <t>SIM</t>
        </is>
      </c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11111372</v>
      </c>
      <c r="C179" s="4" t="inlineStr">
        <is>
          <t>BLOCOS E CINTAS - PERIFERIA ALAMEDA</t>
        </is>
      </c>
      <c r="D179" s="4" t="inlineStr">
        <is>
          <t>B301 A B303 /CINTA - ARMAÇÃO</t>
        </is>
      </c>
      <c r="E179" s="4" t="inlineStr">
        <is>
          <t>SERVIÇOS INICIAIS</t>
        </is>
      </c>
      <c r="F179" s="119" t="n">
        <v>45891</v>
      </c>
      <c r="G179" s="119" t="n">
        <v>45895</v>
      </c>
      <c r="H179" s="119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inlineStr">
        <is>
          <t>PISO VINÍLICO / LAMINADO</t>
        </is>
      </c>
      <c r="S179" s="4" t="inlineStr">
        <is>
          <t>30</t>
        </is>
      </c>
      <c r="T179" s="4" t="inlineStr">
        <is>
          <t>Piso vinílico / laminado</t>
        </is>
      </c>
      <c r="U179" s="4" t="inlineStr">
        <is>
          <t>SIM</t>
        </is>
      </c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11111375</v>
      </c>
      <c r="C180" s="4" t="inlineStr">
        <is>
          <t>BLOCOS E CINTAS - PERIFERIA ALAMEDA</t>
        </is>
      </c>
      <c r="D180" s="4" t="inlineStr">
        <is>
          <t>B304 A B306/CINTA - ARMAÇÃO</t>
        </is>
      </c>
      <c r="E180" s="4" t="inlineStr">
        <is>
          <t>SERVIÇOS INICIAIS</t>
        </is>
      </c>
      <c r="F180" s="119" t="n">
        <v>45880</v>
      </c>
      <c r="G180" s="119" t="n">
        <v>45882</v>
      </c>
      <c r="H180" s="119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inlineStr">
        <is>
          <t>OBRA CIVIL SUBESTAÇÃO/TRANSFORMADORES</t>
        </is>
      </c>
      <c r="S180" s="4" t="inlineStr">
        <is>
          <t>20</t>
        </is>
      </c>
      <c r="T180" s="4" t="inlineStr">
        <is>
          <t>Obra civil subestação/transformadores</t>
        </is>
      </c>
      <c r="U180" s="4" t="inlineStr">
        <is>
          <t>NÃO</t>
        </is>
      </c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11111378</v>
      </c>
      <c r="C181" s="4" t="inlineStr">
        <is>
          <t>BLOCOS E CINTAS - PERIFERIA ALAMEDA</t>
        </is>
      </c>
      <c r="D181" s="4" t="inlineStr">
        <is>
          <t>B301 A B303 /CINTA - FORMA</t>
        </is>
      </c>
      <c r="E181" s="4" t="inlineStr">
        <is>
          <t>SERVIÇOS INICIAIS</t>
        </is>
      </c>
      <c r="F181" s="119" t="n">
        <v>45897</v>
      </c>
      <c r="G181" s="119" t="n">
        <v>45901</v>
      </c>
      <c r="H181" s="119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inlineStr">
        <is>
          <t>ESQUADRIA MADEIRA</t>
        </is>
      </c>
      <c r="S181" s="4" t="inlineStr">
        <is>
          <t>25</t>
        </is>
      </c>
      <c r="T181" s="4" t="inlineStr">
        <is>
          <t>Esquadria madeira</t>
        </is>
      </c>
      <c r="U181" s="4" t="inlineStr">
        <is>
          <t>SIM</t>
        </is>
      </c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11111381</v>
      </c>
      <c r="C182" s="4" t="inlineStr">
        <is>
          <t>BLOCOS E CINTAS - PERIFERIA ALAMEDA</t>
        </is>
      </c>
      <c r="D182" s="4" t="inlineStr">
        <is>
          <t>B304 A B306/CINTA - FORMA</t>
        </is>
      </c>
      <c r="E182" s="4" t="inlineStr">
        <is>
          <t>SERVIÇOS INICIAIS</t>
        </is>
      </c>
      <c r="F182" s="119" t="n">
        <v>45880</v>
      </c>
      <c r="G182" s="119" t="n">
        <v>45882</v>
      </c>
      <c r="H182" s="119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inlineStr">
        <is>
          <t>RODAPÉ MADEIRA / PVC</t>
        </is>
      </c>
      <c r="S182" s="4" t="inlineStr">
        <is>
          <t>30</t>
        </is>
      </c>
      <c r="T182" s="4" t="inlineStr">
        <is>
          <t>Rodapé madeira / pvc</t>
        </is>
      </c>
      <c r="U182" s="4" t="inlineStr">
        <is>
          <t>SIM</t>
        </is>
      </c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11111384</v>
      </c>
      <c r="C183" s="4" t="inlineStr">
        <is>
          <t>BLOCOS E CINTAS - PERIFERIA ALAMEDA</t>
        </is>
      </c>
      <c r="D183" s="4" t="inlineStr">
        <is>
          <t>B301 A B303 /CINTA - CONCRETAGEM</t>
        </is>
      </c>
      <c r="E183" s="4" t="inlineStr">
        <is>
          <t>SERVIÇOS INICIAIS</t>
        </is>
      </c>
      <c r="F183" s="119" t="n">
        <v>45902</v>
      </c>
      <c r="G183" s="119" t="n">
        <v>45902</v>
      </c>
      <c r="H183" s="119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inlineStr">
        <is>
          <t>PISCINA</t>
        </is>
      </c>
      <c r="S183" s="4" t="inlineStr">
        <is>
          <t>23</t>
        </is>
      </c>
      <c r="T183" s="4" t="inlineStr">
        <is>
          <t>Piscina</t>
        </is>
      </c>
      <c r="U183" s="4" t="inlineStr">
        <is>
          <t>NÃO</t>
        </is>
      </c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11111387</v>
      </c>
      <c r="C184" s="4" t="inlineStr">
        <is>
          <t>BLOCOS E CINTAS - PERIFERIA ALAMEDA</t>
        </is>
      </c>
      <c r="D184" s="4" t="inlineStr">
        <is>
          <t>B304 A B306/CINTA - CONCRETAGEM</t>
        </is>
      </c>
      <c r="E184" s="4" t="inlineStr">
        <is>
          <t>SERVIÇOS INICIAIS</t>
        </is>
      </c>
      <c r="F184" s="119" t="n">
        <v>45882</v>
      </c>
      <c r="G184" s="119" t="n">
        <v>45882</v>
      </c>
      <c r="H184" s="119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inlineStr">
        <is>
          <t>DISJUNTORES / MIOLOS</t>
        </is>
      </c>
      <c r="S184" s="4" t="inlineStr">
        <is>
          <t>20</t>
        </is>
      </c>
      <c r="T184" s="4" t="inlineStr">
        <is>
          <t>Disjuntores / miolos</t>
        </is>
      </c>
      <c r="U184" s="4" t="inlineStr">
        <is>
          <t>SIM</t>
        </is>
      </c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25916639</v>
      </c>
      <c r="C185" s="4" t="inlineStr">
        <is>
          <t>CONTENÇÃO TRECHO 7</t>
        </is>
      </c>
      <c r="D185" s="4" t="inlineStr">
        <is>
          <t>-</t>
        </is>
      </c>
      <c r="E185" s="4" t="inlineStr">
        <is>
          <t>SERVIÇOS INICIAIS - Parte 1</t>
        </is>
      </c>
      <c r="F185" s="119" t="n">
        <v>45789</v>
      </c>
      <c r="G185" s="119" t="n">
        <v>45797</v>
      </c>
      <c r="H185" s="119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inlineStr">
        <is>
          <t>ENTRADA DE ENERGIA</t>
        </is>
      </c>
      <c r="S185" s="4" t="inlineStr">
        <is>
          <t>20</t>
        </is>
      </c>
      <c r="T185" s="4" t="inlineStr">
        <is>
          <t>Entrada de energia</t>
        </is>
      </c>
      <c r="U185" s="4" t="inlineStr">
        <is>
          <t>NÃO</t>
        </is>
      </c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9242483</v>
      </c>
      <c r="C186" s="4" t="inlineStr">
        <is>
          <t>CONTENÇÃO TRECHO 7</t>
        </is>
      </c>
      <c r="D186" s="4" t="inlineStr">
        <is>
          <t>T16 - Escavação</t>
        </is>
      </c>
      <c r="E186" s="4" t="inlineStr">
        <is>
          <t>SERVIÇOS INICIAIS - Parte 1</t>
        </is>
      </c>
      <c r="F186" s="119" t="n">
        <v>45789</v>
      </c>
      <c r="G186" s="119" t="n">
        <v>45791</v>
      </c>
      <c r="H186" s="119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inlineStr">
        <is>
          <t>METAIS</t>
        </is>
      </c>
      <c r="S186" s="4" t="inlineStr">
        <is>
          <t>34</t>
        </is>
      </c>
      <c r="T186" s="4" t="inlineStr">
        <is>
          <t>Metais</t>
        </is>
      </c>
      <c r="U186" s="4" t="inlineStr">
        <is>
          <t>SIM</t>
        </is>
      </c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9247569</v>
      </c>
      <c r="C187" s="4" t="inlineStr">
        <is>
          <t>CONTENÇÃO TRECHO 7</t>
        </is>
      </c>
      <c r="D187" s="4" t="inlineStr">
        <is>
          <t>T22 - Escavação</t>
        </is>
      </c>
      <c r="E187" s="4" t="inlineStr">
        <is>
          <t>SERVIÇOS INICIAIS</t>
        </is>
      </c>
      <c r="F187" s="119" t="n">
        <v>45796</v>
      </c>
      <c r="G187" s="119" t="n">
        <v>45796</v>
      </c>
      <c r="H187" s="119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inlineStr">
        <is>
          <t>VISTORIA APTOS</t>
        </is>
      </c>
      <c r="S187" s="4" t="n"/>
      <c r="T187" s="4" t="inlineStr">
        <is>
          <t>Vistoria aptos</t>
        </is>
      </c>
      <c r="U187" s="4" t="inlineStr">
        <is>
          <t>SIM</t>
        </is>
      </c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9247570</v>
      </c>
      <c r="C188" s="4" t="inlineStr">
        <is>
          <t>CONTENÇÃO TRECHO 7</t>
        </is>
      </c>
      <c r="D188" s="4" t="inlineStr">
        <is>
          <t>T22 - Armação e concretagem</t>
        </is>
      </c>
      <c r="E188" s="4" t="inlineStr">
        <is>
          <t>SERVIÇOS INICIAIS</t>
        </is>
      </c>
      <c r="F188" s="119" t="n">
        <v>45797</v>
      </c>
      <c r="G188" s="119" t="n">
        <v>45797</v>
      </c>
      <c r="H188" s="119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inlineStr">
        <is>
          <t>SUBESTAÇÃO</t>
        </is>
      </c>
      <c r="S188" s="4" t="inlineStr">
        <is>
          <t>20</t>
        </is>
      </c>
      <c r="T188" s="4" t="inlineStr">
        <is>
          <t>Subestação</t>
        </is>
      </c>
      <c r="U188" s="4" t="inlineStr">
        <is>
          <t>NÃO</t>
        </is>
      </c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25923177</v>
      </c>
      <c r="C189" s="4" t="inlineStr">
        <is>
          <t>FUNDAÇÕES PRIMEIRA PRAÇA DE TRABALHO</t>
        </is>
      </c>
      <c r="D189" s="4" t="inlineStr">
        <is>
          <t>-</t>
        </is>
      </c>
      <c r="E189" s="4" t="inlineStr">
        <is>
          <t>SERVIÇOS INICIAIS</t>
        </is>
      </c>
      <c r="F189" s="119" t="n">
        <v>45789</v>
      </c>
      <c r="G189" s="119" t="n">
        <v>45798</v>
      </c>
      <c r="H189" s="119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inlineStr">
        <is>
          <t>ELEVADOR COMERCIAL - 01</t>
        </is>
      </c>
      <c r="S189" s="4" t="inlineStr">
        <is>
          <t>24</t>
        </is>
      </c>
      <c r="T189" s="4" t="inlineStr">
        <is>
          <t>Elevador comercial - 01</t>
        </is>
      </c>
      <c r="U189" s="4" t="inlineStr">
        <is>
          <t>SIM</t>
        </is>
      </c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9248444</v>
      </c>
      <c r="C190" s="4" t="inlineStr">
        <is>
          <t>FUNDAÇÕES PRIMEIRA PRAÇA DE TRABALHO</t>
        </is>
      </c>
      <c r="D190" s="4" t="inlineStr">
        <is>
          <t>P301/P303</t>
        </is>
      </c>
      <c r="E190" s="4" t="inlineStr">
        <is>
          <t>SERVIÇOS INICIAIS</t>
        </is>
      </c>
      <c r="F190" s="119" t="n">
        <v>45789</v>
      </c>
      <c r="G190" s="119" t="n">
        <v>45789</v>
      </c>
      <c r="H190" s="119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inlineStr">
        <is>
          <t>ELEVADOR COMERCIAL - 02</t>
        </is>
      </c>
      <c r="S190" s="4" t="inlineStr">
        <is>
          <t>24</t>
        </is>
      </c>
      <c r="T190" s="4" t="inlineStr">
        <is>
          <t>Elevador comercial - 02</t>
        </is>
      </c>
      <c r="U190" s="4" t="inlineStr">
        <is>
          <t>SIM</t>
        </is>
      </c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9248445</v>
      </c>
      <c r="C191" s="4" t="inlineStr">
        <is>
          <t>FUNDAÇÕES PRIMEIRA PRAÇA DE TRABALHO</t>
        </is>
      </c>
      <c r="D191" s="4" t="inlineStr">
        <is>
          <t>P302</t>
        </is>
      </c>
      <c r="E191" s="4" t="inlineStr">
        <is>
          <t>SERVIÇOS INICIAIS</t>
        </is>
      </c>
      <c r="F191" s="119" t="n">
        <v>45790</v>
      </c>
      <c r="G191" s="119" t="n">
        <v>45790</v>
      </c>
      <c r="H191" s="119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inlineStr">
        <is>
          <t>EQUIPAMENTOS</t>
        </is>
      </c>
      <c r="S191" s="4" t="inlineStr">
        <is>
          <t>23</t>
        </is>
      </c>
      <c r="T191" s="4" t="inlineStr">
        <is>
          <t>Equipamentos</t>
        </is>
      </c>
      <c r="U191" s="4" t="inlineStr">
        <is>
          <t>NÃO</t>
        </is>
      </c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9248446</v>
      </c>
      <c r="C192" s="4" t="inlineStr">
        <is>
          <t>FUNDAÇÕES PRIMEIRA PRAÇA DE TRABALHO</t>
        </is>
      </c>
      <c r="D192" s="4" t="inlineStr">
        <is>
          <t>P303</t>
        </is>
      </c>
      <c r="E192" s="4" t="inlineStr">
        <is>
          <t>SERVIÇOS INICIAIS</t>
        </is>
      </c>
      <c r="F192" s="119" t="n">
        <v>45791</v>
      </c>
      <c r="G192" s="119" t="n">
        <v>45791</v>
      </c>
      <c r="H192" s="119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inlineStr">
        <is>
          <t>SERRALHERIA</t>
        </is>
      </c>
      <c r="S192" s="4" t="inlineStr">
        <is>
          <t>26</t>
        </is>
      </c>
      <c r="T192" s="4" t="inlineStr">
        <is>
          <t>Serralheria</t>
        </is>
      </c>
      <c r="U192" s="4" t="inlineStr">
        <is>
          <t>SIM</t>
        </is>
      </c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9248449</v>
      </c>
      <c r="C193" s="4" t="inlineStr">
        <is>
          <t>FUNDAÇÕES PRIMEIRA PRAÇA DE TRABALHO</t>
        </is>
      </c>
      <c r="D193" s="4" t="inlineStr">
        <is>
          <t>P307</t>
        </is>
      </c>
      <c r="E193" s="4" t="inlineStr">
        <is>
          <t>SERVIÇOS INICIAIS</t>
        </is>
      </c>
      <c r="F193" s="119" t="n">
        <v>45792</v>
      </c>
      <c r="G193" s="119" t="n">
        <v>45792</v>
      </c>
      <c r="H193" s="119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inlineStr">
        <is>
          <t>EXECUÇÃO DE ALVENARIA DE MURO</t>
        </is>
      </c>
      <c r="S193" s="4" t="inlineStr">
        <is>
          <t>18</t>
        </is>
      </c>
      <c r="T193" s="4" t="inlineStr">
        <is>
          <t>Execução de alvenaria de muro</t>
        </is>
      </c>
      <c r="U193" s="4" t="inlineStr">
        <is>
          <t>NÃO</t>
        </is>
      </c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9248450</v>
      </c>
      <c r="C194" s="4" t="inlineStr">
        <is>
          <t>FUNDAÇÕES PRIMEIRA PRAÇA DE TRABALHO</t>
        </is>
      </c>
      <c r="D194" s="4" t="inlineStr">
        <is>
          <t>P308</t>
        </is>
      </c>
      <c r="E194" s="4" t="inlineStr">
        <is>
          <t>SERVIÇOS INICIAIS</t>
        </is>
      </c>
      <c r="F194" s="119" t="n">
        <v>45792</v>
      </c>
      <c r="G194" s="119" t="n">
        <v>45792</v>
      </c>
      <c r="H194" s="119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inlineStr">
        <is>
          <t>QUADRA</t>
        </is>
      </c>
      <c r="S194" s="4" t="inlineStr">
        <is>
          <t>31</t>
        </is>
      </c>
      <c r="T194" s="4" t="inlineStr">
        <is>
          <t>Quadra</t>
        </is>
      </c>
      <c r="U194" s="4" t="inlineStr">
        <is>
          <t>SIM</t>
        </is>
      </c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9248451</v>
      </c>
      <c r="C195" s="4" t="inlineStr">
        <is>
          <t>FUNDAÇÕES PRIMEIRA PRAÇA DE TRABALHO</t>
        </is>
      </c>
      <c r="D195" s="4" t="inlineStr">
        <is>
          <t>P309</t>
        </is>
      </c>
      <c r="E195" s="4" t="inlineStr">
        <is>
          <t>SERVIÇOS INICIAIS</t>
        </is>
      </c>
      <c r="F195" s="119" t="n">
        <v>45793</v>
      </c>
      <c r="G195" s="119" t="n">
        <v>45793</v>
      </c>
      <c r="H195" s="119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inlineStr">
        <is>
          <t>AQUECIMENTO SOLAR</t>
        </is>
      </c>
      <c r="S195" s="4" t="inlineStr">
        <is>
          <t>21</t>
        </is>
      </c>
      <c r="T195" s="4" t="inlineStr">
        <is>
          <t>Aquecimento solar</t>
        </is>
      </c>
      <c r="U195" s="4" t="inlineStr">
        <is>
          <t>NÃO</t>
        </is>
      </c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9248452</v>
      </c>
      <c r="C196" s="4" t="inlineStr">
        <is>
          <t>FUNDAÇÕES PRIMEIRA PRAÇA DE TRABALHO</t>
        </is>
      </c>
      <c r="D196" s="4" t="inlineStr">
        <is>
          <t>P310</t>
        </is>
      </c>
      <c r="E196" s="4" t="inlineStr">
        <is>
          <t>SERVIÇOS INICIAIS</t>
        </is>
      </c>
      <c r="F196" s="119" t="n">
        <v>45796</v>
      </c>
      <c r="G196" s="119" t="n">
        <v>45796</v>
      </c>
      <c r="H196" s="119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inlineStr">
        <is>
          <t>RESERVATÓRIOS / BOILERS</t>
        </is>
      </c>
      <c r="S196" s="4" t="inlineStr">
        <is>
          <t>21</t>
        </is>
      </c>
      <c r="T196" s="4" t="inlineStr">
        <is>
          <t>Reservatórios / boilers</t>
        </is>
      </c>
      <c r="U196" s="4" t="inlineStr">
        <is>
          <t>NÃO</t>
        </is>
      </c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9248453</v>
      </c>
      <c r="C197" s="4" t="inlineStr">
        <is>
          <t>FUNDAÇÕES PRIMEIRA PRAÇA DE TRABALHO</t>
        </is>
      </c>
      <c r="D197" s="4" t="inlineStr">
        <is>
          <t>P311</t>
        </is>
      </c>
      <c r="E197" s="4" t="inlineStr">
        <is>
          <t>SERVIÇOS INICIAIS</t>
        </is>
      </c>
      <c r="F197" s="119" t="n">
        <v>45797</v>
      </c>
      <c r="G197" s="119" t="n">
        <v>45797</v>
      </c>
      <c r="H197" s="119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inlineStr">
        <is>
          <t>ENXOVAL</t>
        </is>
      </c>
      <c r="S197" s="4" t="n"/>
      <c r="T197" s="4" t="inlineStr">
        <is>
          <t>Enxoval</t>
        </is>
      </c>
      <c r="U197" s="4" t="inlineStr">
        <is>
          <t>NÃO</t>
        </is>
      </c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9248454</v>
      </c>
      <c r="C198" s="4" t="inlineStr">
        <is>
          <t>FUNDAÇÕES PRIMEIRA PRAÇA DE TRABALHO</t>
        </is>
      </c>
      <c r="D198" s="4" t="inlineStr">
        <is>
          <t>P312/P313</t>
        </is>
      </c>
      <c r="E198" s="4" t="inlineStr">
        <is>
          <t>SERVIÇOS INICIAIS</t>
        </is>
      </c>
      <c r="F198" s="119" t="n">
        <v>45798</v>
      </c>
      <c r="G198" s="119" t="n">
        <v>45798</v>
      </c>
      <c r="H198" s="119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inlineStr">
        <is>
          <t>MANUAL DE USO E OPERAÇÃO</t>
        </is>
      </c>
      <c r="S198" s="4" t="n"/>
      <c r="T198" s="4" t="inlineStr">
        <is>
          <t>Manual de uso e operação</t>
        </is>
      </c>
      <c r="U198" s="4" t="inlineStr">
        <is>
          <t>NÃO</t>
        </is>
      </c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25949883</v>
      </c>
      <c r="C199" s="4" t="inlineStr">
        <is>
          <t>SERVIÇOS INICIAIS - ADEQUAÇÃO PARA INÍCIO DAS ESTACAS</t>
        </is>
      </c>
      <c r="D199" s="4" t="inlineStr">
        <is>
          <t>-</t>
        </is>
      </c>
      <c r="E199" s="4" t="inlineStr">
        <is>
          <t>SERVIÇOS INICIAIS</t>
        </is>
      </c>
      <c r="F199" s="119" t="n">
        <v>45789</v>
      </c>
      <c r="G199" s="119" t="n">
        <v>45807</v>
      </c>
      <c r="H199" s="119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inlineStr">
        <is>
          <t>AVCB</t>
        </is>
      </c>
      <c r="S199" s="4" t="n"/>
      <c r="T199" s="4" t="inlineStr">
        <is>
          <t>Avcb</t>
        </is>
      </c>
      <c r="U199" s="4" t="inlineStr">
        <is>
          <t>NÃO</t>
        </is>
      </c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9251589</v>
      </c>
      <c r="C200" s="4" t="inlineStr">
        <is>
          <t>SERVIÇOS INICIAIS - ADEQUAÇÃO PARA INÍCIO DAS ESTACAS</t>
        </is>
      </c>
      <c r="D200" s="4" t="inlineStr">
        <is>
          <t>EXECUÇÃO DA INFRAESTRUTURA HIDRÁULICA</t>
        </is>
      </c>
      <c r="E200" s="4" t="inlineStr">
        <is>
          <t>SERVIÇOS INICIAIS</t>
        </is>
      </c>
      <c r="F200" s="119" t="n">
        <v>45789</v>
      </c>
      <c r="G200" s="119" t="n">
        <v>45793</v>
      </c>
      <c r="H200" s="119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inlineStr">
        <is>
          <t>HABITE-SE</t>
        </is>
      </c>
      <c r="S200" s="4" t="n"/>
      <c r="T200" s="4" t="inlineStr">
        <is>
          <t>Habite-se</t>
        </is>
      </c>
      <c r="U200" s="4" t="inlineStr">
        <is>
          <t>NÃO</t>
        </is>
      </c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9251590</v>
      </c>
      <c r="C201" s="4" t="inlineStr">
        <is>
          <t>SERVIÇOS INICIAIS - ADEQUAÇÃO PARA INÍCIO DAS ESTACAS</t>
        </is>
      </c>
      <c r="D201" s="4" t="inlineStr">
        <is>
          <t>EXECUÇÃO DA INFRAESTRUTURA ELÉTRICA</t>
        </is>
      </c>
      <c r="E201" s="4" t="inlineStr">
        <is>
          <t>SERVIÇOS INICIAIS</t>
        </is>
      </c>
      <c r="F201" s="119" t="n">
        <v>45796</v>
      </c>
      <c r="G201" s="119" t="n">
        <v>45800</v>
      </c>
      <c r="H201" s="119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inlineStr">
        <is>
          <t>ELEVADOR DE SERVIÇO</t>
        </is>
      </c>
      <c r="S201" s="4" t="inlineStr">
        <is>
          <t>24</t>
        </is>
      </c>
      <c r="T201" s="4" t="inlineStr">
        <is>
          <t>Elevador de serviço</t>
        </is>
      </c>
      <c r="U201" s="4" t="inlineStr">
        <is>
          <t>SIM</t>
        </is>
      </c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9251591</v>
      </c>
      <c r="C202" s="4" t="inlineStr">
        <is>
          <t>SERVIÇOS INICIAIS - ADEQUAÇÃO PARA INÍCIO DAS ESTACAS</t>
        </is>
      </c>
      <c r="D202" s="4" t="inlineStr">
        <is>
          <t>MUDANÇA DO TAPUME</t>
        </is>
      </c>
      <c r="E202" s="4" t="inlineStr">
        <is>
          <t>SERVIÇOS INICIAIS</t>
        </is>
      </c>
      <c r="F202" s="119" t="n">
        <v>45803</v>
      </c>
      <c r="G202" s="119" t="n">
        <v>45807</v>
      </c>
      <c r="H202" s="119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inlineStr">
        <is>
          <t>ELEVADORES SOCIAL - 03</t>
        </is>
      </c>
      <c r="S202" s="4" t="inlineStr">
        <is>
          <t>24</t>
        </is>
      </c>
      <c r="T202" s="4" t="inlineStr">
        <is>
          <t>Elevadores social - 03</t>
        </is>
      </c>
      <c r="U202" s="4" t="inlineStr">
        <is>
          <t>SIM</t>
        </is>
      </c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30661538</v>
      </c>
      <c r="C203" s="4" t="inlineStr">
        <is>
          <t>CONTENÇÕES - GERAL</t>
        </is>
      </c>
      <c r="D203" s="4" t="inlineStr">
        <is>
          <t>-</t>
        </is>
      </c>
      <c r="E203" s="4" t="inlineStr">
        <is>
          <t>SERVIÇOS INICIAIS</t>
        </is>
      </c>
      <c r="F203" s="119" t="n">
        <v>45789</v>
      </c>
      <c r="G203" s="119" t="n">
        <v>46001</v>
      </c>
      <c r="H203" s="119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inlineStr">
        <is>
          <t>PISO EMBORRACHADO</t>
        </is>
      </c>
      <c r="S203" s="4" t="inlineStr">
        <is>
          <t>30</t>
        </is>
      </c>
      <c r="T203" s="4" t="inlineStr">
        <is>
          <t>Piso emborrachado</t>
        </is>
      </c>
      <c r="U203" s="4" t="inlineStr">
        <is>
          <t>NÃO</t>
        </is>
      </c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30661518</v>
      </c>
      <c r="C204" s="4" t="inlineStr">
        <is>
          <t>BLOCOS E CINTAS - MEDIÇÃO</t>
        </is>
      </c>
      <c r="D204" s="4" t="inlineStr">
        <is>
          <t>-</t>
        </is>
      </c>
      <c r="E204" s="4" t="inlineStr">
        <is>
          <t>SERVIÇOS INICIAIS</t>
        </is>
      </c>
      <c r="F204" s="119" t="n">
        <v>45793</v>
      </c>
      <c r="G204" s="119" t="n">
        <v>46154</v>
      </c>
      <c r="H204" s="119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inlineStr">
        <is>
          <t>ENTREGA SÍNDICO</t>
        </is>
      </c>
      <c r="S204" s="4" t="n"/>
      <c r="T204" s="4" t="inlineStr">
        <is>
          <t>Entrega síndico</t>
        </is>
      </c>
      <c r="U204" s="4" t="inlineStr">
        <is>
          <t>NÃO</t>
        </is>
      </c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25923178</v>
      </c>
      <c r="C205" s="4" t="inlineStr">
        <is>
          <t>FUNDAÇÕES SEGUNDA PRAÇA DE TRABALHO</t>
        </is>
      </c>
      <c r="D205" s="4" t="inlineStr">
        <is>
          <t>-</t>
        </is>
      </c>
      <c r="E205" s="4" t="inlineStr">
        <is>
          <t>SERVIÇOS INICIAIS</t>
        </is>
      </c>
      <c r="F205" s="119" t="n">
        <v>45804</v>
      </c>
      <c r="G205" s="119" t="n">
        <v>45840</v>
      </c>
      <c r="H205" s="119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9248455</v>
      </c>
      <c r="C206" s="4" t="inlineStr">
        <is>
          <t>FUNDAÇÕES SEGUNDA PRAÇA DE TRABALHO</t>
        </is>
      </c>
      <c r="D206" s="4" t="inlineStr">
        <is>
          <t>ESCAVAÇÃO DE ACESSO</t>
        </is>
      </c>
      <c r="E206" s="4" t="inlineStr">
        <is>
          <t>SERVIÇOS INICIAIS</t>
        </is>
      </c>
      <c r="F206" s="119" t="n">
        <v>45804</v>
      </c>
      <c r="G206" s="119" t="n">
        <v>45804</v>
      </c>
      <c r="H206" s="119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9248456</v>
      </c>
      <c r="C207" s="4" t="inlineStr">
        <is>
          <t>FUNDAÇÕES SEGUNDA PRAÇA DE TRABALHO</t>
        </is>
      </c>
      <c r="D207" s="4" t="inlineStr">
        <is>
          <t>P313 - ESCAVAÇÃO</t>
        </is>
      </c>
      <c r="E207" s="4" t="inlineStr">
        <is>
          <t>SERVIÇOS INICIAIS</t>
        </is>
      </c>
      <c r="F207" s="119" t="n">
        <v>45804</v>
      </c>
      <c r="G207" s="119" t="n">
        <v>45804</v>
      </c>
      <c r="H207" s="119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9248457</v>
      </c>
      <c r="C208" s="4" t="inlineStr">
        <is>
          <t>FUNDAÇÕES SEGUNDA PRAÇA DE TRABALHO</t>
        </is>
      </c>
      <c r="D208" s="4" t="inlineStr">
        <is>
          <t>P313 - ARMAÇÃO/CONCRETAGEM</t>
        </is>
      </c>
      <c r="E208" s="4" t="inlineStr">
        <is>
          <t>SERVIÇOS INICIAIS</t>
        </is>
      </c>
      <c r="F208" s="119" t="n">
        <v>45804</v>
      </c>
      <c r="G208" s="119" t="n">
        <v>45804</v>
      </c>
      <c r="H208" s="119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9248458</v>
      </c>
      <c r="C209" s="4" t="inlineStr">
        <is>
          <t>FUNDAÇÕES SEGUNDA PRAÇA DE TRABALHO</t>
        </is>
      </c>
      <c r="D209" s="4" t="inlineStr">
        <is>
          <t>P314A - ESCAVAÇÃO</t>
        </is>
      </c>
      <c r="E209" s="4" t="inlineStr">
        <is>
          <t>SERVIÇOS INICIAIS</t>
        </is>
      </c>
      <c r="F209" s="119" t="n">
        <v>45806</v>
      </c>
      <c r="G209" s="119" t="n">
        <v>45806</v>
      </c>
      <c r="H209" s="119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9248459</v>
      </c>
      <c r="C210" s="4" t="inlineStr">
        <is>
          <t>FUNDAÇÕES SEGUNDA PRAÇA DE TRABALHO</t>
        </is>
      </c>
      <c r="D210" s="4" t="inlineStr">
        <is>
          <t>P314A - ARMAÇÃO/CONCRETAGEM</t>
        </is>
      </c>
      <c r="E210" s="4" t="inlineStr">
        <is>
          <t>SERVIÇOS INICIAIS</t>
        </is>
      </c>
      <c r="F210" s="119" t="n">
        <v>45806</v>
      </c>
      <c r="G210" s="119" t="n">
        <v>45806</v>
      </c>
      <c r="H210" s="119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9248460</v>
      </c>
      <c r="C211" s="4" t="inlineStr">
        <is>
          <t>FUNDAÇÕES SEGUNDA PRAÇA DE TRABALHO</t>
        </is>
      </c>
      <c r="D211" s="4" t="inlineStr">
        <is>
          <t>P314B - ESCAVAÇÃO</t>
        </is>
      </c>
      <c r="E211" s="4" t="inlineStr">
        <is>
          <t>SERVIÇOS INICIAIS</t>
        </is>
      </c>
      <c r="F211" s="119" t="n">
        <v>45807</v>
      </c>
      <c r="G211" s="119" t="n">
        <v>45807</v>
      </c>
      <c r="H211" s="119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9248461</v>
      </c>
      <c r="C212" s="4" t="inlineStr">
        <is>
          <t>FUNDAÇÕES SEGUNDA PRAÇA DE TRABALHO</t>
        </is>
      </c>
      <c r="D212" s="4" t="inlineStr">
        <is>
          <t>P314B - ARMAÇÃO/CONCRETAGEM</t>
        </is>
      </c>
      <c r="E212" s="4" t="inlineStr">
        <is>
          <t>SERVIÇOS INICIAIS</t>
        </is>
      </c>
      <c r="F212" s="119" t="n">
        <v>45807</v>
      </c>
      <c r="G212" s="119" t="n">
        <v>45807</v>
      </c>
      <c r="H212" s="119" t="n">
        <v>46293</v>
      </c>
      <c r="I212" s="4" t="n">
        <v>100</v>
      </c>
      <c r="J212" s="4" t="n">
        <v>100</v>
      </c>
      <c r="K212" s="4" t="n">
        <v>100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9248462</v>
      </c>
      <c r="C213" s="4" t="inlineStr">
        <is>
          <t>FUNDAÇÕES SEGUNDA PRAÇA DE TRABALHO</t>
        </is>
      </c>
      <c r="D213" s="4" t="inlineStr">
        <is>
          <t>P315A - ESCAVAÇÃO</t>
        </is>
      </c>
      <c r="E213" s="4" t="inlineStr">
        <is>
          <t>SERVIÇOS INICIAIS</t>
        </is>
      </c>
      <c r="F213" s="119" t="n">
        <v>45810</v>
      </c>
      <c r="G213" s="119" t="n">
        <v>45810</v>
      </c>
      <c r="H213" s="119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9248463</v>
      </c>
      <c r="C214" s="4" t="inlineStr">
        <is>
          <t>FUNDAÇÕES SEGUNDA PRAÇA DE TRABALHO</t>
        </is>
      </c>
      <c r="D214" s="4" t="inlineStr">
        <is>
          <t>P315A - ARMAÇÃO/CONCRETAGEM</t>
        </is>
      </c>
      <c r="E214" s="4" t="inlineStr">
        <is>
          <t>SERVIÇOS INICIAIS</t>
        </is>
      </c>
      <c r="F214" s="119" t="n">
        <v>45810</v>
      </c>
      <c r="G214" s="119" t="n">
        <v>45810</v>
      </c>
      <c r="H214" s="119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9248464</v>
      </c>
      <c r="C215" s="4" t="inlineStr">
        <is>
          <t>FUNDAÇÕES SEGUNDA PRAÇA DE TRABALHO</t>
        </is>
      </c>
      <c r="D215" s="4" t="inlineStr">
        <is>
          <t>P315B - ESCAVAÇÃO</t>
        </is>
      </c>
      <c r="E215" s="4" t="inlineStr">
        <is>
          <t>SERVIÇOS INICIAIS</t>
        </is>
      </c>
      <c r="F215" s="119" t="n">
        <v>45811</v>
      </c>
      <c r="G215" s="119" t="n">
        <v>45811</v>
      </c>
      <c r="H215" s="119" t="n">
        <v>46293</v>
      </c>
      <c r="I215" s="4" t="n">
        <v>100</v>
      </c>
      <c r="J215" s="4" t="n">
        <v>100</v>
      </c>
      <c r="K215" s="4" t="n">
        <v>100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9248465</v>
      </c>
      <c r="C216" s="4" t="inlineStr">
        <is>
          <t>FUNDAÇÕES SEGUNDA PRAÇA DE TRABALHO</t>
        </is>
      </c>
      <c r="D216" s="4" t="inlineStr">
        <is>
          <t>P315B - ARMAÇÃO/CONCRETAGEM</t>
        </is>
      </c>
      <c r="E216" s="4" t="inlineStr">
        <is>
          <t>SERVIÇOS INICIAIS</t>
        </is>
      </c>
      <c r="F216" s="119" t="n">
        <v>45811</v>
      </c>
      <c r="G216" s="119" t="n">
        <v>45811</v>
      </c>
      <c r="H216" s="119" t="n">
        <v>46293</v>
      </c>
      <c r="I216" s="4" t="n">
        <v>100</v>
      </c>
      <c r="J216" s="4" t="n">
        <v>100</v>
      </c>
      <c r="K216" s="4" t="n">
        <v>100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9248466</v>
      </c>
      <c r="C217" s="4" t="inlineStr">
        <is>
          <t>FUNDAÇÕES SEGUNDA PRAÇA DE TRABALHO</t>
        </is>
      </c>
      <c r="D217" s="4" t="inlineStr">
        <is>
          <t>P316A - ESCAVAÇÃO</t>
        </is>
      </c>
      <c r="E217" s="4" t="inlineStr">
        <is>
          <t>SERVIÇOS INICIAIS</t>
        </is>
      </c>
      <c r="F217" s="119" t="n">
        <v>45812</v>
      </c>
      <c r="G217" s="119" t="n">
        <v>45812</v>
      </c>
      <c r="H217" s="119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9248467</v>
      </c>
      <c r="C218" s="4" t="inlineStr">
        <is>
          <t>FUNDAÇÕES SEGUNDA PRAÇA DE TRABALHO</t>
        </is>
      </c>
      <c r="D218" s="4" t="inlineStr">
        <is>
          <t>P316A - ARMAÇÃO/CONCRETAGEM</t>
        </is>
      </c>
      <c r="E218" s="4" t="inlineStr">
        <is>
          <t>SERVIÇOS INICIAIS</t>
        </is>
      </c>
      <c r="F218" s="119" t="n">
        <v>45812</v>
      </c>
      <c r="G218" s="119" t="n">
        <v>45812</v>
      </c>
      <c r="H218" s="119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9248468</v>
      </c>
      <c r="C219" s="4" t="inlineStr">
        <is>
          <t>FUNDAÇÕES SEGUNDA PRAÇA DE TRABALHO</t>
        </is>
      </c>
      <c r="D219" s="4" t="inlineStr">
        <is>
          <t>P316B - ESCAVAÇÃO</t>
        </is>
      </c>
      <c r="E219" s="4" t="inlineStr">
        <is>
          <t>SERVIÇOS INICIAIS</t>
        </is>
      </c>
      <c r="F219" s="119" t="n">
        <v>45813</v>
      </c>
      <c r="G219" s="119" t="n">
        <v>45813</v>
      </c>
      <c r="H219" s="119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9248469</v>
      </c>
      <c r="C220" s="4" t="inlineStr">
        <is>
          <t>FUNDAÇÕES SEGUNDA PRAÇA DE TRABALHO</t>
        </is>
      </c>
      <c r="D220" s="4" t="inlineStr">
        <is>
          <t>P316B - ARMAÇÃO/CONCRETAGEM</t>
        </is>
      </c>
      <c r="E220" s="4" t="inlineStr">
        <is>
          <t>SERVIÇOS INICIAIS</t>
        </is>
      </c>
      <c r="F220" s="119" t="n">
        <v>45812</v>
      </c>
      <c r="G220" s="119" t="n">
        <v>45812</v>
      </c>
      <c r="H220" s="119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9248470</v>
      </c>
      <c r="C221" s="4" t="inlineStr">
        <is>
          <t>FUNDAÇÕES SEGUNDA PRAÇA DE TRABALHO</t>
        </is>
      </c>
      <c r="D221" s="4" t="inlineStr">
        <is>
          <t>P317A - ESCAVAÇÃO</t>
        </is>
      </c>
      <c r="E221" s="4" t="inlineStr">
        <is>
          <t>SERVIÇOS INICIAIS</t>
        </is>
      </c>
      <c r="F221" s="119" t="n">
        <v>45813</v>
      </c>
      <c r="G221" s="119" t="n">
        <v>45813</v>
      </c>
      <c r="H221" s="119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9248471</v>
      </c>
      <c r="C222" s="4" t="inlineStr">
        <is>
          <t>FUNDAÇÕES SEGUNDA PRAÇA DE TRABALHO</t>
        </is>
      </c>
      <c r="D222" s="4" t="inlineStr">
        <is>
          <t>P317A - ARMAÇÃO/CONCRETAGEM</t>
        </is>
      </c>
      <c r="E222" s="4" t="inlineStr">
        <is>
          <t>SERVIÇOS INICIAIS</t>
        </is>
      </c>
      <c r="F222" s="119" t="n">
        <v>45814</v>
      </c>
      <c r="G222" s="119" t="n">
        <v>45814</v>
      </c>
      <c r="H222" s="119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10707447</v>
      </c>
      <c r="C223" s="4" t="inlineStr">
        <is>
          <t>FUNDAÇÕES SEGUNDA PRAÇA DE TRABALHO</t>
        </is>
      </c>
      <c r="D223" s="4" t="inlineStr">
        <is>
          <t>P317B - ESCAVAÇÃO</t>
        </is>
      </c>
      <c r="E223" s="4" t="inlineStr">
        <is>
          <t>SERVIÇOS INICIAIS</t>
        </is>
      </c>
      <c r="F223" s="119" t="n">
        <v>45817</v>
      </c>
      <c r="G223" s="119" t="n">
        <v>45817</v>
      </c>
      <c r="H223" s="119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10707448</v>
      </c>
      <c r="C224" s="4" t="inlineStr">
        <is>
          <t>FUNDAÇÕES SEGUNDA PRAÇA DE TRABALHO</t>
        </is>
      </c>
      <c r="D224" s="4" t="inlineStr">
        <is>
          <t>P317B - ARMAÇÃO/CONCRETAGEM</t>
        </is>
      </c>
      <c r="E224" s="4" t="inlineStr">
        <is>
          <t>SERVIÇOS INICIAIS</t>
        </is>
      </c>
      <c r="F224" s="119" t="n">
        <v>45817</v>
      </c>
      <c r="G224" s="119" t="n">
        <v>45817</v>
      </c>
      <c r="H224" s="119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10707449</v>
      </c>
      <c r="C225" s="4" t="inlineStr">
        <is>
          <t>FUNDAÇÕES SEGUNDA PRAÇA DE TRABALHO</t>
        </is>
      </c>
      <c r="D225" s="4" t="inlineStr">
        <is>
          <t>P318 - ESCAVAÇÃO</t>
        </is>
      </c>
      <c r="E225" s="4" t="inlineStr">
        <is>
          <t>SERVIÇOS INICIAIS</t>
        </is>
      </c>
      <c r="F225" s="119" t="n">
        <v>45818</v>
      </c>
      <c r="G225" s="119" t="n">
        <v>45818</v>
      </c>
      <c r="H225" s="119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10707499</v>
      </c>
      <c r="C226" s="4" t="inlineStr">
        <is>
          <t>FUNDAÇÕES SEGUNDA PRAÇA DE TRABALHO</t>
        </is>
      </c>
      <c r="D226" s="4" t="inlineStr">
        <is>
          <t>P318 - ARMAÇÃO/CONCRETAGEM</t>
        </is>
      </c>
      <c r="E226" s="4" t="inlineStr">
        <is>
          <t>SERVIÇOS INICIAIS</t>
        </is>
      </c>
      <c r="F226" s="119" t="n">
        <v>45819</v>
      </c>
      <c r="G226" s="119" t="n">
        <v>45819</v>
      </c>
      <c r="H226" s="119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10707500</v>
      </c>
      <c r="C227" s="4" t="inlineStr">
        <is>
          <t>FUNDAÇÕES SEGUNDA PRAÇA DE TRABALHO</t>
        </is>
      </c>
      <c r="D227" s="4" t="inlineStr">
        <is>
          <t>P319 - ESCAVAÇÃO</t>
        </is>
      </c>
      <c r="E227" s="4" t="inlineStr">
        <is>
          <t>SERVIÇOS INICIAIS</t>
        </is>
      </c>
      <c r="F227" s="119" t="n">
        <v>45807</v>
      </c>
      <c r="G227" s="119" t="n">
        <v>45807</v>
      </c>
      <c r="H227" s="119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10707501</v>
      </c>
      <c r="C228" s="4" t="inlineStr">
        <is>
          <t>FUNDAÇÕES SEGUNDA PRAÇA DE TRABALHO</t>
        </is>
      </c>
      <c r="D228" s="4" t="inlineStr">
        <is>
          <t>P319 - ARMAÇÃO/CONCRETAGEM</t>
        </is>
      </c>
      <c r="E228" s="4" t="inlineStr">
        <is>
          <t>SERVIÇOS INICIAIS</t>
        </is>
      </c>
      <c r="F228" s="119" t="n">
        <v>45807</v>
      </c>
      <c r="G228" s="119" t="n">
        <v>45807</v>
      </c>
      <c r="H228" s="119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10707502</v>
      </c>
      <c r="C229" s="4" t="inlineStr">
        <is>
          <t>FUNDAÇÕES SEGUNDA PRAÇA DE TRABALHO</t>
        </is>
      </c>
      <c r="D229" s="4" t="inlineStr">
        <is>
          <t>P320A - ESCAVAÇÃO</t>
        </is>
      </c>
      <c r="E229" s="4" t="inlineStr">
        <is>
          <t>SERVIÇOS INICIAIS</t>
        </is>
      </c>
      <c r="F229" s="119" t="n">
        <v>45810</v>
      </c>
      <c r="G229" s="119" t="n">
        <v>45810</v>
      </c>
      <c r="H229" s="119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10707503</v>
      </c>
      <c r="C230" s="4" t="inlineStr">
        <is>
          <t>FUNDAÇÕES SEGUNDA PRAÇA DE TRABALHO</t>
        </is>
      </c>
      <c r="D230" s="4" t="inlineStr">
        <is>
          <t>P320A - ARMAÇÃO/CONCRETAGEM</t>
        </is>
      </c>
      <c r="E230" s="4" t="inlineStr">
        <is>
          <t>SERVIÇOS INICIAIS</t>
        </is>
      </c>
      <c r="F230" s="119" t="n">
        <v>45810</v>
      </c>
      <c r="G230" s="119" t="n">
        <v>45810</v>
      </c>
      <c r="H230" s="119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10707504</v>
      </c>
      <c r="C231" s="4" t="inlineStr">
        <is>
          <t>FUNDAÇÕES SEGUNDA PRAÇA DE TRABALHO</t>
        </is>
      </c>
      <c r="D231" s="4" t="inlineStr">
        <is>
          <t>P320B - ESCAVAÇÃO</t>
        </is>
      </c>
      <c r="E231" s="4" t="inlineStr">
        <is>
          <t>SERVIÇOS INICIAIS</t>
        </is>
      </c>
      <c r="F231" s="119" t="n">
        <v>45811</v>
      </c>
      <c r="G231" s="119" t="n">
        <v>45811</v>
      </c>
      <c r="H231" s="119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10707505</v>
      </c>
      <c r="C232" s="4" t="inlineStr">
        <is>
          <t>FUNDAÇÕES SEGUNDA PRAÇA DE TRABALHO</t>
        </is>
      </c>
      <c r="D232" s="4" t="inlineStr">
        <is>
          <t>P320B - ARMAÇÃO/CONCRETAGEM</t>
        </is>
      </c>
      <c r="E232" s="4" t="inlineStr">
        <is>
          <t>SERVIÇOS INICIAIS</t>
        </is>
      </c>
      <c r="F232" s="119" t="n">
        <v>45811</v>
      </c>
      <c r="G232" s="119" t="n">
        <v>45811</v>
      </c>
      <c r="H232" s="119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10707506</v>
      </c>
      <c r="C233" s="4" t="inlineStr">
        <is>
          <t>FUNDAÇÕES SEGUNDA PRAÇA DE TRABALHO</t>
        </is>
      </c>
      <c r="D233" s="4" t="inlineStr">
        <is>
          <t>P321A - ESCAVAÇÃO</t>
        </is>
      </c>
      <c r="E233" s="4" t="inlineStr">
        <is>
          <t>SERVIÇOS INICIAIS</t>
        </is>
      </c>
      <c r="F233" s="119" t="n">
        <v>45811</v>
      </c>
      <c r="G233" s="119" t="n">
        <v>45811</v>
      </c>
      <c r="H233" s="119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10707507</v>
      </c>
      <c r="C234" s="4" t="inlineStr">
        <is>
          <t>FUNDAÇÕES SEGUNDA PRAÇA DE TRABALHO</t>
        </is>
      </c>
      <c r="D234" s="4" t="inlineStr">
        <is>
          <t>P321A - ARMAÇÃO/CONCRETAGEM</t>
        </is>
      </c>
      <c r="E234" s="4" t="inlineStr">
        <is>
          <t>SERVIÇOS INICIAIS</t>
        </is>
      </c>
      <c r="F234" s="119" t="n">
        <v>45811</v>
      </c>
      <c r="G234" s="119" t="n">
        <v>45811</v>
      </c>
      <c r="H234" s="119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10707508</v>
      </c>
      <c r="C235" s="4" t="inlineStr">
        <is>
          <t>FUNDAÇÕES SEGUNDA PRAÇA DE TRABALHO</t>
        </is>
      </c>
      <c r="D235" s="4" t="inlineStr">
        <is>
          <t>P321B - ESCAVAÇÃO</t>
        </is>
      </c>
      <c r="E235" s="4" t="inlineStr">
        <is>
          <t>SERVIÇOS INICIAIS</t>
        </is>
      </c>
      <c r="F235" s="119" t="n">
        <v>45821</v>
      </c>
      <c r="G235" s="119" t="n">
        <v>45821</v>
      </c>
      <c r="H235" s="119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10707509</v>
      </c>
      <c r="C236" s="4" t="inlineStr">
        <is>
          <t>FUNDAÇÕES SEGUNDA PRAÇA DE TRABALHO</t>
        </is>
      </c>
      <c r="D236" s="4" t="inlineStr">
        <is>
          <t>P321B - ARMAÇÃO/CONCRETAGEM</t>
        </is>
      </c>
      <c r="E236" s="4" t="inlineStr">
        <is>
          <t>SERVIÇOS INICIAIS</t>
        </is>
      </c>
      <c r="F236" s="119" t="n">
        <v>45832</v>
      </c>
      <c r="G236" s="119" t="n">
        <v>45832</v>
      </c>
      <c r="H236" s="119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10707510</v>
      </c>
      <c r="C237" s="4" t="inlineStr">
        <is>
          <t>FUNDAÇÕES SEGUNDA PRAÇA DE TRABALHO</t>
        </is>
      </c>
      <c r="D237" s="4" t="inlineStr">
        <is>
          <t>P322A - ESCAVAÇÃO</t>
        </is>
      </c>
      <c r="E237" s="4" t="inlineStr">
        <is>
          <t>SERVIÇOS INICIAIS</t>
        </is>
      </c>
      <c r="F237" s="119" t="n">
        <v>45825</v>
      </c>
      <c r="G237" s="119" t="n">
        <v>45825</v>
      </c>
      <c r="H237" s="119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10707511</v>
      </c>
      <c r="C238" s="4" t="inlineStr">
        <is>
          <t>FUNDAÇÕES SEGUNDA PRAÇA DE TRABALHO</t>
        </is>
      </c>
      <c r="D238" s="4" t="inlineStr">
        <is>
          <t>P322A - ARMAÇÃO/CONCRETAGEM</t>
        </is>
      </c>
      <c r="E238" s="4" t="inlineStr">
        <is>
          <t>SERVIÇOS INICIAIS</t>
        </is>
      </c>
      <c r="F238" s="119" t="n">
        <v>45825</v>
      </c>
      <c r="G238" s="119" t="n">
        <v>45825</v>
      </c>
      <c r="H238" s="119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10707512</v>
      </c>
      <c r="C239" s="4" t="inlineStr">
        <is>
          <t>FUNDAÇÕES SEGUNDA PRAÇA DE TRABALHO</t>
        </is>
      </c>
      <c r="D239" s="4" t="inlineStr">
        <is>
          <t>P322B - ESCAVAÇÃO</t>
        </is>
      </c>
      <c r="E239" s="4" t="inlineStr">
        <is>
          <t>SERVIÇOS INICIAIS</t>
        </is>
      </c>
      <c r="F239" s="119" t="n">
        <v>45825</v>
      </c>
      <c r="G239" s="119" t="n">
        <v>45825</v>
      </c>
      <c r="H239" s="119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10707513</v>
      </c>
      <c r="C240" s="4" t="inlineStr">
        <is>
          <t>FUNDAÇÕES SEGUNDA PRAÇA DE TRABALHO</t>
        </is>
      </c>
      <c r="D240" s="4" t="inlineStr">
        <is>
          <t>P322B - ARMAÇÃO/CONCRETAGEM</t>
        </is>
      </c>
      <c r="E240" s="4" t="inlineStr">
        <is>
          <t>SERVIÇOS INICIAIS</t>
        </is>
      </c>
      <c r="F240" s="119" t="n">
        <v>45804</v>
      </c>
      <c r="G240" s="119" t="n">
        <v>45804</v>
      </c>
      <c r="H240" s="119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10707514</v>
      </c>
      <c r="C241" s="4" t="inlineStr">
        <is>
          <t>FUNDAÇÕES SEGUNDA PRAÇA DE TRABALHO</t>
        </is>
      </c>
      <c r="D241" s="4" t="inlineStr">
        <is>
          <t>P323A - ESCAVAÇÃO</t>
        </is>
      </c>
      <c r="E241" s="4" t="inlineStr">
        <is>
          <t>SERVIÇOS INICIAIS</t>
        </is>
      </c>
      <c r="F241" s="119" t="n">
        <v>45824</v>
      </c>
      <c r="G241" s="119" t="n">
        <v>45824</v>
      </c>
      <c r="H241" s="119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10707515</v>
      </c>
      <c r="C242" s="4" t="inlineStr">
        <is>
          <t>FUNDAÇÕES SEGUNDA PRAÇA DE TRABALHO</t>
        </is>
      </c>
      <c r="D242" s="4" t="inlineStr">
        <is>
          <t>P323A - ARMAÇÃO/CONCRETAGEM</t>
        </is>
      </c>
      <c r="E242" s="4" t="inlineStr">
        <is>
          <t>SERVIÇOS INICIAIS</t>
        </is>
      </c>
      <c r="F242" s="119" t="n">
        <v>45824</v>
      </c>
      <c r="G242" s="119" t="n">
        <v>45824</v>
      </c>
      <c r="H242" s="119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10707516</v>
      </c>
      <c r="C243" s="4" t="inlineStr">
        <is>
          <t>FUNDAÇÕES SEGUNDA PRAÇA DE TRABALHO</t>
        </is>
      </c>
      <c r="D243" s="4" t="inlineStr">
        <is>
          <t>P323B - ESCAVAÇÃO</t>
        </is>
      </c>
      <c r="E243" s="4" t="inlineStr">
        <is>
          <t>SERVIÇOS INICIAIS</t>
        </is>
      </c>
      <c r="F243" s="119" t="n">
        <v>45839</v>
      </c>
      <c r="G243" s="119" t="n">
        <v>45839</v>
      </c>
      <c r="H243" s="119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10707517</v>
      </c>
      <c r="C244" s="4" t="inlineStr">
        <is>
          <t>FUNDAÇÕES SEGUNDA PRAÇA DE TRABALHO</t>
        </is>
      </c>
      <c r="D244" s="4" t="inlineStr">
        <is>
          <t>P323B - ARMAÇÃO/CONCRETAGEM</t>
        </is>
      </c>
      <c r="E244" s="4" t="inlineStr">
        <is>
          <t>SERVIÇOS INICIAIS</t>
        </is>
      </c>
      <c r="F244" s="119" t="n">
        <v>45839</v>
      </c>
      <c r="G244" s="119" t="n">
        <v>45839</v>
      </c>
      <c r="H244" s="119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10707518</v>
      </c>
      <c r="C245" s="4" t="inlineStr">
        <is>
          <t>FUNDAÇÕES SEGUNDA PRAÇA DE TRABALHO</t>
        </is>
      </c>
      <c r="D245" s="4" t="inlineStr">
        <is>
          <t>P324 - ESCAVAÇÃO</t>
        </is>
      </c>
      <c r="E245" s="4" t="inlineStr">
        <is>
          <t>SERVIÇOS INICIAIS</t>
        </is>
      </c>
      <c r="F245" s="119" t="n">
        <v>45840</v>
      </c>
      <c r="G245" s="119" t="n">
        <v>45840</v>
      </c>
      <c r="H245" s="119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10707519</v>
      </c>
      <c r="C246" s="4" t="inlineStr">
        <is>
          <t>FUNDAÇÕES SEGUNDA PRAÇA DE TRABALHO</t>
        </is>
      </c>
      <c r="D246" s="4" t="inlineStr">
        <is>
          <t>P324 - ARMAÇÃO/CONCRETAGEM</t>
        </is>
      </c>
      <c r="E246" s="4" t="inlineStr">
        <is>
          <t>SERVIÇOS INICIAIS</t>
        </is>
      </c>
      <c r="F246" s="119" t="n">
        <v>45840</v>
      </c>
      <c r="G246" s="119" t="n">
        <v>45840</v>
      </c>
      <c r="H246" s="119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10711117</v>
      </c>
      <c r="C247" s="4" t="inlineStr">
        <is>
          <t>FUNDAÇÕES SEGUNDA PRAÇA DE TRABALHO</t>
        </is>
      </c>
      <c r="D247" s="4" t="inlineStr">
        <is>
          <t>P325 - ESCAVAÇÃO</t>
        </is>
      </c>
      <c r="E247" s="4" t="inlineStr">
        <is>
          <t>SERVIÇOS INICIAIS</t>
        </is>
      </c>
      <c r="F247" s="119" t="n">
        <v>45831</v>
      </c>
      <c r="G247" s="119" t="n">
        <v>45831</v>
      </c>
      <c r="H247" s="119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10711118</v>
      </c>
      <c r="C248" s="4" t="inlineStr">
        <is>
          <t>FUNDAÇÕES SEGUNDA PRAÇA DE TRABALHO</t>
        </is>
      </c>
      <c r="D248" s="4" t="inlineStr">
        <is>
          <t>P325 - ARMAÇÃO/CONCRETAGEM</t>
        </is>
      </c>
      <c r="E248" s="4" t="inlineStr">
        <is>
          <t>SERVIÇOS INICIAIS</t>
        </is>
      </c>
      <c r="F248" s="119" t="n">
        <v>45831</v>
      </c>
      <c r="G248" s="119" t="n">
        <v>45831</v>
      </c>
      <c r="H248" s="119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10711119</v>
      </c>
      <c r="C249" s="4" t="inlineStr">
        <is>
          <t>FUNDAÇÕES SEGUNDA PRAÇA DE TRABALHO</t>
        </is>
      </c>
      <c r="D249" s="4" t="inlineStr">
        <is>
          <t>P326A - ESCAVAÇÃO</t>
        </is>
      </c>
      <c r="E249" s="4" t="inlineStr">
        <is>
          <t>SERVIÇOS INICIAIS</t>
        </is>
      </c>
      <c r="F249" s="119" t="n">
        <v>45832</v>
      </c>
      <c r="G249" s="119" t="n">
        <v>45832</v>
      </c>
      <c r="H249" s="119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10711120</v>
      </c>
      <c r="C250" s="4" t="inlineStr">
        <is>
          <t>FUNDAÇÕES SEGUNDA PRAÇA DE TRABALHO</t>
        </is>
      </c>
      <c r="D250" s="4" t="inlineStr">
        <is>
          <t>P326A - ARMAÇÃO/CONCRETAGEM</t>
        </is>
      </c>
      <c r="E250" s="4" t="inlineStr">
        <is>
          <t>SERVIÇOS INICIAIS</t>
        </is>
      </c>
      <c r="F250" s="119" t="n">
        <v>45832</v>
      </c>
      <c r="G250" s="119" t="n">
        <v>45832</v>
      </c>
      <c r="H250" s="119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10711121</v>
      </c>
      <c r="C251" s="4" t="inlineStr">
        <is>
          <t>FUNDAÇÕES SEGUNDA PRAÇA DE TRABALHO</t>
        </is>
      </c>
      <c r="D251" s="4" t="inlineStr">
        <is>
          <t>P326B - ESCAVAÇÃO</t>
        </is>
      </c>
      <c r="E251" s="4" t="inlineStr">
        <is>
          <t>SERVIÇOS INICIAIS</t>
        </is>
      </c>
      <c r="F251" s="119" t="n">
        <v>45831</v>
      </c>
      <c r="G251" s="119" t="n">
        <v>45831</v>
      </c>
      <c r="H251" s="119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10711122</v>
      </c>
      <c r="C252" s="4" t="inlineStr">
        <is>
          <t>FUNDAÇÕES SEGUNDA PRAÇA DE TRABALHO</t>
        </is>
      </c>
      <c r="D252" s="4" t="inlineStr">
        <is>
          <t>P326B - ARMAÇÃO/CONCRETAGEM</t>
        </is>
      </c>
      <c r="E252" s="4" t="inlineStr">
        <is>
          <t>SERVIÇOS INICIAIS</t>
        </is>
      </c>
      <c r="F252" s="119" t="n">
        <v>45831</v>
      </c>
      <c r="G252" s="119" t="n">
        <v>45831</v>
      </c>
      <c r="H252" s="119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10711123</v>
      </c>
      <c r="C253" s="4" t="inlineStr">
        <is>
          <t>FUNDAÇÕES SEGUNDA PRAÇA DE TRABALHO</t>
        </is>
      </c>
      <c r="D253" s="4" t="inlineStr">
        <is>
          <t>P327A - ESCAVAÇÃO</t>
        </is>
      </c>
      <c r="E253" s="4" t="inlineStr">
        <is>
          <t>SERVIÇOS INICIAIS</t>
        </is>
      </c>
      <c r="F253" s="119" t="n">
        <v>45832</v>
      </c>
      <c r="G253" s="119" t="n">
        <v>45832</v>
      </c>
      <c r="H253" s="119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10711124</v>
      </c>
      <c r="C254" s="4" t="inlineStr">
        <is>
          <t>FUNDAÇÕES SEGUNDA PRAÇA DE TRABALHO</t>
        </is>
      </c>
      <c r="D254" s="4" t="inlineStr">
        <is>
          <t>P327A - ARMAÇÃO/CONCRETAGEM</t>
        </is>
      </c>
      <c r="E254" s="4" t="inlineStr">
        <is>
          <t>SERVIÇOS INICIAIS</t>
        </is>
      </c>
      <c r="F254" s="119" t="n">
        <v>45832</v>
      </c>
      <c r="G254" s="119" t="n">
        <v>45832</v>
      </c>
      <c r="H254" s="119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10711125</v>
      </c>
      <c r="C255" s="4" t="inlineStr">
        <is>
          <t>FUNDAÇÕES SEGUNDA PRAÇA DE TRABALHO</t>
        </is>
      </c>
      <c r="D255" s="4" t="inlineStr">
        <is>
          <t>P327B - ESCAVAÇÃO</t>
        </is>
      </c>
      <c r="E255" s="4" t="inlineStr">
        <is>
          <t>SERVIÇOS INICIAIS</t>
        </is>
      </c>
      <c r="F255" s="119" t="n">
        <v>45833</v>
      </c>
      <c r="G255" s="119" t="n">
        <v>45833</v>
      </c>
      <c r="H255" s="119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10711126</v>
      </c>
      <c r="C256" s="4" t="inlineStr">
        <is>
          <t>FUNDAÇÕES SEGUNDA PRAÇA DE TRABALHO</t>
        </is>
      </c>
      <c r="D256" s="4" t="inlineStr">
        <is>
          <t>P327B - ARMAÇÃO/CONCRETAGEM</t>
        </is>
      </c>
      <c r="E256" s="4" t="inlineStr">
        <is>
          <t>SERVIÇOS INICIAIS</t>
        </is>
      </c>
      <c r="F256" s="119" t="n">
        <v>45833</v>
      </c>
      <c r="G256" s="119" t="n">
        <v>45833</v>
      </c>
      <c r="H256" s="119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10711127</v>
      </c>
      <c r="C257" s="4" t="inlineStr">
        <is>
          <t>FUNDAÇÕES SEGUNDA PRAÇA DE TRABALHO</t>
        </is>
      </c>
      <c r="D257" s="4" t="inlineStr">
        <is>
          <t>P328A - ESCAVAÇÃO</t>
        </is>
      </c>
      <c r="E257" s="4" t="inlineStr">
        <is>
          <t>SERVIÇOS INICIAIS</t>
        </is>
      </c>
      <c r="F257" s="119" t="n">
        <v>45834</v>
      </c>
      <c r="G257" s="119" t="n">
        <v>45834</v>
      </c>
      <c r="H257" s="119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10711128</v>
      </c>
      <c r="C258" s="4" t="inlineStr">
        <is>
          <t>FUNDAÇÕES SEGUNDA PRAÇA DE TRABALHO</t>
        </is>
      </c>
      <c r="D258" s="4" t="inlineStr">
        <is>
          <t>P328A - ARMAÇÃO/CONCRETAGEM</t>
        </is>
      </c>
      <c r="E258" s="4" t="inlineStr">
        <is>
          <t>SERVIÇOS INICIAIS</t>
        </is>
      </c>
      <c r="F258" s="119" t="n">
        <v>45834</v>
      </c>
      <c r="G258" s="119" t="n">
        <v>45834</v>
      </c>
      <c r="H258" s="119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10711129</v>
      </c>
      <c r="C259" s="4" t="inlineStr">
        <is>
          <t>FUNDAÇÕES SEGUNDA PRAÇA DE TRABALHO</t>
        </is>
      </c>
      <c r="D259" s="4" t="inlineStr">
        <is>
          <t>P328B - ESCAVAÇÃO</t>
        </is>
      </c>
      <c r="E259" s="4" t="inlineStr">
        <is>
          <t>SERVIÇOS INICIAIS</t>
        </is>
      </c>
      <c r="F259" s="119" t="n">
        <v>45833</v>
      </c>
      <c r="G259" s="119" t="n">
        <v>45833</v>
      </c>
      <c r="H259" s="119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10711130</v>
      </c>
      <c r="C260" s="4" t="inlineStr">
        <is>
          <t>FUNDAÇÕES SEGUNDA PRAÇA DE TRABALHO</t>
        </is>
      </c>
      <c r="D260" s="4" t="inlineStr">
        <is>
          <t>P328B - ARMAÇÃO/CONCRETAGEM</t>
        </is>
      </c>
      <c r="E260" s="4" t="inlineStr">
        <is>
          <t>SERVIÇOS INICIAIS</t>
        </is>
      </c>
      <c r="F260" s="119" t="n">
        <v>45833</v>
      </c>
      <c r="G260" s="119" t="n">
        <v>45833</v>
      </c>
      <c r="H260" s="119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10711131</v>
      </c>
      <c r="C261" s="4" t="inlineStr">
        <is>
          <t>FUNDAÇÕES SEGUNDA PRAÇA DE TRABALHO</t>
        </is>
      </c>
      <c r="D261" s="4" t="inlineStr">
        <is>
          <t>P329A - ESCAVAÇÃO</t>
        </is>
      </c>
      <c r="E261" s="4" t="inlineStr">
        <is>
          <t>SERVIÇOS INICIAIS</t>
        </is>
      </c>
      <c r="F261" s="119" t="n">
        <v>45834</v>
      </c>
      <c r="G261" s="119" t="n">
        <v>45834</v>
      </c>
      <c r="H261" s="119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10711132</v>
      </c>
      <c r="C262" s="4" t="inlineStr">
        <is>
          <t>FUNDAÇÕES SEGUNDA PRAÇA DE TRABALHO</t>
        </is>
      </c>
      <c r="D262" s="4" t="inlineStr">
        <is>
          <t>P329A - ARMAÇÃO/CONCRETAGEM</t>
        </is>
      </c>
      <c r="E262" s="4" t="inlineStr">
        <is>
          <t>SERVIÇOS INICIAIS</t>
        </is>
      </c>
      <c r="F262" s="119" t="n">
        <v>45834</v>
      </c>
      <c r="G262" s="119" t="n">
        <v>45834</v>
      </c>
      <c r="H262" s="119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10711133</v>
      </c>
      <c r="C263" s="4" t="inlineStr">
        <is>
          <t>FUNDAÇÕES SEGUNDA PRAÇA DE TRABALHO</t>
        </is>
      </c>
      <c r="D263" s="4" t="inlineStr">
        <is>
          <t>P329B - ESCAVAÇÃO</t>
        </is>
      </c>
      <c r="E263" s="4" t="inlineStr">
        <is>
          <t>SERVIÇOS INICIAIS</t>
        </is>
      </c>
      <c r="F263" s="119" t="n">
        <v>45835</v>
      </c>
      <c r="G263" s="119" t="n">
        <v>45835</v>
      </c>
      <c r="H263" s="119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10711134</v>
      </c>
      <c r="C264" s="4" t="inlineStr">
        <is>
          <t>FUNDAÇÕES SEGUNDA PRAÇA DE TRABALHO</t>
        </is>
      </c>
      <c r="D264" s="4" t="inlineStr">
        <is>
          <t>P329B - ARMAÇÃO/CONCRETAGEM</t>
        </is>
      </c>
      <c r="E264" s="4" t="inlineStr">
        <is>
          <t>SERVIÇOS INICIAIS</t>
        </is>
      </c>
      <c r="F264" s="119" t="n">
        <v>45835</v>
      </c>
      <c r="G264" s="119" t="n">
        <v>45835</v>
      </c>
      <c r="H264" s="119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10711135</v>
      </c>
      <c r="C265" s="4" t="inlineStr">
        <is>
          <t>FUNDAÇÕES SEGUNDA PRAÇA DE TRABALHO</t>
        </is>
      </c>
      <c r="D265" s="4" t="inlineStr">
        <is>
          <t>P330 - ESCAVAÇÃO</t>
        </is>
      </c>
      <c r="E265" s="4" t="inlineStr">
        <is>
          <t>SERVIÇOS INICIAIS</t>
        </is>
      </c>
      <c r="F265" s="119" t="n">
        <v>45838</v>
      </c>
      <c r="G265" s="119" t="n">
        <v>45838</v>
      </c>
      <c r="H265" s="119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10711136</v>
      </c>
      <c r="C266" s="4" t="inlineStr">
        <is>
          <t>FUNDAÇÕES SEGUNDA PRAÇA DE TRABALHO</t>
        </is>
      </c>
      <c r="D266" s="4" t="inlineStr">
        <is>
          <t>P330 - ARMAÇÃO/CONCRETAGEM</t>
        </is>
      </c>
      <c r="E266" s="4" t="inlineStr">
        <is>
          <t>SERVIÇOS INICIAIS</t>
        </is>
      </c>
      <c r="F266" s="119" t="n">
        <v>45838</v>
      </c>
      <c r="G266" s="119" t="n">
        <v>45838</v>
      </c>
      <c r="H266" s="119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25949187</v>
      </c>
      <c r="C267" s="4" t="inlineStr">
        <is>
          <t>CONTENÇÃO TRECHO 3</t>
        </is>
      </c>
      <c r="D267" s="4" t="inlineStr">
        <is>
          <t>-</t>
        </is>
      </c>
      <c r="E267" s="4" t="inlineStr">
        <is>
          <t>SERVIÇOS INICIAIS</t>
        </is>
      </c>
      <c r="F267" s="119" t="n">
        <v>45810</v>
      </c>
      <c r="G267" s="119" t="n">
        <v>45832</v>
      </c>
      <c r="H267" s="119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9251538</v>
      </c>
      <c r="C268" s="4" t="inlineStr">
        <is>
          <t>CONTENÇÃO TRECHO 3</t>
        </is>
      </c>
      <c r="D268" s="4" t="inlineStr">
        <is>
          <t>T15 - MECANIZADO</t>
        </is>
      </c>
      <c r="E268" s="4" t="inlineStr">
        <is>
          <t>SERVIÇOS INICIAIS</t>
        </is>
      </c>
      <c r="F268" s="119" t="n">
        <v>45820</v>
      </c>
      <c r="G268" s="119" t="n">
        <v>45820</v>
      </c>
      <c r="H268" s="119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9251539</v>
      </c>
      <c r="C269" s="4" t="inlineStr">
        <is>
          <t>CONTENÇÃO TRECHO 3</t>
        </is>
      </c>
      <c r="D269" s="4" t="inlineStr">
        <is>
          <t>T16 - MECANIZADO</t>
        </is>
      </c>
      <c r="E269" s="4" t="inlineStr">
        <is>
          <t>SERVIÇOS INICIAIS</t>
        </is>
      </c>
      <c r="F269" s="119" t="n">
        <v>45821</v>
      </c>
      <c r="G269" s="119" t="n">
        <v>45821</v>
      </c>
      <c r="H269" s="119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9251540</v>
      </c>
      <c r="C270" s="4" t="inlineStr">
        <is>
          <t>CONTENÇÃO TRECHO 3</t>
        </is>
      </c>
      <c r="D270" s="4" t="inlineStr">
        <is>
          <t>T17 - MECANIZADO</t>
        </is>
      </c>
      <c r="E270" s="4" t="inlineStr">
        <is>
          <t>SERVIÇOS INICIAIS</t>
        </is>
      </c>
      <c r="F270" s="119" t="n">
        <v>45824</v>
      </c>
      <c r="G270" s="119" t="n">
        <v>45824</v>
      </c>
      <c r="H270" s="119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9251541</v>
      </c>
      <c r="C271" s="4" t="inlineStr">
        <is>
          <t>CONTENÇÃO TRECHO 3</t>
        </is>
      </c>
      <c r="D271" s="4" t="inlineStr">
        <is>
          <t>T18 - MECANIZADO</t>
        </is>
      </c>
      <c r="E271" s="4" t="inlineStr">
        <is>
          <t>SERVIÇOS INICIAIS</t>
        </is>
      </c>
      <c r="F271" s="119" t="n">
        <v>45825</v>
      </c>
      <c r="G271" s="119" t="n">
        <v>45825</v>
      </c>
      <c r="H271" s="119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9251542</v>
      </c>
      <c r="C272" s="4" t="inlineStr">
        <is>
          <t>CONTENÇÃO TRECHO 3</t>
        </is>
      </c>
      <c r="D272" s="4" t="inlineStr">
        <is>
          <t>T19 - MECANIZADO</t>
        </is>
      </c>
      <c r="E272" s="4" t="inlineStr">
        <is>
          <t>SERVIÇOS INICIAIS</t>
        </is>
      </c>
      <c r="F272" s="119" t="n">
        <v>45826</v>
      </c>
      <c r="G272" s="119" t="n">
        <v>45826</v>
      </c>
      <c r="H272" s="119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9251543</v>
      </c>
      <c r="C273" s="4" t="inlineStr">
        <is>
          <t>CONTENÇÃO TRECHO 3</t>
        </is>
      </c>
      <c r="D273" s="4" t="inlineStr">
        <is>
          <t>T20 - MECANIZADO</t>
        </is>
      </c>
      <c r="E273" s="4" t="inlineStr">
        <is>
          <t>SERVIÇOS INICIAIS</t>
        </is>
      </c>
      <c r="F273" s="119" t="n">
        <v>45828</v>
      </c>
      <c r="G273" s="119" t="n">
        <v>45828</v>
      </c>
      <c r="H273" s="119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9251544</v>
      </c>
      <c r="C274" s="4" t="inlineStr">
        <is>
          <t>CONTENÇÃO TRECHO 3</t>
        </is>
      </c>
      <c r="D274" s="4" t="inlineStr">
        <is>
          <t>T21 - MECANIZADO</t>
        </is>
      </c>
      <c r="E274" s="4" t="inlineStr">
        <is>
          <t>SERVIÇOS INICIAIS</t>
        </is>
      </c>
      <c r="F274" s="119" t="n">
        <v>45831</v>
      </c>
      <c r="G274" s="119" t="n">
        <v>45831</v>
      </c>
      <c r="H274" s="119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9251545</v>
      </c>
      <c r="C275" s="4" t="inlineStr">
        <is>
          <t>CONTENÇÃO TRECHO 3</t>
        </is>
      </c>
      <c r="D275" s="4" t="inlineStr">
        <is>
          <t>T22 - MECANIZADO</t>
        </is>
      </c>
      <c r="E275" s="4" t="inlineStr">
        <is>
          <t>SERVIÇOS INICIAIS</t>
        </is>
      </c>
      <c r="F275" s="119" t="n">
        <v>45832</v>
      </c>
      <c r="G275" s="119" t="n">
        <v>45832</v>
      </c>
      <c r="H275" s="119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10708900</v>
      </c>
      <c r="C276" s="4" t="inlineStr">
        <is>
          <t>CONTENÇÃO TRECHO 3</t>
        </is>
      </c>
      <c r="D276" s="4" t="inlineStr">
        <is>
          <t>VIGA DE COROAMENTO - ARMAÇÃO</t>
        </is>
      </c>
      <c r="E276" s="4" t="inlineStr">
        <is>
          <t>SERVIÇOS INICIAIS</t>
        </is>
      </c>
      <c r="F276" s="119" t="n">
        <v>45810</v>
      </c>
      <c r="G276" s="119" t="n">
        <v>45814</v>
      </c>
      <c r="H276" s="119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10708901</v>
      </c>
      <c r="C277" s="4" t="inlineStr">
        <is>
          <t>CONTENÇÃO TRECHO 3</t>
        </is>
      </c>
      <c r="D277" s="4" t="inlineStr">
        <is>
          <t>VIGA DE COROAMENTO - FORMA</t>
        </is>
      </c>
      <c r="E277" s="4" t="inlineStr">
        <is>
          <t>SERVIÇOS INICIAIS</t>
        </is>
      </c>
      <c r="F277" s="119" t="n">
        <v>45817</v>
      </c>
      <c r="G277" s="119" t="n">
        <v>45820</v>
      </c>
      <c r="H277" s="119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10708902</v>
      </c>
      <c r="C278" s="4" t="inlineStr">
        <is>
          <t>CONTENÇÃO TRECHO 3</t>
        </is>
      </c>
      <c r="D278" s="4" t="inlineStr">
        <is>
          <t>VIGA DE COROAMENTO - CONCRETAGEM</t>
        </is>
      </c>
      <c r="E278" s="4" t="inlineStr">
        <is>
          <t>SERVIÇOS INICIAIS</t>
        </is>
      </c>
      <c r="F278" s="119" t="n">
        <v>45820</v>
      </c>
      <c r="G278" s="119" t="n">
        <v>45820</v>
      </c>
      <c r="H278" s="119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29793832</v>
      </c>
      <c r="C279" s="4" t="inlineStr">
        <is>
          <t>ESTRUTURA - AFASTAMENTO FRONTAL - MEDIÇÃO</t>
        </is>
      </c>
      <c r="D279" s="4" t="inlineStr">
        <is>
          <t>-</t>
        </is>
      </c>
      <c r="E279" s="4" t="inlineStr">
        <is>
          <t>SERVIÇOS INICIAIS</t>
        </is>
      </c>
      <c r="F279" s="119" t="n">
        <v>45812</v>
      </c>
      <c r="G279" s="119" t="n">
        <v>45833</v>
      </c>
      <c r="H279" s="119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10788079</v>
      </c>
      <c r="C280" s="4" t="inlineStr">
        <is>
          <t>ESTRUTURA - AFASTAMENTO FRONTAL - MEDIÇÃO</t>
        </is>
      </c>
      <c r="D280" s="4" t="inlineStr">
        <is>
          <t>ESCORAMENTO</t>
        </is>
      </c>
      <c r="E280" s="4" t="inlineStr">
        <is>
          <t>SERVIÇOS INICIAIS</t>
        </is>
      </c>
      <c r="F280" s="119" t="n">
        <v>45812</v>
      </c>
      <c r="G280" s="119" t="n">
        <v>45818</v>
      </c>
      <c r="H280" s="119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10788080</v>
      </c>
      <c r="C281" s="4" t="inlineStr">
        <is>
          <t>ESTRUTURA - AFASTAMENTO FRONTAL - MEDIÇÃO</t>
        </is>
      </c>
      <c r="D281" s="4" t="inlineStr">
        <is>
          <t>FORMA VIGAS E LAJES</t>
        </is>
      </c>
      <c r="E281" s="4" t="inlineStr">
        <is>
          <t>SERVIÇOS INICIAIS</t>
        </is>
      </c>
      <c r="F281" s="119" t="n">
        <v>45819</v>
      </c>
      <c r="G281" s="119" t="n">
        <v>45825</v>
      </c>
      <c r="H281" s="119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10788081</v>
      </c>
      <c r="C282" s="4" t="inlineStr">
        <is>
          <t>ESTRUTURA - AFASTAMENTO FRONTAL - MEDIÇÃO</t>
        </is>
      </c>
      <c r="D282" s="4" t="inlineStr">
        <is>
          <t>ARMAÇÃO VIGAS E LAJES</t>
        </is>
      </c>
      <c r="E282" s="4" t="inlineStr">
        <is>
          <t>SERVIÇOS INICIAIS</t>
        </is>
      </c>
      <c r="F282" s="119" t="n">
        <v>45826</v>
      </c>
      <c r="G282" s="119" t="n">
        <v>45832</v>
      </c>
      <c r="H282" s="119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10788082</v>
      </c>
      <c r="C283" s="4" t="inlineStr">
        <is>
          <t>ESTRUTURA - AFASTAMENTO FRONTAL - MEDIÇÃO</t>
        </is>
      </c>
      <c r="D283" s="4" t="inlineStr">
        <is>
          <t>CONCRETAGEM</t>
        </is>
      </c>
      <c r="E283" s="4" t="inlineStr">
        <is>
          <t>SERVIÇOS INICIAIS</t>
        </is>
      </c>
      <c r="F283" s="119" t="n">
        <v>45833</v>
      </c>
      <c r="G283" s="119" t="n">
        <v>45833</v>
      </c>
      <c r="H283" s="119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25923179</v>
      </c>
      <c r="C284" s="4" t="inlineStr">
        <is>
          <t>FUNDAÇÕES CHOPP DA FÁBRICA</t>
        </is>
      </c>
      <c r="D284" s="4" t="inlineStr">
        <is>
          <t>-</t>
        </is>
      </c>
      <c r="E284" s="4" t="inlineStr">
        <is>
          <t>SERVIÇOS INICIAIS</t>
        </is>
      </c>
      <c r="F284" s="119" t="n">
        <v>45817</v>
      </c>
      <c r="G284" s="119" t="n">
        <v>45825</v>
      </c>
      <c r="H284" s="119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10711093</v>
      </c>
      <c r="C285" s="4" t="inlineStr">
        <is>
          <t>FUNDAÇÕES CHOPP DA FÁBRICA</t>
        </is>
      </c>
      <c r="D285" s="4" t="inlineStr">
        <is>
          <t>P108A - ESCAVAÇÃO</t>
        </is>
      </c>
      <c r="E285" s="4" t="inlineStr">
        <is>
          <t>SERVIÇOS INICIAIS</t>
        </is>
      </c>
      <c r="F285" s="119" t="n">
        <v>45817</v>
      </c>
      <c r="G285" s="119" t="n">
        <v>45817</v>
      </c>
      <c r="H285" s="119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10711094</v>
      </c>
      <c r="C286" s="4" t="inlineStr">
        <is>
          <t>FUNDAÇÕES CHOPP DA FÁBRICA</t>
        </is>
      </c>
      <c r="D286" s="4" t="inlineStr">
        <is>
          <t>P108A - ARMAÇÃO/CONCRETAGEM</t>
        </is>
      </c>
      <c r="E286" s="4" t="inlineStr">
        <is>
          <t>SERVIÇOS INICIAIS</t>
        </is>
      </c>
      <c r="F286" s="119" t="n">
        <v>45817</v>
      </c>
      <c r="G286" s="119" t="n">
        <v>45817</v>
      </c>
      <c r="H286" s="119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10711095</v>
      </c>
      <c r="C287" s="4" t="inlineStr">
        <is>
          <t>FUNDAÇÕES CHOPP DA FÁBRICA</t>
        </is>
      </c>
      <c r="D287" s="4" t="inlineStr">
        <is>
          <t>P108B - ESCAVAÇÃO</t>
        </is>
      </c>
      <c r="E287" s="4" t="inlineStr">
        <is>
          <t>SERVIÇOS INICIAIS</t>
        </is>
      </c>
      <c r="F287" s="119" t="n">
        <v>45818</v>
      </c>
      <c r="G287" s="119" t="n">
        <v>45818</v>
      </c>
      <c r="H287" s="119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10711096</v>
      </c>
      <c r="C288" s="4" t="inlineStr">
        <is>
          <t>FUNDAÇÕES CHOPP DA FÁBRICA</t>
        </is>
      </c>
      <c r="D288" s="4" t="inlineStr">
        <is>
          <t>P108B - ARMAÇÃO/CONCRETAGEM</t>
        </is>
      </c>
      <c r="E288" s="4" t="inlineStr">
        <is>
          <t>SERVIÇOS INICIAIS</t>
        </is>
      </c>
      <c r="F288" s="119" t="n">
        <v>45818</v>
      </c>
      <c r="G288" s="119" t="n">
        <v>45818</v>
      </c>
      <c r="H288" s="119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10711097</v>
      </c>
      <c r="C289" s="4" t="inlineStr">
        <is>
          <t>FUNDAÇÕES CHOPP DA FÁBRICA</t>
        </is>
      </c>
      <c r="D289" s="4" t="inlineStr">
        <is>
          <t>P109A - ESCAVAÇÃO</t>
        </is>
      </c>
      <c r="E289" s="4" t="inlineStr">
        <is>
          <t>SERVIÇOS INICIAIS</t>
        </is>
      </c>
      <c r="F289" s="119" t="n">
        <v>45817</v>
      </c>
      <c r="G289" s="119" t="n">
        <v>45817</v>
      </c>
      <c r="H289" s="119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10711098</v>
      </c>
      <c r="C290" s="4" t="inlineStr">
        <is>
          <t>FUNDAÇÕES CHOPP DA FÁBRICA</t>
        </is>
      </c>
      <c r="D290" s="4" t="inlineStr">
        <is>
          <t>P109A - ARMAÇÃO/CONCRETAGEM</t>
        </is>
      </c>
      <c r="E290" s="4" t="inlineStr">
        <is>
          <t>SERVIÇOS INICIAIS</t>
        </is>
      </c>
      <c r="F290" s="119" t="n">
        <v>45817</v>
      </c>
      <c r="G290" s="119" t="n">
        <v>45817</v>
      </c>
      <c r="H290" s="119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10711099</v>
      </c>
      <c r="C291" s="4" t="inlineStr">
        <is>
          <t>FUNDAÇÕES CHOPP DA FÁBRICA</t>
        </is>
      </c>
      <c r="D291" s="4" t="inlineStr">
        <is>
          <t>P109B - ESCAVAÇÃO</t>
        </is>
      </c>
      <c r="E291" s="4" t="inlineStr">
        <is>
          <t>SERVIÇOS INICIAIS</t>
        </is>
      </c>
      <c r="F291" s="119" t="n">
        <v>45818</v>
      </c>
      <c r="G291" s="119" t="n">
        <v>45818</v>
      </c>
      <c r="H291" s="119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10711100</v>
      </c>
      <c r="C292" s="4" t="inlineStr">
        <is>
          <t>FUNDAÇÕES CHOPP DA FÁBRICA</t>
        </is>
      </c>
      <c r="D292" s="4" t="inlineStr">
        <is>
          <t>P109B - ARMAÇÃO/CONCRETAGEM</t>
        </is>
      </c>
      <c r="E292" s="4" t="inlineStr">
        <is>
          <t>SERVIÇOS INICIAIS</t>
        </is>
      </c>
      <c r="F292" s="119" t="n">
        <v>45818</v>
      </c>
      <c r="G292" s="119" t="n">
        <v>45818</v>
      </c>
      <c r="H292" s="119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10711101</v>
      </c>
      <c r="C293" s="4" t="inlineStr">
        <is>
          <t>FUNDAÇÕES CHOPP DA FÁBRICA</t>
        </is>
      </c>
      <c r="D293" s="4" t="inlineStr">
        <is>
          <t>P110A - ESCAVAÇÃO</t>
        </is>
      </c>
      <c r="E293" s="4" t="inlineStr">
        <is>
          <t>SERVIÇOS INICIAIS</t>
        </is>
      </c>
      <c r="F293" s="119" t="n">
        <v>45819</v>
      </c>
      <c r="G293" s="119" t="n">
        <v>45819</v>
      </c>
      <c r="H293" s="119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10711102</v>
      </c>
      <c r="C294" s="4" t="inlineStr">
        <is>
          <t>FUNDAÇÕES CHOPP DA FÁBRICA</t>
        </is>
      </c>
      <c r="D294" s="4" t="inlineStr">
        <is>
          <t>P110A - ARMAÇÃO/CONCRETAGEM</t>
        </is>
      </c>
      <c r="E294" s="4" t="inlineStr">
        <is>
          <t>SERVIÇOS INICIAIS</t>
        </is>
      </c>
      <c r="F294" s="119" t="n">
        <v>45819</v>
      </c>
      <c r="G294" s="119" t="n">
        <v>45819</v>
      </c>
      <c r="H294" s="119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10711103</v>
      </c>
      <c r="C295" s="4" t="inlineStr">
        <is>
          <t>FUNDAÇÕES CHOPP DA FÁBRICA</t>
        </is>
      </c>
      <c r="D295" s="4" t="inlineStr">
        <is>
          <t>P110B - ESCAVAÇÃO</t>
        </is>
      </c>
      <c r="E295" s="4" t="inlineStr">
        <is>
          <t>SERVIÇOS INICIAIS</t>
        </is>
      </c>
      <c r="F295" s="119" t="n">
        <v>45820</v>
      </c>
      <c r="G295" s="119" t="n">
        <v>45820</v>
      </c>
      <c r="H295" s="119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10711104</v>
      </c>
      <c r="C296" s="4" t="inlineStr">
        <is>
          <t>FUNDAÇÕES CHOPP DA FÁBRICA</t>
        </is>
      </c>
      <c r="D296" s="4" t="inlineStr">
        <is>
          <t>P110B - ARMAÇÃO/CONCRETAGEM</t>
        </is>
      </c>
      <c r="E296" s="4" t="inlineStr">
        <is>
          <t>SERVIÇOS INICIAIS</t>
        </is>
      </c>
      <c r="F296" s="119" t="n">
        <v>45820</v>
      </c>
      <c r="G296" s="119" t="n">
        <v>45820</v>
      </c>
      <c r="H296" s="119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10711105</v>
      </c>
      <c r="C297" s="4" t="inlineStr">
        <is>
          <t>FUNDAÇÕES CHOPP DA FÁBRICA</t>
        </is>
      </c>
      <c r="D297" s="4" t="inlineStr">
        <is>
          <t>P111 - ESCAVAÇÃO</t>
        </is>
      </c>
      <c r="E297" s="4" t="inlineStr">
        <is>
          <t>SERVIÇOS INICIAIS</t>
        </is>
      </c>
      <c r="F297" s="119" t="n">
        <v>45820</v>
      </c>
      <c r="G297" s="119" t="n">
        <v>45820</v>
      </c>
      <c r="H297" s="119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10711106</v>
      </c>
      <c r="C298" s="4" t="inlineStr">
        <is>
          <t>FUNDAÇÕES CHOPP DA FÁBRICA</t>
        </is>
      </c>
      <c r="D298" s="4" t="inlineStr">
        <is>
          <t>P111 - ARMAÇÃO/CONCRETAGEM</t>
        </is>
      </c>
      <c r="E298" s="4" t="inlineStr">
        <is>
          <t>SERVIÇOS INICIAIS</t>
        </is>
      </c>
      <c r="F298" s="119" t="n">
        <v>45820</v>
      </c>
      <c r="G298" s="119" t="n">
        <v>45820</v>
      </c>
      <c r="H298" s="119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10711107</v>
      </c>
      <c r="C299" s="4" t="inlineStr">
        <is>
          <t>FUNDAÇÕES CHOPP DA FÁBRICA</t>
        </is>
      </c>
      <c r="D299" s="4" t="inlineStr">
        <is>
          <t>P112 - ESCAVAÇÃO</t>
        </is>
      </c>
      <c r="E299" s="4" t="inlineStr">
        <is>
          <t>SERVIÇOS INICIAIS</t>
        </is>
      </c>
      <c r="F299" s="119" t="n">
        <v>45824</v>
      </c>
      <c r="G299" s="119" t="n">
        <v>45824</v>
      </c>
      <c r="H299" s="119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10711108</v>
      </c>
      <c r="C300" s="4" t="inlineStr">
        <is>
          <t>FUNDAÇÕES CHOPP DA FÁBRICA</t>
        </is>
      </c>
      <c r="D300" s="4" t="inlineStr">
        <is>
          <t>P112 - ARMAÇÃO/CONCRETAGEM</t>
        </is>
      </c>
      <c r="E300" s="4" t="inlineStr">
        <is>
          <t>SERVIÇOS INICIAIS</t>
        </is>
      </c>
      <c r="F300" s="119" t="n">
        <v>45824</v>
      </c>
      <c r="G300" s="119" t="n">
        <v>45824</v>
      </c>
      <c r="H300" s="119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10711109</v>
      </c>
      <c r="C301" s="4" t="inlineStr">
        <is>
          <t>FUNDAÇÕES CHOPP DA FÁBRICA</t>
        </is>
      </c>
      <c r="D301" s="4" t="inlineStr">
        <is>
          <t>P113 - ESCAVAÇÃO</t>
        </is>
      </c>
      <c r="E301" s="4" t="inlineStr">
        <is>
          <t>SERVIÇOS INICIAIS</t>
        </is>
      </c>
      <c r="F301" s="119" t="n">
        <v>45825</v>
      </c>
      <c r="G301" s="119" t="n">
        <v>45825</v>
      </c>
      <c r="H301" s="119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10711110</v>
      </c>
      <c r="C302" s="4" t="inlineStr">
        <is>
          <t>FUNDAÇÕES CHOPP DA FÁBRICA</t>
        </is>
      </c>
      <c r="D302" s="4" t="inlineStr">
        <is>
          <t>P113 - ARMAÇÃO/CONCRETAGEM</t>
        </is>
      </c>
      <c r="E302" s="4" t="inlineStr">
        <is>
          <t>SERVIÇOS INICIAIS</t>
        </is>
      </c>
      <c r="F302" s="119" t="n">
        <v>45825</v>
      </c>
      <c r="G302" s="119" t="n">
        <v>45825</v>
      </c>
      <c r="H302" s="119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10711111</v>
      </c>
      <c r="C303" s="4" t="inlineStr">
        <is>
          <t>FUNDAÇÕES CHOPP DA FÁBRICA</t>
        </is>
      </c>
      <c r="D303" s="4" t="inlineStr">
        <is>
          <t>P114 - ESCAVAÇÃO</t>
        </is>
      </c>
      <c r="E303" s="4" t="inlineStr">
        <is>
          <t>SERVIÇOS INICIAIS</t>
        </is>
      </c>
      <c r="F303" s="119" t="n">
        <v>45821</v>
      </c>
      <c r="G303" s="119" t="n">
        <v>45821</v>
      </c>
      <c r="H303" s="119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10711112</v>
      </c>
      <c r="C304" s="4" t="inlineStr">
        <is>
          <t>FUNDAÇÕES CHOPP DA FÁBRICA</t>
        </is>
      </c>
      <c r="D304" s="4" t="inlineStr">
        <is>
          <t>P114 - ARMAÇÃO/CONCRETAGEM</t>
        </is>
      </c>
      <c r="E304" s="4" t="inlineStr">
        <is>
          <t>SERVIÇOS INICIAIS</t>
        </is>
      </c>
      <c r="F304" s="119" t="n">
        <v>45821</v>
      </c>
      <c r="G304" s="119" t="n">
        <v>45821</v>
      </c>
      <c r="H304" s="119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10711113</v>
      </c>
      <c r="C305" s="4" t="inlineStr">
        <is>
          <t>FUNDAÇÕES CHOPP DA FÁBRICA</t>
        </is>
      </c>
      <c r="D305" s="4" t="inlineStr">
        <is>
          <t>P331 - ESCAVAÇÃO</t>
        </is>
      </c>
      <c r="E305" s="4" t="inlineStr">
        <is>
          <t>SERVIÇOS INICIAIS</t>
        </is>
      </c>
      <c r="F305" s="119" t="n">
        <v>45821</v>
      </c>
      <c r="G305" s="119" t="n">
        <v>45821</v>
      </c>
      <c r="H305" s="119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10711114</v>
      </c>
      <c r="C306" s="4" t="inlineStr">
        <is>
          <t>FUNDAÇÕES CHOPP DA FÁBRICA</t>
        </is>
      </c>
      <c r="D306" s="4" t="inlineStr">
        <is>
          <t>P331 - ARMAÇÃO/CONCRETAGEM</t>
        </is>
      </c>
      <c r="E306" s="4" t="inlineStr">
        <is>
          <t>SERVIÇOS INICIAIS</t>
        </is>
      </c>
      <c r="F306" s="119" t="n">
        <v>45821</v>
      </c>
      <c r="G306" s="119" t="n">
        <v>45821</v>
      </c>
      <c r="H306" s="119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10711115</v>
      </c>
      <c r="C307" s="4" t="inlineStr">
        <is>
          <t>FUNDAÇÕES CHOPP DA FÁBRICA</t>
        </is>
      </c>
      <c r="D307" s="4" t="inlineStr">
        <is>
          <t>P103 - ESCAVAÇÃO</t>
        </is>
      </c>
      <c r="E307" s="4" t="inlineStr">
        <is>
          <t>SERVIÇOS INICIAIS</t>
        </is>
      </c>
      <c r="F307" s="119" t="n">
        <v>45819</v>
      </c>
      <c r="G307" s="119" t="n">
        <v>45819</v>
      </c>
      <c r="H307" s="119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10711116</v>
      </c>
      <c r="C308" s="4" t="inlineStr">
        <is>
          <t>FUNDAÇÕES CHOPP DA FÁBRICA</t>
        </is>
      </c>
      <c r="D308" s="4" t="inlineStr">
        <is>
          <t>P103 - ARMAÇÃO/CONCRETAGEM</t>
        </is>
      </c>
      <c r="E308" s="4" t="inlineStr">
        <is>
          <t>SERVIÇOS INICIAIS</t>
        </is>
      </c>
      <c r="F308" s="119" t="n">
        <v>45819</v>
      </c>
      <c r="G308" s="119" t="n">
        <v>45819</v>
      </c>
      <c r="H308" s="119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26734837</v>
      </c>
      <c r="C309" s="4" t="inlineStr">
        <is>
          <t>ESTRUTURA - AFASTAMENTO FRONTAL - MEDIÇÃO</t>
        </is>
      </c>
      <c r="D309" s="4" t="inlineStr">
        <is>
          <t>-</t>
        </is>
      </c>
      <c r="E309" s="4" t="inlineStr">
        <is>
          <t>1º PAV. - TÉRREO ALAMEDA</t>
        </is>
      </c>
      <c r="F309" s="119" t="n">
        <v>45824</v>
      </c>
      <c r="G309" s="119" t="n">
        <v>45852</v>
      </c>
      <c r="H309" s="119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9522983</v>
      </c>
      <c r="C310" s="4" t="inlineStr">
        <is>
          <t>ESTRUTURA - AFASTAMENTO FRONTAL - MEDIÇÃO</t>
        </is>
      </c>
      <c r="D310" s="4" t="inlineStr">
        <is>
          <t>Forma Pilar</t>
        </is>
      </c>
      <c r="E310" s="4" t="inlineStr">
        <is>
          <t>1º PAV. - TÉRREO ALAMEDA</t>
        </is>
      </c>
      <c r="F310" s="119" t="n">
        <v>45824</v>
      </c>
      <c r="G310" s="119" t="n">
        <v>45831</v>
      </c>
      <c r="H310" s="119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9522984</v>
      </c>
      <c r="C311" s="4" t="inlineStr">
        <is>
          <t>ESTRUTURA - AFASTAMENTO FRONTAL - MEDIÇÃO</t>
        </is>
      </c>
      <c r="D311" s="4" t="inlineStr">
        <is>
          <t>Armação Pilar</t>
        </is>
      </c>
      <c r="E311" s="4" t="inlineStr">
        <is>
          <t>1º PAV. - TÉRREO ALAMEDA</t>
        </is>
      </c>
      <c r="F311" s="119" t="n">
        <v>45831</v>
      </c>
      <c r="G311" s="119" t="n">
        <v>45835</v>
      </c>
      <c r="H311" s="119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9522985</v>
      </c>
      <c r="C312" s="4" t="inlineStr">
        <is>
          <t>ESTRUTURA - AFASTAMENTO FRONTAL - MEDIÇÃO</t>
        </is>
      </c>
      <c r="D312" s="4" t="inlineStr">
        <is>
          <t>Escoramento</t>
        </is>
      </c>
      <c r="E312" s="4" t="inlineStr">
        <is>
          <t>1º PAV. - TÉRREO ALAMEDA</t>
        </is>
      </c>
      <c r="F312" s="119" t="n">
        <v>45832</v>
      </c>
      <c r="G312" s="119" t="n">
        <v>45838</v>
      </c>
      <c r="H312" s="119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9522986</v>
      </c>
      <c r="C313" s="4" t="inlineStr">
        <is>
          <t>ESTRUTURA - AFASTAMENTO FRONTAL - MEDIÇÃO</t>
        </is>
      </c>
      <c r="D313" s="4" t="inlineStr">
        <is>
          <t>Concretagem Pilar</t>
        </is>
      </c>
      <c r="E313" s="4" t="inlineStr">
        <is>
          <t>1º PAV. - TÉRREO ALAMEDA</t>
        </is>
      </c>
      <c r="F313" s="119" t="n">
        <v>45839</v>
      </c>
      <c r="G313" s="119" t="n">
        <v>45839</v>
      </c>
      <c r="H313" s="119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9522987</v>
      </c>
      <c r="C314" s="4" t="inlineStr">
        <is>
          <t>ESTRUTURA - AFASTAMENTO FRONTAL - MEDIÇÃO</t>
        </is>
      </c>
      <c r="D314" s="4" t="inlineStr">
        <is>
          <t>Forma Vigas e Lajes</t>
        </is>
      </c>
      <c r="E314" s="4" t="inlineStr">
        <is>
          <t>1º PAV. - TÉRREO ALAMEDA</t>
        </is>
      </c>
      <c r="F314" s="119" t="n">
        <v>45840</v>
      </c>
      <c r="G314" s="119" t="n">
        <v>45847</v>
      </c>
      <c r="H314" s="119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9522988</v>
      </c>
      <c r="C315" s="4" t="inlineStr">
        <is>
          <t>ESTRUTURA - AFASTAMENTO FRONTAL - MEDIÇÃO</t>
        </is>
      </c>
      <c r="D315" s="4" t="inlineStr">
        <is>
          <t>Armação Vigas e Lajes</t>
        </is>
      </c>
      <c r="E315" s="4" t="inlineStr">
        <is>
          <t>1º PAV. - TÉRREO ALAMEDA</t>
        </is>
      </c>
      <c r="F315" s="119" t="n">
        <v>45841</v>
      </c>
      <c r="G315" s="119" t="n">
        <v>45848</v>
      </c>
      <c r="H315" s="119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9522989</v>
      </c>
      <c r="C316" s="4" t="inlineStr">
        <is>
          <t>ESTRUTURA - AFASTAMENTO FRONTAL - MEDIÇÃO</t>
        </is>
      </c>
      <c r="D316" s="4" t="inlineStr">
        <is>
          <t>Passagem Hidráulica</t>
        </is>
      </c>
      <c r="E316" s="4" t="inlineStr">
        <is>
          <t>1º PAV. - TÉRREO ALAMEDA</t>
        </is>
      </c>
      <c r="F316" s="119" t="n">
        <v>45847</v>
      </c>
      <c r="G316" s="119" t="n">
        <v>45848</v>
      </c>
      <c r="H316" s="119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9522990</v>
      </c>
      <c r="C317" s="4" t="inlineStr">
        <is>
          <t>ESTRUTURA - AFASTAMENTO FRONTAL - MEDIÇÃO</t>
        </is>
      </c>
      <c r="D317" s="4" t="inlineStr">
        <is>
          <t>Passagem Elétrica</t>
        </is>
      </c>
      <c r="E317" s="4" t="inlineStr">
        <is>
          <t>1º PAV. - TÉRREO ALAMEDA</t>
        </is>
      </c>
      <c r="F317" s="119" t="n">
        <v>45848</v>
      </c>
      <c r="G317" s="119" t="n">
        <v>45849</v>
      </c>
      <c r="H317" s="119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9522991</v>
      </c>
      <c r="C318" s="4" t="inlineStr">
        <is>
          <t>ESTRUTURA - AFASTAMENTO FRONTAL - MEDIÇÃO</t>
        </is>
      </c>
      <c r="D318" s="4" t="inlineStr">
        <is>
          <t>Concretagem</t>
        </is>
      </c>
      <c r="E318" s="4" t="inlineStr">
        <is>
          <t>1º PAV. - TÉRREO ALAMEDA</t>
        </is>
      </c>
      <c r="F318" s="119" t="n">
        <v>45852</v>
      </c>
      <c r="G318" s="119" t="n">
        <v>45852</v>
      </c>
      <c r="H318" s="119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24964227</v>
      </c>
      <c r="C319" s="4" t="inlineStr">
        <is>
          <t>CONTENÇÕES EM ESTACAS</t>
        </is>
      </c>
      <c r="D319" s="4" t="inlineStr">
        <is>
          <t>-</t>
        </is>
      </c>
      <c r="E319" s="4" t="inlineStr">
        <is>
          <t>SERVIÇOS INICIAIS</t>
        </is>
      </c>
      <c r="F319" s="119" t="n">
        <v>45834</v>
      </c>
      <c r="G319" s="119" t="n">
        <v>45875</v>
      </c>
      <c r="H319" s="119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10712478</v>
      </c>
      <c r="C320" s="4" t="inlineStr">
        <is>
          <t>CONTENÇÕES EM ESTACAS</t>
        </is>
      </c>
      <c r="D320" s="4" t="inlineStr">
        <is>
          <t>E14 | E30 | E33</t>
        </is>
      </c>
      <c r="E320" s="4" t="inlineStr">
        <is>
          <t>SERVIÇOS INICIAIS</t>
        </is>
      </c>
      <c r="F320" s="119" t="n">
        <v>45840</v>
      </c>
      <c r="G320" s="119" t="n">
        <v>45840</v>
      </c>
      <c r="H320" s="119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10712479</v>
      </c>
      <c r="C321" s="4" t="inlineStr">
        <is>
          <t>CONTENÇÕES EM ESTACAS</t>
        </is>
      </c>
      <c r="D321" s="4" t="inlineStr">
        <is>
          <t>E03 | E06 | E09 | E12 | E29 | E32</t>
        </is>
      </c>
      <c r="E321" s="4" t="inlineStr">
        <is>
          <t>SERVIÇOS INICIAIS</t>
        </is>
      </c>
      <c r="F321" s="119" t="n">
        <v>45841</v>
      </c>
      <c r="G321" s="119" t="n">
        <v>45841</v>
      </c>
      <c r="H321" s="119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10712480</v>
      </c>
      <c r="C322" s="4" t="inlineStr">
        <is>
          <t>CONTENÇÕES EM ESTACAS</t>
        </is>
      </c>
      <c r="D322" s="4" t="inlineStr">
        <is>
          <t>E10 | E13 | E15 | E16 | E38 | E41 | E44</t>
        </is>
      </c>
      <c r="E322" s="4" t="inlineStr">
        <is>
          <t>SERVIÇOS INICIAIS</t>
        </is>
      </c>
      <c r="F322" s="119" t="n">
        <v>45845</v>
      </c>
      <c r="G322" s="119" t="n">
        <v>45845</v>
      </c>
      <c r="H322" s="119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10712481</v>
      </c>
      <c r="C323" s="4" t="inlineStr">
        <is>
          <t>CONTENÇÕES EM ESTACAS</t>
        </is>
      </c>
      <c r="D323" s="4" t="inlineStr">
        <is>
          <t>E11| E37 | E40 | E43</t>
        </is>
      </c>
      <c r="E323" s="4" t="inlineStr">
        <is>
          <t>SERVIÇOS INICIAIS</t>
        </is>
      </c>
      <c r="F323" s="119" t="n">
        <v>45846</v>
      </c>
      <c r="G323" s="119" t="n">
        <v>45846</v>
      </c>
      <c r="H323" s="119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10712482</v>
      </c>
      <c r="C324" s="4" t="inlineStr">
        <is>
          <t>CONTENÇÕES EM ESTACAS</t>
        </is>
      </c>
      <c r="D324" s="4" t="inlineStr">
        <is>
          <t>E09 | E12 | E15 | E39 | E42</t>
        </is>
      </c>
      <c r="E324" s="4" t="inlineStr">
        <is>
          <t>SERVIÇOS INICIAIS</t>
        </is>
      </c>
      <c r="F324" s="119" t="n">
        <v>45847</v>
      </c>
      <c r="G324" s="119" t="n">
        <v>45847</v>
      </c>
      <c r="H324" s="119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10712483</v>
      </c>
      <c r="C325" s="4" t="inlineStr">
        <is>
          <t>CONTENÇÕES EM ESTACAS</t>
        </is>
      </c>
      <c r="D325" s="4" t="inlineStr">
        <is>
          <t>E16 | E19 | E22 | E25 | E28</t>
        </is>
      </c>
      <c r="E325" s="4" t="inlineStr">
        <is>
          <t>SERVIÇOS INICIAIS</t>
        </is>
      </c>
      <c r="F325" s="119" t="n">
        <v>45848</v>
      </c>
      <c r="G325" s="119" t="n">
        <v>45848</v>
      </c>
      <c r="H325" s="119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10712484</v>
      </c>
      <c r="C326" s="4" t="inlineStr">
        <is>
          <t>CONTENÇÕES EM ESTACAS</t>
        </is>
      </c>
      <c r="D326" s="4" t="inlineStr">
        <is>
          <t>E17 | E20 | E23 | E26</t>
        </is>
      </c>
      <c r="E326" s="4" t="inlineStr">
        <is>
          <t>SERVIÇOS INICIAIS</t>
        </is>
      </c>
      <c r="F326" s="119" t="n">
        <v>45849</v>
      </c>
      <c r="G326" s="119" t="n">
        <v>45849</v>
      </c>
      <c r="H326" s="119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10712485</v>
      </c>
      <c r="C327" s="4" t="inlineStr">
        <is>
          <t>CONTENÇÕES EM ESTACAS</t>
        </is>
      </c>
      <c r="D327" s="4" t="inlineStr">
        <is>
          <t>E18 | E21 | E24 | E27</t>
        </is>
      </c>
      <c r="E327" s="4" t="inlineStr">
        <is>
          <t>SERVIÇOS INICIAIS</t>
        </is>
      </c>
      <c r="F327" s="119" t="n">
        <v>45852</v>
      </c>
      <c r="G327" s="119" t="n">
        <v>45852</v>
      </c>
      <c r="H327" s="119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10712486</v>
      </c>
      <c r="C328" s="4" t="inlineStr">
        <is>
          <t>CONTENÇÕES EM ESTACAS</t>
        </is>
      </c>
      <c r="D328" s="4" t="inlineStr">
        <is>
          <t>E45 | E48</t>
        </is>
      </c>
      <c r="E328" s="4" t="inlineStr">
        <is>
          <t>SERVIÇOS INICIAIS</t>
        </is>
      </c>
      <c r="F328" s="119" t="n">
        <v>45853</v>
      </c>
      <c r="G328" s="119" t="n">
        <v>45853</v>
      </c>
      <c r="H328" s="119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10712487</v>
      </c>
      <c r="C329" s="4" t="inlineStr">
        <is>
          <t>CONTENÇÕES EM ESTACAS</t>
        </is>
      </c>
      <c r="D329" s="4" t="inlineStr">
        <is>
          <t>E46 | E49</t>
        </is>
      </c>
      <c r="E329" s="4" t="inlineStr">
        <is>
          <t>SERVIÇOS INICIAIS</t>
        </is>
      </c>
      <c r="F329" s="119" t="n">
        <v>45854</v>
      </c>
      <c r="G329" s="119" t="n">
        <v>45854</v>
      </c>
      <c r="H329" s="119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10712488</v>
      </c>
      <c r="C330" s="4" t="inlineStr">
        <is>
          <t>CONTENÇÕES EM ESTACAS</t>
        </is>
      </c>
      <c r="D330" s="4" t="inlineStr">
        <is>
          <t>E47 | E50</t>
        </is>
      </c>
      <c r="E330" s="4" t="inlineStr">
        <is>
          <t>SERVIÇOS INICIAIS</t>
        </is>
      </c>
      <c r="F330" s="119" t="n">
        <v>45855</v>
      </c>
      <c r="G330" s="119" t="n">
        <v>45855</v>
      </c>
      <c r="H330" s="119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11118752</v>
      </c>
      <c r="C331" s="4" t="inlineStr">
        <is>
          <t>CONTENÇÕES EM ESTACAS</t>
        </is>
      </c>
      <c r="D331" s="4" t="inlineStr">
        <is>
          <t>Estacas executadas</t>
        </is>
      </c>
      <c r="E331" s="4" t="inlineStr">
        <is>
          <t>SERVIÇOS INICIAIS</t>
        </is>
      </c>
      <c r="F331" s="119" t="n">
        <v>45834</v>
      </c>
      <c r="G331" s="119" t="n">
        <v>45834</v>
      </c>
      <c r="H331" s="119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11119236</v>
      </c>
      <c r="C332" s="4" t="inlineStr">
        <is>
          <t>CONTENÇÕES EM ESTACAS</t>
        </is>
      </c>
      <c r="D332" s="4" t="inlineStr">
        <is>
          <t>Viga de coroamento - E01 a E14 - Forma</t>
        </is>
      </c>
      <c r="E332" s="4" t="inlineStr">
        <is>
          <t>SERVIÇOS INICIAIS</t>
        </is>
      </c>
      <c r="F332" s="119" t="n">
        <v>45845</v>
      </c>
      <c r="G332" s="119" t="n">
        <v>45848</v>
      </c>
      <c r="H332" s="119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11119237</v>
      </c>
      <c r="C333" s="4" t="inlineStr">
        <is>
          <t>CONTENÇÕES EM ESTACAS</t>
        </is>
      </c>
      <c r="D333" s="4" t="inlineStr">
        <is>
          <t>Viga de coroamento - E01 a E14 - Armação</t>
        </is>
      </c>
      <c r="E333" s="4" t="inlineStr">
        <is>
          <t>SERVIÇOS INICIAIS</t>
        </is>
      </c>
      <c r="F333" s="119" t="n">
        <v>45845</v>
      </c>
      <c r="G333" s="119" t="n">
        <v>45848</v>
      </c>
      <c r="H333" s="119" t="n">
        <v>46293</v>
      </c>
      <c r="I333" s="4" t="n">
        <v>100</v>
      </c>
      <c r="J333" s="4" t="n">
        <v>100</v>
      </c>
      <c r="K333" s="4" t="n">
        <v>100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11119238</v>
      </c>
      <c r="C334" s="4" t="inlineStr">
        <is>
          <t>CONTENÇÕES EM ESTACAS</t>
        </is>
      </c>
      <c r="D334" s="4" t="inlineStr">
        <is>
          <t>Viga de coroamento - E01 a E14 - Cocretagem</t>
        </is>
      </c>
      <c r="E334" s="4" t="inlineStr">
        <is>
          <t>SERVIÇOS INICIAIS</t>
        </is>
      </c>
      <c r="F334" s="119" t="n">
        <v>45849</v>
      </c>
      <c r="G334" s="119" t="n">
        <v>45849</v>
      </c>
      <c r="H334" s="119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11119239</v>
      </c>
      <c r="C335" s="4" t="inlineStr">
        <is>
          <t>CONTENÇÕES EM ESTACAS</t>
        </is>
      </c>
      <c r="D335" s="4" t="inlineStr">
        <is>
          <t>Viga de coroamento - E15 a E25 - Forma</t>
        </is>
      </c>
      <c r="E335" s="4" t="inlineStr">
        <is>
          <t>SERVIÇOS INICIAIS</t>
        </is>
      </c>
      <c r="F335" s="119" t="n">
        <v>45852</v>
      </c>
      <c r="G335" s="119" t="n">
        <v>45855</v>
      </c>
      <c r="H335" s="119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11119244</v>
      </c>
      <c r="C336" s="4" t="inlineStr">
        <is>
          <t>CONTENÇÕES EM ESTACAS</t>
        </is>
      </c>
      <c r="D336" s="4" t="inlineStr">
        <is>
          <t>Viga de coroamento - E15 a E25 - Armação</t>
        </is>
      </c>
      <c r="E336" s="4" t="inlineStr">
        <is>
          <t>SERVIÇOS INICIAIS</t>
        </is>
      </c>
      <c r="F336" s="119" t="n">
        <v>45856</v>
      </c>
      <c r="G336" s="119" t="n">
        <v>45861</v>
      </c>
      <c r="H336" s="119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11119245</v>
      </c>
      <c r="C337" s="4" t="inlineStr">
        <is>
          <t>CONTENÇÕES EM ESTACAS</t>
        </is>
      </c>
      <c r="D337" s="4" t="inlineStr">
        <is>
          <t>Viga de coroamento - E15 a E25 - Concretagem</t>
        </is>
      </c>
      <c r="E337" s="4" t="inlineStr">
        <is>
          <t>SERVIÇOS INICIAIS</t>
        </is>
      </c>
      <c r="F337" s="119" t="n">
        <v>45862</v>
      </c>
      <c r="G337" s="119" t="n">
        <v>45862</v>
      </c>
      <c r="H337" s="119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11119246</v>
      </c>
      <c r="C338" s="4" t="inlineStr">
        <is>
          <t>CONTENÇÕES EM ESTACAS</t>
        </is>
      </c>
      <c r="D338" s="4" t="inlineStr">
        <is>
          <t>Viga de coroamento - E26 a E36 - Forma</t>
        </is>
      </c>
      <c r="E338" s="4" t="inlineStr">
        <is>
          <t>SERVIÇOS INICIAIS</t>
        </is>
      </c>
      <c r="F338" s="119" t="n">
        <v>45863</v>
      </c>
      <c r="G338" s="119" t="n">
        <v>45868</v>
      </c>
      <c r="H338" s="119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11119247</v>
      </c>
      <c r="C339" s="4" t="inlineStr">
        <is>
          <t>CONTENÇÕES EM ESTACAS</t>
        </is>
      </c>
      <c r="D339" s="4" t="inlineStr">
        <is>
          <t>Viga de coroamento - E26 a E36 - Armadura</t>
        </is>
      </c>
      <c r="E339" s="4" t="inlineStr">
        <is>
          <t>SERVIÇOS INICIAIS</t>
        </is>
      </c>
      <c r="F339" s="119" t="n">
        <v>45869</v>
      </c>
      <c r="G339" s="119" t="n">
        <v>45874</v>
      </c>
      <c r="H339" s="119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11119248</v>
      </c>
      <c r="C340" s="4" t="inlineStr">
        <is>
          <t>CONTENÇÕES EM ESTACAS</t>
        </is>
      </c>
      <c r="D340" s="4" t="inlineStr">
        <is>
          <t>Viga de coroamento - E26 a E36 - Concretagem</t>
        </is>
      </c>
      <c r="E340" s="4" t="inlineStr">
        <is>
          <t>SERVIÇOS INICIAIS</t>
        </is>
      </c>
      <c r="F340" s="119" t="n">
        <v>45875</v>
      </c>
      <c r="G340" s="119" t="n">
        <v>45875</v>
      </c>
      <c r="H340" s="119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24964337</v>
      </c>
      <c r="C341" s="4" t="inlineStr">
        <is>
          <t>TERRAPLENAGEM - LIBERAÇÃO DOS TIRANTES</t>
        </is>
      </c>
      <c r="D341" s="4" t="inlineStr">
        <is>
          <t>-</t>
        </is>
      </c>
      <c r="E341" s="4" t="inlineStr">
        <is>
          <t>SERVIÇOS INICIAIS</t>
        </is>
      </c>
      <c r="F341" s="119" t="n">
        <v>45845</v>
      </c>
      <c r="G341" s="119" t="n">
        <v>45849</v>
      </c>
      <c r="H341" s="119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25923128</v>
      </c>
      <c r="C342" s="4" t="inlineStr">
        <is>
          <t>CONTENÇÃO TRECHO 5</t>
        </is>
      </c>
      <c r="D342" s="4" t="inlineStr">
        <is>
          <t>-</t>
        </is>
      </c>
      <c r="E342" s="4" t="inlineStr">
        <is>
          <t>SERVIÇOS INICIAIS</t>
        </is>
      </c>
      <c r="F342" s="119" t="n">
        <v>45847</v>
      </c>
      <c r="G342" s="119" t="n">
        <v>45876</v>
      </c>
      <c r="H342" s="119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9248424</v>
      </c>
      <c r="C343" s="4" t="inlineStr">
        <is>
          <t>CONTENÇÃO TRECHO 5</t>
        </is>
      </c>
      <c r="D343" s="4" t="inlineStr">
        <is>
          <t>T11 - Escavação</t>
        </is>
      </c>
      <c r="E343" s="4" t="inlineStr">
        <is>
          <t>SERVIÇOS INICIAIS</t>
        </is>
      </c>
      <c r="F343" s="119" t="n">
        <v>45847</v>
      </c>
      <c r="G343" s="119" t="n">
        <v>45855</v>
      </c>
      <c r="H343" s="119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9248425</v>
      </c>
      <c r="C344" s="4" t="inlineStr">
        <is>
          <t>CONTENÇÃO TRECHO 5</t>
        </is>
      </c>
      <c r="D344" s="4" t="inlineStr">
        <is>
          <t>T11 - Armação e concretagem</t>
        </is>
      </c>
      <c r="E344" s="4" t="inlineStr">
        <is>
          <t>SERVIÇOS INICIAIS</t>
        </is>
      </c>
      <c r="F344" s="119" t="n">
        <v>45856</v>
      </c>
      <c r="G344" s="119" t="n">
        <v>45856</v>
      </c>
      <c r="H344" s="119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9248426</v>
      </c>
      <c r="C345" s="4" t="inlineStr">
        <is>
          <t>CONTENÇÃO TRECHO 5</t>
        </is>
      </c>
      <c r="D345" s="4" t="inlineStr">
        <is>
          <t>T13 - Escavação</t>
        </is>
      </c>
      <c r="E345" s="4" t="inlineStr">
        <is>
          <t>SERVIÇOS INICIAIS</t>
        </is>
      </c>
      <c r="F345" s="119" t="n">
        <v>45847</v>
      </c>
      <c r="G345" s="119" t="n">
        <v>45855</v>
      </c>
      <c r="H345" s="119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9248427</v>
      </c>
      <c r="C346" s="4" t="inlineStr">
        <is>
          <t>CONTENÇÃO TRECHO 5</t>
        </is>
      </c>
      <c r="D346" s="4" t="inlineStr">
        <is>
          <t>T13 - Armação e concretagem</t>
        </is>
      </c>
      <c r="E346" s="4" t="inlineStr">
        <is>
          <t>SERVIÇOS INICIAIS</t>
        </is>
      </c>
      <c r="F346" s="119" t="n">
        <v>45856</v>
      </c>
      <c r="G346" s="119" t="n">
        <v>45856</v>
      </c>
      <c r="H346" s="119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9248428</v>
      </c>
      <c r="C347" s="4" t="inlineStr">
        <is>
          <t>CONTENÇÃO TRECHO 5</t>
        </is>
      </c>
      <c r="D347" s="4" t="inlineStr">
        <is>
          <t>T12 - Escavação</t>
        </is>
      </c>
      <c r="E347" s="4" t="inlineStr">
        <is>
          <t>SERVIÇOS INICIAIS</t>
        </is>
      </c>
      <c r="F347" s="119" t="n">
        <v>45859</v>
      </c>
      <c r="G347" s="119" t="n">
        <v>45867</v>
      </c>
      <c r="H347" s="119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9248429</v>
      </c>
      <c r="C348" s="4" t="inlineStr">
        <is>
          <t>CONTENÇÃO TRECHO 5</t>
        </is>
      </c>
      <c r="D348" s="4" t="inlineStr">
        <is>
          <t>T12 - Armação e concretagem</t>
        </is>
      </c>
      <c r="E348" s="4" t="inlineStr">
        <is>
          <t>SERVIÇOS INICIAIS</t>
        </is>
      </c>
      <c r="F348" s="119" t="n">
        <v>45868</v>
      </c>
      <c r="G348" s="119" t="n">
        <v>45868</v>
      </c>
      <c r="H348" s="119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9248430</v>
      </c>
      <c r="C349" s="4" t="inlineStr">
        <is>
          <t>CONTENÇÃO TRECHO 5</t>
        </is>
      </c>
      <c r="D349" s="4" t="inlineStr">
        <is>
          <t>T14 - Escavação</t>
        </is>
      </c>
      <c r="E349" s="4" t="inlineStr">
        <is>
          <t>SERVIÇOS INICIAIS</t>
        </is>
      </c>
      <c r="F349" s="119" t="n">
        <v>45859</v>
      </c>
      <c r="G349" s="119" t="n">
        <v>45867</v>
      </c>
      <c r="H349" s="119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9248431</v>
      </c>
      <c r="C350" s="4" t="inlineStr">
        <is>
          <t>CONTENÇÃO TRECHO 5</t>
        </is>
      </c>
      <c r="D350" s="4" t="inlineStr">
        <is>
          <t>T14 - Armação e concretagem</t>
        </is>
      </c>
      <c r="E350" s="4" t="inlineStr">
        <is>
          <t>SERVIÇOS INICIAIS</t>
        </is>
      </c>
      <c r="F350" s="119" t="n">
        <v>45868</v>
      </c>
      <c r="G350" s="119" t="n">
        <v>45868</v>
      </c>
      <c r="H350" s="119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9248432</v>
      </c>
      <c r="C351" s="4" t="inlineStr">
        <is>
          <t>CONTENÇÃO TRECHO 5</t>
        </is>
      </c>
      <c r="D351" s="4" t="inlineStr">
        <is>
          <t>Viga de coroamento - Forma</t>
        </is>
      </c>
      <c r="E351" s="4" t="inlineStr">
        <is>
          <t>SERVIÇOS INICIAIS</t>
        </is>
      </c>
      <c r="F351" s="119" t="n">
        <v>45869</v>
      </c>
      <c r="G351" s="119" t="n">
        <v>45875</v>
      </c>
      <c r="H351" s="119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9248433</v>
      </c>
      <c r="C352" s="4" t="inlineStr">
        <is>
          <t>CONTENÇÃO TRECHO 5</t>
        </is>
      </c>
      <c r="D352" s="4" t="inlineStr">
        <is>
          <t>Viga de coroamento - Armação</t>
        </is>
      </c>
      <c r="E352" s="4" t="inlineStr">
        <is>
          <t>SERVIÇOS INICIAIS</t>
        </is>
      </c>
      <c r="F352" s="119" t="n">
        <v>45869</v>
      </c>
      <c r="G352" s="119" t="n">
        <v>45875</v>
      </c>
      <c r="H352" s="119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9248434</v>
      </c>
      <c r="C353" s="4" t="inlineStr">
        <is>
          <t>CONTENÇÃO TRECHO 5</t>
        </is>
      </c>
      <c r="D353" s="4" t="inlineStr">
        <is>
          <t>Viga de coroamento - Concretagem</t>
        </is>
      </c>
      <c r="E353" s="4" t="inlineStr">
        <is>
          <t>SERVIÇOS INICIAIS</t>
        </is>
      </c>
      <c r="F353" s="119" t="n">
        <v>45876</v>
      </c>
      <c r="G353" s="119" t="n">
        <v>45876</v>
      </c>
      <c r="H353" s="119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24964342</v>
      </c>
      <c r="C354" s="4" t="inlineStr">
        <is>
          <t>TERRAPLENAGEM GERAL</t>
        </is>
      </c>
      <c r="D354" s="4" t="inlineStr">
        <is>
          <t>-</t>
        </is>
      </c>
      <c r="E354" s="4" t="inlineStr">
        <is>
          <t>SERVIÇOS INICIAIS</t>
        </is>
      </c>
      <c r="F354" s="119" t="n">
        <v>45854</v>
      </c>
      <c r="G354" s="119" t="n">
        <v>46247</v>
      </c>
      <c r="H354" s="119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25923180</v>
      </c>
      <c r="C355" s="4" t="inlineStr">
        <is>
          <t>FUNDAÇÕES 1125 PRÉDIO</t>
        </is>
      </c>
      <c r="D355" s="4" t="inlineStr">
        <is>
          <t>-</t>
        </is>
      </c>
      <c r="E355" s="4" t="inlineStr">
        <is>
          <t>SERVIÇOS INICIAIS</t>
        </is>
      </c>
      <c r="F355" s="119" t="n">
        <v>45856</v>
      </c>
      <c r="G355" s="119" t="n">
        <v>45905</v>
      </c>
      <c r="H355" s="119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9248505</v>
      </c>
      <c r="C356" s="4" t="inlineStr">
        <is>
          <t>FUNDAÇÕES 1125 PRÉDIO</t>
        </is>
      </c>
      <c r="D356" s="4" t="inlineStr">
        <is>
          <t>P101</t>
        </is>
      </c>
      <c r="E356" s="4" t="inlineStr">
        <is>
          <t>SERVIÇOS INICIAIS</t>
        </is>
      </c>
      <c r="F356" s="119" t="n">
        <v>45856</v>
      </c>
      <c r="G356" s="119" t="n">
        <v>45856</v>
      </c>
      <c r="H356" s="119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9248506</v>
      </c>
      <c r="C357" s="4" t="inlineStr">
        <is>
          <t>FUNDAÇÕES 1125 PRÉDIO</t>
        </is>
      </c>
      <c r="D357" s="4" t="inlineStr">
        <is>
          <t>P107</t>
        </is>
      </c>
      <c r="E357" s="4" t="inlineStr">
        <is>
          <t>SERVIÇOS INICIAIS</t>
        </is>
      </c>
      <c r="F357" s="119" t="n">
        <v>45856</v>
      </c>
      <c r="G357" s="119" t="n">
        <v>45856</v>
      </c>
      <c r="H357" s="119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9248507</v>
      </c>
      <c r="C358" s="4" t="inlineStr">
        <is>
          <t>FUNDAÇÕES 1125 PRÉDIO</t>
        </is>
      </c>
      <c r="D358" s="4" t="inlineStr">
        <is>
          <t>P104 e P332</t>
        </is>
      </c>
      <c r="E358" s="4" t="inlineStr">
        <is>
          <t>SERVIÇOS INICIAIS</t>
        </is>
      </c>
      <c r="F358" s="119" t="n">
        <v>45856</v>
      </c>
      <c r="G358" s="119" t="n">
        <v>45856</v>
      </c>
      <c r="H358" s="119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9248508</v>
      </c>
      <c r="C359" s="4" t="inlineStr">
        <is>
          <t>FUNDAÇÕES 1125 PRÉDIO</t>
        </is>
      </c>
      <c r="D359" s="4" t="inlineStr">
        <is>
          <t>P14</t>
        </is>
      </c>
      <c r="E359" s="4" t="inlineStr">
        <is>
          <t>SERVIÇOS INICIAIS</t>
        </is>
      </c>
      <c r="F359" s="119" t="n">
        <v>45856</v>
      </c>
      <c r="G359" s="119" t="n">
        <v>45856</v>
      </c>
      <c r="H359" s="119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9248509</v>
      </c>
      <c r="C360" s="4" t="inlineStr">
        <is>
          <t>FUNDAÇÕES 1125 PRÉDIO</t>
        </is>
      </c>
      <c r="D360" s="4" t="inlineStr">
        <is>
          <t>P16</t>
        </is>
      </c>
      <c r="E360" s="4" t="inlineStr">
        <is>
          <t>SERVIÇOS INICIAIS</t>
        </is>
      </c>
      <c r="F360" s="119" t="n">
        <v>45856</v>
      </c>
      <c r="G360" s="119" t="n">
        <v>45856</v>
      </c>
      <c r="H360" s="119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9248510</v>
      </c>
      <c r="C361" s="4" t="inlineStr">
        <is>
          <t>FUNDAÇÕES 1125 PRÉDIO</t>
        </is>
      </c>
      <c r="D361" s="4" t="inlineStr">
        <is>
          <t>P106 e P335</t>
        </is>
      </c>
      <c r="E361" s="4" t="inlineStr">
        <is>
          <t>SERVIÇOS INICIAIS</t>
        </is>
      </c>
      <c r="F361" s="119" t="n">
        <v>45856</v>
      </c>
      <c r="G361" s="119" t="n">
        <v>45856</v>
      </c>
      <c r="H361" s="119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9248511</v>
      </c>
      <c r="C362" s="4" t="inlineStr">
        <is>
          <t>FUNDAÇÕES 1125 PRÉDIO</t>
        </is>
      </c>
      <c r="D362" s="4" t="inlineStr">
        <is>
          <t>P102 e P336</t>
        </is>
      </c>
      <c r="E362" s="4" t="inlineStr">
        <is>
          <t>SERVIÇOS INICIAIS</t>
        </is>
      </c>
      <c r="F362" s="119" t="n">
        <v>45856</v>
      </c>
      <c r="G362" s="119" t="n">
        <v>45856</v>
      </c>
      <c r="H362" s="119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11118511</v>
      </c>
      <c r="C363" s="4" t="inlineStr">
        <is>
          <t>FUNDAÇÕES 1125 PRÉDIO</t>
        </is>
      </c>
      <c r="D363" s="4" t="inlineStr">
        <is>
          <t>P7 - B</t>
        </is>
      </c>
      <c r="E363" s="4" t="inlineStr">
        <is>
          <t>SERVIÇOS INICIAIS</t>
        </is>
      </c>
      <c r="F363" s="119" t="n">
        <v>45856</v>
      </c>
      <c r="G363" s="119" t="n">
        <v>45856</v>
      </c>
      <c r="H363" s="119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11118512</v>
      </c>
      <c r="C364" s="4" t="inlineStr">
        <is>
          <t>FUNDAÇÕES 1125 PRÉDIO</t>
        </is>
      </c>
      <c r="D364" s="4" t="inlineStr">
        <is>
          <t>P10 - B</t>
        </is>
      </c>
      <c r="E364" s="4" t="inlineStr">
        <is>
          <t>SERVIÇOS INICIAIS</t>
        </is>
      </c>
      <c r="F364" s="119" t="n">
        <v>45856</v>
      </c>
      <c r="G364" s="119" t="n">
        <v>45856</v>
      </c>
      <c r="H364" s="119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11118513</v>
      </c>
      <c r="C365" s="4" t="inlineStr">
        <is>
          <t>FUNDAÇÕES 1125 PRÉDIO</t>
        </is>
      </c>
      <c r="D365" s="4" t="inlineStr">
        <is>
          <t>P7 - A</t>
        </is>
      </c>
      <c r="E365" s="4" t="inlineStr">
        <is>
          <t>SERVIÇOS INICIAIS</t>
        </is>
      </c>
      <c r="F365" s="119" t="n">
        <v>45856</v>
      </c>
      <c r="G365" s="119" t="n">
        <v>45856</v>
      </c>
      <c r="H365" s="119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11118514</v>
      </c>
      <c r="C366" s="4" t="inlineStr">
        <is>
          <t>FUNDAÇÕES 1125 PRÉDIO</t>
        </is>
      </c>
      <c r="D366" s="4" t="inlineStr">
        <is>
          <t>P119</t>
        </is>
      </c>
      <c r="E366" s="4" t="inlineStr">
        <is>
          <t>SERVIÇOS INICIAIS</t>
        </is>
      </c>
      <c r="F366" s="119" t="n">
        <v>45856</v>
      </c>
      <c r="G366" s="119" t="n">
        <v>45856</v>
      </c>
      <c r="H366" s="119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11118518</v>
      </c>
      <c r="C367" s="4" t="inlineStr">
        <is>
          <t>FUNDAÇÕES 1125 PRÉDIO</t>
        </is>
      </c>
      <c r="D367" s="4" t="inlineStr">
        <is>
          <t>P121 - A | P131- B - OK</t>
        </is>
      </c>
      <c r="E367" s="4" t="inlineStr">
        <is>
          <t>SERVIÇOS INICIAIS</t>
        </is>
      </c>
      <c r="F367" s="119" t="n">
        <v>45873</v>
      </c>
      <c r="G367" s="119" t="n">
        <v>45873</v>
      </c>
      <c r="H367" s="119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11118519</v>
      </c>
      <c r="C368" s="4" t="inlineStr">
        <is>
          <t>FUNDAÇÕES 1125 PRÉDIO</t>
        </is>
      </c>
      <c r="D368" s="4" t="inlineStr">
        <is>
          <t>P122 - A | P123- A</t>
        </is>
      </c>
      <c r="E368" s="4" t="inlineStr">
        <is>
          <t>SERVIÇOS INICIAIS</t>
        </is>
      </c>
      <c r="F368" s="119" t="n">
        <v>45856</v>
      </c>
      <c r="G368" s="119" t="n">
        <v>45856</v>
      </c>
      <c r="H368" s="119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11118520</v>
      </c>
      <c r="C369" s="4" t="inlineStr">
        <is>
          <t>FUNDAÇÕES 1125 PRÉDIO</t>
        </is>
      </c>
      <c r="D369" s="4" t="inlineStr">
        <is>
          <t>P121 - B | P122 - B</t>
        </is>
      </c>
      <c r="E369" s="4" t="inlineStr">
        <is>
          <t>SERVIÇOS INICIAIS</t>
        </is>
      </c>
      <c r="F369" s="119" t="n">
        <v>45856</v>
      </c>
      <c r="G369" s="119" t="n">
        <v>45856</v>
      </c>
      <c r="H369" s="119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11118521</v>
      </c>
      <c r="C370" s="4" t="inlineStr">
        <is>
          <t>FUNDAÇÕES 1125 PRÉDIO</t>
        </is>
      </c>
      <c r="D370" s="4" t="inlineStr">
        <is>
          <t>P120 | P123 - B</t>
        </is>
      </c>
      <c r="E370" s="4" t="inlineStr">
        <is>
          <t>SERVIÇOS INICIAIS</t>
        </is>
      </c>
      <c r="F370" s="119" t="n">
        <v>45856</v>
      </c>
      <c r="G370" s="119" t="n">
        <v>45856</v>
      </c>
      <c r="H370" s="119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11118526</v>
      </c>
      <c r="C371" s="4" t="inlineStr">
        <is>
          <t>FUNDAÇÕES 1125 PRÉDIO</t>
        </is>
      </c>
      <c r="D371" s="4" t="inlineStr">
        <is>
          <t>P128A/P129A</t>
        </is>
      </c>
      <c r="E371" s="4" t="inlineStr">
        <is>
          <t>SERVIÇOS INICIAIS</t>
        </is>
      </c>
      <c r="F371" s="119" t="n">
        <v>45876</v>
      </c>
      <c r="G371" s="119" t="n">
        <v>45876</v>
      </c>
      <c r="H371" s="119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12999354</v>
      </c>
      <c r="C372" s="4" t="inlineStr">
        <is>
          <t>FUNDAÇÕES 1125 PRÉDIO</t>
        </is>
      </c>
      <c r="D372" s="4" t="inlineStr">
        <is>
          <t>P130A/P132A/P131A</t>
        </is>
      </c>
      <c r="E372" s="4" t="inlineStr">
        <is>
          <t>SERVIÇOS INICIAIS</t>
        </is>
      </c>
      <c r="F372" s="119" t="n">
        <v>45877</v>
      </c>
      <c r="G372" s="119" t="n">
        <v>45877</v>
      </c>
      <c r="H372" s="119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12999355</v>
      </c>
      <c r="C373" s="4" t="inlineStr">
        <is>
          <t>FUNDAÇÕES 1125 PRÉDIO</t>
        </is>
      </c>
      <c r="D373" s="4" t="inlineStr">
        <is>
          <t>P128B/P129B/P130B</t>
        </is>
      </c>
      <c r="E373" s="4" t="inlineStr">
        <is>
          <t>SERVIÇOS INICIAIS</t>
        </is>
      </c>
      <c r="F373" s="119" t="n">
        <v>45880</v>
      </c>
      <c r="G373" s="119" t="n">
        <v>45880</v>
      </c>
      <c r="H373" s="119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12999356</v>
      </c>
      <c r="C374" s="4" t="inlineStr">
        <is>
          <t>FUNDAÇÕES 1125 PRÉDIO</t>
        </is>
      </c>
      <c r="D374" s="4" t="inlineStr">
        <is>
          <t>P132B</t>
        </is>
      </c>
      <c r="E374" s="4" t="inlineStr">
        <is>
          <t>SERVIÇOS INICIAIS</t>
        </is>
      </c>
      <c r="F374" s="119" t="n">
        <v>45881</v>
      </c>
      <c r="G374" s="119" t="n">
        <v>45881</v>
      </c>
      <c r="H374" s="119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12999357</v>
      </c>
      <c r="C375" s="4" t="inlineStr">
        <is>
          <t>FUNDAÇÕES 1125 PRÉDIO</t>
        </is>
      </c>
      <c r="D375" s="4" t="inlineStr">
        <is>
          <t>P126 - OK</t>
        </is>
      </c>
      <c r="E375" s="4" t="inlineStr">
        <is>
          <t>SERVIÇOS INICIAIS</t>
        </is>
      </c>
      <c r="F375" s="119" t="n">
        <v>45882</v>
      </c>
      <c r="G375" s="119" t="n">
        <v>45882</v>
      </c>
      <c r="H375" s="119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12999358</v>
      </c>
      <c r="C376" s="4" t="inlineStr">
        <is>
          <t>FUNDAÇÕES 1125 PRÉDIO</t>
        </is>
      </c>
      <c r="D376" s="4" t="inlineStr">
        <is>
          <t>P125</t>
        </is>
      </c>
      <c r="E376" s="4" t="inlineStr">
        <is>
          <t>SERVIÇOS INICIAIS</t>
        </is>
      </c>
      <c r="F376" s="119" t="n">
        <v>45904</v>
      </c>
      <c r="G376" s="119" t="n">
        <v>45904</v>
      </c>
      <c r="H376" s="119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12999359</v>
      </c>
      <c r="C377" s="4" t="inlineStr">
        <is>
          <t>FUNDAÇÕES 1125 PRÉDIO</t>
        </is>
      </c>
      <c r="D377" s="4" t="inlineStr">
        <is>
          <t>P124/P116A - OK</t>
        </is>
      </c>
      <c r="E377" s="4" t="inlineStr">
        <is>
          <t>SERVIÇOS INICIAIS</t>
        </is>
      </c>
      <c r="F377" s="119" t="n">
        <v>45905</v>
      </c>
      <c r="G377" s="119" t="n">
        <v>45905</v>
      </c>
      <c r="H377" s="119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12999360</v>
      </c>
      <c r="C378" s="4" t="inlineStr">
        <is>
          <t>FUNDAÇÕES 1125 PRÉDIO</t>
        </is>
      </c>
      <c r="D378" s="4" t="inlineStr">
        <is>
          <t>P117A</t>
        </is>
      </c>
      <c r="E378" s="4" t="inlineStr">
        <is>
          <t>SERVIÇOS INICIAIS</t>
        </is>
      </c>
      <c r="F378" s="119" t="n">
        <v>45901</v>
      </c>
      <c r="G378" s="119" t="n">
        <v>45901</v>
      </c>
      <c r="H378" s="119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12999361</v>
      </c>
      <c r="C379" s="4" t="inlineStr">
        <is>
          <t>FUNDAÇÕES 1125 PRÉDIO</t>
        </is>
      </c>
      <c r="D379" s="4" t="inlineStr">
        <is>
          <t>P117B/P133/P127/P116B - OK</t>
        </is>
      </c>
      <c r="E379" s="4" t="inlineStr">
        <is>
          <t>SERVIÇOS INICIAIS</t>
        </is>
      </c>
      <c r="F379" s="119" t="n">
        <v>45902</v>
      </c>
      <c r="G379" s="119" t="n">
        <v>45902</v>
      </c>
      <c r="H379" s="119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13386638</v>
      </c>
      <c r="C380" s="4" t="inlineStr">
        <is>
          <t>FUNDAÇÕES 1125 PRÉDIO</t>
        </is>
      </c>
      <c r="D380" s="4" t="inlineStr">
        <is>
          <t>P134</t>
        </is>
      </c>
      <c r="E380" s="4" t="inlineStr">
        <is>
          <t>SERVIÇOS INICIAIS</t>
        </is>
      </c>
      <c r="F380" s="119" t="n">
        <v>45901</v>
      </c>
      <c r="G380" s="119" t="n">
        <v>45901</v>
      </c>
      <c r="H380" s="119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13386639</v>
      </c>
      <c r="C381" s="4" t="inlineStr">
        <is>
          <t>FUNDAÇÕES 1125 PRÉDIO</t>
        </is>
      </c>
      <c r="D381" s="4" t="inlineStr">
        <is>
          <t>P118A</t>
        </is>
      </c>
      <c r="E381" s="4" t="inlineStr">
        <is>
          <t>SERVIÇOS INICIAIS</t>
        </is>
      </c>
      <c r="F381" s="119" t="n">
        <v>45901</v>
      </c>
      <c r="G381" s="119" t="n">
        <v>45901</v>
      </c>
      <c r="H381" s="119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13386640</v>
      </c>
      <c r="C382" s="4" t="inlineStr">
        <is>
          <t>FUNDAÇÕES 1125 PRÉDIO</t>
        </is>
      </c>
      <c r="D382" s="4" t="inlineStr">
        <is>
          <t>P118B</t>
        </is>
      </c>
      <c r="E382" s="4" t="inlineStr">
        <is>
          <t>SERVIÇOS INICIAIS</t>
        </is>
      </c>
      <c r="F382" s="119" t="n">
        <v>45902</v>
      </c>
      <c r="G382" s="119" t="n">
        <v>45902</v>
      </c>
      <c r="H382" s="119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24964332</v>
      </c>
      <c r="C383" s="4" t="inlineStr">
        <is>
          <t>TIRANTES</t>
        </is>
      </c>
      <c r="D383" s="4" t="inlineStr">
        <is>
          <t>-</t>
        </is>
      </c>
      <c r="E383" s="4" t="inlineStr">
        <is>
          <t>SERVIÇOS INICIAIS</t>
        </is>
      </c>
      <c r="F383" s="119" t="n">
        <v>45861</v>
      </c>
      <c r="G383" s="119" t="n">
        <v>45911</v>
      </c>
      <c r="H383" s="119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11118738</v>
      </c>
      <c r="C384" s="4" t="inlineStr">
        <is>
          <t>TIRANTES</t>
        </is>
      </c>
      <c r="D384" s="4" t="inlineStr">
        <is>
          <t>E28 a E36 - TRECHO 4 e 5</t>
        </is>
      </c>
      <c r="E384" s="4" t="inlineStr">
        <is>
          <t>SERVIÇOS INICIAIS</t>
        </is>
      </c>
      <c r="F384" s="119" t="n">
        <v>45861</v>
      </c>
      <c r="G384" s="119" t="n">
        <v>45876</v>
      </c>
      <c r="H384" s="119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11118739</v>
      </c>
      <c r="C385" s="4" t="inlineStr">
        <is>
          <t>TIRANTES</t>
        </is>
      </c>
      <c r="D385" s="4" t="inlineStr">
        <is>
          <t>E01 a E12 - TRECHO 6 e 7</t>
        </is>
      </c>
      <c r="E385" s="4" t="inlineStr">
        <is>
          <t>SERVIÇOS INICIAIS</t>
        </is>
      </c>
      <c r="F385" s="119" t="n">
        <v>45867</v>
      </c>
      <c r="G385" s="119" t="n">
        <v>45882</v>
      </c>
      <c r="H385" s="119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11118740</v>
      </c>
      <c r="C386" s="4" t="inlineStr">
        <is>
          <t>TIRANTES</t>
        </is>
      </c>
      <c r="D386" s="4" t="inlineStr">
        <is>
          <t>E17 a  E25 - TRECHO 4 e 5</t>
        </is>
      </c>
      <c r="E386" s="4" t="inlineStr">
        <is>
          <t>SERVIÇOS INICIAIS</t>
        </is>
      </c>
      <c r="F386" s="119" t="n">
        <v>45873</v>
      </c>
      <c r="G386" s="119" t="n">
        <v>45889</v>
      </c>
      <c r="H386" s="119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11118741</v>
      </c>
      <c r="C387" s="4" t="inlineStr">
        <is>
          <t>TIRANTES</t>
        </is>
      </c>
      <c r="D387" s="4" t="inlineStr">
        <is>
          <t>E09 a E16 - TRECHO 4 e 5</t>
        </is>
      </c>
      <c r="E387" s="4" t="inlineStr">
        <is>
          <t>SERVIÇOS INICIAIS</t>
        </is>
      </c>
      <c r="F387" s="119" t="n">
        <v>45877</v>
      </c>
      <c r="G387" s="119" t="n">
        <v>45895</v>
      </c>
      <c r="H387" s="119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13377268</v>
      </c>
      <c r="C388" s="4" t="inlineStr">
        <is>
          <t>TIRANTES</t>
        </is>
      </c>
      <c r="D388" s="4" t="inlineStr">
        <is>
          <t>NOVO TIRANTE CONCÓRDIA - TRECHO 6 E 7</t>
        </is>
      </c>
      <c r="E388" s="4" t="inlineStr">
        <is>
          <t>SERVIÇOS INICIAIS</t>
        </is>
      </c>
      <c r="F388" s="119" t="n">
        <v>45896</v>
      </c>
      <c r="G388" s="119" t="n">
        <v>45911</v>
      </c>
      <c r="H388" s="119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30456737</v>
      </c>
      <c r="C389" s="4" t="inlineStr">
        <is>
          <t>BLOCOS E CINTAS - TORRE</t>
        </is>
      </c>
      <c r="D389" s="4" t="inlineStr">
        <is>
          <t>-</t>
        </is>
      </c>
      <c r="E389" s="4" t="inlineStr">
        <is>
          <t>SERVIÇOS INICIAIS</t>
        </is>
      </c>
      <c r="F389" s="119" t="n">
        <v>45868</v>
      </c>
      <c r="G389" s="119" t="n">
        <v>45975</v>
      </c>
      <c r="H389" s="119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11115173</v>
      </c>
      <c r="C390" s="4" t="inlineStr">
        <is>
          <t>BLOCOS E CINTAS - TORRE</t>
        </is>
      </c>
      <c r="D390" s="4" t="inlineStr">
        <is>
          <t>BLOCOS E CINTAS TRECHO A - ESCAVAÇÃO</t>
        </is>
      </c>
      <c r="E390" s="4" t="inlineStr">
        <is>
          <t>SERVIÇOS INICIAIS</t>
        </is>
      </c>
      <c r="F390" s="119" t="n">
        <v>45868</v>
      </c>
      <c r="G390" s="119" t="n">
        <v>45876</v>
      </c>
      <c r="H390" s="119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11115174</v>
      </c>
      <c r="C391" s="4" t="inlineStr">
        <is>
          <t>BLOCOS E CINTAS - TORRE</t>
        </is>
      </c>
      <c r="D391" s="4" t="inlineStr">
        <is>
          <t>BLOCOS E CINTAS TRECHO A - FORMA</t>
        </is>
      </c>
      <c r="E391" s="4" t="inlineStr">
        <is>
          <t>SERVIÇOS INICIAIS</t>
        </is>
      </c>
      <c r="F391" s="119" t="n">
        <v>45868</v>
      </c>
      <c r="G391" s="119" t="n">
        <v>45874</v>
      </c>
      <c r="H391" s="119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11115175</v>
      </c>
      <c r="C392" s="4" t="inlineStr">
        <is>
          <t>BLOCOS E CINTAS - TORRE</t>
        </is>
      </c>
      <c r="D392" s="4" t="inlineStr">
        <is>
          <t>BLOCOS E CINTAS TRECHO A - ARMAÇÃO</t>
        </is>
      </c>
      <c r="E392" s="4" t="inlineStr">
        <is>
          <t>SERVIÇOS INICIAIS</t>
        </is>
      </c>
      <c r="F392" s="119" t="n">
        <v>45868</v>
      </c>
      <c r="G392" s="119" t="n">
        <v>45874</v>
      </c>
      <c r="H392" s="119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11115176</v>
      </c>
      <c r="C393" s="4" t="inlineStr">
        <is>
          <t>BLOCOS E CINTAS - TORRE</t>
        </is>
      </c>
      <c r="D393" s="4" t="inlineStr">
        <is>
          <t>BLOCOS E CINTAS TRECHO A - CONCRETAGEM</t>
        </is>
      </c>
      <c r="E393" s="4" t="inlineStr">
        <is>
          <t>SERVIÇOS INICIAIS</t>
        </is>
      </c>
      <c r="F393" s="119" t="n">
        <v>45868</v>
      </c>
      <c r="G393" s="119" t="n">
        <v>45868</v>
      </c>
      <c r="H393" s="119" t="n">
        <v>46293</v>
      </c>
      <c r="I393" s="4" t="n">
        <v>100</v>
      </c>
      <c r="J393" s="4" t="n">
        <v>100</v>
      </c>
      <c r="K393" s="4" t="n">
        <v>100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11115177</v>
      </c>
      <c r="C394" s="4" t="inlineStr">
        <is>
          <t>BLOCOS E CINTAS - TORRE</t>
        </is>
      </c>
      <c r="D394" s="4" t="inlineStr">
        <is>
          <t>BLOCOS E CINTAS TRECHO B - ESCAVAÇÃO</t>
        </is>
      </c>
      <c r="E394" s="4" t="inlineStr">
        <is>
          <t>SERVIÇOS INICIAIS</t>
        </is>
      </c>
      <c r="F394" s="119" t="n">
        <v>45868</v>
      </c>
      <c r="G394" s="119" t="n">
        <v>45877</v>
      </c>
      <c r="H394" s="119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11115178</v>
      </c>
      <c r="C395" s="4" t="inlineStr">
        <is>
          <t>BLOCOS E CINTAS - TORRE</t>
        </is>
      </c>
      <c r="D395" s="4" t="inlineStr">
        <is>
          <t>BLOCOS E CINTAS TRECHO B - FORMA</t>
        </is>
      </c>
      <c r="E395" s="4" t="inlineStr">
        <is>
          <t>SERVIÇOS INICIAIS</t>
        </is>
      </c>
      <c r="F395" s="119" t="n">
        <v>45868</v>
      </c>
      <c r="G395" s="119" t="n">
        <v>45874</v>
      </c>
      <c r="H395" s="119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11115179</v>
      </c>
      <c r="C396" s="4" t="inlineStr">
        <is>
          <t>BLOCOS E CINTAS - TORRE</t>
        </is>
      </c>
      <c r="D396" s="4" t="inlineStr">
        <is>
          <t>BLOCOS E CINTAS TRECHO B - ARMAÇÃO</t>
        </is>
      </c>
      <c r="E396" s="4" t="inlineStr">
        <is>
          <t>SERVIÇOS INICIAIS</t>
        </is>
      </c>
      <c r="F396" s="119" t="n">
        <v>45868</v>
      </c>
      <c r="G396" s="119" t="n">
        <v>45874</v>
      </c>
      <c r="H396" s="119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11115180</v>
      </c>
      <c r="C397" s="4" t="inlineStr">
        <is>
          <t>BLOCOS E CINTAS - TORRE</t>
        </is>
      </c>
      <c r="D397" s="4" t="inlineStr">
        <is>
          <t>BLOCOS E CINTAS TRECHO B - CONCRETAGEM</t>
        </is>
      </c>
      <c r="E397" s="4" t="inlineStr">
        <is>
          <t>SERVIÇOS INICIAIS</t>
        </is>
      </c>
      <c r="F397" s="119" t="n">
        <v>45868</v>
      </c>
      <c r="G397" s="119" t="n">
        <v>45868</v>
      </c>
      <c r="H397" s="119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11215649</v>
      </c>
      <c r="C398" s="4" t="inlineStr">
        <is>
          <t>BLOCOS E CINTAS - TORRE</t>
        </is>
      </c>
      <c r="D398" s="4" t="inlineStr">
        <is>
          <t>BLOCOS E CINTAS TRECHO C - ESCAVAÇÃO</t>
        </is>
      </c>
      <c r="E398" s="4" t="inlineStr">
        <is>
          <t>SERVIÇOS INICIAIS</t>
        </is>
      </c>
      <c r="F398" s="119" t="n">
        <v>45868</v>
      </c>
      <c r="G398" s="119" t="n">
        <v>45869</v>
      </c>
      <c r="H398" s="119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11215650</v>
      </c>
      <c r="C399" s="4" t="inlineStr">
        <is>
          <t>BLOCOS E CINTAS - TORRE</t>
        </is>
      </c>
      <c r="D399" s="4" t="inlineStr">
        <is>
          <t>BLOCOS E CINTAS TRECHO C - FORMA</t>
        </is>
      </c>
      <c r="E399" s="4" t="inlineStr">
        <is>
          <t>SERVIÇOS INICIAIS</t>
        </is>
      </c>
      <c r="F399" s="119" t="n">
        <v>45868</v>
      </c>
      <c r="G399" s="119" t="n">
        <v>45870</v>
      </c>
      <c r="H399" s="119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11215651</v>
      </c>
      <c r="C400" s="4" t="inlineStr">
        <is>
          <t>BLOCOS E CINTAS - TORRE</t>
        </is>
      </c>
      <c r="D400" s="4" t="inlineStr">
        <is>
          <t>BLOCOS E CINTAS TRECHO C - ARMAÇÃO</t>
        </is>
      </c>
      <c r="E400" s="4" t="inlineStr">
        <is>
          <t>SERVIÇOS INICIAIS</t>
        </is>
      </c>
      <c r="F400" s="119" t="n">
        <v>45868</v>
      </c>
      <c r="G400" s="119" t="n">
        <v>45873</v>
      </c>
      <c r="H400" s="119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11215652</v>
      </c>
      <c r="C401" s="4" t="inlineStr">
        <is>
          <t>BLOCOS E CINTAS - TORRE</t>
        </is>
      </c>
      <c r="D401" s="4" t="inlineStr">
        <is>
          <t>BLOCOS E CINTAS TRECHO C - CONCRETAGEM</t>
        </is>
      </c>
      <c r="E401" s="4" t="inlineStr">
        <is>
          <t>SERVIÇOS INICIAIS</t>
        </is>
      </c>
      <c r="F401" s="119" t="n">
        <v>45868</v>
      </c>
      <c r="G401" s="119" t="n">
        <v>45868</v>
      </c>
      <c r="H401" s="119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11215683</v>
      </c>
      <c r="C402" s="4" t="inlineStr">
        <is>
          <t>BLOCOS E CINTAS - TORRE</t>
        </is>
      </c>
      <c r="D402" s="4" t="inlineStr">
        <is>
          <t>BLOCOS E CINTAS TRECHO D - ESCAVAÇÃO</t>
        </is>
      </c>
      <c r="E402" s="4" t="inlineStr">
        <is>
          <t>SERVIÇOS INICIAIS</t>
        </is>
      </c>
      <c r="F402" s="119" t="n">
        <v>45868</v>
      </c>
      <c r="G402" s="119" t="n">
        <v>45933</v>
      </c>
      <c r="H402" s="119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11215684</v>
      </c>
      <c r="C403" s="4" t="inlineStr">
        <is>
          <t>BLOCOS E CINTAS - TORRE</t>
        </is>
      </c>
      <c r="D403" s="4" t="inlineStr">
        <is>
          <t>BLOCOS E CINTAS TRECHO D - CHAPISCO/DRENO/MAGRO</t>
        </is>
      </c>
      <c r="E403" s="4" t="inlineStr">
        <is>
          <t>SERVIÇOS INICIAIS</t>
        </is>
      </c>
      <c r="F403" s="119" t="n">
        <v>45929</v>
      </c>
      <c r="G403" s="119" t="n">
        <v>45929</v>
      </c>
      <c r="H403" s="119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11215685</v>
      </c>
      <c r="C404" s="4" t="inlineStr">
        <is>
          <t>BLOCOS E CINTAS - TORRE</t>
        </is>
      </c>
      <c r="D404" s="4" t="inlineStr">
        <is>
          <t>BLOCOS E CINTAS TRECHO D - ARMAÇÃO</t>
        </is>
      </c>
      <c r="E404" s="4" t="inlineStr">
        <is>
          <t>SERVIÇOS INICIAIS</t>
        </is>
      </c>
      <c r="F404" s="119" t="n">
        <v>45868</v>
      </c>
      <c r="G404" s="119" t="n">
        <v>45933</v>
      </c>
      <c r="H404" s="119" t="n">
        <v>46293</v>
      </c>
      <c r="I404" s="4" t="n">
        <v>100</v>
      </c>
      <c r="J404" s="4" t="n">
        <v>100</v>
      </c>
      <c r="K404" s="4" t="n">
        <v>100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11215686</v>
      </c>
      <c r="C405" s="4" t="inlineStr">
        <is>
          <t>BLOCOS E CINTAS - TORRE</t>
        </is>
      </c>
      <c r="D405" s="4" t="inlineStr">
        <is>
          <t>BLOCOS E CINTAS TRECHO D - CONCRETAGEM</t>
        </is>
      </c>
      <c r="E405" s="4" t="inlineStr">
        <is>
          <t>SERVIÇOS INICIAIS</t>
        </is>
      </c>
      <c r="F405" s="119" t="n">
        <v>45868</v>
      </c>
      <c r="G405" s="119" t="n">
        <v>45936</v>
      </c>
      <c r="H405" s="119" t="n">
        <v>46293</v>
      </c>
      <c r="I405" s="4" t="n">
        <v>100</v>
      </c>
      <c r="J405" s="4" t="n">
        <v>100</v>
      </c>
      <c r="K405" s="4" t="n">
        <v>100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11215687</v>
      </c>
      <c r="C406" s="4" t="inlineStr">
        <is>
          <t>BLOCOS E CINTAS - TORRE</t>
        </is>
      </c>
      <c r="D406" s="4" t="inlineStr">
        <is>
          <t>BLOCOS E CINTAS TRECHO E - ESCAVAÇÃO</t>
        </is>
      </c>
      <c r="E406" s="4" t="inlineStr">
        <is>
          <t>SERVIÇOS INICIAIS</t>
        </is>
      </c>
      <c r="F406" s="119" t="n">
        <v>45929</v>
      </c>
      <c r="G406" s="119" t="n">
        <v>45933</v>
      </c>
      <c r="H406" s="119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11215688</v>
      </c>
      <c r="C407" s="4" t="inlineStr">
        <is>
          <t>BLOCOS E CINTAS - TORRE</t>
        </is>
      </c>
      <c r="D407" s="4" t="inlineStr">
        <is>
          <t>BLOCOS E CINTAS TRECHO E - COLARIM</t>
        </is>
      </c>
      <c r="E407" s="4" t="inlineStr">
        <is>
          <t>SERVIÇOS INICIAIS</t>
        </is>
      </c>
      <c r="F407" s="119" t="n">
        <v>45937</v>
      </c>
      <c r="G407" s="119" t="n">
        <v>45940</v>
      </c>
      <c r="H407" s="119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11215689</v>
      </c>
      <c r="C408" s="4" t="inlineStr">
        <is>
          <t>BLOCOS E CINTAS - TORRE</t>
        </is>
      </c>
      <c r="D408" s="4" t="inlineStr">
        <is>
          <t>BLOCOS E CINTAS TRECHO E - ARMAÇÃO</t>
        </is>
      </c>
      <c r="E408" s="4" t="inlineStr">
        <is>
          <t>SERVIÇOS INICIAIS</t>
        </is>
      </c>
      <c r="F408" s="119" t="n">
        <v>45937</v>
      </c>
      <c r="G408" s="119" t="n">
        <v>45940</v>
      </c>
      <c r="H408" s="119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11215690</v>
      </c>
      <c r="C409" s="4" t="inlineStr">
        <is>
          <t>BLOCOS E CINTAS - TORRE</t>
        </is>
      </c>
      <c r="D409" s="4" t="inlineStr">
        <is>
          <t>BLOCOS E CINTAS TRECHO E - CONCRETAGEM</t>
        </is>
      </c>
      <c r="E409" s="4" t="inlineStr">
        <is>
          <t>SERVIÇOS INICIAIS</t>
        </is>
      </c>
      <c r="F409" s="119" t="n">
        <v>45940</v>
      </c>
      <c r="G409" s="119" t="n">
        <v>45940</v>
      </c>
      <c r="H409" s="119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11215697</v>
      </c>
      <c r="C410" s="4" t="inlineStr">
        <is>
          <t>BLOCOS E CINTAS - TORRE</t>
        </is>
      </c>
      <c r="D410" s="4" t="inlineStr">
        <is>
          <t>BLOCOS E CINTAS TRECHO F - ESCAVAÇÃO</t>
        </is>
      </c>
      <c r="E410" s="4" t="inlineStr">
        <is>
          <t>SERVIÇOS INICIAIS</t>
        </is>
      </c>
      <c r="F410" s="119" t="n">
        <v>45936</v>
      </c>
      <c r="G410" s="119" t="n">
        <v>45939</v>
      </c>
      <c r="H410" s="119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11215698</v>
      </c>
      <c r="C411" s="4" t="inlineStr">
        <is>
          <t>BLOCOS E CINTAS - TORRE</t>
        </is>
      </c>
      <c r="D411" s="4" t="inlineStr">
        <is>
          <t>BLOCOS E CINTAS TRECHO F - COLARIM</t>
        </is>
      </c>
      <c r="E411" s="4" t="inlineStr">
        <is>
          <t>SERVIÇOS INICIAIS</t>
        </is>
      </c>
      <c r="F411" s="119" t="n">
        <v>45944</v>
      </c>
      <c r="G411" s="119" t="n">
        <v>45947</v>
      </c>
      <c r="H411" s="119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11215699</v>
      </c>
      <c r="C412" s="4" t="inlineStr">
        <is>
          <t>BLOCOS E CINTAS - TORRE</t>
        </is>
      </c>
      <c r="D412" s="4" t="inlineStr">
        <is>
          <t>BLOCOS E CINTAS TRECHO F - ARMAÇÃO</t>
        </is>
      </c>
      <c r="E412" s="4" t="inlineStr">
        <is>
          <t>SERVIÇOS INICIAIS</t>
        </is>
      </c>
      <c r="F412" s="119" t="n">
        <v>45944</v>
      </c>
      <c r="G412" s="119" t="n">
        <v>45950</v>
      </c>
      <c r="H412" s="119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11215700</v>
      </c>
      <c r="C413" s="4" t="inlineStr">
        <is>
          <t>BLOCOS E CINTAS - TORRE</t>
        </is>
      </c>
      <c r="D413" s="4" t="inlineStr">
        <is>
          <t>BLOCOS E CINTAS TRECHO F - CONCRETAGEM</t>
        </is>
      </c>
      <c r="E413" s="4" t="inlineStr">
        <is>
          <t>SERVIÇOS INICIAIS</t>
        </is>
      </c>
      <c r="F413" s="119" t="n">
        <v>45950</v>
      </c>
      <c r="G413" s="119" t="n">
        <v>45950</v>
      </c>
      <c r="H413" s="119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11215701</v>
      </c>
      <c r="C414" s="4" t="inlineStr">
        <is>
          <t>BLOCOS E CINTAS - TORRE</t>
        </is>
      </c>
      <c r="D414" s="4" t="inlineStr">
        <is>
          <t>BLOCOS E CINTAS TRECHO G - B17- ESCAVAÇÃO</t>
        </is>
      </c>
      <c r="E414" s="4" t="inlineStr">
        <is>
          <t>SERVIÇOS INICIAIS</t>
        </is>
      </c>
      <c r="F414" s="119" t="n">
        <v>45951</v>
      </c>
      <c r="G414" s="119" t="n">
        <v>45958</v>
      </c>
      <c r="H414" s="119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11215702</v>
      </c>
      <c r="C415" s="4" t="inlineStr">
        <is>
          <t>BLOCOS E CINTAS - TORRE</t>
        </is>
      </c>
      <c r="D415" s="4" t="inlineStr">
        <is>
          <t>BLOCOS E CINTAS TRECHO G - B17 - COLARIM</t>
        </is>
      </c>
      <c r="E415" s="4" t="inlineStr">
        <is>
          <t>SERVIÇOS INICIAIS</t>
        </is>
      </c>
      <c r="F415" s="119" t="n">
        <v>45959</v>
      </c>
      <c r="G415" s="119" t="n">
        <v>45964</v>
      </c>
      <c r="H415" s="119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11215703</v>
      </c>
      <c r="C416" s="4" t="inlineStr">
        <is>
          <t>BLOCOS E CINTAS - TORRE</t>
        </is>
      </c>
      <c r="D416" s="4" t="inlineStr">
        <is>
          <t>BLOCOS E CINTAS TRECHO G - B17 - ARMAÇÃO</t>
        </is>
      </c>
      <c r="E416" s="4" t="inlineStr">
        <is>
          <t>SERVIÇOS INICIAIS</t>
        </is>
      </c>
      <c r="F416" s="119" t="n">
        <v>45959</v>
      </c>
      <c r="G416" s="119" t="n">
        <v>45964</v>
      </c>
      <c r="H416" s="119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11215704</v>
      </c>
      <c r="C417" s="4" t="inlineStr">
        <is>
          <t>BLOCOS E CINTAS - TORRE</t>
        </is>
      </c>
      <c r="D417" s="4" t="inlineStr">
        <is>
          <t>BLOCOS E CINTAS TRECHO G - B17 - CONCRETAGEM</t>
        </is>
      </c>
      <c r="E417" s="4" t="inlineStr">
        <is>
          <t>SERVIÇOS INICIAIS</t>
        </is>
      </c>
      <c r="F417" s="119" t="n">
        <v>45964</v>
      </c>
      <c r="G417" s="119" t="n">
        <v>45964</v>
      </c>
      <c r="H417" s="119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11215705</v>
      </c>
      <c r="C418" s="4" t="inlineStr">
        <is>
          <t>BLOCOS E CINTAS - TORRE</t>
        </is>
      </c>
      <c r="D418" s="4" t="inlineStr">
        <is>
          <t>BLOCOS E CINTAS TRECHO H - B15/B16 - ESCAVAÇÃO</t>
        </is>
      </c>
      <c r="E418" s="4" t="inlineStr">
        <is>
          <t>SERVIÇOS INICIAIS</t>
        </is>
      </c>
      <c r="F418" s="119" t="n">
        <v>45953</v>
      </c>
      <c r="G418" s="119" t="n">
        <v>45960</v>
      </c>
      <c r="H418" s="119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11215706</v>
      </c>
      <c r="C419" s="4" t="inlineStr">
        <is>
          <t>BLOCOS E CINTAS - TORRE</t>
        </is>
      </c>
      <c r="D419" s="4" t="inlineStr">
        <is>
          <t>BLOCOS E CINTAS TRECHO H - B15/B16 - COLARIM</t>
        </is>
      </c>
      <c r="E419" s="4" t="inlineStr">
        <is>
          <t>SERVIÇOS INICIAIS</t>
        </is>
      </c>
      <c r="F419" s="119" t="n">
        <v>45965</v>
      </c>
      <c r="G419" s="119" t="n">
        <v>45968</v>
      </c>
      <c r="H419" s="119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11215802</v>
      </c>
      <c r="C420" s="4" t="inlineStr">
        <is>
          <t>BLOCOS E CINTAS - TORRE</t>
        </is>
      </c>
      <c r="D420" s="4" t="inlineStr">
        <is>
          <t>BLOCOS E CINTAS TRECHO H - B15/B16 - ARMAÇÃO</t>
        </is>
      </c>
      <c r="E420" s="4" t="inlineStr">
        <is>
          <t>SERVIÇOS INICIAIS</t>
        </is>
      </c>
      <c r="F420" s="119" t="n">
        <v>45965</v>
      </c>
      <c r="G420" s="119" t="n">
        <v>45968</v>
      </c>
      <c r="H420" s="119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11215803</v>
      </c>
      <c r="C421" s="4" t="inlineStr">
        <is>
          <t>BLOCOS E CINTAS - TORRE</t>
        </is>
      </c>
      <c r="D421" s="4" t="inlineStr">
        <is>
          <t>BLOCOS E CINTAS TRECHO H - B15/B16 - CONCRETAGEM</t>
        </is>
      </c>
      <c r="E421" s="4" t="inlineStr">
        <is>
          <t>SERVIÇOS INICIAIS</t>
        </is>
      </c>
      <c r="F421" s="119" t="n">
        <v>45968</v>
      </c>
      <c r="G421" s="119" t="n">
        <v>45968</v>
      </c>
      <c r="H421" s="119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11215804</v>
      </c>
      <c r="C422" s="4" t="inlineStr">
        <is>
          <t>BLOCOS E CINTAS - TORRE</t>
        </is>
      </c>
      <c r="D422" s="4" t="inlineStr">
        <is>
          <t>BLOCOS E CINTAS TRECHO I - ESCAVAÇÃO</t>
        </is>
      </c>
      <c r="E422" s="4" t="inlineStr">
        <is>
          <t>SERVIÇOS INICIAIS</t>
        </is>
      </c>
      <c r="F422" s="119" t="n">
        <v>45929</v>
      </c>
      <c r="G422" s="119" t="n">
        <v>45933</v>
      </c>
      <c r="H422" s="119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11215805</v>
      </c>
      <c r="C423" s="4" t="inlineStr">
        <is>
          <t>BLOCOS E CINTAS - TORRE</t>
        </is>
      </c>
      <c r="D423" s="4" t="inlineStr">
        <is>
          <t>BLOCOS E CINTAS TRECHO I - COLARIM</t>
        </is>
      </c>
      <c r="E423" s="4" t="inlineStr">
        <is>
          <t>SERVIÇOS INICIAIS</t>
        </is>
      </c>
      <c r="F423" s="119" t="n">
        <v>45937</v>
      </c>
      <c r="G423" s="119" t="n">
        <v>45940</v>
      </c>
      <c r="H423" s="119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11215806</v>
      </c>
      <c r="C424" s="4" t="inlineStr">
        <is>
          <t>BLOCOS E CINTAS - TORRE</t>
        </is>
      </c>
      <c r="D424" s="4" t="inlineStr">
        <is>
          <t>BLOCOS E CINTAS TRECHO I - ARMAÇÃO</t>
        </is>
      </c>
      <c r="E424" s="4" t="inlineStr">
        <is>
          <t>SERVIÇOS INICIAIS</t>
        </is>
      </c>
      <c r="F424" s="119" t="n">
        <v>45937</v>
      </c>
      <c r="G424" s="119" t="n">
        <v>45940</v>
      </c>
      <c r="H424" s="119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11215807</v>
      </c>
      <c r="C425" s="4" t="inlineStr">
        <is>
          <t>BLOCOS E CINTAS - TORRE</t>
        </is>
      </c>
      <c r="D425" s="4" t="inlineStr">
        <is>
          <t>BLOCOS E CINTAS TRECHO I - CONCRETAGEM</t>
        </is>
      </c>
      <c r="E425" s="4" t="inlineStr">
        <is>
          <t>SERVIÇOS INICIAIS</t>
        </is>
      </c>
      <c r="F425" s="119" t="n">
        <v>45940</v>
      </c>
      <c r="G425" s="119" t="n">
        <v>45940</v>
      </c>
      <c r="H425" s="119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11215813</v>
      </c>
      <c r="C426" s="4" t="inlineStr">
        <is>
          <t>BLOCOS E CINTAS - TORRE</t>
        </is>
      </c>
      <c r="D426" s="4" t="inlineStr">
        <is>
          <t>BLOCOS E CINTAS TRECHO J - ESCAVAÇÃO</t>
        </is>
      </c>
      <c r="E426" s="4" t="inlineStr">
        <is>
          <t>SERVIÇOS INICIAIS</t>
        </is>
      </c>
      <c r="F426" s="119" t="n">
        <v>45929</v>
      </c>
      <c r="G426" s="119" t="n">
        <v>45933</v>
      </c>
      <c r="H426" s="119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11215814</v>
      </c>
      <c r="C427" s="4" t="inlineStr">
        <is>
          <t>BLOCOS E CINTAS - TORRE</t>
        </is>
      </c>
      <c r="D427" s="4" t="inlineStr">
        <is>
          <t>BLOCOS E CINTAS TRECHO J - COLARIM</t>
        </is>
      </c>
      <c r="E427" s="4" t="inlineStr">
        <is>
          <t>SERVIÇOS INICIAIS</t>
        </is>
      </c>
      <c r="F427" s="119" t="n">
        <v>45937</v>
      </c>
      <c r="G427" s="119" t="n">
        <v>45940</v>
      </c>
      <c r="H427" s="119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11215815</v>
      </c>
      <c r="C428" s="4" t="inlineStr">
        <is>
          <t>BLOCOS E CINTAS - TORRE</t>
        </is>
      </c>
      <c r="D428" s="4" t="inlineStr">
        <is>
          <t>BLOCOS E CINTAS TRECHO J - ARMAÇÃO</t>
        </is>
      </c>
      <c r="E428" s="4" t="inlineStr">
        <is>
          <t>SERVIÇOS INICIAIS</t>
        </is>
      </c>
      <c r="F428" s="119" t="n">
        <v>45937</v>
      </c>
      <c r="G428" s="119" t="n">
        <v>45940</v>
      </c>
      <c r="H428" s="119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11215816</v>
      </c>
      <c r="C429" s="4" t="inlineStr">
        <is>
          <t>BLOCOS E CINTAS - TORRE</t>
        </is>
      </c>
      <c r="D429" s="4" t="inlineStr">
        <is>
          <t>BLOCOS E CINTAS TRECHO J - CONCRETAGEM</t>
        </is>
      </c>
      <c r="E429" s="4" t="inlineStr">
        <is>
          <t>SERVIÇOS INICIAIS</t>
        </is>
      </c>
      <c r="F429" s="119" t="n">
        <v>45940</v>
      </c>
      <c r="G429" s="119" t="n">
        <v>45940</v>
      </c>
      <c r="H429" s="119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11215820</v>
      </c>
      <c r="C430" s="4" t="inlineStr">
        <is>
          <t>BLOCOS E CINTAS - TORRE</t>
        </is>
      </c>
      <c r="D430" s="4" t="inlineStr">
        <is>
          <t>BLOCOS E CINTAS TRECHO K - ESCAVAÇÃO</t>
        </is>
      </c>
      <c r="E430" s="4" t="inlineStr">
        <is>
          <t>SERVIÇOS INICIAIS</t>
        </is>
      </c>
      <c r="F430" s="119" t="n">
        <v>45940</v>
      </c>
      <c r="G430" s="119" t="n">
        <v>45946</v>
      </c>
      <c r="H430" s="119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11215821</v>
      </c>
      <c r="C431" s="4" t="inlineStr">
        <is>
          <t>BLOCOS E CINTAS - TORRE</t>
        </is>
      </c>
      <c r="D431" s="4" t="inlineStr">
        <is>
          <t>BLOCOS E CINTAS TRECHO K - COLARIM</t>
        </is>
      </c>
      <c r="E431" s="4" t="inlineStr">
        <is>
          <t>SERVIÇOS INICIAIS</t>
        </is>
      </c>
      <c r="F431" s="119" t="n">
        <v>45950</v>
      </c>
      <c r="G431" s="119" t="n">
        <v>45953</v>
      </c>
      <c r="H431" s="119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11215822</v>
      </c>
      <c r="C432" s="4" t="inlineStr">
        <is>
          <t>BLOCOS E CINTAS - TORRE</t>
        </is>
      </c>
      <c r="D432" s="4" t="inlineStr">
        <is>
          <t>BLOCOS E CINTAS TRECHO K - ARMAÇÃO</t>
        </is>
      </c>
      <c r="E432" s="4" t="inlineStr">
        <is>
          <t>SERVIÇOS INICIAIS</t>
        </is>
      </c>
      <c r="F432" s="119" t="n">
        <v>45950</v>
      </c>
      <c r="G432" s="119" t="n">
        <v>45953</v>
      </c>
      <c r="H432" s="119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11215823</v>
      </c>
      <c r="C433" s="4" t="inlineStr">
        <is>
          <t>BLOCOS E CINTAS - TORRE</t>
        </is>
      </c>
      <c r="D433" s="4" t="inlineStr">
        <is>
          <t>BLOCOS E CINTAS TRECHO K - CONCRETAGEM</t>
        </is>
      </c>
      <c r="E433" s="4" t="inlineStr">
        <is>
          <t>SERVIÇOS INICIAIS</t>
        </is>
      </c>
      <c r="F433" s="119" t="n">
        <v>45953</v>
      </c>
      <c r="G433" s="119" t="n">
        <v>45953</v>
      </c>
      <c r="H433" s="119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11215824</v>
      </c>
      <c r="C434" s="4" t="inlineStr">
        <is>
          <t>BLOCOS E CINTAS - TORRE</t>
        </is>
      </c>
      <c r="D434" s="4" t="inlineStr">
        <is>
          <t>BLOCOS E CINTAS TRECHO L - B132/B125/B117/B134 - ESCAVAÇÃO</t>
        </is>
      </c>
      <c r="E434" s="4" t="inlineStr">
        <is>
          <t>SERVIÇOS INICIAIS</t>
        </is>
      </c>
      <c r="F434" s="119" t="n">
        <v>45957</v>
      </c>
      <c r="G434" s="119" t="n">
        <v>45961</v>
      </c>
      <c r="H434" s="119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11215825</v>
      </c>
      <c r="C435" s="4" t="inlineStr">
        <is>
          <t>BLOCOS E CINTAS - TORRE</t>
        </is>
      </c>
      <c r="D435" s="4" t="inlineStr">
        <is>
          <t>BLOCOS E CINTAS TRECHO L - B132/B125/B117/B134 - COLARIM</t>
        </is>
      </c>
      <c r="E435" s="4" t="inlineStr">
        <is>
          <t>SERVIÇOS INICIAIS</t>
        </is>
      </c>
      <c r="F435" s="119" t="n">
        <v>45965</v>
      </c>
      <c r="G435" s="119" t="n">
        <v>45968</v>
      </c>
      <c r="H435" s="119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11215826</v>
      </c>
      <c r="C436" s="4" t="inlineStr">
        <is>
          <t>BLOCOS E CINTAS - TORRE</t>
        </is>
      </c>
      <c r="D436" s="4" t="inlineStr">
        <is>
          <t>BLOCOS E CINTAS TRECHO L - B132/B125/B117/B134 - ARMAÇÃO</t>
        </is>
      </c>
      <c r="E436" s="4" t="inlineStr">
        <is>
          <t>SERVIÇOS INICIAIS</t>
        </is>
      </c>
      <c r="F436" s="119" t="n">
        <v>45965</v>
      </c>
      <c r="G436" s="119" t="n">
        <v>45968</v>
      </c>
      <c r="H436" s="119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11215827</v>
      </c>
      <c r="C437" s="4" t="inlineStr">
        <is>
          <t>BLOCOS E CINTAS - TORRE</t>
        </is>
      </c>
      <c r="D437" s="4" t="inlineStr">
        <is>
          <t>BLOCOS E CINTAS TRECHO L - B132/B125/B117/B134 - CONCRETAGEM</t>
        </is>
      </c>
      <c r="E437" s="4" t="inlineStr">
        <is>
          <t>SERVIÇOS INICIAIS</t>
        </is>
      </c>
      <c r="F437" s="119" t="n">
        <v>45968</v>
      </c>
      <c r="G437" s="119" t="n">
        <v>45968</v>
      </c>
      <c r="H437" s="119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11215828</v>
      </c>
      <c r="C438" s="4" t="inlineStr">
        <is>
          <t>BLOCOS E CINTAS - TORRE</t>
        </is>
      </c>
      <c r="D438" s="4" t="inlineStr">
        <is>
          <t>BLOCOS E CINTAS TRECHO M - B101/B107/B118/B126 - ESCAVAÇÃO</t>
        </is>
      </c>
      <c r="E438" s="4" t="inlineStr">
        <is>
          <t>SERVIÇOS INICIAIS</t>
        </is>
      </c>
      <c r="F438" s="119" t="n">
        <v>45965</v>
      </c>
      <c r="G438" s="119" t="n">
        <v>45971</v>
      </c>
      <c r="H438" s="119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11215829</v>
      </c>
      <c r="C439" s="4" t="inlineStr">
        <is>
          <t>BLOCOS E CINTAS - TORRE</t>
        </is>
      </c>
      <c r="D439" s="4" t="inlineStr">
        <is>
          <t>BLOCOS E CINTAS TRECHO M - B101/B107/B118/B126 - COLARIM</t>
        </is>
      </c>
      <c r="E439" s="4" t="inlineStr">
        <is>
          <t>SERVIÇOS INICIAIS</t>
        </is>
      </c>
      <c r="F439" s="119" t="n">
        <v>45973</v>
      </c>
      <c r="G439" s="119" t="n">
        <v>45974</v>
      </c>
      <c r="H439" s="119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11215830</v>
      </c>
      <c r="C440" s="4" t="inlineStr">
        <is>
          <t>BLOCOS E CINTAS - TORRE</t>
        </is>
      </c>
      <c r="D440" s="4" t="inlineStr">
        <is>
          <t>BLOCOS E CINTAS TRECHO M -- B101/B107/B118/B126  ARMAÇÃO</t>
        </is>
      </c>
      <c r="E440" s="4" t="inlineStr">
        <is>
          <t>SERVIÇOS INICIAIS</t>
        </is>
      </c>
      <c r="F440" s="119" t="n">
        <v>45973</v>
      </c>
      <c r="G440" s="119" t="n">
        <v>45975</v>
      </c>
      <c r="H440" s="119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11215831</v>
      </c>
      <c r="C441" s="4" t="inlineStr">
        <is>
          <t>BLOCOS E CINTAS - TORRE</t>
        </is>
      </c>
      <c r="D441" s="4" t="inlineStr">
        <is>
          <t>BLOCOS E CINTAS TRECHO M - B101/B107/B118/B126 - CONCRETAGEM</t>
        </is>
      </c>
      <c r="E441" s="4" t="inlineStr">
        <is>
          <t>SERVIÇOS INICIAIS</t>
        </is>
      </c>
      <c r="F441" s="119" t="n">
        <v>45975</v>
      </c>
      <c r="G441" s="119" t="n">
        <v>45975</v>
      </c>
      <c r="H441" s="119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11215832</v>
      </c>
      <c r="C442" s="4" t="inlineStr">
        <is>
          <t>BLOCOS E CINTAS - TORRE</t>
        </is>
      </c>
      <c r="D442" s="4" t="inlineStr">
        <is>
          <t>BLOCOS E CINTAS TRECHO N - ESCAVAÇÃO</t>
        </is>
      </c>
      <c r="E442" s="4" t="inlineStr">
        <is>
          <t>SERVIÇOS INICIAIS</t>
        </is>
      </c>
      <c r="F442" s="119" t="n">
        <v>45868</v>
      </c>
      <c r="G442" s="119" t="n">
        <v>45940</v>
      </c>
      <c r="H442" s="119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11215834</v>
      </c>
      <c r="C443" s="4" t="inlineStr">
        <is>
          <t>BLOCOS E CINTAS - TORRE</t>
        </is>
      </c>
      <c r="D443" s="4" t="inlineStr">
        <is>
          <t>BLOCOS E CINTAS TRECHO N - ARMAÇÃO</t>
        </is>
      </c>
      <c r="E443" s="4" t="inlineStr">
        <is>
          <t>SERVIÇOS INICIAIS</t>
        </is>
      </c>
      <c r="F443" s="119" t="n">
        <v>45946</v>
      </c>
      <c r="G443" s="119" t="n">
        <v>45953</v>
      </c>
      <c r="H443" s="119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11215835</v>
      </c>
      <c r="C444" s="4" t="inlineStr">
        <is>
          <t>BLOCOS E CINTAS - TORRE</t>
        </is>
      </c>
      <c r="D444" s="4" t="inlineStr">
        <is>
          <t>BLOCOS E CINTAS TRECHO N - CONCRETAGEM 1ª ETAPA</t>
        </is>
      </c>
      <c r="E444" s="4" t="inlineStr">
        <is>
          <t>SERVIÇOS INICIAIS</t>
        </is>
      </c>
      <c r="F444" s="119" t="n">
        <v>45954</v>
      </c>
      <c r="G444" s="119" t="n">
        <v>45954</v>
      </c>
      <c r="H444" s="119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13404732</v>
      </c>
      <c r="C445" s="4" t="inlineStr">
        <is>
          <t>BLOCOS E CINTAS - TORRE</t>
        </is>
      </c>
      <c r="D445" s="4" t="inlineStr">
        <is>
          <t>BLOCOS E CINTAS TRECHO N - CONCRETAGEM 2ª ETAPA</t>
        </is>
      </c>
      <c r="E445" s="4" t="inlineStr">
        <is>
          <t>SERVIÇOS INICIAIS</t>
        </is>
      </c>
      <c r="F445" s="119" t="n">
        <v>45960</v>
      </c>
      <c r="G445" s="119" t="n">
        <v>45960</v>
      </c>
      <c r="H445" s="119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13774586</v>
      </c>
      <c r="C446" s="4" t="inlineStr">
        <is>
          <t>BLOCOS E CINTAS - TORRE</t>
        </is>
      </c>
      <c r="D446" s="4" t="inlineStr">
        <is>
          <t>BLOCOS E CINTAS TRECHO E - CHAPISCO/DRENO/MAGRO</t>
        </is>
      </c>
      <c r="E446" s="4" t="inlineStr">
        <is>
          <t>SERVIÇOS INICIAIS</t>
        </is>
      </c>
      <c r="F446" s="119" t="n">
        <v>45931</v>
      </c>
      <c r="G446" s="119" t="n">
        <v>45936</v>
      </c>
      <c r="H446" s="119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13774587</v>
      </c>
      <c r="C447" s="4" t="inlineStr">
        <is>
          <t>BLOCOS E CINTAS - TORRE</t>
        </is>
      </c>
      <c r="D447" s="4" t="inlineStr">
        <is>
          <t>BLOCOS E CINTAS TRECHO F - CHAPISCO/DRENO/MAGRO</t>
        </is>
      </c>
      <c r="E447" s="4" t="inlineStr">
        <is>
          <t>SERVIÇOS INICIAIS</t>
        </is>
      </c>
      <c r="F447" s="119" t="n">
        <v>45938</v>
      </c>
      <c r="G447" s="119" t="n">
        <v>45943</v>
      </c>
      <c r="H447" s="119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13774588</v>
      </c>
      <c r="C448" s="4" t="inlineStr">
        <is>
          <t>BLOCOS E CINTAS - TORRE</t>
        </is>
      </c>
      <c r="D448" s="4" t="inlineStr">
        <is>
          <t>BLOCOS E CINTAS TRECHO G - CHAPISCO/DRENO/MAGRO</t>
        </is>
      </c>
      <c r="E448" s="4" t="inlineStr">
        <is>
          <t>SERVIÇOS INICIAIS</t>
        </is>
      </c>
      <c r="F448" s="119" t="n">
        <v>45953</v>
      </c>
      <c r="G448" s="119" t="n">
        <v>45958</v>
      </c>
      <c r="H448" s="119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13774589</v>
      </c>
      <c r="C449" s="4" t="inlineStr">
        <is>
          <t>BLOCOS E CINTAS - TORRE</t>
        </is>
      </c>
      <c r="D449" s="4" t="inlineStr">
        <is>
          <t>BLOCOS E CINTAS TRECHO H - CHAPISCO/DRENO/MAGRO</t>
        </is>
      </c>
      <c r="E449" s="4" t="inlineStr">
        <is>
          <t>SERVIÇOS INICIAIS</t>
        </is>
      </c>
      <c r="F449" s="119" t="n">
        <v>45959</v>
      </c>
      <c r="G449" s="119" t="n">
        <v>45964</v>
      </c>
      <c r="H449" s="119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13774590</v>
      </c>
      <c r="C450" s="4" t="inlineStr">
        <is>
          <t>BLOCOS E CINTAS - TORRE</t>
        </is>
      </c>
      <c r="D450" s="4" t="inlineStr">
        <is>
          <t>BLOCOS E CINTAS TRECHO I - CHAPISCO/DRENO/MAGRO</t>
        </is>
      </c>
      <c r="E450" s="4" t="inlineStr">
        <is>
          <t>SERVIÇOS INICIAIS</t>
        </is>
      </c>
      <c r="F450" s="119" t="n">
        <v>45931</v>
      </c>
      <c r="G450" s="119" t="n">
        <v>45936</v>
      </c>
      <c r="H450" s="119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13774591</v>
      </c>
      <c r="C451" s="4" t="inlineStr">
        <is>
          <t>BLOCOS E CINTAS - TORRE</t>
        </is>
      </c>
      <c r="D451" s="4" t="inlineStr">
        <is>
          <t>BLOCOS E CINTAS TRECHO J - CHAPISCO/DRENO/MAGRO</t>
        </is>
      </c>
      <c r="E451" s="4" t="inlineStr">
        <is>
          <t>SERVIÇOS INICIAIS</t>
        </is>
      </c>
      <c r="F451" s="119" t="n">
        <v>45931</v>
      </c>
      <c r="G451" s="119" t="n">
        <v>45936</v>
      </c>
      <c r="H451" s="119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13774592</v>
      </c>
      <c r="C452" s="4" t="inlineStr">
        <is>
          <t>BLOCOS E CINTAS - TORRE</t>
        </is>
      </c>
      <c r="D452" s="4" t="inlineStr">
        <is>
          <t>BLOCOS E CINTAS TRECHO K - CHAPISCO/DRENO/MAGRO</t>
        </is>
      </c>
      <c r="E452" s="4" t="inlineStr">
        <is>
          <t>SERVIÇOS INICIAIS</t>
        </is>
      </c>
      <c r="F452" s="119" t="n">
        <v>45944</v>
      </c>
      <c r="G452" s="119" t="n">
        <v>45947</v>
      </c>
      <c r="H452" s="119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13774593</v>
      </c>
      <c r="C453" s="4" t="inlineStr">
        <is>
          <t>BLOCOS E CINTAS - TORRE</t>
        </is>
      </c>
      <c r="D453" s="4" t="inlineStr">
        <is>
          <t>BLOCOS E CINTAS TRECHO L - CHAPISCO/DRENO/MAGRO</t>
        </is>
      </c>
      <c r="E453" s="4" t="inlineStr">
        <is>
          <t>SERVIÇOS INICIAIS</t>
        </is>
      </c>
      <c r="F453" s="119" t="n">
        <v>45959</v>
      </c>
      <c r="G453" s="119" t="n">
        <v>45964</v>
      </c>
      <c r="H453" s="119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13774594</v>
      </c>
      <c r="C454" s="4" t="inlineStr">
        <is>
          <t>BLOCOS E CINTAS - TORRE</t>
        </is>
      </c>
      <c r="D454" s="4" t="inlineStr">
        <is>
          <t>BLOCOS E CINTAS TRECHO M - CHAPISCO/DRENO/MAGRO</t>
        </is>
      </c>
      <c r="E454" s="4" t="inlineStr">
        <is>
          <t>SERVIÇOS INICIAIS</t>
        </is>
      </c>
      <c r="F454" s="119" t="n">
        <v>45967</v>
      </c>
      <c r="G454" s="119" t="n">
        <v>45972</v>
      </c>
      <c r="H454" s="119" t="n">
        <v>46293</v>
      </c>
      <c r="I454" s="4" t="n">
        <v>100</v>
      </c>
      <c r="J454" s="4" t="n">
        <v>100</v>
      </c>
      <c r="K454" s="4" t="n">
        <v>100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13774595</v>
      </c>
      <c r="C455" s="4" t="inlineStr">
        <is>
          <t>BLOCOS E CINTAS - TORRE</t>
        </is>
      </c>
      <c r="D455" s="4" t="inlineStr">
        <is>
          <t>BLOCOS E CINTAS TRECHO D - COLARIM</t>
        </is>
      </c>
      <c r="E455" s="4" t="inlineStr">
        <is>
          <t>SERVIÇOS INICIAIS</t>
        </is>
      </c>
      <c r="F455" s="119" t="n">
        <v>45868</v>
      </c>
      <c r="G455" s="119" t="n">
        <v>45873</v>
      </c>
      <c r="H455" s="119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13775254</v>
      </c>
      <c r="C456" s="4" t="inlineStr">
        <is>
          <t>BLOCOS E CINTAS - TORRE</t>
        </is>
      </c>
      <c r="D456" s="4" t="inlineStr">
        <is>
          <t>BLOCOS E CINTAS TRECHO N - CHAPISCO/DRENO/MAGRO</t>
        </is>
      </c>
      <c r="E456" s="4" t="inlineStr">
        <is>
          <t>SERVIÇOS INICIAIS</t>
        </is>
      </c>
      <c r="F456" s="119" t="n">
        <v>45940</v>
      </c>
      <c r="G456" s="119" t="n">
        <v>45945</v>
      </c>
      <c r="H456" s="119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13779853</v>
      </c>
      <c r="C457" s="4" t="inlineStr">
        <is>
          <t>BLOCOS E CINTAS - TORRE</t>
        </is>
      </c>
      <c r="D457" s="4" t="inlineStr">
        <is>
          <t>CINTAS E PILARES ATÉ 1124,64 - BLOCÃO ELEVADOR</t>
        </is>
      </c>
      <c r="E457" s="4" t="inlineStr">
        <is>
          <t>SERVIÇOS INICIAIS</t>
        </is>
      </c>
      <c r="F457" s="119" t="n">
        <v>45961</v>
      </c>
      <c r="G457" s="119" t="n">
        <v>45975</v>
      </c>
      <c r="H457" s="119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26734326</v>
      </c>
      <c r="C458" s="4" t="inlineStr">
        <is>
          <t>ESTRUTURA - PROJEÇÃO ALAMEDA - MEDIÇÃO</t>
        </is>
      </c>
      <c r="D458" s="4" t="inlineStr">
        <is>
          <t>-</t>
        </is>
      </c>
      <c r="E458" s="4" t="inlineStr">
        <is>
          <t>4º SUBSOLO</t>
        </is>
      </c>
      <c r="F458" s="119" t="n">
        <v>45873</v>
      </c>
      <c r="G458" s="119" t="n">
        <v>45887</v>
      </c>
      <c r="H458" s="119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9522309</v>
      </c>
      <c r="C459" s="4" t="inlineStr">
        <is>
          <t>ESTRUTURA - PROJEÇÃO ALAMEDA - MEDIÇÃO</t>
        </is>
      </c>
      <c r="D459" s="4" t="inlineStr">
        <is>
          <t>Forma Pilar</t>
        </is>
      </c>
      <c r="E459" s="4" t="inlineStr">
        <is>
          <t>4º SUBSOLO</t>
        </is>
      </c>
      <c r="F459" s="119" t="n">
        <v>45873</v>
      </c>
      <c r="G459" s="119" t="n">
        <v>45874</v>
      </c>
      <c r="H459" s="119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9522310</v>
      </c>
      <c r="C460" s="4" t="inlineStr">
        <is>
          <t>ESTRUTURA - PROJEÇÃO ALAMEDA - MEDIÇÃO</t>
        </is>
      </c>
      <c r="D460" s="4" t="inlineStr">
        <is>
          <t>Armação Pilar</t>
        </is>
      </c>
      <c r="E460" s="4" t="inlineStr">
        <is>
          <t>4º SUBSOLO</t>
        </is>
      </c>
      <c r="F460" s="119" t="n">
        <v>45875</v>
      </c>
      <c r="G460" s="119" t="n">
        <v>45876</v>
      </c>
      <c r="H460" s="119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9522311</v>
      </c>
      <c r="C461" s="4" t="inlineStr">
        <is>
          <t>ESTRUTURA - PROJEÇÃO ALAMEDA - MEDIÇÃO</t>
        </is>
      </c>
      <c r="D461" s="4" t="inlineStr">
        <is>
          <t>Escoramento</t>
        </is>
      </c>
      <c r="E461" s="4" t="inlineStr">
        <is>
          <t>4º SUBSOLO</t>
        </is>
      </c>
      <c r="F461" s="119" t="n">
        <v>45876</v>
      </c>
      <c r="G461" s="119" t="n">
        <v>45876</v>
      </c>
      <c r="H461" s="119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9522312</v>
      </c>
      <c r="C462" s="4" t="inlineStr">
        <is>
          <t>ESTRUTURA - PROJEÇÃO ALAMEDA - MEDIÇÃO</t>
        </is>
      </c>
      <c r="D462" s="4" t="inlineStr">
        <is>
          <t>Concretagem Pilar</t>
        </is>
      </c>
      <c r="E462" s="4" t="inlineStr">
        <is>
          <t>4º SUBSOLO</t>
        </is>
      </c>
      <c r="F462" s="119" t="n">
        <v>45877</v>
      </c>
      <c r="G462" s="119" t="n">
        <v>45877</v>
      </c>
      <c r="H462" s="119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9522313</v>
      </c>
      <c r="C463" s="4" t="inlineStr">
        <is>
          <t>ESTRUTURA - PROJEÇÃO ALAMEDA - MEDIÇÃO</t>
        </is>
      </c>
      <c r="D463" s="4" t="inlineStr">
        <is>
          <t>Forma Vigas e Lajes</t>
        </is>
      </c>
      <c r="E463" s="4" t="inlineStr">
        <is>
          <t>4º SUBSOLO</t>
        </is>
      </c>
      <c r="F463" s="119" t="n">
        <v>45880</v>
      </c>
      <c r="G463" s="119" t="n">
        <v>45883</v>
      </c>
      <c r="H463" s="119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9522314</v>
      </c>
      <c r="C464" s="4" t="inlineStr">
        <is>
          <t>ESTRUTURA - PROJEÇÃO ALAMEDA - MEDIÇÃO</t>
        </is>
      </c>
      <c r="D464" s="4" t="inlineStr">
        <is>
          <t>Armação Vigas e Lajes</t>
        </is>
      </c>
      <c r="E464" s="4" t="inlineStr">
        <is>
          <t>4º SUBSOLO</t>
        </is>
      </c>
      <c r="F464" s="119" t="n">
        <v>45881</v>
      </c>
      <c r="G464" s="119" t="n">
        <v>45887</v>
      </c>
      <c r="H464" s="119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9522315</v>
      </c>
      <c r="C465" s="4" t="inlineStr">
        <is>
          <t>ESTRUTURA - PROJEÇÃO ALAMEDA - MEDIÇÃO</t>
        </is>
      </c>
      <c r="D465" s="4" t="inlineStr">
        <is>
          <t>Passagem Hidráulica</t>
        </is>
      </c>
      <c r="E465" s="4" t="inlineStr">
        <is>
          <t>4º SUBSOLO</t>
        </is>
      </c>
      <c r="F465" s="119" t="n">
        <v>45883</v>
      </c>
      <c r="G465" s="119" t="n">
        <v>45883</v>
      </c>
      <c r="H465" s="119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9522316</v>
      </c>
      <c r="C466" s="4" t="inlineStr">
        <is>
          <t>ESTRUTURA - PROJEÇÃO ALAMEDA - MEDIÇÃO</t>
        </is>
      </c>
      <c r="D466" s="4" t="inlineStr">
        <is>
          <t>Passagem Elétrica</t>
        </is>
      </c>
      <c r="E466" s="4" t="inlineStr">
        <is>
          <t>4º SUBSOLO</t>
        </is>
      </c>
      <c r="F466" s="119" t="n">
        <v>45883</v>
      </c>
      <c r="G466" s="119" t="n">
        <v>45883</v>
      </c>
      <c r="H466" s="119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9522317</v>
      </c>
      <c r="C467" s="4" t="inlineStr">
        <is>
          <t>ESTRUTURA - PROJEÇÃO ALAMEDA - MEDIÇÃO</t>
        </is>
      </c>
      <c r="D467" s="4" t="inlineStr">
        <is>
          <t>Concretagem</t>
        </is>
      </c>
      <c r="E467" s="4" t="inlineStr">
        <is>
          <t>4º SUBSOLO</t>
        </is>
      </c>
      <c r="F467" s="119" t="n">
        <v>45887</v>
      </c>
      <c r="G467" s="119" t="n">
        <v>45887</v>
      </c>
      <c r="H467" s="119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26734327</v>
      </c>
      <c r="C468" s="4" t="inlineStr">
        <is>
          <t>ESTRUTURA - PROJEÇÃO ALAMEDA - MEDIÇÃO</t>
        </is>
      </c>
      <c r="D468" s="4" t="inlineStr">
        <is>
          <t>-</t>
        </is>
      </c>
      <c r="E468" s="4" t="inlineStr">
        <is>
          <t>3º SUBSOLO</t>
        </is>
      </c>
      <c r="F468" s="119" t="n">
        <v>45887</v>
      </c>
      <c r="G468" s="119" t="n">
        <v>45908</v>
      </c>
      <c r="H468" s="119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9522318</v>
      </c>
      <c r="C469" s="4" t="inlineStr">
        <is>
          <t>ESTRUTURA - PROJEÇÃO ALAMEDA - MEDIÇÃO</t>
        </is>
      </c>
      <c r="D469" s="4" t="inlineStr">
        <is>
          <t>Forma Pilar</t>
        </is>
      </c>
      <c r="E469" s="4" t="inlineStr">
        <is>
          <t>3º SUBSOLO</t>
        </is>
      </c>
      <c r="F469" s="119" t="n">
        <v>45887</v>
      </c>
      <c r="G469" s="119" t="n">
        <v>45889</v>
      </c>
      <c r="H469" s="119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9522319</v>
      </c>
      <c r="C470" s="4" t="inlineStr">
        <is>
          <t>ESTRUTURA - PROJEÇÃO ALAMEDA - MEDIÇÃO</t>
        </is>
      </c>
      <c r="D470" s="4" t="inlineStr">
        <is>
          <t>Armação Pilar</t>
        </is>
      </c>
      <c r="E470" s="4" t="inlineStr">
        <is>
          <t>3º SUBSOLO</t>
        </is>
      </c>
      <c r="F470" s="119" t="n">
        <v>45889</v>
      </c>
      <c r="G470" s="119" t="n">
        <v>45891</v>
      </c>
      <c r="H470" s="119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9522320</v>
      </c>
      <c r="C471" s="4" t="inlineStr">
        <is>
          <t>ESTRUTURA - PROJEÇÃO ALAMEDA - MEDIÇÃO</t>
        </is>
      </c>
      <c r="D471" s="4" t="inlineStr">
        <is>
          <t>Escoramento</t>
        </is>
      </c>
      <c r="E471" s="4" t="inlineStr">
        <is>
          <t>3º SUBSOLO</t>
        </is>
      </c>
      <c r="F471" s="119" t="n">
        <v>45890</v>
      </c>
      <c r="G471" s="119" t="n">
        <v>45896</v>
      </c>
      <c r="H471" s="119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9522321</v>
      </c>
      <c r="C472" s="4" t="inlineStr">
        <is>
          <t>ESTRUTURA - PROJEÇÃO ALAMEDA - MEDIÇÃO</t>
        </is>
      </c>
      <c r="D472" s="4" t="inlineStr">
        <is>
          <t>Concretagem Pilar</t>
        </is>
      </c>
      <c r="E472" s="4" t="inlineStr">
        <is>
          <t>3º SUBSOLO</t>
        </is>
      </c>
      <c r="F472" s="119" t="n">
        <v>45897</v>
      </c>
      <c r="G472" s="119" t="n">
        <v>45897</v>
      </c>
      <c r="H472" s="119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9522322</v>
      </c>
      <c r="C473" s="4" t="inlineStr">
        <is>
          <t>ESTRUTURA - PROJEÇÃO ALAMEDA - MEDIÇÃO</t>
        </is>
      </c>
      <c r="D473" s="4" t="inlineStr">
        <is>
          <t>Forma Vigas e Lajes</t>
        </is>
      </c>
      <c r="E473" s="4" t="inlineStr">
        <is>
          <t>3º SUBSOLO</t>
        </is>
      </c>
      <c r="F473" s="119" t="n">
        <v>45898</v>
      </c>
      <c r="G473" s="119" t="n">
        <v>45905</v>
      </c>
      <c r="H473" s="119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9522323</v>
      </c>
      <c r="C474" s="4" t="inlineStr">
        <is>
          <t>ESTRUTURA - PROJEÇÃO ALAMEDA - MEDIÇÃO</t>
        </is>
      </c>
      <c r="D474" s="4" t="inlineStr">
        <is>
          <t>Armação Vigas e Lajes</t>
        </is>
      </c>
      <c r="E474" s="4" t="inlineStr">
        <is>
          <t>3º SUBSOLO</t>
        </is>
      </c>
      <c r="F474" s="119" t="n">
        <v>45901</v>
      </c>
      <c r="G474" s="119" t="n">
        <v>45908</v>
      </c>
      <c r="H474" s="119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9522324</v>
      </c>
      <c r="C475" s="4" t="inlineStr">
        <is>
          <t>ESTRUTURA - PROJEÇÃO ALAMEDA - MEDIÇÃO</t>
        </is>
      </c>
      <c r="D475" s="4" t="inlineStr">
        <is>
          <t>Passagem Hidráulica</t>
        </is>
      </c>
      <c r="E475" s="4" t="inlineStr">
        <is>
          <t>3º SUBSOLO</t>
        </is>
      </c>
      <c r="F475" s="119" t="n">
        <v>45905</v>
      </c>
      <c r="G475" s="119" t="n">
        <v>45905</v>
      </c>
      <c r="H475" s="119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9522325</v>
      </c>
      <c r="C476" s="4" t="inlineStr">
        <is>
          <t>ESTRUTURA - PROJEÇÃO ALAMEDA - MEDIÇÃO</t>
        </is>
      </c>
      <c r="D476" s="4" t="inlineStr">
        <is>
          <t>Passagem Elétrica</t>
        </is>
      </c>
      <c r="E476" s="4" t="inlineStr">
        <is>
          <t>3º SUBSOLO</t>
        </is>
      </c>
      <c r="F476" s="119" t="n">
        <v>45905</v>
      </c>
      <c r="G476" s="119" t="n">
        <v>45905</v>
      </c>
      <c r="H476" s="119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9522326</v>
      </c>
      <c r="C477" s="4" t="inlineStr">
        <is>
          <t>ESTRUTURA - PROJEÇÃO ALAMEDA - MEDIÇÃO</t>
        </is>
      </c>
      <c r="D477" s="4" t="inlineStr">
        <is>
          <t>Concretagem</t>
        </is>
      </c>
      <c r="E477" s="4" t="inlineStr">
        <is>
          <t>3º SUBSOLO</t>
        </is>
      </c>
      <c r="F477" s="119" t="n">
        <v>45908</v>
      </c>
      <c r="G477" s="119" t="n">
        <v>45908</v>
      </c>
      <c r="H477" s="119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25923181</v>
      </c>
      <c r="C478" s="4" t="inlineStr">
        <is>
          <t>ÚLTIMA FASE DE FUNDAÇÕES - PRÉDIO</t>
        </is>
      </c>
      <c r="D478" s="4" t="inlineStr">
        <is>
          <t>-</t>
        </is>
      </c>
      <c r="E478" s="4" t="inlineStr">
        <is>
          <t>SERVIÇOS INICIAIS</t>
        </is>
      </c>
      <c r="F478" s="119" t="n">
        <v>45890</v>
      </c>
      <c r="G478" s="119" t="n">
        <v>45912</v>
      </c>
      <c r="H478" s="119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11154359</v>
      </c>
      <c r="C479" s="4" t="inlineStr">
        <is>
          <t>ÚLTIMA FASE DE FUNDAÇÕES - PRÉDIO</t>
        </is>
      </c>
      <c r="D479" s="4" t="inlineStr">
        <is>
          <t xml:space="preserve">P4, 5, 6, 9/12 (Q) </t>
        </is>
      </c>
      <c r="E479" s="4" t="inlineStr">
        <is>
          <t>SERVIÇOS INICIAIS</t>
        </is>
      </c>
      <c r="F479" s="119" t="n">
        <v>45910</v>
      </c>
      <c r="G479" s="119" t="n">
        <v>45910</v>
      </c>
      <c r="H479" s="119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11154360</v>
      </c>
      <c r="C480" s="4" t="inlineStr">
        <is>
          <t>ÚLTIMA FASE DE FUNDAÇÕES - PRÉDIO</t>
        </is>
      </c>
      <c r="D480" s="4" t="inlineStr">
        <is>
          <t>P4, 5, 6, 9/12 (S)</t>
        </is>
      </c>
      <c r="E480" s="4" t="inlineStr">
        <is>
          <t>SERVIÇOS INICIAIS</t>
        </is>
      </c>
      <c r="F480" s="119" t="n">
        <v>45911</v>
      </c>
      <c r="G480" s="119" t="n">
        <v>45911</v>
      </c>
      <c r="H480" s="119" t="n">
        <v>46293</v>
      </c>
      <c r="I480" s="4" t="n">
        <v>100</v>
      </c>
      <c r="J480" s="4" t="n">
        <v>100</v>
      </c>
      <c r="K480" s="4" t="n">
        <v>100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11154361</v>
      </c>
      <c r="C481" s="4" t="inlineStr">
        <is>
          <t>ÚLTIMA FASE DE FUNDAÇÕES - PRÉDIO</t>
        </is>
      </c>
      <c r="D481" s="4" t="inlineStr">
        <is>
          <t>P4, 5, 6, 9/12 (R)</t>
        </is>
      </c>
      <c r="E481" s="4" t="inlineStr">
        <is>
          <t>SERVIÇOS INICIAIS</t>
        </is>
      </c>
      <c r="F481" s="119" t="n">
        <v>45912</v>
      </c>
      <c r="G481" s="119" t="n">
        <v>45912</v>
      </c>
      <c r="H481" s="119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11154368</v>
      </c>
      <c r="C482" s="4" t="inlineStr">
        <is>
          <t>ÚLTIMA FASE DE FUNDAÇÕES - PRÉDIO</t>
        </is>
      </c>
      <c r="D482" s="4" t="inlineStr">
        <is>
          <t>P4, 5, 6, 9/12 (T)</t>
        </is>
      </c>
      <c r="E482" s="4" t="inlineStr">
        <is>
          <t>SERVIÇOS INICIAIS</t>
        </is>
      </c>
      <c r="F482" s="119" t="n">
        <v>45912</v>
      </c>
      <c r="G482" s="119" t="n">
        <v>45912</v>
      </c>
      <c r="H482" s="119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11154369</v>
      </c>
      <c r="C483" s="4" t="inlineStr">
        <is>
          <t>ÚLTIMA FASE DE FUNDAÇÕES - PRÉDIO</t>
        </is>
      </c>
      <c r="D483" s="4" t="inlineStr">
        <is>
          <t>P4, 5, 6, 9/12 (P)</t>
        </is>
      </c>
      <c r="E483" s="4" t="inlineStr">
        <is>
          <t>SERVIÇOS INICIAIS</t>
        </is>
      </c>
      <c r="F483" s="119" t="n">
        <v>45911</v>
      </c>
      <c r="G483" s="119" t="n">
        <v>45911</v>
      </c>
      <c r="H483" s="119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11154370</v>
      </c>
      <c r="C484" s="4" t="inlineStr">
        <is>
          <t>ÚLTIMA FASE DE FUNDAÇÕES - PRÉDIO</t>
        </is>
      </c>
      <c r="D484" s="4" t="inlineStr">
        <is>
          <t>P4, 5, 6, 9/12 (H)</t>
        </is>
      </c>
      <c r="E484" s="4" t="inlineStr">
        <is>
          <t>SERVIÇOS INICIAIS</t>
        </is>
      </c>
      <c r="F484" s="119" t="n">
        <v>45904</v>
      </c>
      <c r="G484" s="119" t="n">
        <v>45904</v>
      </c>
      <c r="H484" s="119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11154371</v>
      </c>
      <c r="C485" s="4" t="inlineStr">
        <is>
          <t>ÚLTIMA FASE DE FUNDAÇÕES - PRÉDIO</t>
        </is>
      </c>
      <c r="D485" s="4" t="inlineStr">
        <is>
          <t>P4, 5, 6, 9/12 (L)</t>
        </is>
      </c>
      <c r="E485" s="4" t="inlineStr">
        <is>
          <t>SERVIÇOS INICIAIS</t>
        </is>
      </c>
      <c r="F485" s="119" t="n">
        <v>45909</v>
      </c>
      <c r="G485" s="119" t="n">
        <v>45909</v>
      </c>
      <c r="H485" s="119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11154372</v>
      </c>
      <c r="C486" s="4" t="inlineStr">
        <is>
          <t>ÚLTIMA FASE DE FUNDAÇÕES - PRÉDIO</t>
        </is>
      </c>
      <c r="D486" s="4" t="inlineStr">
        <is>
          <t>P4, 5, 6, 9/12 (D)</t>
        </is>
      </c>
      <c r="E486" s="4" t="inlineStr">
        <is>
          <t>SERVIÇOS INICIAIS</t>
        </is>
      </c>
      <c r="F486" s="119" t="n">
        <v>45902</v>
      </c>
      <c r="G486" s="119" t="n">
        <v>45902</v>
      </c>
      <c r="H486" s="119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11154476</v>
      </c>
      <c r="C487" s="4" t="inlineStr">
        <is>
          <t>ÚLTIMA FASE DE FUNDAÇÕES - PRÉDIO</t>
        </is>
      </c>
      <c r="D487" s="4" t="inlineStr">
        <is>
          <t>P4, 5, 6, 9/12 (B)</t>
        </is>
      </c>
      <c r="E487" s="4" t="inlineStr">
        <is>
          <t>SERVIÇOS INICIAIS</t>
        </is>
      </c>
      <c r="F487" s="119" t="n">
        <v>45902</v>
      </c>
      <c r="G487" s="119" t="n">
        <v>45902</v>
      </c>
      <c r="H487" s="119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11154477</v>
      </c>
      <c r="C488" s="4" t="inlineStr">
        <is>
          <t>ÚLTIMA FASE DE FUNDAÇÕES - PRÉDIO</t>
        </is>
      </c>
      <c r="D488" s="4" t="inlineStr">
        <is>
          <t>P4, 5, 6, 9/12 (C)</t>
        </is>
      </c>
      <c r="E488" s="4" t="inlineStr">
        <is>
          <t>SERVIÇOS INICIAIS</t>
        </is>
      </c>
      <c r="F488" s="119" t="n">
        <v>45903</v>
      </c>
      <c r="G488" s="119" t="n">
        <v>45903</v>
      </c>
      <c r="H488" s="119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11156052</v>
      </c>
      <c r="C489" s="4" t="inlineStr">
        <is>
          <t>ÚLTIMA FASE DE FUNDAÇÕES - PRÉDIO</t>
        </is>
      </c>
      <c r="D489" s="4" t="inlineStr">
        <is>
          <t>P4, 5, 6, 9/12 (A)</t>
        </is>
      </c>
      <c r="E489" s="4" t="inlineStr">
        <is>
          <t>SERVIÇOS INICIAIS</t>
        </is>
      </c>
      <c r="F489" s="119" t="n">
        <v>45890</v>
      </c>
      <c r="G489" s="119" t="n">
        <v>45901</v>
      </c>
      <c r="H489" s="119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11156053</v>
      </c>
      <c r="C490" s="4" t="inlineStr">
        <is>
          <t>ÚLTIMA FASE DE FUNDAÇÕES - PRÉDIO</t>
        </is>
      </c>
      <c r="D490" s="4" t="inlineStr">
        <is>
          <t>P4, 5, 6, 9/12 (I)</t>
        </is>
      </c>
      <c r="E490" s="4" t="inlineStr">
        <is>
          <t>SERVIÇOS INICIAIS</t>
        </is>
      </c>
      <c r="F490" s="119" t="n">
        <v>45890</v>
      </c>
      <c r="G490" s="119" t="n">
        <v>45890</v>
      </c>
      <c r="H490" s="119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11156054</v>
      </c>
      <c r="C491" s="4" t="inlineStr">
        <is>
          <t>ÚLTIMA FASE DE FUNDAÇÕES - PRÉDIO</t>
        </is>
      </c>
      <c r="D491" s="4" t="inlineStr">
        <is>
          <t>P4, 5, 6, 9/12 (M)</t>
        </is>
      </c>
      <c r="E491" s="4" t="inlineStr">
        <is>
          <t>SERVIÇOS INICIAIS</t>
        </is>
      </c>
      <c r="F491" s="119" t="n">
        <v>45908</v>
      </c>
      <c r="G491" s="119" t="n">
        <v>45908</v>
      </c>
      <c r="H491" s="119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11156055</v>
      </c>
      <c r="C492" s="4" t="inlineStr">
        <is>
          <t>ÚLTIMA FASE DE FUNDAÇÕES - PRÉDIO</t>
        </is>
      </c>
      <c r="D492" s="4" t="inlineStr">
        <is>
          <t>P4, 5, 6, 9/12 (E)</t>
        </is>
      </c>
      <c r="E492" s="4" t="inlineStr">
        <is>
          <t>SERVIÇOS INICIAIS</t>
        </is>
      </c>
      <c r="F492" s="119" t="n">
        <v>45903</v>
      </c>
      <c r="G492" s="119" t="n">
        <v>45903</v>
      </c>
      <c r="H492" s="119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11156056</v>
      </c>
      <c r="C493" s="4" t="inlineStr">
        <is>
          <t>ÚLTIMA FASE DE FUNDAÇÕES - PRÉDIO</t>
        </is>
      </c>
      <c r="D493" s="4" t="inlineStr">
        <is>
          <t>P4, 5, 6, 9/12 (O)</t>
        </is>
      </c>
      <c r="E493" s="4" t="inlineStr">
        <is>
          <t>SERVIÇOS INICIAIS</t>
        </is>
      </c>
      <c r="F493" s="119" t="n">
        <v>45910</v>
      </c>
      <c r="G493" s="119" t="n">
        <v>45910</v>
      </c>
      <c r="H493" s="119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11156057</v>
      </c>
      <c r="C494" s="4" t="inlineStr">
        <is>
          <t>ÚLTIMA FASE DE FUNDAÇÕES - PRÉDIO</t>
        </is>
      </c>
      <c r="D494" s="4" t="inlineStr">
        <is>
          <t>P4, 5, 6, 9/12 (G)</t>
        </is>
      </c>
      <c r="E494" s="4" t="inlineStr">
        <is>
          <t>SERVIÇOS INICIAIS</t>
        </is>
      </c>
      <c r="F494" s="119" t="n">
        <v>45905</v>
      </c>
      <c r="G494" s="119" t="n">
        <v>45905</v>
      </c>
      <c r="H494" s="119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11156058</v>
      </c>
      <c r="C495" s="4" t="inlineStr">
        <is>
          <t>ÚLTIMA FASE DE FUNDAÇÕES - PRÉDIO</t>
        </is>
      </c>
      <c r="D495" s="4" t="inlineStr">
        <is>
          <t>P4, 5, 6, 9/12 (K)</t>
        </is>
      </c>
      <c r="E495" s="4" t="inlineStr">
        <is>
          <t>SERVIÇOS INICIAIS</t>
        </is>
      </c>
      <c r="F495" s="119" t="n">
        <v>45908</v>
      </c>
      <c r="G495" s="119" t="n">
        <v>45908</v>
      </c>
      <c r="H495" s="119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11156059</v>
      </c>
      <c r="C496" s="4" t="inlineStr">
        <is>
          <t>ÚLTIMA FASE DE FUNDAÇÕES - PRÉDIO</t>
        </is>
      </c>
      <c r="D496" s="4" t="inlineStr">
        <is>
          <t>P4, 5, 6, 9/12 (N)</t>
        </is>
      </c>
      <c r="E496" s="4" t="inlineStr">
        <is>
          <t>SERVIÇOS INICIAIS</t>
        </is>
      </c>
      <c r="F496" s="119" t="n">
        <v>45909</v>
      </c>
      <c r="G496" s="119" t="n">
        <v>45909</v>
      </c>
      <c r="H496" s="119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11156060</v>
      </c>
      <c r="C497" s="4" t="inlineStr">
        <is>
          <t>ÚLTIMA FASE DE FUNDAÇÕES - PRÉDIO</t>
        </is>
      </c>
      <c r="D497" s="4" t="inlineStr">
        <is>
          <t>P4, 5, 6, 9/12 (F)</t>
        </is>
      </c>
      <c r="E497" s="4" t="inlineStr">
        <is>
          <t>SERVIÇOS INICIAIS</t>
        </is>
      </c>
      <c r="F497" s="119" t="n">
        <v>45904</v>
      </c>
      <c r="G497" s="119" t="n">
        <v>45904</v>
      </c>
      <c r="H497" s="119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11156061</v>
      </c>
      <c r="C498" s="4" t="inlineStr">
        <is>
          <t>ÚLTIMA FASE DE FUNDAÇÕES - PRÉDIO</t>
        </is>
      </c>
      <c r="D498" s="4" t="inlineStr">
        <is>
          <t>P4, 5, 6, 9/12 (J)</t>
        </is>
      </c>
      <c r="E498" s="4" t="inlineStr">
        <is>
          <t>SERVIÇOS INICIAIS</t>
        </is>
      </c>
      <c r="F498" s="119" t="n">
        <v>45905</v>
      </c>
      <c r="G498" s="119" t="n">
        <v>45905</v>
      </c>
      <c r="H498" s="119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11156062</v>
      </c>
      <c r="C499" s="4" t="inlineStr">
        <is>
          <t>ÚLTIMA FASE DE FUNDAÇÕES - PRÉDIO</t>
        </is>
      </c>
      <c r="D499" s="4" t="inlineStr">
        <is>
          <t>P13A</t>
        </is>
      </c>
      <c r="E499" s="4" t="inlineStr">
        <is>
          <t>SERVIÇOS INICIAIS</t>
        </is>
      </c>
      <c r="F499" s="119" t="n">
        <v>45890</v>
      </c>
      <c r="G499" s="119" t="n">
        <v>45890</v>
      </c>
      <c r="H499" s="119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11156063</v>
      </c>
      <c r="C500" s="4" t="inlineStr">
        <is>
          <t>ÚLTIMA FASE DE FUNDAÇÕES - PRÉDIO</t>
        </is>
      </c>
      <c r="D500" s="4" t="inlineStr">
        <is>
          <t>P11A</t>
        </is>
      </c>
      <c r="E500" s="4" t="inlineStr">
        <is>
          <t>SERVIÇOS INICIAIS</t>
        </is>
      </c>
      <c r="F500" s="119" t="n">
        <v>45890</v>
      </c>
      <c r="G500" s="119" t="n">
        <v>45890</v>
      </c>
      <c r="H500" s="119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11156064</v>
      </c>
      <c r="C501" s="4" t="inlineStr">
        <is>
          <t>ÚLTIMA FASE DE FUNDAÇÕES - PRÉDIO</t>
        </is>
      </c>
      <c r="D501" s="4" t="inlineStr">
        <is>
          <t>P11B</t>
        </is>
      </c>
      <c r="E501" s="4" t="inlineStr">
        <is>
          <t>SERVIÇOS INICIAIS</t>
        </is>
      </c>
      <c r="F501" s="119" t="n">
        <v>45890</v>
      </c>
      <c r="G501" s="119" t="n">
        <v>45890</v>
      </c>
      <c r="H501" s="119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11156065</v>
      </c>
      <c r="C502" s="4" t="inlineStr">
        <is>
          <t>ÚLTIMA FASE DE FUNDAÇÕES - PRÉDIO</t>
        </is>
      </c>
      <c r="D502" s="4" t="inlineStr">
        <is>
          <t>P13B</t>
        </is>
      </c>
      <c r="E502" s="4" t="inlineStr">
        <is>
          <t>SERVIÇOS INICIAIS</t>
        </is>
      </c>
      <c r="F502" s="119" t="n">
        <v>45890</v>
      </c>
      <c r="G502" s="119" t="n">
        <v>45890</v>
      </c>
      <c r="H502" s="119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12999317</v>
      </c>
      <c r="C503" s="4" t="inlineStr">
        <is>
          <t>ÚLTIMA FASE DE FUNDAÇÕES - PRÉDIO</t>
        </is>
      </c>
      <c r="D503" s="4" t="inlineStr">
        <is>
          <t>P10A/P15B/P17B</t>
        </is>
      </c>
      <c r="E503" s="4" t="inlineStr">
        <is>
          <t>SERVIÇOS INICIAIS</t>
        </is>
      </c>
      <c r="F503" s="119" t="n">
        <v>45891</v>
      </c>
      <c r="G503" s="119" t="n">
        <v>45891</v>
      </c>
      <c r="H503" s="119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12999318</v>
      </c>
      <c r="C504" s="4" t="inlineStr">
        <is>
          <t>ÚLTIMA FASE DE FUNDAÇÕES - PRÉDIO</t>
        </is>
      </c>
      <c r="D504" s="4" t="inlineStr">
        <is>
          <t>P17C/P16A</t>
        </is>
      </c>
      <c r="E504" s="4" t="inlineStr">
        <is>
          <t>SERVIÇOS INICIAIS</t>
        </is>
      </c>
      <c r="F504" s="119" t="n">
        <v>45890</v>
      </c>
      <c r="G504" s="119" t="n">
        <v>45890</v>
      </c>
      <c r="H504" s="119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12999319</v>
      </c>
      <c r="C505" s="4" t="inlineStr">
        <is>
          <t>ÚLTIMA FASE DE FUNDAÇÕES - PRÉDIO</t>
        </is>
      </c>
      <c r="D505" s="4" t="inlineStr">
        <is>
          <t>P16C/P15C/P17A</t>
        </is>
      </c>
      <c r="E505" s="4" t="inlineStr">
        <is>
          <t>SERVIÇOS INICIAIS</t>
        </is>
      </c>
      <c r="F505" s="119" t="n">
        <v>45894</v>
      </c>
      <c r="G505" s="119" t="n">
        <v>45894</v>
      </c>
      <c r="H505" s="119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12999320</v>
      </c>
      <c r="C506" s="4" t="inlineStr">
        <is>
          <t>ÚLTIMA FASE DE FUNDAÇÕES - PRÉDIO</t>
        </is>
      </c>
      <c r="D506" s="4" t="inlineStr">
        <is>
          <t>P14A</t>
        </is>
      </c>
      <c r="E506" s="4" t="inlineStr">
        <is>
          <t>SERVIÇOS INICIAIS</t>
        </is>
      </c>
      <c r="F506" s="119" t="n">
        <v>45895</v>
      </c>
      <c r="G506" s="119" t="n">
        <v>45895</v>
      </c>
      <c r="H506" s="119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13390661</v>
      </c>
      <c r="C507" s="4" t="inlineStr">
        <is>
          <t>ÚLTIMA FASE DE FUNDAÇÕES - PRÉDIO</t>
        </is>
      </c>
      <c r="D507" s="4" t="inlineStr">
        <is>
          <t>P8A</t>
        </is>
      </c>
      <c r="E507" s="4" t="inlineStr">
        <is>
          <t>SERVIÇOS INICIAIS</t>
        </is>
      </c>
      <c r="F507" s="119" t="n">
        <v>45896</v>
      </c>
      <c r="G507" s="119" t="n">
        <v>45896</v>
      </c>
      <c r="H507" s="119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13390662</v>
      </c>
      <c r="C508" s="4" t="inlineStr">
        <is>
          <t>ÚLTIMA FASE DE FUNDAÇÕES - PRÉDIO</t>
        </is>
      </c>
      <c r="D508" s="4" t="inlineStr">
        <is>
          <t>P8B</t>
        </is>
      </c>
      <c r="E508" s="4" t="inlineStr">
        <is>
          <t>SERVIÇOS INICIAIS</t>
        </is>
      </c>
      <c r="F508" s="119" t="n">
        <v>45897</v>
      </c>
      <c r="G508" s="119" t="n">
        <v>45897</v>
      </c>
      <c r="H508" s="119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24964260</v>
      </c>
      <c r="C509" s="4" t="inlineStr">
        <is>
          <t>VIGA DE COROAMENTO</t>
        </is>
      </c>
      <c r="D509" s="4" t="inlineStr">
        <is>
          <t>-</t>
        </is>
      </c>
      <c r="E509" s="4" t="inlineStr">
        <is>
          <t>SERVIÇOS INICIAIS</t>
        </is>
      </c>
      <c r="F509" s="119" t="n">
        <v>45891</v>
      </c>
      <c r="G509" s="119" t="n">
        <v>46001</v>
      </c>
      <c r="H509" s="119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30570521</v>
      </c>
      <c r="C510" s="4" t="inlineStr">
        <is>
          <t>CONTENÇÃO - BLOCO DO ELEVADOR</t>
        </is>
      </c>
      <c r="D510" s="4" t="inlineStr">
        <is>
          <t>-</t>
        </is>
      </c>
      <c r="E510" s="4" t="inlineStr">
        <is>
          <t>SERVIÇOS INICIAIS</t>
        </is>
      </c>
      <c r="F510" s="119" t="n">
        <v>45897</v>
      </c>
      <c r="G510" s="119" t="n">
        <v>45992</v>
      </c>
      <c r="H510" s="119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13391226</v>
      </c>
      <c r="C511" s="4" t="inlineStr">
        <is>
          <t>CONTENÇÃO - BLOCO DO ELEVADOR</t>
        </is>
      </c>
      <c r="D511" s="4" t="inlineStr">
        <is>
          <t>E1</t>
        </is>
      </c>
      <c r="E511" s="4" t="inlineStr">
        <is>
          <t>SERVIÇOS INICIAIS</t>
        </is>
      </c>
      <c r="F511" s="119" t="n">
        <v>45901</v>
      </c>
      <c r="G511" s="119" t="n">
        <v>45901</v>
      </c>
      <c r="H511" s="119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13391227</v>
      </c>
      <c r="C512" s="4" t="inlineStr">
        <is>
          <t>CONTENÇÃO - BLOCO DO ELEVADOR</t>
        </is>
      </c>
      <c r="D512" s="4" t="inlineStr">
        <is>
          <t>E2</t>
        </is>
      </c>
      <c r="E512" s="4" t="inlineStr">
        <is>
          <t>SERVIÇOS INICIAIS</t>
        </is>
      </c>
      <c r="F512" s="119" t="n">
        <v>45902</v>
      </c>
      <c r="G512" s="119" t="n">
        <v>45902</v>
      </c>
      <c r="H512" s="119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13391228</v>
      </c>
      <c r="C513" s="4" t="inlineStr">
        <is>
          <t>CONTENÇÃO - BLOCO DO ELEVADOR</t>
        </is>
      </c>
      <c r="D513" s="4" t="inlineStr">
        <is>
          <t>E3</t>
        </is>
      </c>
      <c r="E513" s="4" t="inlineStr">
        <is>
          <t>SERVIÇOS INICIAIS</t>
        </is>
      </c>
      <c r="F513" s="119" t="n">
        <v>45901</v>
      </c>
      <c r="G513" s="119" t="n">
        <v>45901</v>
      </c>
      <c r="H513" s="119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13391229</v>
      </c>
      <c r="C514" s="4" t="inlineStr">
        <is>
          <t>CONTENÇÃO - BLOCO DO ELEVADOR</t>
        </is>
      </c>
      <c r="D514" s="4" t="inlineStr">
        <is>
          <t>E4</t>
        </is>
      </c>
      <c r="E514" s="4" t="inlineStr">
        <is>
          <t>SERVIÇOS INICIAIS</t>
        </is>
      </c>
      <c r="F514" s="119" t="n">
        <v>45902</v>
      </c>
      <c r="G514" s="119" t="n">
        <v>45902</v>
      </c>
      <c r="H514" s="119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13391230</v>
      </c>
      <c r="C515" s="4" t="inlineStr">
        <is>
          <t>CONTENÇÃO - BLOCO DO ELEVADOR</t>
        </is>
      </c>
      <c r="D515" s="4" t="inlineStr">
        <is>
          <t>E5</t>
        </is>
      </c>
      <c r="E515" s="4" t="inlineStr">
        <is>
          <t>SERVIÇOS INICIAIS</t>
        </is>
      </c>
      <c r="F515" s="119" t="n">
        <v>45901</v>
      </c>
      <c r="G515" s="119" t="n">
        <v>45901</v>
      </c>
      <c r="H515" s="119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13391231</v>
      </c>
      <c r="C516" s="4" t="inlineStr">
        <is>
          <t>CONTENÇÃO - BLOCO DO ELEVADOR</t>
        </is>
      </c>
      <c r="D516" s="4" t="inlineStr">
        <is>
          <t>E6</t>
        </is>
      </c>
      <c r="E516" s="4" t="inlineStr">
        <is>
          <t>SERVIÇOS INICIAIS</t>
        </is>
      </c>
      <c r="F516" s="119" t="n">
        <v>45902</v>
      </c>
      <c r="G516" s="119" t="n">
        <v>45902</v>
      </c>
      <c r="H516" s="119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13391232</v>
      </c>
      <c r="C517" s="4" t="inlineStr">
        <is>
          <t>CONTENÇÃO - BLOCO DO ELEVADOR</t>
        </is>
      </c>
      <c r="D517" s="4" t="inlineStr">
        <is>
          <t>E7</t>
        </is>
      </c>
      <c r="E517" s="4" t="inlineStr">
        <is>
          <t>SERVIÇOS INICIAIS</t>
        </is>
      </c>
      <c r="F517" s="119" t="n">
        <v>45901</v>
      </c>
      <c r="G517" s="119" t="n">
        <v>45901</v>
      </c>
      <c r="H517" s="119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13391233</v>
      </c>
      <c r="C518" s="4" t="inlineStr">
        <is>
          <t>CONTENÇÃO - BLOCO DO ELEVADOR</t>
        </is>
      </c>
      <c r="D518" s="4" t="inlineStr">
        <is>
          <t>E8</t>
        </is>
      </c>
      <c r="E518" s="4" t="inlineStr">
        <is>
          <t>SERVIÇOS INICIAIS</t>
        </is>
      </c>
      <c r="F518" s="119" t="n">
        <v>45902</v>
      </c>
      <c r="G518" s="119" t="n">
        <v>45902</v>
      </c>
      <c r="H518" s="119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13391234</v>
      </c>
      <c r="C519" s="4" t="inlineStr">
        <is>
          <t>CONTENÇÃO - BLOCO DO ELEVADOR</t>
        </is>
      </c>
      <c r="D519" s="4" t="inlineStr">
        <is>
          <t>E9</t>
        </is>
      </c>
      <c r="E519" s="4" t="inlineStr">
        <is>
          <t>SERVIÇOS INICIAIS</t>
        </is>
      </c>
      <c r="F519" s="119" t="n">
        <v>45901</v>
      </c>
      <c r="G519" s="119" t="n">
        <v>45901</v>
      </c>
      <c r="H519" s="119" t="n">
        <v>46293</v>
      </c>
      <c r="I519" s="4" t="n">
        <v>100</v>
      </c>
      <c r="J519" s="4" t="n">
        <v>100</v>
      </c>
      <c r="K519" s="4" t="n">
        <v>100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13391235</v>
      </c>
      <c r="C520" s="4" t="inlineStr">
        <is>
          <t>CONTENÇÃO - BLOCO DO ELEVADOR</t>
        </is>
      </c>
      <c r="D520" s="4" t="inlineStr">
        <is>
          <t>E10</t>
        </is>
      </c>
      <c r="E520" s="4" t="inlineStr">
        <is>
          <t>SERVIÇOS INICIAIS</t>
        </is>
      </c>
      <c r="F520" s="119" t="n">
        <v>45898</v>
      </c>
      <c r="G520" s="119" t="n">
        <v>45898</v>
      </c>
      <c r="H520" s="119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13391236</v>
      </c>
      <c r="C521" s="4" t="inlineStr">
        <is>
          <t>CONTENÇÃO - BLOCO DO ELEVADOR</t>
        </is>
      </c>
      <c r="D521" s="4" t="inlineStr">
        <is>
          <t>E11</t>
        </is>
      </c>
      <c r="E521" s="4" t="inlineStr">
        <is>
          <t>SERVIÇOS INICIAIS</t>
        </is>
      </c>
      <c r="F521" s="119" t="n">
        <v>45902</v>
      </c>
      <c r="G521" s="119" t="n">
        <v>45902</v>
      </c>
      <c r="H521" s="119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13391237</v>
      </c>
      <c r="C522" s="4" t="inlineStr">
        <is>
          <t>CONTENÇÃO - BLOCO DO ELEVADOR</t>
        </is>
      </c>
      <c r="D522" s="4" t="inlineStr">
        <is>
          <t>E12</t>
        </is>
      </c>
      <c r="E522" s="4" t="inlineStr">
        <is>
          <t>SERVIÇOS INICIAIS</t>
        </is>
      </c>
      <c r="F522" s="119" t="n">
        <v>45903</v>
      </c>
      <c r="G522" s="119" t="n">
        <v>45903</v>
      </c>
      <c r="H522" s="119" t="n">
        <v>46293</v>
      </c>
      <c r="I522" s="4" t="n">
        <v>100</v>
      </c>
      <c r="J522" s="4" t="n">
        <v>100</v>
      </c>
      <c r="K522" s="4" t="n">
        <v>100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13391238</v>
      </c>
      <c r="C523" s="4" t="inlineStr">
        <is>
          <t>CONTENÇÃO - BLOCO DO ELEVADOR</t>
        </is>
      </c>
      <c r="D523" s="4" t="inlineStr">
        <is>
          <t>E13</t>
        </is>
      </c>
      <c r="E523" s="4" t="inlineStr">
        <is>
          <t>SERVIÇOS INICIAIS</t>
        </is>
      </c>
      <c r="F523" s="119" t="n">
        <v>45902</v>
      </c>
      <c r="G523" s="119" t="n">
        <v>45902</v>
      </c>
      <c r="H523" s="119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13391239</v>
      </c>
      <c r="C524" s="4" t="inlineStr">
        <is>
          <t>CONTENÇÃO - BLOCO DO ELEVADOR</t>
        </is>
      </c>
      <c r="D524" s="4" t="inlineStr">
        <is>
          <t>E14</t>
        </is>
      </c>
      <c r="E524" s="4" t="inlineStr">
        <is>
          <t>SERVIÇOS INICIAIS</t>
        </is>
      </c>
      <c r="F524" s="119" t="n">
        <v>45903</v>
      </c>
      <c r="G524" s="119" t="n">
        <v>45903</v>
      </c>
      <c r="H524" s="119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13391240</v>
      </c>
      <c r="C525" s="4" t="inlineStr">
        <is>
          <t>CONTENÇÃO - BLOCO DO ELEVADOR</t>
        </is>
      </c>
      <c r="D525" s="4" t="inlineStr">
        <is>
          <t>E15</t>
        </is>
      </c>
      <c r="E525" s="4" t="inlineStr">
        <is>
          <t>SERVIÇOS INICIAIS</t>
        </is>
      </c>
      <c r="F525" s="119" t="n">
        <v>45988</v>
      </c>
      <c r="G525" s="119" t="n">
        <v>45988</v>
      </c>
      <c r="H525" s="119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13391241</v>
      </c>
      <c r="C526" s="4" t="inlineStr">
        <is>
          <t>CONTENÇÃO - BLOCO DO ELEVADOR</t>
        </is>
      </c>
      <c r="D526" s="4" t="inlineStr">
        <is>
          <t>E16</t>
        </is>
      </c>
      <c r="E526" s="4" t="inlineStr">
        <is>
          <t>SERVIÇOS INICIAIS</t>
        </is>
      </c>
      <c r="F526" s="119" t="n">
        <v>45903</v>
      </c>
      <c r="G526" s="119" t="n">
        <v>45903</v>
      </c>
      <c r="H526" s="119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13391242</v>
      </c>
      <c r="C527" s="4" t="inlineStr">
        <is>
          <t>CONTENÇÃO - BLOCO DO ELEVADOR</t>
        </is>
      </c>
      <c r="D527" s="4" t="inlineStr">
        <is>
          <t>E17</t>
        </is>
      </c>
      <c r="E527" s="4" t="inlineStr">
        <is>
          <t>SERVIÇOS INICIAIS</t>
        </is>
      </c>
      <c r="F527" s="119" t="n">
        <v>45988</v>
      </c>
      <c r="G527" s="119" t="n">
        <v>45988</v>
      </c>
      <c r="H527" s="119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13391243</v>
      </c>
      <c r="C528" s="4" t="inlineStr">
        <is>
          <t>CONTENÇÃO - BLOCO DO ELEVADOR</t>
        </is>
      </c>
      <c r="D528" s="4" t="inlineStr">
        <is>
          <t>E18</t>
        </is>
      </c>
      <c r="E528" s="4" t="inlineStr">
        <is>
          <t>SERVIÇOS INICIAIS</t>
        </is>
      </c>
      <c r="F528" s="119" t="n">
        <v>45903</v>
      </c>
      <c r="G528" s="119" t="n">
        <v>45903</v>
      </c>
      <c r="H528" s="119" t="n">
        <v>46293</v>
      </c>
      <c r="I528" s="4" t="n">
        <v>100</v>
      </c>
      <c r="J528" s="4" t="n">
        <v>100</v>
      </c>
      <c r="K528" s="4" t="n">
        <v>100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13391244</v>
      </c>
      <c r="C529" s="4" t="inlineStr">
        <is>
          <t>CONTENÇÃO - BLOCO DO ELEVADOR</t>
        </is>
      </c>
      <c r="D529" s="4" t="inlineStr">
        <is>
          <t>E19</t>
        </is>
      </c>
      <c r="E529" s="4" t="inlineStr">
        <is>
          <t>SERVIÇOS INICIAIS</t>
        </is>
      </c>
      <c r="F529" s="119" t="n">
        <v>45988</v>
      </c>
      <c r="G529" s="119" t="n">
        <v>45988</v>
      </c>
      <c r="H529" s="119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13391245</v>
      </c>
      <c r="C530" s="4" t="inlineStr">
        <is>
          <t>CONTENÇÃO - BLOCO DO ELEVADOR</t>
        </is>
      </c>
      <c r="D530" s="4" t="inlineStr">
        <is>
          <t>E20</t>
        </is>
      </c>
      <c r="E530" s="4" t="inlineStr">
        <is>
          <t>SERVIÇOS INICIAIS</t>
        </is>
      </c>
      <c r="F530" s="119" t="n">
        <v>45903</v>
      </c>
      <c r="G530" s="119" t="n">
        <v>45903</v>
      </c>
      <c r="H530" s="119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13391246</v>
      </c>
      <c r="C531" s="4" t="inlineStr">
        <is>
          <t>CONTENÇÃO - BLOCO DO ELEVADOR</t>
        </is>
      </c>
      <c r="D531" s="4" t="inlineStr">
        <is>
          <t>E21</t>
        </is>
      </c>
      <c r="E531" s="4" t="inlineStr">
        <is>
          <t>SERVIÇOS INICIAIS</t>
        </is>
      </c>
      <c r="F531" s="119" t="n">
        <v>45988</v>
      </c>
      <c r="G531" s="119" t="n">
        <v>45988</v>
      </c>
      <c r="H531" s="119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13391247</v>
      </c>
      <c r="C532" s="4" t="inlineStr">
        <is>
          <t>CONTENÇÃO - BLOCO DO ELEVADOR</t>
        </is>
      </c>
      <c r="D532" s="4" t="inlineStr">
        <is>
          <t>E22</t>
        </is>
      </c>
      <c r="E532" s="4" t="inlineStr">
        <is>
          <t>SERVIÇOS INICIAIS</t>
        </is>
      </c>
      <c r="F532" s="119" t="n">
        <v>45901</v>
      </c>
      <c r="G532" s="119" t="n">
        <v>45901</v>
      </c>
      <c r="H532" s="119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13391248</v>
      </c>
      <c r="C533" s="4" t="inlineStr">
        <is>
          <t>CONTENÇÃO - BLOCO DO ELEVADOR</t>
        </is>
      </c>
      <c r="D533" s="4" t="inlineStr">
        <is>
          <t>E23</t>
        </is>
      </c>
      <c r="E533" s="4" t="inlineStr">
        <is>
          <t>SERVIÇOS INICIAIS</t>
        </is>
      </c>
      <c r="F533" s="119" t="n">
        <v>45897</v>
      </c>
      <c r="G533" s="119" t="n">
        <v>45897</v>
      </c>
      <c r="H533" s="119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13391249</v>
      </c>
      <c r="C534" s="4" t="inlineStr">
        <is>
          <t>CONTENÇÃO - BLOCO DO ELEVADOR</t>
        </is>
      </c>
      <c r="D534" s="4" t="inlineStr">
        <is>
          <t>E24</t>
        </is>
      </c>
      <c r="E534" s="4" t="inlineStr">
        <is>
          <t>SERVIÇOS INICIAIS</t>
        </is>
      </c>
      <c r="F534" s="119" t="n">
        <v>45898</v>
      </c>
      <c r="G534" s="119" t="n">
        <v>45898</v>
      </c>
      <c r="H534" s="119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13391250</v>
      </c>
      <c r="C535" s="4" t="inlineStr">
        <is>
          <t>CONTENÇÃO - BLOCO DO ELEVADOR</t>
        </is>
      </c>
      <c r="D535" s="4" t="inlineStr">
        <is>
          <t>E25</t>
        </is>
      </c>
      <c r="E535" s="4" t="inlineStr">
        <is>
          <t>SERVIÇOS INICIAIS</t>
        </is>
      </c>
      <c r="F535" s="119" t="n">
        <v>45897</v>
      </c>
      <c r="G535" s="119" t="n">
        <v>45897</v>
      </c>
      <c r="H535" s="119" t="n">
        <v>46293</v>
      </c>
      <c r="I535" s="4" t="n">
        <v>100</v>
      </c>
      <c r="J535" s="4" t="n">
        <v>100</v>
      </c>
      <c r="K535" s="4" t="n">
        <v>100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13391251</v>
      </c>
      <c r="C536" s="4" t="inlineStr">
        <is>
          <t>CONTENÇÃO - BLOCO DO ELEVADOR</t>
        </is>
      </c>
      <c r="D536" s="4" t="inlineStr">
        <is>
          <t>E26</t>
        </is>
      </c>
      <c r="E536" s="4" t="inlineStr">
        <is>
          <t>SERVIÇOS INICIAIS</t>
        </is>
      </c>
      <c r="F536" s="119" t="n">
        <v>45898</v>
      </c>
      <c r="G536" s="119" t="n">
        <v>45898</v>
      </c>
      <c r="H536" s="119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13391252</v>
      </c>
      <c r="C537" s="4" t="inlineStr">
        <is>
          <t>CONTENÇÃO - BLOCO DO ELEVADOR</t>
        </is>
      </c>
      <c r="D537" s="4" t="inlineStr">
        <is>
          <t>E27</t>
        </is>
      </c>
      <c r="E537" s="4" t="inlineStr">
        <is>
          <t>SERVIÇOS INICIAIS</t>
        </is>
      </c>
      <c r="F537" s="119" t="n">
        <v>45897</v>
      </c>
      <c r="G537" s="119" t="n">
        <v>45897</v>
      </c>
      <c r="H537" s="119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13391253</v>
      </c>
      <c r="C538" s="4" t="inlineStr">
        <is>
          <t>CONTENÇÃO - BLOCO DO ELEVADOR</t>
        </is>
      </c>
      <c r="D538" s="4" t="inlineStr">
        <is>
          <t>E28</t>
        </is>
      </c>
      <c r="E538" s="4" t="inlineStr">
        <is>
          <t>SERVIÇOS INICIAIS</t>
        </is>
      </c>
      <c r="F538" s="119" t="n">
        <v>45898</v>
      </c>
      <c r="G538" s="119" t="n">
        <v>45898</v>
      </c>
      <c r="H538" s="119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13391254</v>
      </c>
      <c r="C539" s="4" t="inlineStr">
        <is>
          <t>CONTENÇÃO - BLOCO DO ELEVADOR</t>
        </is>
      </c>
      <c r="D539" s="4" t="inlineStr">
        <is>
          <t>E29</t>
        </is>
      </c>
      <c r="E539" s="4" t="inlineStr">
        <is>
          <t>SERVIÇOS INICIAIS</t>
        </is>
      </c>
      <c r="F539" s="119" t="n">
        <v>45897</v>
      </c>
      <c r="G539" s="119" t="n">
        <v>45897</v>
      </c>
      <c r="H539" s="119" t="n">
        <v>46293</v>
      </c>
      <c r="I539" s="4" t="n">
        <v>100</v>
      </c>
      <c r="J539" s="4" t="n">
        <v>100</v>
      </c>
      <c r="K539" s="4" t="n">
        <v>100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13391255</v>
      </c>
      <c r="C540" s="4" t="inlineStr">
        <is>
          <t>CONTENÇÃO - BLOCO DO ELEVADOR</t>
        </is>
      </c>
      <c r="D540" s="4" t="inlineStr">
        <is>
          <t>E30</t>
        </is>
      </c>
      <c r="E540" s="4" t="inlineStr">
        <is>
          <t>SERVIÇOS INICIAIS</t>
        </is>
      </c>
      <c r="F540" s="119" t="n">
        <v>45898</v>
      </c>
      <c r="G540" s="119" t="n">
        <v>45898</v>
      </c>
      <c r="H540" s="119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13391256</v>
      </c>
      <c r="C541" s="4" t="inlineStr">
        <is>
          <t>CONTENÇÃO - BLOCO DO ELEVADOR</t>
        </is>
      </c>
      <c r="D541" s="4" t="inlineStr">
        <is>
          <t>E31</t>
        </is>
      </c>
      <c r="E541" s="4" t="inlineStr">
        <is>
          <t>SERVIÇOS INICIAIS</t>
        </is>
      </c>
      <c r="F541" s="119" t="n">
        <v>45897</v>
      </c>
      <c r="G541" s="119" t="n">
        <v>45897</v>
      </c>
      <c r="H541" s="119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13391257</v>
      </c>
      <c r="C542" s="4" t="inlineStr">
        <is>
          <t>CONTENÇÃO - BLOCO DO ELEVADOR</t>
        </is>
      </c>
      <c r="D542" s="4" t="inlineStr">
        <is>
          <t>E32</t>
        </is>
      </c>
      <c r="E542" s="4" t="inlineStr">
        <is>
          <t>SERVIÇOS INICIAIS</t>
        </is>
      </c>
      <c r="F542" s="119" t="n">
        <v>45898</v>
      </c>
      <c r="G542" s="119" t="n">
        <v>45898</v>
      </c>
      <c r="H542" s="119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13391258</v>
      </c>
      <c r="C543" s="4" t="inlineStr">
        <is>
          <t>CONTENÇÃO - BLOCO DO ELEVADOR</t>
        </is>
      </c>
      <c r="D543" s="4" t="inlineStr">
        <is>
          <t>E33</t>
        </is>
      </c>
      <c r="E543" s="4" t="inlineStr">
        <is>
          <t>SERVIÇOS INICIAIS</t>
        </is>
      </c>
      <c r="F543" s="119" t="n">
        <v>45897</v>
      </c>
      <c r="G543" s="119" t="n">
        <v>45897</v>
      </c>
      <c r="H543" s="119" t="n">
        <v>46293</v>
      </c>
      <c r="I543" s="4" t="n">
        <v>100</v>
      </c>
      <c r="J543" s="4" t="n">
        <v>100</v>
      </c>
      <c r="K543" s="4" t="n">
        <v>100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13391259</v>
      </c>
      <c r="C544" s="4" t="inlineStr">
        <is>
          <t>CONTENÇÃO - BLOCO DO ELEVADOR</t>
        </is>
      </c>
      <c r="D544" s="4" t="inlineStr">
        <is>
          <t>E34</t>
        </is>
      </c>
      <c r="E544" s="4" t="inlineStr">
        <is>
          <t>SERVIÇOS INICIAIS</t>
        </is>
      </c>
      <c r="F544" s="119" t="n">
        <v>45987</v>
      </c>
      <c r="G544" s="119" t="n">
        <v>45987</v>
      </c>
      <c r="H544" s="119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13391260</v>
      </c>
      <c r="C545" s="4" t="inlineStr">
        <is>
          <t>CONTENÇÃO - BLOCO DO ELEVADOR</t>
        </is>
      </c>
      <c r="D545" s="4" t="inlineStr">
        <is>
          <t>E35</t>
        </is>
      </c>
      <c r="E545" s="4" t="inlineStr">
        <is>
          <t>SERVIÇOS INICIAIS</t>
        </is>
      </c>
      <c r="F545" s="119" t="n">
        <v>45988</v>
      </c>
      <c r="G545" s="119" t="n">
        <v>45988</v>
      </c>
      <c r="H545" s="119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13391261</v>
      </c>
      <c r="C546" s="4" t="inlineStr">
        <is>
          <t>CONTENÇÃO - BLOCO DO ELEVADOR</t>
        </is>
      </c>
      <c r="D546" s="4" t="inlineStr">
        <is>
          <t>E36</t>
        </is>
      </c>
      <c r="E546" s="4" t="inlineStr">
        <is>
          <t>SERVIÇOS INICIAIS</t>
        </is>
      </c>
      <c r="F546" s="119" t="n">
        <v>45989</v>
      </c>
      <c r="G546" s="119" t="n">
        <v>45989</v>
      </c>
      <c r="H546" s="119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13391262</v>
      </c>
      <c r="C547" s="4" t="inlineStr">
        <is>
          <t>CONTENÇÃO - BLOCO DO ELEVADOR</t>
        </is>
      </c>
      <c r="D547" s="4" t="inlineStr">
        <is>
          <t>E37</t>
        </is>
      </c>
      <c r="E547" s="4" t="inlineStr">
        <is>
          <t>SERVIÇOS INICIAIS</t>
        </is>
      </c>
      <c r="F547" s="119" t="n">
        <v>45988</v>
      </c>
      <c r="G547" s="119" t="n">
        <v>45988</v>
      </c>
      <c r="H547" s="119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13391263</v>
      </c>
      <c r="C548" s="4" t="inlineStr">
        <is>
          <t>CONTENÇÃO - BLOCO DO ELEVADOR</t>
        </is>
      </c>
      <c r="D548" s="4" t="inlineStr">
        <is>
          <t>E38</t>
        </is>
      </c>
      <c r="E548" s="4" t="inlineStr">
        <is>
          <t>SERVIÇOS INICIAIS</t>
        </is>
      </c>
      <c r="F548" s="119" t="n">
        <v>45989</v>
      </c>
      <c r="G548" s="119" t="n">
        <v>45989</v>
      </c>
      <c r="H548" s="119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13391264</v>
      </c>
      <c r="C549" s="4" t="inlineStr">
        <is>
          <t>CONTENÇÃO - BLOCO DO ELEVADOR</t>
        </is>
      </c>
      <c r="D549" s="4" t="inlineStr">
        <is>
          <t>E39</t>
        </is>
      </c>
      <c r="E549" s="4" t="inlineStr">
        <is>
          <t>SERVIÇOS INICIAIS</t>
        </is>
      </c>
      <c r="F549" s="119" t="n">
        <v>45992</v>
      </c>
      <c r="G549" s="119" t="n">
        <v>45992</v>
      </c>
      <c r="H549" s="119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13391265</v>
      </c>
      <c r="C550" s="4" t="inlineStr">
        <is>
          <t>CONTENÇÃO - BLOCO DO ELEVADOR</t>
        </is>
      </c>
      <c r="D550" s="4" t="inlineStr">
        <is>
          <t>E40</t>
        </is>
      </c>
      <c r="E550" s="4" t="inlineStr">
        <is>
          <t>SERVIÇOS INICIAIS</t>
        </is>
      </c>
      <c r="F550" s="119" t="n">
        <v>45989</v>
      </c>
      <c r="G550" s="119" t="n">
        <v>45989</v>
      </c>
      <c r="H550" s="119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13391266</v>
      </c>
      <c r="C551" s="4" t="inlineStr">
        <is>
          <t>CONTENÇÃO - BLOCO DO ELEVADOR</t>
        </is>
      </c>
      <c r="D551" s="4" t="inlineStr">
        <is>
          <t>E41</t>
        </is>
      </c>
      <c r="E551" s="4" t="inlineStr">
        <is>
          <t>SERVIÇOS INICIAIS</t>
        </is>
      </c>
      <c r="F551" s="119" t="n">
        <v>45992</v>
      </c>
      <c r="G551" s="119" t="n">
        <v>45992</v>
      </c>
      <c r="H551" s="119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13391267</v>
      </c>
      <c r="C552" s="4" t="inlineStr">
        <is>
          <t>CONTENÇÃO - BLOCO DO ELEVADOR</t>
        </is>
      </c>
      <c r="D552" s="4" t="inlineStr">
        <is>
          <t>E42</t>
        </is>
      </c>
      <c r="E552" s="4" t="inlineStr">
        <is>
          <t>SERVIÇOS INICIAIS</t>
        </is>
      </c>
      <c r="F552" s="119" t="n">
        <v>45989</v>
      </c>
      <c r="G552" s="119" t="n">
        <v>45989</v>
      </c>
      <c r="H552" s="119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13391268</v>
      </c>
      <c r="C553" s="4" t="inlineStr">
        <is>
          <t>CONTENÇÃO - BLOCO DO ELEVADOR</t>
        </is>
      </c>
      <c r="D553" s="4" t="inlineStr">
        <is>
          <t>E43</t>
        </is>
      </c>
      <c r="E553" s="4" t="inlineStr">
        <is>
          <t>SERVIÇOS INICIAIS</t>
        </is>
      </c>
      <c r="F553" s="119" t="n">
        <v>45992</v>
      </c>
      <c r="G553" s="119" t="n">
        <v>45992</v>
      </c>
      <c r="H553" s="119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26734337</v>
      </c>
      <c r="C554" s="4" t="inlineStr">
        <is>
          <t>ESTRUTURA - PROJEÇÃO ALAMEDA - MEDIÇÃO</t>
        </is>
      </c>
      <c r="D554" s="4" t="inlineStr">
        <is>
          <t>-</t>
        </is>
      </c>
      <c r="E554" s="4" t="inlineStr">
        <is>
          <t>2º SUBSOLO</t>
        </is>
      </c>
      <c r="F554" s="119" t="n">
        <v>45909</v>
      </c>
      <c r="G554" s="119" t="n">
        <v>45924</v>
      </c>
      <c r="H554" s="119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9522327</v>
      </c>
      <c r="C555" s="4" t="inlineStr">
        <is>
          <t>ESTRUTURA - PROJEÇÃO ALAMEDA - MEDIÇÃO</t>
        </is>
      </c>
      <c r="D555" s="4" t="inlineStr">
        <is>
          <t>Forma Pilar</t>
        </is>
      </c>
      <c r="E555" s="4" t="inlineStr">
        <is>
          <t>2º SUBSOLO</t>
        </is>
      </c>
      <c r="F555" s="119" t="n">
        <v>45909</v>
      </c>
      <c r="G555" s="119" t="n">
        <v>45912</v>
      </c>
      <c r="H555" s="119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9522328</v>
      </c>
      <c r="C556" s="4" t="inlineStr">
        <is>
          <t>ESTRUTURA - PROJEÇÃO ALAMEDA - MEDIÇÃO</t>
        </is>
      </c>
      <c r="D556" s="4" t="inlineStr">
        <is>
          <t>Armação Pilar</t>
        </is>
      </c>
      <c r="E556" s="4" t="inlineStr">
        <is>
          <t>2º SUBSOLO</t>
        </is>
      </c>
      <c r="F556" s="119" t="n">
        <v>45912</v>
      </c>
      <c r="G556" s="119" t="n">
        <v>45916</v>
      </c>
      <c r="H556" s="119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9522329</v>
      </c>
      <c r="C557" s="4" t="inlineStr">
        <is>
          <t>ESTRUTURA - PROJEÇÃO ALAMEDA - MEDIÇÃO</t>
        </is>
      </c>
      <c r="D557" s="4" t="inlineStr">
        <is>
          <t>Escoramento</t>
        </is>
      </c>
      <c r="E557" s="4" t="inlineStr">
        <is>
          <t>2º SUBSOLO</t>
        </is>
      </c>
      <c r="F557" s="119" t="n">
        <v>45915</v>
      </c>
      <c r="G557" s="119" t="n">
        <v>45917</v>
      </c>
      <c r="H557" s="119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9522330</v>
      </c>
      <c r="C558" s="4" t="inlineStr">
        <is>
          <t>ESTRUTURA - PROJEÇÃO ALAMEDA - MEDIÇÃO</t>
        </is>
      </c>
      <c r="D558" s="4" t="inlineStr">
        <is>
          <t>Concretagem Pilar</t>
        </is>
      </c>
      <c r="E558" s="4" t="inlineStr">
        <is>
          <t>2º SUBSOLO</t>
        </is>
      </c>
      <c r="F558" s="119" t="n">
        <v>45918</v>
      </c>
      <c r="G558" s="119" t="n">
        <v>45918</v>
      </c>
      <c r="H558" s="119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9522331</v>
      </c>
      <c r="C559" s="4" t="inlineStr">
        <is>
          <t>ESTRUTURA - PROJEÇÃO ALAMEDA - MEDIÇÃO</t>
        </is>
      </c>
      <c r="D559" s="4" t="inlineStr">
        <is>
          <t>Forma Vigas e Lajes</t>
        </is>
      </c>
      <c r="E559" s="4" t="inlineStr">
        <is>
          <t>2º SUBSOLO</t>
        </is>
      </c>
      <c r="F559" s="119" t="n">
        <v>45919</v>
      </c>
      <c r="G559" s="119" t="n">
        <v>45923</v>
      </c>
      <c r="H559" s="119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9522332</v>
      </c>
      <c r="C560" s="4" t="inlineStr">
        <is>
          <t>ESTRUTURA - PROJEÇÃO ALAMEDA - MEDIÇÃO</t>
        </is>
      </c>
      <c r="D560" s="4" t="inlineStr">
        <is>
          <t>Armação Vigas e Lajes</t>
        </is>
      </c>
      <c r="E560" s="4" t="inlineStr">
        <is>
          <t>2º SUBSOLO</t>
        </is>
      </c>
      <c r="F560" s="119" t="n">
        <v>45922</v>
      </c>
      <c r="G560" s="119" t="n">
        <v>45924</v>
      </c>
      <c r="H560" s="119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9522333</v>
      </c>
      <c r="C561" s="4" t="inlineStr">
        <is>
          <t>ESTRUTURA - PROJEÇÃO ALAMEDA - MEDIÇÃO</t>
        </is>
      </c>
      <c r="D561" s="4" t="inlineStr">
        <is>
          <t>Passagem Hidráulica</t>
        </is>
      </c>
      <c r="E561" s="4" t="inlineStr">
        <is>
          <t>2º SUBSOLO</t>
        </is>
      </c>
      <c r="F561" s="119" t="n">
        <v>45923</v>
      </c>
      <c r="G561" s="119" t="n">
        <v>45923</v>
      </c>
      <c r="H561" s="119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9522334</v>
      </c>
      <c r="C562" s="4" t="inlineStr">
        <is>
          <t>ESTRUTURA - PROJEÇÃO ALAMEDA - MEDIÇÃO</t>
        </is>
      </c>
      <c r="D562" s="4" t="inlineStr">
        <is>
          <t>Passagem Elétrica</t>
        </is>
      </c>
      <c r="E562" s="4" t="inlineStr">
        <is>
          <t>2º SUBSOLO</t>
        </is>
      </c>
      <c r="F562" s="119" t="n">
        <v>45923</v>
      </c>
      <c r="G562" s="119" t="n">
        <v>45923</v>
      </c>
      <c r="H562" s="119" t="n">
        <v>46293</v>
      </c>
      <c r="I562" s="4" t="n">
        <v>100</v>
      </c>
      <c r="J562" s="4" t="n">
        <v>100</v>
      </c>
      <c r="K562" s="4" t="n">
        <v>100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9522335</v>
      </c>
      <c r="C563" s="4" t="inlineStr">
        <is>
          <t>ESTRUTURA - PROJEÇÃO ALAMEDA - MEDIÇÃO</t>
        </is>
      </c>
      <c r="D563" s="4" t="inlineStr">
        <is>
          <t>Concretagem</t>
        </is>
      </c>
      <c r="E563" s="4" t="inlineStr">
        <is>
          <t>2º SUBSOLO</t>
        </is>
      </c>
      <c r="F563" s="119" t="n">
        <v>45924</v>
      </c>
      <c r="G563" s="119" t="n">
        <v>45924</v>
      </c>
      <c r="H563" s="119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24964339</v>
      </c>
      <c r="C564" s="4" t="inlineStr">
        <is>
          <t>TERRAPLENAGEM - PÓS TIRANTE</t>
        </is>
      </c>
      <c r="D564" s="4" t="inlineStr">
        <is>
          <t>-</t>
        </is>
      </c>
      <c r="E564" s="4" t="inlineStr">
        <is>
          <t>SERVIÇOS INICIAIS</t>
        </is>
      </c>
      <c r="F564" s="119" t="n">
        <v>45912</v>
      </c>
      <c r="G564" s="119" t="n">
        <v>45918</v>
      </c>
      <c r="H564" s="119" t="n">
        <v>46293</v>
      </c>
      <c r="I564" s="4" t="n">
        <v>100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32195314</v>
      </c>
      <c r="C565" s="4" t="inlineStr">
        <is>
          <t>CONCRETO PROJETADO (CONTENÇÕES)</t>
        </is>
      </c>
      <c r="D565" s="4" t="inlineStr">
        <is>
          <t>-</t>
        </is>
      </c>
      <c r="E565" s="4" t="inlineStr">
        <is>
          <t>SERVIÇOS INICIAIS</t>
        </is>
      </c>
      <c r="F565" s="119" t="n">
        <v>45912</v>
      </c>
      <c r="G565" s="119" t="n">
        <v>46192</v>
      </c>
      <c r="H565" s="119" t="n">
        <v>46293</v>
      </c>
      <c r="I565" s="4" t="n">
        <v>100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12999634</v>
      </c>
      <c r="C566" s="4" t="inlineStr">
        <is>
          <t>CONCRETO PROJETADO (CONTENÇÕES)</t>
        </is>
      </c>
      <c r="D566" s="4" t="inlineStr">
        <is>
          <t>Limpeza - Contenções Trecho 2</t>
        </is>
      </c>
      <c r="E566" s="4" t="inlineStr">
        <is>
          <t>SERVIÇOS INICIAIS</t>
        </is>
      </c>
      <c r="F566" s="119" t="n">
        <v>46175</v>
      </c>
      <c r="G566" s="119" t="n">
        <v>46178</v>
      </c>
      <c r="H566" s="119" t="n">
        <v>46293</v>
      </c>
      <c r="I566" s="4" t="n">
        <v>100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12999635</v>
      </c>
      <c r="C567" s="4" t="inlineStr">
        <is>
          <t>CONCRETO PROJETADO (CONTENÇÕES)</t>
        </is>
      </c>
      <c r="D567" s="4" t="inlineStr">
        <is>
          <t>Projeção - Contenções Trecho 2</t>
        </is>
      </c>
      <c r="E567" s="4" t="inlineStr">
        <is>
          <t>SERVIÇOS INICIAIS</t>
        </is>
      </c>
      <c r="F567" s="119" t="n">
        <v>46178</v>
      </c>
      <c r="G567" s="119" t="n">
        <v>46190</v>
      </c>
      <c r="H567" s="119" t="n">
        <v>46293</v>
      </c>
      <c r="I567" s="4" t="n">
        <v>100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12999636</v>
      </c>
      <c r="C568" s="4" t="inlineStr">
        <is>
          <t>CONCRETO PROJETADO (CONTENÇÕES)</t>
        </is>
      </c>
      <c r="D568" s="4" t="inlineStr">
        <is>
          <t>Limpeza - Contenções Trecho 6</t>
        </is>
      </c>
      <c r="E568" s="4" t="inlineStr">
        <is>
          <t>SERVIÇOS INICIAIS</t>
        </is>
      </c>
      <c r="F568" s="119" t="n">
        <v>45929</v>
      </c>
      <c r="G568" s="119" t="n">
        <v>45932</v>
      </c>
      <c r="H568" s="119" t="n">
        <v>46293</v>
      </c>
      <c r="I568" s="4" t="n">
        <v>100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12999637</v>
      </c>
      <c r="C569" s="4" t="inlineStr">
        <is>
          <t>CONCRETO PROJETADO (CONTENÇÕES)</t>
        </is>
      </c>
      <c r="D569" s="4" t="inlineStr">
        <is>
          <t>Projeção - Contenções Trecho 6</t>
        </is>
      </c>
      <c r="E569" s="4" t="inlineStr">
        <is>
          <t>SERVIÇOS INICIAIS</t>
        </is>
      </c>
      <c r="F569" s="119" t="n">
        <v>45933</v>
      </c>
      <c r="G569" s="119" t="n">
        <v>46176</v>
      </c>
      <c r="H569" s="119" t="n">
        <v>46293</v>
      </c>
      <c r="I569" s="4" t="n">
        <v>100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12999638</v>
      </c>
      <c r="C570" s="4" t="inlineStr">
        <is>
          <t>CONCRETO PROJETADO (CONTENÇÕES)</t>
        </is>
      </c>
      <c r="D570" s="4" t="inlineStr">
        <is>
          <t>Limpeza - Contenções Trecho 7</t>
        </is>
      </c>
      <c r="E570" s="4" t="inlineStr">
        <is>
          <t>SERVIÇOS INICIAIS</t>
        </is>
      </c>
      <c r="F570" s="119" t="n">
        <v>46178</v>
      </c>
      <c r="G570" s="119" t="n">
        <v>46182</v>
      </c>
      <c r="H570" s="119" t="n">
        <v>46293</v>
      </c>
      <c r="I570" s="4" t="n">
        <v>100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12999639</v>
      </c>
      <c r="C571" s="4" t="inlineStr">
        <is>
          <t>CONCRETO PROJETADO (CONTENÇÕES)</t>
        </is>
      </c>
      <c r="D571" s="4" t="inlineStr">
        <is>
          <t>Projeção - Contenções Trecho 7</t>
        </is>
      </c>
      <c r="E571" s="4" t="inlineStr">
        <is>
          <t>SERVIÇOS INICIAIS</t>
        </is>
      </c>
      <c r="F571" s="119" t="n">
        <v>46182</v>
      </c>
      <c r="G571" s="119" t="n">
        <v>46192</v>
      </c>
      <c r="H571" s="119" t="n">
        <v>46293</v>
      </c>
      <c r="I571" s="4" t="n">
        <v>100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12999640</v>
      </c>
      <c r="C572" s="4" t="inlineStr">
        <is>
          <t>CONCRETO PROJETADO (CONTENÇÕES)</t>
        </is>
      </c>
      <c r="D572" s="4" t="inlineStr">
        <is>
          <t>Limpeza - Contenções Trecho 3</t>
        </is>
      </c>
      <c r="E572" s="4" t="inlineStr">
        <is>
          <t>SERVIÇOS INICIAIS</t>
        </is>
      </c>
      <c r="F572" s="119" t="n">
        <v>45912</v>
      </c>
      <c r="G572" s="119" t="n">
        <v>45912</v>
      </c>
      <c r="H572" s="119" t="n">
        <v>46293</v>
      </c>
      <c r="I572" s="4" t="n">
        <v>100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12999641</v>
      </c>
      <c r="C573" s="4" t="inlineStr">
        <is>
          <t>CONCRETO PROJETADO (CONTENÇÕES)</t>
        </is>
      </c>
      <c r="D573" s="4" t="inlineStr">
        <is>
          <t>Projeção - Contenções Trecho 3</t>
        </is>
      </c>
      <c r="E573" s="4" t="inlineStr">
        <is>
          <t>SERVIÇOS INICIAIS</t>
        </is>
      </c>
      <c r="F573" s="119" t="n">
        <v>45929</v>
      </c>
      <c r="G573" s="119" t="n">
        <v>45930</v>
      </c>
      <c r="H573" s="119" t="n">
        <v>46293</v>
      </c>
      <c r="I573" s="4" t="n">
        <v>100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12999642</v>
      </c>
      <c r="C574" s="4" t="inlineStr">
        <is>
          <t>CONCRETO PROJETADO (CONTENÇÕES)</t>
        </is>
      </c>
      <c r="D574" s="4" t="inlineStr">
        <is>
          <t>Limpeza - Contenções Trecho 4</t>
        </is>
      </c>
      <c r="E574" s="4" t="inlineStr">
        <is>
          <t>SERVIÇOS INICIAIS</t>
        </is>
      </c>
      <c r="F574" s="119" t="n">
        <v>45912</v>
      </c>
      <c r="G574" s="119" t="n">
        <v>45918</v>
      </c>
      <c r="H574" s="119" t="n">
        <v>46293</v>
      </c>
      <c r="I574" s="4" t="n">
        <v>100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12999643</v>
      </c>
      <c r="C575" s="4" t="inlineStr">
        <is>
          <t>CONCRETO PROJETADO (CONTENÇÕES)</t>
        </is>
      </c>
      <c r="D575" s="4" t="inlineStr">
        <is>
          <t>Projeção - Contenções Trecho 4</t>
        </is>
      </c>
      <c r="E575" s="4" t="inlineStr">
        <is>
          <t>SERVIÇOS INICIAIS</t>
        </is>
      </c>
      <c r="F575" s="119" t="n">
        <v>45912</v>
      </c>
      <c r="G575" s="119" t="n">
        <v>45918</v>
      </c>
      <c r="H575" s="119" t="n">
        <v>46293</v>
      </c>
      <c r="I575" s="4" t="n">
        <v>100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12999644</v>
      </c>
      <c r="C576" s="4" t="inlineStr">
        <is>
          <t>CONCRETO PROJETADO (CONTENÇÕES)</t>
        </is>
      </c>
      <c r="D576" s="4" t="inlineStr">
        <is>
          <t>Limpeza - Contenções Trecho 5</t>
        </is>
      </c>
      <c r="E576" s="4" t="inlineStr">
        <is>
          <t>SERVIÇOS INICIAIS</t>
        </is>
      </c>
      <c r="F576" s="119" t="n">
        <v>45982</v>
      </c>
      <c r="G576" s="119" t="n">
        <v>45986</v>
      </c>
      <c r="H576" s="119" t="n">
        <v>46293</v>
      </c>
      <c r="I576" s="4" t="n">
        <v>100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12999645</v>
      </c>
      <c r="C577" s="4" t="inlineStr">
        <is>
          <t>CONCRETO PROJETADO (CONTENÇÕES)</t>
        </is>
      </c>
      <c r="D577" s="4" t="inlineStr">
        <is>
          <t>Projeção - Contenções Trecho 5</t>
        </is>
      </c>
      <c r="E577" s="4" t="inlineStr">
        <is>
          <t>SERVIÇOS INICIAIS</t>
        </is>
      </c>
      <c r="F577" s="119" t="n">
        <v>45987</v>
      </c>
      <c r="G577" s="119" t="n">
        <v>45988</v>
      </c>
      <c r="H577" s="119" t="n">
        <v>46293</v>
      </c>
      <c r="I577" s="4" t="n">
        <v>100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13393643</v>
      </c>
      <c r="C578" s="4" t="inlineStr">
        <is>
          <t>CONCRETO PROJETADO (CONTENÇÕES)</t>
        </is>
      </c>
      <c r="D578" s="4" t="inlineStr">
        <is>
          <t>Limpeza - Nível 1125 - TRECHO 6 E 7</t>
        </is>
      </c>
      <c r="E578" s="4" t="inlineStr">
        <is>
          <t>SERVIÇOS INICIAIS</t>
        </is>
      </c>
      <c r="F578" s="119" t="n">
        <v>45989</v>
      </c>
      <c r="G578" s="119" t="n">
        <v>45989</v>
      </c>
      <c r="H578" s="119" t="n">
        <v>46293</v>
      </c>
      <c r="I578" s="4" t="n">
        <v>100</v>
      </c>
      <c r="J578" s="4" t="n">
        <v>100</v>
      </c>
      <c r="K578" s="4" t="n">
        <v>100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13393644</v>
      </c>
      <c r="C579" s="4" t="inlineStr">
        <is>
          <t>CONCRETO PROJETADO (CONTENÇÕES)</t>
        </is>
      </c>
      <c r="D579" s="4" t="inlineStr">
        <is>
          <t>Projeção - Nível 1125 - TRECHO 6 E 7</t>
        </is>
      </c>
      <c r="E579" s="4" t="inlineStr">
        <is>
          <t>SERVIÇOS INICIAIS</t>
        </is>
      </c>
      <c r="F579" s="119" t="n">
        <v>45912</v>
      </c>
      <c r="G579" s="119" t="n">
        <v>45915</v>
      </c>
      <c r="H579" s="119" t="n">
        <v>46293</v>
      </c>
      <c r="I579" s="4" t="n">
        <v>100</v>
      </c>
      <c r="J579" s="4" t="n">
        <v>100</v>
      </c>
      <c r="K579" s="4" t="n">
        <v>100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13393645</v>
      </c>
      <c r="C580" s="4" t="inlineStr">
        <is>
          <t>CONCRETO PROJETADO (CONTENÇÕES)</t>
        </is>
      </c>
      <c r="D580" s="4" t="inlineStr">
        <is>
          <t>Limpeza - Nível 1125 - TRECHO 4 E 5</t>
        </is>
      </c>
      <c r="E580" s="4" t="inlineStr">
        <is>
          <t>SERVIÇOS INICIAIS</t>
        </is>
      </c>
      <c r="F580" s="119" t="n">
        <v>45916</v>
      </c>
      <c r="G580" s="119" t="n">
        <v>45919</v>
      </c>
      <c r="H580" s="119" t="n">
        <v>46293</v>
      </c>
      <c r="I580" s="4" t="n">
        <v>100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13393646</v>
      </c>
      <c r="C581" s="4" t="inlineStr">
        <is>
          <t>CONCRETO PROJETADO (CONTENÇÕES)</t>
        </is>
      </c>
      <c r="D581" s="4" t="inlineStr">
        <is>
          <t>Projeção - Nível 1125 - TRECHO 4 E 5</t>
        </is>
      </c>
      <c r="E581" s="4" t="inlineStr">
        <is>
          <t>SERVIÇOS INICIAIS</t>
        </is>
      </c>
      <c r="F581" s="119" t="n">
        <v>45912</v>
      </c>
      <c r="G581" s="119" t="n">
        <v>45916</v>
      </c>
      <c r="H581" s="119" t="n">
        <v>46293</v>
      </c>
      <c r="I581" s="4" t="n">
        <v>100</v>
      </c>
      <c r="J581" s="4" t="n">
        <v>100</v>
      </c>
      <c r="K581" s="4" t="n">
        <v>100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30591746</v>
      </c>
      <c r="C582" s="4" t="inlineStr">
        <is>
          <t>ESTRUTURA - PROJEÇÃO ALAMEDA (2º ETAPA) - MEDIÇÃO</t>
        </is>
      </c>
      <c r="D582" s="4" t="inlineStr">
        <is>
          <t>-</t>
        </is>
      </c>
      <c r="E582" s="4" t="inlineStr">
        <is>
          <t>2º SUBSOLO</t>
        </is>
      </c>
      <c r="F582" s="119" t="n">
        <v>45917</v>
      </c>
      <c r="G582" s="119" t="n">
        <v>45930</v>
      </c>
      <c r="H582" s="119" t="n">
        <v>46293</v>
      </c>
      <c r="I582" s="4" t="n">
        <v>100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11172673</v>
      </c>
      <c r="C583" s="4" t="inlineStr">
        <is>
          <t>ESTRUTURA - PROJEÇÃO ALAMEDA (2º ETAPA) - MEDIÇÃO</t>
        </is>
      </c>
      <c r="D583" s="4" t="inlineStr">
        <is>
          <t>Forma Pilar</t>
        </is>
      </c>
      <c r="E583" s="4" t="inlineStr">
        <is>
          <t>2º SUBSOLO</t>
        </is>
      </c>
      <c r="F583" s="119" t="n">
        <v>45917</v>
      </c>
      <c r="G583" s="119" t="n">
        <v>45918</v>
      </c>
      <c r="H583" s="119" t="n">
        <v>46293</v>
      </c>
      <c r="I583" s="4" t="n">
        <v>100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11172674</v>
      </c>
      <c r="C584" s="4" t="inlineStr">
        <is>
          <t>ESTRUTURA - PROJEÇÃO ALAMEDA (2º ETAPA) - MEDIÇÃO</t>
        </is>
      </c>
      <c r="D584" s="4" t="inlineStr">
        <is>
          <t>Armação Pilar</t>
        </is>
      </c>
      <c r="E584" s="4" t="inlineStr">
        <is>
          <t>2º SUBSOLO</t>
        </is>
      </c>
      <c r="F584" s="119" t="n">
        <v>45919</v>
      </c>
      <c r="G584" s="119" t="n">
        <v>45922</v>
      </c>
      <c r="H584" s="119" t="n">
        <v>46293</v>
      </c>
      <c r="I584" s="4" t="n">
        <v>100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11172675</v>
      </c>
      <c r="C585" s="4" t="inlineStr">
        <is>
          <t>ESTRUTURA - PROJEÇÃO ALAMEDA (2º ETAPA) - MEDIÇÃO</t>
        </is>
      </c>
      <c r="D585" s="4" t="inlineStr">
        <is>
          <t>Escoramento</t>
        </is>
      </c>
      <c r="E585" s="4" t="inlineStr">
        <is>
          <t>2º SUBSOLO</t>
        </is>
      </c>
      <c r="F585" s="119" t="n">
        <v>45923</v>
      </c>
      <c r="G585" s="119" t="n">
        <v>45923</v>
      </c>
      <c r="H585" s="119" t="n">
        <v>46293</v>
      </c>
      <c r="I585" s="4" t="n">
        <v>100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11172676</v>
      </c>
      <c r="C586" s="4" t="inlineStr">
        <is>
          <t>ESTRUTURA - PROJEÇÃO ALAMEDA (2º ETAPA) - MEDIÇÃO</t>
        </is>
      </c>
      <c r="D586" s="4" t="inlineStr">
        <is>
          <t>Concretagem Pilar</t>
        </is>
      </c>
      <c r="E586" s="4" t="inlineStr">
        <is>
          <t>2º SUBSOLO</t>
        </is>
      </c>
      <c r="F586" s="119" t="n">
        <v>45924</v>
      </c>
      <c r="G586" s="119" t="n">
        <v>45924</v>
      </c>
      <c r="H586" s="119" t="n">
        <v>46293</v>
      </c>
      <c r="I586" s="4" t="n">
        <v>100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11172677</v>
      </c>
      <c r="C587" s="4" t="inlineStr">
        <is>
          <t>ESTRUTURA - PROJEÇÃO ALAMEDA (2º ETAPA) - MEDIÇÃO</t>
        </is>
      </c>
      <c r="D587" s="4" t="inlineStr">
        <is>
          <t>Forma Vigas e Lajes</t>
        </is>
      </c>
      <c r="E587" s="4" t="inlineStr">
        <is>
          <t>2º SUBSOLO</t>
        </is>
      </c>
      <c r="F587" s="119" t="n">
        <v>45925</v>
      </c>
      <c r="G587" s="119" t="n">
        <v>45926</v>
      </c>
      <c r="H587" s="119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11172678</v>
      </c>
      <c r="C588" s="4" t="inlineStr">
        <is>
          <t>ESTRUTURA - PROJEÇÃO ALAMEDA (2º ETAPA) - MEDIÇÃO</t>
        </is>
      </c>
      <c r="D588" s="4" t="inlineStr">
        <is>
          <t>Armação Vigas e Lajes</t>
        </is>
      </c>
      <c r="E588" s="4" t="inlineStr">
        <is>
          <t>2º SUBSOLO</t>
        </is>
      </c>
      <c r="F588" s="119" t="n">
        <v>45929</v>
      </c>
      <c r="G588" s="119" t="n">
        <v>45930</v>
      </c>
      <c r="H588" s="119" t="n">
        <v>46293</v>
      </c>
      <c r="I588" s="4" t="n">
        <v>100</v>
      </c>
      <c r="J588" s="4" t="n">
        <v>100</v>
      </c>
      <c r="K588" s="4" t="n">
        <v>100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11172679</v>
      </c>
      <c r="C589" s="4" t="inlineStr">
        <is>
          <t>ESTRUTURA - PROJEÇÃO ALAMEDA (2º ETAPA) - MEDIÇÃO</t>
        </is>
      </c>
      <c r="D589" s="4" t="inlineStr">
        <is>
          <t>Passagem Hidráulica</t>
        </is>
      </c>
      <c r="E589" s="4" t="inlineStr">
        <is>
          <t>2º SUBSOLO</t>
        </is>
      </c>
      <c r="F589" s="119" t="n">
        <v>45929</v>
      </c>
      <c r="G589" s="119" t="n">
        <v>45929</v>
      </c>
      <c r="H589" s="119" t="n">
        <v>46293</v>
      </c>
      <c r="I589" s="4" t="n">
        <v>100</v>
      </c>
      <c r="J589" s="4" t="n">
        <v>100</v>
      </c>
      <c r="K589" s="4" t="n">
        <v>100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11172680</v>
      </c>
      <c r="C590" s="4" t="inlineStr">
        <is>
          <t>ESTRUTURA - PROJEÇÃO ALAMEDA (2º ETAPA) - MEDIÇÃO</t>
        </is>
      </c>
      <c r="D590" s="4" t="inlineStr">
        <is>
          <t>Passagem Elétrica</t>
        </is>
      </c>
      <c r="E590" s="4" t="inlineStr">
        <is>
          <t>2º SUBSOLO</t>
        </is>
      </c>
      <c r="F590" s="119" t="n">
        <v>45929</v>
      </c>
      <c r="G590" s="119" t="n">
        <v>45929</v>
      </c>
      <c r="H590" s="119" t="n">
        <v>46293</v>
      </c>
      <c r="I590" s="4" t="n">
        <v>100</v>
      </c>
      <c r="J590" s="4" t="n">
        <v>100</v>
      </c>
      <c r="K590" s="4" t="n">
        <v>100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11172681</v>
      </c>
      <c r="C591" s="4" t="inlineStr">
        <is>
          <t>ESTRUTURA - PROJEÇÃO ALAMEDA (2º ETAPA) - MEDIÇÃO</t>
        </is>
      </c>
      <c r="D591" s="4" t="inlineStr">
        <is>
          <t>Concretagem</t>
        </is>
      </c>
      <c r="E591" s="4" t="inlineStr">
        <is>
          <t>2º SUBSOLO</t>
        </is>
      </c>
      <c r="F591" s="119" t="n">
        <v>45930</v>
      </c>
      <c r="G591" s="119" t="n">
        <v>45930</v>
      </c>
      <c r="H591" s="119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26734414</v>
      </c>
      <c r="C592" s="4" t="inlineStr">
        <is>
          <t>ESTRUTURA - PROJEÇÃO ALAMEDA - MEDIÇÃO</t>
        </is>
      </c>
      <c r="D592" s="4" t="inlineStr">
        <is>
          <t>-</t>
        </is>
      </c>
      <c r="E592" s="4" t="inlineStr">
        <is>
          <t>1º SUBSOLO</t>
        </is>
      </c>
      <c r="F592" s="119" t="n">
        <v>45931</v>
      </c>
      <c r="G592" s="119" t="n">
        <v>45946</v>
      </c>
      <c r="H592" s="119" t="n">
        <v>46293</v>
      </c>
      <c r="I592" s="4" t="n">
        <v>100</v>
      </c>
      <c r="J592" s="4" t="n">
        <v>100</v>
      </c>
      <c r="K592" s="4" t="n">
        <v>100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9522336</v>
      </c>
      <c r="C593" s="4" t="inlineStr">
        <is>
          <t>ESTRUTURA - PROJEÇÃO ALAMEDA - MEDIÇÃO</t>
        </is>
      </c>
      <c r="D593" s="4" t="inlineStr">
        <is>
          <t>Forma Pilar</t>
        </is>
      </c>
      <c r="E593" s="4" t="inlineStr">
        <is>
          <t>1º SUBSOLO</t>
        </is>
      </c>
      <c r="F593" s="119" t="n">
        <v>45931</v>
      </c>
      <c r="G593" s="119" t="n">
        <v>45936</v>
      </c>
      <c r="H593" s="119" t="n">
        <v>46293</v>
      </c>
      <c r="I593" s="4" t="n">
        <v>100</v>
      </c>
      <c r="J593" s="4" t="n">
        <v>100</v>
      </c>
      <c r="K593" s="4" t="n">
        <v>100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9522337</v>
      </c>
      <c r="C594" s="4" t="inlineStr">
        <is>
          <t>ESTRUTURA - PROJEÇÃO ALAMEDA - MEDIÇÃO</t>
        </is>
      </c>
      <c r="D594" s="4" t="inlineStr">
        <is>
          <t>Armação Pilar</t>
        </is>
      </c>
      <c r="E594" s="4" t="inlineStr">
        <is>
          <t>1º SUBSOLO</t>
        </is>
      </c>
      <c r="F594" s="119" t="n">
        <v>45936</v>
      </c>
      <c r="G594" s="119" t="n">
        <v>45937</v>
      </c>
      <c r="H594" s="119" t="n">
        <v>46293</v>
      </c>
      <c r="I594" s="4" t="n">
        <v>100</v>
      </c>
      <c r="J594" s="4" t="n">
        <v>100</v>
      </c>
      <c r="K594" s="4" t="n">
        <v>100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9522338</v>
      </c>
      <c r="C595" s="4" t="inlineStr">
        <is>
          <t>ESTRUTURA - PROJEÇÃO ALAMEDA - MEDIÇÃO</t>
        </is>
      </c>
      <c r="D595" s="4" t="inlineStr">
        <is>
          <t>Escoramento</t>
        </is>
      </c>
      <c r="E595" s="4" t="inlineStr">
        <is>
          <t>1º SUBSOLO</t>
        </is>
      </c>
      <c r="F595" s="119" t="n">
        <v>45937</v>
      </c>
      <c r="G595" s="119" t="n">
        <v>45939</v>
      </c>
      <c r="H595" s="119" t="n">
        <v>46293</v>
      </c>
      <c r="I595" s="4" t="n">
        <v>100</v>
      </c>
      <c r="J595" s="4" t="n">
        <v>100</v>
      </c>
      <c r="K595" s="4" t="n">
        <v>100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9522339</v>
      </c>
      <c r="C596" s="4" t="inlineStr">
        <is>
          <t>ESTRUTURA - PROJEÇÃO ALAMEDA - MEDIÇÃO</t>
        </is>
      </c>
      <c r="D596" s="4" t="inlineStr">
        <is>
          <t>Concretagem Pilar</t>
        </is>
      </c>
      <c r="E596" s="4" t="inlineStr">
        <is>
          <t>1º SUBSOLO</t>
        </is>
      </c>
      <c r="F596" s="119" t="n">
        <v>45940</v>
      </c>
      <c r="G596" s="119" t="n">
        <v>45940</v>
      </c>
      <c r="H596" s="119" t="n">
        <v>46293</v>
      </c>
      <c r="I596" s="4" t="n">
        <v>100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9522340</v>
      </c>
      <c r="C597" s="4" t="inlineStr">
        <is>
          <t>ESTRUTURA - PROJEÇÃO ALAMEDA - MEDIÇÃO</t>
        </is>
      </c>
      <c r="D597" s="4" t="inlineStr">
        <is>
          <t>Forma Vigas e Lajes</t>
        </is>
      </c>
      <c r="E597" s="4" t="inlineStr">
        <is>
          <t>1º SUBSOLO</t>
        </is>
      </c>
      <c r="F597" s="119" t="n">
        <v>45943</v>
      </c>
      <c r="G597" s="119" t="n">
        <v>45946</v>
      </c>
      <c r="H597" s="119" t="n">
        <v>46293</v>
      </c>
      <c r="I597" s="4" t="n">
        <v>100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9522341</v>
      </c>
      <c r="C598" s="4" t="inlineStr">
        <is>
          <t>ESTRUTURA - PROJEÇÃO ALAMEDA - MEDIÇÃO</t>
        </is>
      </c>
      <c r="D598" s="4" t="inlineStr">
        <is>
          <t>Armação Vigas e Lajes</t>
        </is>
      </c>
      <c r="E598" s="4" t="inlineStr">
        <is>
          <t>1º SUBSOLO</t>
        </is>
      </c>
      <c r="F598" s="119" t="n">
        <v>45944</v>
      </c>
      <c r="G598" s="119" t="n">
        <v>45946</v>
      </c>
      <c r="H598" s="119" t="n">
        <v>46293</v>
      </c>
      <c r="I598" s="4" t="n">
        <v>100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9522342</v>
      </c>
      <c r="C599" s="4" t="inlineStr">
        <is>
          <t>ESTRUTURA - PROJEÇÃO ALAMEDA - MEDIÇÃO</t>
        </is>
      </c>
      <c r="D599" s="4" t="inlineStr">
        <is>
          <t>Passagem Hidráulica</t>
        </is>
      </c>
      <c r="E599" s="4" t="inlineStr">
        <is>
          <t>1º SUBSOLO</t>
        </is>
      </c>
      <c r="F599" s="119" t="n">
        <v>45945</v>
      </c>
      <c r="G599" s="119" t="n">
        <v>45945</v>
      </c>
      <c r="H599" s="119" t="n">
        <v>46293</v>
      </c>
      <c r="I599" s="4" t="n">
        <v>100</v>
      </c>
      <c r="J599" s="4" t="n">
        <v>100</v>
      </c>
      <c r="K599" s="4" t="n">
        <v>100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9522343</v>
      </c>
      <c r="C600" s="4" t="inlineStr">
        <is>
          <t>ESTRUTURA - PROJEÇÃO ALAMEDA - MEDIÇÃO</t>
        </is>
      </c>
      <c r="D600" s="4" t="inlineStr">
        <is>
          <t>Passagem Elétrica</t>
        </is>
      </c>
      <c r="E600" s="4" t="inlineStr">
        <is>
          <t>1º SUBSOLO</t>
        </is>
      </c>
      <c r="F600" s="119" t="n">
        <v>45945</v>
      </c>
      <c r="G600" s="119" t="n">
        <v>45945</v>
      </c>
      <c r="H600" s="119" t="n">
        <v>46293</v>
      </c>
      <c r="I600" s="4" t="n">
        <v>100</v>
      </c>
      <c r="J600" s="4" t="n">
        <v>100</v>
      </c>
      <c r="K600" s="4" t="n">
        <v>100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9522344</v>
      </c>
      <c r="C601" s="4" t="inlineStr">
        <is>
          <t>ESTRUTURA - PROJEÇÃO ALAMEDA - MEDIÇÃO</t>
        </is>
      </c>
      <c r="D601" s="4" t="inlineStr">
        <is>
          <t>Concretagem</t>
        </is>
      </c>
      <c r="E601" s="4" t="inlineStr">
        <is>
          <t>1º SUBSOLO</t>
        </is>
      </c>
      <c r="F601" s="119" t="n">
        <v>45946</v>
      </c>
      <c r="G601" s="119" t="n">
        <v>45946</v>
      </c>
      <c r="H601" s="119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30654596</v>
      </c>
      <c r="C602" s="4" t="inlineStr">
        <is>
          <t>ESTRUTURA - PROJEÇÃO ALAMEDA (2º ETAPA) - MEDIÇÃO</t>
        </is>
      </c>
      <c r="D602" s="4" t="inlineStr">
        <is>
          <t>-</t>
        </is>
      </c>
      <c r="E602" s="4" t="inlineStr">
        <is>
          <t>1º SUBSOLO</t>
        </is>
      </c>
      <c r="F602" s="119" t="n">
        <v>45932</v>
      </c>
      <c r="G602" s="119" t="n">
        <v>45946</v>
      </c>
      <c r="H602" s="119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11210827</v>
      </c>
      <c r="C603" s="4" t="inlineStr">
        <is>
          <t>ESTRUTURA - PROJEÇÃO ALAMEDA (2º ETAPA) - MEDIÇÃO</t>
        </is>
      </c>
      <c r="D603" s="4" t="inlineStr">
        <is>
          <t>Armação Pilar</t>
        </is>
      </c>
      <c r="E603" s="4" t="inlineStr">
        <is>
          <t>1º SUBSOLO</t>
        </is>
      </c>
      <c r="F603" s="119" t="n">
        <v>45932</v>
      </c>
      <c r="G603" s="119" t="n">
        <v>45933</v>
      </c>
      <c r="H603" s="119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11210828</v>
      </c>
      <c r="C604" s="4" t="inlineStr">
        <is>
          <t>ESTRUTURA - PROJEÇÃO ALAMEDA (2º ETAPA) - MEDIÇÃO</t>
        </is>
      </c>
      <c r="D604" s="4" t="inlineStr">
        <is>
          <t>Forma Pilar</t>
        </is>
      </c>
      <c r="E604" s="4" t="inlineStr">
        <is>
          <t>1º SUBSOLO</t>
        </is>
      </c>
      <c r="F604" s="119" t="n">
        <v>45936</v>
      </c>
      <c r="G604" s="119" t="n">
        <v>45937</v>
      </c>
      <c r="H604" s="119" t="n">
        <v>46293</v>
      </c>
      <c r="I604" s="4" t="n">
        <v>100</v>
      </c>
      <c r="J604" s="4" t="n">
        <v>100</v>
      </c>
      <c r="K604" s="4" t="n">
        <v>100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11210829</v>
      </c>
      <c r="C605" s="4" t="inlineStr">
        <is>
          <t>ESTRUTURA - PROJEÇÃO ALAMEDA (2º ETAPA) - MEDIÇÃO</t>
        </is>
      </c>
      <c r="D605" s="4" t="inlineStr">
        <is>
          <t>Escoramento</t>
        </is>
      </c>
      <c r="E605" s="4" t="inlineStr">
        <is>
          <t>1º SUBSOLO</t>
        </is>
      </c>
      <c r="F605" s="119" t="n">
        <v>45938</v>
      </c>
      <c r="G605" s="119" t="n">
        <v>45938</v>
      </c>
      <c r="H605" s="119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11210830</v>
      </c>
      <c r="C606" s="4" t="inlineStr">
        <is>
          <t>ESTRUTURA - PROJEÇÃO ALAMEDA (2º ETAPA) - MEDIÇÃO</t>
        </is>
      </c>
      <c r="D606" s="4" t="inlineStr">
        <is>
          <t>Concretagem Pilar</t>
        </is>
      </c>
      <c r="E606" s="4" t="inlineStr">
        <is>
          <t>1º SUBSOLO</t>
        </is>
      </c>
      <c r="F606" s="119" t="n">
        <v>45939</v>
      </c>
      <c r="G606" s="119" t="n">
        <v>45939</v>
      </c>
      <c r="H606" s="119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11210831</v>
      </c>
      <c r="C607" s="4" t="inlineStr">
        <is>
          <t>ESTRUTURA - PROJEÇÃO ALAMEDA (2º ETAPA) - MEDIÇÃO</t>
        </is>
      </c>
      <c r="D607" s="4" t="inlineStr">
        <is>
          <t>Forma Vigas e Lajes</t>
        </is>
      </c>
      <c r="E607" s="4" t="inlineStr">
        <is>
          <t>1º SUBSOLO</t>
        </is>
      </c>
      <c r="F607" s="119" t="n">
        <v>45940</v>
      </c>
      <c r="G607" s="119" t="n">
        <v>45940</v>
      </c>
      <c r="H607" s="119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11210832</v>
      </c>
      <c r="C608" s="4" t="inlineStr">
        <is>
          <t>ESTRUTURA - PROJEÇÃO ALAMEDA (2º ETAPA) - MEDIÇÃO</t>
        </is>
      </c>
      <c r="D608" s="4" t="inlineStr">
        <is>
          <t>Armação Vigas e Lajes</t>
        </is>
      </c>
      <c r="E608" s="4" t="inlineStr">
        <is>
          <t>1º SUBSOLO</t>
        </is>
      </c>
      <c r="F608" s="119" t="n">
        <v>45943</v>
      </c>
      <c r="G608" s="119" t="n">
        <v>45943</v>
      </c>
      <c r="H608" s="119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11211635</v>
      </c>
      <c r="C609" s="4" t="inlineStr">
        <is>
          <t>ESTRUTURA - PROJEÇÃO ALAMEDA (2º ETAPA) - MEDIÇÃO</t>
        </is>
      </c>
      <c r="D609" s="4" t="inlineStr">
        <is>
          <t>Passagem Hidráulica</t>
        </is>
      </c>
      <c r="E609" s="4" t="inlineStr">
        <is>
          <t>1º SUBSOLO</t>
        </is>
      </c>
      <c r="F609" s="119" t="n">
        <v>45944</v>
      </c>
      <c r="G609" s="119" t="n">
        <v>45944</v>
      </c>
      <c r="H609" s="119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11211636</v>
      </c>
      <c r="C610" s="4" t="inlineStr">
        <is>
          <t>ESTRUTURA - PROJEÇÃO ALAMEDA (2º ETAPA) - MEDIÇÃO</t>
        </is>
      </c>
      <c r="D610" s="4" t="inlineStr">
        <is>
          <t>Passagem Elétrica</t>
        </is>
      </c>
      <c r="E610" s="4" t="inlineStr">
        <is>
          <t>1º SUBSOLO</t>
        </is>
      </c>
      <c r="F610" s="119" t="n">
        <v>45945</v>
      </c>
      <c r="G610" s="119" t="n">
        <v>45945</v>
      </c>
      <c r="H610" s="119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11211637</v>
      </c>
      <c r="C611" s="4" t="inlineStr">
        <is>
          <t>ESTRUTURA - PROJEÇÃO ALAMEDA (2º ETAPA) - MEDIÇÃO</t>
        </is>
      </c>
      <c r="D611" s="4" t="inlineStr">
        <is>
          <t>Concretagem</t>
        </is>
      </c>
      <c r="E611" s="4" t="inlineStr">
        <is>
          <t>1º SUBSOLO</t>
        </is>
      </c>
      <c r="F611" s="119" t="n">
        <v>45946</v>
      </c>
      <c r="G611" s="119" t="n">
        <v>45946</v>
      </c>
      <c r="H611" s="119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30572011</v>
      </c>
      <c r="C612" s="4" t="inlineStr">
        <is>
          <t>CONTENÇÃO - SUBESTAÇÃO</t>
        </is>
      </c>
      <c r="D612" s="4" t="inlineStr">
        <is>
          <t>-</t>
        </is>
      </c>
      <c r="E612" s="4" t="inlineStr">
        <is>
          <t>SERVIÇOS INICIAIS</t>
        </is>
      </c>
      <c r="F612" s="119" t="n">
        <v>45951</v>
      </c>
      <c r="G612" s="119" t="n">
        <v>45958</v>
      </c>
      <c r="H612" s="119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11156121</v>
      </c>
      <c r="C613" s="4" t="inlineStr">
        <is>
          <t>CONTENÇÃO - SUBESTAÇÃO</t>
        </is>
      </c>
      <c r="D613" s="4" t="inlineStr">
        <is>
          <t>E44 + E47 + E50</t>
        </is>
      </c>
      <c r="E613" s="4" t="inlineStr">
        <is>
          <t>SERVIÇOS INICIAIS</t>
        </is>
      </c>
      <c r="F613" s="119" t="n">
        <v>45951</v>
      </c>
      <c r="G613" s="119" t="n">
        <v>45951</v>
      </c>
      <c r="H613" s="119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11172310</v>
      </c>
      <c r="C614" s="4" t="inlineStr">
        <is>
          <t>CONTENÇÃO - SUBESTAÇÃO</t>
        </is>
      </c>
      <c r="D614" s="4" t="inlineStr">
        <is>
          <t>E45 + E48 + E51 + E54</t>
        </is>
      </c>
      <c r="E614" s="4" t="inlineStr">
        <is>
          <t>SERVIÇOS INICIAIS</t>
        </is>
      </c>
      <c r="F614" s="119" t="n">
        <v>45952</v>
      </c>
      <c r="G614" s="119" t="n">
        <v>45952</v>
      </c>
      <c r="H614" s="119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11172311</v>
      </c>
      <c r="C615" s="4" t="inlineStr">
        <is>
          <t>CONTENÇÃO - SUBESTAÇÃO</t>
        </is>
      </c>
      <c r="D615" s="4" t="inlineStr">
        <is>
          <t>E46 + E49 + E52 + E55</t>
        </is>
      </c>
      <c r="E615" s="4" t="inlineStr">
        <is>
          <t>SERVIÇOS INICIAIS</t>
        </is>
      </c>
      <c r="F615" s="119" t="n">
        <v>45953</v>
      </c>
      <c r="G615" s="119" t="n">
        <v>45953</v>
      </c>
      <c r="H615" s="119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11172633</v>
      </c>
      <c r="C616" s="4" t="inlineStr">
        <is>
          <t>CONTENÇÃO - SUBESTAÇÃO</t>
        </is>
      </c>
      <c r="D616" s="4" t="inlineStr">
        <is>
          <t>E53 + E56 + E59 + E62 + E65 + E68</t>
        </is>
      </c>
      <c r="E616" s="4" t="inlineStr">
        <is>
          <t>SERVIÇOS INICIAIS</t>
        </is>
      </c>
      <c r="F616" s="119" t="n">
        <v>45954</v>
      </c>
      <c r="G616" s="119" t="n">
        <v>45954</v>
      </c>
      <c r="H616" s="119" t="n">
        <v>46293</v>
      </c>
      <c r="I616" s="4" t="n">
        <v>100</v>
      </c>
      <c r="J616" s="4" t="n">
        <v>100</v>
      </c>
      <c r="K616" s="4" t="n">
        <v>100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11172634</v>
      </c>
      <c r="C617" s="4" t="inlineStr">
        <is>
          <t>CONTENÇÃO - SUBESTAÇÃO</t>
        </is>
      </c>
      <c r="D617" s="4" t="inlineStr">
        <is>
          <t>E57 + E60 + E63 + E66 + E69</t>
        </is>
      </c>
      <c r="E617" s="4" t="inlineStr">
        <is>
          <t>SERVIÇOS INICIAIS</t>
        </is>
      </c>
      <c r="F617" s="119" t="n">
        <v>45957</v>
      </c>
      <c r="G617" s="119" t="n">
        <v>45957</v>
      </c>
      <c r="H617" s="119" t="n">
        <v>46293</v>
      </c>
      <c r="I617" s="4" t="n">
        <v>100</v>
      </c>
      <c r="J617" s="4" t="n">
        <v>100</v>
      </c>
      <c r="K617" s="4" t="n">
        <v>100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11172635</v>
      </c>
      <c r="C618" s="4" t="inlineStr">
        <is>
          <t>CONTENÇÃO - SUBESTAÇÃO</t>
        </is>
      </c>
      <c r="D618" s="4" t="inlineStr">
        <is>
          <t>E58 + E61 + E64 + E67 + E70</t>
        </is>
      </c>
      <c r="E618" s="4" t="inlineStr">
        <is>
          <t>SERVIÇOS INICIAIS</t>
        </is>
      </c>
      <c r="F618" s="119" t="n">
        <v>45958</v>
      </c>
      <c r="G618" s="119" t="n">
        <v>45958</v>
      </c>
      <c r="H618" s="119" t="n">
        <v>46293</v>
      </c>
      <c r="I618" s="4" t="n">
        <v>100</v>
      </c>
      <c r="J618" s="4" t="n">
        <v>100</v>
      </c>
      <c r="K618" s="4" t="n">
        <v>100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26206675</v>
      </c>
      <c r="C619" s="4" t="inlineStr">
        <is>
          <t>ESTRUTURA - PROJEÇÃO CONCORDIA - MEDIÇÃO</t>
        </is>
      </c>
      <c r="D619" s="4" t="inlineStr">
        <is>
          <t>-</t>
        </is>
      </c>
      <c r="E619" s="4" t="inlineStr">
        <is>
          <t>5º SUBSOLO</t>
        </is>
      </c>
      <c r="F619" s="119" t="n">
        <v>45951</v>
      </c>
      <c r="G619" s="119" t="n">
        <v>45982</v>
      </c>
      <c r="H619" s="119" t="n">
        <v>46293</v>
      </c>
      <c r="I619" s="4" t="n">
        <v>100</v>
      </c>
      <c r="J619" s="4" t="n">
        <v>100</v>
      </c>
      <c r="K619" s="4" t="n">
        <v>100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9364302</v>
      </c>
      <c r="C620" s="4" t="inlineStr">
        <is>
          <t>ESTRUTURA - PROJEÇÃO CONCORDIA - MEDIÇÃO</t>
        </is>
      </c>
      <c r="D620" s="4" t="inlineStr">
        <is>
          <t>Forma Pilar - 1º Etapa</t>
        </is>
      </c>
      <c r="E620" s="4" t="inlineStr">
        <is>
          <t>5º SUBSOLO</t>
        </is>
      </c>
      <c r="F620" s="119" t="n">
        <v>45951</v>
      </c>
      <c r="G620" s="119" t="n">
        <v>45966</v>
      </c>
      <c r="H620" s="119" t="n">
        <v>46293</v>
      </c>
      <c r="I620" s="4" t="n">
        <v>100</v>
      </c>
      <c r="J620" s="4" t="n">
        <v>100</v>
      </c>
      <c r="K620" s="4" t="n">
        <v>100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9364303</v>
      </c>
      <c r="C621" s="4" t="inlineStr">
        <is>
          <t>ESTRUTURA - PROJEÇÃO CONCORDIA - MEDIÇÃO</t>
        </is>
      </c>
      <c r="D621" s="4" t="inlineStr">
        <is>
          <t>Armação Pilar - 1º Etapa</t>
        </is>
      </c>
      <c r="E621" s="4" t="inlineStr">
        <is>
          <t>5º SUBSOLO</t>
        </is>
      </c>
      <c r="F621" s="119" t="n">
        <v>45951</v>
      </c>
      <c r="G621" s="119" t="n">
        <v>45966</v>
      </c>
      <c r="H621" s="119" t="n">
        <v>46293</v>
      </c>
      <c r="I621" s="4" t="n">
        <v>100</v>
      </c>
      <c r="J621" s="4" t="n">
        <v>100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9364304</v>
      </c>
      <c r="C622" s="4" t="inlineStr">
        <is>
          <t>ESTRUTURA - PROJEÇÃO CONCORDIA - MEDIÇÃO</t>
        </is>
      </c>
      <c r="D622" s="4" t="inlineStr">
        <is>
          <t>Concretagem Pilar - 1º Etapa</t>
        </is>
      </c>
      <c r="E622" s="4" t="inlineStr">
        <is>
          <t>5º SUBSOLO</t>
        </is>
      </c>
      <c r="F622" s="119" t="n">
        <v>45967</v>
      </c>
      <c r="G622" s="119" t="n">
        <v>45967</v>
      </c>
      <c r="H622" s="119" t="n">
        <v>46293</v>
      </c>
      <c r="I622" s="4" t="n">
        <v>100</v>
      </c>
      <c r="J622" s="4" t="n">
        <v>100</v>
      </c>
      <c r="K622" s="4" t="n">
        <v>100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9364305</v>
      </c>
      <c r="C623" s="4" t="inlineStr">
        <is>
          <t>ESTRUTURA - PROJEÇÃO CONCORDIA - MEDIÇÃO</t>
        </is>
      </c>
      <c r="D623" s="4" t="inlineStr">
        <is>
          <t>Forma Pilar - 2º Etapa</t>
        </is>
      </c>
      <c r="E623" s="4" t="inlineStr">
        <is>
          <t>5º SUBSOLO</t>
        </is>
      </c>
      <c r="F623" s="119" t="n">
        <v>45968</v>
      </c>
      <c r="G623" s="119" t="n">
        <v>45968</v>
      </c>
      <c r="H623" s="119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9364306</v>
      </c>
      <c r="C624" s="4" t="inlineStr">
        <is>
          <t>ESTRUTURA - PROJEÇÃO CONCORDIA - MEDIÇÃO</t>
        </is>
      </c>
      <c r="D624" s="4" t="inlineStr">
        <is>
          <t>Armação Pilar - 2º Etapa</t>
        </is>
      </c>
      <c r="E624" s="4" t="inlineStr">
        <is>
          <t>5º SUBSOLO</t>
        </is>
      </c>
      <c r="F624" s="119" t="n">
        <v>45968</v>
      </c>
      <c r="G624" s="119" t="n">
        <v>45968</v>
      </c>
      <c r="H624" s="119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9364307</v>
      </c>
      <c r="C625" s="4" t="inlineStr">
        <is>
          <t>ESTRUTURA - PROJEÇÃO CONCORDIA - MEDIÇÃO</t>
        </is>
      </c>
      <c r="D625" s="4" t="inlineStr">
        <is>
          <t>Concretagem Pilar - 2º Etapa</t>
        </is>
      </c>
      <c r="E625" s="4" t="inlineStr">
        <is>
          <t>5º SUBSOLO</t>
        </is>
      </c>
      <c r="F625" s="119" t="n">
        <v>45971</v>
      </c>
      <c r="G625" s="119" t="n">
        <v>45971</v>
      </c>
      <c r="H625" s="119" t="n">
        <v>46293</v>
      </c>
      <c r="I625" s="4" t="n">
        <v>100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9364308</v>
      </c>
      <c r="C626" s="4" t="inlineStr">
        <is>
          <t>ESTRUTURA - PROJEÇÃO CONCORDIA - MEDIÇÃO</t>
        </is>
      </c>
      <c r="D626" s="4" t="inlineStr">
        <is>
          <t>Escoramento</t>
        </is>
      </c>
      <c r="E626" s="4" t="inlineStr">
        <is>
          <t>5º SUBSOLO</t>
        </is>
      </c>
      <c r="F626" s="119" t="n">
        <v>45968</v>
      </c>
      <c r="G626" s="119" t="n">
        <v>45968</v>
      </c>
      <c r="H626" s="119" t="n">
        <v>46293</v>
      </c>
      <c r="I626" s="4" t="n">
        <v>100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9364309</v>
      </c>
      <c r="C627" s="4" t="inlineStr">
        <is>
          <t>ESTRUTURA - PROJEÇÃO CONCORDIA - MEDIÇÃO</t>
        </is>
      </c>
      <c r="D627" s="4" t="inlineStr">
        <is>
          <t>Forma Vigas e Lajes</t>
        </is>
      </c>
      <c r="E627" s="4" t="inlineStr">
        <is>
          <t>5º SUBSOLO</t>
        </is>
      </c>
      <c r="F627" s="119" t="n">
        <v>45971</v>
      </c>
      <c r="G627" s="119" t="n">
        <v>45978</v>
      </c>
      <c r="H627" s="119" t="n">
        <v>46293</v>
      </c>
      <c r="I627" s="4" t="n">
        <v>100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9364310</v>
      </c>
      <c r="C628" s="4" t="inlineStr">
        <is>
          <t>ESTRUTURA - PROJEÇÃO CONCORDIA - MEDIÇÃO</t>
        </is>
      </c>
      <c r="D628" s="4" t="inlineStr">
        <is>
          <t>Armação Vigas e Lajes</t>
        </is>
      </c>
      <c r="E628" s="4" t="inlineStr">
        <is>
          <t>5º SUBSOLO</t>
        </is>
      </c>
      <c r="F628" s="119" t="n">
        <v>45972</v>
      </c>
      <c r="G628" s="119" t="n">
        <v>45978</v>
      </c>
      <c r="H628" s="119" t="n">
        <v>46293</v>
      </c>
      <c r="I628" s="4" t="n">
        <v>100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12795799</v>
      </c>
      <c r="C629" s="4" t="inlineStr">
        <is>
          <t>ESTRUTURA - PROJEÇÃO CONCORDIA - MEDIÇÃO</t>
        </is>
      </c>
      <c r="D629" s="4" t="inlineStr">
        <is>
          <t>Concretagem (1º etapa)</t>
        </is>
      </c>
      <c r="E629" s="4" t="inlineStr">
        <is>
          <t>5º SUBSOLO</t>
        </is>
      </c>
      <c r="F629" s="119" t="n">
        <v>45979</v>
      </c>
      <c r="G629" s="119" t="n">
        <v>45979</v>
      </c>
      <c r="H629" s="119" t="n">
        <v>46293</v>
      </c>
      <c r="I629" s="4" t="n">
        <v>100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14545770</v>
      </c>
      <c r="C630" s="4" t="inlineStr">
        <is>
          <t>ESTRUTURA - PROJEÇÃO CONCORDIA - MEDIÇÃO</t>
        </is>
      </c>
      <c r="D630" s="4" t="inlineStr">
        <is>
          <t>Concretagem 2º etapa</t>
        </is>
      </c>
      <c r="E630" s="4" t="inlineStr">
        <is>
          <t>5º SUBSOLO</t>
        </is>
      </c>
      <c r="F630" s="119" t="n">
        <v>45982</v>
      </c>
      <c r="G630" s="119" t="n">
        <v>45982</v>
      </c>
      <c r="H630" s="119" t="n">
        <v>46293</v>
      </c>
      <c r="I630" s="4" t="n">
        <v>100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26734427</v>
      </c>
      <c r="C631" s="4" t="inlineStr">
        <is>
          <t>ESTRUTURA - PROJEÇÃO ALAMEDA - MEDIÇÃO</t>
        </is>
      </c>
      <c r="D631" s="4" t="inlineStr">
        <is>
          <t>-</t>
        </is>
      </c>
      <c r="E631" s="4" t="inlineStr">
        <is>
          <t>MEZANINO</t>
        </is>
      </c>
      <c r="F631" s="119" t="n">
        <v>45957</v>
      </c>
      <c r="G631" s="119" t="n">
        <v>45968</v>
      </c>
      <c r="H631" s="119" t="n">
        <v>46293</v>
      </c>
      <c r="I631" s="4" t="n">
        <v>100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9522345</v>
      </c>
      <c r="C632" s="4" t="inlineStr">
        <is>
          <t>ESTRUTURA - PROJEÇÃO ALAMEDA - MEDIÇÃO</t>
        </is>
      </c>
      <c r="D632" s="4" t="inlineStr">
        <is>
          <t>Forma Pilar</t>
        </is>
      </c>
      <c r="E632" s="4" t="inlineStr">
        <is>
          <t>MEZANINO</t>
        </is>
      </c>
      <c r="F632" s="119" t="n">
        <v>45957</v>
      </c>
      <c r="G632" s="119" t="n">
        <v>45960</v>
      </c>
      <c r="H632" s="119" t="n">
        <v>46293</v>
      </c>
      <c r="I632" s="4" t="n">
        <v>100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9522346</v>
      </c>
      <c r="C633" s="4" t="inlineStr">
        <is>
          <t>ESTRUTURA - PROJEÇÃO ALAMEDA - MEDIÇÃO</t>
        </is>
      </c>
      <c r="D633" s="4" t="inlineStr">
        <is>
          <t>Armação Pilar</t>
        </is>
      </c>
      <c r="E633" s="4" t="inlineStr">
        <is>
          <t>MEZANINO</t>
        </is>
      </c>
      <c r="F633" s="119" t="n">
        <v>45960</v>
      </c>
      <c r="G633" s="119" t="n">
        <v>45965</v>
      </c>
      <c r="H633" s="119" t="n">
        <v>46293</v>
      </c>
      <c r="I633" s="4" t="n">
        <v>100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9522347</v>
      </c>
      <c r="C634" s="4" t="inlineStr">
        <is>
          <t>ESTRUTURA - PROJEÇÃO ALAMEDA - MEDIÇÃO</t>
        </is>
      </c>
      <c r="D634" s="4" t="inlineStr">
        <is>
          <t>Escoramento</t>
        </is>
      </c>
      <c r="E634" s="4" t="inlineStr">
        <is>
          <t>MEZANINO</t>
        </is>
      </c>
      <c r="F634" s="119" t="n">
        <v>45961</v>
      </c>
      <c r="G634" s="119" t="n">
        <v>45961</v>
      </c>
      <c r="H634" s="119" t="n">
        <v>46293</v>
      </c>
      <c r="I634" s="4" t="n">
        <v>100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9522348</v>
      </c>
      <c r="C635" s="4" t="inlineStr">
        <is>
          <t>ESTRUTURA - PROJEÇÃO ALAMEDA - MEDIÇÃO</t>
        </is>
      </c>
      <c r="D635" s="4" t="inlineStr">
        <is>
          <t>Concretagem Pilar</t>
        </is>
      </c>
      <c r="E635" s="4" t="inlineStr">
        <is>
          <t>MEZANINO</t>
        </is>
      </c>
      <c r="F635" s="119" t="n">
        <v>45964</v>
      </c>
      <c r="G635" s="119" t="n">
        <v>45964</v>
      </c>
      <c r="H635" s="119" t="n">
        <v>46293</v>
      </c>
      <c r="I635" s="4" t="n">
        <v>100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9522349</v>
      </c>
      <c r="C636" s="4" t="inlineStr">
        <is>
          <t>ESTRUTURA - PROJEÇÃO ALAMEDA - MEDIÇÃO</t>
        </is>
      </c>
      <c r="D636" s="4" t="inlineStr">
        <is>
          <t>Forma Vigas e Lajes</t>
        </is>
      </c>
      <c r="E636" s="4" t="inlineStr">
        <is>
          <t>MEZANINO</t>
        </is>
      </c>
      <c r="F636" s="119" t="n">
        <v>45965</v>
      </c>
      <c r="G636" s="119" t="n">
        <v>45968</v>
      </c>
      <c r="H636" s="119" t="n">
        <v>46293</v>
      </c>
      <c r="I636" s="4" t="n">
        <v>100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9522350</v>
      </c>
      <c r="C637" s="4" t="inlineStr">
        <is>
          <t>ESTRUTURA - PROJEÇÃO ALAMEDA - MEDIÇÃO</t>
        </is>
      </c>
      <c r="D637" s="4" t="inlineStr">
        <is>
          <t>Armação Vigas e Lajes</t>
        </is>
      </c>
      <c r="E637" s="4" t="inlineStr">
        <is>
          <t>MEZANINO</t>
        </is>
      </c>
      <c r="F637" s="119" t="n">
        <v>45966</v>
      </c>
      <c r="G637" s="119" t="n">
        <v>45968</v>
      </c>
      <c r="H637" s="119" t="n">
        <v>46293</v>
      </c>
      <c r="I637" s="4" t="n">
        <v>100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9522351</v>
      </c>
      <c r="C638" s="4" t="inlineStr">
        <is>
          <t>ESTRUTURA - PROJEÇÃO ALAMEDA - MEDIÇÃO</t>
        </is>
      </c>
      <c r="D638" s="4" t="inlineStr">
        <is>
          <t>Passagem Hidráulica</t>
        </is>
      </c>
      <c r="E638" s="4" t="inlineStr">
        <is>
          <t>MEZANINO</t>
        </is>
      </c>
      <c r="F638" s="119" t="n">
        <v>45967</v>
      </c>
      <c r="G638" s="119" t="n">
        <v>45967</v>
      </c>
      <c r="H638" s="119" t="n">
        <v>46293</v>
      </c>
      <c r="I638" s="4" t="n">
        <v>100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9522352</v>
      </c>
      <c r="C639" s="4" t="inlineStr">
        <is>
          <t>ESTRUTURA - PROJEÇÃO ALAMEDA - MEDIÇÃO</t>
        </is>
      </c>
      <c r="D639" s="4" t="inlineStr">
        <is>
          <t>Passagem Elétrica</t>
        </is>
      </c>
      <c r="E639" s="4" t="inlineStr">
        <is>
          <t>MEZANINO</t>
        </is>
      </c>
      <c r="F639" s="119" t="n">
        <v>45967</v>
      </c>
      <c r="G639" s="119" t="n">
        <v>45967</v>
      </c>
      <c r="H639" s="119" t="n">
        <v>46293</v>
      </c>
      <c r="I639" s="4" t="n">
        <v>100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9522353</v>
      </c>
      <c r="C640" s="4" t="inlineStr">
        <is>
          <t>ESTRUTURA - PROJEÇÃO ALAMEDA - MEDIÇÃO</t>
        </is>
      </c>
      <c r="D640" s="4" t="inlineStr">
        <is>
          <t>Concretagem</t>
        </is>
      </c>
      <c r="E640" s="4" t="inlineStr">
        <is>
          <t>MEZANINO</t>
        </is>
      </c>
      <c r="F640" s="119" t="n">
        <v>45968</v>
      </c>
      <c r="G640" s="119" t="n">
        <v>45968</v>
      </c>
      <c r="H640" s="119" t="n">
        <v>46293</v>
      </c>
      <c r="I640" s="4" t="n">
        <v>100</v>
      </c>
      <c r="J640" s="4" t="n">
        <v>100</v>
      </c>
      <c r="K640" s="4" t="n">
        <v>100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30656907</v>
      </c>
      <c r="C641" s="4" t="inlineStr">
        <is>
          <t>ESTRUTURA - PROJEÇÃO ALAMEDA (2º ETAPA) - MEDIÇÃO</t>
        </is>
      </c>
      <c r="D641" s="4" t="inlineStr">
        <is>
          <t>-</t>
        </is>
      </c>
      <c r="E641" s="4" t="inlineStr">
        <is>
          <t>MEZANINO</t>
        </is>
      </c>
      <c r="F641" s="119" t="n">
        <v>45960</v>
      </c>
      <c r="G641" s="119" t="n">
        <v>45974</v>
      </c>
      <c r="H641" s="119" t="n">
        <v>46293</v>
      </c>
      <c r="I641" s="4" t="n">
        <v>100</v>
      </c>
      <c r="J641" s="4" t="n">
        <v>100</v>
      </c>
      <c r="K641" s="4" t="n">
        <v>100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11211656</v>
      </c>
      <c r="C642" s="4" t="inlineStr">
        <is>
          <t>ESTRUTURA - PROJEÇÃO ALAMEDA (2º ETAPA) - MEDIÇÃO</t>
        </is>
      </c>
      <c r="D642" s="4" t="inlineStr">
        <is>
          <t>Armação Pilar</t>
        </is>
      </c>
      <c r="E642" s="4" t="inlineStr">
        <is>
          <t>MEZANINO</t>
        </is>
      </c>
      <c r="F642" s="119" t="n">
        <v>45960</v>
      </c>
      <c r="G642" s="119" t="n">
        <v>45961</v>
      </c>
      <c r="H642" s="119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11211657</v>
      </c>
      <c r="C643" s="4" t="inlineStr">
        <is>
          <t>ESTRUTURA - PROJEÇÃO ALAMEDA (2º ETAPA) - MEDIÇÃO</t>
        </is>
      </c>
      <c r="D643" s="4" t="inlineStr">
        <is>
          <t>Forma Pilar</t>
        </is>
      </c>
      <c r="E643" s="4" t="inlineStr">
        <is>
          <t>MEZANINO</t>
        </is>
      </c>
      <c r="F643" s="119" t="n">
        <v>45964</v>
      </c>
      <c r="G643" s="119" t="n">
        <v>45965</v>
      </c>
      <c r="H643" s="119" t="n">
        <v>46293</v>
      </c>
      <c r="I643" s="4" t="n">
        <v>100</v>
      </c>
      <c r="J643" s="4" t="n">
        <v>100</v>
      </c>
      <c r="K643" s="4" t="n">
        <v>100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11211658</v>
      </c>
      <c r="C644" s="4" t="inlineStr">
        <is>
          <t>ESTRUTURA - PROJEÇÃO ALAMEDA (2º ETAPA) - MEDIÇÃO</t>
        </is>
      </c>
      <c r="D644" s="4" t="inlineStr">
        <is>
          <t>Escoramento</t>
        </is>
      </c>
      <c r="E644" s="4" t="inlineStr">
        <is>
          <t>MEZANINO</t>
        </is>
      </c>
      <c r="F644" s="119" t="n">
        <v>45966</v>
      </c>
      <c r="G644" s="119" t="n">
        <v>45966</v>
      </c>
      <c r="H644" s="119" t="n">
        <v>46293</v>
      </c>
      <c r="I644" s="4" t="n">
        <v>100</v>
      </c>
      <c r="J644" s="4" t="n">
        <v>100</v>
      </c>
      <c r="K644" s="4" t="n">
        <v>100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11211659</v>
      </c>
      <c r="C645" s="4" t="inlineStr">
        <is>
          <t>ESTRUTURA - PROJEÇÃO ALAMEDA (2º ETAPA) - MEDIÇÃO</t>
        </is>
      </c>
      <c r="D645" s="4" t="inlineStr">
        <is>
          <t>Concretagem Pilar</t>
        </is>
      </c>
      <c r="E645" s="4" t="inlineStr">
        <is>
          <t>MEZANINO</t>
        </is>
      </c>
      <c r="F645" s="119" t="n">
        <v>45967</v>
      </c>
      <c r="G645" s="119" t="n">
        <v>45967</v>
      </c>
      <c r="H645" s="119" t="n">
        <v>46293</v>
      </c>
      <c r="I645" s="4" t="n">
        <v>100</v>
      </c>
      <c r="J645" s="4" t="n">
        <v>100</v>
      </c>
      <c r="K645" s="4" t="n">
        <v>100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11211666</v>
      </c>
      <c r="C646" s="4" t="inlineStr">
        <is>
          <t>ESTRUTURA - PROJEÇÃO ALAMEDA (2º ETAPA) - MEDIÇÃO</t>
        </is>
      </c>
      <c r="D646" s="4" t="inlineStr">
        <is>
          <t>Forma Vigas e Lajes</t>
        </is>
      </c>
      <c r="E646" s="4" t="inlineStr">
        <is>
          <t>MEZANINO</t>
        </is>
      </c>
      <c r="F646" s="119" t="n">
        <v>45968</v>
      </c>
      <c r="G646" s="119" t="n">
        <v>45968</v>
      </c>
      <c r="H646" s="119" t="n">
        <v>46293</v>
      </c>
      <c r="I646" s="4" t="n">
        <v>100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11211667</v>
      </c>
      <c r="C647" s="4" t="inlineStr">
        <is>
          <t>ESTRUTURA - PROJEÇÃO ALAMEDA (2º ETAPA) - MEDIÇÃO</t>
        </is>
      </c>
      <c r="D647" s="4" t="inlineStr">
        <is>
          <t>Armação Vigas e Lajes</t>
        </is>
      </c>
      <c r="E647" s="4" t="inlineStr">
        <is>
          <t>MEZANINO</t>
        </is>
      </c>
      <c r="F647" s="119" t="n">
        <v>45964</v>
      </c>
      <c r="G647" s="119" t="n">
        <v>45971</v>
      </c>
      <c r="H647" s="119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11211668</v>
      </c>
      <c r="C648" s="4" t="inlineStr">
        <is>
          <t>ESTRUTURA - PROJEÇÃO ALAMEDA (2º ETAPA) - MEDIÇÃO</t>
        </is>
      </c>
      <c r="D648" s="4" t="inlineStr">
        <is>
          <t>Passagem Hidráulica</t>
        </is>
      </c>
      <c r="E648" s="4" t="inlineStr">
        <is>
          <t>MEZANINO</t>
        </is>
      </c>
      <c r="F648" s="119" t="n">
        <v>45972</v>
      </c>
      <c r="G648" s="119" t="n">
        <v>45972</v>
      </c>
      <c r="H648" s="119" t="n">
        <v>46293</v>
      </c>
      <c r="I648" s="4" t="n">
        <v>100</v>
      </c>
      <c r="J648" s="4" t="n">
        <v>100</v>
      </c>
      <c r="K648" s="4" t="n">
        <v>100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11211669</v>
      </c>
      <c r="C649" s="4" t="inlineStr">
        <is>
          <t>ESTRUTURA - PROJEÇÃO ALAMEDA (2º ETAPA) - MEDIÇÃO</t>
        </is>
      </c>
      <c r="D649" s="4" t="inlineStr">
        <is>
          <t>Passagem Elétrica</t>
        </is>
      </c>
      <c r="E649" s="4" t="inlineStr">
        <is>
          <t>MEZANINO</t>
        </is>
      </c>
      <c r="F649" s="119" t="n">
        <v>45973</v>
      </c>
      <c r="G649" s="119" t="n">
        <v>45973</v>
      </c>
      <c r="H649" s="119" t="n">
        <v>46293</v>
      </c>
      <c r="I649" s="4" t="n">
        <v>100</v>
      </c>
      <c r="J649" s="4" t="n">
        <v>100</v>
      </c>
      <c r="K649" s="4" t="n">
        <v>100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11211670</v>
      </c>
      <c r="C650" s="4" t="inlineStr">
        <is>
          <t>ESTRUTURA - PROJEÇÃO ALAMEDA (2º ETAPA) - MEDIÇÃO</t>
        </is>
      </c>
      <c r="D650" s="4" t="inlineStr">
        <is>
          <t>Concretagem</t>
        </is>
      </c>
      <c r="E650" s="4" t="inlineStr">
        <is>
          <t>MEZANINO</t>
        </is>
      </c>
      <c r="F650" s="119" t="n">
        <v>45972</v>
      </c>
      <c r="G650" s="119" t="n">
        <v>45974</v>
      </c>
      <c r="H650" s="119" t="n">
        <v>46293</v>
      </c>
      <c r="I650" s="4" t="n">
        <v>100</v>
      </c>
      <c r="J650" s="4" t="n">
        <v>100</v>
      </c>
      <c r="K650" s="4" t="n">
        <v>100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26734318</v>
      </c>
      <c r="C651" s="4" t="inlineStr">
        <is>
          <t>ESTRUTURA - PROJEÇÃO ALAMEDA - MEDIÇÃO</t>
        </is>
      </c>
      <c r="D651" s="4" t="inlineStr">
        <is>
          <t>-</t>
        </is>
      </c>
      <c r="E651" s="4" t="inlineStr">
        <is>
          <t>5º SUBSOLO</t>
        </is>
      </c>
      <c r="F651" s="119" t="n">
        <v>45965</v>
      </c>
      <c r="G651" s="119" t="n">
        <v>45975</v>
      </c>
      <c r="H651" s="119" t="n">
        <v>46293</v>
      </c>
      <c r="I651" s="4" t="n">
        <v>100</v>
      </c>
      <c r="J651" s="4" t="n">
        <v>100</v>
      </c>
      <c r="K651" s="4" t="n">
        <v>100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9522814</v>
      </c>
      <c r="C652" s="4" t="inlineStr">
        <is>
          <t>ESTRUTURA - PROJEÇÃO ALAMEDA - MEDIÇÃO</t>
        </is>
      </c>
      <c r="D652" s="4" t="inlineStr">
        <is>
          <t>Forma Pilar - 2ª Etapa</t>
        </is>
      </c>
      <c r="E652" s="4" t="inlineStr">
        <is>
          <t>5º SUBSOLO</t>
        </is>
      </c>
      <c r="F652" s="119" t="n">
        <v>45965</v>
      </c>
      <c r="G652" s="119" t="n">
        <v>45966</v>
      </c>
      <c r="H652" s="119" t="n">
        <v>46293</v>
      </c>
      <c r="I652" s="4" t="n">
        <v>100</v>
      </c>
      <c r="J652" s="4" t="n">
        <v>100</v>
      </c>
      <c r="K652" s="4" t="n">
        <v>100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9522815</v>
      </c>
      <c r="C653" s="4" t="inlineStr">
        <is>
          <t>ESTRUTURA - PROJEÇÃO ALAMEDA - MEDIÇÃO</t>
        </is>
      </c>
      <c r="D653" s="4" t="inlineStr">
        <is>
          <t>Armação Pilar - 2ª Etapa</t>
        </is>
      </c>
      <c r="E653" s="4" t="inlineStr">
        <is>
          <t>5º SUBSOLO</t>
        </is>
      </c>
      <c r="F653" s="119" t="n">
        <v>45966</v>
      </c>
      <c r="G653" s="119" t="n">
        <v>45967</v>
      </c>
      <c r="H653" s="119" t="n">
        <v>46293</v>
      </c>
      <c r="I653" s="4" t="n">
        <v>100</v>
      </c>
      <c r="J653" s="4" t="n">
        <v>100</v>
      </c>
      <c r="K653" s="4" t="n">
        <v>100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9522816</v>
      </c>
      <c r="C654" s="4" t="inlineStr">
        <is>
          <t>ESTRUTURA - PROJEÇÃO ALAMEDA - MEDIÇÃO</t>
        </is>
      </c>
      <c r="D654" s="4" t="inlineStr">
        <is>
          <t>Escoramento - 2ª Etapa</t>
        </is>
      </c>
      <c r="E654" s="4" t="inlineStr">
        <is>
          <t>5º SUBSOLO</t>
        </is>
      </c>
      <c r="F654" s="119" t="n">
        <v>45967</v>
      </c>
      <c r="G654" s="119" t="n">
        <v>45968</v>
      </c>
      <c r="H654" s="119" t="n">
        <v>46293</v>
      </c>
      <c r="I654" s="4" t="n">
        <v>100</v>
      </c>
      <c r="J654" s="4" t="n">
        <v>100</v>
      </c>
      <c r="K654" s="4" t="n">
        <v>100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9522817</v>
      </c>
      <c r="C655" s="4" t="inlineStr">
        <is>
          <t>ESTRUTURA - PROJEÇÃO ALAMEDA - MEDIÇÃO</t>
        </is>
      </c>
      <c r="D655" s="4" t="inlineStr">
        <is>
          <t>Concretagem Pilar 2ª etapa</t>
        </is>
      </c>
      <c r="E655" s="4" t="inlineStr">
        <is>
          <t>5º SUBSOLO</t>
        </is>
      </c>
      <c r="F655" s="119" t="n">
        <v>45971</v>
      </c>
      <c r="G655" s="119" t="n">
        <v>45971</v>
      </c>
      <c r="H655" s="119" t="n">
        <v>46293</v>
      </c>
      <c r="I655" s="4" t="n">
        <v>100</v>
      </c>
      <c r="J655" s="4" t="n">
        <v>100</v>
      </c>
      <c r="K655" s="4" t="n">
        <v>100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9522818</v>
      </c>
      <c r="C656" s="4" t="inlineStr">
        <is>
          <t>ESTRUTURA - PROJEÇÃO ALAMEDA - MEDIÇÃO</t>
        </is>
      </c>
      <c r="D656" s="4" t="inlineStr">
        <is>
          <t xml:space="preserve">Forma Vigas </t>
        </is>
      </c>
      <c r="E656" s="4" t="inlineStr">
        <is>
          <t>5º SUBSOLO</t>
        </is>
      </c>
      <c r="F656" s="119" t="n">
        <v>45972</v>
      </c>
      <c r="G656" s="119" t="n">
        <v>45974</v>
      </c>
      <c r="H656" s="119" t="n">
        <v>46293</v>
      </c>
      <c r="I656" s="4" t="n">
        <v>100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9522819</v>
      </c>
      <c r="C657" s="4" t="inlineStr">
        <is>
          <t>ESTRUTURA - PROJEÇÃO ALAMEDA - MEDIÇÃO</t>
        </is>
      </c>
      <c r="D657" s="4" t="inlineStr">
        <is>
          <t>Armação Vigas</t>
        </is>
      </c>
      <c r="E657" s="4" t="inlineStr">
        <is>
          <t>5º SUBSOLO</t>
        </is>
      </c>
      <c r="F657" s="119" t="n">
        <v>45973</v>
      </c>
      <c r="G657" s="119" t="n">
        <v>45975</v>
      </c>
      <c r="H657" s="119" t="n">
        <v>46293</v>
      </c>
      <c r="I657" s="4" t="n">
        <v>100</v>
      </c>
      <c r="J657" s="4" t="n">
        <v>100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9522820</v>
      </c>
      <c r="C658" s="4" t="inlineStr">
        <is>
          <t>ESTRUTURA - PROJEÇÃO ALAMEDA - MEDIÇÃO</t>
        </is>
      </c>
      <c r="D658" s="4" t="inlineStr">
        <is>
          <t>Verificação Passagem Hidráulica</t>
        </is>
      </c>
      <c r="E658" s="4" t="inlineStr">
        <is>
          <t>5º SUBSOLO</t>
        </is>
      </c>
      <c r="F658" s="119" t="n">
        <v>45974</v>
      </c>
      <c r="G658" s="119" t="n">
        <v>45974</v>
      </c>
      <c r="H658" s="119" t="n">
        <v>46293</v>
      </c>
      <c r="I658" s="4" t="n">
        <v>100</v>
      </c>
      <c r="J658" s="4" t="n">
        <v>100</v>
      </c>
      <c r="K658" s="4" t="n">
        <v>100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9522821</v>
      </c>
      <c r="C659" s="4" t="inlineStr">
        <is>
          <t>ESTRUTURA - PROJEÇÃO ALAMEDA - MEDIÇÃO</t>
        </is>
      </c>
      <c r="D659" s="4" t="inlineStr">
        <is>
          <t>Verificação Passagem Elétrica</t>
        </is>
      </c>
      <c r="E659" s="4" t="inlineStr">
        <is>
          <t>5º SUBSOLO</t>
        </is>
      </c>
      <c r="F659" s="119" t="n">
        <v>45974</v>
      </c>
      <c r="G659" s="119" t="n">
        <v>45974</v>
      </c>
      <c r="H659" s="119" t="n">
        <v>46293</v>
      </c>
      <c r="I659" s="4" t="n">
        <v>100</v>
      </c>
      <c r="J659" s="4" t="n">
        <v>100</v>
      </c>
      <c r="K659" s="4" t="n">
        <v>100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9522822</v>
      </c>
      <c r="C660" s="4" t="inlineStr">
        <is>
          <t>ESTRUTURA - PROJEÇÃO ALAMEDA - MEDIÇÃO</t>
        </is>
      </c>
      <c r="D660" s="4" t="inlineStr">
        <is>
          <t>Concretagem Vigas</t>
        </is>
      </c>
      <c r="E660" s="4" t="inlineStr">
        <is>
          <t>5º SUBSOLO</t>
        </is>
      </c>
      <c r="F660" s="119" t="n">
        <v>45975</v>
      </c>
      <c r="G660" s="119" t="n">
        <v>45975</v>
      </c>
      <c r="H660" s="119" t="n">
        <v>46293</v>
      </c>
      <c r="I660" s="4" t="n">
        <v>100</v>
      </c>
      <c r="J660" s="4" t="n">
        <v>100</v>
      </c>
      <c r="K660" s="4" t="n">
        <v>100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24940087</v>
      </c>
      <c r="C661" s="4" t="inlineStr">
        <is>
          <t>ESTRUTURA TORRE - MEDIÇÃO</t>
        </is>
      </c>
      <c r="D661" s="4" t="inlineStr">
        <is>
          <t>-</t>
        </is>
      </c>
      <c r="E661" s="4" t="inlineStr">
        <is>
          <t>5º SUBSOLO</t>
        </is>
      </c>
      <c r="F661" s="119" t="n">
        <v>45971</v>
      </c>
      <c r="G661" s="119" t="n">
        <v>46009</v>
      </c>
      <c r="H661" s="119" t="n">
        <v>46293</v>
      </c>
      <c r="I661" s="4" t="n">
        <v>100</v>
      </c>
      <c r="J661" s="4" t="n">
        <v>100</v>
      </c>
      <c r="K661" s="4" t="n">
        <v>100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9360214</v>
      </c>
      <c r="C662" s="4" t="inlineStr">
        <is>
          <t>ESTRUTURA TORRE - MEDIÇÃO</t>
        </is>
      </c>
      <c r="D662" s="4" t="inlineStr">
        <is>
          <t>Forma Pilar -1º Etapa</t>
        </is>
      </c>
      <c r="E662" s="4" t="inlineStr">
        <is>
          <t>5º SUBSOLO</t>
        </is>
      </c>
      <c r="F662" s="119" t="n">
        <v>45971</v>
      </c>
      <c r="G662" s="119" t="n">
        <v>45980</v>
      </c>
      <c r="H662" s="119" t="n">
        <v>46293</v>
      </c>
      <c r="I662" s="4" t="n">
        <v>100</v>
      </c>
      <c r="J662" s="4" t="n">
        <v>100</v>
      </c>
      <c r="K662" s="4" t="n">
        <v>100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9360215</v>
      </c>
      <c r="C663" s="4" t="inlineStr">
        <is>
          <t>ESTRUTURA TORRE - MEDIÇÃO</t>
        </is>
      </c>
      <c r="D663" s="4" t="inlineStr">
        <is>
          <t>Armação Pilar - 1º Etapa</t>
        </is>
      </c>
      <c r="E663" s="4" t="inlineStr">
        <is>
          <t>5º SUBSOLO</t>
        </is>
      </c>
      <c r="F663" s="119" t="n">
        <v>45971</v>
      </c>
      <c r="G663" s="119" t="n">
        <v>45979</v>
      </c>
      <c r="H663" s="119" t="n">
        <v>46293</v>
      </c>
      <c r="I663" s="4" t="n">
        <v>100</v>
      </c>
      <c r="J663" s="4" t="n">
        <v>100</v>
      </c>
      <c r="K663" s="4" t="n">
        <v>100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9360217</v>
      </c>
      <c r="C664" s="4" t="inlineStr">
        <is>
          <t>ESTRUTURA TORRE - MEDIÇÃO</t>
        </is>
      </c>
      <c r="D664" s="4" t="inlineStr">
        <is>
          <t>Concretagem Pilar - 1º Etapa</t>
        </is>
      </c>
      <c r="E664" s="4" t="inlineStr">
        <is>
          <t>5º SUBSOLO</t>
        </is>
      </c>
      <c r="F664" s="119" t="n">
        <v>45982</v>
      </c>
      <c r="G664" s="119" t="n">
        <v>45982</v>
      </c>
      <c r="H664" s="119" t="n">
        <v>46293</v>
      </c>
      <c r="I664" s="4" t="n">
        <v>100</v>
      </c>
      <c r="J664" s="4" t="n">
        <v>100</v>
      </c>
      <c r="K664" s="4" t="n">
        <v>100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12801409</v>
      </c>
      <c r="C665" s="4" t="inlineStr">
        <is>
          <t>ESTRUTURA TORRE - MEDIÇÃO</t>
        </is>
      </c>
      <c r="D665" s="4" t="inlineStr">
        <is>
          <t>Forma Pilar - 2º Etapa</t>
        </is>
      </c>
      <c r="E665" s="4" t="inlineStr">
        <is>
          <t>5º SUBSOLO</t>
        </is>
      </c>
      <c r="F665" s="119" t="n">
        <v>45985</v>
      </c>
      <c r="G665" s="119" t="n">
        <v>45987</v>
      </c>
      <c r="H665" s="119" t="n">
        <v>46293</v>
      </c>
      <c r="I665" s="4" t="n">
        <v>100</v>
      </c>
      <c r="J665" s="4" t="n">
        <v>100</v>
      </c>
      <c r="K665" s="4" t="n">
        <v>100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12801410</v>
      </c>
      <c r="C666" s="4" t="inlineStr">
        <is>
          <t>ESTRUTURA TORRE - MEDIÇÃO</t>
        </is>
      </c>
      <c r="D666" s="4" t="inlineStr">
        <is>
          <t>Armação Pilar - 2º Etapa</t>
        </is>
      </c>
      <c r="E666" s="4" t="inlineStr">
        <is>
          <t>5º SUBSOLO</t>
        </is>
      </c>
      <c r="F666" s="119" t="n">
        <v>45985</v>
      </c>
      <c r="G666" s="119" t="n">
        <v>45988</v>
      </c>
      <c r="H666" s="119" t="n">
        <v>46293</v>
      </c>
      <c r="I666" s="4" t="n">
        <v>100</v>
      </c>
      <c r="J666" s="4" t="n">
        <v>100</v>
      </c>
      <c r="K666" s="4" t="n">
        <v>100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12801411</v>
      </c>
      <c r="C667" s="4" t="inlineStr">
        <is>
          <t>ESTRUTURA TORRE - MEDIÇÃO</t>
        </is>
      </c>
      <c r="D667" s="4" t="inlineStr">
        <is>
          <t>Concretagem Pilar - 2º Etapa</t>
        </is>
      </c>
      <c r="E667" s="4" t="inlineStr">
        <is>
          <t>5º SUBSOLO</t>
        </is>
      </c>
      <c r="F667" s="119" t="n">
        <v>45989</v>
      </c>
      <c r="G667" s="119" t="n">
        <v>45989</v>
      </c>
      <c r="H667" s="119" t="n">
        <v>46293</v>
      </c>
      <c r="I667" s="4" t="n">
        <v>100</v>
      </c>
      <c r="J667" s="4" t="n">
        <v>100</v>
      </c>
      <c r="K667" s="4" t="n">
        <v>100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12801540</v>
      </c>
      <c r="C668" s="4" t="inlineStr">
        <is>
          <t>ESTRUTURA TORRE - MEDIÇÃO</t>
        </is>
      </c>
      <c r="D668" s="4" t="inlineStr">
        <is>
          <t>Escoramento</t>
        </is>
      </c>
      <c r="E668" s="4" t="inlineStr">
        <is>
          <t>5º SUBSOLO</t>
        </is>
      </c>
      <c r="F668" s="119" t="n">
        <v>45992</v>
      </c>
      <c r="G668" s="119" t="n">
        <v>45992</v>
      </c>
      <c r="H668" s="119" t="n">
        <v>46293</v>
      </c>
      <c r="I668" s="4" t="n">
        <v>100</v>
      </c>
      <c r="J668" s="4" t="n">
        <v>100</v>
      </c>
      <c r="K668" s="4" t="n">
        <v>100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12801541</v>
      </c>
      <c r="C669" s="4" t="inlineStr">
        <is>
          <t>ESTRUTURA TORRE - MEDIÇÃO</t>
        </is>
      </c>
      <c r="D669" s="4" t="inlineStr">
        <is>
          <t>Formas vigas e lajes</t>
        </is>
      </c>
      <c r="E669" s="4" t="inlineStr">
        <is>
          <t>5º SUBSOLO</t>
        </is>
      </c>
      <c r="F669" s="119" t="n">
        <v>45993</v>
      </c>
      <c r="G669" s="119" t="n">
        <v>45994</v>
      </c>
      <c r="H669" s="119" t="n">
        <v>46293</v>
      </c>
      <c r="I669" s="4" t="n">
        <v>100</v>
      </c>
      <c r="J669" s="4" t="n">
        <v>100</v>
      </c>
      <c r="K669" s="4" t="n">
        <v>100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12801542</v>
      </c>
      <c r="C670" s="4" t="inlineStr">
        <is>
          <t>ESTRUTURA TORRE - MEDIÇÃO</t>
        </is>
      </c>
      <c r="D670" s="4" t="inlineStr">
        <is>
          <t>Armação Vigas e Lajes</t>
        </is>
      </c>
      <c r="E670" s="4" t="inlineStr">
        <is>
          <t>5º SUBSOLO</t>
        </is>
      </c>
      <c r="F670" s="119" t="n">
        <v>45994</v>
      </c>
      <c r="G670" s="119" t="n">
        <v>45996</v>
      </c>
      <c r="H670" s="119" t="n">
        <v>46293</v>
      </c>
      <c r="I670" s="4" t="n">
        <v>100</v>
      </c>
      <c r="J670" s="4" t="n">
        <v>100</v>
      </c>
      <c r="K670" s="4" t="n">
        <v>100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12801543</v>
      </c>
      <c r="C671" s="4" t="inlineStr">
        <is>
          <t>ESTRUTURA TORRE - MEDIÇÃO</t>
        </is>
      </c>
      <c r="D671" s="4" t="inlineStr">
        <is>
          <t>Concretagem</t>
        </is>
      </c>
      <c r="E671" s="4" t="inlineStr">
        <is>
          <t>5º SUBSOLO</t>
        </is>
      </c>
      <c r="F671" s="119" t="n">
        <v>46000</v>
      </c>
      <c r="G671" s="119" t="n">
        <v>46002</v>
      </c>
      <c r="H671" s="119" t="n">
        <v>46293</v>
      </c>
      <c r="I671" s="4" t="n">
        <v>100</v>
      </c>
      <c r="J671" s="4" t="n">
        <v>100</v>
      </c>
      <c r="K671" s="4" t="n">
        <v>100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12801544</v>
      </c>
      <c r="C672" s="4" t="inlineStr">
        <is>
          <t>ESTRUTURA TORRE - MEDIÇÃO</t>
        </is>
      </c>
      <c r="D672" s="4" t="inlineStr">
        <is>
          <t>Passagem Elétrica</t>
        </is>
      </c>
      <c r="E672" s="4" t="inlineStr">
        <is>
          <t>5º SUBSOLO</t>
        </is>
      </c>
      <c r="F672" s="119" t="n">
        <v>45995</v>
      </c>
      <c r="G672" s="119" t="n">
        <v>45995</v>
      </c>
      <c r="H672" s="119" t="n">
        <v>46293</v>
      </c>
      <c r="I672" s="4" t="n">
        <v>100</v>
      </c>
      <c r="J672" s="4" t="n">
        <v>100</v>
      </c>
      <c r="K672" s="4" t="n">
        <v>100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12801545</v>
      </c>
      <c r="C673" s="4" t="inlineStr">
        <is>
          <t>ESTRUTURA TORRE - MEDIÇÃO</t>
        </is>
      </c>
      <c r="D673" s="4" t="inlineStr">
        <is>
          <t>Passagem Hidráulica</t>
        </is>
      </c>
      <c r="E673" s="4" t="inlineStr">
        <is>
          <t>5º SUBSOLO</t>
        </is>
      </c>
      <c r="F673" s="119" t="n">
        <v>45994</v>
      </c>
      <c r="G673" s="119" t="n">
        <v>45994</v>
      </c>
      <c r="H673" s="119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12811095</v>
      </c>
      <c r="C674" s="4" t="inlineStr">
        <is>
          <t>ESTRUTURA TORRE - MEDIÇÃO</t>
        </is>
      </c>
      <c r="D674" s="4" t="inlineStr">
        <is>
          <t>Tratamento de junta de dilatação</t>
        </is>
      </c>
      <c r="E674" s="4" t="inlineStr">
        <is>
          <t>5º SUBSOLO</t>
        </is>
      </c>
      <c r="F674" s="119" t="n">
        <v>46003</v>
      </c>
      <c r="G674" s="119" t="n">
        <v>46009</v>
      </c>
      <c r="H674" s="119" t="n">
        <v>46293</v>
      </c>
      <c r="I674" s="4" t="n">
        <v>100</v>
      </c>
      <c r="J674" s="4" t="n">
        <v>100</v>
      </c>
      <c r="K674" s="4" t="n">
        <v>100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26734835</v>
      </c>
      <c r="C675" s="4" t="inlineStr">
        <is>
          <t>ESTRUTURA - PROJEÇÃO ALAMEDA - MEDIÇÃO</t>
        </is>
      </c>
      <c r="D675" s="4" t="inlineStr">
        <is>
          <t>-</t>
        </is>
      </c>
      <c r="E675" s="4" t="inlineStr">
        <is>
          <t>1º PAV. - TÉRREO ALAMEDA</t>
        </is>
      </c>
      <c r="F675" s="119" t="n">
        <v>45978</v>
      </c>
      <c r="G675" s="119" t="n">
        <v>46044</v>
      </c>
      <c r="H675" s="119" t="n">
        <v>46293</v>
      </c>
      <c r="I675" s="4" t="n">
        <v>100</v>
      </c>
      <c r="J675" s="4" t="n">
        <v>100</v>
      </c>
      <c r="K675" s="4" t="n">
        <v>100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9522924</v>
      </c>
      <c r="C676" s="4" t="inlineStr">
        <is>
          <t>ESTRUTURA - PROJEÇÃO ALAMEDA - MEDIÇÃO</t>
        </is>
      </c>
      <c r="D676" s="4" t="inlineStr">
        <is>
          <t>Forma Pilar</t>
        </is>
      </c>
      <c r="E676" s="4" t="inlineStr">
        <is>
          <t>1º PAV. - TÉRREO ALAMEDA</t>
        </is>
      </c>
      <c r="F676" s="119" t="n">
        <v>45978</v>
      </c>
      <c r="G676" s="119" t="n">
        <v>45980</v>
      </c>
      <c r="H676" s="119" t="n">
        <v>46293</v>
      </c>
      <c r="I676" s="4" t="n">
        <v>100</v>
      </c>
      <c r="J676" s="4" t="n">
        <v>100</v>
      </c>
      <c r="K676" s="4" t="n">
        <v>100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9522925</v>
      </c>
      <c r="C677" s="4" t="inlineStr">
        <is>
          <t>ESTRUTURA - PROJEÇÃO ALAMEDA - MEDIÇÃO</t>
        </is>
      </c>
      <c r="D677" s="4" t="inlineStr">
        <is>
          <t>Armação Pilar</t>
        </is>
      </c>
      <c r="E677" s="4" t="inlineStr">
        <is>
          <t>1º PAV. - TÉRREO ALAMEDA</t>
        </is>
      </c>
      <c r="F677" s="119" t="n">
        <v>45978</v>
      </c>
      <c r="G677" s="119" t="n">
        <v>45982</v>
      </c>
      <c r="H677" s="119" t="n">
        <v>46293</v>
      </c>
      <c r="I677" s="4" t="n">
        <v>100</v>
      </c>
      <c r="J677" s="4" t="n">
        <v>100</v>
      </c>
      <c r="K677" s="4" t="n">
        <v>100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9522926</v>
      </c>
      <c r="C678" s="4" t="inlineStr">
        <is>
          <t>ESTRUTURA - PROJEÇÃO ALAMEDA - MEDIÇÃO</t>
        </is>
      </c>
      <c r="D678" s="4" t="inlineStr">
        <is>
          <t>Escoramento/barroteamento/forração</t>
        </is>
      </c>
      <c r="E678" s="4" t="inlineStr">
        <is>
          <t>1º PAV. - TÉRREO ALAMEDA</t>
        </is>
      </c>
      <c r="F678" s="119" t="n">
        <v>45980</v>
      </c>
      <c r="G678" s="119" t="n">
        <v>45989</v>
      </c>
      <c r="H678" s="119" t="n">
        <v>46293</v>
      </c>
      <c r="I678" s="4" t="n">
        <v>100</v>
      </c>
      <c r="J678" s="4" t="n">
        <v>100</v>
      </c>
      <c r="K678" s="4" t="n">
        <v>100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9522927</v>
      </c>
      <c r="C679" s="4" t="inlineStr">
        <is>
          <t>ESTRUTURA - PROJEÇÃO ALAMEDA - MEDIÇÃO</t>
        </is>
      </c>
      <c r="D679" s="4" t="inlineStr">
        <is>
          <t>Concretagem Pilar</t>
        </is>
      </c>
      <c r="E679" s="4" t="inlineStr">
        <is>
          <t>1º PAV. - TÉRREO ALAMEDA</t>
        </is>
      </c>
      <c r="F679" s="119" t="n">
        <v>45992</v>
      </c>
      <c r="G679" s="119" t="n">
        <v>45992</v>
      </c>
      <c r="H679" s="119" t="n">
        <v>46293</v>
      </c>
      <c r="I679" s="4" t="n">
        <v>100</v>
      </c>
      <c r="J679" s="4" t="n">
        <v>100</v>
      </c>
      <c r="K679" s="4" t="n">
        <v>100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9522929</v>
      </c>
      <c r="C680" s="4" t="inlineStr">
        <is>
          <t>ESTRUTURA - PROJEÇÃO ALAMEDA - MEDIÇÃO</t>
        </is>
      </c>
      <c r="D680" s="4" t="inlineStr">
        <is>
          <t>Armação Vigas e Lajes</t>
        </is>
      </c>
      <c r="E680" s="4" t="inlineStr">
        <is>
          <t>1º PAV. - TÉRREO ALAMEDA</t>
        </is>
      </c>
      <c r="F680" s="119" t="n">
        <v>45992</v>
      </c>
      <c r="G680" s="119" t="n">
        <v>46000</v>
      </c>
      <c r="H680" s="119" t="n">
        <v>46293</v>
      </c>
      <c r="I680" s="4" t="n">
        <v>100</v>
      </c>
      <c r="J680" s="4" t="n">
        <v>100</v>
      </c>
      <c r="K680" s="4" t="n">
        <v>100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9522930</v>
      </c>
      <c r="C681" s="4" t="inlineStr">
        <is>
          <t>ESTRUTURA - PROJEÇÃO ALAMEDA - MEDIÇÃO</t>
        </is>
      </c>
      <c r="D681" s="4" t="inlineStr">
        <is>
          <t>Concretagem - 1º etapa</t>
        </is>
      </c>
      <c r="E681" s="4" t="inlineStr">
        <is>
          <t>1º PAV. - TÉRREO ALAMEDA</t>
        </is>
      </c>
      <c r="F681" s="119" t="n">
        <v>46001</v>
      </c>
      <c r="G681" s="119" t="n">
        <v>46001</v>
      </c>
      <c r="H681" s="119" t="n">
        <v>46293</v>
      </c>
      <c r="I681" s="4" t="n">
        <v>100</v>
      </c>
      <c r="J681" s="4" t="n">
        <v>100</v>
      </c>
      <c r="K681" s="4" t="n">
        <v>100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9522931</v>
      </c>
      <c r="C682" s="4" t="inlineStr">
        <is>
          <t>ESTRUTURA - PROJEÇÃO ALAMEDA - MEDIÇÃO</t>
        </is>
      </c>
      <c r="D682" s="4" t="inlineStr">
        <is>
          <t>Concretagem - 2º etapa</t>
        </is>
      </c>
      <c r="E682" s="4" t="inlineStr">
        <is>
          <t>1º PAV. - TÉRREO ALAMEDA</t>
        </is>
      </c>
      <c r="F682" s="119" t="n">
        <v>46003</v>
      </c>
      <c r="G682" s="119" t="n">
        <v>46044</v>
      </c>
      <c r="H682" s="119" t="n">
        <v>46293</v>
      </c>
      <c r="I682" s="4" t="n">
        <v>100</v>
      </c>
      <c r="J682" s="4" t="n">
        <v>100</v>
      </c>
      <c r="K682" s="4" t="n">
        <v>100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36070881</v>
      </c>
      <c r="C683" s="4" t="inlineStr">
        <is>
          <t>ESTRUTURA ALAMEDA - LOOKAHEAD</t>
        </is>
      </c>
      <c r="D683" s="4" t="inlineStr">
        <is>
          <t>-</t>
        </is>
      </c>
      <c r="E683" s="4" t="inlineStr">
        <is>
          <t>1º PAV. - TÉRREO ALAMEDA</t>
        </is>
      </c>
      <c r="F683" s="119" t="n">
        <v>45980</v>
      </c>
      <c r="G683" s="119" t="n">
        <v>46038</v>
      </c>
      <c r="H683" s="119" t="n">
        <v>46293</v>
      </c>
      <c r="I683" s="4" t="n">
        <v>100</v>
      </c>
      <c r="J683" s="4" t="n">
        <v>100</v>
      </c>
      <c r="K683" s="4" t="n">
        <v>100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14654758</v>
      </c>
      <c r="C684" s="4" t="inlineStr">
        <is>
          <t>ESTRUTURA ALAMEDA - LOOKAHEAD</t>
        </is>
      </c>
      <c r="D684" s="4" t="inlineStr">
        <is>
          <t>ESCORAMENTO/BARROTEAMENTO/FORRAÇÃO</t>
        </is>
      </c>
      <c r="E684" s="4" t="inlineStr">
        <is>
          <t>1º PAV. - TÉRREO ALAMEDA</t>
        </is>
      </c>
      <c r="F684" s="119" t="n">
        <v>45980</v>
      </c>
      <c r="G684" s="119" t="n">
        <v>45993</v>
      </c>
      <c r="H684" s="119" t="n">
        <v>46293</v>
      </c>
      <c r="I684" s="4" t="n">
        <v>100</v>
      </c>
      <c r="J684" s="4" t="n">
        <v>100</v>
      </c>
      <c r="K684" s="4" t="n">
        <v>100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14654759</v>
      </c>
      <c r="C685" s="4" t="inlineStr">
        <is>
          <t>ESTRUTURA ALAMEDA - LOOKAHEAD</t>
        </is>
      </c>
      <c r="D685" s="4" t="inlineStr">
        <is>
          <t>ARMAÇÃO VIGAS E LAJES</t>
        </is>
      </c>
      <c r="E685" s="4" t="inlineStr">
        <is>
          <t>1º PAV. - TÉRREO ALAMEDA</t>
        </is>
      </c>
      <c r="F685" s="119" t="n">
        <v>45992</v>
      </c>
      <c r="G685" s="119" t="n">
        <v>46006</v>
      </c>
      <c r="H685" s="119" t="n">
        <v>46293</v>
      </c>
      <c r="I685" s="4" t="n">
        <v>100</v>
      </c>
      <c r="J685" s="4" t="n">
        <v>100</v>
      </c>
      <c r="K685" s="4" t="n">
        <v>100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14654760</v>
      </c>
      <c r="C686" s="4" t="inlineStr">
        <is>
          <t>ESTRUTURA ALAMEDA - LOOKAHEAD</t>
        </is>
      </c>
      <c r="D686" s="4" t="inlineStr">
        <is>
          <t>CONCRETAGEM - 1º ETAPA</t>
        </is>
      </c>
      <c r="E686" s="4" t="inlineStr">
        <is>
          <t>1º PAV. - TÉRREO ALAMEDA</t>
        </is>
      </c>
      <c r="F686" s="119" t="n">
        <v>46003</v>
      </c>
      <c r="G686" s="119" t="n">
        <v>46003</v>
      </c>
      <c r="H686" s="119" t="n">
        <v>46293</v>
      </c>
      <c r="I686" s="4" t="n">
        <v>100</v>
      </c>
      <c r="J686" s="4" t="n">
        <v>100</v>
      </c>
      <c r="K686" s="4" t="n">
        <v>100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14654761</v>
      </c>
      <c r="C687" s="4" t="inlineStr">
        <is>
          <t>ESTRUTURA ALAMEDA - LOOKAHEAD</t>
        </is>
      </c>
      <c r="D687" s="4" t="inlineStr">
        <is>
          <t>CONCRETAGEM - 2º ETAPA</t>
        </is>
      </c>
      <c r="E687" s="4" t="inlineStr">
        <is>
          <t>1º PAV. - TÉRREO ALAMEDA</t>
        </is>
      </c>
      <c r="F687" s="119" t="n">
        <v>46007</v>
      </c>
      <c r="G687" s="119" t="n">
        <v>46007</v>
      </c>
      <c r="H687" s="119" t="n">
        <v>46293</v>
      </c>
      <c r="I687" s="4" t="n">
        <v>100</v>
      </c>
      <c r="J687" s="4" t="n">
        <v>100</v>
      </c>
      <c r="K687" s="4" t="n">
        <v>100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14654762</v>
      </c>
      <c r="C688" s="4" t="inlineStr">
        <is>
          <t>ESTRUTURA ALAMEDA - LOOKAHEAD</t>
        </is>
      </c>
      <c r="D688" s="4" t="inlineStr">
        <is>
          <t>ESCORAMENTO/BARROTEAMENTO/FORRAÇÃO - LAJE DE SOLIDARIZAÇÃO</t>
        </is>
      </c>
      <c r="E688" s="4" t="inlineStr">
        <is>
          <t>1º PAV. - TÉRREO ALAMEDA</t>
        </is>
      </c>
      <c r="F688" s="119" t="n">
        <v>46027</v>
      </c>
      <c r="G688" s="119" t="n">
        <v>46031</v>
      </c>
      <c r="H688" s="119" t="n">
        <v>46293</v>
      </c>
      <c r="I688" s="4" t="n">
        <v>100</v>
      </c>
      <c r="J688" s="4" t="n">
        <v>100</v>
      </c>
      <c r="K688" s="4" t="n">
        <v>100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14654763</v>
      </c>
      <c r="C689" s="4" t="inlineStr">
        <is>
          <t>ESTRUTURA ALAMEDA - LOOKAHEAD</t>
        </is>
      </c>
      <c r="D689" s="4" t="inlineStr">
        <is>
          <t>ARMAÇÃO VIGAS E LAJES - LAJE DE SOLIDARIZAÇÃO</t>
        </is>
      </c>
      <c r="E689" s="4" t="inlineStr">
        <is>
          <t>1º PAV. - TÉRREO ALAMEDA</t>
        </is>
      </c>
      <c r="F689" s="119" t="n">
        <v>46034</v>
      </c>
      <c r="G689" s="119" t="n">
        <v>46036</v>
      </c>
      <c r="H689" s="119" t="n">
        <v>46293</v>
      </c>
      <c r="I689" s="4" t="n">
        <v>100</v>
      </c>
      <c r="J689" s="4" t="n">
        <v>100</v>
      </c>
      <c r="K689" s="4" t="n">
        <v>100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14654764</v>
      </c>
      <c r="C690" s="4" t="inlineStr">
        <is>
          <t>ESTRUTURA ALAMEDA - LOOKAHEAD</t>
        </is>
      </c>
      <c r="D690" s="4" t="inlineStr">
        <is>
          <t>CONCRETAGEM - LAJE DE SOLIDARIZAÇÃO</t>
        </is>
      </c>
      <c r="E690" s="4" t="inlineStr">
        <is>
          <t>1º PAV. - TÉRREO ALAMEDA</t>
        </is>
      </c>
      <c r="F690" s="119" t="n">
        <v>46038</v>
      </c>
      <c r="G690" s="119" t="n">
        <v>46038</v>
      </c>
      <c r="H690" s="119" t="n">
        <v>46293</v>
      </c>
      <c r="I690" s="4" t="n">
        <v>100</v>
      </c>
      <c r="J690" s="4" t="n">
        <v>100</v>
      </c>
      <c r="K690" s="4" t="n">
        <v>100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26206686</v>
      </c>
      <c r="C691" s="4" t="inlineStr">
        <is>
          <t>ESTRUTURA- PROJEÇÃO OLYMPUS - MEDIÇÃO</t>
        </is>
      </c>
      <c r="D691" s="4" t="inlineStr">
        <is>
          <t>-</t>
        </is>
      </c>
      <c r="E691" s="4" t="inlineStr">
        <is>
          <t>5º SUBSOLO</t>
        </is>
      </c>
      <c r="F691" s="119" t="n">
        <v>45985</v>
      </c>
      <c r="G691" s="119" t="n">
        <v>46038</v>
      </c>
      <c r="H691" s="119" t="n">
        <v>46293</v>
      </c>
      <c r="I691" s="4" t="n">
        <v>100</v>
      </c>
      <c r="J691" s="4" t="n">
        <v>100</v>
      </c>
      <c r="K691" s="4" t="n">
        <v>100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9364356</v>
      </c>
      <c r="C692" s="4" t="inlineStr">
        <is>
          <t>ESTRUTURA- PROJEÇÃO OLYMPUS - MEDIÇÃO</t>
        </is>
      </c>
      <c r="D692" s="4" t="inlineStr">
        <is>
          <t>Forma Pilar - 1º Etapa</t>
        </is>
      </c>
      <c r="E692" s="4" t="inlineStr">
        <is>
          <t>5º SUBSOLO</t>
        </is>
      </c>
      <c r="F692" s="119" t="n">
        <v>45985</v>
      </c>
      <c r="G692" s="119" t="n">
        <v>45987</v>
      </c>
      <c r="H692" s="119" t="n">
        <v>46293</v>
      </c>
      <c r="I692" s="4" t="n">
        <v>100</v>
      </c>
      <c r="J692" s="4" t="n">
        <v>100</v>
      </c>
      <c r="K692" s="4" t="n">
        <v>100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9364357</v>
      </c>
      <c r="C693" s="4" t="inlineStr">
        <is>
          <t>ESTRUTURA- PROJEÇÃO OLYMPUS - MEDIÇÃO</t>
        </is>
      </c>
      <c r="D693" s="4" t="inlineStr">
        <is>
          <t>Armação Pilar - 1º Etapa</t>
        </is>
      </c>
      <c r="E693" s="4" t="inlineStr">
        <is>
          <t>5º SUBSOLO</t>
        </is>
      </c>
      <c r="F693" s="119" t="n">
        <v>45987</v>
      </c>
      <c r="G693" s="119" t="n">
        <v>45989</v>
      </c>
      <c r="H693" s="119" t="n">
        <v>46293</v>
      </c>
      <c r="I693" s="4" t="n">
        <v>100</v>
      </c>
      <c r="J693" s="4" t="n">
        <v>100</v>
      </c>
      <c r="K693" s="4" t="n">
        <v>100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9364358</v>
      </c>
      <c r="C694" s="4" t="inlineStr">
        <is>
          <t>ESTRUTURA- PROJEÇÃO OLYMPUS - MEDIÇÃO</t>
        </is>
      </c>
      <c r="D694" s="4" t="inlineStr">
        <is>
          <t>Barroteamento e forração (intermediário)</t>
        </is>
      </c>
      <c r="E694" s="4" t="inlineStr">
        <is>
          <t>5º SUBSOLO</t>
        </is>
      </c>
      <c r="F694" s="119" t="n">
        <v>45992</v>
      </c>
      <c r="G694" s="119" t="n">
        <v>45994</v>
      </c>
      <c r="H694" s="119" t="n">
        <v>46293</v>
      </c>
      <c r="I694" s="4" t="n">
        <v>100</v>
      </c>
      <c r="J694" s="4" t="n">
        <v>100</v>
      </c>
      <c r="K694" s="4" t="n">
        <v>100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9364359</v>
      </c>
      <c r="C695" s="4" t="inlineStr">
        <is>
          <t>ESTRUTURA- PROJEÇÃO OLYMPUS - MEDIÇÃO</t>
        </is>
      </c>
      <c r="D695" s="4" t="inlineStr">
        <is>
          <t>Armação vigas e lajes( intermediário)</t>
        </is>
      </c>
      <c r="E695" s="4" t="inlineStr">
        <is>
          <t>5º SUBSOLO</t>
        </is>
      </c>
      <c r="F695" s="119" t="n">
        <v>45995</v>
      </c>
      <c r="G695" s="119" t="n">
        <v>46000</v>
      </c>
      <c r="H695" s="119" t="n">
        <v>46293</v>
      </c>
      <c r="I695" s="4" t="n">
        <v>100</v>
      </c>
      <c r="J695" s="4" t="n">
        <v>100</v>
      </c>
      <c r="K695" s="4" t="n">
        <v>100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9364360</v>
      </c>
      <c r="C696" s="4" t="inlineStr">
        <is>
          <t>ESTRUTURA- PROJEÇÃO OLYMPUS - MEDIÇÃO</t>
        </is>
      </c>
      <c r="D696" s="4" t="inlineStr">
        <is>
          <t>Fechamento de painel externo (intermediário)</t>
        </is>
      </c>
      <c r="E696" s="4" t="inlineStr">
        <is>
          <t>5º SUBSOLO</t>
        </is>
      </c>
      <c r="F696" s="119" t="n">
        <v>45996</v>
      </c>
      <c r="G696" s="119" t="n">
        <v>45996</v>
      </c>
      <c r="H696" s="119" t="n">
        <v>46293</v>
      </c>
      <c r="I696" s="4" t="n">
        <v>100</v>
      </c>
      <c r="J696" s="4" t="n">
        <v>100</v>
      </c>
      <c r="K696" s="4" t="n">
        <v>100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9364361</v>
      </c>
      <c r="C697" s="4" t="inlineStr">
        <is>
          <t>ESTRUTURA- PROJEÇÃO OLYMPUS - MEDIÇÃO</t>
        </is>
      </c>
      <c r="D697" s="4" t="inlineStr">
        <is>
          <t>Concretagem (laje intermediária)</t>
        </is>
      </c>
      <c r="E697" s="4" t="inlineStr">
        <is>
          <t>5º SUBSOLO</t>
        </is>
      </c>
      <c r="F697" s="119" t="n">
        <v>46000</v>
      </c>
      <c r="G697" s="119" t="n">
        <v>46000</v>
      </c>
      <c r="H697" s="119" t="n">
        <v>46293</v>
      </c>
      <c r="I697" s="4" t="n">
        <v>100</v>
      </c>
      <c r="J697" s="4" t="n">
        <v>100</v>
      </c>
      <c r="K697" s="4" t="n">
        <v>100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9364362</v>
      </c>
      <c r="C698" s="4" t="inlineStr">
        <is>
          <t>ESTRUTURA- PROJEÇÃO OLYMPUS - MEDIÇÃO</t>
        </is>
      </c>
      <c r="D698" s="4" t="inlineStr">
        <is>
          <t>Armação de pilares - 2º etapa</t>
        </is>
      </c>
      <c r="E698" s="4" t="inlineStr">
        <is>
          <t>5º SUBSOLO</t>
        </is>
      </c>
      <c r="F698" s="119" t="n">
        <v>45995</v>
      </c>
      <c r="G698" s="119" t="n">
        <v>45995</v>
      </c>
      <c r="H698" s="119" t="n">
        <v>46293</v>
      </c>
      <c r="I698" s="4" t="n">
        <v>100</v>
      </c>
      <c r="J698" s="4" t="n">
        <v>100</v>
      </c>
      <c r="K698" s="4" t="n">
        <v>100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9364363</v>
      </c>
      <c r="C699" s="4" t="inlineStr">
        <is>
          <t>ESTRUTURA- PROJEÇÃO OLYMPUS - MEDIÇÃO</t>
        </is>
      </c>
      <c r="D699" s="4" t="inlineStr">
        <is>
          <t>Forma de pilares - 2º etapa</t>
        </is>
      </c>
      <c r="E699" s="4" t="inlineStr">
        <is>
          <t>5º SUBSOLO</t>
        </is>
      </c>
      <c r="F699" s="119" t="n">
        <v>45996</v>
      </c>
      <c r="G699" s="119" t="n">
        <v>45996</v>
      </c>
      <c r="H699" s="119" t="n">
        <v>46293</v>
      </c>
      <c r="I699" s="4" t="n">
        <v>100</v>
      </c>
      <c r="J699" s="4" t="n">
        <v>100</v>
      </c>
      <c r="K699" s="4" t="n">
        <v>100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9364364</v>
      </c>
      <c r="C700" s="4" t="inlineStr">
        <is>
          <t>ESTRUTURA- PROJEÇÃO OLYMPUS - MEDIÇÃO</t>
        </is>
      </c>
      <c r="D700" s="4" t="inlineStr">
        <is>
          <t>Barroteamento e forração - 2º etapa</t>
        </is>
      </c>
      <c r="E700" s="4" t="inlineStr">
        <is>
          <t>5º SUBSOLO</t>
        </is>
      </c>
      <c r="F700" s="119" t="n">
        <v>46000</v>
      </c>
      <c r="G700" s="119" t="n">
        <v>46000</v>
      </c>
      <c r="H700" s="119" t="n">
        <v>46293</v>
      </c>
      <c r="I700" s="4" t="n">
        <v>100</v>
      </c>
      <c r="J700" s="4" t="n">
        <v>100</v>
      </c>
      <c r="K700" s="4" t="n">
        <v>100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12822862</v>
      </c>
      <c r="C701" s="4" t="inlineStr">
        <is>
          <t>ESTRUTURA- PROJEÇÃO OLYMPUS - MEDIÇÃO</t>
        </is>
      </c>
      <c r="D701" s="4" t="inlineStr">
        <is>
          <t>Armação vigas e lajes - 2º etapa</t>
        </is>
      </c>
      <c r="E701" s="4" t="inlineStr">
        <is>
          <t>5º SUBSOLO</t>
        </is>
      </c>
      <c r="F701" s="119" t="n">
        <v>46001</v>
      </c>
      <c r="G701" s="119" t="n">
        <v>46009</v>
      </c>
      <c r="H701" s="119" t="n">
        <v>46293</v>
      </c>
      <c r="I701" s="4" t="n">
        <v>100</v>
      </c>
      <c r="J701" s="4" t="n">
        <v>100</v>
      </c>
      <c r="K701" s="4" t="n">
        <v>100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12822863</v>
      </c>
      <c r="C702" s="4" t="inlineStr">
        <is>
          <t>ESTRUTURA- PROJEÇÃO OLYMPUS - MEDIÇÃO</t>
        </is>
      </c>
      <c r="D702" s="4" t="inlineStr">
        <is>
          <t>Fechamento de painél externo</t>
        </is>
      </c>
      <c r="E702" s="4" t="inlineStr">
        <is>
          <t>5º SUBSOLO</t>
        </is>
      </c>
      <c r="F702" s="119" t="n">
        <v>46003</v>
      </c>
      <c r="G702" s="119" t="n">
        <v>46010</v>
      </c>
      <c r="H702" s="119" t="n">
        <v>46293</v>
      </c>
      <c r="I702" s="4" t="n">
        <v>100</v>
      </c>
      <c r="J702" s="4" t="n">
        <v>100</v>
      </c>
      <c r="K702" s="4" t="n">
        <v>100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12822864</v>
      </c>
      <c r="C703" s="4" t="inlineStr">
        <is>
          <t>ESTRUTURA- PROJEÇÃO OLYMPUS - MEDIÇÃO</t>
        </is>
      </c>
      <c r="D703" s="4" t="inlineStr">
        <is>
          <t xml:space="preserve">Concretagem - laje </t>
        </is>
      </c>
      <c r="E703" s="4" t="inlineStr">
        <is>
          <t>5º SUBSOLO</t>
        </is>
      </c>
      <c r="F703" s="119" t="n">
        <v>46013</v>
      </c>
      <c r="G703" s="119" t="n">
        <v>46038</v>
      </c>
      <c r="H703" s="119" t="n">
        <v>46293</v>
      </c>
      <c r="I703" s="4" t="n">
        <v>100</v>
      </c>
      <c r="J703" s="4" t="n">
        <v>100</v>
      </c>
      <c r="K703" s="4" t="n">
        <v>100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36070727</v>
      </c>
      <c r="C704" s="4" t="inlineStr">
        <is>
          <t>ESTRUTURA TORRE - LOOKAHEAD</t>
        </is>
      </c>
      <c r="D704" s="4" t="inlineStr">
        <is>
          <t>-</t>
        </is>
      </c>
      <c r="E704" s="4" t="inlineStr">
        <is>
          <t>5º SUBSOLO</t>
        </is>
      </c>
      <c r="F704" s="119" t="n">
        <v>45987</v>
      </c>
      <c r="G704" s="119" t="n">
        <v>46009</v>
      </c>
      <c r="H704" s="119" t="n">
        <v>46293</v>
      </c>
      <c r="I704" s="4" t="n">
        <v>100</v>
      </c>
      <c r="J704" s="4" t="n">
        <v>100</v>
      </c>
      <c r="K704" s="4" t="n">
        <v>100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14654536</v>
      </c>
      <c r="C705" s="4" t="inlineStr">
        <is>
          <t>ESTRUTURA TORRE - LOOKAHEAD</t>
        </is>
      </c>
      <c r="D705" s="4" t="inlineStr">
        <is>
          <t>ESCORAMENTO/BARROTEAMENTO/FORRAÇÃO - BEIRAL</t>
        </is>
      </c>
      <c r="E705" s="4" t="inlineStr">
        <is>
          <t>5º SUBSOLO</t>
        </is>
      </c>
      <c r="F705" s="119" t="n">
        <v>45987</v>
      </c>
      <c r="G705" s="119" t="n">
        <v>45994</v>
      </c>
      <c r="H705" s="119" t="n">
        <v>46293</v>
      </c>
      <c r="I705" s="4" t="n">
        <v>100</v>
      </c>
      <c r="J705" s="4" t="n">
        <v>100</v>
      </c>
      <c r="K705" s="4" t="n">
        <v>100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14654537</v>
      </c>
      <c r="C706" s="4" t="inlineStr">
        <is>
          <t>ESTRUTURA TORRE - LOOKAHEAD</t>
        </is>
      </c>
      <c r="D706" s="4" t="inlineStr">
        <is>
          <t>ARMAÇÃO - BEIRAL</t>
        </is>
      </c>
      <c r="E706" s="4" t="inlineStr">
        <is>
          <t>5º SUBSOLO</t>
        </is>
      </c>
      <c r="F706" s="119" t="n">
        <v>45995</v>
      </c>
      <c r="G706" s="119" t="n">
        <v>45996</v>
      </c>
      <c r="H706" s="119" t="n">
        <v>46293</v>
      </c>
      <c r="I706" s="4" t="n">
        <v>100</v>
      </c>
      <c r="J706" s="4" t="n">
        <v>100</v>
      </c>
      <c r="K706" s="4" t="n">
        <v>100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14654538</v>
      </c>
      <c r="C707" s="4" t="inlineStr">
        <is>
          <t>ESTRUTURA TORRE - LOOKAHEAD</t>
        </is>
      </c>
      <c r="D707" s="4" t="inlineStr">
        <is>
          <t>CONCRETAGEM - BEIRAL</t>
        </is>
      </c>
      <c r="E707" s="4" t="inlineStr">
        <is>
          <t>5º SUBSOLO</t>
        </is>
      </c>
      <c r="F707" s="119" t="n">
        <v>46000</v>
      </c>
      <c r="G707" s="119" t="n">
        <v>46000</v>
      </c>
      <c r="H707" s="119" t="n">
        <v>46293</v>
      </c>
      <c r="I707" s="4" t="n">
        <v>100</v>
      </c>
      <c r="J707" s="4" t="n">
        <v>100</v>
      </c>
      <c r="K707" s="4" t="n">
        <v>100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14654539</v>
      </c>
      <c r="C708" s="4" t="inlineStr">
        <is>
          <t>ESTRUTURA TORRE - LOOKAHEAD</t>
        </is>
      </c>
      <c r="D708" s="4" t="inlineStr">
        <is>
          <t>ARMAÇÃO P9 E P12 - 3º ETAPA</t>
        </is>
      </c>
      <c r="E708" s="4" t="inlineStr">
        <is>
          <t>5º SUBSOLO</t>
        </is>
      </c>
      <c r="F708" s="119" t="n">
        <v>45989</v>
      </c>
      <c r="G708" s="119" t="n">
        <v>45994</v>
      </c>
      <c r="H708" s="119" t="n">
        <v>46293</v>
      </c>
      <c r="I708" s="4" t="n">
        <v>100</v>
      </c>
      <c r="J708" s="4" t="n">
        <v>100</v>
      </c>
      <c r="K708" s="4" t="n">
        <v>100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14654540</v>
      </c>
      <c r="C709" s="4" t="inlineStr">
        <is>
          <t>ESTRUTURA TORRE - LOOKAHEAD</t>
        </is>
      </c>
      <c r="D709" s="4" t="inlineStr">
        <is>
          <t>FORMA P9 E P12 - 3º ETAPA</t>
        </is>
      </c>
      <c r="E709" s="4" t="inlineStr">
        <is>
          <t>5º SUBSOLO</t>
        </is>
      </c>
      <c r="F709" s="119" t="n">
        <v>45992</v>
      </c>
      <c r="G709" s="119" t="n">
        <v>45996</v>
      </c>
      <c r="H709" s="119" t="n">
        <v>46293</v>
      </c>
      <c r="I709" s="4" t="n">
        <v>100</v>
      </c>
      <c r="J709" s="4" t="n">
        <v>100</v>
      </c>
      <c r="K709" s="4" t="n">
        <v>100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14654541</v>
      </c>
      <c r="C710" s="4" t="inlineStr">
        <is>
          <t>ESTRUTURA TORRE - LOOKAHEAD</t>
        </is>
      </c>
      <c r="D710" s="4" t="inlineStr">
        <is>
          <t>ARMAÇÃO P4, P5 E P6 (2º ETAPA)</t>
        </is>
      </c>
      <c r="E710" s="4" t="inlineStr">
        <is>
          <t>5º SUBSOLO</t>
        </is>
      </c>
      <c r="F710" s="119" t="n">
        <v>45989</v>
      </c>
      <c r="G710" s="119" t="n">
        <v>45993</v>
      </c>
      <c r="H710" s="119" t="n">
        <v>46293</v>
      </c>
      <c r="I710" s="4" t="n">
        <v>100</v>
      </c>
      <c r="J710" s="4" t="n">
        <v>100</v>
      </c>
      <c r="K710" s="4" t="n">
        <v>100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14654542</v>
      </c>
      <c r="C711" s="4" t="inlineStr">
        <is>
          <t>ESTRUTURA TORRE - LOOKAHEAD</t>
        </is>
      </c>
      <c r="D711" s="4" t="inlineStr">
        <is>
          <t>FORMA P4, P5 E P6 (2º ETAPA)</t>
        </is>
      </c>
      <c r="E711" s="4" t="inlineStr">
        <is>
          <t>5º SUBSOLO</t>
        </is>
      </c>
      <c r="F711" s="119" t="n">
        <v>45992</v>
      </c>
      <c r="G711" s="119" t="n">
        <v>45995</v>
      </c>
      <c r="H711" s="119" t="n">
        <v>46293</v>
      </c>
      <c r="I711" s="4" t="n">
        <v>100</v>
      </c>
      <c r="J711" s="4" t="n">
        <v>100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14654544</v>
      </c>
      <c r="C712" s="4" t="inlineStr">
        <is>
          <t>ESTRUTURA TORRE - LOOKAHEAD</t>
        </is>
      </c>
      <c r="D712" s="4" t="inlineStr">
        <is>
          <t>ESCORAMENTO/BARROTEAMENTO/FORRAÇÃO - PERIFERÍA BLOCÃO</t>
        </is>
      </c>
      <c r="E712" s="4" t="inlineStr">
        <is>
          <t>5º SUBSOLO</t>
        </is>
      </c>
      <c r="F712" s="119" t="n">
        <v>45987</v>
      </c>
      <c r="G712" s="119" t="n">
        <v>46000</v>
      </c>
      <c r="H712" s="119" t="n">
        <v>46293</v>
      </c>
      <c r="I712" s="4" t="n">
        <v>100</v>
      </c>
      <c r="J712" s="4" t="n">
        <v>100</v>
      </c>
      <c r="K712" s="4" t="n">
        <v>100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14654545</v>
      </c>
      <c r="C713" s="4" t="inlineStr">
        <is>
          <t>ESTRUTURA TORRE - LOOKAHEAD</t>
        </is>
      </c>
      <c r="D713" s="4" t="inlineStr">
        <is>
          <t>ARMAÇÃO VIGAS E LAJES</t>
        </is>
      </c>
      <c r="E713" s="4" t="inlineStr">
        <is>
          <t>5º SUBSOLO</t>
        </is>
      </c>
      <c r="F713" s="119" t="n">
        <v>45994</v>
      </c>
      <c r="G713" s="119" t="n">
        <v>46008</v>
      </c>
      <c r="H713" s="119" t="n">
        <v>46293</v>
      </c>
      <c r="I713" s="4" t="n">
        <v>100</v>
      </c>
      <c r="J713" s="4" t="n">
        <v>100</v>
      </c>
      <c r="K713" s="4" t="n">
        <v>100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14654546</v>
      </c>
      <c r="C714" s="4" t="inlineStr">
        <is>
          <t>ESTRUTURA TORRE - LOOKAHEAD</t>
        </is>
      </c>
      <c r="D714" s="4" t="inlineStr">
        <is>
          <t>CONCRETAGEM LAJE - 1º ETAPA</t>
        </is>
      </c>
      <c r="E714" s="4" t="inlineStr">
        <is>
          <t>5º SUBSOLO</t>
        </is>
      </c>
      <c r="F714" s="119" t="n">
        <v>46007</v>
      </c>
      <c r="G714" s="119" t="n">
        <v>46007</v>
      </c>
      <c r="H714" s="119" t="n">
        <v>46293</v>
      </c>
      <c r="I714" s="4" t="n">
        <v>100</v>
      </c>
      <c r="J714" s="4" t="n">
        <v>100</v>
      </c>
      <c r="K714" s="4" t="n">
        <v>100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14654547</v>
      </c>
      <c r="C715" s="4" t="inlineStr">
        <is>
          <t>ESTRUTURA TORRE - LOOKAHEAD</t>
        </is>
      </c>
      <c r="D715" s="4" t="inlineStr">
        <is>
          <t>CONCRETAGEM LAJE - 2º ETAPA</t>
        </is>
      </c>
      <c r="E715" s="4" t="inlineStr">
        <is>
          <t>5º SUBSOLO</t>
        </is>
      </c>
      <c r="F715" s="119" t="n">
        <v>46009</v>
      </c>
      <c r="G715" s="119" t="n">
        <v>46009</v>
      </c>
      <c r="H715" s="119" t="n">
        <v>46293</v>
      </c>
      <c r="I715" s="4" t="n">
        <v>100</v>
      </c>
      <c r="J715" s="4" t="n">
        <v>100</v>
      </c>
      <c r="K715" s="4" t="n">
        <v>100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30661551</v>
      </c>
      <c r="C716" s="4" t="inlineStr">
        <is>
          <t>OBRA CIVIL CÂMARA</t>
        </is>
      </c>
      <c r="D716" s="4" t="inlineStr">
        <is>
          <t>-</t>
        </is>
      </c>
      <c r="E716" s="4" t="inlineStr">
        <is>
          <t>SERVIÇOS INICIAIS</t>
        </is>
      </c>
      <c r="F716" s="119" t="n">
        <v>46001</v>
      </c>
      <c r="G716" s="119" t="n">
        <v>46027</v>
      </c>
      <c r="H716" s="119" t="n">
        <v>46293</v>
      </c>
      <c r="I716" s="4" t="n">
        <v>100</v>
      </c>
      <c r="J716" s="4" t="n">
        <v>100</v>
      </c>
      <c r="K716" s="4" t="n">
        <v>100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36884535</v>
      </c>
      <c r="C717" s="4" t="inlineStr">
        <is>
          <t>ESTRUTURA OLYMPUS - LOOKAHEAD</t>
        </is>
      </c>
      <c r="D717" s="4" t="inlineStr">
        <is>
          <t>-</t>
        </is>
      </c>
      <c r="E717" s="4" t="inlineStr">
        <is>
          <t>5º SUBSOLO</t>
        </is>
      </c>
      <c r="F717" s="119" t="n">
        <v>46027</v>
      </c>
      <c r="G717" s="119" t="n">
        <v>46038</v>
      </c>
      <c r="H717" s="119" t="n">
        <v>46293</v>
      </c>
      <c r="I717" s="4" t="n">
        <v>100</v>
      </c>
      <c r="J717" s="4" t="n">
        <v>100</v>
      </c>
      <c r="K717" s="4" t="n">
        <v>100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14991654</v>
      </c>
      <c r="C718" s="4" t="inlineStr">
        <is>
          <t>ESTRUTURA OLYMPUS - LOOKAHEAD</t>
        </is>
      </c>
      <c r="D718" s="4" t="inlineStr">
        <is>
          <t>ARMAÇÃO DE PILARES - 2º ETAPA</t>
        </is>
      </c>
      <c r="E718" s="4" t="inlineStr">
        <is>
          <t>5º SUBSOLO</t>
        </is>
      </c>
      <c r="F718" s="119" t="n">
        <v>46027</v>
      </c>
      <c r="G718" s="119" t="n">
        <v>46029</v>
      </c>
      <c r="H718" s="119" t="n">
        <v>46293</v>
      </c>
      <c r="I718" s="4" t="n">
        <v>100</v>
      </c>
      <c r="J718" s="4" t="n">
        <v>100</v>
      </c>
      <c r="K718" s="4" t="n">
        <v>100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14991655</v>
      </c>
      <c r="C719" s="4" t="inlineStr">
        <is>
          <t>ESTRUTURA OLYMPUS - LOOKAHEAD</t>
        </is>
      </c>
      <c r="D719" s="4" t="inlineStr">
        <is>
          <t>FORMA DE PILARES - 2º ETAPA</t>
        </is>
      </c>
      <c r="E719" s="4" t="inlineStr">
        <is>
          <t>5º SUBSOLO</t>
        </is>
      </c>
      <c r="F719" s="119" t="n">
        <v>46030</v>
      </c>
      <c r="G719" s="119" t="n">
        <v>46031</v>
      </c>
      <c r="H719" s="119" t="n">
        <v>46293</v>
      </c>
      <c r="I719" s="4" t="n">
        <v>100</v>
      </c>
      <c r="J719" s="4" t="n">
        <v>100</v>
      </c>
      <c r="K719" s="4" t="n">
        <v>100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14991656</v>
      </c>
      <c r="C720" s="4" t="inlineStr">
        <is>
          <t>ESTRUTURA OLYMPUS - LOOKAHEAD</t>
        </is>
      </c>
      <c r="D720" s="4" t="inlineStr">
        <is>
          <t>ESCORAMENTO, BARROTEAMENTO E FORRAÇÃO - GERAL</t>
        </is>
      </c>
      <c r="E720" s="4" t="inlineStr">
        <is>
          <t>5º SUBSOLO</t>
        </is>
      </c>
      <c r="F720" s="119" t="n">
        <v>46027</v>
      </c>
      <c r="G720" s="119" t="n">
        <v>46034</v>
      </c>
      <c r="H720" s="119" t="n">
        <v>46293</v>
      </c>
      <c r="I720" s="4" t="n">
        <v>100</v>
      </c>
      <c r="J720" s="4" t="n">
        <v>100</v>
      </c>
      <c r="K720" s="4" t="n">
        <v>100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14991657</v>
      </c>
      <c r="C721" s="4" t="inlineStr">
        <is>
          <t>ESTRUTURA OLYMPUS - LOOKAHEAD</t>
        </is>
      </c>
      <c r="D721" s="4" t="inlineStr">
        <is>
          <t>ARMAÇÃO - LAJE</t>
        </is>
      </c>
      <c r="E721" s="4" t="inlineStr">
        <is>
          <t>5º SUBSOLO</t>
        </is>
      </c>
      <c r="F721" s="119" t="n">
        <v>46029</v>
      </c>
      <c r="G721" s="119" t="n">
        <v>46037</v>
      </c>
      <c r="H721" s="119" t="n">
        <v>46293</v>
      </c>
      <c r="I721" s="4" t="n">
        <v>100</v>
      </c>
      <c r="J721" s="4" t="n">
        <v>100</v>
      </c>
      <c r="K721" s="4" t="n">
        <v>100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14991658</v>
      </c>
      <c r="C722" s="4" t="inlineStr">
        <is>
          <t>ESTRUTURA OLYMPUS - LOOKAHEAD</t>
        </is>
      </c>
      <c r="D722" s="4" t="inlineStr">
        <is>
          <t>CONCRETAGEM</t>
        </is>
      </c>
      <c r="E722" s="4" t="inlineStr">
        <is>
          <t>5º SUBSOLO</t>
        </is>
      </c>
      <c r="F722" s="119" t="n">
        <v>46038</v>
      </c>
      <c r="G722" s="119" t="n">
        <v>46038</v>
      </c>
      <c r="H722" s="119" t="n">
        <v>46293</v>
      </c>
      <c r="I722" s="4" t="n">
        <v>100</v>
      </c>
      <c r="J722" s="4" t="n">
        <v>100</v>
      </c>
      <c r="K722" s="4" t="n">
        <v>100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24940048</v>
      </c>
      <c r="C723" s="4" t="inlineStr">
        <is>
          <t>ESTRUTURA TORRE - MEDIÇÃO</t>
        </is>
      </c>
      <c r="D723" s="4" t="inlineStr">
        <is>
          <t>-</t>
        </is>
      </c>
      <c r="E723" s="4" t="inlineStr">
        <is>
          <t>4º SUBSOLO</t>
        </is>
      </c>
      <c r="F723" s="119" t="n">
        <v>46027</v>
      </c>
      <c r="G723" s="119" t="n">
        <v>46052</v>
      </c>
      <c r="H723" s="119" t="n">
        <v>46293</v>
      </c>
      <c r="I723" s="4" t="n">
        <v>100</v>
      </c>
      <c r="J723" s="4" t="n">
        <v>100</v>
      </c>
      <c r="K723" s="4" t="n">
        <v>100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9360205</v>
      </c>
      <c r="C724" s="4" t="inlineStr">
        <is>
          <t>ESTRUTURA TORRE - MEDIÇÃO</t>
        </is>
      </c>
      <c r="D724" s="4" t="inlineStr">
        <is>
          <t>Forma Pilar</t>
        </is>
      </c>
      <c r="E724" s="4" t="inlineStr">
        <is>
          <t>4º SUBSOLO</t>
        </is>
      </c>
      <c r="F724" s="119" t="n">
        <v>46027</v>
      </c>
      <c r="G724" s="119" t="n">
        <v>46035</v>
      </c>
      <c r="H724" s="119" t="n">
        <v>46293</v>
      </c>
      <c r="I724" s="4" t="n">
        <v>100</v>
      </c>
      <c r="J724" s="4" t="n">
        <v>100</v>
      </c>
      <c r="K724" s="4" t="n">
        <v>100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9360206</v>
      </c>
      <c r="C725" s="4" t="inlineStr">
        <is>
          <t>ESTRUTURA TORRE - MEDIÇÃO</t>
        </is>
      </c>
      <c r="D725" s="4" t="inlineStr">
        <is>
          <t>Armação Pilar</t>
        </is>
      </c>
      <c r="E725" s="4" t="inlineStr">
        <is>
          <t>4º SUBSOLO</t>
        </is>
      </c>
      <c r="F725" s="119" t="n">
        <v>46035</v>
      </c>
      <c r="G725" s="119" t="n">
        <v>46043</v>
      </c>
      <c r="H725" s="119" t="n">
        <v>46293</v>
      </c>
      <c r="I725" s="4" t="n">
        <v>100</v>
      </c>
      <c r="J725" s="4" t="n">
        <v>100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9360207</v>
      </c>
      <c r="C726" s="4" t="inlineStr">
        <is>
          <t>ESTRUTURA TORRE - MEDIÇÃO</t>
        </is>
      </c>
      <c r="D726" s="4" t="inlineStr">
        <is>
          <t>Escoramento</t>
        </is>
      </c>
      <c r="E726" s="4" t="inlineStr">
        <is>
          <t>4º SUBSOLO</t>
        </is>
      </c>
      <c r="F726" s="119" t="n">
        <v>46036</v>
      </c>
      <c r="G726" s="119" t="n">
        <v>46041</v>
      </c>
      <c r="H726" s="119" t="n">
        <v>46293</v>
      </c>
      <c r="I726" s="4" t="n">
        <v>100</v>
      </c>
      <c r="J726" s="4" t="n">
        <v>100</v>
      </c>
      <c r="K726" s="4" t="n">
        <v>100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9360208</v>
      </c>
      <c r="C727" s="4" t="inlineStr">
        <is>
          <t>ESTRUTURA TORRE - MEDIÇÃO</t>
        </is>
      </c>
      <c r="D727" s="4" t="inlineStr">
        <is>
          <t>Concretagem Pilar</t>
        </is>
      </c>
      <c r="E727" s="4" t="inlineStr">
        <is>
          <t>4º SUBSOLO</t>
        </is>
      </c>
      <c r="F727" s="119" t="n">
        <v>46042</v>
      </c>
      <c r="G727" s="119" t="n">
        <v>46045</v>
      </c>
      <c r="H727" s="119" t="n">
        <v>46293</v>
      </c>
      <c r="I727" s="4" t="n">
        <v>100</v>
      </c>
      <c r="J727" s="4" t="n">
        <v>100</v>
      </c>
      <c r="K727" s="4" t="n">
        <v>100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9360209</v>
      </c>
      <c r="C728" s="4" t="inlineStr">
        <is>
          <t>ESTRUTURA TORRE - MEDIÇÃO</t>
        </is>
      </c>
      <c r="D728" s="4" t="inlineStr">
        <is>
          <t>Forma Vigas e Lajes</t>
        </is>
      </c>
      <c r="E728" s="4" t="inlineStr">
        <is>
          <t>4º SUBSOLO</t>
        </is>
      </c>
      <c r="F728" s="119" t="n">
        <v>46043</v>
      </c>
      <c r="G728" s="119" t="n">
        <v>46050</v>
      </c>
      <c r="H728" s="119" t="n">
        <v>46293</v>
      </c>
      <c r="I728" s="4" t="n">
        <v>100</v>
      </c>
      <c r="J728" s="4" t="n">
        <v>100</v>
      </c>
      <c r="K728" s="4" t="n">
        <v>100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9360210</v>
      </c>
      <c r="C729" s="4" t="inlineStr">
        <is>
          <t>ESTRUTURA TORRE - MEDIÇÃO</t>
        </is>
      </c>
      <c r="D729" s="4" t="inlineStr">
        <is>
          <t>Armação Vigas e Lajes</t>
        </is>
      </c>
      <c r="E729" s="4" t="inlineStr">
        <is>
          <t>4º SUBSOLO</t>
        </is>
      </c>
      <c r="F729" s="119" t="n">
        <v>46044</v>
      </c>
      <c r="G729" s="119" t="n">
        <v>46051</v>
      </c>
      <c r="H729" s="119" t="n">
        <v>46293</v>
      </c>
      <c r="I729" s="4" t="n">
        <v>100</v>
      </c>
      <c r="J729" s="4" t="n">
        <v>100</v>
      </c>
      <c r="K729" s="4" t="n">
        <v>100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9360211</v>
      </c>
      <c r="C730" s="4" t="inlineStr">
        <is>
          <t>ESTRUTURA TORRE - MEDIÇÃO</t>
        </is>
      </c>
      <c r="D730" s="4" t="inlineStr">
        <is>
          <t>Passagem Hidráulica</t>
        </is>
      </c>
      <c r="E730" s="4" t="inlineStr">
        <is>
          <t>4º SUBSOLO</t>
        </is>
      </c>
      <c r="F730" s="119" t="n">
        <v>46050</v>
      </c>
      <c r="G730" s="119" t="n">
        <v>46051</v>
      </c>
      <c r="H730" s="119" t="n">
        <v>46293</v>
      </c>
      <c r="I730" s="4" t="n">
        <v>100</v>
      </c>
      <c r="J730" s="4" t="n">
        <v>100</v>
      </c>
      <c r="K730" s="4" t="n">
        <v>100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9360212</v>
      </c>
      <c r="C731" s="4" t="inlineStr">
        <is>
          <t>ESTRUTURA TORRE - MEDIÇÃO</t>
        </is>
      </c>
      <c r="D731" s="4" t="inlineStr">
        <is>
          <t>Passagem Elétrica</t>
        </is>
      </c>
      <c r="E731" s="4" t="inlineStr">
        <is>
          <t>4º SUBSOLO</t>
        </is>
      </c>
      <c r="F731" s="119" t="n">
        <v>46051</v>
      </c>
      <c r="G731" s="119" t="n">
        <v>46051</v>
      </c>
      <c r="H731" s="119" t="n">
        <v>46293</v>
      </c>
      <c r="I731" s="4" t="n">
        <v>100</v>
      </c>
      <c r="J731" s="4" t="n">
        <v>100</v>
      </c>
      <c r="K731" s="4" t="n">
        <v>100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9360213</v>
      </c>
      <c r="C732" s="4" t="inlineStr">
        <is>
          <t>ESTRUTURA TORRE - MEDIÇÃO</t>
        </is>
      </c>
      <c r="D732" s="4" t="inlineStr">
        <is>
          <t>Concretagem</t>
        </is>
      </c>
      <c r="E732" s="4" t="inlineStr">
        <is>
          <t>4º SUBSOLO</t>
        </is>
      </c>
      <c r="F732" s="119" t="n">
        <v>46052</v>
      </c>
      <c r="G732" s="119" t="n">
        <v>46052</v>
      </c>
      <c r="H732" s="119" t="n">
        <v>46293</v>
      </c>
      <c r="I732" s="4" t="n">
        <v>100</v>
      </c>
      <c r="J732" s="4" t="n">
        <v>100</v>
      </c>
      <c r="K732" s="4" t="n">
        <v>100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36884425</v>
      </c>
      <c r="C733" s="4" t="inlineStr">
        <is>
          <t>ESTRUTURA TORRE - LOOKAHEAD</t>
        </is>
      </c>
      <c r="D733" s="4" t="inlineStr">
        <is>
          <t>-</t>
        </is>
      </c>
      <c r="E733" s="4" t="inlineStr">
        <is>
          <t>4º SUBSOLO</t>
        </is>
      </c>
      <c r="F733" s="119" t="n">
        <v>46027</v>
      </c>
      <c r="G733" s="119" t="n">
        <v>46052</v>
      </c>
      <c r="H733" s="119" t="n">
        <v>46293</v>
      </c>
      <c r="I733" s="4" t="n">
        <v>100</v>
      </c>
      <c r="J733" s="4" t="n">
        <v>100</v>
      </c>
      <c r="K733" s="4" t="n">
        <v>100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14991679</v>
      </c>
      <c r="C734" s="4" t="inlineStr">
        <is>
          <t>ESTRUTURA TORRE - LOOKAHEAD</t>
        </is>
      </c>
      <c r="D734" s="4" t="inlineStr">
        <is>
          <t>ARMAÇÃO DE PILARES - GERAL</t>
        </is>
      </c>
      <c r="E734" s="4" t="inlineStr">
        <is>
          <t>4º SUBSOLO</t>
        </is>
      </c>
      <c r="F734" s="119" t="n">
        <v>46027</v>
      </c>
      <c r="G734" s="119" t="n">
        <v>46031</v>
      </c>
      <c r="H734" s="119" t="n">
        <v>46293</v>
      </c>
      <c r="I734" s="4" t="n">
        <v>100</v>
      </c>
      <c r="J734" s="4" t="n">
        <v>100</v>
      </c>
      <c r="K734" s="4" t="n">
        <v>100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14991680</v>
      </c>
      <c r="C735" s="4" t="inlineStr">
        <is>
          <t>ESTRUTURA TORRE - LOOKAHEAD</t>
        </is>
      </c>
      <c r="D735" s="4" t="inlineStr">
        <is>
          <t>FORMA DA 1º ETAPA DOS PILARES - RAMPA</t>
        </is>
      </c>
      <c r="E735" s="4" t="inlineStr">
        <is>
          <t>4º SUBSOLO</t>
        </is>
      </c>
      <c r="F735" s="119" t="n">
        <v>46036</v>
      </c>
      <c r="G735" s="119" t="n">
        <v>46037</v>
      </c>
      <c r="H735" s="119" t="n">
        <v>46293</v>
      </c>
      <c r="I735" s="4" t="n">
        <v>100</v>
      </c>
      <c r="J735" s="4" t="n">
        <v>100</v>
      </c>
      <c r="K735" s="4" t="n">
        <v>100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14991681</v>
      </c>
      <c r="C736" s="4" t="inlineStr">
        <is>
          <t>ESTRUTURA TORRE - LOOKAHEAD</t>
        </is>
      </c>
      <c r="D736" s="4" t="inlineStr">
        <is>
          <t>ESCORAMENTO, BARROTEAMENTO E FORRAÇÃO - RAMPA</t>
        </is>
      </c>
      <c r="E736" s="4" t="inlineStr">
        <is>
          <t>4º SUBSOLO</t>
        </is>
      </c>
      <c r="F736" s="119" t="n">
        <v>46038</v>
      </c>
      <c r="G736" s="119" t="n">
        <v>46043</v>
      </c>
      <c r="H736" s="119" t="n">
        <v>46293</v>
      </c>
      <c r="I736" s="4" t="n">
        <v>100</v>
      </c>
      <c r="J736" s="4" t="n">
        <v>100</v>
      </c>
      <c r="K736" s="4" t="n">
        <v>100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14991682</v>
      </c>
      <c r="C737" s="4" t="inlineStr">
        <is>
          <t>ESTRUTURA TORRE - LOOKAHEAD</t>
        </is>
      </c>
      <c r="D737" s="4" t="inlineStr">
        <is>
          <t>ARMAÇÃO DA RAMPA</t>
        </is>
      </c>
      <c r="E737" s="4" t="inlineStr">
        <is>
          <t>4º SUBSOLO</t>
        </is>
      </c>
      <c r="F737" s="119" t="n">
        <v>46044</v>
      </c>
      <c r="G737" s="119" t="n">
        <v>46049</v>
      </c>
      <c r="H737" s="119" t="n">
        <v>46293</v>
      </c>
      <c r="I737" s="4" t="n">
        <v>100</v>
      </c>
      <c r="J737" s="4" t="n">
        <v>100</v>
      </c>
      <c r="K737" s="4" t="n">
        <v>100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14991683</v>
      </c>
      <c r="C738" s="4" t="inlineStr">
        <is>
          <t>ESTRUTURA TORRE - LOOKAHEAD</t>
        </is>
      </c>
      <c r="D738" s="4" t="inlineStr">
        <is>
          <t>CONCRETAGEM - RAMPA</t>
        </is>
      </c>
      <c r="E738" s="4" t="inlineStr">
        <is>
          <t>4º SUBSOLO</t>
        </is>
      </c>
      <c r="F738" s="119" t="n">
        <v>46050</v>
      </c>
      <c r="G738" s="119" t="n">
        <v>46050</v>
      </c>
      <c r="H738" s="119" t="n">
        <v>46293</v>
      </c>
      <c r="I738" s="4" t="n">
        <v>100</v>
      </c>
      <c r="J738" s="4" t="n">
        <v>100</v>
      </c>
      <c r="K738" s="4" t="n">
        <v>100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14991684</v>
      </c>
      <c r="C739" s="4" t="inlineStr">
        <is>
          <t>ESTRUTURA TORRE - LOOKAHEAD</t>
        </is>
      </c>
      <c r="D739" s="4" t="inlineStr">
        <is>
          <t>FORMA DA 2º ETAPA DOS PILARES - RAMPA</t>
        </is>
      </c>
      <c r="E739" s="4" t="inlineStr">
        <is>
          <t>4º SUBSOLO</t>
        </is>
      </c>
      <c r="F739" s="119" t="n">
        <v>46051</v>
      </c>
      <c r="G739" s="119" t="n">
        <v>46052</v>
      </c>
      <c r="H739" s="119" t="n">
        <v>46293</v>
      </c>
      <c r="I739" s="4" t="n">
        <v>100</v>
      </c>
      <c r="J739" s="4" t="n">
        <v>100</v>
      </c>
      <c r="K739" s="4" t="n">
        <v>100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14991685</v>
      </c>
      <c r="C740" s="4" t="inlineStr">
        <is>
          <t>ESTRUTURA TORRE - LOOKAHEAD</t>
        </is>
      </c>
      <c r="D740" s="4" t="inlineStr">
        <is>
          <t>FORMA DE PILARES - GERAL</t>
        </is>
      </c>
      <c r="E740" s="4" t="inlineStr">
        <is>
          <t>4º SUBSOLO</t>
        </is>
      </c>
      <c r="F740" s="119" t="n">
        <v>46027</v>
      </c>
      <c r="G740" s="119" t="n">
        <v>46034</v>
      </c>
      <c r="H740" s="119" t="n">
        <v>46293</v>
      </c>
      <c r="I740" s="4" t="n">
        <v>100</v>
      </c>
      <c r="J740" s="4" t="n">
        <v>100</v>
      </c>
      <c r="K740" s="4" t="n">
        <v>100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14991686</v>
      </c>
      <c r="C741" s="4" t="inlineStr">
        <is>
          <t>ESTRUTURA TORRE - LOOKAHEAD</t>
        </is>
      </c>
      <c r="D741" s="4" t="inlineStr">
        <is>
          <t>ESCORAMENTO, BARROTEAMENTO E FORRAÇÃO</t>
        </is>
      </c>
      <c r="E741" s="4" t="inlineStr">
        <is>
          <t>4º SUBSOLO</t>
        </is>
      </c>
      <c r="F741" s="119" t="n">
        <v>46030</v>
      </c>
      <c r="G741" s="119" t="n">
        <v>46041</v>
      </c>
      <c r="H741" s="119" t="n">
        <v>46293</v>
      </c>
      <c r="I741" s="4" t="n">
        <v>100</v>
      </c>
      <c r="J741" s="4" t="n">
        <v>100</v>
      </c>
      <c r="K741" s="4" t="n">
        <v>100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14991687</v>
      </c>
      <c r="C742" s="4" t="inlineStr">
        <is>
          <t>ESTRUTURA TORRE - LOOKAHEAD</t>
        </is>
      </c>
      <c r="D742" s="4" t="inlineStr">
        <is>
          <t>ARMAÇÃO - BEIRAL</t>
        </is>
      </c>
      <c r="E742" s="4" t="inlineStr">
        <is>
          <t>4º SUBSOLO</t>
        </is>
      </c>
      <c r="F742" s="119" t="n">
        <v>46036</v>
      </c>
      <c r="G742" s="119" t="n">
        <v>46038</v>
      </c>
      <c r="H742" s="119" t="n">
        <v>46293</v>
      </c>
      <c r="I742" s="4" t="n">
        <v>100</v>
      </c>
      <c r="J742" s="4" t="n">
        <v>100</v>
      </c>
      <c r="K742" s="4" t="n">
        <v>100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14991688</v>
      </c>
      <c r="C743" s="4" t="inlineStr">
        <is>
          <t>ESTRUTURA TORRE - LOOKAHEAD</t>
        </is>
      </c>
      <c r="D743" s="4" t="inlineStr">
        <is>
          <t>CONCRETAGEM - BEIRAL</t>
        </is>
      </c>
      <c r="E743" s="4" t="inlineStr">
        <is>
          <t>4º SUBSOLO</t>
        </is>
      </c>
      <c r="F743" s="119" t="n">
        <v>46041</v>
      </c>
      <c r="G743" s="119" t="n">
        <v>46041</v>
      </c>
      <c r="H743" s="119" t="n">
        <v>46293</v>
      </c>
      <c r="I743" s="4" t="n">
        <v>100</v>
      </c>
      <c r="J743" s="4" t="n">
        <v>100</v>
      </c>
      <c r="K743" s="4" t="n">
        <v>100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14991689</v>
      </c>
      <c r="C744" s="4" t="inlineStr">
        <is>
          <t>ESTRUTURA TORRE - LOOKAHEAD</t>
        </is>
      </c>
      <c r="D744" s="4" t="inlineStr">
        <is>
          <t>ARMAÇÃO VIGAS E LAJE</t>
        </is>
      </c>
      <c r="E744" s="4" t="inlineStr">
        <is>
          <t>4º SUBSOLO</t>
        </is>
      </c>
      <c r="F744" s="119" t="n">
        <v>46038</v>
      </c>
      <c r="G744" s="119" t="n">
        <v>46044</v>
      </c>
      <c r="H744" s="119" t="n">
        <v>46293</v>
      </c>
      <c r="I744" s="4" t="n">
        <v>100</v>
      </c>
      <c r="J744" s="4" t="n">
        <v>100</v>
      </c>
      <c r="K744" s="4" t="n">
        <v>100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14991690</v>
      </c>
      <c r="C745" s="4" t="inlineStr">
        <is>
          <t>ESTRUTURA TORRE - LOOKAHEAD</t>
        </is>
      </c>
      <c r="D745" s="4" t="inlineStr">
        <is>
          <t>CONCRETAGEM - LAJE</t>
        </is>
      </c>
      <c r="E745" s="4" t="inlineStr">
        <is>
          <t>4º SUBSOLO</t>
        </is>
      </c>
      <c r="F745" s="119" t="n">
        <v>46045</v>
      </c>
      <c r="G745" s="119" t="n">
        <v>46045</v>
      </c>
      <c r="H745" s="119" t="n">
        <v>46293</v>
      </c>
      <c r="I745" s="4" t="n">
        <v>100</v>
      </c>
      <c r="J745" s="4" t="n">
        <v>100</v>
      </c>
      <c r="K745" s="4" t="n">
        <v>100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36884403</v>
      </c>
      <c r="C746" s="4" t="inlineStr">
        <is>
          <t>ESTRUTURA TORRE - ESCADA</t>
        </is>
      </c>
      <c r="D746" s="4" t="inlineStr">
        <is>
          <t>-</t>
        </is>
      </c>
      <c r="E746" s="4" t="inlineStr">
        <is>
          <t>5º SUBSOLO</t>
        </is>
      </c>
      <c r="F746" s="119" t="n">
        <v>46029</v>
      </c>
      <c r="G746" s="119" t="n">
        <v>46037</v>
      </c>
      <c r="H746" s="119" t="n">
        <v>46293</v>
      </c>
      <c r="I746" s="4" t="n">
        <v>100</v>
      </c>
      <c r="J746" s="4" t="n">
        <v>100</v>
      </c>
      <c r="K746" s="4" t="n">
        <v>100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14991619</v>
      </c>
      <c r="C747" s="4" t="inlineStr">
        <is>
          <t>ESTRUTURA TORRE - ESCADA</t>
        </is>
      </c>
      <c r="D747" s="4" t="inlineStr">
        <is>
          <t>FORMA - 1º ETAPA</t>
        </is>
      </c>
      <c r="E747" s="4" t="inlineStr">
        <is>
          <t>5º SUBSOLO</t>
        </is>
      </c>
      <c r="F747" s="119" t="n">
        <v>46029</v>
      </c>
      <c r="G747" s="119" t="n">
        <v>46030</v>
      </c>
      <c r="H747" s="119" t="n">
        <v>46293</v>
      </c>
      <c r="I747" s="4" t="n">
        <v>100</v>
      </c>
      <c r="J747" s="4" t="n">
        <v>100</v>
      </c>
      <c r="K747" s="4" t="n">
        <v>100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14991620</v>
      </c>
      <c r="C748" s="4" t="inlineStr">
        <is>
          <t>ESTRUTURA TORRE - ESCADA</t>
        </is>
      </c>
      <c r="D748" s="4" t="inlineStr">
        <is>
          <t>ARMAÇÃO - 1º ETAPA</t>
        </is>
      </c>
      <c r="E748" s="4" t="inlineStr">
        <is>
          <t>5º SUBSOLO</t>
        </is>
      </c>
      <c r="F748" s="119" t="n">
        <v>46031</v>
      </c>
      <c r="G748" s="119" t="n">
        <v>46034</v>
      </c>
      <c r="H748" s="119" t="n">
        <v>46293</v>
      </c>
      <c r="I748" s="4" t="n">
        <v>100</v>
      </c>
      <c r="J748" s="4" t="n">
        <v>100</v>
      </c>
      <c r="K748" s="4" t="n">
        <v>100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14991621</v>
      </c>
      <c r="C749" s="4" t="inlineStr">
        <is>
          <t>ESTRUTURA TORRE - ESCADA</t>
        </is>
      </c>
      <c r="D749" s="4" t="inlineStr">
        <is>
          <t>CONCRETAGEM - 1º ETAPA</t>
        </is>
      </c>
      <c r="E749" s="4" t="inlineStr">
        <is>
          <t>5º SUBSOLO</t>
        </is>
      </c>
      <c r="F749" s="119" t="n">
        <v>46035</v>
      </c>
      <c r="G749" s="119" t="n">
        <v>46035</v>
      </c>
      <c r="H749" s="119" t="n">
        <v>46293</v>
      </c>
      <c r="I749" s="4" t="n">
        <v>100</v>
      </c>
      <c r="J749" s="4" t="n">
        <v>100</v>
      </c>
      <c r="K749" s="4" t="n">
        <v>100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14991622</v>
      </c>
      <c r="C750" s="4" t="inlineStr">
        <is>
          <t>ESTRUTURA TORRE - ESCADA</t>
        </is>
      </c>
      <c r="D750" s="4" t="inlineStr">
        <is>
          <t>FORMA - 2º ETAPA</t>
        </is>
      </c>
      <c r="E750" s="4" t="inlineStr">
        <is>
          <t>5º SUBSOLO</t>
        </is>
      </c>
      <c r="F750" s="119" t="n">
        <v>46031</v>
      </c>
      <c r="G750" s="119" t="n">
        <v>46034</v>
      </c>
      <c r="H750" s="119" t="n">
        <v>46293</v>
      </c>
      <c r="I750" s="4" t="n">
        <v>100</v>
      </c>
      <c r="J750" s="4" t="n">
        <v>100</v>
      </c>
      <c r="K750" s="4" t="n">
        <v>100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14991623</v>
      </c>
      <c r="C751" s="4" t="inlineStr">
        <is>
          <t>ESTRUTURA TORRE - ESCADA</t>
        </is>
      </c>
      <c r="D751" s="4" t="inlineStr">
        <is>
          <t>ARMAÇÃO - 2º ETAPA</t>
        </is>
      </c>
      <c r="E751" s="4" t="inlineStr">
        <is>
          <t>5º SUBSOLO</t>
        </is>
      </c>
      <c r="F751" s="119" t="n">
        <v>46035</v>
      </c>
      <c r="G751" s="119" t="n">
        <v>46036</v>
      </c>
      <c r="H751" s="119" t="n">
        <v>46293</v>
      </c>
      <c r="I751" s="4" t="n">
        <v>100</v>
      </c>
      <c r="J751" s="4" t="n">
        <v>100</v>
      </c>
      <c r="K751" s="4" t="n">
        <v>100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14991624</v>
      </c>
      <c r="C752" s="4" t="inlineStr">
        <is>
          <t>ESTRUTURA TORRE - ESCADA</t>
        </is>
      </c>
      <c r="D752" s="4" t="inlineStr">
        <is>
          <t>CONCRETAGEM - 2º ETAPA</t>
        </is>
      </c>
      <c r="E752" s="4" t="inlineStr">
        <is>
          <t>5º SUBSOLO</t>
        </is>
      </c>
      <c r="F752" s="119" t="n">
        <v>46037</v>
      </c>
      <c r="G752" s="119" t="n">
        <v>46037</v>
      </c>
      <c r="H752" s="119" t="n">
        <v>46293</v>
      </c>
      <c r="I752" s="4" t="n">
        <v>100</v>
      </c>
      <c r="J752" s="4" t="n">
        <v>100</v>
      </c>
      <c r="K752" s="4" t="n">
        <v>100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36073121</v>
      </c>
      <c r="C753" s="4" t="inlineStr">
        <is>
          <t>ESTRUTURA - TRIPINHA - LOOKAHEAD</t>
        </is>
      </c>
      <c r="D753" s="4" t="inlineStr">
        <is>
          <t>-</t>
        </is>
      </c>
      <c r="E753" s="4" t="inlineStr">
        <is>
          <t>4º SUBSOLO</t>
        </is>
      </c>
      <c r="F753" s="119" t="n">
        <v>46029</v>
      </c>
      <c r="G753" s="119" t="n">
        <v>46042</v>
      </c>
      <c r="H753" s="119" t="n">
        <v>46293</v>
      </c>
      <c r="I753" s="4" t="n">
        <v>100</v>
      </c>
      <c r="J753" s="4" t="n">
        <v>100</v>
      </c>
      <c r="K753" s="4" t="n">
        <v>100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14658554</v>
      </c>
      <c r="C754" s="4" t="inlineStr">
        <is>
          <t>ESTRUTURA - TRIPINHA - LOOKAHEAD</t>
        </is>
      </c>
      <c r="D754" s="4" t="inlineStr">
        <is>
          <t xml:space="preserve">ARMAÇÃO DE PILARES </t>
        </is>
      </c>
      <c r="E754" s="4" t="inlineStr">
        <is>
          <t>4º SUBSOLO</t>
        </is>
      </c>
      <c r="F754" s="119" t="n">
        <v>46029</v>
      </c>
      <c r="G754" s="119" t="n">
        <v>46030</v>
      </c>
      <c r="H754" s="119" t="n">
        <v>46293</v>
      </c>
      <c r="I754" s="4" t="n">
        <v>100</v>
      </c>
      <c r="J754" s="4" t="n">
        <v>100</v>
      </c>
      <c r="K754" s="4" t="n">
        <v>100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14658555</v>
      </c>
      <c r="C755" s="4" t="inlineStr">
        <is>
          <t>ESTRUTURA - TRIPINHA - LOOKAHEAD</t>
        </is>
      </c>
      <c r="D755" s="4" t="inlineStr">
        <is>
          <t>FORMA DE PILARES</t>
        </is>
      </c>
      <c r="E755" s="4" t="inlineStr">
        <is>
          <t>4º SUBSOLO</t>
        </is>
      </c>
      <c r="F755" s="119" t="n">
        <v>46031</v>
      </c>
      <c r="G755" s="119" t="n">
        <v>46035</v>
      </c>
      <c r="H755" s="119" t="n">
        <v>46293</v>
      </c>
      <c r="I755" s="4" t="n">
        <v>100</v>
      </c>
      <c r="J755" s="4" t="n">
        <v>100</v>
      </c>
      <c r="K755" s="4" t="n">
        <v>100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14658556</v>
      </c>
      <c r="C756" s="4" t="inlineStr">
        <is>
          <t>ESTRUTURA - TRIPINHA - LOOKAHEAD</t>
        </is>
      </c>
      <c r="D756" s="4" t="inlineStr">
        <is>
          <t xml:space="preserve">ESCORAMENTO, BARROTEAMENTO E FORRAÇÃO </t>
        </is>
      </c>
      <c r="E756" s="4" t="inlineStr">
        <is>
          <t>4º SUBSOLO</t>
        </is>
      </c>
      <c r="F756" s="119" t="n">
        <v>46029</v>
      </c>
      <c r="G756" s="119" t="n">
        <v>46037</v>
      </c>
      <c r="H756" s="119" t="n">
        <v>46293</v>
      </c>
      <c r="I756" s="4" t="n">
        <v>100</v>
      </c>
      <c r="J756" s="4" t="n">
        <v>100</v>
      </c>
      <c r="K756" s="4" t="n">
        <v>100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14991659</v>
      </c>
      <c r="C757" s="4" t="inlineStr">
        <is>
          <t>ESTRUTURA - TRIPINHA - LOOKAHEAD</t>
        </is>
      </c>
      <c r="D757" s="4" t="inlineStr">
        <is>
          <t>ARMAÇÃO VIGAS E LAJE</t>
        </is>
      </c>
      <c r="E757" s="4" t="inlineStr">
        <is>
          <t>4º SUBSOLO</t>
        </is>
      </c>
      <c r="F757" s="119" t="n">
        <v>46036</v>
      </c>
      <c r="G757" s="119" t="n">
        <v>46041</v>
      </c>
      <c r="H757" s="119" t="n">
        <v>46293</v>
      </c>
      <c r="I757" s="4" t="n">
        <v>100</v>
      </c>
      <c r="J757" s="4" t="n">
        <v>100</v>
      </c>
      <c r="K757" s="4" t="n">
        <v>100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14991660</v>
      </c>
      <c r="C758" s="4" t="inlineStr">
        <is>
          <t>ESTRUTURA - TRIPINHA - LOOKAHEAD</t>
        </is>
      </c>
      <c r="D758" s="4" t="inlineStr">
        <is>
          <t>CONCRETAGEM</t>
        </is>
      </c>
      <c r="E758" s="4" t="inlineStr">
        <is>
          <t>4º SUBSOLO</t>
        </is>
      </c>
      <c r="F758" s="119" t="n">
        <v>46042</v>
      </c>
      <c r="G758" s="119" t="n">
        <v>46042</v>
      </c>
      <c r="H758" s="119" t="n">
        <v>46293</v>
      </c>
      <c r="I758" s="4" t="n">
        <v>100</v>
      </c>
      <c r="J758" s="4" t="n">
        <v>100</v>
      </c>
      <c r="K758" s="4" t="n">
        <v>100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36884362</v>
      </c>
      <c r="C759" s="4" t="inlineStr">
        <is>
          <t>CONTENÇÃO - CORTINA 3</t>
        </is>
      </c>
      <c r="D759" s="4" t="inlineStr">
        <is>
          <t>-</t>
        </is>
      </c>
      <c r="E759" s="4" t="inlineStr">
        <is>
          <t>SERVIÇOS INICIAIS</t>
        </is>
      </c>
      <c r="F759" s="119" t="n">
        <v>46030</v>
      </c>
      <c r="G759" s="119" t="n">
        <v>46223</v>
      </c>
      <c r="H759" s="119" t="n">
        <v>46293</v>
      </c>
      <c r="I759" s="4" t="n">
        <v>100</v>
      </c>
      <c r="J759" s="4" t="n">
        <v>100</v>
      </c>
      <c r="K759" s="4" t="n">
        <v>100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14991600</v>
      </c>
      <c r="C760" s="4" t="inlineStr">
        <is>
          <t>CONTENÇÃO - CORTINA 3</t>
        </is>
      </c>
      <c r="D760" s="4" t="inlineStr">
        <is>
          <t>ESCAVAÇÃO</t>
        </is>
      </c>
      <c r="E760" s="4" t="inlineStr">
        <is>
          <t>SERVIÇOS INICIAIS</t>
        </is>
      </c>
      <c r="F760" s="119" t="n">
        <v>46030</v>
      </c>
      <c r="G760" s="119" t="n">
        <v>46206</v>
      </c>
      <c r="H760" s="119" t="n">
        <v>46293</v>
      </c>
      <c r="I760" s="4" t="n">
        <v>100</v>
      </c>
      <c r="J760" s="4" t="n">
        <v>100</v>
      </c>
      <c r="K760" s="4" t="n">
        <v>100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14991601</v>
      </c>
      <c r="C761" s="4" t="inlineStr">
        <is>
          <t>CONTENÇÃO - CORTINA 3</t>
        </is>
      </c>
      <c r="D761" s="4" t="inlineStr">
        <is>
          <t>ARMAÇÃO</t>
        </is>
      </c>
      <c r="E761" s="4" t="inlineStr">
        <is>
          <t>SERVIÇOS INICIAIS</t>
        </is>
      </c>
      <c r="F761" s="119" t="n">
        <v>46209</v>
      </c>
      <c r="G761" s="119" t="n">
        <v>46213</v>
      </c>
      <c r="H761" s="119" t="n">
        <v>46293</v>
      </c>
      <c r="I761" s="4" t="n">
        <v>100</v>
      </c>
      <c r="J761" s="4" t="n">
        <v>100</v>
      </c>
      <c r="K761" s="4" t="n">
        <v>100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14991602</v>
      </c>
      <c r="C762" s="4" t="inlineStr">
        <is>
          <t>CONTENÇÃO - CORTINA 3</t>
        </is>
      </c>
      <c r="D762" s="4" t="inlineStr">
        <is>
          <t>FORMA</t>
        </is>
      </c>
      <c r="E762" s="4" t="inlineStr">
        <is>
          <t>SERVIÇOS INICIAIS</t>
        </is>
      </c>
      <c r="F762" s="119" t="n">
        <v>46216</v>
      </c>
      <c r="G762" s="119" t="n">
        <v>46220</v>
      </c>
      <c r="H762" s="119" t="n">
        <v>46293</v>
      </c>
      <c r="I762" s="4" t="n">
        <v>100</v>
      </c>
      <c r="J762" s="4" t="n">
        <v>100</v>
      </c>
      <c r="K762" s="4" t="n">
        <v>100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14991603</v>
      </c>
      <c r="C763" s="4" t="inlineStr">
        <is>
          <t>CONTENÇÃO - CORTINA 3</t>
        </is>
      </c>
      <c r="D763" s="4" t="inlineStr">
        <is>
          <t>CONCRETAGEM</t>
        </is>
      </c>
      <c r="E763" s="4" t="inlineStr">
        <is>
          <t>SERVIÇOS INICIAIS</t>
        </is>
      </c>
      <c r="F763" s="119" t="n">
        <v>46223</v>
      </c>
      <c r="G763" s="119" t="n">
        <v>46223</v>
      </c>
      <c r="H763" s="119" t="n">
        <v>46293</v>
      </c>
      <c r="I763" s="4" t="n">
        <v>100</v>
      </c>
      <c r="J763" s="4" t="n">
        <v>100</v>
      </c>
      <c r="K763" s="4" t="n">
        <v>100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26206691</v>
      </c>
      <c r="C764" s="4" t="inlineStr">
        <is>
          <t>ESTRUTURA - PROJEÇÃO CONCORDIA - MEDIÇÃO</t>
        </is>
      </c>
      <c r="D764" s="4" t="inlineStr">
        <is>
          <t>-</t>
        </is>
      </c>
      <c r="E764" s="4" t="inlineStr">
        <is>
          <t>4º SUBSOLO</t>
        </is>
      </c>
      <c r="F764" s="119" t="n">
        <v>46041</v>
      </c>
      <c r="G764" s="119" t="n">
        <v>46059</v>
      </c>
      <c r="H764" s="119" t="n">
        <v>46293</v>
      </c>
      <c r="I764" s="4" t="n">
        <v>100</v>
      </c>
      <c r="J764" s="4" t="n">
        <v>100</v>
      </c>
      <c r="K764" s="4" t="n">
        <v>100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9364311</v>
      </c>
      <c r="C765" s="4" t="inlineStr">
        <is>
          <t>ESTRUTURA - PROJEÇÃO CONCORDIA - MEDIÇÃO</t>
        </is>
      </c>
      <c r="D765" s="4" t="inlineStr">
        <is>
          <t>Forma Pilar</t>
        </is>
      </c>
      <c r="E765" s="4" t="inlineStr">
        <is>
          <t>4º SUBSOLO</t>
        </is>
      </c>
      <c r="F765" s="119" t="n">
        <v>46041</v>
      </c>
      <c r="G765" s="119" t="n">
        <v>46056</v>
      </c>
      <c r="H765" s="119" t="n">
        <v>46293</v>
      </c>
      <c r="I765" s="4" t="n">
        <v>100</v>
      </c>
      <c r="J765" s="4" t="n">
        <v>100</v>
      </c>
      <c r="K765" s="4" t="n">
        <v>100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9364312</v>
      </c>
      <c r="C766" s="4" t="inlineStr">
        <is>
          <t>ESTRUTURA - PROJEÇÃO CONCORDIA - MEDIÇÃO</t>
        </is>
      </c>
      <c r="D766" s="4" t="inlineStr">
        <is>
          <t>Armação Pilar</t>
        </is>
      </c>
      <c r="E766" s="4" t="inlineStr">
        <is>
          <t>4º SUBSOLO</t>
        </is>
      </c>
      <c r="F766" s="119" t="n">
        <v>46042</v>
      </c>
      <c r="G766" s="119" t="n">
        <v>46052</v>
      </c>
      <c r="H766" s="119" t="n">
        <v>46293</v>
      </c>
      <c r="I766" s="4" t="n">
        <v>100</v>
      </c>
      <c r="J766" s="4" t="n">
        <v>100</v>
      </c>
      <c r="K766" s="4" t="n">
        <v>100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9364313</v>
      </c>
      <c r="C767" s="4" t="inlineStr">
        <is>
          <t>ESTRUTURA - PROJEÇÃO CONCORDIA - MEDIÇÃO</t>
        </is>
      </c>
      <c r="D767" s="4" t="inlineStr">
        <is>
          <t>Escoramento</t>
        </is>
      </c>
      <c r="E767" s="4" t="inlineStr">
        <is>
          <t>4º SUBSOLO</t>
        </is>
      </c>
      <c r="F767" s="119" t="n">
        <v>46058</v>
      </c>
      <c r="G767" s="119" t="n">
        <v>46058</v>
      </c>
      <c r="H767" s="119" t="n">
        <v>46293</v>
      </c>
      <c r="I767" s="4" t="n">
        <v>100</v>
      </c>
      <c r="J767" s="4" t="n">
        <v>100</v>
      </c>
      <c r="K767" s="4" t="n">
        <v>100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9364314</v>
      </c>
      <c r="C768" s="4" t="inlineStr">
        <is>
          <t>ESTRUTURA - PROJEÇÃO CONCORDIA - MEDIÇÃO</t>
        </is>
      </c>
      <c r="D768" s="4" t="inlineStr">
        <is>
          <t>Concretagem Pilar</t>
        </is>
      </c>
      <c r="E768" s="4" t="inlineStr">
        <is>
          <t>4º SUBSOLO</t>
        </is>
      </c>
      <c r="F768" s="119" t="n">
        <v>46057</v>
      </c>
      <c r="G768" s="119" t="n">
        <v>46057</v>
      </c>
      <c r="H768" s="119" t="n">
        <v>46293</v>
      </c>
      <c r="I768" s="4" t="n">
        <v>100</v>
      </c>
      <c r="J768" s="4" t="n">
        <v>100</v>
      </c>
      <c r="K768" s="4" t="n">
        <v>100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9364315</v>
      </c>
      <c r="C769" s="4" t="inlineStr">
        <is>
          <t>ESTRUTURA - PROJEÇÃO CONCORDIA - MEDIÇÃO</t>
        </is>
      </c>
      <c r="D769" s="4" t="inlineStr">
        <is>
          <t>Forma Vigas e Lajes</t>
        </is>
      </c>
      <c r="E769" s="4" t="inlineStr">
        <is>
          <t>4º SUBSOLO</t>
        </is>
      </c>
      <c r="F769" s="119" t="n">
        <v>46058</v>
      </c>
      <c r="G769" s="119" t="n">
        <v>46058</v>
      </c>
      <c r="H769" s="119" t="n">
        <v>46293</v>
      </c>
      <c r="I769" s="4" t="n">
        <v>100</v>
      </c>
      <c r="J769" s="4" t="n">
        <v>100</v>
      </c>
      <c r="K769" s="4" t="n">
        <v>100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9364316</v>
      </c>
      <c r="C770" s="4" t="inlineStr">
        <is>
          <t>ESTRUTURA - PROJEÇÃO CONCORDIA - MEDIÇÃO</t>
        </is>
      </c>
      <c r="D770" s="4" t="inlineStr">
        <is>
          <t>Armação Vigas e Lajes</t>
        </is>
      </c>
      <c r="E770" s="4" t="inlineStr">
        <is>
          <t>4º SUBSOLO</t>
        </is>
      </c>
      <c r="F770" s="119" t="n">
        <v>46059</v>
      </c>
      <c r="G770" s="119" t="n">
        <v>46059</v>
      </c>
      <c r="H770" s="119" t="n">
        <v>46293</v>
      </c>
      <c r="I770" s="4" t="n">
        <v>100</v>
      </c>
      <c r="J770" s="4" t="n">
        <v>100</v>
      </c>
      <c r="K770" s="4" t="n">
        <v>100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9364317</v>
      </c>
      <c r="C771" s="4" t="inlineStr">
        <is>
          <t>ESTRUTURA - PROJEÇÃO CONCORDIA - MEDIÇÃO</t>
        </is>
      </c>
      <c r="D771" s="4" t="inlineStr">
        <is>
          <t>Passagem Hidráulica</t>
        </is>
      </c>
      <c r="E771" s="4" t="inlineStr">
        <is>
          <t>4º SUBSOLO</t>
        </is>
      </c>
      <c r="F771" s="119" t="n">
        <v>46058</v>
      </c>
      <c r="G771" s="119" t="n">
        <v>46058</v>
      </c>
      <c r="H771" s="119" t="n">
        <v>46293</v>
      </c>
      <c r="I771" s="4" t="n">
        <v>100</v>
      </c>
      <c r="J771" s="4" t="n">
        <v>100</v>
      </c>
      <c r="K771" s="4" t="n">
        <v>100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9364318</v>
      </c>
      <c r="C772" s="4" t="inlineStr">
        <is>
          <t>ESTRUTURA - PROJEÇÃO CONCORDIA - MEDIÇÃO</t>
        </is>
      </c>
      <c r="D772" s="4" t="inlineStr">
        <is>
          <t>Passagem Elétrica</t>
        </is>
      </c>
      <c r="E772" s="4" t="inlineStr">
        <is>
          <t>4º SUBSOLO</t>
        </is>
      </c>
      <c r="F772" s="119" t="n">
        <v>46058</v>
      </c>
      <c r="G772" s="119" t="n">
        <v>46058</v>
      </c>
      <c r="H772" s="119" t="n">
        <v>46293</v>
      </c>
      <c r="I772" s="4" t="n">
        <v>100</v>
      </c>
      <c r="J772" s="4" t="n">
        <v>100</v>
      </c>
      <c r="K772" s="4" t="n">
        <v>100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9364319</v>
      </c>
      <c r="C773" s="4" t="inlineStr">
        <is>
          <t>ESTRUTURA - PROJEÇÃO CONCORDIA - MEDIÇÃO</t>
        </is>
      </c>
      <c r="D773" s="4" t="inlineStr">
        <is>
          <t>Concretagem</t>
        </is>
      </c>
      <c r="E773" s="4" t="inlineStr">
        <is>
          <t>4º SUBSOLO</t>
        </is>
      </c>
      <c r="F773" s="119" t="n">
        <v>46059</v>
      </c>
      <c r="G773" s="119" t="n">
        <v>46059</v>
      </c>
      <c r="H773" s="119" t="n">
        <v>46293</v>
      </c>
      <c r="I773" s="4" t="n">
        <v>100</v>
      </c>
      <c r="J773" s="4" t="n">
        <v>100</v>
      </c>
      <c r="K773" s="4" t="n">
        <v>100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36884567</v>
      </c>
      <c r="C774" s="4" t="inlineStr">
        <is>
          <t>ESTRUTURA OLYMPUS - LOOKAHEAD</t>
        </is>
      </c>
      <c r="D774" s="4" t="inlineStr">
        <is>
          <t>-</t>
        </is>
      </c>
      <c r="E774" s="4" t="inlineStr">
        <is>
          <t>4º SUBSOLO</t>
        </is>
      </c>
      <c r="F774" s="119" t="n">
        <v>46041</v>
      </c>
      <c r="G774" s="119" t="n">
        <v>46059</v>
      </c>
      <c r="H774" s="119" t="n">
        <v>46293</v>
      </c>
      <c r="I774" s="4" t="n">
        <v>100</v>
      </c>
      <c r="J774" s="4" t="n">
        <v>100</v>
      </c>
      <c r="K774" s="4" t="n">
        <v>100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14991667</v>
      </c>
      <c r="C775" s="4" t="inlineStr">
        <is>
          <t>ESTRUTURA OLYMPUS - LOOKAHEAD</t>
        </is>
      </c>
      <c r="D775" s="4" t="inlineStr">
        <is>
          <t>ARMAÇÃO DE PILARES</t>
        </is>
      </c>
      <c r="E775" s="4" t="inlineStr">
        <is>
          <t>4º SUBSOLO</t>
        </is>
      </c>
      <c r="F775" s="119" t="n">
        <v>46041</v>
      </c>
      <c r="G775" s="119" t="n">
        <v>46042</v>
      </c>
      <c r="H775" s="119" t="n">
        <v>46293</v>
      </c>
      <c r="I775" s="4" t="n">
        <v>100</v>
      </c>
      <c r="J775" s="4" t="n">
        <v>100</v>
      </c>
      <c r="K775" s="4" t="n">
        <v>100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14991668</v>
      </c>
      <c r="C776" s="4" t="inlineStr">
        <is>
          <t>ESTRUTURA OLYMPUS - LOOKAHEAD</t>
        </is>
      </c>
      <c r="D776" s="4" t="inlineStr">
        <is>
          <t>FORMA DE PILARES</t>
        </is>
      </c>
      <c r="E776" s="4" t="inlineStr">
        <is>
          <t>4º SUBSOLO</t>
        </is>
      </c>
      <c r="F776" s="119" t="n">
        <v>46043</v>
      </c>
      <c r="G776" s="119" t="n">
        <v>46044</v>
      </c>
      <c r="H776" s="119" t="n">
        <v>46293</v>
      </c>
      <c r="I776" s="4" t="n">
        <v>100</v>
      </c>
      <c r="J776" s="4" t="n">
        <v>100</v>
      </c>
      <c r="K776" s="4" t="n">
        <v>100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14991669</v>
      </c>
      <c r="C777" s="4" t="inlineStr">
        <is>
          <t>ESTRUTURA OLYMPUS - LOOKAHEAD</t>
        </is>
      </c>
      <c r="D777" s="4" t="inlineStr">
        <is>
          <t>ESCORAMENTO, BARROTEAMENTO E FORRAÇÃO</t>
        </is>
      </c>
      <c r="E777" s="4" t="inlineStr">
        <is>
          <t>4º SUBSOLO</t>
        </is>
      </c>
      <c r="F777" s="119" t="n">
        <v>46044</v>
      </c>
      <c r="G777" s="119" t="n">
        <v>46055</v>
      </c>
      <c r="H777" s="119" t="n">
        <v>46293</v>
      </c>
      <c r="I777" s="4" t="n">
        <v>100</v>
      </c>
      <c r="J777" s="4" t="n">
        <v>100</v>
      </c>
      <c r="K777" s="4" t="n">
        <v>100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14991670</v>
      </c>
      <c r="C778" s="4" t="inlineStr">
        <is>
          <t>ESTRUTURA OLYMPUS - LOOKAHEAD</t>
        </is>
      </c>
      <c r="D778" s="4" t="inlineStr">
        <is>
          <t>ARMAÇÃO - BEIRAL</t>
        </is>
      </c>
      <c r="E778" s="4" t="inlineStr">
        <is>
          <t>4º SUBSOLO</t>
        </is>
      </c>
      <c r="F778" s="119" t="n">
        <v>46050</v>
      </c>
      <c r="G778" s="119" t="n">
        <v>46050</v>
      </c>
      <c r="H778" s="119" t="n">
        <v>46293</v>
      </c>
      <c r="I778" s="4" t="n">
        <v>100</v>
      </c>
      <c r="J778" s="4" t="n">
        <v>100</v>
      </c>
      <c r="K778" s="4" t="n">
        <v>100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14991671</v>
      </c>
      <c r="C779" s="4" t="inlineStr">
        <is>
          <t>ESTRUTURA OLYMPUS - LOOKAHEAD</t>
        </is>
      </c>
      <c r="D779" s="4" t="inlineStr">
        <is>
          <t>CONCRETAGEM BEIRAL</t>
        </is>
      </c>
      <c r="E779" s="4" t="inlineStr">
        <is>
          <t>4º SUBSOLO</t>
        </is>
      </c>
      <c r="F779" s="119" t="n">
        <v>46051</v>
      </c>
      <c r="G779" s="119" t="n">
        <v>46051</v>
      </c>
      <c r="H779" s="119" t="n">
        <v>46293</v>
      </c>
      <c r="I779" s="4" t="n">
        <v>100</v>
      </c>
      <c r="J779" s="4" t="n">
        <v>100</v>
      </c>
      <c r="K779" s="4" t="n">
        <v>100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14991672</v>
      </c>
      <c r="C780" s="4" t="inlineStr">
        <is>
          <t>ESTRUTURA OLYMPUS - LOOKAHEAD</t>
        </is>
      </c>
      <c r="D780" s="4" t="inlineStr">
        <is>
          <t>ARMAÇÃO VIGAS E LAJE</t>
        </is>
      </c>
      <c r="E780" s="4" t="inlineStr">
        <is>
          <t>4º SUBSOLO</t>
        </is>
      </c>
      <c r="F780" s="119" t="n">
        <v>46052</v>
      </c>
      <c r="G780" s="119" t="n">
        <v>46058</v>
      </c>
      <c r="H780" s="119" t="n">
        <v>46293</v>
      </c>
      <c r="I780" s="4" t="n">
        <v>100</v>
      </c>
      <c r="J780" s="4" t="n">
        <v>100</v>
      </c>
      <c r="K780" s="4" t="n">
        <v>100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14991673</v>
      </c>
      <c r="C781" s="4" t="inlineStr">
        <is>
          <t>ESTRUTURA OLYMPUS - LOOKAHEAD</t>
        </is>
      </c>
      <c r="D781" s="4" t="inlineStr">
        <is>
          <t>CONCRETAGEM - LAJE</t>
        </is>
      </c>
      <c r="E781" s="4" t="inlineStr">
        <is>
          <t>4º SUBSOLO</t>
        </is>
      </c>
      <c r="F781" s="119" t="n">
        <v>46059</v>
      </c>
      <c r="G781" s="119" t="n">
        <v>46059</v>
      </c>
      <c r="H781" s="119" t="n">
        <v>46293</v>
      </c>
      <c r="I781" s="4" t="n">
        <v>100</v>
      </c>
      <c r="J781" s="4" t="n">
        <v>100</v>
      </c>
      <c r="K781" s="4" t="n">
        <v>100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36884426</v>
      </c>
      <c r="C782" s="4" t="inlineStr">
        <is>
          <t>ESTRUTURA CONCORDIA - LOOKAHEAD</t>
        </is>
      </c>
      <c r="D782" s="4" t="inlineStr">
        <is>
          <t>-</t>
        </is>
      </c>
      <c r="E782" s="4" t="inlineStr">
        <is>
          <t>4º SUBSOLO</t>
        </is>
      </c>
      <c r="F782" s="119" t="n">
        <v>46041</v>
      </c>
      <c r="G782" s="119" t="n">
        <v>46064</v>
      </c>
      <c r="H782" s="119" t="n">
        <v>46293</v>
      </c>
      <c r="I782" s="4" t="n">
        <v>100</v>
      </c>
      <c r="J782" s="4" t="n">
        <v>100</v>
      </c>
      <c r="K782" s="4" t="n">
        <v>100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14991661</v>
      </c>
      <c r="C783" s="4" t="inlineStr">
        <is>
          <t>ESTRUTURA CONCORDIA - LOOKAHEAD</t>
        </is>
      </c>
      <c r="D783" s="4" t="inlineStr">
        <is>
          <t>FORMA DE PILARES</t>
        </is>
      </c>
      <c r="E783" s="4" t="inlineStr">
        <is>
          <t>4º SUBSOLO</t>
        </is>
      </c>
      <c r="F783" s="119" t="n">
        <v>46041</v>
      </c>
      <c r="G783" s="119" t="n">
        <v>46043</v>
      </c>
      <c r="H783" s="119" t="n">
        <v>46293</v>
      </c>
      <c r="I783" s="4" t="n">
        <v>100</v>
      </c>
      <c r="J783" s="4" t="n">
        <v>100</v>
      </c>
      <c r="K783" s="4" t="n">
        <v>100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14991662</v>
      </c>
      <c r="C784" s="4" t="inlineStr">
        <is>
          <t>ESTRUTURA CONCORDIA - LOOKAHEAD</t>
        </is>
      </c>
      <c r="D784" s="4" t="inlineStr">
        <is>
          <t>ESCORAMENTO, BARROTEAMENTO E FORRAÇÃO</t>
        </is>
      </c>
      <c r="E784" s="4" t="inlineStr">
        <is>
          <t>4º SUBSOLO</t>
        </is>
      </c>
      <c r="F784" s="119" t="n">
        <v>46042</v>
      </c>
      <c r="G784" s="119" t="n">
        <v>46055</v>
      </c>
      <c r="H784" s="119" t="n">
        <v>46293</v>
      </c>
      <c r="I784" s="4" t="n">
        <v>100</v>
      </c>
      <c r="J784" s="4" t="n">
        <v>100</v>
      </c>
      <c r="K784" s="4" t="n">
        <v>100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14991663</v>
      </c>
      <c r="C785" s="4" t="inlineStr">
        <is>
          <t>ESTRUTURA CONCORDIA - LOOKAHEAD</t>
        </is>
      </c>
      <c r="D785" s="4" t="inlineStr">
        <is>
          <t>ARMAÇÃO - BEIRAL</t>
        </is>
      </c>
      <c r="E785" s="4" t="inlineStr">
        <is>
          <t>4º SUBSOLO</t>
        </is>
      </c>
      <c r="F785" s="119" t="n">
        <v>46048</v>
      </c>
      <c r="G785" s="119" t="n">
        <v>46050</v>
      </c>
      <c r="H785" s="119" t="n">
        <v>46293</v>
      </c>
      <c r="I785" s="4" t="n">
        <v>100</v>
      </c>
      <c r="J785" s="4" t="n">
        <v>100</v>
      </c>
      <c r="K785" s="4" t="n">
        <v>100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14991664</v>
      </c>
      <c r="C786" s="4" t="inlineStr">
        <is>
          <t>ESTRUTURA CONCORDIA - LOOKAHEAD</t>
        </is>
      </c>
      <c r="D786" s="4" t="inlineStr">
        <is>
          <t>CONCRETAGEM - BEIRAL</t>
        </is>
      </c>
      <c r="E786" s="4" t="inlineStr">
        <is>
          <t>4º SUBSOLO</t>
        </is>
      </c>
      <c r="F786" s="119" t="n">
        <v>46051</v>
      </c>
      <c r="G786" s="119" t="n">
        <v>46051</v>
      </c>
      <c r="H786" s="119" t="n">
        <v>46293</v>
      </c>
      <c r="I786" s="4" t="n">
        <v>100</v>
      </c>
      <c r="J786" s="4" t="n">
        <v>100</v>
      </c>
      <c r="K786" s="4" t="n">
        <v>100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14991665</v>
      </c>
      <c r="C787" s="4" t="inlineStr">
        <is>
          <t>ESTRUTURA CONCORDIA - LOOKAHEAD</t>
        </is>
      </c>
      <c r="D787" s="4" t="inlineStr">
        <is>
          <t>ARMAÇÃO VIGAS E LAJE</t>
        </is>
      </c>
      <c r="E787" s="4" t="inlineStr">
        <is>
          <t>4º SUBSOLO</t>
        </is>
      </c>
      <c r="F787" s="119" t="n">
        <v>46051</v>
      </c>
      <c r="G787" s="119" t="n">
        <v>46063</v>
      </c>
      <c r="H787" s="119" t="n">
        <v>46293</v>
      </c>
      <c r="I787" s="4" t="n">
        <v>100</v>
      </c>
      <c r="J787" s="4" t="n">
        <v>100</v>
      </c>
      <c r="K787" s="4" t="n">
        <v>100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14991666</v>
      </c>
      <c r="C788" s="4" t="inlineStr">
        <is>
          <t>ESTRUTURA CONCORDIA - LOOKAHEAD</t>
        </is>
      </c>
      <c r="D788" s="4" t="inlineStr">
        <is>
          <t>CONCRETAGEM - LAJE</t>
        </is>
      </c>
      <c r="E788" s="4" t="inlineStr">
        <is>
          <t>4º SUBSOLO</t>
        </is>
      </c>
      <c r="F788" s="119" t="n">
        <v>46064</v>
      </c>
      <c r="G788" s="119" t="n">
        <v>46064</v>
      </c>
      <c r="H788" s="119" t="n">
        <v>46293</v>
      </c>
      <c r="I788" s="4" t="n">
        <v>100</v>
      </c>
      <c r="J788" s="4" t="n">
        <v>100</v>
      </c>
      <c r="K788" s="4" t="n">
        <v>100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26206692</v>
      </c>
      <c r="C789" s="4" t="inlineStr">
        <is>
          <t>ESTRUTURA- PROJEÇÃO OLYMPUS - MEDIÇÃO</t>
        </is>
      </c>
      <c r="D789" s="4" t="inlineStr">
        <is>
          <t>-</t>
        </is>
      </c>
      <c r="E789" s="4" t="inlineStr">
        <is>
          <t>4º SUBSOLO</t>
        </is>
      </c>
      <c r="F789" s="119" t="n">
        <v>46043</v>
      </c>
      <c r="G789" s="119" t="n">
        <v>46062</v>
      </c>
      <c r="H789" s="119" t="n">
        <v>46293</v>
      </c>
      <c r="I789" s="4" t="n">
        <v>100</v>
      </c>
      <c r="J789" s="4" t="n">
        <v>100</v>
      </c>
      <c r="K789" s="4" t="n">
        <v>100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9364365</v>
      </c>
      <c r="C790" s="4" t="inlineStr">
        <is>
          <t>ESTRUTURA- PROJEÇÃO OLYMPUS - MEDIÇÃO</t>
        </is>
      </c>
      <c r="D790" s="4" t="inlineStr">
        <is>
          <t>Forma Pilar</t>
        </is>
      </c>
      <c r="E790" s="4" t="inlineStr">
        <is>
          <t>4º SUBSOLO</t>
        </is>
      </c>
      <c r="F790" s="119" t="n">
        <v>46043</v>
      </c>
      <c r="G790" s="119" t="n">
        <v>46051</v>
      </c>
      <c r="H790" s="119" t="n">
        <v>46293</v>
      </c>
      <c r="I790" s="4" t="n">
        <v>100</v>
      </c>
      <c r="J790" s="4" t="n">
        <v>100</v>
      </c>
      <c r="K790" s="4" t="n">
        <v>100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9364366</v>
      </c>
      <c r="C791" s="4" t="inlineStr">
        <is>
          <t>ESTRUTURA- PROJEÇÃO OLYMPUS - MEDIÇÃO</t>
        </is>
      </c>
      <c r="D791" s="4" t="inlineStr">
        <is>
          <t>Armação Pilar</t>
        </is>
      </c>
      <c r="E791" s="4" t="inlineStr">
        <is>
          <t>4º SUBSOLO</t>
        </is>
      </c>
      <c r="F791" s="119" t="n">
        <v>46051</v>
      </c>
      <c r="G791" s="119" t="n">
        <v>46059</v>
      </c>
      <c r="H791" s="119" t="n">
        <v>46293</v>
      </c>
      <c r="I791" s="4" t="n">
        <v>100</v>
      </c>
      <c r="J791" s="4" t="n">
        <v>100</v>
      </c>
      <c r="K791" s="4" t="n">
        <v>100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9364367</v>
      </c>
      <c r="C792" s="4" t="inlineStr">
        <is>
          <t>ESTRUTURA- PROJEÇÃO OLYMPUS - MEDIÇÃO</t>
        </is>
      </c>
      <c r="D792" s="4" t="inlineStr">
        <is>
          <t>Escoramento</t>
        </is>
      </c>
      <c r="E792" s="4" t="inlineStr">
        <is>
          <t>4º SUBSOLO</t>
        </is>
      </c>
      <c r="F792" s="119" t="n">
        <v>46052</v>
      </c>
      <c r="G792" s="119" t="n">
        <v>46056</v>
      </c>
      <c r="H792" s="119" t="n">
        <v>46293</v>
      </c>
      <c r="I792" s="4" t="n">
        <v>100</v>
      </c>
      <c r="J792" s="4" t="n">
        <v>100</v>
      </c>
      <c r="K792" s="4" t="n">
        <v>100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9364368</v>
      </c>
      <c r="C793" s="4" t="inlineStr">
        <is>
          <t>ESTRUTURA- PROJEÇÃO OLYMPUS - MEDIÇÃO</t>
        </is>
      </c>
      <c r="D793" s="4" t="inlineStr">
        <is>
          <t>Concretagem Pilar</t>
        </is>
      </c>
      <c r="E793" s="4" t="inlineStr">
        <is>
          <t>4º SUBSOLO</t>
        </is>
      </c>
      <c r="F793" s="119" t="n">
        <v>46057</v>
      </c>
      <c r="G793" s="119" t="n">
        <v>46057</v>
      </c>
      <c r="H793" s="119" t="n">
        <v>46293</v>
      </c>
      <c r="I793" s="4" t="n">
        <v>100</v>
      </c>
      <c r="J793" s="4" t="n">
        <v>100</v>
      </c>
      <c r="K793" s="4" t="n">
        <v>100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9364369</v>
      </c>
      <c r="C794" s="4" t="inlineStr">
        <is>
          <t>ESTRUTURA- PROJEÇÃO OLYMPUS - MEDIÇÃO</t>
        </is>
      </c>
      <c r="D794" s="4" t="inlineStr">
        <is>
          <t>Forma Vigas e Lajes</t>
        </is>
      </c>
      <c r="E794" s="4" t="inlineStr">
        <is>
          <t>4º SUBSOLO</t>
        </is>
      </c>
      <c r="F794" s="119" t="n">
        <v>46058</v>
      </c>
      <c r="G794" s="119" t="n">
        <v>46062</v>
      </c>
      <c r="H794" s="119" t="n">
        <v>46293</v>
      </c>
      <c r="I794" s="4" t="n">
        <v>100</v>
      </c>
      <c r="J794" s="4" t="n">
        <v>100</v>
      </c>
      <c r="K794" s="4" t="n">
        <v>100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9364370</v>
      </c>
      <c r="C795" s="4" t="inlineStr">
        <is>
          <t>ESTRUTURA- PROJEÇÃO OLYMPUS - MEDIÇÃO</t>
        </is>
      </c>
      <c r="D795" s="4" t="inlineStr">
        <is>
          <t>Armação Vigas e Lajes</t>
        </is>
      </c>
      <c r="E795" s="4" t="inlineStr">
        <is>
          <t>4º SUBSOLO</t>
        </is>
      </c>
      <c r="F795" s="119" t="n">
        <v>46059</v>
      </c>
      <c r="G795" s="119" t="n">
        <v>46062</v>
      </c>
      <c r="H795" s="119" t="n">
        <v>46293</v>
      </c>
      <c r="I795" s="4" t="n">
        <v>100</v>
      </c>
      <c r="J795" s="4" t="n">
        <v>100</v>
      </c>
      <c r="K795" s="4" t="n">
        <v>100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9364371</v>
      </c>
      <c r="C796" s="4" t="inlineStr">
        <is>
          <t>ESTRUTURA- PROJEÇÃO OLYMPUS - MEDIÇÃO</t>
        </is>
      </c>
      <c r="D796" s="4" t="inlineStr">
        <is>
          <t>Passagem Hidráulica</t>
        </is>
      </c>
      <c r="E796" s="4" t="inlineStr">
        <is>
          <t>4º SUBSOLO</t>
        </is>
      </c>
      <c r="F796" s="119" t="n">
        <v>46059</v>
      </c>
      <c r="G796" s="119" t="n">
        <v>46059</v>
      </c>
      <c r="H796" s="119" t="n">
        <v>46293</v>
      </c>
      <c r="I796" s="4" t="n">
        <v>100</v>
      </c>
      <c r="J796" s="4" t="n">
        <v>100</v>
      </c>
      <c r="K796" s="4" t="n">
        <v>100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9364372</v>
      </c>
      <c r="C797" s="4" t="inlineStr">
        <is>
          <t>ESTRUTURA- PROJEÇÃO OLYMPUS - MEDIÇÃO</t>
        </is>
      </c>
      <c r="D797" s="4" t="inlineStr">
        <is>
          <t>Passagem Elétrica</t>
        </is>
      </c>
      <c r="E797" s="4" t="inlineStr">
        <is>
          <t>4º SUBSOLO</t>
        </is>
      </c>
      <c r="F797" s="119" t="n">
        <v>46059</v>
      </c>
      <c r="G797" s="119" t="n">
        <v>46059</v>
      </c>
      <c r="H797" s="119" t="n">
        <v>46293</v>
      </c>
      <c r="I797" s="4" t="n">
        <v>100</v>
      </c>
      <c r="J797" s="4" t="n">
        <v>100</v>
      </c>
      <c r="K797" s="4" t="n">
        <v>100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9364373</v>
      </c>
      <c r="C798" s="4" t="inlineStr">
        <is>
          <t>ESTRUTURA- PROJEÇÃO OLYMPUS - MEDIÇÃO</t>
        </is>
      </c>
      <c r="D798" s="4" t="inlineStr">
        <is>
          <t>Concretagem</t>
        </is>
      </c>
      <c r="E798" s="4" t="inlineStr">
        <is>
          <t>4º SUBSOLO</t>
        </is>
      </c>
      <c r="F798" s="119" t="n">
        <v>46062</v>
      </c>
      <c r="G798" s="119" t="n">
        <v>46062</v>
      </c>
      <c r="H798" s="119" t="n">
        <v>46293</v>
      </c>
      <c r="I798" s="4" t="n">
        <v>100</v>
      </c>
      <c r="J798" s="4" t="n">
        <v>100</v>
      </c>
      <c r="K798" s="4" t="n">
        <v>100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39119913</v>
      </c>
      <c r="C799" s="4" t="inlineStr">
        <is>
          <t>RESERVATÓRIO - LOOKAHEAD</t>
        </is>
      </c>
      <c r="D799" s="4" t="inlineStr">
        <is>
          <t>-</t>
        </is>
      </c>
      <c r="E799" s="4" t="inlineStr">
        <is>
          <t>4º SUBSOLO</t>
        </is>
      </c>
      <c r="F799" s="119" t="n">
        <v>46055</v>
      </c>
      <c r="G799" s="119" t="n">
        <v>46083</v>
      </c>
      <c r="H799" s="119" t="n">
        <v>46293</v>
      </c>
      <c r="I799" s="4" t="n">
        <v>100</v>
      </c>
      <c r="J799" s="4" t="n">
        <v>100</v>
      </c>
      <c r="K799" s="4" t="n">
        <v>100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18976766</v>
      </c>
      <c r="C800" s="4" t="inlineStr">
        <is>
          <t>RESERVATÓRIO - LOOKAHEAD</t>
        </is>
      </c>
      <c r="D800" s="4" t="inlineStr">
        <is>
          <t>CONCRETAGEM - BASE</t>
        </is>
      </c>
      <c r="E800" s="4" t="inlineStr">
        <is>
          <t>4º SUBSOLO</t>
        </is>
      </c>
      <c r="F800" s="119" t="n">
        <v>46055</v>
      </c>
      <c r="G800" s="119" t="n">
        <v>46055</v>
      </c>
      <c r="H800" s="119" t="n">
        <v>46293</v>
      </c>
      <c r="I800" s="4" t="n">
        <v>100</v>
      </c>
      <c r="J800" s="4" t="n">
        <v>100</v>
      </c>
      <c r="K800" s="4" t="n">
        <v>100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18976767</v>
      </c>
      <c r="C801" s="4" t="inlineStr">
        <is>
          <t>RESERVATÓRIO - LOOKAHEAD</t>
        </is>
      </c>
      <c r="D801" s="4" t="inlineStr">
        <is>
          <t>ARMAÇÃO DAS PAREDES</t>
        </is>
      </c>
      <c r="E801" s="4" t="inlineStr">
        <is>
          <t>4º SUBSOLO</t>
        </is>
      </c>
      <c r="F801" s="119" t="n">
        <v>46056</v>
      </c>
      <c r="G801" s="119" t="n">
        <v>46059</v>
      </c>
      <c r="H801" s="119" t="n">
        <v>46293</v>
      </c>
      <c r="I801" s="4" t="n">
        <v>100</v>
      </c>
      <c r="J801" s="4" t="n">
        <v>100</v>
      </c>
      <c r="K801" s="4" t="n">
        <v>100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18976768</v>
      </c>
      <c r="C802" s="4" t="inlineStr">
        <is>
          <t>RESERVATÓRIO - LOOKAHEAD</t>
        </is>
      </c>
      <c r="D802" s="4" t="inlineStr">
        <is>
          <t>FORMA DAS PAREDES</t>
        </is>
      </c>
      <c r="E802" s="4" t="inlineStr">
        <is>
          <t>4º SUBSOLO</t>
        </is>
      </c>
      <c r="F802" s="119" t="n">
        <v>46059</v>
      </c>
      <c r="G802" s="119" t="n">
        <v>46079</v>
      </c>
      <c r="H802" s="119" t="n">
        <v>46293</v>
      </c>
      <c r="I802" s="4" t="n">
        <v>100</v>
      </c>
      <c r="J802" s="4" t="n">
        <v>100</v>
      </c>
      <c r="K802" s="4" t="n">
        <v>100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18976769</v>
      </c>
      <c r="C803" s="4" t="inlineStr">
        <is>
          <t>RESERVATÓRIO - LOOKAHEAD</t>
        </is>
      </c>
      <c r="D803" s="4" t="inlineStr">
        <is>
          <t>CONCRETAGEM PAREDES</t>
        </is>
      </c>
      <c r="E803" s="4" t="inlineStr">
        <is>
          <t>4º SUBSOLO</t>
        </is>
      </c>
      <c r="F803" s="119" t="n">
        <v>46080</v>
      </c>
      <c r="G803" s="119" t="n">
        <v>46083</v>
      </c>
      <c r="H803" s="119" t="n">
        <v>46293</v>
      </c>
      <c r="I803" s="4" t="n">
        <v>100</v>
      </c>
      <c r="J803" s="4" t="n">
        <v>100</v>
      </c>
      <c r="K803" s="4" t="n">
        <v>100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24940009</v>
      </c>
      <c r="C804" s="4" t="inlineStr">
        <is>
          <t>ESTRUTURA TORRE - MEDIÇÃO</t>
        </is>
      </c>
      <c r="D804" s="4" t="inlineStr">
        <is>
          <t>-</t>
        </is>
      </c>
      <c r="E804" s="4" t="inlineStr">
        <is>
          <t>3º SUBSOLO</t>
        </is>
      </c>
      <c r="F804" s="119" t="n">
        <v>46055</v>
      </c>
      <c r="G804" s="119" t="n">
        <v>46077</v>
      </c>
      <c r="H804" s="119" t="n">
        <v>46293</v>
      </c>
      <c r="I804" s="4" t="n">
        <v>100</v>
      </c>
      <c r="J804" s="4" t="n">
        <v>100</v>
      </c>
      <c r="K804" s="4" t="n">
        <v>100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9360196</v>
      </c>
      <c r="C805" s="4" t="inlineStr">
        <is>
          <t>ESTRUTURA TORRE - MEDIÇÃO</t>
        </is>
      </c>
      <c r="D805" s="4" t="inlineStr">
        <is>
          <t>Forma Pilar</t>
        </is>
      </c>
      <c r="E805" s="4" t="inlineStr">
        <is>
          <t>3º SUBSOLO</t>
        </is>
      </c>
      <c r="F805" s="119" t="n">
        <v>46055</v>
      </c>
      <c r="G805" s="119" t="n">
        <v>46059</v>
      </c>
      <c r="H805" s="119" t="n">
        <v>46293</v>
      </c>
      <c r="I805" s="4" t="n">
        <v>100</v>
      </c>
      <c r="J805" s="4" t="n">
        <v>100</v>
      </c>
      <c r="K805" s="4" t="n">
        <v>100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9360197</v>
      </c>
      <c r="C806" s="4" t="inlineStr">
        <is>
          <t>ESTRUTURA TORRE - MEDIÇÃO</t>
        </is>
      </c>
      <c r="D806" s="4" t="inlineStr">
        <is>
          <t>Armação Pilar</t>
        </is>
      </c>
      <c r="E806" s="4" t="inlineStr">
        <is>
          <t>3º SUBSOLO</t>
        </is>
      </c>
      <c r="F806" s="119" t="n">
        <v>46059</v>
      </c>
      <c r="G806" s="119" t="n">
        <v>46065</v>
      </c>
      <c r="H806" s="119" t="n">
        <v>46293</v>
      </c>
      <c r="I806" s="4" t="n">
        <v>100</v>
      </c>
      <c r="J806" s="4" t="n">
        <v>100</v>
      </c>
      <c r="K806" s="4" t="n">
        <v>100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9360198</v>
      </c>
      <c r="C807" s="4" t="inlineStr">
        <is>
          <t>ESTRUTURA TORRE - MEDIÇÃO</t>
        </is>
      </c>
      <c r="D807" s="4" t="inlineStr">
        <is>
          <t>Escoramento</t>
        </is>
      </c>
      <c r="E807" s="4" t="inlineStr">
        <is>
          <t>3º SUBSOLO</t>
        </is>
      </c>
      <c r="F807" s="119" t="n">
        <v>46062</v>
      </c>
      <c r="G807" s="119" t="n">
        <v>46064</v>
      </c>
      <c r="H807" s="119" t="n">
        <v>46293</v>
      </c>
      <c r="I807" s="4" t="n">
        <v>100</v>
      </c>
      <c r="J807" s="4" t="n">
        <v>100</v>
      </c>
      <c r="K807" s="4" t="n">
        <v>100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9360199</v>
      </c>
      <c r="C808" s="4" t="inlineStr">
        <is>
          <t>ESTRUTURA TORRE - MEDIÇÃO</t>
        </is>
      </c>
      <c r="D808" s="4" t="inlineStr">
        <is>
          <t>Concretagem Pilar</t>
        </is>
      </c>
      <c r="E808" s="4" t="inlineStr">
        <is>
          <t>3º SUBSOLO</t>
        </is>
      </c>
      <c r="F808" s="119" t="n">
        <v>46065</v>
      </c>
      <c r="G808" s="119" t="n">
        <v>46065</v>
      </c>
      <c r="H808" s="119" t="n">
        <v>46293</v>
      </c>
      <c r="I808" s="4" t="n">
        <v>100</v>
      </c>
      <c r="J808" s="4" t="n">
        <v>100</v>
      </c>
      <c r="K808" s="4" t="n">
        <v>100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9360200</v>
      </c>
      <c r="C809" s="4" t="inlineStr">
        <is>
          <t>ESTRUTURA TORRE - MEDIÇÃO</t>
        </is>
      </c>
      <c r="D809" s="4" t="inlineStr">
        <is>
          <t>Forma Vigas e Lajes</t>
        </is>
      </c>
      <c r="E809" s="4" t="inlineStr">
        <is>
          <t>3º SUBSOLO</t>
        </is>
      </c>
      <c r="F809" s="119" t="n">
        <v>46066</v>
      </c>
      <c r="G809" s="119" t="n">
        <v>46076</v>
      </c>
      <c r="H809" s="119" t="n">
        <v>46293</v>
      </c>
      <c r="I809" s="4" t="n">
        <v>100</v>
      </c>
      <c r="J809" s="4" t="n">
        <v>100</v>
      </c>
      <c r="K809" s="4" t="n">
        <v>100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9360201</v>
      </c>
      <c r="C810" s="4" t="inlineStr">
        <is>
          <t>ESTRUTURA TORRE - MEDIÇÃO</t>
        </is>
      </c>
      <c r="D810" s="4" t="inlineStr">
        <is>
          <t>Armação Vigas e Lajes</t>
        </is>
      </c>
      <c r="E810" s="4" t="inlineStr">
        <is>
          <t>3º SUBSOLO</t>
        </is>
      </c>
      <c r="F810" s="119" t="n">
        <v>46071</v>
      </c>
      <c r="G810" s="119" t="n">
        <v>46076</v>
      </c>
      <c r="H810" s="119" t="n">
        <v>46293</v>
      </c>
      <c r="I810" s="4" t="n">
        <v>100</v>
      </c>
      <c r="J810" s="4" t="n">
        <v>100</v>
      </c>
      <c r="K810" s="4" t="n">
        <v>100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9360202</v>
      </c>
      <c r="C811" s="4" t="inlineStr">
        <is>
          <t>ESTRUTURA TORRE - MEDIÇÃO</t>
        </is>
      </c>
      <c r="D811" s="4" t="inlineStr">
        <is>
          <t>Passagem Hidráulica</t>
        </is>
      </c>
      <c r="E811" s="4" t="inlineStr">
        <is>
          <t>3º SUBSOLO</t>
        </is>
      </c>
      <c r="F811" s="119" t="n">
        <v>46073</v>
      </c>
      <c r="G811" s="119" t="n">
        <v>46076</v>
      </c>
      <c r="H811" s="119" t="n">
        <v>46293</v>
      </c>
      <c r="I811" s="4" t="n">
        <v>100</v>
      </c>
      <c r="J811" s="4" t="n">
        <v>100</v>
      </c>
      <c r="K811" s="4" t="n">
        <v>100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9360203</v>
      </c>
      <c r="C812" s="4" t="inlineStr">
        <is>
          <t>ESTRUTURA TORRE - MEDIÇÃO</t>
        </is>
      </c>
      <c r="D812" s="4" t="inlineStr">
        <is>
          <t>Passagem Elétrica</t>
        </is>
      </c>
      <c r="E812" s="4" t="inlineStr">
        <is>
          <t>3º SUBSOLO</t>
        </is>
      </c>
      <c r="F812" s="119" t="n">
        <v>46076</v>
      </c>
      <c r="G812" s="119" t="n">
        <v>46076</v>
      </c>
      <c r="H812" s="119" t="n">
        <v>46293</v>
      </c>
      <c r="I812" s="4" t="n">
        <v>100</v>
      </c>
      <c r="J812" s="4" t="n">
        <v>100</v>
      </c>
      <c r="K812" s="4" t="n">
        <v>100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9360204</v>
      </c>
      <c r="C813" s="4" t="inlineStr">
        <is>
          <t>ESTRUTURA TORRE - MEDIÇÃO</t>
        </is>
      </c>
      <c r="D813" s="4" t="inlineStr">
        <is>
          <t>Concretagem</t>
        </is>
      </c>
      <c r="E813" s="4" t="inlineStr">
        <is>
          <t>3º SUBSOLO</t>
        </is>
      </c>
      <c r="F813" s="119" t="n">
        <v>46077</v>
      </c>
      <c r="G813" s="119" t="n">
        <v>46077</v>
      </c>
      <c r="H813" s="119" t="n">
        <v>46293</v>
      </c>
      <c r="I813" s="4" t="n">
        <v>100</v>
      </c>
      <c r="J813" s="4" t="n">
        <v>100</v>
      </c>
      <c r="K813" s="4" t="n">
        <v>100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39121396</v>
      </c>
      <c r="C814" s="4" t="inlineStr">
        <is>
          <t>ESTRUTURA TORRE - LOOKAHEAD</t>
        </is>
      </c>
      <c r="D814" s="4" t="inlineStr">
        <is>
          <t>-</t>
        </is>
      </c>
      <c r="E814" s="4" t="inlineStr">
        <is>
          <t>3º SUBSOLO</t>
        </is>
      </c>
      <c r="F814" s="119" t="n">
        <v>46055</v>
      </c>
      <c r="G814" s="119" t="n">
        <v>46077</v>
      </c>
      <c r="H814" s="119" t="n">
        <v>46293</v>
      </c>
      <c r="I814" s="4" t="n">
        <v>100</v>
      </c>
      <c r="J814" s="4" t="n">
        <v>100</v>
      </c>
      <c r="K814" s="4" t="n">
        <v>100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18978020</v>
      </c>
      <c r="C815" s="4" t="inlineStr">
        <is>
          <t>ESTRUTURA TORRE - LOOKAHEAD</t>
        </is>
      </c>
      <c r="D815" s="4" t="inlineStr">
        <is>
          <t>ARMAÇÃO DE PILAR</t>
        </is>
      </c>
      <c r="E815" s="4" t="inlineStr">
        <is>
          <t>3º SUBSOLO</t>
        </is>
      </c>
      <c r="F815" s="119" t="n">
        <v>46055</v>
      </c>
      <c r="G815" s="119" t="n">
        <v>46058</v>
      </c>
      <c r="H815" s="119" t="n">
        <v>46293</v>
      </c>
      <c r="I815" s="4" t="n">
        <v>100</v>
      </c>
      <c r="J815" s="4" t="n">
        <v>100</v>
      </c>
      <c r="K815" s="4" t="n">
        <v>100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18978021</v>
      </c>
      <c r="C816" s="4" t="inlineStr">
        <is>
          <t>ESTRUTURA TORRE - LOOKAHEAD</t>
        </is>
      </c>
      <c r="D816" s="4" t="inlineStr">
        <is>
          <t>FORMA DE PILAR</t>
        </is>
      </c>
      <c r="E816" s="4" t="inlineStr">
        <is>
          <t>3º SUBSOLO</t>
        </is>
      </c>
      <c r="F816" s="119" t="n">
        <v>46057</v>
      </c>
      <c r="G816" s="119" t="n">
        <v>46062</v>
      </c>
      <c r="H816" s="119" t="n">
        <v>46293</v>
      </c>
      <c r="I816" s="4" t="n">
        <v>100</v>
      </c>
      <c r="J816" s="4" t="n">
        <v>100</v>
      </c>
      <c r="K816" s="4" t="n">
        <v>100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18978022</v>
      </c>
      <c r="C817" s="4" t="inlineStr">
        <is>
          <t>ESTRUTURA TORRE - LOOKAHEAD</t>
        </is>
      </c>
      <c r="D817" s="4" t="inlineStr">
        <is>
          <t>ESCORAMENTO, BARROTEAMENTO E FORRAÇÃO</t>
        </is>
      </c>
      <c r="E817" s="4" t="inlineStr">
        <is>
          <t>3º SUBSOLO</t>
        </is>
      </c>
      <c r="F817" s="119" t="n">
        <v>46063</v>
      </c>
      <c r="G817" s="119" t="n">
        <v>46066</v>
      </c>
      <c r="H817" s="119" t="n">
        <v>46293</v>
      </c>
      <c r="I817" s="4" t="n">
        <v>100</v>
      </c>
      <c r="J817" s="4" t="n">
        <v>100</v>
      </c>
      <c r="K817" s="4" t="n">
        <v>100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18978023</v>
      </c>
      <c r="C818" s="4" t="inlineStr">
        <is>
          <t>ESTRUTURA TORRE - LOOKAHEAD</t>
        </is>
      </c>
      <c r="D818" s="4" t="inlineStr">
        <is>
          <t>ARMAÇÃO - BEIRAL</t>
        </is>
      </c>
      <c r="E818" s="4" t="inlineStr">
        <is>
          <t>3º SUBSOLO</t>
        </is>
      </c>
      <c r="F818" s="119" t="n">
        <v>46065</v>
      </c>
      <c r="G818" s="119" t="n">
        <v>46066</v>
      </c>
      <c r="H818" s="119" t="n">
        <v>46293</v>
      </c>
      <c r="I818" s="4" t="n">
        <v>100</v>
      </c>
      <c r="J818" s="4" t="n">
        <v>100</v>
      </c>
      <c r="K818" s="4" t="n">
        <v>100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18978024</v>
      </c>
      <c r="C819" s="4" t="inlineStr">
        <is>
          <t>ESTRUTURA TORRE - LOOKAHEAD</t>
        </is>
      </c>
      <c r="D819" s="4" t="inlineStr">
        <is>
          <t>CONCRETAGEM - BEIRAL</t>
        </is>
      </c>
      <c r="E819" s="4" t="inlineStr">
        <is>
          <t>3º SUBSOLO</t>
        </is>
      </c>
      <c r="F819" s="119" t="n">
        <v>46071</v>
      </c>
      <c r="G819" s="119" t="n">
        <v>46071</v>
      </c>
      <c r="H819" s="119" t="n">
        <v>46293</v>
      </c>
      <c r="I819" s="4" t="n">
        <v>100</v>
      </c>
      <c r="J819" s="4" t="n">
        <v>100</v>
      </c>
      <c r="K819" s="4" t="n">
        <v>100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18978025</v>
      </c>
      <c r="C820" s="4" t="inlineStr">
        <is>
          <t>ESTRUTURA TORRE - LOOKAHEAD</t>
        </is>
      </c>
      <c r="D820" s="4" t="inlineStr">
        <is>
          <t>ARMAÇÃO VIGAS E LAJE</t>
        </is>
      </c>
      <c r="E820" s="4" t="inlineStr">
        <is>
          <t>3º SUBSOLO</t>
        </is>
      </c>
      <c r="F820" s="119" t="n">
        <v>46066</v>
      </c>
      <c r="G820" s="119" t="n">
        <v>46076</v>
      </c>
      <c r="H820" s="119" t="n">
        <v>46293</v>
      </c>
      <c r="I820" s="4" t="n">
        <v>100</v>
      </c>
      <c r="J820" s="4" t="n">
        <v>100</v>
      </c>
      <c r="K820" s="4" t="n">
        <v>100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18978026</v>
      </c>
      <c r="C821" s="4" t="inlineStr">
        <is>
          <t>ESTRUTURA TORRE - LOOKAHEAD</t>
        </is>
      </c>
      <c r="D821" s="4" t="inlineStr">
        <is>
          <t>CONCRETAGEM - LAJE</t>
        </is>
      </c>
      <c r="E821" s="4" t="inlineStr">
        <is>
          <t>3º SUBSOLO</t>
        </is>
      </c>
      <c r="F821" s="119" t="n">
        <v>46077</v>
      </c>
      <c r="G821" s="119" t="n">
        <v>46077</v>
      </c>
      <c r="H821" s="119" t="n">
        <v>46293</v>
      </c>
      <c r="I821" s="4" t="n">
        <v>100</v>
      </c>
      <c r="J821" s="4" t="n">
        <v>100</v>
      </c>
      <c r="K821" s="4" t="n">
        <v>100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26206696</v>
      </c>
      <c r="C822" s="4" t="inlineStr">
        <is>
          <t>ESTRUTURA - PROJEÇÃO CONCORDIA - MEDIÇÃO</t>
        </is>
      </c>
      <c r="D822" s="4" t="inlineStr">
        <is>
          <t>-</t>
        </is>
      </c>
      <c r="E822" s="4" t="inlineStr">
        <is>
          <t>3º SUBSOLO</t>
        </is>
      </c>
      <c r="F822" s="119" t="n">
        <v>46072</v>
      </c>
      <c r="G822" s="119" t="n">
        <v>46092</v>
      </c>
      <c r="H822" s="119" t="n">
        <v>46293</v>
      </c>
      <c r="I822" s="4" t="n">
        <v>100</v>
      </c>
      <c r="J822" s="4" t="n">
        <v>100</v>
      </c>
      <c r="K822" s="4" t="n">
        <v>100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9364320</v>
      </c>
      <c r="C823" s="4" t="inlineStr">
        <is>
          <t>ESTRUTURA - PROJEÇÃO CONCORDIA - MEDIÇÃO</t>
        </is>
      </c>
      <c r="D823" s="4" t="inlineStr">
        <is>
          <t>Forma Pilar</t>
        </is>
      </c>
      <c r="E823" s="4" t="inlineStr">
        <is>
          <t>3º SUBSOLO</t>
        </is>
      </c>
      <c r="F823" s="119" t="n">
        <v>46072</v>
      </c>
      <c r="G823" s="119" t="n">
        <v>46077</v>
      </c>
      <c r="H823" s="119" t="n">
        <v>46293</v>
      </c>
      <c r="I823" s="4" t="n">
        <v>100</v>
      </c>
      <c r="J823" s="4" t="n">
        <v>100</v>
      </c>
      <c r="K823" s="4" t="n">
        <v>100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9364321</v>
      </c>
      <c r="C824" s="4" t="inlineStr">
        <is>
          <t>ESTRUTURA - PROJEÇÃO CONCORDIA - MEDIÇÃO</t>
        </is>
      </c>
      <c r="D824" s="4" t="inlineStr">
        <is>
          <t>Armação Pilar</t>
        </is>
      </c>
      <c r="E824" s="4" t="inlineStr">
        <is>
          <t>3º SUBSOLO</t>
        </is>
      </c>
      <c r="F824" s="119" t="n">
        <v>46077</v>
      </c>
      <c r="G824" s="119" t="n">
        <v>46080</v>
      </c>
      <c r="H824" s="119" t="n">
        <v>46293</v>
      </c>
      <c r="I824" s="4" t="n">
        <v>100</v>
      </c>
      <c r="J824" s="4" t="n">
        <v>100</v>
      </c>
      <c r="K824" s="4" t="n">
        <v>100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9364322</v>
      </c>
      <c r="C825" s="4" t="inlineStr">
        <is>
          <t>ESTRUTURA - PROJEÇÃO CONCORDIA - MEDIÇÃO</t>
        </is>
      </c>
      <c r="D825" s="4" t="inlineStr">
        <is>
          <t>Escoramento</t>
        </is>
      </c>
      <c r="E825" s="4" t="inlineStr">
        <is>
          <t>3º SUBSOLO</t>
        </is>
      </c>
      <c r="F825" s="119" t="n">
        <v>46078</v>
      </c>
      <c r="G825" s="119" t="n">
        <v>46083</v>
      </c>
      <c r="H825" s="119" t="n">
        <v>46293</v>
      </c>
      <c r="I825" s="4" t="n">
        <v>100</v>
      </c>
      <c r="J825" s="4" t="n">
        <v>100</v>
      </c>
      <c r="K825" s="4" t="n">
        <v>100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9364323</v>
      </c>
      <c r="C826" s="4" t="inlineStr">
        <is>
          <t>ESTRUTURA - PROJEÇÃO CONCORDIA - MEDIÇÃO</t>
        </is>
      </c>
      <c r="D826" s="4" t="inlineStr">
        <is>
          <t>Concretagem Pilar</t>
        </is>
      </c>
      <c r="E826" s="4" t="inlineStr">
        <is>
          <t>3º SUBSOLO</t>
        </is>
      </c>
      <c r="F826" s="119" t="n">
        <v>46084</v>
      </c>
      <c r="G826" s="119" t="n">
        <v>46084</v>
      </c>
      <c r="H826" s="119" t="n">
        <v>46293</v>
      </c>
      <c r="I826" s="4" t="n">
        <v>100</v>
      </c>
      <c r="J826" s="4" t="n">
        <v>100</v>
      </c>
      <c r="K826" s="4" t="n">
        <v>100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9364324</v>
      </c>
      <c r="C827" s="4" t="inlineStr">
        <is>
          <t>ESTRUTURA - PROJEÇÃO CONCORDIA - MEDIÇÃO</t>
        </is>
      </c>
      <c r="D827" s="4" t="inlineStr">
        <is>
          <t>Forma Vigas e Lajes</t>
        </is>
      </c>
      <c r="E827" s="4" t="inlineStr">
        <is>
          <t>3º SUBSOLO</t>
        </is>
      </c>
      <c r="F827" s="119" t="n">
        <v>46085</v>
      </c>
      <c r="G827" s="119" t="n">
        <v>46090</v>
      </c>
      <c r="H827" s="119" t="n">
        <v>46293</v>
      </c>
      <c r="I827" s="4" t="n">
        <v>100</v>
      </c>
      <c r="J827" s="4" t="n">
        <v>100</v>
      </c>
      <c r="K827" s="4" t="n">
        <v>100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9364325</v>
      </c>
      <c r="C828" s="4" t="inlineStr">
        <is>
          <t>ESTRUTURA - PROJEÇÃO CONCORDIA - MEDIÇÃO</t>
        </is>
      </c>
      <c r="D828" s="4" t="inlineStr">
        <is>
          <t>Armação Vigas e Lajes</t>
        </is>
      </c>
      <c r="E828" s="4" t="inlineStr">
        <is>
          <t>3º SUBSOLO</t>
        </is>
      </c>
      <c r="F828" s="119" t="n">
        <v>46086</v>
      </c>
      <c r="G828" s="119" t="n">
        <v>46091</v>
      </c>
      <c r="H828" s="119" t="n">
        <v>46293</v>
      </c>
      <c r="I828" s="4" t="n">
        <v>100</v>
      </c>
      <c r="J828" s="4" t="n">
        <v>100</v>
      </c>
      <c r="K828" s="4" t="n">
        <v>100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9364326</v>
      </c>
      <c r="C829" s="4" t="inlineStr">
        <is>
          <t>ESTRUTURA - PROJEÇÃO CONCORDIA - MEDIÇÃO</t>
        </is>
      </c>
      <c r="D829" s="4" t="inlineStr">
        <is>
          <t>Passagem Hidráulica</t>
        </is>
      </c>
      <c r="E829" s="4" t="inlineStr">
        <is>
          <t>3º SUBSOLO</t>
        </is>
      </c>
      <c r="F829" s="119" t="n">
        <v>46090</v>
      </c>
      <c r="G829" s="119" t="n">
        <v>46091</v>
      </c>
      <c r="H829" s="119" t="n">
        <v>46293</v>
      </c>
      <c r="I829" s="4" t="n">
        <v>100</v>
      </c>
      <c r="J829" s="4" t="n">
        <v>100</v>
      </c>
      <c r="K829" s="4" t="n">
        <v>100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9364327</v>
      </c>
      <c r="C830" s="4" t="inlineStr">
        <is>
          <t>ESTRUTURA - PROJEÇÃO CONCORDIA - MEDIÇÃO</t>
        </is>
      </c>
      <c r="D830" s="4" t="inlineStr">
        <is>
          <t>Passagem Elétrica</t>
        </is>
      </c>
      <c r="E830" s="4" t="inlineStr">
        <is>
          <t>3º SUBSOLO</t>
        </is>
      </c>
      <c r="F830" s="119" t="n">
        <v>46091</v>
      </c>
      <c r="G830" s="119" t="n">
        <v>46091</v>
      </c>
      <c r="H830" s="119" t="n">
        <v>46293</v>
      </c>
      <c r="I830" s="4" t="n">
        <v>100</v>
      </c>
      <c r="J830" s="4" t="n">
        <v>100</v>
      </c>
      <c r="K830" s="4" t="n">
        <v>100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9364328</v>
      </c>
      <c r="C831" s="4" t="inlineStr">
        <is>
          <t>ESTRUTURA - PROJEÇÃO CONCORDIA - MEDIÇÃO</t>
        </is>
      </c>
      <c r="D831" s="4" t="inlineStr">
        <is>
          <t>Concretagem</t>
        </is>
      </c>
      <c r="E831" s="4" t="inlineStr">
        <is>
          <t>3º SUBSOLO</t>
        </is>
      </c>
      <c r="F831" s="119" t="n">
        <v>46092</v>
      </c>
      <c r="G831" s="119" t="n">
        <v>46092</v>
      </c>
      <c r="H831" s="119" t="n">
        <v>46293</v>
      </c>
      <c r="I831" s="4" t="n">
        <v>100</v>
      </c>
      <c r="J831" s="4" t="n">
        <v>100</v>
      </c>
      <c r="K831" s="4" t="n">
        <v>100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39121931</v>
      </c>
      <c r="C832" s="4" t="inlineStr">
        <is>
          <t>ESTRUTURA CONCORDIA - LOOKAHEAD</t>
        </is>
      </c>
      <c r="D832" s="4" t="inlineStr">
        <is>
          <t>-</t>
        </is>
      </c>
      <c r="E832" s="4" t="inlineStr">
        <is>
          <t>3º SUBSOLO</t>
        </is>
      </c>
      <c r="F832" s="119" t="n">
        <v>46072</v>
      </c>
      <c r="G832" s="119" t="n">
        <v>46092</v>
      </c>
      <c r="H832" s="119" t="n">
        <v>46293</v>
      </c>
      <c r="I832" s="4" t="n">
        <v>100</v>
      </c>
      <c r="J832" s="4" t="n">
        <v>100</v>
      </c>
      <c r="K832" s="4" t="n">
        <v>100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18978106</v>
      </c>
      <c r="C833" s="4" t="inlineStr">
        <is>
          <t>ESTRUTURA CONCORDIA - LOOKAHEAD</t>
        </is>
      </c>
      <c r="D833" s="4" t="inlineStr">
        <is>
          <t>ARMAÇÃO PILAR</t>
        </is>
      </c>
      <c r="E833" s="4" t="inlineStr">
        <is>
          <t>3º SUBSOLO</t>
        </is>
      </c>
      <c r="F833" s="119" t="n">
        <v>46072</v>
      </c>
      <c r="G833" s="119" t="n">
        <v>46077</v>
      </c>
      <c r="H833" s="119" t="n">
        <v>46293</v>
      </c>
      <c r="I833" s="4" t="n">
        <v>100</v>
      </c>
      <c r="J833" s="4" t="n">
        <v>100</v>
      </c>
      <c r="K833" s="4" t="n">
        <v>100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18978107</v>
      </c>
      <c r="C834" s="4" t="inlineStr">
        <is>
          <t>ESTRUTURA CONCORDIA - LOOKAHEAD</t>
        </is>
      </c>
      <c r="D834" s="4" t="inlineStr">
        <is>
          <t>FORMA PILAR</t>
        </is>
      </c>
      <c r="E834" s="4" t="inlineStr">
        <is>
          <t>3º SUBSOLO</t>
        </is>
      </c>
      <c r="F834" s="119" t="n">
        <v>46076</v>
      </c>
      <c r="G834" s="119" t="n">
        <v>46079</v>
      </c>
      <c r="H834" s="119" t="n">
        <v>46293</v>
      </c>
      <c r="I834" s="4" t="n">
        <v>100</v>
      </c>
      <c r="J834" s="4" t="n">
        <v>100</v>
      </c>
      <c r="K834" s="4" t="n">
        <v>100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18978108</v>
      </c>
      <c r="C835" s="4" t="inlineStr">
        <is>
          <t>ESTRUTURA CONCORDIA - LOOKAHEAD</t>
        </is>
      </c>
      <c r="D835" s="4" t="inlineStr">
        <is>
          <t>ESCORAMENTO, BARROTEAMENTO E FORRAÇÃO</t>
        </is>
      </c>
      <c r="E835" s="4" t="inlineStr">
        <is>
          <t>3º SUBSOLO</t>
        </is>
      </c>
      <c r="F835" s="119" t="n">
        <v>46078</v>
      </c>
      <c r="G835" s="119" t="n">
        <v>46083</v>
      </c>
      <c r="H835" s="119" t="n">
        <v>46293</v>
      </c>
      <c r="I835" s="4" t="n">
        <v>100</v>
      </c>
      <c r="J835" s="4" t="n">
        <v>100</v>
      </c>
      <c r="K835" s="4" t="n">
        <v>100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18978109</v>
      </c>
      <c r="C836" s="4" t="inlineStr">
        <is>
          <t>ESTRUTURA CONCORDIA - LOOKAHEAD</t>
        </is>
      </c>
      <c r="D836" s="4" t="inlineStr">
        <is>
          <t>ARMAÇÃO - BEIRAL</t>
        </is>
      </c>
      <c r="E836" s="4" t="inlineStr">
        <is>
          <t>3º SUBSOLO</t>
        </is>
      </c>
      <c r="F836" s="119" t="n">
        <v>46080</v>
      </c>
      <c r="G836" s="119" t="n">
        <v>46083</v>
      </c>
      <c r="H836" s="119" t="n">
        <v>46293</v>
      </c>
      <c r="I836" s="4" t="n">
        <v>100</v>
      </c>
      <c r="J836" s="4" t="n">
        <v>100</v>
      </c>
      <c r="K836" s="4" t="n">
        <v>100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18978110</v>
      </c>
      <c r="C837" s="4" t="inlineStr">
        <is>
          <t>ESTRUTURA CONCORDIA - LOOKAHEAD</t>
        </is>
      </c>
      <c r="D837" s="4" t="inlineStr">
        <is>
          <t>CONCRETAGEM - BEIRAL</t>
        </is>
      </c>
      <c r="E837" s="4" t="inlineStr">
        <is>
          <t>3º SUBSOLO</t>
        </is>
      </c>
      <c r="F837" s="119" t="n">
        <v>46084</v>
      </c>
      <c r="G837" s="119" t="n">
        <v>46084</v>
      </c>
      <c r="H837" s="119" t="n">
        <v>46293</v>
      </c>
      <c r="I837" s="4" t="n">
        <v>100</v>
      </c>
      <c r="J837" s="4" t="n">
        <v>100</v>
      </c>
      <c r="K837" s="4" t="n">
        <v>100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18978111</v>
      </c>
      <c r="C838" s="4" t="inlineStr">
        <is>
          <t>ESTRUTURA CONCORDIA - LOOKAHEAD</t>
        </is>
      </c>
      <c r="D838" s="4" t="inlineStr">
        <is>
          <t>ARMAÇÃO VIGAS E LAJE</t>
        </is>
      </c>
      <c r="E838" s="4" t="inlineStr">
        <is>
          <t>3º SUBSOLO</t>
        </is>
      </c>
      <c r="F838" s="119" t="n">
        <v>46085</v>
      </c>
      <c r="G838" s="119" t="n">
        <v>46091</v>
      </c>
      <c r="H838" s="119" t="n">
        <v>46293</v>
      </c>
      <c r="I838" s="4" t="n">
        <v>100</v>
      </c>
      <c r="J838" s="4" t="n">
        <v>100</v>
      </c>
      <c r="K838" s="4" t="n">
        <v>100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18978112</v>
      </c>
      <c r="C839" s="4" t="inlineStr">
        <is>
          <t>ESTRUTURA CONCORDIA - LOOKAHEAD</t>
        </is>
      </c>
      <c r="D839" s="4" t="inlineStr">
        <is>
          <t>CONCRETAGEM - LAJE</t>
        </is>
      </c>
      <c r="E839" s="4" t="inlineStr">
        <is>
          <t>3º SUBSOLO</t>
        </is>
      </c>
      <c r="F839" s="119" t="n">
        <v>46092</v>
      </c>
      <c r="G839" s="119" t="n">
        <v>46092</v>
      </c>
      <c r="H839" s="119" t="n">
        <v>46293</v>
      </c>
      <c r="I839" s="4" t="n">
        <v>100</v>
      </c>
      <c r="J839" s="4" t="n">
        <v>100</v>
      </c>
      <c r="K839" s="4" t="n">
        <v>100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26209795</v>
      </c>
      <c r="C840" s="4" t="inlineStr">
        <is>
          <t>ESTRUTURA- PROJEÇÃO OLYMPUS - MEDIÇÃO</t>
        </is>
      </c>
      <c r="D840" s="4" t="inlineStr">
        <is>
          <t>-</t>
        </is>
      </c>
      <c r="E840" s="4" t="inlineStr">
        <is>
          <t>3º SUBSOLO</t>
        </is>
      </c>
      <c r="F840" s="119" t="n">
        <v>46076</v>
      </c>
      <c r="G840" s="119" t="n">
        <v>46094</v>
      </c>
      <c r="H840" s="119" t="n">
        <v>46293</v>
      </c>
      <c r="I840" s="4" t="n">
        <v>100</v>
      </c>
      <c r="J840" s="4" t="n">
        <v>100</v>
      </c>
      <c r="K840" s="4" t="n">
        <v>100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9364374</v>
      </c>
      <c r="C841" s="4" t="inlineStr">
        <is>
          <t>ESTRUTURA- PROJEÇÃO OLYMPUS - MEDIÇÃO</t>
        </is>
      </c>
      <c r="D841" s="4" t="inlineStr">
        <is>
          <t>Forma Pilar</t>
        </is>
      </c>
      <c r="E841" s="4" t="inlineStr">
        <is>
          <t>3º SUBSOLO</t>
        </is>
      </c>
      <c r="F841" s="119" t="n">
        <v>46076</v>
      </c>
      <c r="G841" s="119" t="n">
        <v>46079</v>
      </c>
      <c r="H841" s="119" t="n">
        <v>46293</v>
      </c>
      <c r="I841" s="4" t="n">
        <v>100</v>
      </c>
      <c r="J841" s="4" t="n">
        <v>100</v>
      </c>
      <c r="K841" s="4" t="n">
        <v>100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9364375</v>
      </c>
      <c r="C842" s="4" t="inlineStr">
        <is>
          <t>ESTRUTURA- PROJEÇÃO OLYMPUS - MEDIÇÃO</t>
        </is>
      </c>
      <c r="D842" s="4" t="inlineStr">
        <is>
          <t>Armação Pilar</t>
        </is>
      </c>
      <c r="E842" s="4" t="inlineStr">
        <is>
          <t>3º SUBSOLO</t>
        </is>
      </c>
      <c r="F842" s="119" t="n">
        <v>46079</v>
      </c>
      <c r="G842" s="119" t="n">
        <v>46084</v>
      </c>
      <c r="H842" s="119" t="n">
        <v>46293</v>
      </c>
      <c r="I842" s="4" t="n">
        <v>100</v>
      </c>
      <c r="J842" s="4" t="n">
        <v>100</v>
      </c>
      <c r="K842" s="4" t="n">
        <v>100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9364376</v>
      </c>
      <c r="C843" s="4" t="inlineStr">
        <is>
          <t>ESTRUTURA- PROJEÇÃO OLYMPUS - MEDIÇÃO</t>
        </is>
      </c>
      <c r="D843" s="4" t="inlineStr">
        <is>
          <t>Escoramento</t>
        </is>
      </c>
      <c r="E843" s="4" t="inlineStr">
        <is>
          <t>3º SUBSOLO</t>
        </is>
      </c>
      <c r="F843" s="119" t="n">
        <v>46080</v>
      </c>
      <c r="G843" s="119" t="n">
        <v>46085</v>
      </c>
      <c r="H843" s="119" t="n">
        <v>46293</v>
      </c>
      <c r="I843" s="4" t="n">
        <v>100</v>
      </c>
      <c r="J843" s="4" t="n">
        <v>100</v>
      </c>
      <c r="K843" s="4" t="n">
        <v>100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9364377</v>
      </c>
      <c r="C844" s="4" t="inlineStr">
        <is>
          <t>ESTRUTURA- PROJEÇÃO OLYMPUS - MEDIÇÃO</t>
        </is>
      </c>
      <c r="D844" s="4" t="inlineStr">
        <is>
          <t>Concretagem Pilar</t>
        </is>
      </c>
      <c r="E844" s="4" t="inlineStr">
        <is>
          <t>3º SUBSOLO</t>
        </is>
      </c>
      <c r="F844" s="119" t="n">
        <v>46086</v>
      </c>
      <c r="G844" s="119" t="n">
        <v>46086</v>
      </c>
      <c r="H844" s="119" t="n">
        <v>46293</v>
      </c>
      <c r="I844" s="4" t="n">
        <v>100</v>
      </c>
      <c r="J844" s="4" t="n">
        <v>100</v>
      </c>
      <c r="K844" s="4" t="n">
        <v>100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9364378</v>
      </c>
      <c r="C845" s="4" t="inlineStr">
        <is>
          <t>ESTRUTURA- PROJEÇÃO OLYMPUS - MEDIÇÃO</t>
        </is>
      </c>
      <c r="D845" s="4" t="inlineStr">
        <is>
          <t>Forma Vigas e Lajes</t>
        </is>
      </c>
      <c r="E845" s="4" t="inlineStr">
        <is>
          <t>3º SUBSOLO</t>
        </is>
      </c>
      <c r="F845" s="119" t="n">
        <v>46087</v>
      </c>
      <c r="G845" s="119" t="n">
        <v>46092</v>
      </c>
      <c r="H845" s="119" t="n">
        <v>46293</v>
      </c>
      <c r="I845" s="4" t="n">
        <v>100</v>
      </c>
      <c r="J845" s="4" t="n">
        <v>100</v>
      </c>
      <c r="K845" s="4" t="n">
        <v>100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9364379</v>
      </c>
      <c r="C846" s="4" t="inlineStr">
        <is>
          <t>ESTRUTURA- PROJEÇÃO OLYMPUS - MEDIÇÃO</t>
        </is>
      </c>
      <c r="D846" s="4" t="inlineStr">
        <is>
          <t>Armação Vigas e Lajes</t>
        </is>
      </c>
      <c r="E846" s="4" t="inlineStr">
        <is>
          <t>3º SUBSOLO</t>
        </is>
      </c>
      <c r="F846" s="119" t="n">
        <v>46090</v>
      </c>
      <c r="G846" s="119" t="n">
        <v>46093</v>
      </c>
      <c r="H846" s="119" t="n">
        <v>46293</v>
      </c>
      <c r="I846" s="4" t="n">
        <v>100</v>
      </c>
      <c r="J846" s="4" t="n">
        <v>100</v>
      </c>
      <c r="K846" s="4" t="n">
        <v>100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9364380</v>
      </c>
      <c r="C847" s="4" t="inlineStr">
        <is>
          <t>ESTRUTURA- PROJEÇÃO OLYMPUS - MEDIÇÃO</t>
        </is>
      </c>
      <c r="D847" s="4" t="inlineStr">
        <is>
          <t>Passagem Hidráulica</t>
        </is>
      </c>
      <c r="E847" s="4" t="inlineStr">
        <is>
          <t>3º SUBSOLO</t>
        </is>
      </c>
      <c r="F847" s="119" t="n">
        <v>46092</v>
      </c>
      <c r="G847" s="119" t="n">
        <v>46093</v>
      </c>
      <c r="H847" s="119" t="n">
        <v>46293</v>
      </c>
      <c r="I847" s="4" t="n">
        <v>100</v>
      </c>
      <c r="J847" s="4" t="n">
        <v>100</v>
      </c>
      <c r="K847" s="4" t="n">
        <v>100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9364381</v>
      </c>
      <c r="C848" s="4" t="inlineStr">
        <is>
          <t>ESTRUTURA- PROJEÇÃO OLYMPUS - MEDIÇÃO</t>
        </is>
      </c>
      <c r="D848" s="4" t="inlineStr">
        <is>
          <t>Passagem Elétrica</t>
        </is>
      </c>
      <c r="E848" s="4" t="inlineStr">
        <is>
          <t>3º SUBSOLO</t>
        </is>
      </c>
      <c r="F848" s="119" t="n">
        <v>46093</v>
      </c>
      <c r="G848" s="119" t="n">
        <v>46093</v>
      </c>
      <c r="H848" s="119" t="n">
        <v>46293</v>
      </c>
      <c r="I848" s="4" t="n">
        <v>100</v>
      </c>
      <c r="J848" s="4" t="n">
        <v>100</v>
      </c>
      <c r="K848" s="4" t="n">
        <v>100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9364382</v>
      </c>
      <c r="C849" s="4" t="inlineStr">
        <is>
          <t>ESTRUTURA- PROJEÇÃO OLYMPUS - MEDIÇÃO</t>
        </is>
      </c>
      <c r="D849" s="4" t="inlineStr">
        <is>
          <t>Concretagem</t>
        </is>
      </c>
      <c r="E849" s="4" t="inlineStr">
        <is>
          <t>3º SUBSOLO</t>
        </is>
      </c>
      <c r="F849" s="119" t="n">
        <v>46094</v>
      </c>
      <c r="G849" s="119" t="n">
        <v>46094</v>
      </c>
      <c r="H849" s="119" t="n">
        <v>46293</v>
      </c>
      <c r="I849" s="4" t="n">
        <v>100</v>
      </c>
      <c r="J849" s="4" t="n">
        <v>100</v>
      </c>
      <c r="K849" s="4" t="n">
        <v>100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39121770</v>
      </c>
      <c r="C850" s="4" t="inlineStr">
        <is>
          <t>ESTRUTURA OLYMPUS - LOOKAHEAD</t>
        </is>
      </c>
      <c r="D850" s="4" t="inlineStr">
        <is>
          <t>-</t>
        </is>
      </c>
      <c r="E850" s="4" t="inlineStr">
        <is>
          <t>3º SUBSOLO</t>
        </is>
      </c>
      <c r="F850" s="119" t="n">
        <v>46076</v>
      </c>
      <c r="G850" s="119" t="n">
        <v>46094</v>
      </c>
      <c r="H850" s="119" t="n">
        <v>46293</v>
      </c>
      <c r="I850" s="4" t="n">
        <v>100</v>
      </c>
      <c r="J850" s="4" t="n">
        <v>100</v>
      </c>
      <c r="K850" s="4" t="n">
        <v>100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18978045</v>
      </c>
      <c r="C851" s="4" t="inlineStr">
        <is>
          <t>ESTRUTURA OLYMPUS - LOOKAHEAD</t>
        </is>
      </c>
      <c r="D851" s="4" t="inlineStr">
        <is>
          <t>ARMAÇÃO PILAR</t>
        </is>
      </c>
      <c r="E851" s="4" t="inlineStr">
        <is>
          <t>3º SUBSOLO</t>
        </is>
      </c>
      <c r="F851" s="119" t="n">
        <v>46076</v>
      </c>
      <c r="G851" s="119" t="n">
        <v>46079</v>
      </c>
      <c r="H851" s="119" t="n">
        <v>46293</v>
      </c>
      <c r="I851" s="4" t="n">
        <v>100</v>
      </c>
      <c r="J851" s="4" t="n">
        <v>100</v>
      </c>
      <c r="K851" s="4" t="n">
        <v>100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18978046</v>
      </c>
      <c r="C852" s="4" t="inlineStr">
        <is>
          <t>ESTRUTURA OLYMPUS - LOOKAHEAD</t>
        </is>
      </c>
      <c r="D852" s="4" t="inlineStr">
        <is>
          <t>FORMA DE PILAR</t>
        </is>
      </c>
      <c r="E852" s="4" t="inlineStr">
        <is>
          <t>3º SUBSOLO</t>
        </is>
      </c>
      <c r="F852" s="119" t="n">
        <v>46078</v>
      </c>
      <c r="G852" s="119" t="n">
        <v>46083</v>
      </c>
      <c r="H852" s="119" t="n">
        <v>46293</v>
      </c>
      <c r="I852" s="4" t="n">
        <v>100</v>
      </c>
      <c r="J852" s="4" t="n">
        <v>100</v>
      </c>
      <c r="K852" s="4" t="n">
        <v>100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18978047</v>
      </c>
      <c r="C853" s="4" t="inlineStr">
        <is>
          <t>ESTRUTURA OLYMPUS - LOOKAHEAD</t>
        </is>
      </c>
      <c r="D853" s="4" t="inlineStr">
        <is>
          <t>ESCORAMENTO, BARROTEAMENTO E FORRAÇÃO</t>
        </is>
      </c>
      <c r="E853" s="4" t="inlineStr">
        <is>
          <t>3º SUBSOLO</t>
        </is>
      </c>
      <c r="F853" s="119" t="n">
        <v>46080</v>
      </c>
      <c r="G853" s="119" t="n">
        <v>46085</v>
      </c>
      <c r="H853" s="119" t="n">
        <v>46293</v>
      </c>
      <c r="I853" s="4" t="n">
        <v>100</v>
      </c>
      <c r="J853" s="4" t="n">
        <v>100</v>
      </c>
      <c r="K853" s="4" t="n">
        <v>100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18978048</v>
      </c>
      <c r="C854" s="4" t="inlineStr">
        <is>
          <t>ESTRUTURA OLYMPUS - LOOKAHEAD</t>
        </is>
      </c>
      <c r="D854" s="4" t="inlineStr">
        <is>
          <t>ARMAÇÃO - BEIRAL</t>
        </is>
      </c>
      <c r="E854" s="4" t="inlineStr">
        <is>
          <t>3º SUBSOLO</t>
        </is>
      </c>
      <c r="F854" s="119" t="n">
        <v>46084</v>
      </c>
      <c r="G854" s="119" t="n">
        <v>46085</v>
      </c>
      <c r="H854" s="119" t="n">
        <v>46293</v>
      </c>
      <c r="I854" s="4" t="n">
        <v>100</v>
      </c>
      <c r="J854" s="4" t="n">
        <v>100</v>
      </c>
      <c r="K854" s="4" t="n">
        <v>100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18978049</v>
      </c>
      <c r="C855" s="4" t="inlineStr">
        <is>
          <t>ESTRUTURA OLYMPUS - LOOKAHEAD</t>
        </is>
      </c>
      <c r="D855" s="4" t="inlineStr">
        <is>
          <t>CONCRETAGEM - BEIRAL</t>
        </is>
      </c>
      <c r="E855" s="4" t="inlineStr">
        <is>
          <t>3º SUBSOLO</t>
        </is>
      </c>
      <c r="F855" s="119" t="n">
        <v>46086</v>
      </c>
      <c r="G855" s="119" t="n">
        <v>46086</v>
      </c>
      <c r="H855" s="119" t="n">
        <v>46293</v>
      </c>
      <c r="I855" s="4" t="n">
        <v>100</v>
      </c>
      <c r="J855" s="4" t="n">
        <v>100</v>
      </c>
      <c r="K855" s="4" t="n">
        <v>100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18978050</v>
      </c>
      <c r="C856" s="4" t="inlineStr">
        <is>
          <t>ESTRUTURA OLYMPUS - LOOKAHEAD</t>
        </is>
      </c>
      <c r="D856" s="4" t="inlineStr">
        <is>
          <t>ARMAÇÃO VIGAS E LAJE</t>
        </is>
      </c>
      <c r="E856" s="4" t="inlineStr">
        <is>
          <t>3º SUBSOLO</t>
        </is>
      </c>
      <c r="F856" s="119" t="n">
        <v>46087</v>
      </c>
      <c r="G856" s="119" t="n">
        <v>46093</v>
      </c>
      <c r="H856" s="119" t="n">
        <v>46293</v>
      </c>
      <c r="I856" s="4" t="n">
        <v>100</v>
      </c>
      <c r="J856" s="4" t="n">
        <v>100</v>
      </c>
      <c r="K856" s="4" t="n">
        <v>100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18978051</v>
      </c>
      <c r="C857" s="4" t="inlineStr">
        <is>
          <t>ESTRUTURA OLYMPUS - LOOKAHEAD</t>
        </is>
      </c>
      <c r="D857" s="4" t="inlineStr">
        <is>
          <t>CONCRETAGEM - LAJE</t>
        </is>
      </c>
      <c r="E857" s="4" t="inlineStr">
        <is>
          <t>3º SUBSOLO</t>
        </is>
      </c>
      <c r="F857" s="119" t="n">
        <v>46094</v>
      </c>
      <c r="G857" s="119" t="n">
        <v>46094</v>
      </c>
      <c r="H857" s="119" t="n">
        <v>46293</v>
      </c>
      <c r="I857" s="4" t="n">
        <v>100</v>
      </c>
      <c r="J857" s="4" t="n">
        <v>100</v>
      </c>
      <c r="K857" s="4" t="n">
        <v>100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24939970</v>
      </c>
      <c r="C858" s="4" t="inlineStr">
        <is>
          <t>ESTRUTURA TORRE - MEDIÇÃO</t>
        </is>
      </c>
      <c r="D858" s="4" t="inlineStr">
        <is>
          <t>-</t>
        </is>
      </c>
      <c r="E858" s="4" t="inlineStr">
        <is>
          <t>2º SUBSOLO</t>
        </is>
      </c>
      <c r="F858" s="119" t="n">
        <v>46078</v>
      </c>
      <c r="G858" s="119" t="n">
        <v>46098</v>
      </c>
      <c r="H858" s="119" t="n">
        <v>46293</v>
      </c>
      <c r="I858" s="4" t="n">
        <v>100</v>
      </c>
      <c r="J858" s="4" t="n">
        <v>100</v>
      </c>
      <c r="K858" s="4" t="n">
        <v>100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9360187</v>
      </c>
      <c r="C859" s="4" t="inlineStr">
        <is>
          <t>ESTRUTURA TORRE - MEDIÇÃO</t>
        </is>
      </c>
      <c r="D859" s="4" t="inlineStr">
        <is>
          <t>Forma Pilar</t>
        </is>
      </c>
      <c r="E859" s="4" t="inlineStr">
        <is>
          <t>2º SUBSOLO</t>
        </is>
      </c>
      <c r="F859" s="119" t="n">
        <v>46078</v>
      </c>
      <c r="G859" s="119" t="n">
        <v>46084</v>
      </c>
      <c r="H859" s="119" t="n">
        <v>46293</v>
      </c>
      <c r="I859" s="4" t="n">
        <v>100</v>
      </c>
      <c r="J859" s="4" t="n">
        <v>100</v>
      </c>
      <c r="K859" s="4" t="n">
        <v>100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9360188</v>
      </c>
      <c r="C860" s="4" t="inlineStr">
        <is>
          <t>ESTRUTURA TORRE - MEDIÇÃO</t>
        </is>
      </c>
      <c r="D860" s="4" t="inlineStr">
        <is>
          <t>Armação Pilar</t>
        </is>
      </c>
      <c r="E860" s="4" t="inlineStr">
        <is>
          <t>2º SUBSOLO</t>
        </is>
      </c>
      <c r="F860" s="119" t="n">
        <v>46084</v>
      </c>
      <c r="G860" s="119" t="n">
        <v>46086</v>
      </c>
      <c r="H860" s="119" t="n">
        <v>46293</v>
      </c>
      <c r="I860" s="4" t="n">
        <v>100</v>
      </c>
      <c r="J860" s="4" t="n">
        <v>100</v>
      </c>
      <c r="K860" s="4" t="n">
        <v>100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9360189</v>
      </c>
      <c r="C861" s="4" t="inlineStr">
        <is>
          <t>ESTRUTURA TORRE - MEDIÇÃO</t>
        </is>
      </c>
      <c r="D861" s="4" t="inlineStr">
        <is>
          <t>Escoramento</t>
        </is>
      </c>
      <c r="E861" s="4" t="inlineStr">
        <is>
          <t>2º SUBSOLO</t>
        </is>
      </c>
      <c r="F861" s="119" t="n">
        <v>46085</v>
      </c>
      <c r="G861" s="119" t="n">
        <v>46087</v>
      </c>
      <c r="H861" s="119" t="n">
        <v>46293</v>
      </c>
      <c r="I861" s="4" t="n">
        <v>100</v>
      </c>
      <c r="J861" s="4" t="n">
        <v>100</v>
      </c>
      <c r="K861" s="4" t="n">
        <v>100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9360190</v>
      </c>
      <c r="C862" s="4" t="inlineStr">
        <is>
          <t>ESTRUTURA TORRE - MEDIÇÃO</t>
        </is>
      </c>
      <c r="D862" s="4" t="inlineStr">
        <is>
          <t>Concretagem Pilar</t>
        </is>
      </c>
      <c r="E862" s="4" t="inlineStr">
        <is>
          <t>2º SUBSOLO</t>
        </is>
      </c>
      <c r="F862" s="119" t="n">
        <v>46090</v>
      </c>
      <c r="G862" s="119" t="n">
        <v>46090</v>
      </c>
      <c r="H862" s="119" t="n">
        <v>46293</v>
      </c>
      <c r="I862" s="4" t="n">
        <v>100</v>
      </c>
      <c r="J862" s="4" t="n">
        <v>100</v>
      </c>
      <c r="K862" s="4" t="n">
        <v>100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9360191</v>
      </c>
      <c r="C863" s="4" t="inlineStr">
        <is>
          <t>ESTRUTURA TORRE - MEDIÇÃO</t>
        </is>
      </c>
      <c r="D863" s="4" t="inlineStr">
        <is>
          <t>Forma Vigas e Lajes</t>
        </is>
      </c>
      <c r="E863" s="4" t="inlineStr">
        <is>
          <t>2º SUBSOLO</t>
        </is>
      </c>
      <c r="F863" s="119" t="n">
        <v>46091</v>
      </c>
      <c r="G863" s="119" t="n">
        <v>46097</v>
      </c>
      <c r="H863" s="119" t="n">
        <v>46293</v>
      </c>
      <c r="I863" s="4" t="n">
        <v>100</v>
      </c>
      <c r="J863" s="4" t="n">
        <v>100</v>
      </c>
      <c r="K863" s="4" t="n">
        <v>100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9360192</v>
      </c>
      <c r="C864" s="4" t="inlineStr">
        <is>
          <t>ESTRUTURA TORRE - MEDIÇÃO</t>
        </is>
      </c>
      <c r="D864" s="4" t="inlineStr">
        <is>
          <t>Armação Vigas e Lajes</t>
        </is>
      </c>
      <c r="E864" s="4" t="inlineStr">
        <is>
          <t>2º SUBSOLO</t>
        </is>
      </c>
      <c r="F864" s="119" t="n">
        <v>46092</v>
      </c>
      <c r="G864" s="119" t="n">
        <v>46098</v>
      </c>
      <c r="H864" s="119" t="n">
        <v>46293</v>
      </c>
      <c r="I864" s="4" t="n">
        <v>100</v>
      </c>
      <c r="J864" s="4" t="n">
        <v>100</v>
      </c>
      <c r="K864" s="4" t="n">
        <v>100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9360193</v>
      </c>
      <c r="C865" s="4" t="inlineStr">
        <is>
          <t>ESTRUTURA TORRE - MEDIÇÃO</t>
        </is>
      </c>
      <c r="D865" s="4" t="inlineStr">
        <is>
          <t>Passagem Hidráulica</t>
        </is>
      </c>
      <c r="E865" s="4" t="inlineStr">
        <is>
          <t>2º SUBSOLO</t>
        </is>
      </c>
      <c r="F865" s="119" t="n">
        <v>46097</v>
      </c>
      <c r="G865" s="119" t="n">
        <v>46097</v>
      </c>
      <c r="H865" s="119" t="n">
        <v>46293</v>
      </c>
      <c r="I865" s="4" t="n">
        <v>100</v>
      </c>
      <c r="J865" s="4" t="n">
        <v>100</v>
      </c>
      <c r="K865" s="4" t="n">
        <v>100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9360194</v>
      </c>
      <c r="C866" s="4" t="inlineStr">
        <is>
          <t>ESTRUTURA TORRE - MEDIÇÃO</t>
        </is>
      </c>
      <c r="D866" s="4" t="inlineStr">
        <is>
          <t>Passagem Elétrica</t>
        </is>
      </c>
      <c r="E866" s="4" t="inlineStr">
        <is>
          <t>2º SUBSOLO</t>
        </is>
      </c>
      <c r="F866" s="119" t="n">
        <v>46097</v>
      </c>
      <c r="G866" s="119" t="n">
        <v>46097</v>
      </c>
      <c r="H866" s="119" t="n">
        <v>46293</v>
      </c>
      <c r="I866" s="4" t="n">
        <v>100</v>
      </c>
      <c r="J866" s="4" t="n">
        <v>100</v>
      </c>
      <c r="K866" s="4" t="n">
        <v>100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9360195</v>
      </c>
      <c r="C867" s="4" t="inlineStr">
        <is>
          <t>ESTRUTURA TORRE - MEDIÇÃO</t>
        </is>
      </c>
      <c r="D867" s="4" t="inlineStr">
        <is>
          <t>Concretagem</t>
        </is>
      </c>
      <c r="E867" s="4" t="inlineStr">
        <is>
          <t>2º SUBSOLO</t>
        </is>
      </c>
      <c r="F867" s="119" t="n">
        <v>46098</v>
      </c>
      <c r="G867" s="119" t="n">
        <v>46098</v>
      </c>
      <c r="H867" s="119" t="n">
        <v>46293</v>
      </c>
      <c r="I867" s="4" t="n">
        <v>100</v>
      </c>
      <c r="J867" s="4" t="n">
        <v>100</v>
      </c>
      <c r="K867" s="4" t="n">
        <v>100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39122801</v>
      </c>
      <c r="C868" s="4" t="inlineStr">
        <is>
          <t>ESTRUTURA TORRE - LOOKAHEAD</t>
        </is>
      </c>
      <c r="D868" s="4" t="inlineStr">
        <is>
          <t>-</t>
        </is>
      </c>
      <c r="E868" s="4" t="inlineStr">
        <is>
          <t>2º SUBSOLO</t>
        </is>
      </c>
      <c r="F868" s="119" t="n">
        <v>46078</v>
      </c>
      <c r="G868" s="119" t="n">
        <v>46098</v>
      </c>
      <c r="H868" s="119" t="n">
        <v>46293</v>
      </c>
      <c r="I868" s="4" t="n">
        <v>100</v>
      </c>
      <c r="J868" s="4" t="n">
        <v>100</v>
      </c>
      <c r="K868" s="4" t="n">
        <v>100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18978876</v>
      </c>
      <c r="C869" s="4" t="inlineStr">
        <is>
          <t>ESTRUTURA TORRE - LOOKAHEAD</t>
        </is>
      </c>
      <c r="D869" s="4" t="inlineStr">
        <is>
          <t>ARMAÇÃO PILAR</t>
        </is>
      </c>
      <c r="E869" s="4" t="inlineStr">
        <is>
          <t>2º SUBSOLO</t>
        </is>
      </c>
      <c r="F869" s="119" t="n">
        <v>46078</v>
      </c>
      <c r="G869" s="119" t="n">
        <v>46080</v>
      </c>
      <c r="H869" s="119" t="n">
        <v>46293</v>
      </c>
      <c r="I869" s="4" t="n">
        <v>100</v>
      </c>
      <c r="J869" s="4" t="n">
        <v>100</v>
      </c>
      <c r="K869" s="4" t="n">
        <v>100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18978877</v>
      </c>
      <c r="C870" s="4" t="inlineStr">
        <is>
          <t>ESTRUTURA TORRE - LOOKAHEAD</t>
        </is>
      </c>
      <c r="D870" s="4" t="inlineStr">
        <is>
          <t>FORMA PILAR</t>
        </is>
      </c>
      <c r="E870" s="4" t="inlineStr">
        <is>
          <t>2º SUBSOLO</t>
        </is>
      </c>
      <c r="F870" s="119" t="n">
        <v>46079</v>
      </c>
      <c r="G870" s="119" t="n">
        <v>46083</v>
      </c>
      <c r="H870" s="119" t="n">
        <v>46293</v>
      </c>
      <c r="I870" s="4" t="n">
        <v>100</v>
      </c>
      <c r="J870" s="4" t="n">
        <v>100</v>
      </c>
      <c r="K870" s="4" t="n">
        <v>100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18978878</v>
      </c>
      <c r="C871" s="4" t="inlineStr">
        <is>
          <t>ESTRUTURA TORRE - LOOKAHEAD</t>
        </is>
      </c>
      <c r="D871" s="4" t="inlineStr">
        <is>
          <t>ESCORAMENTO, BARROTEAMENTO E FORRAÇÃO</t>
        </is>
      </c>
      <c r="E871" s="4" t="inlineStr">
        <is>
          <t>2º SUBSOLO</t>
        </is>
      </c>
      <c r="F871" s="119" t="n">
        <v>46080</v>
      </c>
      <c r="G871" s="119" t="n">
        <v>46085</v>
      </c>
      <c r="H871" s="119" t="n">
        <v>46293</v>
      </c>
      <c r="I871" s="4" t="n">
        <v>100</v>
      </c>
      <c r="J871" s="4" t="n">
        <v>100</v>
      </c>
      <c r="K871" s="4" t="n">
        <v>100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18978879</v>
      </c>
      <c r="C872" s="4" t="inlineStr">
        <is>
          <t>ESTRUTURA TORRE - LOOKAHEAD</t>
        </is>
      </c>
      <c r="D872" s="4" t="inlineStr">
        <is>
          <t>ARMAÇÃO - BEIRAL</t>
        </is>
      </c>
      <c r="E872" s="4" t="inlineStr">
        <is>
          <t>2º SUBSOLO</t>
        </is>
      </c>
      <c r="F872" s="119" t="n">
        <v>46086</v>
      </c>
      <c r="G872" s="119" t="n">
        <v>46087</v>
      </c>
      <c r="H872" s="119" t="n">
        <v>46293</v>
      </c>
      <c r="I872" s="4" t="n">
        <v>100</v>
      </c>
      <c r="J872" s="4" t="n">
        <v>100</v>
      </c>
      <c r="K872" s="4" t="n">
        <v>100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18978880</v>
      </c>
      <c r="C873" s="4" t="inlineStr">
        <is>
          <t>ESTRUTURA TORRE - LOOKAHEAD</t>
        </is>
      </c>
      <c r="D873" s="4" t="inlineStr">
        <is>
          <t>CONCRETAGEM - BEIRAL</t>
        </is>
      </c>
      <c r="E873" s="4" t="inlineStr">
        <is>
          <t>2º SUBSOLO</t>
        </is>
      </c>
      <c r="F873" s="119" t="n">
        <v>46090</v>
      </c>
      <c r="G873" s="119" t="n">
        <v>46090</v>
      </c>
      <c r="H873" s="119" t="n">
        <v>46293</v>
      </c>
      <c r="I873" s="4" t="n">
        <v>100</v>
      </c>
      <c r="J873" s="4" t="n">
        <v>100</v>
      </c>
      <c r="K873" s="4" t="n">
        <v>100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18978881</v>
      </c>
      <c r="C874" s="4" t="inlineStr">
        <is>
          <t>ESTRUTURA TORRE - LOOKAHEAD</t>
        </is>
      </c>
      <c r="D874" s="4" t="inlineStr">
        <is>
          <t>ARMAÇÃO VIGAS E LAJE</t>
        </is>
      </c>
      <c r="E874" s="4" t="inlineStr">
        <is>
          <t>2º SUBSOLO</t>
        </is>
      </c>
      <c r="F874" s="119" t="n">
        <v>46091</v>
      </c>
      <c r="G874" s="119" t="n">
        <v>46097</v>
      </c>
      <c r="H874" s="119" t="n">
        <v>46293</v>
      </c>
      <c r="I874" s="4" t="n">
        <v>100</v>
      </c>
      <c r="J874" s="4" t="n">
        <v>100</v>
      </c>
      <c r="K874" s="4" t="n">
        <v>100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18978882</v>
      </c>
      <c r="C875" s="4" t="inlineStr">
        <is>
          <t>ESTRUTURA TORRE - LOOKAHEAD</t>
        </is>
      </c>
      <c r="D875" s="4" t="inlineStr">
        <is>
          <t>CONCRETAGEM - LAJE</t>
        </is>
      </c>
      <c r="E875" s="4" t="inlineStr">
        <is>
          <t>2º SUBSOLO</t>
        </is>
      </c>
      <c r="F875" s="119" t="n">
        <v>46098</v>
      </c>
      <c r="G875" s="119" t="n">
        <v>46098</v>
      </c>
      <c r="H875" s="119" t="n">
        <v>46293</v>
      </c>
      <c r="I875" s="4" t="n">
        <v>100</v>
      </c>
      <c r="J875" s="4" t="n">
        <v>100</v>
      </c>
      <c r="K875" s="4" t="n">
        <v>100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39886016</v>
      </c>
      <c r="C876" s="4" t="inlineStr">
        <is>
          <t>ESTRUTURA - ESCADA DA TORRE</t>
        </is>
      </c>
      <c r="D876" s="4" t="inlineStr">
        <is>
          <t>-</t>
        </is>
      </c>
      <c r="E876" s="4" t="inlineStr">
        <is>
          <t>4º SUBSOLO - HALL,  ELEVADORES E CAIXA DE ESCADA</t>
        </is>
      </c>
      <c r="F876" s="119" t="n">
        <v>46084</v>
      </c>
      <c r="G876" s="119" t="n">
        <v>46091</v>
      </c>
      <c r="H876" s="119" t="n">
        <v>46293</v>
      </c>
      <c r="I876" s="4" t="n">
        <v>100</v>
      </c>
      <c r="J876" s="4" t="n">
        <v>100</v>
      </c>
      <c r="K876" s="4" t="n">
        <v>100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19483449</v>
      </c>
      <c r="C877" s="4" t="inlineStr">
        <is>
          <t>ESTRUTURA - ESCADA DA TORRE</t>
        </is>
      </c>
      <c r="D877" s="4" t="inlineStr">
        <is>
          <t>FORMA - 1° ETAPA</t>
        </is>
      </c>
      <c r="E877" s="4" t="inlineStr">
        <is>
          <t>4º SUBSOLO - HALL,  ELEVADORES E CAIXA DE ESCADA</t>
        </is>
      </c>
      <c r="F877" s="119" t="n">
        <v>46084</v>
      </c>
      <c r="G877" s="119" t="n">
        <v>46085</v>
      </c>
      <c r="H877" s="119" t="n">
        <v>46293</v>
      </c>
      <c r="I877" s="4" t="n">
        <v>100</v>
      </c>
      <c r="J877" s="4" t="n">
        <v>100</v>
      </c>
      <c r="K877" s="4" t="n">
        <v>100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19483450</v>
      </c>
      <c r="C878" s="4" t="inlineStr">
        <is>
          <t>ESTRUTURA - ESCADA DA TORRE</t>
        </is>
      </c>
      <c r="D878" s="4" t="inlineStr">
        <is>
          <t>FURO E COLA - ARMAÇÃO</t>
        </is>
      </c>
      <c r="E878" s="4" t="inlineStr">
        <is>
          <t>4º SUBSOLO - HALL,  ELEVADORES E CAIXA DE ESCADA</t>
        </is>
      </c>
      <c r="F878" s="119" t="n">
        <v>46086</v>
      </c>
      <c r="G878" s="119" t="n">
        <v>46087</v>
      </c>
      <c r="H878" s="119" t="n">
        <v>46293</v>
      </c>
      <c r="I878" s="4" t="n">
        <v>100</v>
      </c>
      <c r="J878" s="4" t="n">
        <v>100</v>
      </c>
      <c r="K878" s="4" t="n">
        <v>100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19483451</v>
      </c>
      <c r="C879" s="4" t="inlineStr">
        <is>
          <t>ESTRUTURA - ESCADA DA TORRE</t>
        </is>
      </c>
      <c r="D879" s="4" t="inlineStr">
        <is>
          <t>FORMA 2° ETAPA</t>
        </is>
      </c>
      <c r="E879" s="4" t="inlineStr">
        <is>
          <t>4º SUBSOLO - HALL,  ELEVADORES E CAIXA DE ESCADA</t>
        </is>
      </c>
      <c r="F879" s="119" t="n">
        <v>46090</v>
      </c>
      <c r="G879" s="119" t="n">
        <v>46090</v>
      </c>
      <c r="H879" s="119" t="n">
        <v>46293</v>
      </c>
      <c r="I879" s="4" t="n">
        <v>100</v>
      </c>
      <c r="J879" s="4" t="n">
        <v>100</v>
      </c>
      <c r="K879" s="4" t="n">
        <v>100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19483452</v>
      </c>
      <c r="C880" s="4" t="inlineStr">
        <is>
          <t>ESTRUTURA - ESCADA DA TORRE</t>
        </is>
      </c>
      <c r="D880" s="4" t="inlineStr">
        <is>
          <t>CONCRETAGEM</t>
        </is>
      </c>
      <c r="E880" s="4" t="inlineStr">
        <is>
          <t>4º SUBSOLO - HALL,  ELEVADORES E CAIXA DE ESCADA</t>
        </is>
      </c>
      <c r="F880" s="119" t="n">
        <v>46091</v>
      </c>
      <c r="G880" s="119" t="n">
        <v>46091</v>
      </c>
      <c r="H880" s="119" t="n">
        <v>46293</v>
      </c>
      <c r="I880" s="4" t="n">
        <v>100</v>
      </c>
      <c r="J880" s="4" t="n">
        <v>100</v>
      </c>
      <c r="K880" s="4" t="n">
        <v>100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39843857</v>
      </c>
      <c r="C881" s="4" t="inlineStr">
        <is>
          <t>ESTRUTURA LOOKAHEAD TAMPA RESERVATÓRIO</t>
        </is>
      </c>
      <c r="D881" s="4" t="inlineStr">
        <is>
          <t>-</t>
        </is>
      </c>
      <c r="E881" s="4" t="inlineStr">
        <is>
          <t>3º SUBSOLO</t>
        </is>
      </c>
      <c r="F881" s="119" t="n">
        <v>46084</v>
      </c>
      <c r="G881" s="119" t="n">
        <v>46087</v>
      </c>
      <c r="H881" s="119" t="n">
        <v>46293</v>
      </c>
      <c r="I881" s="4" t="n">
        <v>100</v>
      </c>
      <c r="J881" s="4" t="n">
        <v>100</v>
      </c>
      <c r="K881" s="4" t="n">
        <v>100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19483429</v>
      </c>
      <c r="C882" s="4" t="inlineStr">
        <is>
          <t>ESTRUTURA LOOKAHEAD TAMPA RESERVATÓRIO</t>
        </is>
      </c>
      <c r="D882" s="4" t="inlineStr">
        <is>
          <t>ESCORAMENTO/BARROTEAMENTO/FORRAÇÃO</t>
        </is>
      </c>
      <c r="E882" s="4" t="inlineStr">
        <is>
          <t>3º SUBSOLO</t>
        </is>
      </c>
      <c r="F882" s="119" t="n">
        <v>46084</v>
      </c>
      <c r="G882" s="119" t="n">
        <v>46084</v>
      </c>
      <c r="H882" s="119" t="n">
        <v>46293</v>
      </c>
      <c r="I882" s="4" t="n">
        <v>100</v>
      </c>
      <c r="J882" s="4" t="n">
        <v>100</v>
      </c>
      <c r="K882" s="4" t="n">
        <v>100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19483430</v>
      </c>
      <c r="C883" s="4" t="inlineStr">
        <is>
          <t>ESTRUTURA LOOKAHEAD TAMPA RESERVATÓRIO</t>
        </is>
      </c>
      <c r="D883" s="4" t="inlineStr">
        <is>
          <t>ARMAÇÃO DAS VIGAS E LAJE</t>
        </is>
      </c>
      <c r="E883" s="4" t="inlineStr">
        <is>
          <t>3º SUBSOLO</t>
        </is>
      </c>
      <c r="F883" s="119" t="n">
        <v>46085</v>
      </c>
      <c r="G883" s="119" t="n">
        <v>46086</v>
      </c>
      <c r="H883" s="119" t="n">
        <v>46293</v>
      </c>
      <c r="I883" s="4" t="n">
        <v>100</v>
      </c>
      <c r="J883" s="4" t="n">
        <v>100</v>
      </c>
      <c r="K883" s="4" t="n">
        <v>100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19483431</v>
      </c>
      <c r="C884" s="4" t="inlineStr">
        <is>
          <t>ESTRUTURA LOOKAHEAD TAMPA RESERVATÓRIO</t>
        </is>
      </c>
      <c r="D884" s="4" t="inlineStr">
        <is>
          <t>CONCRETAGEM LAJE</t>
        </is>
      </c>
      <c r="E884" s="4" t="inlineStr">
        <is>
          <t>3º SUBSOLO</t>
        </is>
      </c>
      <c r="F884" s="119" t="n">
        <v>46087</v>
      </c>
      <c r="G884" s="119" t="n">
        <v>46087</v>
      </c>
      <c r="H884" s="119" t="n">
        <v>46293</v>
      </c>
      <c r="I884" s="4" t="n">
        <v>100</v>
      </c>
      <c r="J884" s="4" t="n">
        <v>100</v>
      </c>
      <c r="K884" s="4" t="n">
        <v>100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36073122</v>
      </c>
      <c r="C885" s="4" t="inlineStr">
        <is>
          <t>ESTRUTURA - TRIPINHA - LOOKAHEAD</t>
        </is>
      </c>
      <c r="D885" s="4" t="inlineStr">
        <is>
          <t>-</t>
        </is>
      </c>
      <c r="E885" s="4" t="inlineStr">
        <is>
          <t>3º SUBSOLO</t>
        </is>
      </c>
      <c r="F885" s="119" t="n">
        <v>46090</v>
      </c>
      <c r="G885" s="119" t="n">
        <v>46098</v>
      </c>
      <c r="H885" s="119" t="n">
        <v>46293</v>
      </c>
      <c r="I885" s="4" t="n">
        <v>100</v>
      </c>
      <c r="J885" s="4" t="n">
        <v>100</v>
      </c>
      <c r="K885" s="4" t="n">
        <v>100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14658557</v>
      </c>
      <c r="C886" s="4" t="inlineStr">
        <is>
          <t>ESTRUTURA - TRIPINHA - LOOKAHEAD</t>
        </is>
      </c>
      <c r="D886" s="4" t="inlineStr">
        <is>
          <t>ARMAÇÃO DE PILARES</t>
        </is>
      </c>
      <c r="E886" s="4" t="inlineStr">
        <is>
          <t>3º SUBSOLO</t>
        </is>
      </c>
      <c r="F886" s="119" t="n">
        <v>46090</v>
      </c>
      <c r="G886" s="119" t="n">
        <v>46091</v>
      </c>
      <c r="H886" s="119" t="n">
        <v>46293</v>
      </c>
      <c r="I886" s="4" t="n">
        <v>100</v>
      </c>
      <c r="J886" s="4" t="n">
        <v>100</v>
      </c>
      <c r="K886" s="4" t="n">
        <v>100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14658558</v>
      </c>
      <c r="C887" s="4" t="inlineStr">
        <is>
          <t>ESTRUTURA - TRIPINHA - LOOKAHEAD</t>
        </is>
      </c>
      <c r="D887" s="4" t="inlineStr">
        <is>
          <t>FORMA DE PILARES</t>
        </is>
      </c>
      <c r="E887" s="4" t="inlineStr">
        <is>
          <t>3º SUBSOLO</t>
        </is>
      </c>
      <c r="F887" s="119" t="n">
        <v>46092</v>
      </c>
      <c r="G887" s="119" t="n">
        <v>46093</v>
      </c>
      <c r="H887" s="119" t="n">
        <v>46293</v>
      </c>
      <c r="I887" s="4" t="n">
        <v>100</v>
      </c>
      <c r="J887" s="4" t="n">
        <v>100</v>
      </c>
      <c r="K887" s="4" t="n">
        <v>100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14658559</v>
      </c>
      <c r="C888" s="4" t="inlineStr">
        <is>
          <t>ESTRUTURA - TRIPINHA - LOOKAHEAD</t>
        </is>
      </c>
      <c r="D888" s="4" t="inlineStr">
        <is>
          <t>ESCORAMENTO/BARROTEAMENTO/FORRAÇÃO</t>
        </is>
      </c>
      <c r="E888" s="4" t="inlineStr">
        <is>
          <t>3º SUBSOLO</t>
        </is>
      </c>
      <c r="F888" s="119" t="n">
        <v>46093</v>
      </c>
      <c r="G888" s="119" t="n">
        <v>46098</v>
      </c>
      <c r="H888" s="119" t="n">
        <v>46293</v>
      </c>
      <c r="I888" s="4" t="n">
        <v>100</v>
      </c>
      <c r="J888" s="4" t="n">
        <v>100</v>
      </c>
      <c r="K888" s="4" t="n">
        <v>100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14991691</v>
      </c>
      <c r="C889" s="4" t="inlineStr">
        <is>
          <t>ESTRUTURA - TRIPINHA - LOOKAHEAD</t>
        </is>
      </c>
      <c r="D889" s="4" t="inlineStr">
        <is>
          <t>ARMAÇÃO VIGAS E LAJES</t>
        </is>
      </c>
      <c r="E889" s="4" t="inlineStr">
        <is>
          <t>3º SUBSOLO</t>
        </is>
      </c>
      <c r="F889" s="119" t="n">
        <v>46090</v>
      </c>
      <c r="G889" s="119" t="n">
        <v>46092</v>
      </c>
      <c r="H889" s="119" t="n">
        <v>46293</v>
      </c>
      <c r="I889" s="4" t="n">
        <v>100</v>
      </c>
      <c r="J889" s="4" t="n">
        <v>100</v>
      </c>
      <c r="K889" s="4" t="n">
        <v>100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14991692</v>
      </c>
      <c r="C890" s="4" t="inlineStr">
        <is>
          <t>ESTRUTURA - TRIPINHA - LOOKAHEAD</t>
        </is>
      </c>
      <c r="D890" s="4" t="inlineStr">
        <is>
          <t>CONCRETAGEM - LAJE</t>
        </is>
      </c>
      <c r="E890" s="4" t="inlineStr">
        <is>
          <t>3º SUBSOLO</t>
        </is>
      </c>
      <c r="F890" s="119" t="n">
        <v>46093</v>
      </c>
      <c r="G890" s="119" t="n">
        <v>46093</v>
      </c>
      <c r="H890" s="119" t="n">
        <v>46293</v>
      </c>
      <c r="I890" s="4" t="n">
        <v>100</v>
      </c>
      <c r="J890" s="4" t="n">
        <v>100</v>
      </c>
      <c r="K890" s="4" t="n">
        <v>100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36073123</v>
      </c>
      <c r="C891" s="4" t="inlineStr">
        <is>
          <t>ESTRUTURA - TRIPINHA - LOOKAHEAD</t>
        </is>
      </c>
      <c r="D891" s="4" t="inlineStr">
        <is>
          <t>-</t>
        </is>
      </c>
      <c r="E891" s="4" t="inlineStr">
        <is>
          <t>2º SUBSOLO</t>
        </is>
      </c>
      <c r="F891" s="119" t="n">
        <v>46090</v>
      </c>
      <c r="G891" s="119" t="n">
        <v>46101</v>
      </c>
      <c r="H891" s="119" t="n">
        <v>46293</v>
      </c>
      <c r="I891" s="4" t="n">
        <v>100</v>
      </c>
      <c r="J891" s="4" t="n">
        <v>100</v>
      </c>
      <c r="K891" s="4" t="n">
        <v>100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19483432</v>
      </c>
      <c r="C892" s="4" t="inlineStr">
        <is>
          <t>ESTRUTURA - TRIPINHA - LOOKAHEAD</t>
        </is>
      </c>
      <c r="D892" s="4" t="inlineStr">
        <is>
          <t>ARMAÇÃO DE PILARES</t>
        </is>
      </c>
      <c r="E892" s="4" t="inlineStr">
        <is>
          <t>2º SUBSOLO</t>
        </is>
      </c>
      <c r="F892" s="119" t="n">
        <v>46090</v>
      </c>
      <c r="G892" s="119" t="n">
        <v>46090</v>
      </c>
      <c r="H892" s="119" t="n">
        <v>46293</v>
      </c>
      <c r="I892" s="4" t="n">
        <v>100</v>
      </c>
      <c r="J892" s="4" t="n">
        <v>100</v>
      </c>
      <c r="K892" s="4" t="n">
        <v>100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19483433</v>
      </c>
      <c r="C893" s="4" t="inlineStr">
        <is>
          <t>ESTRUTURA - TRIPINHA - LOOKAHEAD</t>
        </is>
      </c>
      <c r="D893" s="4" t="inlineStr">
        <is>
          <t>FORMA DE PILARES</t>
        </is>
      </c>
      <c r="E893" s="4" t="inlineStr">
        <is>
          <t>2º SUBSOLO</t>
        </is>
      </c>
      <c r="F893" s="119" t="n">
        <v>46091</v>
      </c>
      <c r="G893" s="119" t="n">
        <v>46092</v>
      </c>
      <c r="H893" s="119" t="n">
        <v>46293</v>
      </c>
      <c r="I893" s="4" t="n">
        <v>100</v>
      </c>
      <c r="J893" s="4" t="n">
        <v>100</v>
      </c>
      <c r="K893" s="4" t="n">
        <v>100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19483434</v>
      </c>
      <c r="C894" s="4" t="inlineStr">
        <is>
          <t>ESTRUTURA - TRIPINHA - LOOKAHEAD</t>
        </is>
      </c>
      <c r="D894" s="4" t="inlineStr">
        <is>
          <t>ESCORAMENTO /BARROTEAMENTO/FORRAÇÃO</t>
        </is>
      </c>
      <c r="E894" s="4" t="inlineStr">
        <is>
          <t>2º SUBSOLO</t>
        </is>
      </c>
      <c r="F894" s="119" t="n">
        <v>46093</v>
      </c>
      <c r="G894" s="119" t="n">
        <v>46097</v>
      </c>
      <c r="H894" s="119" t="n">
        <v>46293</v>
      </c>
      <c r="I894" s="4" t="n">
        <v>100</v>
      </c>
      <c r="J894" s="4" t="n">
        <v>100</v>
      </c>
      <c r="K894" s="4" t="n">
        <v>100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19483435</v>
      </c>
      <c r="C895" s="4" t="inlineStr">
        <is>
          <t>ESTRUTURA - TRIPINHA - LOOKAHEAD</t>
        </is>
      </c>
      <c r="D895" s="4" t="inlineStr">
        <is>
          <t>ARMAÇÃO VIGAS E LAJE</t>
        </is>
      </c>
      <c r="E895" s="4" t="inlineStr">
        <is>
          <t>2º SUBSOLO</t>
        </is>
      </c>
      <c r="F895" s="119" t="n">
        <v>46098</v>
      </c>
      <c r="G895" s="119" t="n">
        <v>46100</v>
      </c>
      <c r="H895" s="119" t="n">
        <v>46293</v>
      </c>
      <c r="I895" s="4" t="n">
        <v>100</v>
      </c>
      <c r="J895" s="4" t="n">
        <v>100</v>
      </c>
      <c r="K895" s="4" t="n">
        <v>100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19483436</v>
      </c>
      <c r="C896" s="4" t="inlineStr">
        <is>
          <t>ESTRUTURA - TRIPINHA - LOOKAHEAD</t>
        </is>
      </c>
      <c r="D896" s="4" t="inlineStr">
        <is>
          <t>CONCRETAGEM LAJE</t>
        </is>
      </c>
      <c r="E896" s="4" t="inlineStr">
        <is>
          <t>2º SUBSOLO</t>
        </is>
      </c>
      <c r="F896" s="119" t="n">
        <v>46101</v>
      </c>
      <c r="G896" s="119" t="n">
        <v>46101</v>
      </c>
      <c r="H896" s="119" t="n">
        <v>46293</v>
      </c>
      <c r="I896" s="4" t="n">
        <v>100</v>
      </c>
      <c r="J896" s="4" t="n">
        <v>100</v>
      </c>
      <c r="K896" s="4" t="n">
        <v>100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39109278</v>
      </c>
      <c r="C897" s="4" t="inlineStr">
        <is>
          <t>BLOCOS E CINTAS - LOOKAHEAD</t>
        </is>
      </c>
      <c r="D897" s="4" t="inlineStr">
        <is>
          <t>-</t>
        </is>
      </c>
      <c r="E897" s="4" t="inlineStr">
        <is>
          <t>SERVIÇOS INICIAIS</t>
        </is>
      </c>
      <c r="F897" s="119" t="n">
        <v>46092</v>
      </c>
      <c r="G897" s="119" t="n">
        <v>46237</v>
      </c>
      <c r="H897" s="119" t="n">
        <v>46293</v>
      </c>
      <c r="I897" s="4" t="n">
        <v>100</v>
      </c>
      <c r="J897" s="4" t="n">
        <v>100</v>
      </c>
      <c r="K897" s="4" t="n">
        <v>100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18967068</v>
      </c>
      <c r="C898" s="4" t="inlineStr">
        <is>
          <t>BLOCOS E CINTAS - LOOKAHEAD</t>
        </is>
      </c>
      <c r="D898" s="4" t="inlineStr">
        <is>
          <t>ESCAVAÇÃO - B101 e B107</t>
        </is>
      </c>
      <c r="E898" s="4" t="inlineStr">
        <is>
          <t>SERVIÇOS INICIAIS</t>
        </is>
      </c>
      <c r="F898" s="119" t="n">
        <v>46092</v>
      </c>
      <c r="G898" s="119" t="n">
        <v>46093</v>
      </c>
      <c r="H898" s="119" t="n">
        <v>46293</v>
      </c>
      <c r="I898" s="4" t="n">
        <v>100</v>
      </c>
      <c r="J898" s="4" t="n">
        <v>100</v>
      </c>
      <c r="K898" s="4" t="n">
        <v>100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18967244</v>
      </c>
      <c r="C899" s="4" t="inlineStr">
        <is>
          <t>BLOCOS E CINTAS - LOOKAHEAD</t>
        </is>
      </c>
      <c r="D899" s="4" t="inlineStr">
        <is>
          <t>CHAPISCO - B101 e B107</t>
        </is>
      </c>
      <c r="E899" s="4" t="inlineStr">
        <is>
          <t>SERVIÇOS INICIAIS</t>
        </is>
      </c>
      <c r="F899" s="119" t="n">
        <v>46094</v>
      </c>
      <c r="G899" s="119" t="n">
        <v>46094</v>
      </c>
      <c r="H899" s="119" t="n">
        <v>46293</v>
      </c>
      <c r="I899" s="4" t="n">
        <v>100</v>
      </c>
      <c r="J899" s="4" t="n">
        <v>100</v>
      </c>
      <c r="K899" s="4" t="n">
        <v>100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18967245</v>
      </c>
      <c r="C900" s="4" t="inlineStr">
        <is>
          <t>BLOCOS E CINTAS - LOOKAHEAD</t>
        </is>
      </c>
      <c r="D900" s="4" t="inlineStr">
        <is>
          <t>ARMAÇÃO - B101 e B107</t>
        </is>
      </c>
      <c r="E900" s="4" t="inlineStr">
        <is>
          <t>SERVIÇOS INICIAIS</t>
        </is>
      </c>
      <c r="F900" s="119" t="n">
        <v>46097</v>
      </c>
      <c r="G900" s="119" t="n">
        <v>46125</v>
      </c>
      <c r="H900" s="119" t="n">
        <v>46293</v>
      </c>
      <c r="I900" s="4" t="n">
        <v>100</v>
      </c>
      <c r="J900" s="4" t="n">
        <v>100</v>
      </c>
      <c r="K900" s="4" t="n">
        <v>100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18967246</v>
      </c>
      <c r="C901" s="4" t="inlineStr">
        <is>
          <t>BLOCOS E CINTAS - LOOKAHEAD</t>
        </is>
      </c>
      <c r="D901" s="4" t="inlineStr">
        <is>
          <t>CONCRETAGEM - B101 e B107</t>
        </is>
      </c>
      <c r="E901" s="4" t="inlineStr">
        <is>
          <t>SERVIÇOS INICIAIS</t>
        </is>
      </c>
      <c r="F901" s="119" t="n">
        <v>46126</v>
      </c>
      <c r="G901" s="119" t="n">
        <v>46126</v>
      </c>
      <c r="H901" s="119" t="n">
        <v>46293</v>
      </c>
      <c r="I901" s="4" t="n">
        <v>100</v>
      </c>
      <c r="J901" s="4" t="n">
        <v>100</v>
      </c>
      <c r="K901" s="4" t="n">
        <v>100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18968148</v>
      </c>
      <c r="C902" s="4" t="inlineStr">
        <is>
          <t>BLOCOS E CINTAS - LOOKAHEAD</t>
        </is>
      </c>
      <c r="D902" s="4" t="inlineStr">
        <is>
          <t>CINTAS (OLYMPUS) - ESCAVAÇÃO</t>
        </is>
      </c>
      <c r="E902" s="4" t="inlineStr">
        <is>
          <t>SERVIÇOS INICIAIS</t>
        </is>
      </c>
      <c r="F902" s="119" t="n">
        <v>46226</v>
      </c>
      <c r="G902" s="119" t="n">
        <v>46231</v>
      </c>
      <c r="H902" s="119" t="n">
        <v>46293</v>
      </c>
      <c r="I902" s="4" t="n">
        <v>100</v>
      </c>
      <c r="J902" s="4" t="n">
        <v>100</v>
      </c>
      <c r="K902" s="4" t="n">
        <v>100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18968149</v>
      </c>
      <c r="C903" s="4" t="inlineStr">
        <is>
          <t>BLOCOS E CINTAS - LOOKAHEAD</t>
        </is>
      </c>
      <c r="D903" s="4" t="inlineStr">
        <is>
          <t>CINTAS (OLYMPUS) - ARMAÇÃO</t>
        </is>
      </c>
      <c r="E903" s="4" t="inlineStr">
        <is>
          <t>SERVIÇOS INICIAIS</t>
        </is>
      </c>
      <c r="F903" s="119" t="n">
        <v>46232</v>
      </c>
      <c r="G903" s="119" t="n">
        <v>46234</v>
      </c>
      <c r="H903" s="119" t="n">
        <v>46293</v>
      </c>
      <c r="I903" s="4" t="n">
        <v>100</v>
      </c>
      <c r="J903" s="4" t="n">
        <v>100</v>
      </c>
      <c r="K903" s="4" t="n">
        <v>100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18968150</v>
      </c>
      <c r="C904" s="4" t="inlineStr">
        <is>
          <t>BLOCOS E CINTAS - LOOKAHEAD</t>
        </is>
      </c>
      <c r="D904" s="4" t="inlineStr">
        <is>
          <t>CINTAS (OLYMPUS) - CONCRETAGEM</t>
        </is>
      </c>
      <c r="E904" s="4" t="inlineStr">
        <is>
          <t>SERVIÇOS INICIAIS</t>
        </is>
      </c>
      <c r="F904" s="119" t="n">
        <v>46237</v>
      </c>
      <c r="G904" s="119" t="n">
        <v>46237</v>
      </c>
      <c r="H904" s="119" t="n">
        <v>46293</v>
      </c>
      <c r="I904" s="4" t="n">
        <v>100</v>
      </c>
      <c r="J904" s="4" t="n">
        <v>100</v>
      </c>
      <c r="K904" s="4" t="n">
        <v>100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26218304</v>
      </c>
      <c r="C905" s="4" t="inlineStr">
        <is>
          <t>ESTRUTURA - PROJEÇÃO CONCORDIA - MEDIÇÃO</t>
        </is>
      </c>
      <c r="D905" s="4" t="inlineStr">
        <is>
          <t>-</t>
        </is>
      </c>
      <c r="E905" s="4" t="inlineStr">
        <is>
          <t>2º SUBSOLO</t>
        </is>
      </c>
      <c r="F905" s="119" t="n">
        <v>46093</v>
      </c>
      <c r="G905" s="119" t="n">
        <v>46113</v>
      </c>
      <c r="H905" s="119" t="n">
        <v>46293</v>
      </c>
      <c r="I905" s="4" t="n">
        <v>100</v>
      </c>
      <c r="J905" s="4" t="n">
        <v>100</v>
      </c>
      <c r="K905" s="4" t="n">
        <v>100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9364329</v>
      </c>
      <c r="C906" s="4" t="inlineStr">
        <is>
          <t>ESTRUTURA - PROJEÇÃO CONCORDIA - MEDIÇÃO</t>
        </is>
      </c>
      <c r="D906" s="4" t="inlineStr">
        <is>
          <t>Forma Pilar</t>
        </is>
      </c>
      <c r="E906" s="4" t="inlineStr">
        <is>
          <t>2º SUBSOLO</t>
        </is>
      </c>
      <c r="F906" s="119" t="n">
        <v>46093</v>
      </c>
      <c r="G906" s="119" t="n">
        <v>46098</v>
      </c>
      <c r="H906" s="119" t="n">
        <v>46293</v>
      </c>
      <c r="I906" s="4" t="n">
        <v>100</v>
      </c>
      <c r="J906" s="4" t="n">
        <v>100</v>
      </c>
      <c r="K906" s="4" t="n">
        <v>100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9364330</v>
      </c>
      <c r="C907" s="4" t="inlineStr">
        <is>
          <t>ESTRUTURA - PROJEÇÃO CONCORDIA - MEDIÇÃO</t>
        </is>
      </c>
      <c r="D907" s="4" t="inlineStr">
        <is>
          <t>Armação Pilar</t>
        </is>
      </c>
      <c r="E907" s="4" t="inlineStr">
        <is>
          <t>2º SUBSOLO</t>
        </is>
      </c>
      <c r="F907" s="119" t="n">
        <v>46098</v>
      </c>
      <c r="G907" s="119" t="n">
        <v>46101</v>
      </c>
      <c r="H907" s="119" t="n">
        <v>46293</v>
      </c>
      <c r="I907" s="4" t="n">
        <v>100</v>
      </c>
      <c r="J907" s="4" t="n">
        <v>100</v>
      </c>
      <c r="K907" s="4" t="n">
        <v>100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9364331</v>
      </c>
      <c r="C908" s="4" t="inlineStr">
        <is>
          <t>ESTRUTURA - PROJEÇÃO CONCORDIA - MEDIÇÃO</t>
        </is>
      </c>
      <c r="D908" s="4" t="inlineStr">
        <is>
          <t>Escoramento</t>
        </is>
      </c>
      <c r="E908" s="4" t="inlineStr">
        <is>
          <t>2º SUBSOLO</t>
        </is>
      </c>
      <c r="F908" s="119" t="n">
        <v>46099</v>
      </c>
      <c r="G908" s="119" t="n">
        <v>46104</v>
      </c>
      <c r="H908" s="119" t="n">
        <v>46293</v>
      </c>
      <c r="I908" s="4" t="n">
        <v>100</v>
      </c>
      <c r="J908" s="4" t="n">
        <v>100</v>
      </c>
      <c r="K908" s="4" t="n">
        <v>100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9364332</v>
      </c>
      <c r="C909" s="4" t="inlineStr">
        <is>
          <t>ESTRUTURA - PROJEÇÃO CONCORDIA - MEDIÇÃO</t>
        </is>
      </c>
      <c r="D909" s="4" t="inlineStr">
        <is>
          <t>Concretagem Pilar</t>
        </is>
      </c>
      <c r="E909" s="4" t="inlineStr">
        <is>
          <t>2º SUBSOLO</t>
        </is>
      </c>
      <c r="F909" s="119" t="n">
        <v>46105</v>
      </c>
      <c r="G909" s="119" t="n">
        <v>46105</v>
      </c>
      <c r="H909" s="119" t="n">
        <v>46293</v>
      </c>
      <c r="I909" s="4" t="n">
        <v>100</v>
      </c>
      <c r="J909" s="4" t="n">
        <v>100</v>
      </c>
      <c r="K909" s="4" t="n">
        <v>100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9364333</v>
      </c>
      <c r="C910" s="4" t="inlineStr">
        <is>
          <t>ESTRUTURA - PROJEÇÃO CONCORDIA - MEDIÇÃO</t>
        </is>
      </c>
      <c r="D910" s="4" t="inlineStr">
        <is>
          <t>Forma Vigas e Lajes</t>
        </is>
      </c>
      <c r="E910" s="4" t="inlineStr">
        <is>
          <t>2º SUBSOLO</t>
        </is>
      </c>
      <c r="F910" s="119" t="n">
        <v>46106</v>
      </c>
      <c r="G910" s="119" t="n">
        <v>46111</v>
      </c>
      <c r="H910" s="119" t="n">
        <v>46293</v>
      </c>
      <c r="I910" s="4" t="n">
        <v>100</v>
      </c>
      <c r="J910" s="4" t="n">
        <v>100</v>
      </c>
      <c r="K910" s="4" t="n">
        <v>100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9364334</v>
      </c>
      <c r="C911" s="4" t="inlineStr">
        <is>
          <t>ESTRUTURA - PROJEÇÃO CONCORDIA - MEDIÇÃO</t>
        </is>
      </c>
      <c r="D911" s="4" t="inlineStr">
        <is>
          <t>Armação Vigas e Lajes</t>
        </is>
      </c>
      <c r="E911" s="4" t="inlineStr">
        <is>
          <t>2º SUBSOLO</t>
        </is>
      </c>
      <c r="F911" s="119" t="n">
        <v>46107</v>
      </c>
      <c r="G911" s="119" t="n">
        <v>46112</v>
      </c>
      <c r="H911" s="119" t="n">
        <v>46293</v>
      </c>
      <c r="I911" s="4" t="n">
        <v>100</v>
      </c>
      <c r="J911" s="4" t="n">
        <v>100</v>
      </c>
      <c r="K911" s="4" t="n">
        <v>100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9364335</v>
      </c>
      <c r="C912" s="4" t="inlineStr">
        <is>
          <t>ESTRUTURA - PROJEÇÃO CONCORDIA - MEDIÇÃO</t>
        </is>
      </c>
      <c r="D912" s="4" t="inlineStr">
        <is>
          <t>Passagem Hidráulica</t>
        </is>
      </c>
      <c r="E912" s="4" t="inlineStr">
        <is>
          <t>2º SUBSOLO</t>
        </is>
      </c>
      <c r="F912" s="119" t="n">
        <v>46111</v>
      </c>
      <c r="G912" s="119" t="n">
        <v>46112</v>
      </c>
      <c r="H912" s="119" t="n">
        <v>46293</v>
      </c>
      <c r="I912" s="4" t="n">
        <v>100</v>
      </c>
      <c r="J912" s="4" t="n">
        <v>100</v>
      </c>
      <c r="K912" s="4" t="n">
        <v>100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9364336</v>
      </c>
      <c r="C913" s="4" t="inlineStr">
        <is>
          <t>ESTRUTURA - PROJEÇÃO CONCORDIA - MEDIÇÃO</t>
        </is>
      </c>
      <c r="D913" s="4" t="inlineStr">
        <is>
          <t>Passagem Elétrica</t>
        </is>
      </c>
      <c r="E913" s="4" t="inlineStr">
        <is>
          <t>2º SUBSOLO</t>
        </is>
      </c>
      <c r="F913" s="119" t="n">
        <v>46112</v>
      </c>
      <c r="G913" s="119" t="n">
        <v>46112</v>
      </c>
      <c r="H913" s="119" t="n">
        <v>46293</v>
      </c>
      <c r="I913" s="4" t="n">
        <v>100</v>
      </c>
      <c r="J913" s="4" t="n">
        <v>100</v>
      </c>
      <c r="K913" s="4" t="n">
        <v>100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9364337</v>
      </c>
      <c r="C914" s="4" t="inlineStr">
        <is>
          <t>ESTRUTURA - PROJEÇÃO CONCORDIA - MEDIÇÃO</t>
        </is>
      </c>
      <c r="D914" s="4" t="inlineStr">
        <is>
          <t>Concretagem</t>
        </is>
      </c>
      <c r="E914" s="4" t="inlineStr">
        <is>
          <t>2º SUBSOLO</t>
        </is>
      </c>
      <c r="F914" s="119" t="n">
        <v>46113</v>
      </c>
      <c r="G914" s="119" t="n">
        <v>46113</v>
      </c>
      <c r="H914" s="119" t="n">
        <v>46293</v>
      </c>
      <c r="I914" s="4" t="n">
        <v>100</v>
      </c>
      <c r="J914" s="4" t="n">
        <v>100</v>
      </c>
      <c r="K914" s="4" t="n">
        <v>100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39122862</v>
      </c>
      <c r="C915" s="4" t="inlineStr">
        <is>
          <t>ESTRUTURA CONCORDIA - LOOKAHEAD</t>
        </is>
      </c>
      <c r="D915" s="4" t="inlineStr">
        <is>
          <t>-</t>
        </is>
      </c>
      <c r="E915" s="4" t="inlineStr">
        <is>
          <t>2º SUBSOLO</t>
        </is>
      </c>
      <c r="F915" s="119" t="n">
        <v>46093</v>
      </c>
      <c r="G915" s="119" t="n">
        <v>46113</v>
      </c>
      <c r="H915" s="119" t="n">
        <v>46293</v>
      </c>
      <c r="I915" s="4" t="n">
        <v>100</v>
      </c>
      <c r="J915" s="4" t="n">
        <v>100</v>
      </c>
      <c r="K915" s="4" t="n">
        <v>100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18978981</v>
      </c>
      <c r="C916" s="4" t="inlineStr">
        <is>
          <t>ESTRUTURA CONCORDIA - LOOKAHEAD</t>
        </is>
      </c>
      <c r="D916" s="4" t="inlineStr">
        <is>
          <t>ARMAÇÃO DE PILAR</t>
        </is>
      </c>
      <c r="E916" s="4" t="inlineStr">
        <is>
          <t>2º SUBSOLO</t>
        </is>
      </c>
      <c r="F916" s="119" t="n">
        <v>46093</v>
      </c>
      <c r="G916" s="119" t="n">
        <v>46097</v>
      </c>
      <c r="H916" s="119" t="n">
        <v>46293</v>
      </c>
      <c r="I916" s="4" t="n">
        <v>100</v>
      </c>
      <c r="J916" s="4" t="n">
        <v>100</v>
      </c>
      <c r="K916" s="4" t="n">
        <v>100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18978982</v>
      </c>
      <c r="C917" s="4" t="inlineStr">
        <is>
          <t>ESTRUTURA CONCORDIA - LOOKAHEAD</t>
        </is>
      </c>
      <c r="D917" s="4" t="inlineStr">
        <is>
          <t>FORMA DE PILAR</t>
        </is>
      </c>
      <c r="E917" s="4" t="inlineStr">
        <is>
          <t>2º SUBSOLO</t>
        </is>
      </c>
      <c r="F917" s="119" t="n">
        <v>46094</v>
      </c>
      <c r="G917" s="119" t="n">
        <v>46098</v>
      </c>
      <c r="H917" s="119" t="n">
        <v>46293</v>
      </c>
      <c r="I917" s="4" t="n">
        <v>100</v>
      </c>
      <c r="J917" s="4" t="n">
        <v>100</v>
      </c>
      <c r="K917" s="4" t="n">
        <v>100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18978983</v>
      </c>
      <c r="C918" s="4" t="inlineStr">
        <is>
          <t>ESTRUTURA CONCORDIA - LOOKAHEAD</t>
        </is>
      </c>
      <c r="D918" s="4" t="inlineStr">
        <is>
          <t>ESCORAMENTO, BARROTEAMENTO E FORRAÇÃO</t>
        </is>
      </c>
      <c r="E918" s="4" t="inlineStr">
        <is>
          <t>2º SUBSOLO</t>
        </is>
      </c>
      <c r="F918" s="119" t="n">
        <v>46097</v>
      </c>
      <c r="G918" s="119" t="n">
        <v>46100</v>
      </c>
      <c r="H918" s="119" t="n">
        <v>46293</v>
      </c>
      <c r="I918" s="4" t="n">
        <v>100</v>
      </c>
      <c r="J918" s="4" t="n">
        <v>100</v>
      </c>
      <c r="K918" s="4" t="n">
        <v>100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18978984</v>
      </c>
      <c r="C919" s="4" t="inlineStr">
        <is>
          <t>ESTRUTURA CONCORDIA - LOOKAHEAD</t>
        </is>
      </c>
      <c r="D919" s="4" t="inlineStr">
        <is>
          <t>ARMAÇÃO - BEIRAL</t>
        </is>
      </c>
      <c r="E919" s="4" t="inlineStr">
        <is>
          <t>2º SUBSOLO</t>
        </is>
      </c>
      <c r="F919" s="119" t="n">
        <v>46101</v>
      </c>
      <c r="G919" s="119" t="n">
        <v>46104</v>
      </c>
      <c r="H919" s="119" t="n">
        <v>46293</v>
      </c>
      <c r="I919" s="4" t="n">
        <v>100</v>
      </c>
      <c r="J919" s="4" t="n">
        <v>100</v>
      </c>
      <c r="K919" s="4" t="n">
        <v>100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18978985</v>
      </c>
      <c r="C920" s="4" t="inlineStr">
        <is>
          <t>ESTRUTURA CONCORDIA - LOOKAHEAD</t>
        </is>
      </c>
      <c r="D920" s="4" t="inlineStr">
        <is>
          <t>CONCRETAGEM - BEIRAL</t>
        </is>
      </c>
      <c r="E920" s="4" t="inlineStr">
        <is>
          <t>2º SUBSOLO</t>
        </is>
      </c>
      <c r="F920" s="119" t="n">
        <v>46105</v>
      </c>
      <c r="G920" s="119" t="n">
        <v>46105</v>
      </c>
      <c r="H920" s="119" t="n">
        <v>46293</v>
      </c>
      <c r="I920" s="4" t="n">
        <v>100</v>
      </c>
      <c r="J920" s="4" t="n">
        <v>100</v>
      </c>
      <c r="K920" s="4" t="n">
        <v>100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18978986</v>
      </c>
      <c r="C921" s="4" t="inlineStr">
        <is>
          <t>ESTRUTURA CONCORDIA - LOOKAHEAD</t>
        </is>
      </c>
      <c r="D921" s="4" t="inlineStr">
        <is>
          <t>ARMAÇÃO VIGAS E LAJE</t>
        </is>
      </c>
      <c r="E921" s="4" t="inlineStr">
        <is>
          <t>2º SUBSOLO</t>
        </is>
      </c>
      <c r="F921" s="119" t="n">
        <v>46106</v>
      </c>
      <c r="G921" s="119" t="n">
        <v>46112</v>
      </c>
      <c r="H921" s="119" t="n">
        <v>46293</v>
      </c>
      <c r="I921" s="4" t="n">
        <v>100</v>
      </c>
      <c r="J921" s="4" t="n">
        <v>100</v>
      </c>
      <c r="K921" s="4" t="n">
        <v>100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18978987</v>
      </c>
      <c r="C922" s="4" t="inlineStr">
        <is>
          <t>ESTRUTURA CONCORDIA - LOOKAHEAD</t>
        </is>
      </c>
      <c r="D922" s="4" t="inlineStr">
        <is>
          <t>CONCRETAGEM - LAJE</t>
        </is>
      </c>
      <c r="E922" s="4" t="inlineStr">
        <is>
          <t>2º SUBSOLO</t>
        </is>
      </c>
      <c r="F922" s="119" t="n">
        <v>46113</v>
      </c>
      <c r="G922" s="119" t="n">
        <v>46113</v>
      </c>
      <c r="H922" s="119" t="n">
        <v>46293</v>
      </c>
      <c r="I922" s="4" t="n">
        <v>100</v>
      </c>
      <c r="J922" s="4" t="n">
        <v>100</v>
      </c>
      <c r="K922" s="4" t="n">
        <v>100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39124197</v>
      </c>
      <c r="C923" s="4" t="inlineStr">
        <is>
          <t>ESTRUTURA OLYMPUS - LOOKAHEAD</t>
        </is>
      </c>
      <c r="D923" s="4" t="inlineStr">
        <is>
          <t>-</t>
        </is>
      </c>
      <c r="E923" s="4" t="inlineStr">
        <is>
          <t>2º SUBSOLO</t>
        </is>
      </c>
      <c r="F923" s="119" t="n">
        <v>46094</v>
      </c>
      <c r="G923" s="119" t="n">
        <v>46114</v>
      </c>
      <c r="H923" s="119" t="n">
        <v>46293</v>
      </c>
      <c r="I923" s="4" t="n">
        <v>100</v>
      </c>
      <c r="J923" s="4" t="n">
        <v>100</v>
      </c>
      <c r="K923" s="4" t="n">
        <v>100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18979728</v>
      </c>
      <c r="C924" s="4" t="inlineStr">
        <is>
          <t>ESTRUTURA OLYMPUS - LOOKAHEAD</t>
        </is>
      </c>
      <c r="D924" s="4" t="inlineStr">
        <is>
          <t>ARMAÇÃO DE PILAR</t>
        </is>
      </c>
      <c r="E924" s="4" t="inlineStr">
        <is>
          <t>2º SUBSOLO</t>
        </is>
      </c>
      <c r="F924" s="119" t="n">
        <v>46094</v>
      </c>
      <c r="G924" s="119" t="n">
        <v>46098</v>
      </c>
      <c r="H924" s="119" t="n">
        <v>46293</v>
      </c>
      <c r="I924" s="4" t="n">
        <v>100</v>
      </c>
      <c r="J924" s="4" t="n">
        <v>100</v>
      </c>
      <c r="K924" s="4" t="n">
        <v>100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18979729</v>
      </c>
      <c r="C925" s="4" t="inlineStr">
        <is>
          <t>ESTRUTURA OLYMPUS - LOOKAHEAD</t>
        </is>
      </c>
      <c r="D925" s="4" t="inlineStr">
        <is>
          <t>FORMA DE PILAR</t>
        </is>
      </c>
      <c r="E925" s="4" t="inlineStr">
        <is>
          <t>2º SUBSOLO</t>
        </is>
      </c>
      <c r="F925" s="119" t="n">
        <v>46097</v>
      </c>
      <c r="G925" s="119" t="n">
        <v>46100</v>
      </c>
      <c r="H925" s="119" t="n">
        <v>46293</v>
      </c>
      <c r="I925" s="4" t="n">
        <v>100</v>
      </c>
      <c r="J925" s="4" t="n">
        <v>100</v>
      </c>
      <c r="K925" s="4" t="n">
        <v>100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18979730</v>
      </c>
      <c r="C926" s="4" t="inlineStr">
        <is>
          <t>ESTRUTURA OLYMPUS - LOOKAHEAD</t>
        </is>
      </c>
      <c r="D926" s="4" t="inlineStr">
        <is>
          <t>ESCORAMENTO/BARROTEAMENTO/FORRAÇÃO</t>
        </is>
      </c>
      <c r="E926" s="4" t="inlineStr">
        <is>
          <t>2º SUBSOLO</t>
        </is>
      </c>
      <c r="F926" s="119" t="n">
        <v>46099</v>
      </c>
      <c r="G926" s="119" t="n">
        <v>46105</v>
      </c>
      <c r="H926" s="119" t="n">
        <v>46293</v>
      </c>
      <c r="I926" s="4" t="n">
        <v>100</v>
      </c>
      <c r="J926" s="4" t="n">
        <v>100</v>
      </c>
      <c r="K926" s="4" t="n">
        <v>100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18979731</v>
      </c>
      <c r="C927" s="4" t="inlineStr">
        <is>
          <t>ESTRUTURA OLYMPUS - LOOKAHEAD</t>
        </is>
      </c>
      <c r="D927" s="4" t="inlineStr">
        <is>
          <t>ARMAÇÃO DO BEIRAL</t>
        </is>
      </c>
      <c r="E927" s="4" t="inlineStr">
        <is>
          <t>2º SUBSOLO</t>
        </is>
      </c>
      <c r="F927" s="119" t="n">
        <v>46104</v>
      </c>
      <c r="G927" s="119" t="n">
        <v>46105</v>
      </c>
      <c r="H927" s="119" t="n">
        <v>46293</v>
      </c>
      <c r="I927" s="4" t="n">
        <v>100</v>
      </c>
      <c r="J927" s="4" t="n">
        <v>100</v>
      </c>
      <c r="K927" s="4" t="n">
        <v>100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18979732</v>
      </c>
      <c r="C928" s="4" t="inlineStr">
        <is>
          <t>ESTRUTURA OLYMPUS - LOOKAHEAD</t>
        </is>
      </c>
      <c r="D928" s="4" t="inlineStr">
        <is>
          <t>CONCRETAGEM DO BEIRAL</t>
        </is>
      </c>
      <c r="E928" s="4" t="inlineStr">
        <is>
          <t>2º SUBSOLO</t>
        </is>
      </c>
      <c r="F928" s="119" t="n">
        <v>46106</v>
      </c>
      <c r="G928" s="119" t="n">
        <v>46106</v>
      </c>
      <c r="H928" s="119" t="n">
        <v>46293</v>
      </c>
      <c r="I928" s="4" t="n">
        <v>100</v>
      </c>
      <c r="J928" s="4" t="n">
        <v>100</v>
      </c>
      <c r="K928" s="4" t="n">
        <v>100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18979733</v>
      </c>
      <c r="C929" s="4" t="inlineStr">
        <is>
          <t>ESTRUTURA OLYMPUS - LOOKAHEAD</t>
        </is>
      </c>
      <c r="D929" s="4" t="inlineStr">
        <is>
          <t>ARMAÇÃO VIGAS E LAJE</t>
        </is>
      </c>
      <c r="E929" s="4" t="inlineStr">
        <is>
          <t>2º SUBSOLO</t>
        </is>
      </c>
      <c r="F929" s="119" t="n">
        <v>46107</v>
      </c>
      <c r="G929" s="119" t="n">
        <v>46113</v>
      </c>
      <c r="H929" s="119" t="n">
        <v>46293</v>
      </c>
      <c r="I929" s="4" t="n">
        <v>100</v>
      </c>
      <c r="J929" s="4" t="n">
        <v>100</v>
      </c>
      <c r="K929" s="4" t="n">
        <v>100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18979734</v>
      </c>
      <c r="C930" s="4" t="inlineStr">
        <is>
          <t>ESTRUTURA OLYMPUS - LOOKAHEAD</t>
        </is>
      </c>
      <c r="D930" s="4" t="inlineStr">
        <is>
          <t>CONCRETAGEM LAJE</t>
        </is>
      </c>
      <c r="E930" s="4" t="inlineStr">
        <is>
          <t>2º SUBSOLO</t>
        </is>
      </c>
      <c r="F930" s="119" t="n">
        <v>46114</v>
      </c>
      <c r="G930" s="119" t="n">
        <v>46114</v>
      </c>
      <c r="H930" s="119" t="n">
        <v>46293</v>
      </c>
      <c r="I930" s="4" t="n">
        <v>100</v>
      </c>
      <c r="J930" s="4" t="n">
        <v>100</v>
      </c>
      <c r="K930" s="4" t="n">
        <v>100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26218305</v>
      </c>
      <c r="C931" s="4" t="inlineStr">
        <is>
          <t>ESTRUTURA- PROJEÇÃO OLYMPUS - MEDIÇÃO</t>
        </is>
      </c>
      <c r="D931" s="4" t="inlineStr">
        <is>
          <t>-</t>
        </is>
      </c>
      <c r="E931" s="4" t="inlineStr">
        <is>
          <t>2º SUBSOLO</t>
        </is>
      </c>
      <c r="F931" s="119" t="n">
        <v>46097</v>
      </c>
      <c r="G931" s="119" t="n">
        <v>46114</v>
      </c>
      <c r="H931" s="119" t="n">
        <v>46293</v>
      </c>
      <c r="I931" s="4" t="n">
        <v>100</v>
      </c>
      <c r="J931" s="4" t="n">
        <v>100</v>
      </c>
      <c r="K931" s="4" t="n">
        <v>100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9364383</v>
      </c>
      <c r="C932" s="4" t="inlineStr">
        <is>
          <t>ESTRUTURA- PROJEÇÃO OLYMPUS - MEDIÇÃO</t>
        </is>
      </c>
      <c r="D932" s="4" t="inlineStr">
        <is>
          <t>Forma Pilar</t>
        </is>
      </c>
      <c r="E932" s="4" t="inlineStr">
        <is>
          <t>2º SUBSOLO</t>
        </is>
      </c>
      <c r="F932" s="119" t="n">
        <v>46097</v>
      </c>
      <c r="G932" s="119" t="n">
        <v>46100</v>
      </c>
      <c r="H932" s="119" t="n">
        <v>46293</v>
      </c>
      <c r="I932" s="4" t="n">
        <v>100</v>
      </c>
      <c r="J932" s="4" t="n">
        <v>100</v>
      </c>
      <c r="K932" s="4" t="n">
        <v>100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9364384</v>
      </c>
      <c r="C933" s="4" t="inlineStr">
        <is>
          <t>ESTRUTURA- PROJEÇÃO OLYMPUS - MEDIÇÃO</t>
        </is>
      </c>
      <c r="D933" s="4" t="inlineStr">
        <is>
          <t>Armação Pilar</t>
        </is>
      </c>
      <c r="E933" s="4" t="inlineStr">
        <is>
          <t>2º SUBSOLO</t>
        </is>
      </c>
      <c r="F933" s="119" t="n">
        <v>46100</v>
      </c>
      <c r="G933" s="119" t="n">
        <v>46105</v>
      </c>
      <c r="H933" s="119" t="n">
        <v>46293</v>
      </c>
      <c r="I933" s="4" t="n">
        <v>100</v>
      </c>
      <c r="J933" s="4" t="n">
        <v>100</v>
      </c>
      <c r="K933" s="4" t="n">
        <v>100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9364385</v>
      </c>
      <c r="C934" s="4" t="inlineStr">
        <is>
          <t>ESTRUTURA- PROJEÇÃO OLYMPUS - MEDIÇÃO</t>
        </is>
      </c>
      <c r="D934" s="4" t="inlineStr">
        <is>
          <t>Escoramento</t>
        </is>
      </c>
      <c r="E934" s="4" t="inlineStr">
        <is>
          <t>2º SUBSOLO</t>
        </is>
      </c>
      <c r="F934" s="119" t="n">
        <v>46101</v>
      </c>
      <c r="G934" s="119" t="n">
        <v>46106</v>
      </c>
      <c r="H934" s="119" t="n">
        <v>46293</v>
      </c>
      <c r="I934" s="4" t="n">
        <v>100</v>
      </c>
      <c r="J934" s="4" t="n">
        <v>100</v>
      </c>
      <c r="K934" s="4" t="n">
        <v>100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9364386</v>
      </c>
      <c r="C935" s="4" t="inlineStr">
        <is>
          <t>ESTRUTURA- PROJEÇÃO OLYMPUS - MEDIÇÃO</t>
        </is>
      </c>
      <c r="D935" s="4" t="inlineStr">
        <is>
          <t>Concretagem Pilar</t>
        </is>
      </c>
      <c r="E935" s="4" t="inlineStr">
        <is>
          <t>2º SUBSOLO</t>
        </is>
      </c>
      <c r="F935" s="119" t="n">
        <v>46107</v>
      </c>
      <c r="G935" s="119" t="n">
        <v>46107</v>
      </c>
      <c r="H935" s="119" t="n">
        <v>46293</v>
      </c>
      <c r="I935" s="4" t="n">
        <v>100</v>
      </c>
      <c r="J935" s="4" t="n">
        <v>100</v>
      </c>
      <c r="K935" s="4" t="n">
        <v>100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9364387</v>
      </c>
      <c r="C936" s="4" t="inlineStr">
        <is>
          <t>ESTRUTURA- PROJEÇÃO OLYMPUS - MEDIÇÃO</t>
        </is>
      </c>
      <c r="D936" s="4" t="inlineStr">
        <is>
          <t>Forma Vigas e Lajes</t>
        </is>
      </c>
      <c r="E936" s="4" t="inlineStr">
        <is>
          <t>2º SUBSOLO</t>
        </is>
      </c>
      <c r="F936" s="119" t="n">
        <v>46108</v>
      </c>
      <c r="G936" s="119" t="n">
        <v>46113</v>
      </c>
      <c r="H936" s="119" t="n">
        <v>46293</v>
      </c>
      <c r="I936" s="4" t="n">
        <v>100</v>
      </c>
      <c r="J936" s="4" t="n">
        <v>100</v>
      </c>
      <c r="K936" s="4" t="n">
        <v>100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9364388</v>
      </c>
      <c r="C937" s="4" t="inlineStr">
        <is>
          <t>ESTRUTURA- PROJEÇÃO OLYMPUS - MEDIÇÃO</t>
        </is>
      </c>
      <c r="D937" s="4" t="inlineStr">
        <is>
          <t>Armação Vigas e Lajes</t>
        </is>
      </c>
      <c r="E937" s="4" t="inlineStr">
        <is>
          <t>2º SUBSOLO</t>
        </is>
      </c>
      <c r="F937" s="119" t="n">
        <v>46111</v>
      </c>
      <c r="G937" s="119" t="n">
        <v>46114</v>
      </c>
      <c r="H937" s="119" t="n">
        <v>46293</v>
      </c>
      <c r="I937" s="4" t="n">
        <v>100</v>
      </c>
      <c r="J937" s="4" t="n">
        <v>100</v>
      </c>
      <c r="K937" s="4" t="n">
        <v>100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9364389</v>
      </c>
      <c r="C938" s="4" t="inlineStr">
        <is>
          <t>ESTRUTURA- PROJEÇÃO OLYMPUS - MEDIÇÃO</t>
        </is>
      </c>
      <c r="D938" s="4" t="inlineStr">
        <is>
          <t>Passagem Hidráulica</t>
        </is>
      </c>
      <c r="E938" s="4" t="inlineStr">
        <is>
          <t>2º SUBSOLO</t>
        </is>
      </c>
      <c r="F938" s="119" t="n">
        <v>46113</v>
      </c>
      <c r="G938" s="119" t="n">
        <v>46113</v>
      </c>
      <c r="H938" s="119" t="n">
        <v>46293</v>
      </c>
      <c r="I938" s="4" t="n">
        <v>100</v>
      </c>
      <c r="J938" s="4" t="n">
        <v>100</v>
      </c>
      <c r="K938" s="4" t="n">
        <v>100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9364390</v>
      </c>
      <c r="C939" s="4" t="inlineStr">
        <is>
          <t>ESTRUTURA- PROJEÇÃO OLYMPUS - MEDIÇÃO</t>
        </is>
      </c>
      <c r="D939" s="4" t="inlineStr">
        <is>
          <t>Passagem Elétrica</t>
        </is>
      </c>
      <c r="E939" s="4" t="inlineStr">
        <is>
          <t>2º SUBSOLO</t>
        </is>
      </c>
      <c r="F939" s="119" t="n">
        <v>46113</v>
      </c>
      <c r="G939" s="119" t="n">
        <v>46113</v>
      </c>
      <c r="H939" s="119" t="n">
        <v>46293</v>
      </c>
      <c r="I939" s="4" t="n">
        <v>100</v>
      </c>
      <c r="J939" s="4" t="n">
        <v>100</v>
      </c>
      <c r="K939" s="4" t="n">
        <v>100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9364391</v>
      </c>
      <c r="C940" s="4" t="inlineStr">
        <is>
          <t>ESTRUTURA- PROJEÇÃO OLYMPUS - MEDIÇÃO</t>
        </is>
      </c>
      <c r="D940" s="4" t="inlineStr">
        <is>
          <t>Concretagem</t>
        </is>
      </c>
      <c r="E940" s="4" t="inlineStr">
        <is>
          <t>2º SUBSOLO</t>
        </is>
      </c>
      <c r="F940" s="119" t="n">
        <v>46114</v>
      </c>
      <c r="G940" s="119" t="n">
        <v>46114</v>
      </c>
      <c r="H940" s="119" t="n">
        <v>46293</v>
      </c>
      <c r="I940" s="4" t="n">
        <v>100</v>
      </c>
      <c r="J940" s="4" t="n">
        <v>100</v>
      </c>
      <c r="K940" s="4" t="n">
        <v>100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24939931</v>
      </c>
      <c r="C941" s="4" t="inlineStr">
        <is>
          <t>ESTRUTURA TORRE - MEDIÇÃO</t>
        </is>
      </c>
      <c r="D941" s="4" t="inlineStr">
        <is>
          <t>-</t>
        </is>
      </c>
      <c r="E941" s="4" t="inlineStr">
        <is>
          <t>1º SUBSOLO</t>
        </is>
      </c>
      <c r="F941" s="119" t="n">
        <v>46099</v>
      </c>
      <c r="G941" s="119" t="n">
        <v>46120</v>
      </c>
      <c r="H941" s="119" t="n">
        <v>46293</v>
      </c>
      <c r="I941" s="4" t="n">
        <v>100</v>
      </c>
      <c r="J941" s="4" t="n">
        <v>100</v>
      </c>
      <c r="K941" s="4" t="n">
        <v>100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9360178</v>
      </c>
      <c r="C942" s="4" t="inlineStr">
        <is>
          <t>ESTRUTURA TORRE - MEDIÇÃO</t>
        </is>
      </c>
      <c r="D942" s="4" t="inlineStr">
        <is>
          <t>Forma Pilar</t>
        </is>
      </c>
      <c r="E942" s="4" t="inlineStr">
        <is>
          <t>1º SUBSOLO</t>
        </is>
      </c>
      <c r="F942" s="119" t="n">
        <v>46099</v>
      </c>
      <c r="G942" s="119" t="n">
        <v>46105</v>
      </c>
      <c r="H942" s="119" t="n">
        <v>46293</v>
      </c>
      <c r="I942" s="4" t="n">
        <v>100</v>
      </c>
      <c r="J942" s="4" t="n">
        <v>100</v>
      </c>
      <c r="K942" s="4" t="n">
        <v>100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9360179</v>
      </c>
      <c r="C943" s="4" t="inlineStr">
        <is>
          <t>ESTRUTURA TORRE - MEDIÇÃO</t>
        </is>
      </c>
      <c r="D943" s="4" t="inlineStr">
        <is>
          <t>Armação Pilar</t>
        </is>
      </c>
      <c r="E943" s="4" t="inlineStr">
        <is>
          <t>1º SUBSOLO</t>
        </is>
      </c>
      <c r="F943" s="119" t="n">
        <v>46105</v>
      </c>
      <c r="G943" s="119" t="n">
        <v>46111</v>
      </c>
      <c r="H943" s="119" t="n">
        <v>46293</v>
      </c>
      <c r="I943" s="4" t="n">
        <v>100</v>
      </c>
      <c r="J943" s="4" t="n">
        <v>100</v>
      </c>
      <c r="K943" s="4" t="n">
        <v>100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9360180</v>
      </c>
      <c r="C944" s="4" t="inlineStr">
        <is>
          <t>ESTRUTURA TORRE - MEDIÇÃO</t>
        </is>
      </c>
      <c r="D944" s="4" t="inlineStr">
        <is>
          <t>Escoramento</t>
        </is>
      </c>
      <c r="E944" s="4" t="inlineStr">
        <is>
          <t>1º SUBSOLO</t>
        </is>
      </c>
      <c r="F944" s="119" t="n">
        <v>46106</v>
      </c>
      <c r="G944" s="119" t="n">
        <v>46108</v>
      </c>
      <c r="H944" s="119" t="n">
        <v>46293</v>
      </c>
      <c r="I944" s="4" t="n">
        <v>100</v>
      </c>
      <c r="J944" s="4" t="n">
        <v>100</v>
      </c>
      <c r="K944" s="4" t="n">
        <v>100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9360181</v>
      </c>
      <c r="C945" s="4" t="inlineStr">
        <is>
          <t>ESTRUTURA TORRE - MEDIÇÃO</t>
        </is>
      </c>
      <c r="D945" s="4" t="inlineStr">
        <is>
          <t>Concretagem Pilar</t>
        </is>
      </c>
      <c r="E945" s="4" t="inlineStr">
        <is>
          <t>1º SUBSOLO</t>
        </is>
      </c>
      <c r="F945" s="119" t="n">
        <v>46111</v>
      </c>
      <c r="G945" s="119" t="n">
        <v>46111</v>
      </c>
      <c r="H945" s="119" t="n">
        <v>46293</v>
      </c>
      <c r="I945" s="4" t="n">
        <v>100</v>
      </c>
      <c r="J945" s="4" t="n">
        <v>100</v>
      </c>
      <c r="K945" s="4" t="n">
        <v>100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9360182</v>
      </c>
      <c r="C946" s="4" t="inlineStr">
        <is>
          <t>ESTRUTURA TORRE - MEDIÇÃO</t>
        </is>
      </c>
      <c r="D946" s="4" t="inlineStr">
        <is>
          <t>Forma Vigas e Lajes</t>
        </is>
      </c>
      <c r="E946" s="4" t="inlineStr">
        <is>
          <t>1º SUBSOLO</t>
        </is>
      </c>
      <c r="F946" s="119" t="n">
        <v>46112</v>
      </c>
      <c r="G946" s="119" t="n">
        <v>46119</v>
      </c>
      <c r="H946" s="119" t="n">
        <v>46293</v>
      </c>
      <c r="I946" s="4" t="n">
        <v>100</v>
      </c>
      <c r="J946" s="4" t="n">
        <v>100</v>
      </c>
      <c r="K946" s="4" t="n">
        <v>100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9360183</v>
      </c>
      <c r="C947" s="4" t="inlineStr">
        <is>
          <t>ESTRUTURA TORRE - MEDIÇÃO</t>
        </is>
      </c>
      <c r="D947" s="4" t="inlineStr">
        <is>
          <t>Armação Vigas e Lajes</t>
        </is>
      </c>
      <c r="E947" s="4" t="inlineStr">
        <is>
          <t>1º SUBSOLO</t>
        </is>
      </c>
      <c r="F947" s="119" t="n">
        <v>46113</v>
      </c>
      <c r="G947" s="119" t="n">
        <v>46120</v>
      </c>
      <c r="H947" s="119" t="n">
        <v>46293</v>
      </c>
      <c r="I947" s="4" t="n">
        <v>100</v>
      </c>
      <c r="J947" s="4" t="n">
        <v>100</v>
      </c>
      <c r="K947" s="4" t="n">
        <v>100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9360184</v>
      </c>
      <c r="C948" s="4" t="inlineStr">
        <is>
          <t>ESTRUTURA TORRE - MEDIÇÃO</t>
        </is>
      </c>
      <c r="D948" s="4" t="inlineStr">
        <is>
          <t>Passagem Hidráulica</t>
        </is>
      </c>
      <c r="E948" s="4" t="inlineStr">
        <is>
          <t>1º SUBSOLO</t>
        </is>
      </c>
      <c r="F948" s="119" t="n">
        <v>46119</v>
      </c>
      <c r="G948" s="119" t="n">
        <v>46119</v>
      </c>
      <c r="H948" s="119" t="n">
        <v>46293</v>
      </c>
      <c r="I948" s="4" t="n">
        <v>100</v>
      </c>
      <c r="J948" s="4" t="n">
        <v>100</v>
      </c>
      <c r="K948" s="4" t="n">
        <v>100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9360185</v>
      </c>
      <c r="C949" s="4" t="inlineStr">
        <is>
          <t>ESTRUTURA TORRE - MEDIÇÃO</t>
        </is>
      </c>
      <c r="D949" s="4" t="inlineStr">
        <is>
          <t>Passagem Elétrica</t>
        </is>
      </c>
      <c r="E949" s="4" t="inlineStr">
        <is>
          <t>1º SUBSOLO</t>
        </is>
      </c>
      <c r="F949" s="119" t="n">
        <v>46119</v>
      </c>
      <c r="G949" s="119" t="n">
        <v>46119</v>
      </c>
      <c r="H949" s="119" t="n">
        <v>46293</v>
      </c>
      <c r="I949" s="4" t="n">
        <v>100</v>
      </c>
      <c r="J949" s="4" t="n">
        <v>100</v>
      </c>
      <c r="K949" s="4" t="n">
        <v>100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9360186</v>
      </c>
      <c r="C950" s="4" t="inlineStr">
        <is>
          <t>ESTRUTURA TORRE - MEDIÇÃO</t>
        </is>
      </c>
      <c r="D950" s="4" t="inlineStr">
        <is>
          <t>Concretagem</t>
        </is>
      </c>
      <c r="E950" s="4" t="inlineStr">
        <is>
          <t>1º SUBSOLO</t>
        </is>
      </c>
      <c r="F950" s="119" t="n">
        <v>46120</v>
      </c>
      <c r="G950" s="119" t="n">
        <v>46120</v>
      </c>
      <c r="H950" s="119" t="n">
        <v>46293</v>
      </c>
      <c r="I950" s="4" t="n">
        <v>100</v>
      </c>
      <c r="J950" s="4" t="n">
        <v>100</v>
      </c>
      <c r="K950" s="4" t="n">
        <v>100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39122802</v>
      </c>
      <c r="C951" s="4" t="inlineStr">
        <is>
          <t>ESTRUTURA TORRE - LOOKAHEAD</t>
        </is>
      </c>
      <c r="D951" s="4" t="inlineStr">
        <is>
          <t>-</t>
        </is>
      </c>
      <c r="E951" s="4" t="inlineStr">
        <is>
          <t>1º SUBSOLO</t>
        </is>
      </c>
      <c r="F951" s="119" t="n">
        <v>46099</v>
      </c>
      <c r="G951" s="119" t="n">
        <v>46120</v>
      </c>
      <c r="H951" s="119" t="n">
        <v>46293</v>
      </c>
      <c r="I951" s="4" t="n">
        <v>100</v>
      </c>
      <c r="J951" s="4" t="n">
        <v>100</v>
      </c>
      <c r="K951" s="4" t="n">
        <v>100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18978883</v>
      </c>
      <c r="C952" s="4" t="inlineStr">
        <is>
          <t>ESTRUTURA TORRE - LOOKAHEAD</t>
        </is>
      </c>
      <c r="D952" s="4" t="inlineStr">
        <is>
          <t>ARMAÇÃO PILAR</t>
        </is>
      </c>
      <c r="E952" s="4" t="inlineStr">
        <is>
          <t>1º SUBSOLO</t>
        </is>
      </c>
      <c r="F952" s="119" t="n">
        <v>46099</v>
      </c>
      <c r="G952" s="119" t="n">
        <v>46101</v>
      </c>
      <c r="H952" s="119" t="n">
        <v>46293</v>
      </c>
      <c r="I952" s="4" t="n">
        <v>100</v>
      </c>
      <c r="J952" s="4" t="n">
        <v>100</v>
      </c>
      <c r="K952" s="4" t="n">
        <v>100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18978884</v>
      </c>
      <c r="C953" s="4" t="inlineStr">
        <is>
          <t>ESTRUTURA TORRE - LOOKAHEAD</t>
        </is>
      </c>
      <c r="D953" s="4" t="inlineStr">
        <is>
          <t>FORMA PILAR</t>
        </is>
      </c>
      <c r="E953" s="4" t="inlineStr">
        <is>
          <t>1º SUBSOLO</t>
        </is>
      </c>
      <c r="F953" s="119" t="n">
        <v>46100</v>
      </c>
      <c r="G953" s="119" t="n">
        <v>46105</v>
      </c>
      <c r="H953" s="119" t="n">
        <v>46293</v>
      </c>
      <c r="I953" s="4" t="n">
        <v>100</v>
      </c>
      <c r="J953" s="4" t="n">
        <v>100</v>
      </c>
      <c r="K953" s="4" t="n">
        <v>100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18978885</v>
      </c>
      <c r="C954" s="4" t="inlineStr">
        <is>
          <t>ESTRUTURA TORRE - LOOKAHEAD</t>
        </is>
      </c>
      <c r="D954" s="4" t="inlineStr">
        <is>
          <t>ESCORAMENTO, BARROTEAMENTO E FORRAÇÃO</t>
        </is>
      </c>
      <c r="E954" s="4" t="inlineStr">
        <is>
          <t>1º SUBSOLO</t>
        </is>
      </c>
      <c r="F954" s="119" t="n">
        <v>46104</v>
      </c>
      <c r="G954" s="119" t="n">
        <v>46112</v>
      </c>
      <c r="H954" s="119" t="n">
        <v>46293</v>
      </c>
      <c r="I954" s="4" t="n">
        <v>100</v>
      </c>
      <c r="J954" s="4" t="n">
        <v>100</v>
      </c>
      <c r="K954" s="4" t="n">
        <v>100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18978886</v>
      </c>
      <c r="C955" s="4" t="inlineStr">
        <is>
          <t>ESTRUTURA TORRE - LOOKAHEAD</t>
        </is>
      </c>
      <c r="D955" s="4" t="inlineStr">
        <is>
          <t>ARMAÇÃO - BEIRAL</t>
        </is>
      </c>
      <c r="E955" s="4" t="inlineStr">
        <is>
          <t>1º SUBSOLO</t>
        </is>
      </c>
      <c r="F955" s="119" t="n">
        <v>46107</v>
      </c>
      <c r="G955" s="119" t="n">
        <v>46108</v>
      </c>
      <c r="H955" s="119" t="n">
        <v>46293</v>
      </c>
      <c r="I955" s="4" t="n">
        <v>100</v>
      </c>
      <c r="J955" s="4" t="n">
        <v>100</v>
      </c>
      <c r="K955" s="4" t="n">
        <v>100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18978887</v>
      </c>
      <c r="C956" s="4" t="inlineStr">
        <is>
          <t>ESTRUTURA TORRE - LOOKAHEAD</t>
        </is>
      </c>
      <c r="D956" s="4" t="inlineStr">
        <is>
          <t>CONCRETAGEM - BEIRAL/PILAR</t>
        </is>
      </c>
      <c r="E956" s="4" t="inlineStr">
        <is>
          <t>1º SUBSOLO</t>
        </is>
      </c>
      <c r="F956" s="119" t="n">
        <v>46111</v>
      </c>
      <c r="G956" s="119" t="n">
        <v>46111</v>
      </c>
      <c r="H956" s="119" t="n">
        <v>46293</v>
      </c>
      <c r="I956" s="4" t="n">
        <v>100</v>
      </c>
      <c r="J956" s="4" t="n">
        <v>100</v>
      </c>
      <c r="K956" s="4" t="n">
        <v>100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18978888</v>
      </c>
      <c r="C957" s="4" t="inlineStr">
        <is>
          <t>ESTRUTURA TORRE - LOOKAHEAD</t>
        </is>
      </c>
      <c r="D957" s="4" t="inlineStr">
        <is>
          <t>ARMAÇÃO VIGAS E LAJE</t>
        </is>
      </c>
      <c r="E957" s="4" t="inlineStr">
        <is>
          <t>1º SUBSOLO</t>
        </is>
      </c>
      <c r="F957" s="119" t="n">
        <v>46112</v>
      </c>
      <c r="G957" s="119" t="n">
        <v>46119</v>
      </c>
      <c r="H957" s="119" t="n">
        <v>46293</v>
      </c>
      <c r="I957" s="4" t="n">
        <v>100</v>
      </c>
      <c r="J957" s="4" t="n">
        <v>100</v>
      </c>
      <c r="K957" s="4" t="n">
        <v>100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18978889</v>
      </c>
      <c r="C958" s="4" t="inlineStr">
        <is>
          <t>ESTRUTURA TORRE - LOOKAHEAD</t>
        </is>
      </c>
      <c r="D958" s="4" t="inlineStr">
        <is>
          <t>CONCRETAGEM - LAJE</t>
        </is>
      </c>
      <c r="E958" s="4" t="inlineStr">
        <is>
          <t>1º SUBSOLO</t>
        </is>
      </c>
      <c r="F958" s="119" t="n">
        <v>46120</v>
      </c>
      <c r="G958" s="119" t="n">
        <v>46120</v>
      </c>
      <c r="H958" s="119" t="n">
        <v>46293</v>
      </c>
      <c r="I958" s="4" t="n">
        <v>100</v>
      </c>
      <c r="J958" s="4" t="n">
        <v>100</v>
      </c>
      <c r="K958" s="4" t="n">
        <v>100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36073124</v>
      </c>
      <c r="C959" s="4" t="inlineStr">
        <is>
          <t>ESTRUTURA - TRIPINHA - LOOKAHEAD</t>
        </is>
      </c>
      <c r="D959" s="4" t="inlineStr">
        <is>
          <t>-</t>
        </is>
      </c>
      <c r="E959" s="4" t="inlineStr">
        <is>
          <t>1º SUBSOLO</t>
        </is>
      </c>
      <c r="F959" s="119" t="n">
        <v>46107</v>
      </c>
      <c r="G959" s="119" t="n">
        <v>46125</v>
      </c>
      <c r="H959" s="119" t="n">
        <v>46293</v>
      </c>
      <c r="I959" s="4" t="n">
        <v>100</v>
      </c>
      <c r="J959" s="4" t="n">
        <v>100</v>
      </c>
      <c r="K959" s="4" t="n">
        <v>100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19483437</v>
      </c>
      <c r="C960" s="4" t="inlineStr">
        <is>
          <t>ESTRUTURA - TRIPINHA - LOOKAHEAD</t>
        </is>
      </c>
      <c r="D960" s="4" t="inlineStr">
        <is>
          <t>ARMAÇÃO PILARES</t>
        </is>
      </c>
      <c r="E960" s="4" t="inlineStr">
        <is>
          <t>1º SUBSOLO</t>
        </is>
      </c>
      <c r="F960" s="119" t="n">
        <v>46107</v>
      </c>
      <c r="G960" s="119" t="n">
        <v>46107</v>
      </c>
      <c r="H960" s="119" t="n">
        <v>46293</v>
      </c>
      <c r="I960" s="4" t="n">
        <v>100</v>
      </c>
      <c r="J960" s="4" t="n">
        <v>100</v>
      </c>
      <c r="K960" s="4" t="n">
        <v>100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19483438</v>
      </c>
      <c r="C961" s="4" t="inlineStr">
        <is>
          <t>ESTRUTURA - TRIPINHA - LOOKAHEAD</t>
        </is>
      </c>
      <c r="D961" s="4" t="inlineStr">
        <is>
          <t>FORMA PILARES</t>
        </is>
      </c>
      <c r="E961" s="4" t="inlineStr">
        <is>
          <t>1º SUBSOLO</t>
        </is>
      </c>
      <c r="F961" s="119" t="n">
        <v>46108</v>
      </c>
      <c r="G961" s="119" t="n">
        <v>46111</v>
      </c>
      <c r="H961" s="119" t="n">
        <v>46293</v>
      </c>
      <c r="I961" s="4" t="n">
        <v>100</v>
      </c>
      <c r="J961" s="4" t="n">
        <v>100</v>
      </c>
      <c r="K961" s="4" t="n">
        <v>100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19483439</v>
      </c>
      <c r="C962" s="4" t="inlineStr">
        <is>
          <t>ESTRUTURA - TRIPINHA - LOOKAHEAD</t>
        </is>
      </c>
      <c r="D962" s="4" t="inlineStr">
        <is>
          <t>ESCORAMENTO/BARROTEAMENTO/ARMAÇÃO</t>
        </is>
      </c>
      <c r="E962" s="4" t="inlineStr">
        <is>
          <t>1º SUBSOLO</t>
        </is>
      </c>
      <c r="F962" s="119" t="n">
        <v>46112</v>
      </c>
      <c r="G962" s="119" t="n">
        <v>46114</v>
      </c>
      <c r="H962" s="119" t="n">
        <v>46293</v>
      </c>
      <c r="I962" s="4" t="n">
        <v>100</v>
      </c>
      <c r="J962" s="4" t="n">
        <v>100</v>
      </c>
      <c r="K962" s="4" t="n">
        <v>100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19483440</v>
      </c>
      <c r="C963" s="4" t="inlineStr">
        <is>
          <t>ESTRUTURA - TRIPINHA - LOOKAHEAD</t>
        </is>
      </c>
      <c r="D963" s="4" t="inlineStr">
        <is>
          <t>ARMAÇÃO VIGAS E LAJES</t>
        </is>
      </c>
      <c r="E963" s="4" t="inlineStr">
        <is>
          <t>1º SUBSOLO</t>
        </is>
      </c>
      <c r="F963" s="119" t="n">
        <v>46118</v>
      </c>
      <c r="G963" s="119" t="n">
        <v>46122</v>
      </c>
      <c r="H963" s="119" t="n">
        <v>46293</v>
      </c>
      <c r="I963" s="4" t="n">
        <v>100</v>
      </c>
      <c r="J963" s="4" t="n">
        <v>100</v>
      </c>
      <c r="K963" s="4" t="n">
        <v>100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19483441</v>
      </c>
      <c r="C964" s="4" t="inlineStr">
        <is>
          <t>ESTRUTURA - TRIPINHA - LOOKAHEAD</t>
        </is>
      </c>
      <c r="D964" s="4" t="inlineStr">
        <is>
          <t>CONCRETAGEM LAJE</t>
        </is>
      </c>
      <c r="E964" s="4" t="inlineStr">
        <is>
          <t>1º SUBSOLO</t>
        </is>
      </c>
      <c r="F964" s="119" t="n">
        <v>46125</v>
      </c>
      <c r="G964" s="119" t="n">
        <v>46125</v>
      </c>
      <c r="H964" s="119" t="n">
        <v>46293</v>
      </c>
      <c r="I964" s="4" t="n">
        <v>100</v>
      </c>
      <c r="J964" s="4" t="n">
        <v>100</v>
      </c>
      <c r="K964" s="4" t="n">
        <v>100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39884771</v>
      </c>
      <c r="C965" s="4" t="inlineStr">
        <is>
          <t>ESTRUTURA RAMPA 6° AO 5° SUBSOLO</t>
        </is>
      </c>
      <c r="D965" s="4" t="inlineStr">
        <is>
          <t>-</t>
        </is>
      </c>
      <c r="E965" s="4" t="inlineStr">
        <is>
          <t>5º SUBSOLO</t>
        </is>
      </c>
      <c r="F965" s="119" t="n">
        <v>46111</v>
      </c>
      <c r="G965" s="119" t="n">
        <v>46128</v>
      </c>
      <c r="H965" s="119" t="n">
        <v>46293</v>
      </c>
      <c r="I965" s="4" t="n">
        <v>100</v>
      </c>
      <c r="J965" s="4" t="n">
        <v>100</v>
      </c>
      <c r="K965" s="4" t="n">
        <v>100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19483415</v>
      </c>
      <c r="C966" s="4" t="inlineStr">
        <is>
          <t>ESTRUTURA RAMPA 6° AO 5° SUBSOLO</t>
        </is>
      </c>
      <c r="D966" s="4" t="inlineStr">
        <is>
          <t>ESCORAMENTO/BARROTEAMENTO/FORRAÇÃO</t>
        </is>
      </c>
      <c r="E966" s="4" t="inlineStr">
        <is>
          <t>5º SUBSOLO</t>
        </is>
      </c>
      <c r="F966" s="119" t="n">
        <v>46111</v>
      </c>
      <c r="G966" s="119" t="n">
        <v>46118</v>
      </c>
      <c r="H966" s="119" t="n">
        <v>46293</v>
      </c>
      <c r="I966" s="4" t="n">
        <v>100</v>
      </c>
      <c r="J966" s="4" t="n">
        <v>100</v>
      </c>
      <c r="K966" s="4" t="n">
        <v>100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19483416</v>
      </c>
      <c r="C967" s="4" t="inlineStr">
        <is>
          <t>ESTRUTURA RAMPA 6° AO 5° SUBSOLO</t>
        </is>
      </c>
      <c r="D967" s="4" t="inlineStr">
        <is>
          <t>ARMAÇÃO DE VIGAS E LAJE</t>
        </is>
      </c>
      <c r="E967" s="4" t="inlineStr">
        <is>
          <t>5º SUBSOLO</t>
        </is>
      </c>
      <c r="F967" s="119" t="n">
        <v>46119</v>
      </c>
      <c r="G967" s="119" t="n">
        <v>46122</v>
      </c>
      <c r="H967" s="119" t="n">
        <v>46293</v>
      </c>
      <c r="I967" s="4" t="n">
        <v>100</v>
      </c>
      <c r="J967" s="4" t="n">
        <v>100</v>
      </c>
      <c r="K967" s="4" t="n">
        <v>100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19483417</v>
      </c>
      <c r="C968" s="4" t="inlineStr">
        <is>
          <t>ESTRUTURA RAMPA 6° AO 5° SUBSOLO</t>
        </is>
      </c>
      <c r="D968" s="4" t="inlineStr">
        <is>
          <t>TRAVAMENTO/ARREMATES</t>
        </is>
      </c>
      <c r="E968" s="4" t="inlineStr">
        <is>
          <t>5º SUBSOLO</t>
        </is>
      </c>
      <c r="F968" s="119" t="n">
        <v>46125</v>
      </c>
      <c r="G968" s="119" t="n">
        <v>46127</v>
      </c>
      <c r="H968" s="119" t="n">
        <v>46293</v>
      </c>
      <c r="I968" s="4" t="n">
        <v>100</v>
      </c>
      <c r="J968" s="4" t="n">
        <v>100</v>
      </c>
      <c r="K968" s="4" t="n">
        <v>100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19483418</v>
      </c>
      <c r="C969" s="4" t="inlineStr">
        <is>
          <t>ESTRUTURA RAMPA 6° AO 5° SUBSOLO</t>
        </is>
      </c>
      <c r="D969" s="4" t="inlineStr">
        <is>
          <t>CONCRETAGEM LAJE/RAMPA</t>
        </is>
      </c>
      <c r="E969" s="4" t="inlineStr">
        <is>
          <t>5º SUBSOLO</t>
        </is>
      </c>
      <c r="F969" s="119" t="n">
        <v>46128</v>
      </c>
      <c r="G969" s="119" t="n">
        <v>46128</v>
      </c>
      <c r="H969" s="119" t="n">
        <v>46293</v>
      </c>
      <c r="I969" s="4" t="n">
        <v>100</v>
      </c>
      <c r="J969" s="4" t="n">
        <v>100</v>
      </c>
      <c r="K969" s="4" t="n">
        <v>100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39886017</v>
      </c>
      <c r="C970" s="4" t="inlineStr">
        <is>
          <t>ESTRUTURA - ESCADA DA TORRE</t>
        </is>
      </c>
      <c r="D970" s="4" t="inlineStr">
        <is>
          <t>-</t>
        </is>
      </c>
      <c r="E970" s="4" t="inlineStr">
        <is>
          <t>3º SUBSOLO</t>
        </is>
      </c>
      <c r="F970" s="119" t="n">
        <v>46112</v>
      </c>
      <c r="G970" s="119" t="n">
        <v>46120</v>
      </c>
      <c r="H970" s="119" t="n">
        <v>46293</v>
      </c>
      <c r="I970" s="4" t="n">
        <v>100</v>
      </c>
      <c r="J970" s="4" t="n">
        <v>100</v>
      </c>
      <c r="K970" s="4" t="n">
        <v>100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19483454</v>
      </c>
      <c r="C971" s="4" t="inlineStr">
        <is>
          <t>ESTRUTURA - ESCADA DA TORRE</t>
        </is>
      </c>
      <c r="D971" s="4" t="inlineStr">
        <is>
          <t>FORMA 1° ETAPA</t>
        </is>
      </c>
      <c r="E971" s="4" t="inlineStr">
        <is>
          <t>3º SUBSOLO</t>
        </is>
      </c>
      <c r="F971" s="119" t="n">
        <v>46112</v>
      </c>
      <c r="G971" s="119" t="n">
        <v>46113</v>
      </c>
      <c r="H971" s="119" t="n">
        <v>46293</v>
      </c>
      <c r="I971" s="4" t="n">
        <v>100</v>
      </c>
      <c r="J971" s="4" t="n">
        <v>100</v>
      </c>
      <c r="K971" s="4" t="n">
        <v>100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19483455</v>
      </c>
      <c r="C972" s="4" t="inlineStr">
        <is>
          <t>ESTRUTURA - ESCADA DA TORRE</t>
        </is>
      </c>
      <c r="D972" s="4" t="inlineStr">
        <is>
          <t>FURO E COLA - ARMAÇÃO</t>
        </is>
      </c>
      <c r="E972" s="4" t="inlineStr">
        <is>
          <t>3º SUBSOLO</t>
        </is>
      </c>
      <c r="F972" s="119" t="n">
        <v>46114</v>
      </c>
      <c r="G972" s="119" t="n">
        <v>46118</v>
      </c>
      <c r="H972" s="119" t="n">
        <v>46293</v>
      </c>
      <c r="I972" s="4" t="n">
        <v>100</v>
      </c>
      <c r="J972" s="4" t="n">
        <v>100</v>
      </c>
      <c r="K972" s="4" t="n">
        <v>100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19483456</v>
      </c>
      <c r="C973" s="4" t="inlineStr">
        <is>
          <t>ESTRUTURA - ESCADA DA TORRE</t>
        </is>
      </c>
      <c r="D973" s="4" t="inlineStr">
        <is>
          <t>FORMA 2° ETAPA</t>
        </is>
      </c>
      <c r="E973" s="4" t="inlineStr">
        <is>
          <t>3º SUBSOLO</t>
        </is>
      </c>
      <c r="F973" s="119" t="n">
        <v>46119</v>
      </c>
      <c r="G973" s="119" t="n">
        <v>46119</v>
      </c>
      <c r="H973" s="119" t="n">
        <v>46293</v>
      </c>
      <c r="I973" s="4" t="n">
        <v>100</v>
      </c>
      <c r="J973" s="4" t="n">
        <v>100</v>
      </c>
      <c r="K973" s="4" t="n">
        <v>100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19483457</v>
      </c>
      <c r="C974" s="4" t="inlineStr">
        <is>
          <t>ESTRUTURA - ESCADA DA TORRE</t>
        </is>
      </c>
      <c r="D974" s="4" t="inlineStr">
        <is>
          <t>CONCRETAGEM</t>
        </is>
      </c>
      <c r="E974" s="4" t="inlineStr">
        <is>
          <t>3º SUBSOLO</t>
        </is>
      </c>
      <c r="F974" s="119" t="n">
        <v>46120</v>
      </c>
      <c r="G974" s="119" t="n">
        <v>46120</v>
      </c>
      <c r="H974" s="119" t="n">
        <v>46293</v>
      </c>
      <c r="I974" s="4" t="n">
        <v>100</v>
      </c>
      <c r="J974" s="4" t="n">
        <v>100</v>
      </c>
      <c r="K974" s="4" t="n">
        <v>100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26218308</v>
      </c>
      <c r="C975" s="4" t="inlineStr">
        <is>
          <t>ESTRUTURA - PROJEÇÃO CONCORDIA - MEDIÇÃO</t>
        </is>
      </c>
      <c r="D975" s="4" t="inlineStr">
        <is>
          <t>-</t>
        </is>
      </c>
      <c r="E975" s="4" t="inlineStr">
        <is>
          <t>1º SUBSOLO</t>
        </is>
      </c>
      <c r="F975" s="119" t="n">
        <v>46114</v>
      </c>
      <c r="G975" s="119" t="n">
        <v>46136</v>
      </c>
      <c r="H975" s="119" t="n">
        <v>46293</v>
      </c>
      <c r="I975" s="4" t="n">
        <v>100</v>
      </c>
      <c r="J975" s="4" t="n">
        <v>100</v>
      </c>
      <c r="K975" s="4" t="n">
        <v>100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9364347</v>
      </c>
      <c r="C976" s="4" t="inlineStr">
        <is>
          <t>ESTRUTURA - PROJEÇÃO CONCORDIA - MEDIÇÃO</t>
        </is>
      </c>
      <c r="D976" s="4" t="inlineStr">
        <is>
          <t>Forma Pilar</t>
        </is>
      </c>
      <c r="E976" s="4" t="inlineStr">
        <is>
          <t>1º SUBSOLO</t>
        </is>
      </c>
      <c r="F976" s="119" t="n">
        <v>46114</v>
      </c>
      <c r="G976" s="119" t="n">
        <v>46120</v>
      </c>
      <c r="H976" s="119" t="n">
        <v>46293</v>
      </c>
      <c r="I976" s="4" t="n">
        <v>100</v>
      </c>
      <c r="J976" s="4" t="n">
        <v>100</v>
      </c>
      <c r="K976" s="4" t="n">
        <v>100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9364348</v>
      </c>
      <c r="C977" s="4" t="inlineStr">
        <is>
          <t>ESTRUTURA - PROJEÇÃO CONCORDIA - MEDIÇÃO</t>
        </is>
      </c>
      <c r="D977" s="4" t="inlineStr">
        <is>
          <t>Armação Pilar</t>
        </is>
      </c>
      <c r="E977" s="4" t="inlineStr">
        <is>
          <t>1º SUBSOLO</t>
        </is>
      </c>
      <c r="F977" s="119" t="n">
        <v>46120</v>
      </c>
      <c r="G977" s="119" t="n">
        <v>46125</v>
      </c>
      <c r="H977" s="119" t="n">
        <v>46293</v>
      </c>
      <c r="I977" s="4" t="n">
        <v>100</v>
      </c>
      <c r="J977" s="4" t="n">
        <v>100</v>
      </c>
      <c r="K977" s="4" t="n">
        <v>100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9364349</v>
      </c>
      <c r="C978" s="4" t="inlineStr">
        <is>
          <t>ESTRUTURA - PROJEÇÃO CONCORDIA - MEDIÇÃO</t>
        </is>
      </c>
      <c r="D978" s="4" t="inlineStr">
        <is>
          <t>Escoramento</t>
        </is>
      </c>
      <c r="E978" s="4" t="inlineStr">
        <is>
          <t>1º SUBSOLO</t>
        </is>
      </c>
      <c r="F978" s="119" t="n">
        <v>46121</v>
      </c>
      <c r="G978" s="119" t="n">
        <v>46126</v>
      </c>
      <c r="H978" s="119" t="n">
        <v>46293</v>
      </c>
      <c r="I978" s="4" t="n">
        <v>100</v>
      </c>
      <c r="J978" s="4" t="n">
        <v>100</v>
      </c>
      <c r="K978" s="4" t="n">
        <v>100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9364350</v>
      </c>
      <c r="C979" s="4" t="inlineStr">
        <is>
          <t>ESTRUTURA - PROJEÇÃO CONCORDIA - MEDIÇÃO</t>
        </is>
      </c>
      <c r="D979" s="4" t="inlineStr">
        <is>
          <t>Concretagem Pilar</t>
        </is>
      </c>
      <c r="E979" s="4" t="inlineStr">
        <is>
          <t>1º SUBSOLO</t>
        </is>
      </c>
      <c r="F979" s="119" t="n">
        <v>46127</v>
      </c>
      <c r="G979" s="119" t="n">
        <v>46127</v>
      </c>
      <c r="H979" s="119" t="n">
        <v>46293</v>
      </c>
      <c r="I979" s="4" t="n">
        <v>100</v>
      </c>
      <c r="J979" s="4" t="n">
        <v>100</v>
      </c>
      <c r="K979" s="4" t="n">
        <v>100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9364351</v>
      </c>
      <c r="C980" s="4" t="inlineStr">
        <is>
          <t>ESTRUTURA - PROJEÇÃO CONCORDIA - MEDIÇÃO</t>
        </is>
      </c>
      <c r="D980" s="4" t="inlineStr">
        <is>
          <t>Forma Vigas e Lajes</t>
        </is>
      </c>
      <c r="E980" s="4" t="inlineStr">
        <is>
          <t>1º SUBSOLO</t>
        </is>
      </c>
      <c r="F980" s="119" t="n">
        <v>46128</v>
      </c>
      <c r="G980" s="119" t="n">
        <v>46134</v>
      </c>
      <c r="H980" s="119" t="n">
        <v>46293</v>
      </c>
      <c r="I980" s="4" t="n">
        <v>100</v>
      </c>
      <c r="J980" s="4" t="n">
        <v>100</v>
      </c>
      <c r="K980" s="4" t="n">
        <v>100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9364352</v>
      </c>
      <c r="C981" s="4" t="inlineStr">
        <is>
          <t>ESTRUTURA - PROJEÇÃO CONCORDIA - MEDIÇÃO</t>
        </is>
      </c>
      <c r="D981" s="4" t="inlineStr">
        <is>
          <t>Armação Vigas e Lajes</t>
        </is>
      </c>
      <c r="E981" s="4" t="inlineStr">
        <is>
          <t>1º SUBSOLO</t>
        </is>
      </c>
      <c r="F981" s="119" t="n">
        <v>46129</v>
      </c>
      <c r="G981" s="119" t="n">
        <v>46135</v>
      </c>
      <c r="H981" s="119" t="n">
        <v>46293</v>
      </c>
      <c r="I981" s="4" t="n">
        <v>100</v>
      </c>
      <c r="J981" s="4" t="n">
        <v>100</v>
      </c>
      <c r="K981" s="4" t="n">
        <v>100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9364353</v>
      </c>
      <c r="C982" s="4" t="inlineStr">
        <is>
          <t>ESTRUTURA - PROJEÇÃO CONCORDIA - MEDIÇÃO</t>
        </is>
      </c>
      <c r="D982" s="4" t="inlineStr">
        <is>
          <t>Passagem Hidráulica</t>
        </is>
      </c>
      <c r="E982" s="4" t="inlineStr">
        <is>
          <t>1º SUBSOLO</t>
        </is>
      </c>
      <c r="F982" s="119" t="n">
        <v>46134</v>
      </c>
      <c r="G982" s="119" t="n">
        <v>46135</v>
      </c>
      <c r="H982" s="119" t="n">
        <v>46293</v>
      </c>
      <c r="I982" s="4" t="n">
        <v>100</v>
      </c>
      <c r="J982" s="4" t="n">
        <v>100</v>
      </c>
      <c r="K982" s="4" t="n">
        <v>100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9364354</v>
      </c>
      <c r="C983" s="4" t="inlineStr">
        <is>
          <t>ESTRUTURA - PROJEÇÃO CONCORDIA - MEDIÇÃO</t>
        </is>
      </c>
      <c r="D983" s="4" t="inlineStr">
        <is>
          <t>Passagem Elétrica</t>
        </is>
      </c>
      <c r="E983" s="4" t="inlineStr">
        <is>
          <t>1º SUBSOLO</t>
        </is>
      </c>
      <c r="F983" s="119" t="n">
        <v>46135</v>
      </c>
      <c r="G983" s="119" t="n">
        <v>46135</v>
      </c>
      <c r="H983" s="119" t="n">
        <v>46293</v>
      </c>
      <c r="I983" s="4" t="n">
        <v>100</v>
      </c>
      <c r="J983" s="4" t="n">
        <v>100</v>
      </c>
      <c r="K983" s="4" t="n">
        <v>100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9364355</v>
      </c>
      <c r="C984" s="4" t="inlineStr">
        <is>
          <t>ESTRUTURA - PROJEÇÃO CONCORDIA - MEDIÇÃO</t>
        </is>
      </c>
      <c r="D984" s="4" t="inlineStr">
        <is>
          <t>Concretagem</t>
        </is>
      </c>
      <c r="E984" s="4" t="inlineStr">
        <is>
          <t>1º SUBSOLO</t>
        </is>
      </c>
      <c r="F984" s="119" t="n">
        <v>46136</v>
      </c>
      <c r="G984" s="119" t="n">
        <v>46136</v>
      </c>
      <c r="H984" s="119" t="n">
        <v>46293</v>
      </c>
      <c r="I984" s="4" t="n">
        <v>100</v>
      </c>
      <c r="J984" s="4" t="n">
        <v>100</v>
      </c>
      <c r="K984" s="4" t="n">
        <v>100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39122863</v>
      </c>
      <c r="C985" s="4" t="inlineStr">
        <is>
          <t>ESTRUTURA CONCORDIA - LOOKAHEAD</t>
        </is>
      </c>
      <c r="D985" s="4" t="inlineStr">
        <is>
          <t>-</t>
        </is>
      </c>
      <c r="E985" s="4" t="inlineStr">
        <is>
          <t>1º SUBSOLO</t>
        </is>
      </c>
      <c r="F985" s="119" t="n">
        <v>46114</v>
      </c>
      <c r="G985" s="119" t="n">
        <v>46136</v>
      </c>
      <c r="H985" s="119" t="n">
        <v>46293</v>
      </c>
      <c r="I985" s="4" t="n">
        <v>100</v>
      </c>
      <c r="J985" s="4" t="n">
        <v>100</v>
      </c>
      <c r="K985" s="4" t="n">
        <v>100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18978988</v>
      </c>
      <c r="C986" s="4" t="inlineStr">
        <is>
          <t>ESTRUTURA CONCORDIA - LOOKAHEAD</t>
        </is>
      </c>
      <c r="D986" s="4" t="inlineStr">
        <is>
          <t>ARMAÇÃO DE PILAR</t>
        </is>
      </c>
      <c r="E986" s="4" t="inlineStr">
        <is>
          <t>1º SUBSOLO</t>
        </is>
      </c>
      <c r="F986" s="119" t="n">
        <v>46114</v>
      </c>
      <c r="G986" s="119" t="n">
        <v>46119</v>
      </c>
      <c r="H986" s="119" t="n">
        <v>46293</v>
      </c>
      <c r="I986" s="4" t="n">
        <v>100</v>
      </c>
      <c r="J986" s="4" t="n">
        <v>100</v>
      </c>
      <c r="K986" s="4" t="n">
        <v>100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18978989</v>
      </c>
      <c r="C987" s="4" t="inlineStr">
        <is>
          <t>ESTRUTURA CONCORDIA - LOOKAHEAD</t>
        </is>
      </c>
      <c r="D987" s="4" t="inlineStr">
        <is>
          <t>FORMA DE PILAR</t>
        </is>
      </c>
      <c r="E987" s="4" t="inlineStr">
        <is>
          <t>1º SUBSOLO</t>
        </is>
      </c>
      <c r="F987" s="119" t="n">
        <v>46118</v>
      </c>
      <c r="G987" s="119" t="n">
        <v>46120</v>
      </c>
      <c r="H987" s="119" t="n">
        <v>46293</v>
      </c>
      <c r="I987" s="4" t="n">
        <v>100</v>
      </c>
      <c r="J987" s="4" t="n">
        <v>100</v>
      </c>
      <c r="K987" s="4" t="n">
        <v>100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18978990</v>
      </c>
      <c r="C988" s="4" t="inlineStr">
        <is>
          <t>ESTRUTURA CONCORDIA - LOOKAHEAD</t>
        </is>
      </c>
      <c r="D988" s="4" t="inlineStr">
        <is>
          <t>ESCORAMENTO, BARROTEAMENTO E FORRAÇÃO</t>
        </is>
      </c>
      <c r="E988" s="4" t="inlineStr">
        <is>
          <t>1º SUBSOLO</t>
        </is>
      </c>
      <c r="F988" s="119" t="n">
        <v>46121</v>
      </c>
      <c r="G988" s="119" t="n">
        <v>46129</v>
      </c>
      <c r="H988" s="119" t="n">
        <v>46293</v>
      </c>
      <c r="I988" s="4" t="n">
        <v>100</v>
      </c>
      <c r="J988" s="4" t="n">
        <v>100</v>
      </c>
      <c r="K988" s="4" t="n">
        <v>100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18978991</v>
      </c>
      <c r="C989" s="4" t="inlineStr">
        <is>
          <t>ESTRUTURA CONCORDIA - LOOKAHEAD</t>
        </is>
      </c>
      <c r="D989" s="4" t="inlineStr">
        <is>
          <t>ARMAÇÃO - BEIRAL</t>
        </is>
      </c>
      <c r="E989" s="4" t="inlineStr">
        <is>
          <t>1º SUBSOLO</t>
        </is>
      </c>
      <c r="F989" s="119" t="n">
        <v>46126</v>
      </c>
      <c r="G989" s="119" t="n">
        <v>46127</v>
      </c>
      <c r="H989" s="119" t="n">
        <v>46293</v>
      </c>
      <c r="I989" s="4" t="n">
        <v>100</v>
      </c>
      <c r="J989" s="4" t="n">
        <v>100</v>
      </c>
      <c r="K989" s="4" t="n">
        <v>100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18978992</v>
      </c>
      <c r="C990" s="4" t="inlineStr">
        <is>
          <t>ESTRUTURA CONCORDIA - LOOKAHEAD</t>
        </is>
      </c>
      <c r="D990" s="4" t="inlineStr">
        <is>
          <t>CONCRETAGEM - BEIRAL/PILAR</t>
        </is>
      </c>
      <c r="E990" s="4" t="inlineStr">
        <is>
          <t>1º SUBSOLO</t>
        </is>
      </c>
      <c r="F990" s="119" t="n">
        <v>46128</v>
      </c>
      <c r="G990" s="119" t="n">
        <v>46128</v>
      </c>
      <c r="H990" s="119" t="n">
        <v>46293</v>
      </c>
      <c r="I990" s="4" t="n">
        <v>100</v>
      </c>
      <c r="J990" s="4" t="n">
        <v>100</v>
      </c>
      <c r="K990" s="4" t="n">
        <v>100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18978993</v>
      </c>
      <c r="C991" s="4" t="inlineStr">
        <is>
          <t>ESTRUTURA CONCORDIA - LOOKAHEAD</t>
        </is>
      </c>
      <c r="D991" s="4" t="inlineStr">
        <is>
          <t>ARMAÇÃO VIGAS E LAJE</t>
        </is>
      </c>
      <c r="E991" s="4" t="inlineStr">
        <is>
          <t>1º SUBSOLO</t>
        </is>
      </c>
      <c r="F991" s="119" t="n">
        <v>46128</v>
      </c>
      <c r="G991" s="119" t="n">
        <v>46135</v>
      </c>
      <c r="H991" s="119" t="n">
        <v>46293</v>
      </c>
      <c r="I991" s="4" t="n">
        <v>100</v>
      </c>
      <c r="J991" s="4" t="n">
        <v>100</v>
      </c>
      <c r="K991" s="4" t="n">
        <v>100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18978994</v>
      </c>
      <c r="C992" s="4" t="inlineStr">
        <is>
          <t>ESTRUTURA CONCORDIA - LOOKAHEAD</t>
        </is>
      </c>
      <c r="D992" s="4" t="inlineStr">
        <is>
          <t>CONCRETAGEM - LAJE</t>
        </is>
      </c>
      <c r="E992" s="4" t="inlineStr">
        <is>
          <t>1º SUBSOLO</t>
        </is>
      </c>
      <c r="F992" s="119" t="n">
        <v>46136</v>
      </c>
      <c r="G992" s="119" t="n">
        <v>46136</v>
      </c>
      <c r="H992" s="119" t="n">
        <v>46293</v>
      </c>
      <c r="I992" s="4" t="n">
        <v>100</v>
      </c>
      <c r="J992" s="4" t="n">
        <v>100</v>
      </c>
      <c r="K992" s="4" t="n">
        <v>100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26218309</v>
      </c>
      <c r="C993" s="4" t="inlineStr">
        <is>
          <t>ESTRUTURA- PROJEÇÃO OLYMPUS - MEDIÇÃO</t>
        </is>
      </c>
      <c r="D993" s="4" t="inlineStr">
        <is>
          <t>-</t>
        </is>
      </c>
      <c r="E993" s="4" t="inlineStr">
        <is>
          <t>1º SUBSOLO</t>
        </is>
      </c>
      <c r="F993" s="119" t="n">
        <v>46118</v>
      </c>
      <c r="G993" s="119" t="n">
        <v>46139</v>
      </c>
      <c r="H993" s="119" t="n">
        <v>46293</v>
      </c>
      <c r="I993" s="4" t="n">
        <v>100</v>
      </c>
      <c r="J993" s="4" t="n">
        <v>100</v>
      </c>
      <c r="K993" s="4" t="n">
        <v>100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9364401</v>
      </c>
      <c r="C994" s="4" t="inlineStr">
        <is>
          <t>ESTRUTURA- PROJEÇÃO OLYMPUS - MEDIÇÃO</t>
        </is>
      </c>
      <c r="D994" s="4" t="inlineStr">
        <is>
          <t>Forma Pilar</t>
        </is>
      </c>
      <c r="E994" s="4" t="inlineStr">
        <is>
          <t>1º SUBSOLO</t>
        </is>
      </c>
      <c r="F994" s="119" t="n">
        <v>46118</v>
      </c>
      <c r="G994" s="119" t="n">
        <v>46121</v>
      </c>
      <c r="H994" s="119" t="n">
        <v>46293</v>
      </c>
      <c r="I994" s="4" t="n">
        <v>100</v>
      </c>
      <c r="J994" s="4" t="n">
        <v>100</v>
      </c>
      <c r="K994" s="4" t="n">
        <v>100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9364402</v>
      </c>
      <c r="C995" s="4" t="inlineStr">
        <is>
          <t>ESTRUTURA- PROJEÇÃO OLYMPUS - MEDIÇÃO</t>
        </is>
      </c>
      <c r="D995" s="4" t="inlineStr">
        <is>
          <t>Armação Pilar</t>
        </is>
      </c>
      <c r="E995" s="4" t="inlineStr">
        <is>
          <t>1º SUBSOLO</t>
        </is>
      </c>
      <c r="F995" s="119" t="n">
        <v>46121</v>
      </c>
      <c r="G995" s="119" t="n">
        <v>46126</v>
      </c>
      <c r="H995" s="119" t="n">
        <v>46293</v>
      </c>
      <c r="I995" s="4" t="n">
        <v>100</v>
      </c>
      <c r="J995" s="4" t="n">
        <v>100</v>
      </c>
      <c r="K995" s="4" t="n">
        <v>100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9364403</v>
      </c>
      <c r="C996" s="4" t="inlineStr">
        <is>
          <t>ESTRUTURA- PROJEÇÃO OLYMPUS - MEDIÇÃO</t>
        </is>
      </c>
      <c r="D996" s="4" t="inlineStr">
        <is>
          <t>Escoramento</t>
        </is>
      </c>
      <c r="E996" s="4" t="inlineStr">
        <is>
          <t>1º SUBSOLO</t>
        </is>
      </c>
      <c r="F996" s="119" t="n">
        <v>46122</v>
      </c>
      <c r="G996" s="119" t="n">
        <v>46127</v>
      </c>
      <c r="H996" s="119" t="n">
        <v>46293</v>
      </c>
      <c r="I996" s="4" t="n">
        <v>100</v>
      </c>
      <c r="J996" s="4" t="n">
        <v>100</v>
      </c>
      <c r="K996" s="4" t="n">
        <v>100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9364404</v>
      </c>
      <c r="C997" s="4" t="inlineStr">
        <is>
          <t>ESTRUTURA- PROJEÇÃO OLYMPUS - MEDIÇÃO</t>
        </is>
      </c>
      <c r="D997" s="4" t="inlineStr">
        <is>
          <t>Concretagem Pilar</t>
        </is>
      </c>
      <c r="E997" s="4" t="inlineStr">
        <is>
          <t>1º SUBSOLO</t>
        </is>
      </c>
      <c r="F997" s="119" t="n">
        <v>46128</v>
      </c>
      <c r="G997" s="119" t="n">
        <v>46128</v>
      </c>
      <c r="H997" s="119" t="n">
        <v>46293</v>
      </c>
      <c r="I997" s="4" t="n">
        <v>100</v>
      </c>
      <c r="J997" s="4" t="n">
        <v>100</v>
      </c>
      <c r="K997" s="4" t="n">
        <v>100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9364405</v>
      </c>
      <c r="C998" s="4" t="inlineStr">
        <is>
          <t>ESTRUTURA- PROJEÇÃO OLYMPUS - MEDIÇÃO</t>
        </is>
      </c>
      <c r="D998" s="4" t="inlineStr">
        <is>
          <t>Forma Vigas e Lajes</t>
        </is>
      </c>
      <c r="E998" s="4" t="inlineStr">
        <is>
          <t>1º SUBSOLO</t>
        </is>
      </c>
      <c r="F998" s="119" t="n">
        <v>46129</v>
      </c>
      <c r="G998" s="119" t="n">
        <v>46135</v>
      </c>
      <c r="H998" s="119" t="n">
        <v>46293</v>
      </c>
      <c r="I998" s="4" t="n">
        <v>100</v>
      </c>
      <c r="J998" s="4" t="n">
        <v>100</v>
      </c>
      <c r="K998" s="4" t="n">
        <v>100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9364406</v>
      </c>
      <c r="C999" s="4" t="inlineStr">
        <is>
          <t>ESTRUTURA- PROJEÇÃO OLYMPUS - MEDIÇÃO</t>
        </is>
      </c>
      <c r="D999" s="4" t="inlineStr">
        <is>
          <t>Armação Vigas e Lajes</t>
        </is>
      </c>
      <c r="E999" s="4" t="inlineStr">
        <is>
          <t>1º SUBSOLO</t>
        </is>
      </c>
      <c r="F999" s="119" t="n">
        <v>46132</v>
      </c>
      <c r="G999" s="119" t="n">
        <v>46136</v>
      </c>
      <c r="H999" s="119" t="n">
        <v>46293</v>
      </c>
      <c r="I999" s="4" t="n">
        <v>100</v>
      </c>
      <c r="J999" s="4" t="n">
        <v>100</v>
      </c>
      <c r="K999" s="4" t="n">
        <v>100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9364407</v>
      </c>
      <c r="C1000" s="4" t="inlineStr">
        <is>
          <t>ESTRUTURA- PROJEÇÃO OLYMPUS - MEDIÇÃO</t>
        </is>
      </c>
      <c r="D1000" s="4" t="inlineStr">
        <is>
          <t>Passagem Hidráulica</t>
        </is>
      </c>
      <c r="E1000" s="4" t="inlineStr">
        <is>
          <t>1º SUBSOLO</t>
        </is>
      </c>
      <c r="F1000" s="119" t="n">
        <v>46135</v>
      </c>
      <c r="G1000" s="119" t="n">
        <v>46136</v>
      </c>
      <c r="H1000" s="119" t="n">
        <v>46293</v>
      </c>
      <c r="I1000" s="4" t="n">
        <v>100</v>
      </c>
      <c r="J1000" s="4" t="n">
        <v>100</v>
      </c>
      <c r="K1000" s="4" t="n">
        <v>100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9364408</v>
      </c>
      <c r="C1001" s="4" t="inlineStr">
        <is>
          <t>ESTRUTURA- PROJEÇÃO OLYMPUS - MEDIÇÃO</t>
        </is>
      </c>
      <c r="D1001" s="4" t="inlineStr">
        <is>
          <t>Passagem Elétrica</t>
        </is>
      </c>
      <c r="E1001" s="4" t="inlineStr">
        <is>
          <t>1º SUBSOLO</t>
        </is>
      </c>
      <c r="F1001" s="119" t="n">
        <v>46136</v>
      </c>
      <c r="G1001" s="119" t="n">
        <v>46136</v>
      </c>
      <c r="H1001" s="119" t="n">
        <v>46293</v>
      </c>
      <c r="I1001" s="4" t="n">
        <v>100</v>
      </c>
      <c r="J1001" s="4" t="n">
        <v>100</v>
      </c>
      <c r="K1001" s="4" t="n">
        <v>100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9364409</v>
      </c>
      <c r="C1002" s="4" t="inlineStr">
        <is>
          <t>ESTRUTURA- PROJEÇÃO OLYMPUS - MEDIÇÃO</t>
        </is>
      </c>
      <c r="D1002" s="4" t="inlineStr">
        <is>
          <t>Concretagem</t>
        </is>
      </c>
      <c r="E1002" s="4" t="inlineStr">
        <is>
          <t>1º SUBSOLO</t>
        </is>
      </c>
      <c r="F1002" s="119" t="n">
        <v>46139</v>
      </c>
      <c r="G1002" s="119" t="n">
        <v>46139</v>
      </c>
      <c r="H1002" s="119" t="n">
        <v>46293</v>
      </c>
      <c r="I1002" s="4" t="n">
        <v>100</v>
      </c>
      <c r="J1002" s="4" t="n">
        <v>100</v>
      </c>
      <c r="K1002" s="4" t="n">
        <v>100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39124198</v>
      </c>
      <c r="C1003" s="4" t="inlineStr">
        <is>
          <t>ESTRUTURA OLYMPUS - LOOKAHEAD</t>
        </is>
      </c>
      <c r="D1003" s="4" t="inlineStr">
        <is>
          <t>-</t>
        </is>
      </c>
      <c r="E1003" s="4" t="inlineStr">
        <is>
          <t>1º SUBSOLO</t>
        </is>
      </c>
      <c r="F1003" s="119" t="n">
        <v>46118</v>
      </c>
      <c r="G1003" s="119" t="n">
        <v>46139</v>
      </c>
      <c r="H1003" s="119" t="n">
        <v>46293</v>
      </c>
      <c r="I1003" s="4" t="n">
        <v>100</v>
      </c>
      <c r="J1003" s="4" t="n">
        <v>100</v>
      </c>
      <c r="K1003" s="4" t="n">
        <v>100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18979735</v>
      </c>
      <c r="C1004" s="4" t="inlineStr">
        <is>
          <t>ESTRUTURA OLYMPUS - LOOKAHEAD</t>
        </is>
      </c>
      <c r="D1004" s="4" t="inlineStr">
        <is>
          <t>ARMAÇÃO DE PILAR</t>
        </is>
      </c>
      <c r="E1004" s="4" t="inlineStr">
        <is>
          <t>1º SUBSOLO</t>
        </is>
      </c>
      <c r="F1004" s="119" t="n">
        <v>46118</v>
      </c>
      <c r="G1004" s="119" t="n">
        <v>46120</v>
      </c>
      <c r="H1004" s="119" t="n">
        <v>46293</v>
      </c>
      <c r="I1004" s="4" t="n">
        <v>100</v>
      </c>
      <c r="J1004" s="4" t="n">
        <v>100</v>
      </c>
      <c r="K1004" s="4" t="n">
        <v>100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18979736</v>
      </c>
      <c r="C1005" s="4" t="inlineStr">
        <is>
          <t>ESTRUTURA OLYMPUS - LOOKAHEAD</t>
        </is>
      </c>
      <c r="D1005" s="4" t="inlineStr">
        <is>
          <t>FORMA DE PILAR</t>
        </is>
      </c>
      <c r="E1005" s="4" t="inlineStr">
        <is>
          <t>1º SUBSOLO</t>
        </is>
      </c>
      <c r="F1005" s="119" t="n">
        <v>46119</v>
      </c>
      <c r="G1005" s="119" t="n">
        <v>46121</v>
      </c>
      <c r="H1005" s="119" t="n">
        <v>46293</v>
      </c>
      <c r="I1005" s="4" t="n">
        <v>100</v>
      </c>
      <c r="J1005" s="4" t="n">
        <v>100</v>
      </c>
      <c r="K1005" s="4" t="n">
        <v>100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18979737</v>
      </c>
      <c r="C1006" s="4" t="inlineStr">
        <is>
          <t>ESTRUTURA OLYMPUS - LOOKAHEAD</t>
        </is>
      </c>
      <c r="D1006" s="4" t="inlineStr">
        <is>
          <t>ESCORAMENTO/BARROTEAMENTO/FORRAÇÃO</t>
        </is>
      </c>
      <c r="E1006" s="4" t="inlineStr">
        <is>
          <t>1º SUBSOLO</t>
        </is>
      </c>
      <c r="F1006" s="119" t="n">
        <v>46121</v>
      </c>
      <c r="G1006" s="119" t="n">
        <v>46129</v>
      </c>
      <c r="H1006" s="119" t="n">
        <v>46293</v>
      </c>
      <c r="I1006" s="4" t="n">
        <v>100</v>
      </c>
      <c r="J1006" s="4" t="n">
        <v>100</v>
      </c>
      <c r="K1006" s="4" t="n">
        <v>100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18979738</v>
      </c>
      <c r="C1007" s="4" t="inlineStr">
        <is>
          <t>ESTRUTURA OLYMPUS - LOOKAHEAD</t>
        </is>
      </c>
      <c r="D1007" s="4" t="inlineStr">
        <is>
          <t>ARMAÇÃO DO BEIRAL</t>
        </is>
      </c>
      <c r="E1007" s="4" t="inlineStr">
        <is>
          <t>1º SUBSOLO</t>
        </is>
      </c>
      <c r="F1007" s="119" t="n">
        <v>46126</v>
      </c>
      <c r="G1007" s="119" t="n">
        <v>46127</v>
      </c>
      <c r="H1007" s="119" t="n">
        <v>46293</v>
      </c>
      <c r="I1007" s="4" t="n">
        <v>100</v>
      </c>
      <c r="J1007" s="4" t="n">
        <v>100</v>
      </c>
      <c r="K1007" s="4" t="n">
        <v>100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18979739</v>
      </c>
      <c r="C1008" s="4" t="inlineStr">
        <is>
          <t>ESTRUTURA OLYMPUS - LOOKAHEAD</t>
        </is>
      </c>
      <c r="D1008" s="4" t="inlineStr">
        <is>
          <t>CONCRETAGEM DO BEIRAL/PILAR</t>
        </is>
      </c>
      <c r="E1008" s="4" t="inlineStr">
        <is>
          <t>1º SUBSOLO</t>
        </is>
      </c>
      <c r="F1008" s="119" t="n">
        <v>46128</v>
      </c>
      <c r="G1008" s="119" t="n">
        <v>46128</v>
      </c>
      <c r="H1008" s="119" t="n">
        <v>46293</v>
      </c>
      <c r="I1008" s="4" t="n">
        <v>100</v>
      </c>
      <c r="J1008" s="4" t="n">
        <v>100</v>
      </c>
      <c r="K1008" s="4" t="n">
        <v>100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18979740</v>
      </c>
      <c r="C1009" s="4" t="inlineStr">
        <is>
          <t>ESTRUTURA OLYMPUS - LOOKAHEAD</t>
        </is>
      </c>
      <c r="D1009" s="4" t="inlineStr">
        <is>
          <t>ARMAÇÃO VIGAS E LAJE</t>
        </is>
      </c>
      <c r="E1009" s="4" t="inlineStr">
        <is>
          <t>1º SUBSOLO</t>
        </is>
      </c>
      <c r="F1009" s="119" t="n">
        <v>46129</v>
      </c>
      <c r="G1009" s="119" t="n">
        <v>46136</v>
      </c>
      <c r="H1009" s="119" t="n">
        <v>46293</v>
      </c>
      <c r="I1009" s="4" t="n">
        <v>100</v>
      </c>
      <c r="J1009" s="4" t="n">
        <v>100</v>
      </c>
      <c r="K1009" s="4" t="n">
        <v>100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18979741</v>
      </c>
      <c r="C1010" s="4" t="inlineStr">
        <is>
          <t>ESTRUTURA OLYMPUS - LOOKAHEAD</t>
        </is>
      </c>
      <c r="D1010" s="4" t="inlineStr">
        <is>
          <t>CONCRETAGEM LAJE</t>
        </is>
      </c>
      <c r="E1010" s="4" t="inlineStr">
        <is>
          <t>1º SUBSOLO</t>
        </is>
      </c>
      <c r="F1010" s="119" t="n">
        <v>46139</v>
      </c>
      <c r="G1010" s="119" t="n">
        <v>46139</v>
      </c>
      <c r="H1010" s="119" t="n">
        <v>46293</v>
      </c>
      <c r="I1010" s="4" t="n">
        <v>100</v>
      </c>
      <c r="J1010" s="4" t="n">
        <v>100</v>
      </c>
      <c r="K1010" s="4" t="n">
        <v>100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43399956</v>
      </c>
      <c r="C1011" s="4" t="inlineStr">
        <is>
          <t>RETIRADA/ESCAVAÇÃO DO TALUDE DA CONTENÇÃO 06</t>
        </is>
      </c>
      <c r="D1011" s="4" t="inlineStr">
        <is>
          <t>-</t>
        </is>
      </c>
      <c r="E1011" s="4" t="inlineStr">
        <is>
          <t>6º SUBSOLO</t>
        </is>
      </c>
      <c r="F1011" s="119" t="n">
        <v>46120</v>
      </c>
      <c r="G1011" s="119" t="n">
        <v>46122</v>
      </c>
      <c r="H1011" s="119" t="n">
        <v>46293</v>
      </c>
      <c r="I1011" s="4" t="n">
        <v>0</v>
      </c>
      <c r="J1011" s="4" t="n">
        <v>100</v>
      </c>
      <c r="K1011" s="4" t="n">
        <v>100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25386347</v>
      </c>
      <c r="C1012" s="4" t="inlineStr">
        <is>
          <t>ESTRUTURA TORRE - MEDIÇÃO</t>
        </is>
      </c>
      <c r="D1012" s="4" t="inlineStr">
        <is>
          <t>-</t>
        </is>
      </c>
      <c r="E1012" s="4" t="inlineStr">
        <is>
          <t>MEZANINO</t>
        </is>
      </c>
      <c r="F1012" s="119" t="n">
        <v>46121</v>
      </c>
      <c r="G1012" s="119" t="n">
        <v>46142</v>
      </c>
      <c r="H1012" s="119" t="n">
        <v>46293</v>
      </c>
      <c r="I1012" s="4" t="n">
        <v>100</v>
      </c>
      <c r="J1012" s="4" t="n">
        <v>100</v>
      </c>
      <c r="K1012" s="4" t="n">
        <v>100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9360223</v>
      </c>
      <c r="C1013" s="4" t="inlineStr">
        <is>
          <t>ESTRUTURA TORRE - MEDIÇÃO</t>
        </is>
      </c>
      <c r="D1013" s="4" t="inlineStr">
        <is>
          <t>Forma Pilar</t>
        </is>
      </c>
      <c r="E1013" s="4" t="inlineStr">
        <is>
          <t>MEZANINO</t>
        </is>
      </c>
      <c r="F1013" s="119" t="n">
        <v>46121</v>
      </c>
      <c r="G1013" s="119" t="n">
        <v>46127</v>
      </c>
      <c r="H1013" s="119" t="n">
        <v>46293</v>
      </c>
      <c r="I1013" s="4" t="n">
        <v>100</v>
      </c>
      <c r="J1013" s="4" t="n">
        <v>100</v>
      </c>
      <c r="K1013" s="4" t="n">
        <v>100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9360224</v>
      </c>
      <c r="C1014" s="4" t="inlineStr">
        <is>
          <t>ESTRUTURA TORRE - MEDIÇÃO</t>
        </is>
      </c>
      <c r="D1014" s="4" t="inlineStr">
        <is>
          <t>Armação Pilar</t>
        </is>
      </c>
      <c r="E1014" s="4" t="inlineStr">
        <is>
          <t>MEZANINO</t>
        </is>
      </c>
      <c r="F1014" s="119" t="n">
        <v>46127</v>
      </c>
      <c r="G1014" s="119" t="n">
        <v>46134</v>
      </c>
      <c r="H1014" s="119" t="n">
        <v>46293</v>
      </c>
      <c r="I1014" s="4" t="n">
        <v>100</v>
      </c>
      <c r="J1014" s="4" t="n">
        <v>100</v>
      </c>
      <c r="K1014" s="4" t="n">
        <v>100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9360225</v>
      </c>
      <c r="C1015" s="4" t="inlineStr">
        <is>
          <t>ESTRUTURA TORRE - MEDIÇÃO</t>
        </is>
      </c>
      <c r="D1015" s="4" t="inlineStr">
        <is>
          <t>Escoramento</t>
        </is>
      </c>
      <c r="E1015" s="4" t="inlineStr">
        <is>
          <t>MEZANINO</t>
        </is>
      </c>
      <c r="F1015" s="119" t="n">
        <v>46128</v>
      </c>
      <c r="G1015" s="119" t="n">
        <v>46132</v>
      </c>
      <c r="H1015" s="119" t="n">
        <v>46293</v>
      </c>
      <c r="I1015" s="4" t="n">
        <v>100</v>
      </c>
      <c r="J1015" s="4" t="n">
        <v>100</v>
      </c>
      <c r="K1015" s="4" t="n">
        <v>100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9360226</v>
      </c>
      <c r="C1016" s="4" t="inlineStr">
        <is>
          <t>ESTRUTURA TORRE - MEDIÇÃO</t>
        </is>
      </c>
      <c r="D1016" s="4" t="inlineStr">
        <is>
          <t>Concretagem Pilar</t>
        </is>
      </c>
      <c r="E1016" s="4" t="inlineStr">
        <is>
          <t>MEZANINO</t>
        </is>
      </c>
      <c r="F1016" s="119" t="n">
        <v>46134</v>
      </c>
      <c r="G1016" s="119" t="n">
        <v>46134</v>
      </c>
      <c r="H1016" s="119" t="n">
        <v>46293</v>
      </c>
      <c r="I1016" s="4" t="n">
        <v>100</v>
      </c>
      <c r="J1016" s="4" t="n">
        <v>100</v>
      </c>
      <c r="K1016" s="4" t="n">
        <v>100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9360227</v>
      </c>
      <c r="C1017" s="4" t="inlineStr">
        <is>
          <t>ESTRUTURA TORRE - MEDIÇÃO</t>
        </is>
      </c>
      <c r="D1017" s="4" t="inlineStr">
        <is>
          <t>Forma Vigas e Lajes</t>
        </is>
      </c>
      <c r="E1017" s="4" t="inlineStr">
        <is>
          <t>MEZANINO</t>
        </is>
      </c>
      <c r="F1017" s="119" t="n">
        <v>46135</v>
      </c>
      <c r="G1017" s="119" t="n">
        <v>46141</v>
      </c>
      <c r="H1017" s="119" t="n">
        <v>46293</v>
      </c>
      <c r="I1017" s="4" t="n">
        <v>100</v>
      </c>
      <c r="J1017" s="4" t="n">
        <v>100</v>
      </c>
      <c r="K1017" s="4" t="n">
        <v>100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9360228</v>
      </c>
      <c r="C1018" s="4" t="inlineStr">
        <is>
          <t>ESTRUTURA TORRE - MEDIÇÃO</t>
        </is>
      </c>
      <c r="D1018" s="4" t="inlineStr">
        <is>
          <t>Armação Vigas e Lajes</t>
        </is>
      </c>
      <c r="E1018" s="4" t="inlineStr">
        <is>
          <t>MEZANINO</t>
        </is>
      </c>
      <c r="F1018" s="119" t="n">
        <v>46136</v>
      </c>
      <c r="G1018" s="119" t="n">
        <v>46142</v>
      </c>
      <c r="H1018" s="119" t="n">
        <v>46293</v>
      </c>
      <c r="I1018" s="4" t="n">
        <v>100</v>
      </c>
      <c r="J1018" s="4" t="n">
        <v>100</v>
      </c>
      <c r="K1018" s="4" t="n">
        <v>100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9360229</v>
      </c>
      <c r="C1019" s="4" t="inlineStr">
        <is>
          <t>ESTRUTURA TORRE - MEDIÇÃO</t>
        </is>
      </c>
      <c r="D1019" s="4" t="inlineStr">
        <is>
          <t>Passagem Hidráulica</t>
        </is>
      </c>
      <c r="E1019" s="4" t="inlineStr">
        <is>
          <t>MEZANINO</t>
        </is>
      </c>
      <c r="F1019" s="119" t="n">
        <v>46141</v>
      </c>
      <c r="G1019" s="119" t="n">
        <v>46141</v>
      </c>
      <c r="H1019" s="119" t="n">
        <v>46293</v>
      </c>
      <c r="I1019" s="4" t="n">
        <v>100</v>
      </c>
      <c r="J1019" s="4" t="n">
        <v>100</v>
      </c>
      <c r="K1019" s="4" t="n">
        <v>100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9360230</v>
      </c>
      <c r="C1020" s="4" t="inlineStr">
        <is>
          <t>ESTRUTURA TORRE - MEDIÇÃO</t>
        </is>
      </c>
      <c r="D1020" s="4" t="inlineStr">
        <is>
          <t>Passagem Elétrica</t>
        </is>
      </c>
      <c r="E1020" s="4" t="inlineStr">
        <is>
          <t>MEZANINO</t>
        </is>
      </c>
      <c r="F1020" s="119" t="n">
        <v>46141</v>
      </c>
      <c r="G1020" s="119" t="n">
        <v>46141</v>
      </c>
      <c r="H1020" s="119" t="n">
        <v>46293</v>
      </c>
      <c r="I1020" s="4" t="n">
        <v>100</v>
      </c>
      <c r="J1020" s="4" t="n">
        <v>100</v>
      </c>
      <c r="K1020" s="4" t="n">
        <v>100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9360231</v>
      </c>
      <c r="C1021" s="4" t="inlineStr">
        <is>
          <t>ESTRUTURA TORRE - MEDIÇÃO</t>
        </is>
      </c>
      <c r="D1021" s="4" t="inlineStr">
        <is>
          <t>Concretagem</t>
        </is>
      </c>
      <c r="E1021" s="4" t="inlineStr">
        <is>
          <t>MEZANINO</t>
        </is>
      </c>
      <c r="F1021" s="119" t="n">
        <v>46142</v>
      </c>
      <c r="G1021" s="119" t="n">
        <v>46142</v>
      </c>
      <c r="H1021" s="119" t="n">
        <v>46293</v>
      </c>
      <c r="I1021" s="4" t="n">
        <v>100</v>
      </c>
      <c r="J1021" s="4" t="n">
        <v>100</v>
      </c>
      <c r="K1021" s="4" t="n">
        <v>100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39122803</v>
      </c>
      <c r="C1022" s="4" t="inlineStr">
        <is>
          <t>ESTRUTURA TORRE - LOOKAHEAD</t>
        </is>
      </c>
      <c r="D1022" s="4" t="inlineStr">
        <is>
          <t>-</t>
        </is>
      </c>
      <c r="E1022" s="4" t="inlineStr">
        <is>
          <t>MEZANINO</t>
        </is>
      </c>
      <c r="F1022" s="119" t="n">
        <v>46121</v>
      </c>
      <c r="G1022" s="119" t="n">
        <v>46142</v>
      </c>
      <c r="H1022" s="119" t="n">
        <v>46293</v>
      </c>
      <c r="I1022" s="4" t="n">
        <v>100</v>
      </c>
      <c r="J1022" s="4" t="n">
        <v>100</v>
      </c>
      <c r="K1022" s="4" t="n">
        <v>100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18978890</v>
      </c>
      <c r="C1023" s="4" t="inlineStr">
        <is>
          <t>ESTRUTURA TORRE - LOOKAHEAD</t>
        </is>
      </c>
      <c r="D1023" s="4" t="inlineStr">
        <is>
          <t>ARMAÇÃO PILAR</t>
        </is>
      </c>
      <c r="E1023" s="4" t="inlineStr">
        <is>
          <t>MEZANINO</t>
        </is>
      </c>
      <c r="F1023" s="119" t="n">
        <v>46121</v>
      </c>
      <c r="G1023" s="119" t="n">
        <v>46125</v>
      </c>
      <c r="H1023" s="119" t="n">
        <v>46293</v>
      </c>
      <c r="I1023" s="4" t="n">
        <v>100</v>
      </c>
      <c r="J1023" s="4" t="n">
        <v>100</v>
      </c>
      <c r="K1023" s="4" t="n">
        <v>100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18978891</v>
      </c>
      <c r="C1024" s="4" t="inlineStr">
        <is>
          <t>ESTRUTURA TORRE - LOOKAHEAD</t>
        </is>
      </c>
      <c r="D1024" s="4" t="inlineStr">
        <is>
          <t>FORMA PILAR</t>
        </is>
      </c>
      <c r="E1024" s="4" t="inlineStr">
        <is>
          <t>MEZANINO</t>
        </is>
      </c>
      <c r="F1024" s="119" t="n">
        <v>46122</v>
      </c>
      <c r="G1024" s="119" t="n">
        <v>46126</v>
      </c>
      <c r="H1024" s="119" t="n">
        <v>46293</v>
      </c>
      <c r="I1024" s="4" t="n">
        <v>100</v>
      </c>
      <c r="J1024" s="4" t="n">
        <v>100</v>
      </c>
      <c r="K1024" s="4" t="n">
        <v>100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18978892</v>
      </c>
      <c r="C1025" s="4" t="inlineStr">
        <is>
          <t>ESTRUTURA TORRE - LOOKAHEAD</t>
        </is>
      </c>
      <c r="D1025" s="4" t="inlineStr">
        <is>
          <t>ESCORAMENTO, BARROTEAMENTO E FORRAÇÃO</t>
        </is>
      </c>
      <c r="E1025" s="4" t="inlineStr">
        <is>
          <t>MEZANINO</t>
        </is>
      </c>
      <c r="F1025" s="119" t="n">
        <v>46126</v>
      </c>
      <c r="G1025" s="119" t="n">
        <v>46135</v>
      </c>
      <c r="H1025" s="119" t="n">
        <v>46293</v>
      </c>
      <c r="I1025" s="4" t="n">
        <v>100</v>
      </c>
      <c r="J1025" s="4" t="n">
        <v>100</v>
      </c>
      <c r="K1025" s="4" t="n">
        <v>100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18978893</v>
      </c>
      <c r="C1026" s="4" t="inlineStr">
        <is>
          <t>ESTRUTURA TORRE - LOOKAHEAD</t>
        </is>
      </c>
      <c r="D1026" s="4" t="inlineStr">
        <is>
          <t>ARMAÇÃO - BEIRAL</t>
        </is>
      </c>
      <c r="E1026" s="4" t="inlineStr">
        <is>
          <t>MEZANINO</t>
        </is>
      </c>
      <c r="F1026" s="119" t="n">
        <v>46129</v>
      </c>
      <c r="G1026" s="119" t="n">
        <v>46132</v>
      </c>
      <c r="H1026" s="119" t="n">
        <v>46293</v>
      </c>
      <c r="I1026" s="4" t="n">
        <v>100</v>
      </c>
      <c r="J1026" s="4" t="n">
        <v>100</v>
      </c>
      <c r="K1026" s="4" t="n">
        <v>100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18978894</v>
      </c>
      <c r="C1027" s="4" t="inlineStr">
        <is>
          <t>ESTRUTURA TORRE - LOOKAHEAD</t>
        </is>
      </c>
      <c r="D1027" s="4" t="inlineStr">
        <is>
          <t>CONCRETAGEM - BEIRAL/PILAR</t>
        </is>
      </c>
      <c r="E1027" s="4" t="inlineStr">
        <is>
          <t>MEZANINO</t>
        </is>
      </c>
      <c r="F1027" s="119" t="n">
        <v>46134</v>
      </c>
      <c r="G1027" s="119" t="n">
        <v>46134</v>
      </c>
      <c r="H1027" s="119" t="n">
        <v>46293</v>
      </c>
      <c r="I1027" s="4" t="n">
        <v>100</v>
      </c>
      <c r="J1027" s="4" t="n">
        <v>100</v>
      </c>
      <c r="K1027" s="4" t="n">
        <v>100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18978895</v>
      </c>
      <c r="C1028" s="4" t="inlineStr">
        <is>
          <t>ESTRUTURA TORRE - LOOKAHEAD</t>
        </is>
      </c>
      <c r="D1028" s="4" t="inlineStr">
        <is>
          <t>ARMAÇÃO VIGAS E LAJE</t>
        </is>
      </c>
      <c r="E1028" s="4" t="inlineStr">
        <is>
          <t>MEZANINO</t>
        </is>
      </c>
      <c r="F1028" s="119" t="n">
        <v>46135</v>
      </c>
      <c r="G1028" s="119" t="n">
        <v>46141</v>
      </c>
      <c r="H1028" s="119" t="n">
        <v>46293</v>
      </c>
      <c r="I1028" s="4" t="n">
        <v>100</v>
      </c>
      <c r="J1028" s="4" t="n">
        <v>100</v>
      </c>
      <c r="K1028" s="4" t="n">
        <v>100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18978896</v>
      </c>
      <c r="C1029" s="4" t="inlineStr">
        <is>
          <t>ESTRUTURA TORRE - LOOKAHEAD</t>
        </is>
      </c>
      <c r="D1029" s="4" t="inlineStr">
        <is>
          <t>CONCRETAGEM - LAJE</t>
        </is>
      </c>
      <c r="E1029" s="4" t="inlineStr">
        <is>
          <t>MEZANINO</t>
        </is>
      </c>
      <c r="F1029" s="119" t="n">
        <v>46142</v>
      </c>
      <c r="G1029" s="119" t="n">
        <v>46142</v>
      </c>
      <c r="H1029" s="119" t="n">
        <v>46293</v>
      </c>
      <c r="I1029" s="4" t="n">
        <v>100</v>
      </c>
      <c r="J1029" s="4" t="n">
        <v>100</v>
      </c>
      <c r="K1029" s="4" t="n">
        <v>100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43595578</v>
      </c>
      <c r="C1030" s="4" t="inlineStr">
        <is>
          <t>RAMPA PROJEÇÃO DA TORRE LOOKAHEAD</t>
        </is>
      </c>
      <c r="D1030" s="4" t="inlineStr">
        <is>
          <t>-</t>
        </is>
      </c>
      <c r="E1030" s="4" t="inlineStr">
        <is>
          <t>MEZANINO</t>
        </is>
      </c>
      <c r="F1030" s="119" t="n">
        <v>46122</v>
      </c>
      <c r="G1030" s="119" t="n">
        <v>46134</v>
      </c>
      <c r="H1030" s="119" t="n">
        <v>46293</v>
      </c>
      <c r="I1030" s="4" t="n">
        <v>0</v>
      </c>
      <c r="J1030" s="4" t="n">
        <v>100</v>
      </c>
      <c r="K1030" s="4" t="n">
        <v>100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27823325</v>
      </c>
      <c r="C1031" s="4" t="inlineStr">
        <is>
          <t>RAMPA PROJEÇÃO DA TORRE LOOKAHEAD</t>
        </is>
      </c>
      <c r="D1031" s="4" t="inlineStr">
        <is>
          <t>MONTAGEM FUNDO DE VIGA</t>
        </is>
      </c>
      <c r="E1031" s="4" t="inlineStr">
        <is>
          <t>MEZANINO</t>
        </is>
      </c>
      <c r="F1031" s="119" t="n">
        <v>46122</v>
      </c>
      <c r="G1031" s="119" t="n">
        <v>46125</v>
      </c>
      <c r="H1031" s="119" t="n">
        <v>46293</v>
      </c>
      <c r="I1031" s="4" t="n">
        <v>0</v>
      </c>
      <c r="J1031" s="4" t="n">
        <v>100</v>
      </c>
      <c r="K1031" s="4" t="n">
        <v>100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27823326</v>
      </c>
      <c r="C1032" s="4" t="inlineStr">
        <is>
          <t>RAMPA PROJEÇÃO DA TORRE LOOKAHEAD</t>
        </is>
      </c>
      <c r="D1032" s="4" t="inlineStr">
        <is>
          <t>ESCORAMENTO/BARROTEAMENTO</t>
        </is>
      </c>
      <c r="E1032" s="4" t="inlineStr">
        <is>
          <t>MEZANINO</t>
        </is>
      </c>
      <c r="F1032" s="119" t="n">
        <v>46126</v>
      </c>
      <c r="G1032" s="119" t="n">
        <v>46128</v>
      </c>
      <c r="H1032" s="119" t="n">
        <v>46293</v>
      </c>
      <c r="I1032" s="4" t="n">
        <v>0</v>
      </c>
      <c r="J1032" s="4" t="n">
        <v>100</v>
      </c>
      <c r="K1032" s="4" t="n">
        <v>100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27823327</v>
      </c>
      <c r="C1033" s="4" t="inlineStr">
        <is>
          <t>RAMPA PROJEÇÃO DA TORRE LOOKAHEAD</t>
        </is>
      </c>
      <c r="D1033" s="4" t="inlineStr">
        <is>
          <t>ARMAÇÃO VIGAS E LAJE</t>
        </is>
      </c>
      <c r="E1033" s="4" t="inlineStr">
        <is>
          <t>MEZANINO</t>
        </is>
      </c>
      <c r="F1033" s="119" t="n">
        <v>46129</v>
      </c>
      <c r="G1033" s="119" t="n">
        <v>46132</v>
      </c>
      <c r="H1033" s="119" t="n">
        <v>46293</v>
      </c>
      <c r="I1033" s="4" t="n">
        <v>0</v>
      </c>
      <c r="J1033" s="4" t="n">
        <v>100</v>
      </c>
      <c r="K1033" s="4" t="n">
        <v>100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27823328</v>
      </c>
      <c r="C1034" s="4" t="inlineStr">
        <is>
          <t>RAMPA PROJEÇÃO DA TORRE LOOKAHEAD</t>
        </is>
      </c>
      <c r="D1034" s="4" t="inlineStr">
        <is>
          <t>CONCRETAGEM DA RAMPA</t>
        </is>
      </c>
      <c r="E1034" s="4" t="inlineStr">
        <is>
          <t>MEZANINO</t>
        </is>
      </c>
      <c r="F1034" s="119" t="n">
        <v>46134</v>
      </c>
      <c r="G1034" s="119" t="n">
        <v>46134</v>
      </c>
      <c r="H1034" s="119" t="n">
        <v>46293</v>
      </c>
      <c r="I1034" s="4" t="n">
        <v>0</v>
      </c>
      <c r="J1034" s="4" t="n">
        <v>100</v>
      </c>
      <c r="K1034" s="4" t="n">
        <v>100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43400191</v>
      </c>
      <c r="C1035" s="4" t="inlineStr">
        <is>
          <t>PISO EM CONCRETO PROJEÇÃO CONCORDIA LOOKAHEAD</t>
        </is>
      </c>
      <c r="D1035" s="4" t="inlineStr">
        <is>
          <t>-</t>
        </is>
      </c>
      <c r="E1035" s="4" t="inlineStr">
        <is>
          <t>6º SUBSOLO</t>
        </is>
      </c>
      <c r="F1035" s="119" t="n">
        <v>46128</v>
      </c>
      <c r="G1035" s="119" t="n">
        <v>46174</v>
      </c>
      <c r="H1035" s="119" t="n">
        <v>46293</v>
      </c>
      <c r="I1035" s="4" t="n">
        <v>0</v>
      </c>
      <c r="J1035" s="4" t="n">
        <v>100</v>
      </c>
      <c r="K1035" s="4" t="n">
        <v>100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27758314</v>
      </c>
      <c r="C1036" s="4" t="inlineStr">
        <is>
          <t>PISO EM CONCRETO PROJEÇÃO CONCORDIA LOOKAHEAD</t>
        </is>
      </c>
      <c r="D1036" s="4" t="inlineStr">
        <is>
          <t>PREPARAÇÃO DO SUB-LEITO</t>
        </is>
      </c>
      <c r="E1036" s="4" t="inlineStr">
        <is>
          <t>6º SUBSOLO</t>
        </is>
      </c>
      <c r="F1036" s="119" t="n">
        <v>46128</v>
      </c>
      <c r="G1036" s="119" t="n">
        <v>46132</v>
      </c>
      <c r="H1036" s="119" t="n">
        <v>46293</v>
      </c>
      <c r="I1036" s="4" t="n">
        <v>0</v>
      </c>
      <c r="J1036" s="4" t="n">
        <v>100</v>
      </c>
      <c r="K1036" s="4" t="n">
        <v>100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27758326</v>
      </c>
      <c r="C1037" s="4" t="inlineStr">
        <is>
          <t>PISO EM CONCRETO PROJEÇÃO CONCORDIA LOOKAHEAD</t>
        </is>
      </c>
      <c r="D1037" s="4" t="inlineStr">
        <is>
          <t>DUAS FIADAS DE BLOCO DE CONCRETO NAS CINTAS</t>
        </is>
      </c>
      <c r="E1037" s="4" t="inlineStr">
        <is>
          <t>6º SUBSOLO</t>
        </is>
      </c>
      <c r="F1037" s="119" t="n">
        <v>46132</v>
      </c>
      <c r="G1037" s="119" t="n">
        <v>46135</v>
      </c>
      <c r="H1037" s="119" t="n">
        <v>46293</v>
      </c>
      <c r="I1037" s="4" t="n">
        <v>0</v>
      </c>
      <c r="J1037" s="4" t="n">
        <v>100</v>
      </c>
      <c r="K1037" s="4" t="n">
        <v>100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27758327</v>
      </c>
      <c r="C1038" s="4" t="inlineStr">
        <is>
          <t>PISO EM CONCRETO PROJEÇÃO CONCORDIA LOOKAHEAD</t>
        </is>
      </c>
      <c r="D1038" s="4" t="inlineStr">
        <is>
          <t>IMPERMEABILIZAÇÃO DAS FIADAS DE BLOCO</t>
        </is>
      </c>
      <c r="E1038" s="4" t="inlineStr">
        <is>
          <t>6º SUBSOLO</t>
        </is>
      </c>
      <c r="F1038" s="119" t="n">
        <v>46135</v>
      </c>
      <c r="G1038" s="119" t="n">
        <v>46139</v>
      </c>
      <c r="H1038" s="119" t="n">
        <v>46293</v>
      </c>
      <c r="I1038" s="4" t="n">
        <v>0</v>
      </c>
      <c r="J1038" s="4" t="n">
        <v>100</v>
      </c>
      <c r="K1038" s="4" t="n">
        <v>100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27758664</v>
      </c>
      <c r="C1039" s="4" t="inlineStr">
        <is>
          <t>PISO EM CONCRETO PROJEÇÃO CONCORDIA LOOKAHEAD</t>
        </is>
      </c>
      <c r="D1039" s="4" t="inlineStr">
        <is>
          <t>PREPARAÇÃO DO LEITO (BICA CORRIDA)</t>
        </is>
      </c>
      <c r="E1039" s="4" t="inlineStr">
        <is>
          <t>6º SUBSOLO</t>
        </is>
      </c>
      <c r="F1039" s="119" t="n">
        <v>46140</v>
      </c>
      <c r="G1039" s="119" t="n">
        <v>46146</v>
      </c>
      <c r="H1039" s="119" t="n">
        <v>46293</v>
      </c>
      <c r="I1039" s="4" t="n">
        <v>0</v>
      </c>
      <c r="J1039" s="4" t="n">
        <v>100</v>
      </c>
      <c r="K1039" s="4" t="n">
        <v>100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27758665</v>
      </c>
      <c r="C1040" s="4" t="inlineStr">
        <is>
          <t>PISO EM CONCRETO PROJEÇÃO CONCORDIA LOOKAHEAD</t>
        </is>
      </c>
      <c r="D1040" s="4" t="inlineStr">
        <is>
          <t>ABERTURA DE VALAS P/ HIDRÁLICA/ELÉTRICA</t>
        </is>
      </c>
      <c r="E1040" s="4" t="inlineStr">
        <is>
          <t>6º SUBSOLO</t>
        </is>
      </c>
      <c r="F1040" s="119" t="n">
        <v>46147</v>
      </c>
      <c r="G1040" s="119" t="n">
        <v>46149</v>
      </c>
      <c r="H1040" s="119" t="n">
        <v>46293</v>
      </c>
      <c r="I1040" s="4" t="n">
        <v>0</v>
      </c>
      <c r="J1040" s="4" t="n">
        <v>100</v>
      </c>
      <c r="K1040" s="4" t="n">
        <v>100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27758666</v>
      </c>
      <c r="C1041" s="4" t="inlineStr">
        <is>
          <t>PISO EM CONCRETO PROJEÇÃO CONCORDIA LOOKAHEAD</t>
        </is>
      </c>
      <c r="D1041" s="4" t="inlineStr">
        <is>
          <t>INSTALAÇÕES HIDRÁULICA</t>
        </is>
      </c>
      <c r="E1041" s="4" t="inlineStr">
        <is>
          <t>6º SUBSOLO</t>
        </is>
      </c>
      <c r="F1041" s="119" t="n">
        <v>46150</v>
      </c>
      <c r="G1041" s="119" t="n">
        <v>46160</v>
      </c>
      <c r="H1041" s="119" t="n">
        <v>46293</v>
      </c>
      <c r="I1041" s="4" t="n">
        <v>0</v>
      </c>
      <c r="J1041" s="4" t="n">
        <v>100</v>
      </c>
      <c r="K1041" s="4" t="n">
        <v>100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27758667</v>
      </c>
      <c r="C1042" s="4" t="inlineStr">
        <is>
          <t>PISO EM CONCRETO PROJEÇÃO CONCORDIA LOOKAHEAD</t>
        </is>
      </c>
      <c r="D1042" s="4" t="inlineStr">
        <is>
          <t>INSTALAÇÕES ELÉTRICA</t>
        </is>
      </c>
      <c r="E1042" s="4" t="inlineStr">
        <is>
          <t>6º SUBSOLO</t>
        </is>
      </c>
      <c r="F1042" s="119" t="n">
        <v>46155</v>
      </c>
      <c r="G1042" s="119" t="n">
        <v>46162</v>
      </c>
      <c r="H1042" s="119" t="n">
        <v>46293</v>
      </c>
      <c r="I1042" s="4" t="n">
        <v>0</v>
      </c>
      <c r="J1042" s="4" t="n">
        <v>100</v>
      </c>
      <c r="K1042" s="4" t="n">
        <v>100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27758668</v>
      </c>
      <c r="C1043" s="4" t="inlineStr">
        <is>
          <t>PISO EM CONCRETO PROJEÇÃO CONCORDIA LOOKAHEAD</t>
        </is>
      </c>
      <c r="D1043" s="4" t="inlineStr">
        <is>
          <t>ENVELOPAMENTO DAS VALAS DE ELÉTRICA</t>
        </is>
      </c>
      <c r="E1043" s="4" t="inlineStr">
        <is>
          <t>6º SUBSOLO</t>
        </is>
      </c>
      <c r="F1043" s="119" t="n">
        <v>46163</v>
      </c>
      <c r="G1043" s="119" t="n">
        <v>46163</v>
      </c>
      <c r="H1043" s="119" t="n">
        <v>46293</v>
      </c>
      <c r="I1043" s="4" t="n">
        <v>0</v>
      </c>
      <c r="J1043" s="4" t="n">
        <v>100</v>
      </c>
      <c r="K1043" s="4" t="n">
        <v>100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27758669</v>
      </c>
      <c r="C1044" s="4" t="inlineStr">
        <is>
          <t>PISO EM CONCRETO PROJEÇÃO CONCORDIA LOOKAHEAD</t>
        </is>
      </c>
      <c r="D1044" s="4" t="inlineStr">
        <is>
          <t>ACERTO E COMPACTAÇÃO DO TERRENO</t>
        </is>
      </c>
      <c r="E1044" s="4" t="inlineStr">
        <is>
          <t>6º SUBSOLO</t>
        </is>
      </c>
      <c r="F1044" s="119" t="n">
        <v>46164</v>
      </c>
      <c r="G1044" s="119" t="n">
        <v>46168</v>
      </c>
      <c r="H1044" s="119" t="n">
        <v>46293</v>
      </c>
      <c r="I1044" s="4" t="n">
        <v>0</v>
      </c>
      <c r="J1044" s="4" t="n">
        <v>100</v>
      </c>
      <c r="K1044" s="4" t="n">
        <v>100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27758670</v>
      </c>
      <c r="C1045" s="4" t="inlineStr">
        <is>
          <t>PISO EM CONCRETO PROJEÇÃO CONCORDIA LOOKAHEAD</t>
        </is>
      </c>
      <c r="D1045" s="4" t="inlineStr">
        <is>
          <t>ARMAÇÃO (TELA)</t>
        </is>
      </c>
      <c r="E1045" s="4" t="inlineStr">
        <is>
          <t>6º SUBSOLO</t>
        </is>
      </c>
      <c r="F1045" s="119" t="n">
        <v>46169</v>
      </c>
      <c r="G1045" s="119" t="n">
        <v>46171</v>
      </c>
      <c r="H1045" s="119" t="n">
        <v>46293</v>
      </c>
      <c r="I1045" s="4" t="n">
        <v>0</v>
      </c>
      <c r="J1045" s="4" t="n">
        <v>100</v>
      </c>
      <c r="K1045" s="4" t="n">
        <v>100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27758671</v>
      </c>
      <c r="C1046" s="4" t="inlineStr">
        <is>
          <t>PISO EM CONCRETO PROJEÇÃO CONCORDIA LOOKAHEAD</t>
        </is>
      </c>
      <c r="D1046" s="4" t="inlineStr">
        <is>
          <t>CONCRETAGEM</t>
        </is>
      </c>
      <c r="E1046" s="4" t="inlineStr">
        <is>
          <t>6º SUBSOLO</t>
        </is>
      </c>
      <c r="F1046" s="119" t="n">
        <v>46174</v>
      </c>
      <c r="G1046" s="119" t="n">
        <v>46174</v>
      </c>
      <c r="H1046" s="119" t="n">
        <v>46293</v>
      </c>
      <c r="I1046" s="4" t="n">
        <v>0</v>
      </c>
      <c r="J1046" s="4" t="n">
        <v>100</v>
      </c>
      <c r="K1046" s="4" t="n">
        <v>100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39884623</v>
      </c>
      <c r="C1047" s="4" t="inlineStr">
        <is>
          <t>ESTRUTURA PROJEÇÃO RAMPA OLIMPUS</t>
        </is>
      </c>
      <c r="D1047" s="4" t="inlineStr">
        <is>
          <t>-</t>
        </is>
      </c>
      <c r="E1047" s="4" t="inlineStr">
        <is>
          <t>4º SUBSOLO</t>
        </is>
      </c>
      <c r="F1047" s="119" t="n">
        <v>46132</v>
      </c>
      <c r="G1047" s="119" t="n">
        <v>46147</v>
      </c>
      <c r="H1047" s="119" t="n">
        <v>46293</v>
      </c>
      <c r="I1047" s="4" t="n">
        <v>100</v>
      </c>
      <c r="J1047" s="4" t="n">
        <v>100</v>
      </c>
      <c r="K1047" s="4" t="n">
        <v>100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19483419</v>
      </c>
      <c r="C1048" s="4" t="inlineStr">
        <is>
          <t>ESTRUTURA PROJEÇÃO RAMPA OLIMPUS</t>
        </is>
      </c>
      <c r="D1048" s="4" t="inlineStr">
        <is>
          <t>ARMAÇÃO DE PILARES</t>
        </is>
      </c>
      <c r="E1048" s="4" t="inlineStr">
        <is>
          <t>4º SUBSOLO</t>
        </is>
      </c>
      <c r="F1048" s="119" t="n">
        <v>46132</v>
      </c>
      <c r="G1048" s="119" t="n">
        <v>46132</v>
      </c>
      <c r="H1048" s="119" t="n">
        <v>46293</v>
      </c>
      <c r="I1048" s="4" t="n">
        <v>100</v>
      </c>
      <c r="J1048" s="4" t="n">
        <v>100</v>
      </c>
      <c r="K1048" s="4" t="n">
        <v>100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19483420</v>
      </c>
      <c r="C1049" s="4" t="inlineStr">
        <is>
          <t>ESTRUTURA PROJEÇÃO RAMPA OLIMPUS</t>
        </is>
      </c>
      <c r="D1049" s="4" t="inlineStr">
        <is>
          <t>FORMA DE PILARES</t>
        </is>
      </c>
      <c r="E1049" s="4" t="inlineStr">
        <is>
          <t>4º SUBSOLO</t>
        </is>
      </c>
      <c r="F1049" s="119" t="n">
        <v>46134</v>
      </c>
      <c r="G1049" s="119" t="n">
        <v>46135</v>
      </c>
      <c r="H1049" s="119" t="n">
        <v>46293</v>
      </c>
      <c r="I1049" s="4" t="n">
        <v>100</v>
      </c>
      <c r="J1049" s="4" t="n">
        <v>100</v>
      </c>
      <c r="K1049" s="4" t="n">
        <v>100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19483421</v>
      </c>
      <c r="C1050" s="4" t="inlineStr">
        <is>
          <t>ESTRUTURA PROJEÇÃO RAMPA OLIMPUS</t>
        </is>
      </c>
      <c r="D1050" s="4" t="inlineStr">
        <is>
          <t>ESCORAMENTO/BARROTEAMENTO/FORRAÇÃO</t>
        </is>
      </c>
      <c r="E1050" s="4" t="inlineStr">
        <is>
          <t>4º SUBSOLO</t>
        </is>
      </c>
      <c r="F1050" s="119" t="n">
        <v>46136</v>
      </c>
      <c r="G1050" s="119" t="n">
        <v>46142</v>
      </c>
      <c r="H1050" s="119" t="n">
        <v>46293</v>
      </c>
      <c r="I1050" s="4" t="n">
        <v>100</v>
      </c>
      <c r="J1050" s="4" t="n">
        <v>100</v>
      </c>
      <c r="K1050" s="4" t="n">
        <v>100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19483422</v>
      </c>
      <c r="C1051" s="4" t="inlineStr">
        <is>
          <t>ESTRUTURA PROJEÇÃO RAMPA OLIMPUS</t>
        </is>
      </c>
      <c r="D1051" s="4" t="inlineStr">
        <is>
          <t>ARMAÇÃO VIGAS E LAJE</t>
        </is>
      </c>
      <c r="E1051" s="4" t="inlineStr">
        <is>
          <t>4º SUBSOLO</t>
        </is>
      </c>
      <c r="F1051" s="119" t="n">
        <v>46141</v>
      </c>
      <c r="G1051" s="119" t="n">
        <v>46146</v>
      </c>
      <c r="H1051" s="119" t="n">
        <v>46293</v>
      </c>
      <c r="I1051" s="4" t="n">
        <v>100</v>
      </c>
      <c r="J1051" s="4" t="n">
        <v>100</v>
      </c>
      <c r="K1051" s="4" t="n">
        <v>100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19483423</v>
      </c>
      <c r="C1052" s="4" t="inlineStr">
        <is>
          <t>ESTRUTURA PROJEÇÃO RAMPA OLIMPUS</t>
        </is>
      </c>
      <c r="D1052" s="4" t="inlineStr">
        <is>
          <t>CONCRETAGEM LAJE</t>
        </is>
      </c>
      <c r="E1052" s="4" t="inlineStr">
        <is>
          <t>4º SUBSOLO</t>
        </is>
      </c>
      <c r="F1052" s="119" t="n">
        <v>46147</v>
      </c>
      <c r="G1052" s="119" t="n">
        <v>46147</v>
      </c>
      <c r="H1052" s="119" t="n">
        <v>46293</v>
      </c>
      <c r="I1052" s="4" t="n">
        <v>100</v>
      </c>
      <c r="J1052" s="4" t="n">
        <v>100</v>
      </c>
      <c r="K1052" s="4" t="n">
        <v>100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39886019</v>
      </c>
      <c r="C1053" s="4" t="inlineStr">
        <is>
          <t>ESTRUTURA - ESCADA DA TORRE</t>
        </is>
      </c>
      <c r="D1053" s="4" t="inlineStr">
        <is>
          <t>-</t>
        </is>
      </c>
      <c r="E1053" s="4" t="inlineStr">
        <is>
          <t>2º SUBSOLO - CAIXA DE ESCADA E ELEVADORES</t>
        </is>
      </c>
      <c r="F1053" s="119" t="n">
        <v>46135</v>
      </c>
      <c r="G1053" s="119" t="n">
        <v>46142</v>
      </c>
      <c r="H1053" s="119" t="n">
        <v>46293</v>
      </c>
      <c r="I1053" s="4" t="n">
        <v>100</v>
      </c>
      <c r="J1053" s="4" t="n">
        <v>100</v>
      </c>
      <c r="K1053" s="4" t="n">
        <v>100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19483461</v>
      </c>
      <c r="C1054" s="4" t="inlineStr">
        <is>
          <t>ESTRUTURA - ESCADA DA TORRE</t>
        </is>
      </c>
      <c r="D1054" s="4" t="inlineStr">
        <is>
          <t>FORMA 1° ETAPA</t>
        </is>
      </c>
      <c r="E1054" s="4" t="inlineStr">
        <is>
          <t>2º SUBSOLO - CAIXA DE ESCADA E ELEVADORES</t>
        </is>
      </c>
      <c r="F1054" s="119" t="n">
        <v>46135</v>
      </c>
      <c r="G1054" s="119" t="n">
        <v>46136</v>
      </c>
      <c r="H1054" s="119" t="n">
        <v>46293</v>
      </c>
      <c r="I1054" s="4" t="n">
        <v>100</v>
      </c>
      <c r="J1054" s="4" t="n">
        <v>100</v>
      </c>
      <c r="K1054" s="4" t="n">
        <v>100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19483462</v>
      </c>
      <c r="C1055" s="4" t="inlineStr">
        <is>
          <t>ESTRUTURA - ESCADA DA TORRE</t>
        </is>
      </c>
      <c r="D1055" s="4" t="inlineStr">
        <is>
          <t>FURO E COLA - ARMAÇÃO</t>
        </is>
      </c>
      <c r="E1055" s="4" t="inlineStr">
        <is>
          <t>2º SUBSOLO - CAIXA DE ESCADA E ELEVADORES</t>
        </is>
      </c>
      <c r="F1055" s="119" t="n">
        <v>46139</v>
      </c>
      <c r="G1055" s="119" t="n">
        <v>46140</v>
      </c>
      <c r="H1055" s="119" t="n">
        <v>46293</v>
      </c>
      <c r="I1055" s="4" t="n">
        <v>100</v>
      </c>
      <c r="J1055" s="4" t="n">
        <v>100</v>
      </c>
      <c r="K1055" s="4" t="n">
        <v>100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19483463</v>
      </c>
      <c r="C1056" s="4" t="inlineStr">
        <is>
          <t>ESTRUTURA - ESCADA DA TORRE</t>
        </is>
      </c>
      <c r="D1056" s="4" t="inlineStr">
        <is>
          <t>FORMA 2° ETAPA</t>
        </is>
      </c>
      <c r="E1056" s="4" t="inlineStr">
        <is>
          <t>2º SUBSOLO - CAIXA DE ESCADA E ELEVADORES</t>
        </is>
      </c>
      <c r="F1056" s="119" t="n">
        <v>46141</v>
      </c>
      <c r="G1056" s="119" t="n">
        <v>46141</v>
      </c>
      <c r="H1056" s="119" t="n">
        <v>46293</v>
      </c>
      <c r="I1056" s="4" t="n">
        <v>100</v>
      </c>
      <c r="J1056" s="4" t="n">
        <v>100</v>
      </c>
      <c r="K1056" s="4" t="n">
        <v>100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19483464</v>
      </c>
      <c r="C1057" s="4" t="inlineStr">
        <is>
          <t>ESTRUTURA - ESCADA DA TORRE</t>
        </is>
      </c>
      <c r="D1057" s="4" t="inlineStr">
        <is>
          <t>CONCRETAGEM</t>
        </is>
      </c>
      <c r="E1057" s="4" t="inlineStr">
        <is>
          <t>2º SUBSOLO - CAIXA DE ESCADA E ELEVADORES</t>
        </is>
      </c>
      <c r="F1057" s="119" t="n">
        <v>46142</v>
      </c>
      <c r="G1057" s="119" t="n">
        <v>46142</v>
      </c>
      <c r="H1057" s="119" t="n">
        <v>46293</v>
      </c>
      <c r="I1057" s="4" t="n">
        <v>100</v>
      </c>
      <c r="J1057" s="4" t="n">
        <v>100</v>
      </c>
      <c r="K1057" s="4" t="n">
        <v>100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26743743</v>
      </c>
      <c r="C1058" s="4" t="inlineStr">
        <is>
          <t>TRATAMENTO DE CONCRETO APARENTE</t>
        </is>
      </c>
      <c r="D1058" s="4" t="inlineStr">
        <is>
          <t>-</t>
        </is>
      </c>
      <c r="E1058" s="4" t="inlineStr">
        <is>
          <t>3º SUBSOLO</t>
        </is>
      </c>
      <c r="F1058" s="119" t="n">
        <v>46136</v>
      </c>
      <c r="G1058" s="119" t="n">
        <v>46225</v>
      </c>
      <c r="H1058" s="119" t="n">
        <v>46293</v>
      </c>
      <c r="I1058" s="4" t="n">
        <v>100</v>
      </c>
      <c r="J1058" s="4" t="n">
        <v>100</v>
      </c>
      <c r="K1058" s="4" t="n">
        <v>100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26743785</v>
      </c>
      <c r="C1059" s="4" t="inlineStr">
        <is>
          <t>ALVENARIA</t>
        </is>
      </c>
      <c r="D1059" s="4" t="inlineStr">
        <is>
          <t>-</t>
        </is>
      </c>
      <c r="E1059" s="4" t="inlineStr">
        <is>
          <t>5º SUBSOLO</t>
        </is>
      </c>
      <c r="F1059" s="119" t="n">
        <v>46139</v>
      </c>
      <c r="G1059" s="119" t="n">
        <v>46247</v>
      </c>
      <c r="H1059" s="119" t="n">
        <v>46293</v>
      </c>
      <c r="I1059" s="4" t="n">
        <v>100</v>
      </c>
      <c r="J1059" s="4" t="n">
        <v>100</v>
      </c>
      <c r="K1059" s="4" t="n">
        <v>100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26218306</v>
      </c>
      <c r="C1060" s="4" t="inlineStr">
        <is>
          <t>ESTRUTURA - PROJEÇÃO CONCORDIA - MEDIÇÃO</t>
        </is>
      </c>
      <c r="D1060" s="4" t="inlineStr">
        <is>
          <t>-</t>
        </is>
      </c>
      <c r="E1060" s="4" t="inlineStr">
        <is>
          <t>MEZANINO</t>
        </is>
      </c>
      <c r="F1060" s="119" t="n">
        <v>46139</v>
      </c>
      <c r="G1060" s="119" t="n">
        <v>46160</v>
      </c>
      <c r="H1060" s="119" t="n">
        <v>46293</v>
      </c>
      <c r="I1060" s="4" t="n">
        <v>100</v>
      </c>
      <c r="J1060" s="4" t="n">
        <v>100</v>
      </c>
      <c r="K1060" s="4" t="n">
        <v>100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9364338</v>
      </c>
      <c r="C1061" s="4" t="inlineStr">
        <is>
          <t>ESTRUTURA - PROJEÇÃO CONCORDIA - MEDIÇÃO</t>
        </is>
      </c>
      <c r="D1061" s="4" t="inlineStr">
        <is>
          <t>Forma Pilar</t>
        </is>
      </c>
      <c r="E1061" s="4" t="inlineStr">
        <is>
          <t>MEZANINO</t>
        </is>
      </c>
      <c r="F1061" s="119" t="n">
        <v>46139</v>
      </c>
      <c r="G1061" s="119" t="n">
        <v>46142</v>
      </c>
      <c r="H1061" s="119" t="n">
        <v>46293</v>
      </c>
      <c r="I1061" s="4" t="n">
        <v>100</v>
      </c>
      <c r="J1061" s="4" t="n">
        <v>100</v>
      </c>
      <c r="K1061" s="4" t="n">
        <v>100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9364339</v>
      </c>
      <c r="C1062" s="4" t="inlineStr">
        <is>
          <t>ESTRUTURA - PROJEÇÃO CONCORDIA - MEDIÇÃO</t>
        </is>
      </c>
      <c r="D1062" s="4" t="inlineStr">
        <is>
          <t>Armação Pilar</t>
        </is>
      </c>
      <c r="E1062" s="4" t="inlineStr">
        <is>
          <t>MEZANINO</t>
        </is>
      </c>
      <c r="F1062" s="119" t="n">
        <v>46142</v>
      </c>
      <c r="G1062" s="119" t="n">
        <v>46148</v>
      </c>
      <c r="H1062" s="119" t="n">
        <v>46293</v>
      </c>
      <c r="I1062" s="4" t="n">
        <v>100</v>
      </c>
      <c r="J1062" s="4" t="n">
        <v>100</v>
      </c>
      <c r="K1062" s="4" t="n">
        <v>100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9364340</v>
      </c>
      <c r="C1063" s="4" t="inlineStr">
        <is>
          <t>ESTRUTURA - PROJEÇÃO CONCORDIA - MEDIÇÃO</t>
        </is>
      </c>
      <c r="D1063" s="4" t="inlineStr">
        <is>
          <t>Escoramento</t>
        </is>
      </c>
      <c r="E1063" s="4" t="inlineStr">
        <is>
          <t>MEZANINO</t>
        </is>
      </c>
      <c r="F1063" s="119" t="n">
        <v>46146</v>
      </c>
      <c r="G1063" s="119" t="n">
        <v>46149</v>
      </c>
      <c r="H1063" s="119" t="n">
        <v>46293</v>
      </c>
      <c r="I1063" s="4" t="n">
        <v>100</v>
      </c>
      <c r="J1063" s="4" t="n">
        <v>100</v>
      </c>
      <c r="K1063" s="4" t="n">
        <v>100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9364341</v>
      </c>
      <c r="C1064" s="4" t="inlineStr">
        <is>
          <t>ESTRUTURA - PROJEÇÃO CONCORDIA - MEDIÇÃO</t>
        </is>
      </c>
      <c r="D1064" s="4" t="inlineStr">
        <is>
          <t>Concretagem Pilar</t>
        </is>
      </c>
      <c r="E1064" s="4" t="inlineStr">
        <is>
          <t>MEZANINO</t>
        </is>
      </c>
      <c r="F1064" s="119" t="n">
        <v>46150</v>
      </c>
      <c r="G1064" s="119" t="n">
        <v>46150</v>
      </c>
      <c r="H1064" s="119" t="n">
        <v>46293</v>
      </c>
      <c r="I1064" s="4" t="n">
        <v>100</v>
      </c>
      <c r="J1064" s="4" t="n">
        <v>100</v>
      </c>
      <c r="K1064" s="4" t="n">
        <v>100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9364342</v>
      </c>
      <c r="C1065" s="4" t="inlineStr">
        <is>
          <t>ESTRUTURA - PROJEÇÃO CONCORDIA - MEDIÇÃO</t>
        </is>
      </c>
      <c r="D1065" s="4" t="inlineStr">
        <is>
          <t>Forma Vigas e Lajes</t>
        </is>
      </c>
      <c r="E1065" s="4" t="inlineStr">
        <is>
          <t>MEZANINO</t>
        </is>
      </c>
      <c r="F1065" s="119" t="n">
        <v>46153</v>
      </c>
      <c r="G1065" s="119" t="n">
        <v>46156</v>
      </c>
      <c r="H1065" s="119" t="n">
        <v>46293</v>
      </c>
      <c r="I1065" s="4" t="n">
        <v>100</v>
      </c>
      <c r="J1065" s="4" t="n">
        <v>100</v>
      </c>
      <c r="K1065" s="4" t="n">
        <v>100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9364343</v>
      </c>
      <c r="C1066" s="4" t="inlineStr">
        <is>
          <t>ESTRUTURA - PROJEÇÃO CONCORDIA - MEDIÇÃO</t>
        </is>
      </c>
      <c r="D1066" s="4" t="inlineStr">
        <is>
          <t>Armação Vigas e Lajes</t>
        </is>
      </c>
      <c r="E1066" s="4" t="inlineStr">
        <is>
          <t>MEZANINO</t>
        </is>
      </c>
      <c r="F1066" s="119" t="n">
        <v>46154</v>
      </c>
      <c r="G1066" s="119" t="n">
        <v>46157</v>
      </c>
      <c r="H1066" s="119" t="n">
        <v>46293</v>
      </c>
      <c r="I1066" s="4" t="n">
        <v>100</v>
      </c>
      <c r="J1066" s="4" t="n">
        <v>100</v>
      </c>
      <c r="K1066" s="4" t="n">
        <v>100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9364344</v>
      </c>
      <c r="C1067" s="4" t="inlineStr">
        <is>
          <t>ESTRUTURA - PROJEÇÃO CONCORDIA - MEDIÇÃO</t>
        </is>
      </c>
      <c r="D1067" s="4" t="inlineStr">
        <is>
          <t>Passagem Hidráulica</t>
        </is>
      </c>
      <c r="E1067" s="4" t="inlineStr">
        <is>
          <t>MEZANINO</t>
        </is>
      </c>
      <c r="F1067" s="119" t="n">
        <v>46156</v>
      </c>
      <c r="G1067" s="119" t="n">
        <v>46157</v>
      </c>
      <c r="H1067" s="119" t="n">
        <v>46293</v>
      </c>
      <c r="I1067" s="4" t="n">
        <v>100</v>
      </c>
      <c r="J1067" s="4" t="n">
        <v>100</v>
      </c>
      <c r="K1067" s="4" t="n">
        <v>100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9364345</v>
      </c>
      <c r="C1068" s="4" t="inlineStr">
        <is>
          <t>ESTRUTURA - PROJEÇÃO CONCORDIA - MEDIÇÃO</t>
        </is>
      </c>
      <c r="D1068" s="4" t="inlineStr">
        <is>
          <t>Passagem Elétrica</t>
        </is>
      </c>
      <c r="E1068" s="4" t="inlineStr">
        <is>
          <t>MEZANINO</t>
        </is>
      </c>
      <c r="F1068" s="119" t="n">
        <v>46157</v>
      </c>
      <c r="G1068" s="119" t="n">
        <v>46157</v>
      </c>
      <c r="H1068" s="119" t="n">
        <v>46293</v>
      </c>
      <c r="I1068" s="4" t="n">
        <v>100</v>
      </c>
      <c r="J1068" s="4" t="n">
        <v>100</v>
      </c>
      <c r="K1068" s="4" t="n">
        <v>100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9364346</v>
      </c>
      <c r="C1069" s="4" t="inlineStr">
        <is>
          <t>ESTRUTURA - PROJEÇÃO CONCORDIA - MEDIÇÃO</t>
        </is>
      </c>
      <c r="D1069" s="4" t="inlineStr">
        <is>
          <t>Concretagem</t>
        </is>
      </c>
      <c r="E1069" s="4" t="inlineStr">
        <is>
          <t>MEZANINO</t>
        </is>
      </c>
      <c r="F1069" s="119" t="n">
        <v>46160</v>
      </c>
      <c r="G1069" s="119" t="n">
        <v>46160</v>
      </c>
      <c r="H1069" s="119" t="n">
        <v>46293</v>
      </c>
      <c r="I1069" s="4" t="n">
        <v>100</v>
      </c>
      <c r="J1069" s="4" t="n">
        <v>100</v>
      </c>
      <c r="K1069" s="4" t="n">
        <v>100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39122864</v>
      </c>
      <c r="C1070" s="4" t="inlineStr">
        <is>
          <t>ESTRUTURA CONCORDIA - LOOKAHEAD</t>
        </is>
      </c>
      <c r="D1070" s="4" t="inlineStr">
        <is>
          <t>-</t>
        </is>
      </c>
      <c r="E1070" s="4" t="inlineStr">
        <is>
          <t>MEZANINO</t>
        </is>
      </c>
      <c r="F1070" s="119" t="n">
        <v>46139</v>
      </c>
      <c r="G1070" s="119" t="n">
        <v>46160</v>
      </c>
      <c r="H1070" s="119" t="n">
        <v>46293</v>
      </c>
      <c r="I1070" s="4" t="n">
        <v>100</v>
      </c>
      <c r="J1070" s="4" t="n">
        <v>100</v>
      </c>
      <c r="K1070" s="4" t="n">
        <v>100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18979085</v>
      </c>
      <c r="C1071" s="4" t="inlineStr">
        <is>
          <t>ESTRUTURA CONCORDIA - LOOKAHEAD</t>
        </is>
      </c>
      <c r="D1071" s="4" t="inlineStr">
        <is>
          <t>ARMAÇÃO DE PILAR</t>
        </is>
      </c>
      <c r="E1071" s="4" t="inlineStr">
        <is>
          <t>MEZANINO</t>
        </is>
      </c>
      <c r="F1071" s="119" t="n">
        <v>46139</v>
      </c>
      <c r="G1071" s="119" t="n">
        <v>46141</v>
      </c>
      <c r="H1071" s="119" t="n">
        <v>46293</v>
      </c>
      <c r="I1071" s="4" t="n">
        <v>100</v>
      </c>
      <c r="J1071" s="4" t="n">
        <v>100</v>
      </c>
      <c r="K1071" s="4" t="n">
        <v>100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18979086</v>
      </c>
      <c r="C1072" s="4" t="inlineStr">
        <is>
          <t>ESTRUTURA CONCORDIA - LOOKAHEAD</t>
        </is>
      </c>
      <c r="D1072" s="4" t="inlineStr">
        <is>
          <t>FORMA DE PILAR</t>
        </is>
      </c>
      <c r="E1072" s="4" t="inlineStr">
        <is>
          <t>MEZANINO</t>
        </is>
      </c>
      <c r="F1072" s="119" t="n">
        <v>46140</v>
      </c>
      <c r="G1072" s="119" t="n">
        <v>46142</v>
      </c>
      <c r="H1072" s="119" t="n">
        <v>46293</v>
      </c>
      <c r="I1072" s="4" t="n">
        <v>100</v>
      </c>
      <c r="J1072" s="4" t="n">
        <v>100</v>
      </c>
      <c r="K1072" s="4" t="n">
        <v>100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18979087</v>
      </c>
      <c r="C1073" s="4" t="inlineStr">
        <is>
          <t>ESTRUTURA CONCORDIA - LOOKAHEAD</t>
        </is>
      </c>
      <c r="D1073" s="4" t="inlineStr">
        <is>
          <t>ESCORAMENTO, BARROTEAMENTO E FORRAÇÃO</t>
        </is>
      </c>
      <c r="E1073" s="4" t="inlineStr">
        <is>
          <t>MEZANINO</t>
        </is>
      </c>
      <c r="F1073" s="119" t="n">
        <v>46141</v>
      </c>
      <c r="G1073" s="119" t="n">
        <v>46147</v>
      </c>
      <c r="H1073" s="119" t="n">
        <v>46293</v>
      </c>
      <c r="I1073" s="4" t="n">
        <v>100</v>
      </c>
      <c r="J1073" s="4" t="n">
        <v>100</v>
      </c>
      <c r="K1073" s="4" t="n">
        <v>100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18979088</v>
      </c>
      <c r="C1074" s="4" t="inlineStr">
        <is>
          <t>ESTRUTURA CONCORDIA - LOOKAHEAD</t>
        </is>
      </c>
      <c r="D1074" s="4" t="inlineStr">
        <is>
          <t>ARMAÇÃO - BEIRAL</t>
        </is>
      </c>
      <c r="E1074" s="4" t="inlineStr">
        <is>
          <t>MEZANINO</t>
        </is>
      </c>
      <c r="F1074" s="119" t="n">
        <v>46148</v>
      </c>
      <c r="G1074" s="119" t="n">
        <v>46149</v>
      </c>
      <c r="H1074" s="119" t="n">
        <v>46293</v>
      </c>
      <c r="I1074" s="4" t="n">
        <v>100</v>
      </c>
      <c r="J1074" s="4" t="n">
        <v>100</v>
      </c>
      <c r="K1074" s="4" t="n">
        <v>100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18979089</v>
      </c>
      <c r="C1075" s="4" t="inlineStr">
        <is>
          <t>ESTRUTURA CONCORDIA - LOOKAHEAD</t>
        </is>
      </c>
      <c r="D1075" s="4" t="inlineStr">
        <is>
          <t>CONCRETAGEM - BEIRAL</t>
        </is>
      </c>
      <c r="E1075" s="4" t="inlineStr">
        <is>
          <t>MEZANINO</t>
        </is>
      </c>
      <c r="F1075" s="119" t="n">
        <v>46150</v>
      </c>
      <c r="G1075" s="119" t="n">
        <v>46150</v>
      </c>
      <c r="H1075" s="119" t="n">
        <v>46293</v>
      </c>
      <c r="I1075" s="4" t="n">
        <v>100</v>
      </c>
      <c r="J1075" s="4" t="n">
        <v>100</v>
      </c>
      <c r="K1075" s="4" t="n">
        <v>100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18979090</v>
      </c>
      <c r="C1076" s="4" t="inlineStr">
        <is>
          <t>ESTRUTURA CONCORDIA - LOOKAHEAD</t>
        </is>
      </c>
      <c r="D1076" s="4" t="inlineStr">
        <is>
          <t>ARMAÇÃO VIGAS E LAJE</t>
        </is>
      </c>
      <c r="E1076" s="4" t="inlineStr">
        <is>
          <t>MEZANINO</t>
        </is>
      </c>
      <c r="F1076" s="119" t="n">
        <v>46153</v>
      </c>
      <c r="G1076" s="119" t="n">
        <v>46157</v>
      </c>
      <c r="H1076" s="119" t="n">
        <v>46293</v>
      </c>
      <c r="I1076" s="4" t="n">
        <v>100</v>
      </c>
      <c r="J1076" s="4" t="n">
        <v>100</v>
      </c>
      <c r="K1076" s="4" t="n">
        <v>100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18979091</v>
      </c>
      <c r="C1077" s="4" t="inlineStr">
        <is>
          <t>ESTRUTURA CONCORDIA - LOOKAHEAD</t>
        </is>
      </c>
      <c r="D1077" s="4" t="inlineStr">
        <is>
          <t>CONCRETAGEM - LAJE</t>
        </is>
      </c>
      <c r="E1077" s="4" t="inlineStr">
        <is>
          <t>MEZANINO</t>
        </is>
      </c>
      <c r="F1077" s="119" t="n">
        <v>46160</v>
      </c>
      <c r="G1077" s="119" t="n">
        <v>46160</v>
      </c>
      <c r="H1077" s="119" t="n">
        <v>46293</v>
      </c>
      <c r="I1077" s="4" t="n">
        <v>100</v>
      </c>
      <c r="J1077" s="4" t="n">
        <v>100</v>
      </c>
      <c r="K1077" s="4" t="n">
        <v>100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26218307</v>
      </c>
      <c r="C1078" s="4" t="inlineStr">
        <is>
          <t>ESTRUTURA- PROJEÇÃO OLYMPUS - MEDIÇÃO</t>
        </is>
      </c>
      <c r="D1078" s="4" t="inlineStr">
        <is>
          <t>-</t>
        </is>
      </c>
      <c r="E1078" s="4" t="inlineStr">
        <is>
          <t>MEZANINO</t>
        </is>
      </c>
      <c r="F1078" s="119" t="n">
        <v>46140</v>
      </c>
      <c r="G1078" s="119" t="n">
        <v>46161</v>
      </c>
      <c r="H1078" s="119" t="n">
        <v>46293</v>
      </c>
      <c r="I1078" s="4" t="n">
        <v>100</v>
      </c>
      <c r="J1078" s="4" t="n">
        <v>100</v>
      </c>
      <c r="K1078" s="4" t="n">
        <v>100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9364392</v>
      </c>
      <c r="C1079" s="4" t="inlineStr">
        <is>
          <t>ESTRUTURA- PROJEÇÃO OLYMPUS - MEDIÇÃO</t>
        </is>
      </c>
      <c r="D1079" s="4" t="inlineStr">
        <is>
          <t>Forma Pilar</t>
        </is>
      </c>
      <c r="E1079" s="4" t="inlineStr">
        <is>
          <t>MEZANINO</t>
        </is>
      </c>
      <c r="F1079" s="119" t="n">
        <v>46140</v>
      </c>
      <c r="G1079" s="119" t="n">
        <v>46146</v>
      </c>
      <c r="H1079" s="119" t="n">
        <v>46293</v>
      </c>
      <c r="I1079" s="4" t="n">
        <v>100</v>
      </c>
      <c r="J1079" s="4" t="n">
        <v>100</v>
      </c>
      <c r="K1079" s="4" t="n">
        <v>100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9364393</v>
      </c>
      <c r="C1080" s="4" t="inlineStr">
        <is>
          <t>ESTRUTURA- PROJEÇÃO OLYMPUS - MEDIÇÃO</t>
        </is>
      </c>
      <c r="D1080" s="4" t="inlineStr">
        <is>
          <t>Armação Pilar</t>
        </is>
      </c>
      <c r="E1080" s="4" t="inlineStr">
        <is>
          <t>MEZANINO</t>
        </is>
      </c>
      <c r="F1080" s="119" t="n">
        <v>46146</v>
      </c>
      <c r="G1080" s="119" t="n">
        <v>46149</v>
      </c>
      <c r="H1080" s="119" t="n">
        <v>46293</v>
      </c>
      <c r="I1080" s="4" t="n">
        <v>100</v>
      </c>
      <c r="J1080" s="4" t="n">
        <v>100</v>
      </c>
      <c r="K1080" s="4" t="n">
        <v>100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9364394</v>
      </c>
      <c r="C1081" s="4" t="inlineStr">
        <is>
          <t>ESTRUTURA- PROJEÇÃO OLYMPUS - MEDIÇÃO</t>
        </is>
      </c>
      <c r="D1081" s="4" t="inlineStr">
        <is>
          <t>Escoramento</t>
        </is>
      </c>
      <c r="E1081" s="4" t="inlineStr">
        <is>
          <t>MEZANINO</t>
        </is>
      </c>
      <c r="F1081" s="119" t="n">
        <v>46147</v>
      </c>
      <c r="G1081" s="119" t="n">
        <v>46150</v>
      </c>
      <c r="H1081" s="119" t="n">
        <v>46293</v>
      </c>
      <c r="I1081" s="4" t="n">
        <v>100</v>
      </c>
      <c r="J1081" s="4" t="n">
        <v>100</v>
      </c>
      <c r="K1081" s="4" t="n">
        <v>100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9364395</v>
      </c>
      <c r="C1082" s="4" t="inlineStr">
        <is>
          <t>ESTRUTURA- PROJEÇÃO OLYMPUS - MEDIÇÃO</t>
        </is>
      </c>
      <c r="D1082" s="4" t="inlineStr">
        <is>
          <t>Concretagem Pilar</t>
        </is>
      </c>
      <c r="E1082" s="4" t="inlineStr">
        <is>
          <t>MEZANINO</t>
        </is>
      </c>
      <c r="F1082" s="119" t="n">
        <v>46153</v>
      </c>
      <c r="G1082" s="119" t="n">
        <v>46153</v>
      </c>
      <c r="H1082" s="119" t="n">
        <v>46293</v>
      </c>
      <c r="I1082" s="4" t="n">
        <v>100</v>
      </c>
      <c r="J1082" s="4" t="n">
        <v>100</v>
      </c>
      <c r="K1082" s="4" t="n">
        <v>100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9364396</v>
      </c>
      <c r="C1083" s="4" t="inlineStr">
        <is>
          <t>ESTRUTURA- PROJEÇÃO OLYMPUS - MEDIÇÃO</t>
        </is>
      </c>
      <c r="D1083" s="4" t="inlineStr">
        <is>
          <t>Forma Vigas e Lajes</t>
        </is>
      </c>
      <c r="E1083" s="4" t="inlineStr">
        <is>
          <t>MEZANINO</t>
        </is>
      </c>
      <c r="F1083" s="119" t="n">
        <v>46154</v>
      </c>
      <c r="G1083" s="119" t="n">
        <v>46157</v>
      </c>
      <c r="H1083" s="119" t="n">
        <v>46293</v>
      </c>
      <c r="I1083" s="4" t="n">
        <v>100</v>
      </c>
      <c r="J1083" s="4" t="n">
        <v>100</v>
      </c>
      <c r="K1083" s="4" t="n">
        <v>100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9364397</v>
      </c>
      <c r="C1084" s="4" t="inlineStr">
        <is>
          <t>ESTRUTURA- PROJEÇÃO OLYMPUS - MEDIÇÃO</t>
        </is>
      </c>
      <c r="D1084" s="4" t="inlineStr">
        <is>
          <t>Armação Vigas e Lajes</t>
        </is>
      </c>
      <c r="E1084" s="4" t="inlineStr">
        <is>
          <t>MEZANINO</t>
        </is>
      </c>
      <c r="F1084" s="119" t="n">
        <v>46155</v>
      </c>
      <c r="G1084" s="119" t="n">
        <v>46160</v>
      </c>
      <c r="H1084" s="119" t="n">
        <v>46293</v>
      </c>
      <c r="I1084" s="4" t="n">
        <v>100</v>
      </c>
      <c r="J1084" s="4" t="n">
        <v>100</v>
      </c>
      <c r="K1084" s="4" t="n">
        <v>100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9364398</v>
      </c>
      <c r="C1085" s="4" t="inlineStr">
        <is>
          <t>ESTRUTURA- PROJEÇÃO OLYMPUS - MEDIÇÃO</t>
        </is>
      </c>
      <c r="D1085" s="4" t="inlineStr">
        <is>
          <t>Passagem Hidráulica</t>
        </is>
      </c>
      <c r="E1085" s="4" t="inlineStr">
        <is>
          <t>MEZANINO</t>
        </is>
      </c>
      <c r="F1085" s="119" t="n">
        <v>46157</v>
      </c>
      <c r="G1085" s="119" t="n">
        <v>46160</v>
      </c>
      <c r="H1085" s="119" t="n">
        <v>46293</v>
      </c>
      <c r="I1085" s="4" t="n">
        <v>100</v>
      </c>
      <c r="J1085" s="4" t="n">
        <v>100</v>
      </c>
      <c r="K1085" s="4" t="n">
        <v>100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9364399</v>
      </c>
      <c r="C1086" s="4" t="inlineStr">
        <is>
          <t>ESTRUTURA- PROJEÇÃO OLYMPUS - MEDIÇÃO</t>
        </is>
      </c>
      <c r="D1086" s="4" t="inlineStr">
        <is>
          <t>Passagem Elétrica</t>
        </is>
      </c>
      <c r="E1086" s="4" t="inlineStr">
        <is>
          <t>MEZANINO</t>
        </is>
      </c>
      <c r="F1086" s="119" t="n">
        <v>46160</v>
      </c>
      <c r="G1086" s="119" t="n">
        <v>46160</v>
      </c>
      <c r="H1086" s="119" t="n">
        <v>46293</v>
      </c>
      <c r="I1086" s="4" t="n">
        <v>100</v>
      </c>
      <c r="J1086" s="4" t="n">
        <v>100</v>
      </c>
      <c r="K1086" s="4" t="n">
        <v>100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9364400</v>
      </c>
      <c r="C1087" s="4" t="inlineStr">
        <is>
          <t>ESTRUTURA- PROJEÇÃO OLYMPUS - MEDIÇÃO</t>
        </is>
      </c>
      <c r="D1087" s="4" t="inlineStr">
        <is>
          <t>Concretagem</t>
        </is>
      </c>
      <c r="E1087" s="4" t="inlineStr">
        <is>
          <t>MEZANINO</t>
        </is>
      </c>
      <c r="F1087" s="119" t="n">
        <v>46161</v>
      </c>
      <c r="G1087" s="119" t="n">
        <v>46161</v>
      </c>
      <c r="H1087" s="119" t="n">
        <v>46293</v>
      </c>
      <c r="I1087" s="4" t="n">
        <v>100</v>
      </c>
      <c r="J1087" s="4" t="n">
        <v>100</v>
      </c>
      <c r="K1087" s="4" t="n">
        <v>100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39124199</v>
      </c>
      <c r="C1088" s="4" t="inlineStr">
        <is>
          <t>ESTRUTURA OLYMPUS - LOOKAHEAD</t>
        </is>
      </c>
      <c r="D1088" s="4" t="inlineStr">
        <is>
          <t>-</t>
        </is>
      </c>
      <c r="E1088" s="4" t="inlineStr">
        <is>
          <t>MEZANINO</t>
        </is>
      </c>
      <c r="F1088" s="119" t="n">
        <v>46140</v>
      </c>
      <c r="G1088" s="119" t="n">
        <v>46161</v>
      </c>
      <c r="H1088" s="119" t="n">
        <v>46293</v>
      </c>
      <c r="I1088" s="4" t="n">
        <v>100</v>
      </c>
      <c r="J1088" s="4" t="n">
        <v>100</v>
      </c>
      <c r="K1088" s="4" t="n">
        <v>100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18979742</v>
      </c>
      <c r="C1089" s="4" t="inlineStr">
        <is>
          <t>ESTRUTURA OLYMPUS - LOOKAHEAD</t>
        </is>
      </c>
      <c r="D1089" s="4" t="inlineStr">
        <is>
          <t>ARMAÇÃO DE PILAR</t>
        </is>
      </c>
      <c r="E1089" s="4" t="inlineStr">
        <is>
          <t>MEZANINO</t>
        </is>
      </c>
      <c r="F1089" s="119" t="n">
        <v>46140</v>
      </c>
      <c r="G1089" s="119" t="n">
        <v>46142</v>
      </c>
      <c r="H1089" s="119" t="n">
        <v>46293</v>
      </c>
      <c r="I1089" s="4" t="n">
        <v>100</v>
      </c>
      <c r="J1089" s="4" t="n">
        <v>100</v>
      </c>
      <c r="K1089" s="4" t="n">
        <v>100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18979743</v>
      </c>
      <c r="C1090" s="4" t="inlineStr">
        <is>
          <t>ESTRUTURA OLYMPUS - LOOKAHEAD</t>
        </is>
      </c>
      <c r="D1090" s="4" t="inlineStr">
        <is>
          <t>FORMA DE PILAR</t>
        </is>
      </c>
      <c r="E1090" s="4" t="inlineStr">
        <is>
          <t>MEZANINO</t>
        </is>
      </c>
      <c r="F1090" s="119" t="n">
        <v>46141</v>
      </c>
      <c r="G1090" s="119" t="n">
        <v>46147</v>
      </c>
      <c r="H1090" s="119" t="n">
        <v>46293</v>
      </c>
      <c r="I1090" s="4" t="n">
        <v>100</v>
      </c>
      <c r="J1090" s="4" t="n">
        <v>100</v>
      </c>
      <c r="K1090" s="4" t="n">
        <v>100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18979744</v>
      </c>
      <c r="C1091" s="4" t="inlineStr">
        <is>
          <t>ESTRUTURA OLYMPUS - LOOKAHEAD</t>
        </is>
      </c>
      <c r="D1091" s="4" t="inlineStr">
        <is>
          <t>ESCORAMENTO/BARROTEAMENTO/FORRAÇÃO</t>
        </is>
      </c>
      <c r="E1091" s="4" t="inlineStr">
        <is>
          <t>MEZANINO</t>
        </is>
      </c>
      <c r="F1091" s="119" t="n">
        <v>46146</v>
      </c>
      <c r="G1091" s="119" t="n">
        <v>46150</v>
      </c>
      <c r="H1091" s="119" t="n">
        <v>46293</v>
      </c>
      <c r="I1091" s="4" t="n">
        <v>100</v>
      </c>
      <c r="J1091" s="4" t="n">
        <v>100</v>
      </c>
      <c r="K1091" s="4" t="n">
        <v>100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18979745</v>
      </c>
      <c r="C1092" s="4" t="inlineStr">
        <is>
          <t>ESTRUTURA OLYMPUS - LOOKAHEAD</t>
        </is>
      </c>
      <c r="D1092" s="4" t="inlineStr">
        <is>
          <t>ARMAÇÃO DO BEIRAL</t>
        </is>
      </c>
      <c r="E1092" s="4" t="inlineStr">
        <is>
          <t>MEZANINO</t>
        </is>
      </c>
      <c r="F1092" s="119" t="n">
        <v>46149</v>
      </c>
      <c r="G1092" s="119" t="n">
        <v>46150</v>
      </c>
      <c r="H1092" s="119" t="n">
        <v>46293</v>
      </c>
      <c r="I1092" s="4" t="n">
        <v>100</v>
      </c>
      <c r="J1092" s="4" t="n">
        <v>100</v>
      </c>
      <c r="K1092" s="4" t="n">
        <v>100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18979746</v>
      </c>
      <c r="C1093" s="4" t="inlineStr">
        <is>
          <t>ESTRUTURA OLYMPUS - LOOKAHEAD</t>
        </is>
      </c>
      <c r="D1093" s="4" t="inlineStr">
        <is>
          <t>CONCRETAGEM DO BEIRAL</t>
        </is>
      </c>
      <c r="E1093" s="4" t="inlineStr">
        <is>
          <t>MEZANINO</t>
        </is>
      </c>
      <c r="F1093" s="119" t="n">
        <v>46153</v>
      </c>
      <c r="G1093" s="119" t="n">
        <v>46153</v>
      </c>
      <c r="H1093" s="119" t="n">
        <v>46293</v>
      </c>
      <c r="I1093" s="4" t="n">
        <v>100</v>
      </c>
      <c r="J1093" s="4" t="n">
        <v>100</v>
      </c>
      <c r="K1093" s="4" t="n">
        <v>100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18979747</v>
      </c>
      <c r="C1094" s="4" t="inlineStr">
        <is>
          <t>ESTRUTURA OLYMPUS - LOOKAHEAD</t>
        </is>
      </c>
      <c r="D1094" s="4" t="inlineStr">
        <is>
          <t>ARMAÇÃO VIGAS E LAJE</t>
        </is>
      </c>
      <c r="E1094" s="4" t="inlineStr">
        <is>
          <t>MEZANINO</t>
        </is>
      </c>
      <c r="F1094" s="119" t="n">
        <v>46154</v>
      </c>
      <c r="G1094" s="119" t="n">
        <v>46160</v>
      </c>
      <c r="H1094" s="119" t="n">
        <v>46293</v>
      </c>
      <c r="I1094" s="4" t="n">
        <v>100</v>
      </c>
      <c r="J1094" s="4" t="n">
        <v>100</v>
      </c>
      <c r="K1094" s="4" t="n">
        <v>100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18979748</v>
      </c>
      <c r="C1095" s="4" t="inlineStr">
        <is>
          <t>ESTRUTURA OLYMPUS - LOOKAHEAD</t>
        </is>
      </c>
      <c r="D1095" s="4" t="inlineStr">
        <is>
          <t>CONCRETAGEM LAJE</t>
        </is>
      </c>
      <c r="E1095" s="4" t="inlineStr">
        <is>
          <t>MEZANINO</t>
        </is>
      </c>
      <c r="F1095" s="119" t="n">
        <v>46161</v>
      </c>
      <c r="G1095" s="119" t="n">
        <v>46161</v>
      </c>
      <c r="H1095" s="119" t="n">
        <v>46293</v>
      </c>
      <c r="I1095" s="4" t="n">
        <v>100</v>
      </c>
      <c r="J1095" s="4" t="n">
        <v>100</v>
      </c>
      <c r="K1095" s="4" t="n">
        <v>100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36073125</v>
      </c>
      <c r="C1096" s="4" t="inlineStr">
        <is>
          <t>ESTRUTURA - TRIPINHA - LOOKAHEAD</t>
        </is>
      </c>
      <c r="D1096" s="4" t="inlineStr">
        <is>
          <t>-</t>
        </is>
      </c>
      <c r="E1096" s="4" t="inlineStr">
        <is>
          <t>MEZANINO</t>
        </is>
      </c>
      <c r="F1096" s="119" t="n">
        <v>46146</v>
      </c>
      <c r="G1096" s="119" t="n">
        <v>46157</v>
      </c>
      <c r="H1096" s="119" t="n">
        <v>46293</v>
      </c>
      <c r="I1096" s="4" t="n">
        <v>100</v>
      </c>
      <c r="J1096" s="4" t="n">
        <v>100</v>
      </c>
      <c r="K1096" s="4" t="n">
        <v>100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19483442</v>
      </c>
      <c r="C1097" s="4" t="inlineStr">
        <is>
          <t>ESTRUTURA - TRIPINHA - LOOKAHEAD</t>
        </is>
      </c>
      <c r="D1097" s="4" t="inlineStr">
        <is>
          <t>ARMAÇÃO PILARES</t>
        </is>
      </c>
      <c r="E1097" s="4" t="inlineStr">
        <is>
          <t>MEZANINO</t>
        </is>
      </c>
      <c r="F1097" s="119" t="n">
        <v>46146</v>
      </c>
      <c r="G1097" s="119" t="n">
        <v>46146</v>
      </c>
      <c r="H1097" s="119" t="n">
        <v>46293</v>
      </c>
      <c r="I1097" s="4" t="n">
        <v>100</v>
      </c>
      <c r="J1097" s="4" t="n">
        <v>100</v>
      </c>
      <c r="K1097" s="4" t="n">
        <v>100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19483443</v>
      </c>
      <c r="C1098" s="4" t="inlineStr">
        <is>
          <t>ESTRUTURA - TRIPINHA - LOOKAHEAD</t>
        </is>
      </c>
      <c r="D1098" s="4" t="inlineStr">
        <is>
          <t>FORMA DE PILARES</t>
        </is>
      </c>
      <c r="E1098" s="4" t="inlineStr">
        <is>
          <t>MEZANINO</t>
        </is>
      </c>
      <c r="F1098" s="119" t="n">
        <v>46147</v>
      </c>
      <c r="G1098" s="119" t="n">
        <v>46148</v>
      </c>
      <c r="H1098" s="119" t="n">
        <v>46293</v>
      </c>
      <c r="I1098" s="4" t="n">
        <v>100</v>
      </c>
      <c r="J1098" s="4" t="n">
        <v>100</v>
      </c>
      <c r="K1098" s="4" t="n">
        <v>100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19483444</v>
      </c>
      <c r="C1099" s="4" t="inlineStr">
        <is>
          <t>ESTRUTURA - TRIPINHA - LOOKAHEAD</t>
        </is>
      </c>
      <c r="D1099" s="4" t="inlineStr">
        <is>
          <t>ESCORAMENTO/BARROTEAMENTP/FORRAÇÃO</t>
        </is>
      </c>
      <c r="E1099" s="4" t="inlineStr">
        <is>
          <t>MEZANINO</t>
        </is>
      </c>
      <c r="F1099" s="119" t="n">
        <v>46149</v>
      </c>
      <c r="G1099" s="119" t="n">
        <v>46153</v>
      </c>
      <c r="H1099" s="119" t="n">
        <v>46293</v>
      </c>
      <c r="I1099" s="4" t="n">
        <v>100</v>
      </c>
      <c r="J1099" s="4" t="n">
        <v>100</v>
      </c>
      <c r="K1099" s="4" t="n">
        <v>100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19483445</v>
      </c>
      <c r="C1100" s="4" t="inlineStr">
        <is>
          <t>ESTRUTURA - TRIPINHA - LOOKAHEAD</t>
        </is>
      </c>
      <c r="D1100" s="4" t="inlineStr">
        <is>
          <t>ARMAÇÃO VIGAS E LAJE</t>
        </is>
      </c>
      <c r="E1100" s="4" t="inlineStr">
        <is>
          <t>MEZANINO</t>
        </is>
      </c>
      <c r="F1100" s="119" t="n">
        <v>46154</v>
      </c>
      <c r="G1100" s="119" t="n">
        <v>46156</v>
      </c>
      <c r="H1100" s="119" t="n">
        <v>46293</v>
      </c>
      <c r="I1100" s="4" t="n">
        <v>100</v>
      </c>
      <c r="J1100" s="4" t="n">
        <v>100</v>
      </c>
      <c r="K1100" s="4" t="n">
        <v>100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19483446</v>
      </c>
      <c r="C1101" s="4" t="inlineStr">
        <is>
          <t>ESTRUTURA - TRIPINHA - LOOKAHEAD</t>
        </is>
      </c>
      <c r="D1101" s="4" t="inlineStr">
        <is>
          <t>CONCRETAGEM LAJE</t>
        </is>
      </c>
      <c r="E1101" s="4" t="inlineStr">
        <is>
          <t>MEZANINO</t>
        </is>
      </c>
      <c r="F1101" s="119" t="n">
        <v>46157</v>
      </c>
      <c r="G1101" s="119" t="n">
        <v>46157</v>
      </c>
      <c r="H1101" s="119" t="n">
        <v>46293</v>
      </c>
      <c r="I1101" s="4" t="n">
        <v>100</v>
      </c>
      <c r="J1101" s="4" t="n">
        <v>100</v>
      </c>
      <c r="K1101" s="4" t="n">
        <v>100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24939853</v>
      </c>
      <c r="C1102" s="4" t="inlineStr">
        <is>
          <t>ESTRUTURA TORRE - MEDIÇÃO</t>
        </is>
      </c>
      <c r="D1102" s="4" t="inlineStr">
        <is>
          <t>-</t>
        </is>
      </c>
      <c r="E1102" s="4" t="inlineStr">
        <is>
          <t>1º PAV. - TÉRREO ALAMEDA</t>
        </is>
      </c>
      <c r="F1102" s="119" t="n">
        <v>46146</v>
      </c>
      <c r="G1102" s="119" t="n">
        <v>46169</v>
      </c>
      <c r="H1102" s="119" t="n">
        <v>46293</v>
      </c>
      <c r="I1102" s="4" t="n">
        <v>100</v>
      </c>
      <c r="J1102" s="4" t="n">
        <v>100</v>
      </c>
      <c r="K1102" s="4" t="n">
        <v>100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9360273</v>
      </c>
      <c r="C1103" s="4" t="inlineStr">
        <is>
          <t>ESTRUTURA TORRE - MEDIÇÃO</t>
        </is>
      </c>
      <c r="D1103" s="4" t="inlineStr">
        <is>
          <t>Forma Pilar</t>
        </is>
      </c>
      <c r="E1103" s="4" t="inlineStr">
        <is>
          <t>1º PAV. - TÉRREO ALAMEDA</t>
        </is>
      </c>
      <c r="F1103" s="119" t="n">
        <v>46146</v>
      </c>
      <c r="G1103" s="119" t="n">
        <v>46153</v>
      </c>
      <c r="H1103" s="119" t="n">
        <v>46293</v>
      </c>
      <c r="I1103" s="4" t="n">
        <v>100</v>
      </c>
      <c r="J1103" s="4" t="n">
        <v>100</v>
      </c>
      <c r="K1103" s="4" t="n">
        <v>100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9360274</v>
      </c>
      <c r="C1104" s="4" t="inlineStr">
        <is>
          <t>ESTRUTURA TORRE - MEDIÇÃO</t>
        </is>
      </c>
      <c r="D1104" s="4" t="inlineStr">
        <is>
          <t>Armação Pilar</t>
        </is>
      </c>
      <c r="E1104" s="4" t="inlineStr">
        <is>
          <t>1º PAV. - TÉRREO ALAMEDA</t>
        </is>
      </c>
      <c r="F1104" s="119" t="n">
        <v>46153</v>
      </c>
      <c r="G1104" s="119" t="n">
        <v>46157</v>
      </c>
      <c r="H1104" s="119" t="n">
        <v>46293</v>
      </c>
      <c r="I1104" s="4" t="n">
        <v>100</v>
      </c>
      <c r="J1104" s="4" t="n">
        <v>100</v>
      </c>
      <c r="K1104" s="4" t="n">
        <v>100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9360275</v>
      </c>
      <c r="C1105" s="4" t="inlineStr">
        <is>
          <t>ESTRUTURA TORRE - MEDIÇÃO</t>
        </is>
      </c>
      <c r="D1105" s="4" t="inlineStr">
        <is>
          <t>Escoramento</t>
        </is>
      </c>
      <c r="E1105" s="4" t="inlineStr">
        <is>
          <t>1º PAV. - TÉRREO ALAMEDA</t>
        </is>
      </c>
      <c r="F1105" s="119" t="n">
        <v>46154</v>
      </c>
      <c r="G1105" s="119" t="n">
        <v>46156</v>
      </c>
      <c r="H1105" s="119" t="n">
        <v>46293</v>
      </c>
      <c r="I1105" s="4" t="n">
        <v>100</v>
      </c>
      <c r="J1105" s="4" t="n">
        <v>100</v>
      </c>
      <c r="K1105" s="4" t="n">
        <v>100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9360276</v>
      </c>
      <c r="C1106" s="4" t="inlineStr">
        <is>
          <t>ESTRUTURA TORRE - MEDIÇÃO</t>
        </is>
      </c>
      <c r="D1106" s="4" t="inlineStr">
        <is>
          <t>Concretagem Pilar</t>
        </is>
      </c>
      <c r="E1106" s="4" t="inlineStr">
        <is>
          <t>1º PAV. - TÉRREO ALAMEDA</t>
        </is>
      </c>
      <c r="F1106" s="119" t="n">
        <v>46157</v>
      </c>
      <c r="G1106" s="119" t="n">
        <v>46157</v>
      </c>
      <c r="H1106" s="119" t="n">
        <v>46293</v>
      </c>
      <c r="I1106" s="4" t="n">
        <v>100</v>
      </c>
      <c r="J1106" s="4" t="n">
        <v>100</v>
      </c>
      <c r="K1106" s="4" t="n">
        <v>100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9360277</v>
      </c>
      <c r="C1107" s="4" t="inlineStr">
        <is>
          <t>ESTRUTURA TORRE - MEDIÇÃO</t>
        </is>
      </c>
      <c r="D1107" s="4" t="inlineStr">
        <is>
          <t>Forma Vigas e Lajes</t>
        </is>
      </c>
      <c r="E1107" s="4" t="inlineStr">
        <is>
          <t>1º PAV. - TÉRREO ALAMEDA</t>
        </is>
      </c>
      <c r="F1107" s="119" t="n">
        <v>46160</v>
      </c>
      <c r="G1107" s="119" t="n">
        <v>46169</v>
      </c>
      <c r="H1107" s="119" t="n">
        <v>46293</v>
      </c>
      <c r="I1107" s="4" t="n">
        <v>100</v>
      </c>
      <c r="J1107" s="4" t="n">
        <v>100</v>
      </c>
      <c r="K1107" s="4" t="n">
        <v>100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9360278</v>
      </c>
      <c r="C1108" s="4" t="inlineStr">
        <is>
          <t>ESTRUTURA TORRE - MEDIÇÃO</t>
        </is>
      </c>
      <c r="D1108" s="4" t="inlineStr">
        <is>
          <t>Armação Vigas e Lajes</t>
        </is>
      </c>
      <c r="E1108" s="4" t="inlineStr">
        <is>
          <t>1º PAV. - TÉRREO ALAMEDA</t>
        </is>
      </c>
      <c r="F1108" s="119" t="n">
        <v>46161</v>
      </c>
      <c r="G1108" s="119" t="n">
        <v>46168</v>
      </c>
      <c r="H1108" s="119" t="n">
        <v>46293</v>
      </c>
      <c r="I1108" s="4" t="n">
        <v>100</v>
      </c>
      <c r="J1108" s="4" t="n">
        <v>100</v>
      </c>
      <c r="K1108" s="4" t="n">
        <v>100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9360279</v>
      </c>
      <c r="C1109" s="4" t="inlineStr">
        <is>
          <t>ESTRUTURA TORRE - MEDIÇÃO</t>
        </is>
      </c>
      <c r="D1109" s="4" t="inlineStr">
        <is>
          <t>Passagem Hidráulica</t>
        </is>
      </c>
      <c r="E1109" s="4" t="inlineStr">
        <is>
          <t>1º PAV. - TÉRREO ALAMEDA</t>
        </is>
      </c>
      <c r="F1109" s="119" t="n">
        <v>46167</v>
      </c>
      <c r="G1109" s="119" t="n">
        <v>46167</v>
      </c>
      <c r="H1109" s="119" t="n">
        <v>46293</v>
      </c>
      <c r="I1109" s="4" t="n">
        <v>100</v>
      </c>
      <c r="J1109" s="4" t="n">
        <v>100</v>
      </c>
      <c r="K1109" s="4" t="n">
        <v>100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9360280</v>
      </c>
      <c r="C1110" s="4" t="inlineStr">
        <is>
          <t>ESTRUTURA TORRE - MEDIÇÃO</t>
        </is>
      </c>
      <c r="D1110" s="4" t="inlineStr">
        <is>
          <t>Passagem Elétrica</t>
        </is>
      </c>
      <c r="E1110" s="4" t="inlineStr">
        <is>
          <t>1º PAV. - TÉRREO ALAMEDA</t>
        </is>
      </c>
      <c r="F1110" s="119" t="n">
        <v>46167</v>
      </c>
      <c r="G1110" s="119" t="n">
        <v>46167</v>
      </c>
      <c r="H1110" s="119" t="n">
        <v>46293</v>
      </c>
      <c r="I1110" s="4" t="n">
        <v>100</v>
      </c>
      <c r="J1110" s="4" t="n">
        <v>100</v>
      </c>
      <c r="K1110" s="4" t="n">
        <v>100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9360281</v>
      </c>
      <c r="C1111" s="4" t="inlineStr">
        <is>
          <t>ESTRUTURA TORRE - MEDIÇÃO</t>
        </is>
      </c>
      <c r="D1111" s="4" t="inlineStr">
        <is>
          <t>Concretagem</t>
        </is>
      </c>
      <c r="E1111" s="4" t="inlineStr">
        <is>
          <t>1º PAV. - TÉRREO ALAMEDA</t>
        </is>
      </c>
      <c r="F1111" s="119" t="n">
        <v>46168</v>
      </c>
      <c r="G1111" s="119" t="n">
        <v>46168</v>
      </c>
      <c r="H1111" s="119" t="n">
        <v>46293</v>
      </c>
      <c r="I1111" s="4" t="n">
        <v>100</v>
      </c>
      <c r="J1111" s="4" t="n">
        <v>100</v>
      </c>
      <c r="K1111" s="4" t="n">
        <v>100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39808843</v>
      </c>
      <c r="C1112" s="4" t="inlineStr">
        <is>
          <t>ESTRUTURA TORRE LOOKAHEAD</t>
        </is>
      </c>
      <c r="D1112" s="4" t="inlineStr">
        <is>
          <t>-</t>
        </is>
      </c>
      <c r="E1112" s="4" t="inlineStr">
        <is>
          <t>1º PAV. - TÉRREO ALAMEDA</t>
        </is>
      </c>
      <c r="F1112" s="119" t="n">
        <v>46146</v>
      </c>
      <c r="G1112" s="119" t="n">
        <v>46169</v>
      </c>
      <c r="H1112" s="119" t="n">
        <v>46293</v>
      </c>
      <c r="I1112" s="4" t="n">
        <v>100</v>
      </c>
      <c r="J1112" s="4" t="n">
        <v>100</v>
      </c>
      <c r="K1112" s="4" t="n">
        <v>100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19473590</v>
      </c>
      <c r="C1113" s="4" t="inlineStr">
        <is>
          <t>ESTRUTURA TORRE LOOKAHEAD</t>
        </is>
      </c>
      <c r="D1113" s="4" t="inlineStr">
        <is>
          <t>ARMAÇÃO DE PILAR</t>
        </is>
      </c>
      <c r="E1113" s="4" t="inlineStr">
        <is>
          <t>1º PAV. - TÉRREO ALAMEDA</t>
        </is>
      </c>
      <c r="F1113" s="119" t="n">
        <v>46146</v>
      </c>
      <c r="G1113" s="119" t="n">
        <v>46148</v>
      </c>
      <c r="H1113" s="119" t="n">
        <v>46293</v>
      </c>
      <c r="I1113" s="4" t="n">
        <v>100</v>
      </c>
      <c r="J1113" s="4" t="n">
        <v>100</v>
      </c>
      <c r="K1113" s="4" t="n">
        <v>100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19473591</v>
      </c>
      <c r="C1114" s="4" t="inlineStr">
        <is>
          <t>ESTRUTURA TORRE LOOKAHEAD</t>
        </is>
      </c>
      <c r="D1114" s="4" t="inlineStr">
        <is>
          <t>FORMA DE PILAR</t>
        </is>
      </c>
      <c r="E1114" s="4" t="inlineStr">
        <is>
          <t>1º PAV. - TÉRREO ALAMEDA</t>
        </is>
      </c>
      <c r="F1114" s="119" t="n">
        <v>46149</v>
      </c>
      <c r="G1114" s="119" t="n">
        <v>46153</v>
      </c>
      <c r="H1114" s="119" t="n">
        <v>46293</v>
      </c>
      <c r="I1114" s="4" t="n">
        <v>100</v>
      </c>
      <c r="J1114" s="4" t="n">
        <v>100</v>
      </c>
      <c r="K1114" s="4" t="n">
        <v>100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19473592</v>
      </c>
      <c r="C1115" s="4" t="inlineStr">
        <is>
          <t>ESTRUTURA TORRE LOOKAHEAD</t>
        </is>
      </c>
      <c r="D1115" s="4" t="inlineStr">
        <is>
          <t>ESCORAMENTO/BARROTEAMENTO/FORRAÇÃO</t>
        </is>
      </c>
      <c r="E1115" s="4" t="inlineStr">
        <is>
          <t>1º PAV. - TÉRREO ALAMEDA</t>
        </is>
      </c>
      <c r="F1115" s="119" t="n">
        <v>46150</v>
      </c>
      <c r="G1115" s="119" t="n">
        <v>46157</v>
      </c>
      <c r="H1115" s="119" t="n">
        <v>46293</v>
      </c>
      <c r="I1115" s="4" t="n">
        <v>100</v>
      </c>
      <c r="J1115" s="4" t="n">
        <v>100</v>
      </c>
      <c r="K1115" s="4" t="n">
        <v>100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19473593</v>
      </c>
      <c r="C1116" s="4" t="inlineStr">
        <is>
          <t>ESTRUTURA TORRE LOOKAHEAD</t>
        </is>
      </c>
      <c r="D1116" s="4" t="inlineStr">
        <is>
          <t>ARMAÇÃO BEIRAL</t>
        </is>
      </c>
      <c r="E1116" s="4" t="inlineStr">
        <is>
          <t>1º PAV. - TÉRREO ALAMEDA</t>
        </is>
      </c>
      <c r="F1116" s="119" t="n">
        <v>46160</v>
      </c>
      <c r="G1116" s="119" t="n">
        <v>46161</v>
      </c>
      <c r="H1116" s="119" t="n">
        <v>46293</v>
      </c>
      <c r="I1116" s="4" t="n">
        <v>100</v>
      </c>
      <c r="J1116" s="4" t="n">
        <v>100</v>
      </c>
      <c r="K1116" s="4" t="n">
        <v>100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19473594</v>
      </c>
      <c r="C1117" s="4" t="inlineStr">
        <is>
          <t>ESTRUTURA TORRE LOOKAHEAD</t>
        </is>
      </c>
      <c r="D1117" s="4" t="inlineStr">
        <is>
          <t>CONCRETAGEM BEIRAL</t>
        </is>
      </c>
      <c r="E1117" s="4" t="inlineStr">
        <is>
          <t>1º PAV. - TÉRREO ALAMEDA</t>
        </is>
      </c>
      <c r="F1117" s="119" t="n">
        <v>46162</v>
      </c>
      <c r="G1117" s="119" t="n">
        <v>46162</v>
      </c>
      <c r="H1117" s="119" t="n">
        <v>46293</v>
      </c>
      <c r="I1117" s="4" t="n">
        <v>100</v>
      </c>
      <c r="J1117" s="4" t="n">
        <v>100</v>
      </c>
      <c r="K1117" s="4" t="n">
        <v>100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19473595</v>
      </c>
      <c r="C1118" s="4" t="inlineStr">
        <is>
          <t>ESTRUTURA TORRE LOOKAHEAD</t>
        </is>
      </c>
      <c r="D1118" s="4" t="inlineStr">
        <is>
          <t>ARMAÇÃO VIGAS E LAJES</t>
        </is>
      </c>
      <c r="E1118" s="4" t="inlineStr">
        <is>
          <t>1º PAV. - TÉRREO ALAMEDA</t>
        </is>
      </c>
      <c r="F1118" s="119" t="n">
        <v>46161</v>
      </c>
      <c r="G1118" s="119" t="n">
        <v>46168</v>
      </c>
      <c r="H1118" s="119" t="n">
        <v>46293</v>
      </c>
      <c r="I1118" s="4" t="n">
        <v>100</v>
      </c>
      <c r="J1118" s="4" t="n">
        <v>100</v>
      </c>
      <c r="K1118" s="4" t="n">
        <v>100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19473596</v>
      </c>
      <c r="C1119" s="4" t="inlineStr">
        <is>
          <t>ESTRUTURA TORRE LOOKAHEAD</t>
        </is>
      </c>
      <c r="D1119" s="4" t="inlineStr">
        <is>
          <t>CONCRETAGEM LAJE</t>
        </is>
      </c>
      <c r="E1119" s="4" t="inlineStr">
        <is>
          <t>1º PAV. - TÉRREO ALAMEDA</t>
        </is>
      </c>
      <c r="F1119" s="119" t="n">
        <v>46169</v>
      </c>
      <c r="G1119" s="119" t="n">
        <v>46169</v>
      </c>
      <c r="H1119" s="119" t="n">
        <v>46293</v>
      </c>
      <c r="I1119" s="4" t="n">
        <v>100</v>
      </c>
      <c r="J1119" s="4" t="n">
        <v>100</v>
      </c>
      <c r="K1119" s="4" t="n">
        <v>100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26743773</v>
      </c>
      <c r="C1120" s="4" t="inlineStr">
        <is>
          <t>TRATAMENTO DE CONCRETO APARENTE</t>
        </is>
      </c>
      <c r="D1120" s="4" t="inlineStr">
        <is>
          <t>-</t>
        </is>
      </c>
      <c r="E1120" s="4" t="inlineStr">
        <is>
          <t>5º SUBSOLO</t>
        </is>
      </c>
      <c r="F1120" s="119" t="n">
        <v>46147</v>
      </c>
      <c r="G1120" s="119" t="n">
        <v>46288</v>
      </c>
      <c r="H1120" s="119" t="n">
        <v>46293</v>
      </c>
      <c r="I1120" s="4" t="n">
        <v>100</v>
      </c>
      <c r="J1120" s="4" t="n">
        <v>100</v>
      </c>
      <c r="K1120" s="4" t="n">
        <v>98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39885995</v>
      </c>
      <c r="C1121" s="4" t="inlineStr">
        <is>
          <t>ESTRUTURA PROJEÇÃO RAMPA OLIMPUS</t>
        </is>
      </c>
      <c r="D1121" s="4" t="inlineStr">
        <is>
          <t>-</t>
        </is>
      </c>
      <c r="E1121" s="4" t="inlineStr">
        <is>
          <t>3º SUBSOLO</t>
        </is>
      </c>
      <c r="F1121" s="119" t="n">
        <v>46148</v>
      </c>
      <c r="G1121" s="119" t="n">
        <v>46161</v>
      </c>
      <c r="H1121" s="119" t="n">
        <v>46293</v>
      </c>
      <c r="I1121" s="4" t="n">
        <v>100</v>
      </c>
      <c r="J1121" s="4" t="n">
        <v>100</v>
      </c>
      <c r="K1121" s="4" t="n">
        <v>100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19483424</v>
      </c>
      <c r="C1122" s="4" t="inlineStr">
        <is>
          <t>ESTRUTURA PROJEÇÃO RAMPA OLIMPUS</t>
        </is>
      </c>
      <c r="D1122" s="4" t="inlineStr">
        <is>
          <t>ARMAÇÃO DE PILARES</t>
        </is>
      </c>
      <c r="E1122" s="4" t="inlineStr">
        <is>
          <t>3º SUBSOLO</t>
        </is>
      </c>
      <c r="F1122" s="119" t="n">
        <v>46148</v>
      </c>
      <c r="G1122" s="119" t="n">
        <v>46148</v>
      </c>
      <c r="H1122" s="119" t="n">
        <v>46293</v>
      </c>
      <c r="I1122" s="4" t="n">
        <v>100</v>
      </c>
      <c r="J1122" s="4" t="n">
        <v>100</v>
      </c>
      <c r="K1122" s="4" t="n">
        <v>100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19483425</v>
      </c>
      <c r="C1123" s="4" t="inlineStr">
        <is>
          <t>ESTRUTURA PROJEÇÃO RAMPA OLIMPUS</t>
        </is>
      </c>
      <c r="D1123" s="4" t="inlineStr">
        <is>
          <t>FORMA DE PILARES</t>
        </is>
      </c>
      <c r="E1123" s="4" t="inlineStr">
        <is>
          <t>3º SUBSOLO</t>
        </is>
      </c>
      <c r="F1123" s="119" t="n">
        <v>46149</v>
      </c>
      <c r="G1123" s="119" t="n">
        <v>46149</v>
      </c>
      <c r="H1123" s="119" t="n">
        <v>46293</v>
      </c>
      <c r="I1123" s="4" t="n">
        <v>100</v>
      </c>
      <c r="J1123" s="4" t="n">
        <v>100</v>
      </c>
      <c r="K1123" s="4" t="n">
        <v>100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19483426</v>
      </c>
      <c r="C1124" s="4" t="inlineStr">
        <is>
          <t>ESTRUTURA PROJEÇÃO RAMPA OLIMPUS</t>
        </is>
      </c>
      <c r="D1124" s="4" t="inlineStr">
        <is>
          <t>ESCORAMENTO/BARROTEAMENTO/FORRAÇÃO</t>
        </is>
      </c>
      <c r="E1124" s="4" t="inlineStr">
        <is>
          <t>3º SUBSOLO</t>
        </is>
      </c>
      <c r="F1124" s="119" t="n">
        <v>46150</v>
      </c>
      <c r="G1124" s="119" t="n">
        <v>46155</v>
      </c>
      <c r="H1124" s="119" t="n">
        <v>46293</v>
      </c>
      <c r="I1124" s="4" t="n">
        <v>100</v>
      </c>
      <c r="J1124" s="4" t="n">
        <v>100</v>
      </c>
      <c r="K1124" s="4" t="n">
        <v>100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19483427</v>
      </c>
      <c r="C1125" s="4" t="inlineStr">
        <is>
          <t>ESTRUTURA PROJEÇÃO RAMPA OLIMPUS</t>
        </is>
      </c>
      <c r="D1125" s="4" t="inlineStr">
        <is>
          <t>ARMAÇÃO VIGAS E LAJE</t>
        </is>
      </c>
      <c r="E1125" s="4" t="inlineStr">
        <is>
          <t>3º SUBSOLO</t>
        </is>
      </c>
      <c r="F1125" s="119" t="n">
        <v>46156</v>
      </c>
      <c r="G1125" s="119" t="n">
        <v>46160</v>
      </c>
      <c r="H1125" s="119" t="n">
        <v>46293</v>
      </c>
      <c r="I1125" s="4" t="n">
        <v>100</v>
      </c>
      <c r="J1125" s="4" t="n">
        <v>100</v>
      </c>
      <c r="K1125" s="4" t="n">
        <v>100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19483428</v>
      </c>
      <c r="C1126" s="4" t="inlineStr">
        <is>
          <t>ESTRUTURA PROJEÇÃO RAMPA OLIMPUS</t>
        </is>
      </c>
      <c r="D1126" s="4" t="inlineStr">
        <is>
          <t>CONCRETAGEM LAJE</t>
        </is>
      </c>
      <c r="E1126" s="4" t="inlineStr">
        <is>
          <t>3º SUBSOLO</t>
        </is>
      </c>
      <c r="F1126" s="119" t="n">
        <v>46161</v>
      </c>
      <c r="G1126" s="119" t="n">
        <v>46161</v>
      </c>
      <c r="H1126" s="119" t="n">
        <v>46293</v>
      </c>
      <c r="I1126" s="4" t="n">
        <v>100</v>
      </c>
      <c r="J1126" s="4" t="n">
        <v>100</v>
      </c>
      <c r="K1126" s="4" t="n">
        <v>100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43400778</v>
      </c>
      <c r="C1127" s="4" t="inlineStr">
        <is>
          <t>PISO EM CONCRETO PROJEÇÃO TORRE LOOKAHEAD</t>
        </is>
      </c>
      <c r="D1127" s="4" t="inlineStr">
        <is>
          <t>-</t>
        </is>
      </c>
      <c r="E1127" s="4" t="inlineStr">
        <is>
          <t>6º SUBSOLO</t>
        </is>
      </c>
      <c r="F1127" s="119" t="n">
        <v>46153</v>
      </c>
      <c r="G1127" s="119" t="n">
        <v>46206</v>
      </c>
      <c r="H1127" s="119" t="n">
        <v>46293</v>
      </c>
      <c r="I1127" s="4" t="n">
        <v>0</v>
      </c>
      <c r="J1127" s="4" t="n">
        <v>100</v>
      </c>
      <c r="K1127" s="4" t="n">
        <v>100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27759179</v>
      </c>
      <c r="C1128" s="4" t="inlineStr">
        <is>
          <t>PISO EM CONCRETO PROJEÇÃO TORRE LOOKAHEAD</t>
        </is>
      </c>
      <c r="D1128" s="4" t="inlineStr">
        <is>
          <t>PREPARAÇÃO DO SUB-LEITO</t>
        </is>
      </c>
      <c r="E1128" s="4" t="inlineStr">
        <is>
          <t>6º SUBSOLO</t>
        </is>
      </c>
      <c r="F1128" s="119" t="n">
        <v>46153</v>
      </c>
      <c r="G1128" s="119" t="n">
        <v>46156</v>
      </c>
      <c r="H1128" s="119" t="n">
        <v>46293</v>
      </c>
      <c r="I1128" s="4" t="n">
        <v>0</v>
      </c>
      <c r="J1128" s="4" t="n">
        <v>100</v>
      </c>
      <c r="K1128" s="4" t="n">
        <v>100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27759180</v>
      </c>
      <c r="C1129" s="4" t="inlineStr">
        <is>
          <t>PISO EM CONCRETO PROJEÇÃO TORRE LOOKAHEAD</t>
        </is>
      </c>
      <c r="D1129" s="4" t="inlineStr">
        <is>
          <t>DESFORMA E LIMPEZA DO BLOCÃO</t>
        </is>
      </c>
      <c r="E1129" s="4" t="inlineStr">
        <is>
          <t>6º SUBSOLO</t>
        </is>
      </c>
      <c r="F1129" s="119" t="n">
        <v>46155</v>
      </c>
      <c r="G1129" s="119" t="n">
        <v>46157</v>
      </c>
      <c r="H1129" s="119" t="n">
        <v>46293</v>
      </c>
      <c r="I1129" s="4" t="n">
        <v>0</v>
      </c>
      <c r="J1129" s="4" t="n">
        <v>100</v>
      </c>
      <c r="K1129" s="4" t="n">
        <v>100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27759181</v>
      </c>
      <c r="C1130" s="4" t="inlineStr">
        <is>
          <t>PISO EM CONCRETO PROJEÇÃO TORRE LOOKAHEAD</t>
        </is>
      </c>
      <c r="D1130" s="4" t="inlineStr">
        <is>
          <t>ATERRO BLOCÃO</t>
        </is>
      </c>
      <c r="E1130" s="4" t="inlineStr">
        <is>
          <t>6º SUBSOLO</t>
        </is>
      </c>
      <c r="F1130" s="119" t="n">
        <v>46157</v>
      </c>
      <c r="G1130" s="119" t="n">
        <v>46162</v>
      </c>
      <c r="H1130" s="119" t="n">
        <v>46293</v>
      </c>
      <c r="I1130" s="4" t="n">
        <v>0</v>
      </c>
      <c r="J1130" s="4" t="n">
        <v>100</v>
      </c>
      <c r="K1130" s="4" t="n">
        <v>100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27759182</v>
      </c>
      <c r="C1131" s="4" t="inlineStr">
        <is>
          <t>PISO EM CONCRETO PROJEÇÃO TORRE LOOKAHEAD</t>
        </is>
      </c>
      <c r="D1131" s="4" t="inlineStr">
        <is>
          <t>DUAS FIADAS DE BLOCO DE CONCRETO</t>
        </is>
      </c>
      <c r="E1131" s="4" t="inlineStr">
        <is>
          <t>6º SUBSOLO</t>
        </is>
      </c>
      <c r="F1131" s="119" t="n">
        <v>46163</v>
      </c>
      <c r="G1131" s="119" t="n">
        <v>46167</v>
      </c>
      <c r="H1131" s="119" t="n">
        <v>46293</v>
      </c>
      <c r="I1131" s="4" t="n">
        <v>0</v>
      </c>
      <c r="J1131" s="4" t="n">
        <v>100</v>
      </c>
      <c r="K1131" s="4" t="n">
        <v>100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27759183</v>
      </c>
      <c r="C1132" s="4" t="inlineStr">
        <is>
          <t>PISO EM CONCRETO PROJEÇÃO TORRE LOOKAHEAD</t>
        </is>
      </c>
      <c r="D1132" s="4" t="inlineStr">
        <is>
          <t>IMPERMEABILIZAÇÃO DOS BLOCOS DE CONCRETO</t>
        </is>
      </c>
      <c r="E1132" s="4" t="inlineStr">
        <is>
          <t>6º SUBSOLO</t>
        </is>
      </c>
      <c r="F1132" s="119" t="n">
        <v>46168</v>
      </c>
      <c r="G1132" s="119" t="n">
        <v>46170</v>
      </c>
      <c r="H1132" s="119" t="n">
        <v>46293</v>
      </c>
      <c r="I1132" s="4" t="n">
        <v>0</v>
      </c>
      <c r="J1132" s="4" t="n">
        <v>100</v>
      </c>
      <c r="K1132" s="4" t="n">
        <v>100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27759189</v>
      </c>
      <c r="C1133" s="4" t="inlineStr">
        <is>
          <t>PISO EM CONCRETO PROJEÇÃO TORRE LOOKAHEAD</t>
        </is>
      </c>
      <c r="D1133" s="4" t="inlineStr">
        <is>
          <t>PREPARAÇÃO DO LEITO (BICA CORRIDA)</t>
        </is>
      </c>
      <c r="E1133" s="4" t="inlineStr">
        <is>
          <t>6º SUBSOLO</t>
        </is>
      </c>
      <c r="F1133" s="119" t="n">
        <v>46171</v>
      </c>
      <c r="G1133" s="119" t="n">
        <v>46176</v>
      </c>
      <c r="H1133" s="119" t="n">
        <v>46293</v>
      </c>
      <c r="I1133" s="4" t="n">
        <v>0</v>
      </c>
      <c r="J1133" s="4" t="n">
        <v>100</v>
      </c>
      <c r="K1133" s="4" t="n">
        <v>100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27759771</v>
      </c>
      <c r="C1134" s="4" t="inlineStr">
        <is>
          <t>PISO EM CONCRETO PROJEÇÃO TORRE LOOKAHEAD</t>
        </is>
      </c>
      <c r="D1134" s="4" t="inlineStr">
        <is>
          <t>ABERTURA DE VALAS P/ INFRA DE INSTALAÇÕES</t>
        </is>
      </c>
      <c r="E1134" s="4" t="inlineStr">
        <is>
          <t>6º SUBSOLO</t>
        </is>
      </c>
      <c r="F1134" s="119" t="n">
        <v>46178</v>
      </c>
      <c r="G1134" s="119" t="n">
        <v>46183</v>
      </c>
      <c r="H1134" s="119" t="n">
        <v>46293</v>
      </c>
      <c r="I1134" s="4" t="n">
        <v>0</v>
      </c>
      <c r="J1134" s="4" t="n">
        <v>100</v>
      </c>
      <c r="K1134" s="4" t="n">
        <v>100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27759772</v>
      </c>
      <c r="C1135" s="4" t="inlineStr">
        <is>
          <t>PISO EM CONCRETO PROJEÇÃO TORRE LOOKAHEAD</t>
        </is>
      </c>
      <c r="D1135" s="4" t="inlineStr">
        <is>
          <t>INSTALAÇÕES HIDRÁULICAS</t>
        </is>
      </c>
      <c r="E1135" s="4" t="inlineStr">
        <is>
          <t>6º SUBSOLO</t>
        </is>
      </c>
      <c r="F1135" s="119" t="n">
        <v>46184</v>
      </c>
      <c r="G1135" s="119" t="n">
        <v>46190</v>
      </c>
      <c r="H1135" s="119" t="n">
        <v>46293</v>
      </c>
      <c r="I1135" s="4" t="n">
        <v>0</v>
      </c>
      <c r="J1135" s="4" t="n">
        <v>100</v>
      </c>
      <c r="K1135" s="4" t="n">
        <v>100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27759773</v>
      </c>
      <c r="C1136" s="4" t="inlineStr">
        <is>
          <t>PISO EM CONCRETO PROJEÇÃO TORRE LOOKAHEAD</t>
        </is>
      </c>
      <c r="D1136" s="4" t="inlineStr">
        <is>
          <t>INFRA INSTALAÇÕES ELÉTRICA</t>
        </is>
      </c>
      <c r="E1136" s="4" t="inlineStr">
        <is>
          <t>6º SUBSOLO</t>
        </is>
      </c>
      <c r="F1136" s="119" t="n">
        <v>46188</v>
      </c>
      <c r="G1136" s="119" t="n">
        <v>46198</v>
      </c>
      <c r="H1136" s="119" t="n">
        <v>46293</v>
      </c>
      <c r="I1136" s="4" t="n">
        <v>0</v>
      </c>
      <c r="J1136" s="4" t="n">
        <v>100</v>
      </c>
      <c r="K1136" s="4" t="n">
        <v>100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27759840</v>
      </c>
      <c r="C1137" s="4" t="inlineStr">
        <is>
          <t>PISO EM CONCRETO PROJEÇÃO TORRE LOOKAHEAD</t>
        </is>
      </c>
      <c r="D1137" s="4" t="inlineStr">
        <is>
          <t>ENVELOPAMENTO DAS INFRAS DE ELÉTRICA</t>
        </is>
      </c>
      <c r="E1137" s="4" t="inlineStr">
        <is>
          <t>6º SUBSOLO</t>
        </is>
      </c>
      <c r="F1137" s="119" t="n">
        <v>46199</v>
      </c>
      <c r="G1137" s="119" t="n">
        <v>46199</v>
      </c>
      <c r="H1137" s="119" t="n">
        <v>46293</v>
      </c>
      <c r="I1137" s="4" t="n">
        <v>0</v>
      </c>
      <c r="J1137" s="4" t="n">
        <v>100</v>
      </c>
      <c r="K1137" s="4" t="n">
        <v>100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27759876</v>
      </c>
      <c r="C1138" s="4" t="inlineStr">
        <is>
          <t>PISO EM CONCRETO PROJEÇÃO TORRE LOOKAHEAD</t>
        </is>
      </c>
      <c r="D1138" s="4" t="inlineStr">
        <is>
          <t>ACERTO E COMPATAÇÃO DO LEITO</t>
        </is>
      </c>
      <c r="E1138" s="4" t="inlineStr">
        <is>
          <t>6º SUBSOLO</t>
        </is>
      </c>
      <c r="F1138" s="119" t="n">
        <v>46202</v>
      </c>
      <c r="G1138" s="119" t="n">
        <v>46204</v>
      </c>
      <c r="H1138" s="119" t="n">
        <v>46293</v>
      </c>
      <c r="I1138" s="4" t="n">
        <v>0</v>
      </c>
      <c r="J1138" s="4" t="n">
        <v>100</v>
      </c>
      <c r="K1138" s="4" t="n">
        <v>100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27759877</v>
      </c>
      <c r="C1139" s="4" t="inlineStr">
        <is>
          <t>PISO EM CONCRETO PROJEÇÃO TORRE LOOKAHEAD</t>
        </is>
      </c>
      <c r="D1139" s="4" t="inlineStr">
        <is>
          <t>ARMAÇÃO (TELA)</t>
        </is>
      </c>
      <c r="E1139" s="4" t="inlineStr">
        <is>
          <t>6º SUBSOLO</t>
        </is>
      </c>
      <c r="F1139" s="119" t="n">
        <v>46204</v>
      </c>
      <c r="G1139" s="119" t="n">
        <v>46205</v>
      </c>
      <c r="H1139" s="119" t="n">
        <v>46293</v>
      </c>
      <c r="I1139" s="4" t="n">
        <v>0</v>
      </c>
      <c r="J1139" s="4" t="n">
        <v>100</v>
      </c>
      <c r="K1139" s="4" t="n">
        <v>100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27759878</v>
      </c>
      <c r="C1140" s="4" t="inlineStr">
        <is>
          <t>PISO EM CONCRETO PROJEÇÃO TORRE LOOKAHEAD</t>
        </is>
      </c>
      <c r="D1140" s="4" t="inlineStr">
        <is>
          <t>CONCRETAGEM</t>
        </is>
      </c>
      <c r="E1140" s="4" t="inlineStr">
        <is>
          <t>6º SUBSOLO</t>
        </is>
      </c>
      <c r="F1140" s="119" t="n">
        <v>46206</v>
      </c>
      <c r="G1140" s="119" t="n">
        <v>46206</v>
      </c>
      <c r="H1140" s="119" t="n">
        <v>46293</v>
      </c>
      <c r="I1140" s="4" t="n">
        <v>0</v>
      </c>
      <c r="J1140" s="4" t="n">
        <v>100</v>
      </c>
      <c r="K1140" s="4" t="n">
        <v>100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39109374</v>
      </c>
      <c r="C1141" s="4" t="inlineStr">
        <is>
          <t>CONCRETO PROJETADO - LOOKAHEAD</t>
        </is>
      </c>
      <c r="D1141" s="4" t="inlineStr">
        <is>
          <t>-</t>
        </is>
      </c>
      <c r="E1141" s="4" t="inlineStr">
        <is>
          <t>SERVIÇOS INICIAIS</t>
        </is>
      </c>
      <c r="F1141" s="119" t="n">
        <v>46160</v>
      </c>
      <c r="G1141" s="119" t="n">
        <v>46190</v>
      </c>
      <c r="H1141" s="119" t="n">
        <v>46293</v>
      </c>
      <c r="I1141" s="4" t="n">
        <v>100</v>
      </c>
      <c r="J1141" s="4" t="n">
        <v>100</v>
      </c>
      <c r="K1141" s="4" t="n">
        <v>100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19505576</v>
      </c>
      <c r="C1142" s="4" t="inlineStr">
        <is>
          <t>CONCRETO PROJETADO - LOOKAHEAD</t>
        </is>
      </c>
      <c r="D1142" s="4" t="inlineStr">
        <is>
          <t>LIMPEZA</t>
        </is>
      </c>
      <c r="E1142" s="4" t="inlineStr">
        <is>
          <t>SERVIÇOS INICIAIS</t>
        </is>
      </c>
      <c r="F1142" s="119" t="n">
        <v>46160</v>
      </c>
      <c r="G1142" s="119" t="n">
        <v>46175</v>
      </c>
      <c r="H1142" s="119" t="n">
        <v>46293</v>
      </c>
      <c r="I1142" s="4" t="n">
        <v>100</v>
      </c>
      <c r="J1142" s="4" t="n">
        <v>100</v>
      </c>
      <c r="K1142" s="4" t="n">
        <v>100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19505577</v>
      </c>
      <c r="C1143" s="4" t="inlineStr">
        <is>
          <t>CONCRETO PROJETADO - LOOKAHEAD</t>
        </is>
      </c>
      <c r="D1143" s="4" t="inlineStr">
        <is>
          <t>DRENO</t>
        </is>
      </c>
      <c r="E1143" s="4" t="inlineStr">
        <is>
          <t>SERVIÇOS INICIAIS</t>
        </is>
      </c>
      <c r="F1143" s="119" t="n">
        <v>46176</v>
      </c>
      <c r="G1143" s="119" t="n">
        <v>46184</v>
      </c>
      <c r="H1143" s="119" t="n">
        <v>46293</v>
      </c>
      <c r="I1143" s="4" t="n">
        <v>100</v>
      </c>
      <c r="J1143" s="4" t="n">
        <v>100</v>
      </c>
      <c r="K1143" s="4" t="n">
        <v>100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19505578</v>
      </c>
      <c r="C1144" s="4" t="inlineStr">
        <is>
          <t>CONCRETO PROJETADO - LOOKAHEAD</t>
        </is>
      </c>
      <c r="D1144" s="4" t="inlineStr">
        <is>
          <t>CONCRETAGEM</t>
        </is>
      </c>
      <c r="E1144" s="4" t="inlineStr">
        <is>
          <t>SERVIÇOS INICIAIS</t>
        </is>
      </c>
      <c r="F1144" s="119" t="n">
        <v>46185</v>
      </c>
      <c r="G1144" s="119" t="n">
        <v>46190</v>
      </c>
      <c r="H1144" s="119" t="n">
        <v>46293</v>
      </c>
      <c r="I1144" s="4" t="n">
        <v>100</v>
      </c>
      <c r="J1144" s="4" t="n">
        <v>100</v>
      </c>
      <c r="K1144" s="4" t="n">
        <v>100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44082842</v>
      </c>
      <c r="C1145" s="4" t="inlineStr">
        <is>
          <t>VIGA DE FECHAMENTO LATERAL CHOPP DA FÁBRICA</t>
        </is>
      </c>
      <c r="D1145" s="4" t="inlineStr">
        <is>
          <t>-</t>
        </is>
      </c>
      <c r="E1145" s="4" t="inlineStr">
        <is>
          <t>4º SUBSOLO</t>
        </is>
      </c>
      <c r="F1145" s="119" t="n">
        <v>46160</v>
      </c>
      <c r="G1145" s="119" t="n">
        <v>46164</v>
      </c>
      <c r="H1145" s="119" t="n">
        <v>46293</v>
      </c>
      <c r="I1145" s="4" t="n">
        <v>0</v>
      </c>
      <c r="J1145" s="4" t="n">
        <v>100</v>
      </c>
      <c r="K1145" s="4" t="n">
        <v>100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28098157</v>
      </c>
      <c r="C1146" s="4" t="inlineStr">
        <is>
          <t>VIGA DE FECHAMENTO LATERAL CHOPP DA FÁBRICA</t>
        </is>
      </c>
      <c r="D1146" s="4" t="inlineStr">
        <is>
          <t>LIMPEZA E ESCAVAÇÃO</t>
        </is>
      </c>
      <c r="E1146" s="4" t="inlineStr">
        <is>
          <t>4º SUBSOLO</t>
        </is>
      </c>
      <c r="F1146" s="119" t="n">
        <v>46160</v>
      </c>
      <c r="G1146" s="119" t="n">
        <v>46160</v>
      </c>
      <c r="H1146" s="119" t="n">
        <v>46293</v>
      </c>
      <c r="I1146" s="4" t="n">
        <v>0</v>
      </c>
      <c r="J1146" s="4" t="n">
        <v>100</v>
      </c>
      <c r="K1146" s="4" t="n">
        <v>100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28098158</v>
      </c>
      <c r="C1147" s="4" t="inlineStr">
        <is>
          <t>VIGA DE FECHAMENTO LATERAL CHOPP DA FÁBRICA</t>
        </is>
      </c>
      <c r="D1147" s="4" t="inlineStr">
        <is>
          <t>FURO E COLA E ARMAÇÃO</t>
        </is>
      </c>
      <c r="E1147" s="4" t="inlineStr">
        <is>
          <t>4º SUBSOLO</t>
        </is>
      </c>
      <c r="F1147" s="119" t="n">
        <v>46161</v>
      </c>
      <c r="G1147" s="119" t="n">
        <v>46162</v>
      </c>
      <c r="H1147" s="119" t="n">
        <v>46293</v>
      </c>
      <c r="I1147" s="4" t="n">
        <v>0</v>
      </c>
      <c r="J1147" s="4" t="n">
        <v>100</v>
      </c>
      <c r="K1147" s="4" t="n">
        <v>100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28098159</v>
      </c>
      <c r="C1148" s="4" t="inlineStr">
        <is>
          <t>VIGA DE FECHAMENTO LATERAL CHOPP DA FÁBRICA</t>
        </is>
      </c>
      <c r="D1148" s="4" t="inlineStr">
        <is>
          <t>FORMA</t>
        </is>
      </c>
      <c r="E1148" s="4" t="inlineStr">
        <is>
          <t>4º SUBSOLO</t>
        </is>
      </c>
      <c r="F1148" s="119" t="n">
        <v>46163</v>
      </c>
      <c r="G1148" s="119" t="n">
        <v>46163</v>
      </c>
      <c r="H1148" s="119" t="n">
        <v>46293</v>
      </c>
      <c r="I1148" s="4" t="n">
        <v>0</v>
      </c>
      <c r="J1148" s="4" t="n">
        <v>100</v>
      </c>
      <c r="K1148" s="4" t="n">
        <v>100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28098160</v>
      </c>
      <c r="C1149" s="4" t="inlineStr">
        <is>
          <t>VIGA DE FECHAMENTO LATERAL CHOPP DA FÁBRICA</t>
        </is>
      </c>
      <c r="D1149" s="4" t="inlineStr">
        <is>
          <t>CONCRETAGEM</t>
        </is>
      </c>
      <c r="E1149" s="4" t="inlineStr">
        <is>
          <t>4º SUBSOLO</t>
        </is>
      </c>
      <c r="F1149" s="119" t="n">
        <v>46164</v>
      </c>
      <c r="G1149" s="119" t="n">
        <v>46164</v>
      </c>
      <c r="H1149" s="119" t="n">
        <v>46293</v>
      </c>
      <c r="I1149" s="4" t="n">
        <v>0</v>
      </c>
      <c r="J1149" s="4" t="n">
        <v>100</v>
      </c>
      <c r="K1149" s="4" t="n">
        <v>100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26218310</v>
      </c>
      <c r="C1150" s="4" t="inlineStr">
        <is>
          <t>ESTRUTURA - PROJEÇÃO CONCORDIA - MEDIÇÃO</t>
        </is>
      </c>
      <c r="D1150" s="4" t="inlineStr">
        <is>
          <t>-</t>
        </is>
      </c>
      <c r="E1150" s="4" t="inlineStr">
        <is>
          <t>1º PAV. - TÉRREO ALAMEDA</t>
        </is>
      </c>
      <c r="F1150" s="119" t="n">
        <v>46161</v>
      </c>
      <c r="G1150" s="119" t="n">
        <v>46185</v>
      </c>
      <c r="H1150" s="119" t="n">
        <v>46293</v>
      </c>
      <c r="I1150" s="4" t="n">
        <v>100</v>
      </c>
      <c r="J1150" s="4" t="n">
        <v>100</v>
      </c>
      <c r="K1150" s="4" t="n">
        <v>100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9364410</v>
      </c>
      <c r="C1151" s="4" t="inlineStr">
        <is>
          <t>ESTRUTURA - PROJEÇÃO CONCORDIA - MEDIÇÃO</t>
        </is>
      </c>
      <c r="D1151" s="4" t="inlineStr">
        <is>
          <t>Forma Pilar</t>
        </is>
      </c>
      <c r="E1151" s="4" t="inlineStr">
        <is>
          <t>1º PAV. - TÉRREO ALAMEDA</t>
        </is>
      </c>
      <c r="F1151" s="119" t="n">
        <v>46161</v>
      </c>
      <c r="G1151" s="119" t="n">
        <v>46163</v>
      </c>
      <c r="H1151" s="119" t="n">
        <v>46293</v>
      </c>
      <c r="I1151" s="4" t="n">
        <v>100</v>
      </c>
      <c r="J1151" s="4" t="n">
        <v>100</v>
      </c>
      <c r="K1151" s="4" t="n">
        <v>100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9364411</v>
      </c>
      <c r="C1152" s="4" t="inlineStr">
        <is>
          <t>ESTRUTURA - PROJEÇÃO CONCORDIA - MEDIÇÃO</t>
        </is>
      </c>
      <c r="D1152" s="4" t="inlineStr">
        <is>
          <t>Armação Pilar</t>
        </is>
      </c>
      <c r="E1152" s="4" t="inlineStr">
        <is>
          <t>1º PAV. - TÉRREO ALAMEDA</t>
        </is>
      </c>
      <c r="F1152" s="119" t="n">
        <v>46163</v>
      </c>
      <c r="G1152" s="119" t="n">
        <v>46167</v>
      </c>
      <c r="H1152" s="119" t="n">
        <v>46293</v>
      </c>
      <c r="I1152" s="4" t="n">
        <v>100</v>
      </c>
      <c r="J1152" s="4" t="n">
        <v>100</v>
      </c>
      <c r="K1152" s="4" t="n">
        <v>100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9364412</v>
      </c>
      <c r="C1153" s="4" t="inlineStr">
        <is>
          <t>ESTRUTURA - PROJEÇÃO CONCORDIA - MEDIÇÃO</t>
        </is>
      </c>
      <c r="D1153" s="4" t="inlineStr">
        <is>
          <t>Escoramento</t>
        </is>
      </c>
      <c r="E1153" s="4" t="inlineStr">
        <is>
          <t>1º PAV. - TÉRREO ALAMEDA</t>
        </is>
      </c>
      <c r="F1153" s="119" t="n">
        <v>46164</v>
      </c>
      <c r="G1153" s="119" t="n">
        <v>46170</v>
      </c>
      <c r="H1153" s="119" t="n">
        <v>46293</v>
      </c>
      <c r="I1153" s="4" t="n">
        <v>100</v>
      </c>
      <c r="J1153" s="4" t="n">
        <v>100</v>
      </c>
      <c r="K1153" s="4" t="n">
        <v>100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9364413</v>
      </c>
      <c r="C1154" s="4" t="inlineStr">
        <is>
          <t>ESTRUTURA - PROJEÇÃO CONCORDIA - MEDIÇÃO</t>
        </is>
      </c>
      <c r="D1154" s="4" t="inlineStr">
        <is>
          <t>Concretagem Pilar</t>
        </is>
      </c>
      <c r="E1154" s="4" t="inlineStr">
        <is>
          <t>1º PAV. - TÉRREO ALAMEDA</t>
        </is>
      </c>
      <c r="F1154" s="119" t="n">
        <v>46171</v>
      </c>
      <c r="G1154" s="119" t="n">
        <v>46171</v>
      </c>
      <c r="H1154" s="119" t="n">
        <v>46293</v>
      </c>
      <c r="I1154" s="4" t="n">
        <v>100</v>
      </c>
      <c r="J1154" s="4" t="n">
        <v>100</v>
      </c>
      <c r="K1154" s="4" t="n">
        <v>100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9364414</v>
      </c>
      <c r="C1155" s="4" t="inlineStr">
        <is>
          <t>ESTRUTURA - PROJEÇÃO CONCORDIA - MEDIÇÃO</t>
        </is>
      </c>
      <c r="D1155" s="4" t="inlineStr">
        <is>
          <t>Forma Vigas e Lajes</t>
        </is>
      </c>
      <c r="E1155" s="4" t="inlineStr">
        <is>
          <t>1º PAV. - TÉRREO ALAMEDA</t>
        </is>
      </c>
      <c r="F1155" s="119" t="n">
        <v>46174</v>
      </c>
      <c r="G1155" s="119" t="n">
        <v>46181</v>
      </c>
      <c r="H1155" s="119" t="n">
        <v>46293</v>
      </c>
      <c r="I1155" s="4" t="n">
        <v>100</v>
      </c>
      <c r="J1155" s="4" t="n">
        <v>100</v>
      </c>
      <c r="K1155" s="4" t="n">
        <v>100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9364415</v>
      </c>
      <c r="C1156" s="4" t="inlineStr">
        <is>
          <t>ESTRUTURA - PROJEÇÃO CONCORDIA - MEDIÇÃO</t>
        </is>
      </c>
      <c r="D1156" s="4" t="inlineStr">
        <is>
          <t>Armação Vigas e Lajes</t>
        </is>
      </c>
      <c r="E1156" s="4" t="inlineStr">
        <is>
          <t>1º PAV. - TÉRREO ALAMEDA</t>
        </is>
      </c>
      <c r="F1156" s="119" t="n">
        <v>46175</v>
      </c>
      <c r="G1156" s="119" t="n">
        <v>46183</v>
      </c>
      <c r="H1156" s="119" t="n">
        <v>46293</v>
      </c>
      <c r="I1156" s="4" t="n">
        <v>100</v>
      </c>
      <c r="J1156" s="4" t="n">
        <v>100</v>
      </c>
      <c r="K1156" s="4" t="n">
        <v>100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9364416</v>
      </c>
      <c r="C1157" s="4" t="inlineStr">
        <is>
          <t>ESTRUTURA - PROJEÇÃO CONCORDIA - MEDIÇÃO</t>
        </is>
      </c>
      <c r="D1157" s="4" t="inlineStr">
        <is>
          <t>Passagem Hidráulica</t>
        </is>
      </c>
      <c r="E1157" s="4" t="inlineStr">
        <is>
          <t>1º PAV. - TÉRREO ALAMEDA</t>
        </is>
      </c>
      <c r="F1157" s="119" t="n">
        <v>46182</v>
      </c>
      <c r="G1157" s="119" t="n">
        <v>46183</v>
      </c>
      <c r="H1157" s="119" t="n">
        <v>46293</v>
      </c>
      <c r="I1157" s="4" t="n">
        <v>100</v>
      </c>
      <c r="J1157" s="4" t="n">
        <v>100</v>
      </c>
      <c r="K1157" s="4" t="n">
        <v>100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9364417</v>
      </c>
      <c r="C1158" s="4" t="inlineStr">
        <is>
          <t>ESTRUTURA - PROJEÇÃO CONCORDIA - MEDIÇÃO</t>
        </is>
      </c>
      <c r="D1158" s="4" t="inlineStr">
        <is>
          <t>Passagem Elétrica</t>
        </is>
      </c>
      <c r="E1158" s="4" t="inlineStr">
        <is>
          <t>1º PAV. - TÉRREO ALAMEDA</t>
        </is>
      </c>
      <c r="F1158" s="119" t="n">
        <v>46183</v>
      </c>
      <c r="G1158" s="119" t="n">
        <v>46184</v>
      </c>
      <c r="H1158" s="119" t="n">
        <v>46293</v>
      </c>
      <c r="I1158" s="4" t="n">
        <v>100</v>
      </c>
      <c r="J1158" s="4" t="n">
        <v>100</v>
      </c>
      <c r="K1158" s="4" t="n">
        <v>100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9364418</v>
      </c>
      <c r="C1159" s="4" t="inlineStr">
        <is>
          <t>ESTRUTURA - PROJEÇÃO CONCORDIA - MEDIÇÃO</t>
        </is>
      </c>
      <c r="D1159" s="4" t="inlineStr">
        <is>
          <t>Concretagem</t>
        </is>
      </c>
      <c r="E1159" s="4" t="inlineStr">
        <is>
          <t>1º PAV. - TÉRREO ALAMEDA</t>
        </is>
      </c>
      <c r="F1159" s="119" t="n">
        <v>46185</v>
      </c>
      <c r="G1159" s="119" t="n">
        <v>46185</v>
      </c>
      <c r="H1159" s="119" t="n">
        <v>46293</v>
      </c>
      <c r="I1159" s="4" t="n">
        <v>100</v>
      </c>
      <c r="J1159" s="4" t="n">
        <v>100</v>
      </c>
      <c r="K1159" s="4" t="n">
        <v>100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39886065</v>
      </c>
      <c r="C1160" s="4" t="inlineStr">
        <is>
          <t>ESTRUTURA - ESCADA DA TORRE</t>
        </is>
      </c>
      <c r="D1160" s="4" t="inlineStr">
        <is>
          <t>-</t>
        </is>
      </c>
      <c r="E1160" s="4" t="inlineStr">
        <is>
          <t>1º SUBSOLO - HALL, ELEVADORES E CAIXA DE ESCADA</t>
        </is>
      </c>
      <c r="F1160" s="119" t="n">
        <v>46162</v>
      </c>
      <c r="G1160" s="119" t="n">
        <v>46169</v>
      </c>
      <c r="H1160" s="119" t="n">
        <v>46293</v>
      </c>
      <c r="I1160" s="4" t="n">
        <v>100</v>
      </c>
      <c r="J1160" s="4" t="n">
        <v>100</v>
      </c>
      <c r="K1160" s="4" t="n">
        <v>100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19483465</v>
      </c>
      <c r="C1161" s="4" t="inlineStr">
        <is>
          <t>ESTRUTURA - ESCADA DA TORRE</t>
        </is>
      </c>
      <c r="D1161" s="4" t="inlineStr">
        <is>
          <t>FORMA 1° ETAPA</t>
        </is>
      </c>
      <c r="E1161" s="4" t="inlineStr">
        <is>
          <t>1º SUBSOLO - HALL, ELEVADORES E CAIXA DE ESCADA</t>
        </is>
      </c>
      <c r="F1161" s="119" t="n">
        <v>46162</v>
      </c>
      <c r="G1161" s="119" t="n">
        <v>46163</v>
      </c>
      <c r="H1161" s="119" t="n">
        <v>46293</v>
      </c>
      <c r="I1161" s="4" t="n">
        <v>100</v>
      </c>
      <c r="J1161" s="4" t="n">
        <v>100</v>
      </c>
      <c r="K1161" s="4" t="n">
        <v>100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19483466</v>
      </c>
      <c r="C1162" s="4" t="inlineStr">
        <is>
          <t>ESTRUTURA - ESCADA DA TORRE</t>
        </is>
      </c>
      <c r="D1162" s="4" t="inlineStr">
        <is>
          <t>FURO E COLA - ARMAÇÃO</t>
        </is>
      </c>
      <c r="E1162" s="4" t="inlineStr">
        <is>
          <t>1º SUBSOLO - HALL, ELEVADORES E CAIXA DE ESCADA</t>
        </is>
      </c>
      <c r="F1162" s="119" t="n">
        <v>46164</v>
      </c>
      <c r="G1162" s="119" t="n">
        <v>46167</v>
      </c>
      <c r="H1162" s="119" t="n">
        <v>46293</v>
      </c>
      <c r="I1162" s="4" t="n">
        <v>100</v>
      </c>
      <c r="J1162" s="4" t="n">
        <v>100</v>
      </c>
      <c r="K1162" s="4" t="n">
        <v>100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19483467</v>
      </c>
      <c r="C1163" s="4" t="inlineStr">
        <is>
          <t>ESTRUTURA - ESCADA DA TORRE</t>
        </is>
      </c>
      <c r="D1163" s="4" t="inlineStr">
        <is>
          <t>FORMA 2° ETAPA</t>
        </is>
      </c>
      <c r="E1163" s="4" t="inlineStr">
        <is>
          <t>1º SUBSOLO - HALL, ELEVADORES E CAIXA DE ESCADA</t>
        </is>
      </c>
      <c r="F1163" s="119" t="n">
        <v>46168</v>
      </c>
      <c r="G1163" s="119" t="n">
        <v>46168</v>
      </c>
      <c r="H1163" s="119" t="n">
        <v>46293</v>
      </c>
      <c r="I1163" s="4" t="n">
        <v>100</v>
      </c>
      <c r="J1163" s="4" t="n">
        <v>100</v>
      </c>
      <c r="K1163" s="4" t="n">
        <v>100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19483468</v>
      </c>
      <c r="C1164" s="4" t="inlineStr">
        <is>
          <t>ESTRUTURA - ESCADA DA TORRE</t>
        </is>
      </c>
      <c r="D1164" s="4" t="inlineStr">
        <is>
          <t>CONCRETAGEM</t>
        </is>
      </c>
      <c r="E1164" s="4" t="inlineStr">
        <is>
          <t>1º SUBSOLO - HALL, ELEVADORES E CAIXA DE ESCADA</t>
        </is>
      </c>
      <c r="F1164" s="119" t="n">
        <v>46169</v>
      </c>
      <c r="G1164" s="119" t="n">
        <v>46169</v>
      </c>
      <c r="H1164" s="119" t="n">
        <v>46293</v>
      </c>
      <c r="I1164" s="4" t="n">
        <v>100</v>
      </c>
      <c r="J1164" s="4" t="n">
        <v>100</v>
      </c>
      <c r="K1164" s="4" t="n">
        <v>100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26218311</v>
      </c>
      <c r="C1165" s="4" t="inlineStr">
        <is>
          <t>ESTRUTURA- PROJEÇÃO OLYMPUS - MEDIÇÃO</t>
        </is>
      </c>
      <c r="D1165" s="4" t="inlineStr">
        <is>
          <t>-</t>
        </is>
      </c>
      <c r="E1165" s="4" t="inlineStr">
        <is>
          <t>1º PAV. - TÉRREO ALAMEDA</t>
        </is>
      </c>
      <c r="F1165" s="119" t="n">
        <v>46162</v>
      </c>
      <c r="G1165" s="119" t="n">
        <v>46188</v>
      </c>
      <c r="H1165" s="119" t="n">
        <v>46293</v>
      </c>
      <c r="I1165" s="4" t="n">
        <v>100</v>
      </c>
      <c r="J1165" s="4" t="n">
        <v>100</v>
      </c>
      <c r="K1165" s="4" t="n">
        <v>100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9364437</v>
      </c>
      <c r="C1166" s="4" t="inlineStr">
        <is>
          <t>ESTRUTURA- PROJEÇÃO OLYMPUS - MEDIÇÃO</t>
        </is>
      </c>
      <c r="D1166" s="4" t="inlineStr">
        <is>
          <t>Forma Pilar</t>
        </is>
      </c>
      <c r="E1166" s="4" t="inlineStr">
        <is>
          <t>1º PAV. - TÉRREO ALAMEDA</t>
        </is>
      </c>
      <c r="F1166" s="119" t="n">
        <v>46162</v>
      </c>
      <c r="G1166" s="119" t="n">
        <v>46164</v>
      </c>
      <c r="H1166" s="119" t="n">
        <v>46293</v>
      </c>
      <c r="I1166" s="4" t="n">
        <v>100</v>
      </c>
      <c r="J1166" s="4" t="n">
        <v>100</v>
      </c>
      <c r="K1166" s="4" t="n">
        <v>100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9364438</v>
      </c>
      <c r="C1167" s="4" t="inlineStr">
        <is>
          <t>ESTRUTURA- PROJEÇÃO OLYMPUS - MEDIÇÃO</t>
        </is>
      </c>
      <c r="D1167" s="4" t="inlineStr">
        <is>
          <t>Armação Pilar</t>
        </is>
      </c>
      <c r="E1167" s="4" t="inlineStr">
        <is>
          <t>1º PAV. - TÉRREO ALAMEDA</t>
        </is>
      </c>
      <c r="F1167" s="119" t="n">
        <v>46164</v>
      </c>
      <c r="G1167" s="119" t="n">
        <v>46168</v>
      </c>
      <c r="H1167" s="119" t="n">
        <v>46293</v>
      </c>
      <c r="I1167" s="4" t="n">
        <v>100</v>
      </c>
      <c r="J1167" s="4" t="n">
        <v>100</v>
      </c>
      <c r="K1167" s="4" t="n">
        <v>100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9364439</v>
      </c>
      <c r="C1168" s="4" t="inlineStr">
        <is>
          <t>ESTRUTURA- PROJEÇÃO OLYMPUS - MEDIÇÃO</t>
        </is>
      </c>
      <c r="D1168" s="4" t="inlineStr">
        <is>
          <t>Escoramento</t>
        </is>
      </c>
      <c r="E1168" s="4" t="inlineStr">
        <is>
          <t>1º PAV. - TÉRREO ALAMEDA</t>
        </is>
      </c>
      <c r="F1168" s="119" t="n">
        <v>46167</v>
      </c>
      <c r="G1168" s="119" t="n">
        <v>46171</v>
      </c>
      <c r="H1168" s="119" t="n">
        <v>46293</v>
      </c>
      <c r="I1168" s="4" t="n">
        <v>100</v>
      </c>
      <c r="J1168" s="4" t="n">
        <v>100</v>
      </c>
      <c r="K1168" s="4" t="n">
        <v>100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9364440</v>
      </c>
      <c r="C1169" s="4" t="inlineStr">
        <is>
          <t>ESTRUTURA- PROJEÇÃO OLYMPUS - MEDIÇÃO</t>
        </is>
      </c>
      <c r="D1169" s="4" t="inlineStr">
        <is>
          <t>Concretagem Pilar</t>
        </is>
      </c>
      <c r="E1169" s="4" t="inlineStr">
        <is>
          <t>1º PAV. - TÉRREO ALAMEDA</t>
        </is>
      </c>
      <c r="F1169" s="119" t="n">
        <v>46174</v>
      </c>
      <c r="G1169" s="119" t="n">
        <v>46174</v>
      </c>
      <c r="H1169" s="119" t="n">
        <v>46293</v>
      </c>
      <c r="I1169" s="4" t="n">
        <v>100</v>
      </c>
      <c r="J1169" s="4" t="n">
        <v>100</v>
      </c>
      <c r="K1169" s="4" t="n">
        <v>100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9364441</v>
      </c>
      <c r="C1170" s="4" t="inlineStr">
        <is>
          <t>ESTRUTURA- PROJEÇÃO OLYMPUS - MEDIÇÃO</t>
        </is>
      </c>
      <c r="D1170" s="4" t="inlineStr">
        <is>
          <t>Forma Vigas e Lajes</t>
        </is>
      </c>
      <c r="E1170" s="4" t="inlineStr">
        <is>
          <t>1º PAV. - TÉRREO ALAMEDA</t>
        </is>
      </c>
      <c r="F1170" s="119" t="n">
        <v>46175</v>
      </c>
      <c r="G1170" s="119" t="n">
        <v>46182</v>
      </c>
      <c r="H1170" s="119" t="n">
        <v>46293</v>
      </c>
      <c r="I1170" s="4" t="n">
        <v>100</v>
      </c>
      <c r="J1170" s="4" t="n">
        <v>100</v>
      </c>
      <c r="K1170" s="4" t="n">
        <v>100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9364442</v>
      </c>
      <c r="C1171" s="4" t="inlineStr">
        <is>
          <t>ESTRUTURA- PROJEÇÃO OLYMPUS - MEDIÇÃO</t>
        </is>
      </c>
      <c r="D1171" s="4" t="inlineStr">
        <is>
          <t>Armação Vigas e Lajes</t>
        </is>
      </c>
      <c r="E1171" s="4" t="inlineStr">
        <is>
          <t>1º PAV. - TÉRREO ALAMEDA</t>
        </is>
      </c>
      <c r="F1171" s="119" t="n">
        <v>46176</v>
      </c>
      <c r="G1171" s="119" t="n">
        <v>46184</v>
      </c>
      <c r="H1171" s="119" t="n">
        <v>46293</v>
      </c>
      <c r="I1171" s="4" t="n">
        <v>100</v>
      </c>
      <c r="J1171" s="4" t="n">
        <v>100</v>
      </c>
      <c r="K1171" s="4" t="n">
        <v>100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9364443</v>
      </c>
      <c r="C1172" s="4" t="inlineStr">
        <is>
          <t>ESTRUTURA- PROJEÇÃO OLYMPUS - MEDIÇÃO</t>
        </is>
      </c>
      <c r="D1172" s="4" t="inlineStr">
        <is>
          <t>Passagem Hidráulica</t>
        </is>
      </c>
      <c r="E1172" s="4" t="inlineStr">
        <is>
          <t>1º PAV. - TÉRREO ALAMEDA</t>
        </is>
      </c>
      <c r="F1172" s="119" t="n">
        <v>46183</v>
      </c>
      <c r="G1172" s="119" t="n">
        <v>46184</v>
      </c>
      <c r="H1172" s="119" t="n">
        <v>46293</v>
      </c>
      <c r="I1172" s="4" t="n">
        <v>100</v>
      </c>
      <c r="J1172" s="4" t="n">
        <v>100</v>
      </c>
      <c r="K1172" s="4" t="n">
        <v>100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9364444</v>
      </c>
      <c r="C1173" s="4" t="inlineStr">
        <is>
          <t>ESTRUTURA- PROJEÇÃO OLYMPUS - MEDIÇÃO</t>
        </is>
      </c>
      <c r="D1173" s="4" t="inlineStr">
        <is>
          <t>Passagem Elétrica</t>
        </is>
      </c>
      <c r="E1173" s="4" t="inlineStr">
        <is>
          <t>1º PAV. - TÉRREO ALAMEDA</t>
        </is>
      </c>
      <c r="F1173" s="119" t="n">
        <v>46184</v>
      </c>
      <c r="G1173" s="119" t="n">
        <v>46185</v>
      </c>
      <c r="H1173" s="119" t="n">
        <v>46293</v>
      </c>
      <c r="I1173" s="4" t="n">
        <v>100</v>
      </c>
      <c r="J1173" s="4" t="n">
        <v>100</v>
      </c>
      <c r="K1173" s="4" t="n">
        <v>100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9364445</v>
      </c>
      <c r="C1174" s="4" t="inlineStr">
        <is>
          <t>ESTRUTURA- PROJEÇÃO OLYMPUS - MEDIÇÃO</t>
        </is>
      </c>
      <c r="D1174" s="4" t="inlineStr">
        <is>
          <t>Concretagem</t>
        </is>
      </c>
      <c r="E1174" s="4" t="inlineStr">
        <is>
          <t>1º PAV. - TÉRREO ALAMEDA</t>
        </is>
      </c>
      <c r="F1174" s="119" t="n">
        <v>46188</v>
      </c>
      <c r="G1174" s="119" t="n">
        <v>46188</v>
      </c>
      <c r="H1174" s="119" t="n">
        <v>46293</v>
      </c>
      <c r="I1174" s="4" t="n">
        <v>100</v>
      </c>
      <c r="J1174" s="4" t="n">
        <v>100</v>
      </c>
      <c r="K1174" s="4" t="n">
        <v>100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39808840</v>
      </c>
      <c r="C1175" s="4" t="inlineStr">
        <is>
          <t>ESTRUTURA - OLIMPUS LOOKAHEAD</t>
        </is>
      </c>
      <c r="D1175" s="4" t="inlineStr">
        <is>
          <t>-</t>
        </is>
      </c>
      <c r="E1175" s="4" t="inlineStr">
        <is>
          <t>1º PAV. - TÉRREO ALAMEDA</t>
        </is>
      </c>
      <c r="F1175" s="119" t="n">
        <v>46163</v>
      </c>
      <c r="G1175" s="119" t="n">
        <v>46188</v>
      </c>
      <c r="H1175" s="119" t="n">
        <v>46293</v>
      </c>
      <c r="I1175" s="4" t="n">
        <v>100</v>
      </c>
      <c r="J1175" s="4" t="n">
        <v>100</v>
      </c>
      <c r="K1175" s="4" t="n">
        <v>100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19473624</v>
      </c>
      <c r="C1176" s="4" t="inlineStr">
        <is>
          <t>ESTRUTURA - OLIMPUS LOOKAHEAD</t>
        </is>
      </c>
      <c r="D1176" s="4" t="inlineStr">
        <is>
          <t>ARMAÇÃO PILARES</t>
        </is>
      </c>
      <c r="E1176" s="4" t="inlineStr">
        <is>
          <t>1º PAV. - TÉRREO ALAMEDA</t>
        </is>
      </c>
      <c r="F1176" s="119" t="n">
        <v>46163</v>
      </c>
      <c r="G1176" s="119" t="n">
        <v>46167</v>
      </c>
      <c r="H1176" s="119" t="n">
        <v>46293</v>
      </c>
      <c r="I1176" s="4" t="n">
        <v>100</v>
      </c>
      <c r="J1176" s="4" t="n">
        <v>100</v>
      </c>
      <c r="K1176" s="4" t="n">
        <v>100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19473625</v>
      </c>
      <c r="C1177" s="4" t="inlineStr">
        <is>
          <t>ESTRUTURA - OLIMPUS LOOKAHEAD</t>
        </is>
      </c>
      <c r="D1177" s="4" t="inlineStr">
        <is>
          <t>FORMA PILARES</t>
        </is>
      </c>
      <c r="E1177" s="4" t="inlineStr">
        <is>
          <t>1º PAV. - TÉRREO ALAMEDA</t>
        </is>
      </c>
      <c r="F1177" s="119" t="n">
        <v>46168</v>
      </c>
      <c r="G1177" s="119" t="n">
        <v>46170</v>
      </c>
      <c r="H1177" s="119" t="n">
        <v>46293</v>
      </c>
      <c r="I1177" s="4" t="n">
        <v>100</v>
      </c>
      <c r="J1177" s="4" t="n">
        <v>100</v>
      </c>
      <c r="K1177" s="4" t="n">
        <v>100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19473626</v>
      </c>
      <c r="C1178" s="4" t="inlineStr">
        <is>
          <t>ESTRUTURA - OLIMPUS LOOKAHEAD</t>
        </is>
      </c>
      <c r="D1178" s="4" t="inlineStr">
        <is>
          <t>BARROTEAMENTO/FORRAÇÃO FUNDO JARDINEIRA</t>
        </is>
      </c>
      <c r="E1178" s="4" t="inlineStr">
        <is>
          <t>1º PAV. - TÉRREO ALAMEDA</t>
        </is>
      </c>
      <c r="F1178" s="119" t="n">
        <v>46169</v>
      </c>
      <c r="G1178" s="119" t="n">
        <v>46174</v>
      </c>
      <c r="H1178" s="119" t="n">
        <v>46293</v>
      </c>
      <c r="I1178" s="4" t="n">
        <v>100</v>
      </c>
      <c r="J1178" s="4" t="n">
        <v>100</v>
      </c>
      <c r="K1178" s="4" t="n">
        <v>100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19473627</v>
      </c>
      <c r="C1179" s="4" t="inlineStr">
        <is>
          <t>ESTRUTURA - OLIMPUS LOOKAHEAD</t>
        </is>
      </c>
      <c r="D1179" s="4" t="inlineStr">
        <is>
          <t>ARMAÇÃO FUNDO JARDINEIRA</t>
        </is>
      </c>
      <c r="E1179" s="4" t="inlineStr">
        <is>
          <t>1º PAV. - TÉRREO ALAMEDA</t>
        </is>
      </c>
      <c r="F1179" s="119" t="n">
        <v>46175</v>
      </c>
      <c r="G1179" s="119" t="n">
        <v>46178</v>
      </c>
      <c r="H1179" s="119" t="n">
        <v>46293</v>
      </c>
      <c r="I1179" s="4" t="n">
        <v>100</v>
      </c>
      <c r="J1179" s="4" t="n">
        <v>100</v>
      </c>
      <c r="K1179" s="4" t="n">
        <v>100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19473628</v>
      </c>
      <c r="C1180" s="4" t="inlineStr">
        <is>
          <t>ESTRUTURA - OLIMPUS LOOKAHEAD</t>
        </is>
      </c>
      <c r="D1180" s="4" t="inlineStr">
        <is>
          <t>CONCRETAGEM FUNDO JARDINEIRA</t>
        </is>
      </c>
      <c r="E1180" s="4" t="inlineStr">
        <is>
          <t>1º PAV. - TÉRREO ALAMEDA</t>
        </is>
      </c>
      <c r="F1180" s="119" t="n">
        <v>46181</v>
      </c>
      <c r="G1180" s="119" t="n">
        <v>46181</v>
      </c>
      <c r="H1180" s="119" t="n">
        <v>46293</v>
      </c>
      <c r="I1180" s="4" t="n">
        <v>100</v>
      </c>
      <c r="J1180" s="4" t="n">
        <v>100</v>
      </c>
      <c r="K1180" s="4" t="n">
        <v>100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19473629</v>
      </c>
      <c r="C1181" s="4" t="inlineStr">
        <is>
          <t>ESTRUTURA - OLIMPUS LOOKAHEAD</t>
        </is>
      </c>
      <c r="D1181" s="4" t="inlineStr">
        <is>
          <t>BARROTEAMENTO/FORRAÇÃO LAJE</t>
        </is>
      </c>
      <c r="E1181" s="4" t="inlineStr">
        <is>
          <t>1º PAV. - TÉRREO ALAMEDA</t>
        </is>
      </c>
      <c r="F1181" s="119" t="n">
        <v>46178</v>
      </c>
      <c r="G1181" s="119" t="n">
        <v>46184</v>
      </c>
      <c r="H1181" s="119" t="n">
        <v>46293</v>
      </c>
      <c r="I1181" s="4" t="n">
        <v>100</v>
      </c>
      <c r="J1181" s="4" t="n">
        <v>100</v>
      </c>
      <c r="K1181" s="4" t="n">
        <v>100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19473630</v>
      </c>
      <c r="C1182" s="4" t="inlineStr">
        <is>
          <t>ESTRUTURA - OLIMPUS LOOKAHEAD</t>
        </is>
      </c>
      <c r="D1182" s="4" t="inlineStr">
        <is>
          <t>ARMAÇÃO VIGAS E LAJE</t>
        </is>
      </c>
      <c r="E1182" s="4" t="inlineStr">
        <is>
          <t>1º PAV. - TÉRREO ALAMEDA</t>
        </is>
      </c>
      <c r="F1182" s="119" t="n">
        <v>46183</v>
      </c>
      <c r="G1182" s="119" t="n">
        <v>46185</v>
      </c>
      <c r="H1182" s="119" t="n">
        <v>46293</v>
      </c>
      <c r="I1182" s="4" t="n">
        <v>100</v>
      </c>
      <c r="J1182" s="4" t="n">
        <v>100</v>
      </c>
      <c r="K1182" s="4" t="n">
        <v>100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29147639</v>
      </c>
      <c r="C1183" s="4" t="inlineStr">
        <is>
          <t>ESTRUTURA - OLIMPUS LOOKAHEAD</t>
        </is>
      </c>
      <c r="D1183" s="4" t="inlineStr">
        <is>
          <t>CONCRETAGEM LAJE</t>
        </is>
      </c>
      <c r="E1183" s="4" t="inlineStr">
        <is>
          <t>1º PAV. - TÉRREO ALAMEDA</t>
        </is>
      </c>
      <c r="F1183" s="119" t="n">
        <v>46188</v>
      </c>
      <c r="G1183" s="119" t="n">
        <v>46188</v>
      </c>
      <c r="H1183" s="119" t="n">
        <v>46293</v>
      </c>
      <c r="I1183" s="4" t="n">
        <v>0</v>
      </c>
      <c r="J1183" s="4" t="n">
        <v>100</v>
      </c>
      <c r="K1183" s="4" t="n">
        <v>100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44887641</v>
      </c>
      <c r="C1184" s="4" t="inlineStr">
        <is>
          <t>ESTRUTURA PROJEÇÃO RAMPA OLIMPUS</t>
        </is>
      </c>
      <c r="D1184" s="4" t="inlineStr">
        <is>
          <t>-</t>
        </is>
      </c>
      <c r="E1184" s="4" t="inlineStr">
        <is>
          <t>2º SUBSOLO</t>
        </is>
      </c>
      <c r="F1184" s="119" t="n">
        <v>46167</v>
      </c>
      <c r="G1184" s="119" t="n">
        <v>46181</v>
      </c>
      <c r="H1184" s="119" t="n">
        <v>46293</v>
      </c>
      <c r="I1184" s="4" t="n">
        <v>0</v>
      </c>
      <c r="J1184" s="4" t="n">
        <v>100</v>
      </c>
      <c r="K1184" s="4" t="n">
        <v>100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28964538</v>
      </c>
      <c r="C1185" s="4" t="inlineStr">
        <is>
          <t>ESTRUTURA PROJEÇÃO RAMPA OLIMPUS</t>
        </is>
      </c>
      <c r="D1185" s="4" t="inlineStr">
        <is>
          <t>ARMAÇÃO DE PILAR</t>
        </is>
      </c>
      <c r="E1185" s="4" t="inlineStr">
        <is>
          <t>2º SUBSOLO</t>
        </is>
      </c>
      <c r="F1185" s="119" t="n">
        <v>46167</v>
      </c>
      <c r="G1185" s="119" t="n">
        <v>46167</v>
      </c>
      <c r="H1185" s="119" t="n">
        <v>46293</v>
      </c>
      <c r="I1185" s="4" t="n">
        <v>0</v>
      </c>
      <c r="J1185" s="4" t="n">
        <v>100</v>
      </c>
      <c r="K1185" s="4" t="n">
        <v>100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28964539</v>
      </c>
      <c r="C1186" s="4" t="inlineStr">
        <is>
          <t>ESTRUTURA PROJEÇÃO RAMPA OLIMPUS</t>
        </is>
      </c>
      <c r="D1186" s="4" t="inlineStr">
        <is>
          <t>FORMA DE PILARES</t>
        </is>
      </c>
      <c r="E1186" s="4" t="inlineStr">
        <is>
          <t>2º SUBSOLO</t>
        </is>
      </c>
      <c r="F1186" s="119" t="n">
        <v>46168</v>
      </c>
      <c r="G1186" s="119" t="n">
        <v>46168</v>
      </c>
      <c r="H1186" s="119" t="n">
        <v>46293</v>
      </c>
      <c r="I1186" s="4" t="n">
        <v>0</v>
      </c>
      <c r="J1186" s="4" t="n">
        <v>100</v>
      </c>
      <c r="K1186" s="4" t="n">
        <v>100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28964540</v>
      </c>
      <c r="C1187" s="4" t="inlineStr">
        <is>
          <t>ESTRUTURA PROJEÇÃO RAMPA OLIMPUS</t>
        </is>
      </c>
      <c r="D1187" s="4" t="inlineStr">
        <is>
          <t>ESCORAMENTO/BARROTEAMENTO/FORRAÇÃO</t>
        </is>
      </c>
      <c r="E1187" s="4" t="inlineStr">
        <is>
          <t>2º SUBSOLO</t>
        </is>
      </c>
      <c r="F1187" s="119" t="n">
        <v>46169</v>
      </c>
      <c r="G1187" s="119" t="n">
        <v>46174</v>
      </c>
      <c r="H1187" s="119" t="n">
        <v>46293</v>
      </c>
      <c r="I1187" s="4" t="n">
        <v>0</v>
      </c>
      <c r="J1187" s="4" t="n">
        <v>100</v>
      </c>
      <c r="K1187" s="4" t="n">
        <v>100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28964541</v>
      </c>
      <c r="C1188" s="4" t="inlineStr">
        <is>
          <t>ESTRUTURA PROJEÇÃO RAMPA OLIMPUS</t>
        </is>
      </c>
      <c r="D1188" s="4" t="inlineStr">
        <is>
          <t>ARMAÇÃO VIGAS E LAJE</t>
        </is>
      </c>
      <c r="E1188" s="4" t="inlineStr">
        <is>
          <t>2º SUBSOLO</t>
        </is>
      </c>
      <c r="F1188" s="119" t="n">
        <v>46175</v>
      </c>
      <c r="G1188" s="119" t="n">
        <v>46178</v>
      </c>
      <c r="H1188" s="119" t="n">
        <v>46293</v>
      </c>
      <c r="I1188" s="4" t="n">
        <v>0</v>
      </c>
      <c r="J1188" s="4" t="n">
        <v>100</v>
      </c>
      <c r="K1188" s="4" t="n">
        <v>100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28964542</v>
      </c>
      <c r="C1189" s="4" t="inlineStr">
        <is>
          <t>ESTRUTURA PROJEÇÃO RAMPA OLIMPUS</t>
        </is>
      </c>
      <c r="D1189" s="4" t="inlineStr">
        <is>
          <t>CONCRETAGEM DA LAJE</t>
        </is>
      </c>
      <c r="E1189" s="4" t="inlineStr">
        <is>
          <t>2º SUBSOLO</t>
        </is>
      </c>
      <c r="F1189" s="119" t="n">
        <v>46181</v>
      </c>
      <c r="G1189" s="119" t="n">
        <v>46181</v>
      </c>
      <c r="H1189" s="119" t="n">
        <v>46293</v>
      </c>
      <c r="I1189" s="4" t="n">
        <v>0</v>
      </c>
      <c r="J1189" s="4" t="n">
        <v>100</v>
      </c>
      <c r="K1189" s="4" t="n">
        <v>100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39808841</v>
      </c>
      <c r="C1190" s="4" t="inlineStr">
        <is>
          <t>ESTRUTURA - CONCORDIA LOOKAHEAD</t>
        </is>
      </c>
      <c r="D1190" s="4" t="inlineStr">
        <is>
          <t>-</t>
        </is>
      </c>
      <c r="E1190" s="4" t="inlineStr">
        <is>
          <t>1º PAV. - TÉRREO ALAMEDA</t>
        </is>
      </c>
      <c r="F1190" s="119" t="n">
        <v>46167</v>
      </c>
      <c r="G1190" s="119" t="n">
        <v>46190</v>
      </c>
      <c r="H1190" s="119" t="n">
        <v>46293</v>
      </c>
      <c r="I1190" s="4" t="n">
        <v>100</v>
      </c>
      <c r="J1190" s="4" t="n">
        <v>100</v>
      </c>
      <c r="K1190" s="4" t="n">
        <v>100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19473575</v>
      </c>
      <c r="C1191" s="4" t="inlineStr">
        <is>
          <t>ESTRUTURA - CONCORDIA LOOKAHEAD</t>
        </is>
      </c>
      <c r="D1191" s="4" t="inlineStr">
        <is>
          <t>ARMAÇÃO PILAR</t>
        </is>
      </c>
      <c r="E1191" s="4" t="inlineStr">
        <is>
          <t>1º PAV. - TÉRREO ALAMEDA</t>
        </is>
      </c>
      <c r="F1191" s="119" t="n">
        <v>46167</v>
      </c>
      <c r="G1191" s="119" t="n">
        <v>46169</v>
      </c>
      <c r="H1191" s="119" t="n">
        <v>46293</v>
      </c>
      <c r="I1191" s="4" t="n">
        <v>100</v>
      </c>
      <c r="J1191" s="4" t="n">
        <v>100</v>
      </c>
      <c r="K1191" s="4" t="n">
        <v>100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19473576</v>
      </c>
      <c r="C1192" s="4" t="inlineStr">
        <is>
          <t>ESTRUTURA - CONCORDIA LOOKAHEAD</t>
        </is>
      </c>
      <c r="D1192" s="4" t="inlineStr">
        <is>
          <t>FORMA PILAR</t>
        </is>
      </c>
      <c r="E1192" s="4" t="inlineStr">
        <is>
          <t>1º PAV. - TÉRREO ALAMEDA</t>
        </is>
      </c>
      <c r="F1192" s="119" t="n">
        <v>46168</v>
      </c>
      <c r="G1192" s="119" t="n">
        <v>46170</v>
      </c>
      <c r="H1192" s="119" t="n">
        <v>46293</v>
      </c>
      <c r="I1192" s="4" t="n">
        <v>100</v>
      </c>
      <c r="J1192" s="4" t="n">
        <v>100</v>
      </c>
      <c r="K1192" s="4" t="n">
        <v>100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19473577</v>
      </c>
      <c r="C1193" s="4" t="inlineStr">
        <is>
          <t>ESTRUTURA - CONCORDIA LOOKAHEAD</t>
        </is>
      </c>
      <c r="D1193" s="4" t="inlineStr">
        <is>
          <t>BARROTEAMENTO/FORRAÇÃO FUNDO JARDINEIRA</t>
        </is>
      </c>
      <c r="E1193" s="4" t="inlineStr">
        <is>
          <t>1º PAV. - TÉRREO ALAMEDA</t>
        </is>
      </c>
      <c r="F1193" s="119" t="n">
        <v>46169</v>
      </c>
      <c r="G1193" s="119" t="n">
        <v>46174</v>
      </c>
      <c r="H1193" s="119" t="n">
        <v>46293</v>
      </c>
      <c r="I1193" s="4" t="n">
        <v>100</v>
      </c>
      <c r="J1193" s="4" t="n">
        <v>100</v>
      </c>
      <c r="K1193" s="4" t="n">
        <v>100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19473578</v>
      </c>
      <c r="C1194" s="4" t="inlineStr">
        <is>
          <t>ESTRUTURA - CONCORDIA LOOKAHEAD</t>
        </is>
      </c>
      <c r="D1194" s="4" t="inlineStr">
        <is>
          <t>ARMAÇÃO FUNDO JARDINEIRA</t>
        </is>
      </c>
      <c r="E1194" s="4" t="inlineStr">
        <is>
          <t>1º PAV. - TÉRREO ALAMEDA</t>
        </is>
      </c>
      <c r="F1194" s="119" t="n">
        <v>46175</v>
      </c>
      <c r="G1194" s="119" t="n">
        <v>46178</v>
      </c>
      <c r="H1194" s="119" t="n">
        <v>46293</v>
      </c>
      <c r="I1194" s="4" t="n">
        <v>100</v>
      </c>
      <c r="J1194" s="4" t="n">
        <v>100</v>
      </c>
      <c r="K1194" s="4" t="n">
        <v>100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19473579</v>
      </c>
      <c r="C1195" s="4" t="inlineStr">
        <is>
          <t>ESTRUTURA - CONCORDIA LOOKAHEAD</t>
        </is>
      </c>
      <c r="D1195" s="4" t="inlineStr">
        <is>
          <t>CONCRETAGEM FUNDO JARDINEIRA</t>
        </is>
      </c>
      <c r="E1195" s="4" t="inlineStr">
        <is>
          <t>1º PAV. - TÉRREO ALAMEDA</t>
        </is>
      </c>
      <c r="F1195" s="119" t="n">
        <v>46181</v>
      </c>
      <c r="G1195" s="119" t="n">
        <v>46181</v>
      </c>
      <c r="H1195" s="119" t="n">
        <v>46293</v>
      </c>
      <c r="I1195" s="4" t="n">
        <v>100</v>
      </c>
      <c r="J1195" s="4" t="n">
        <v>100</v>
      </c>
      <c r="K1195" s="4" t="n">
        <v>100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19473580</v>
      </c>
      <c r="C1196" s="4" t="inlineStr">
        <is>
          <t>ESTRUTURA - CONCORDIA LOOKAHEAD</t>
        </is>
      </c>
      <c r="D1196" s="4" t="inlineStr">
        <is>
          <t>BARROTEAMENTO/FORRAÇÃO LAJE</t>
        </is>
      </c>
      <c r="E1196" s="4" t="inlineStr">
        <is>
          <t>1º PAV. - TÉRREO ALAMEDA</t>
        </is>
      </c>
      <c r="F1196" s="119" t="n">
        <v>46182</v>
      </c>
      <c r="G1196" s="119" t="n">
        <v>46188</v>
      </c>
      <c r="H1196" s="119" t="n">
        <v>46293</v>
      </c>
      <c r="I1196" s="4" t="n">
        <v>100</v>
      </c>
      <c r="J1196" s="4" t="n">
        <v>100</v>
      </c>
      <c r="K1196" s="4" t="n">
        <v>100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19473581</v>
      </c>
      <c r="C1197" s="4" t="inlineStr">
        <is>
          <t>ESTRUTURA - CONCORDIA LOOKAHEAD</t>
        </is>
      </c>
      <c r="D1197" s="4" t="inlineStr">
        <is>
          <t>ARMAÇÃO VIGAS E LAJE</t>
        </is>
      </c>
      <c r="E1197" s="4" t="inlineStr">
        <is>
          <t>1º PAV. - TÉRREO ALAMEDA</t>
        </is>
      </c>
      <c r="F1197" s="119" t="n">
        <v>46185</v>
      </c>
      <c r="G1197" s="119" t="n">
        <v>46189</v>
      </c>
      <c r="H1197" s="119" t="n">
        <v>46293</v>
      </c>
      <c r="I1197" s="4" t="n">
        <v>100</v>
      </c>
      <c r="J1197" s="4" t="n">
        <v>100</v>
      </c>
      <c r="K1197" s="4" t="n">
        <v>100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29147649</v>
      </c>
      <c r="C1198" s="4" t="inlineStr">
        <is>
          <t>ESTRUTURA - CONCORDIA LOOKAHEAD</t>
        </is>
      </c>
      <c r="D1198" s="4" t="inlineStr">
        <is>
          <t>CONCRETAGEM DA LAJE</t>
        </is>
      </c>
      <c r="E1198" s="4" t="inlineStr">
        <is>
          <t>1º PAV. - TÉRREO ALAMEDA</t>
        </is>
      </c>
      <c r="F1198" s="119" t="n">
        <v>46190</v>
      </c>
      <c r="G1198" s="119" t="n">
        <v>46190</v>
      </c>
      <c r="H1198" s="119" t="n">
        <v>46293</v>
      </c>
      <c r="I1198" s="4" t="n">
        <v>0</v>
      </c>
      <c r="J1198" s="4" t="n">
        <v>100</v>
      </c>
      <c r="K1198" s="4" t="n">
        <v>100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44921683</v>
      </c>
      <c r="C1199" s="4" t="inlineStr">
        <is>
          <t>INSTALAÇÕES ELÉTRICAS E ESPECIAIS(INFRA PAREDES)</t>
        </is>
      </c>
      <c r="D1199" s="4" t="inlineStr">
        <is>
          <t>-</t>
        </is>
      </c>
      <c r="E1199" s="4" t="inlineStr">
        <is>
          <t>5º SUBSOLO</t>
        </is>
      </c>
      <c r="F1199" s="119" t="n">
        <v>46168</v>
      </c>
      <c r="G1199" s="119" t="n">
        <v>46183</v>
      </c>
      <c r="H1199" s="119" t="n">
        <v>46293</v>
      </c>
      <c r="I1199" s="4" t="n">
        <v>0</v>
      </c>
      <c r="J1199" s="4" t="n">
        <v>100</v>
      </c>
      <c r="K1199" s="4" t="n">
        <v>100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36884563</v>
      </c>
      <c r="C1200" s="4" t="inlineStr">
        <is>
          <t>ESTRUTURA - TRIPINHA - LOOKAHEAD</t>
        </is>
      </c>
      <c r="D1200" s="4" t="inlineStr">
        <is>
          <t>-</t>
        </is>
      </c>
      <c r="E1200" s="4" t="inlineStr">
        <is>
          <t>1º PAV. - TÉRREO ALAMEDA</t>
        </is>
      </c>
      <c r="F1200" s="119" t="n">
        <v>46169</v>
      </c>
      <c r="G1200" s="119" t="n">
        <v>46204</v>
      </c>
      <c r="H1200" s="119" t="n">
        <v>46293</v>
      </c>
      <c r="I1200" s="4" t="n">
        <v>100</v>
      </c>
      <c r="J1200" s="4" t="n">
        <v>100</v>
      </c>
      <c r="K1200" s="4" t="n">
        <v>100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19473601</v>
      </c>
      <c r="C1201" s="4" t="inlineStr">
        <is>
          <t>ESTRUTURA - TRIPINHA - LOOKAHEAD</t>
        </is>
      </c>
      <c r="D1201" s="4" t="inlineStr">
        <is>
          <t>ARMAÇÃOPILARES</t>
        </is>
      </c>
      <c r="E1201" s="4" t="inlineStr">
        <is>
          <t>1º PAV. - TÉRREO ALAMEDA</t>
        </is>
      </c>
      <c r="F1201" s="119" t="n">
        <v>46169</v>
      </c>
      <c r="G1201" s="119" t="n">
        <v>46174</v>
      </c>
      <c r="H1201" s="119" t="n">
        <v>46293</v>
      </c>
      <c r="I1201" s="4" t="n">
        <v>100</v>
      </c>
      <c r="J1201" s="4" t="n">
        <v>100</v>
      </c>
      <c r="K1201" s="4" t="n">
        <v>100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19473602</v>
      </c>
      <c r="C1202" s="4" t="inlineStr">
        <is>
          <t>ESTRUTURA - TRIPINHA - LOOKAHEAD</t>
        </is>
      </c>
      <c r="D1202" s="4" t="inlineStr">
        <is>
          <t>FORMA DOS PILARES</t>
        </is>
      </c>
      <c r="E1202" s="4" t="inlineStr">
        <is>
          <t>1º PAV. - TÉRREO ALAMEDA</t>
        </is>
      </c>
      <c r="F1202" s="119" t="n">
        <v>46175</v>
      </c>
      <c r="G1202" s="119" t="n">
        <v>46181</v>
      </c>
      <c r="H1202" s="119" t="n">
        <v>46293</v>
      </c>
      <c r="I1202" s="4" t="n">
        <v>100</v>
      </c>
      <c r="J1202" s="4" t="n">
        <v>100</v>
      </c>
      <c r="K1202" s="4" t="n">
        <v>100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19473603</v>
      </c>
      <c r="C1203" s="4" t="inlineStr">
        <is>
          <t>ESTRUTURA - TRIPINHA - LOOKAHEAD</t>
        </is>
      </c>
      <c r="D1203" s="4" t="inlineStr">
        <is>
          <t>ESCORAMENTO/BARROTEAMENTO/FORRAÇÃO</t>
        </is>
      </c>
      <c r="E1203" s="4" t="inlineStr">
        <is>
          <t>1º PAV. - TÉRREO ALAMEDA</t>
        </is>
      </c>
      <c r="F1203" s="119" t="n">
        <v>46182</v>
      </c>
      <c r="G1203" s="119" t="n">
        <v>46195</v>
      </c>
      <c r="H1203" s="119" t="n">
        <v>46293</v>
      </c>
      <c r="I1203" s="4" t="n">
        <v>100</v>
      </c>
      <c r="J1203" s="4" t="n">
        <v>100</v>
      </c>
      <c r="K1203" s="4" t="n">
        <v>100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19473604</v>
      </c>
      <c r="C1204" s="4" t="inlineStr">
        <is>
          <t>ESTRUTURA - TRIPINHA - LOOKAHEAD</t>
        </is>
      </c>
      <c r="D1204" s="4" t="inlineStr">
        <is>
          <t>ARMAÇÃO VIGAS E LAJES</t>
        </is>
      </c>
      <c r="E1204" s="4" t="inlineStr">
        <is>
          <t>1º PAV. - TÉRREO ALAMEDA</t>
        </is>
      </c>
      <c r="F1204" s="119" t="n">
        <v>46196</v>
      </c>
      <c r="G1204" s="119" t="n">
        <v>46203</v>
      </c>
      <c r="H1204" s="119" t="n">
        <v>46293</v>
      </c>
      <c r="I1204" s="4" t="n">
        <v>100</v>
      </c>
      <c r="J1204" s="4" t="n">
        <v>100</v>
      </c>
      <c r="K1204" s="4" t="n">
        <v>100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19473605</v>
      </c>
      <c r="C1205" s="4" t="inlineStr">
        <is>
          <t>ESTRUTURA - TRIPINHA - LOOKAHEAD</t>
        </is>
      </c>
      <c r="D1205" s="4" t="inlineStr">
        <is>
          <t>CONCRETAGEM LAJE</t>
        </is>
      </c>
      <c r="E1205" s="4" t="inlineStr">
        <is>
          <t>1º PAV. - TÉRREO ALAMEDA</t>
        </is>
      </c>
      <c r="F1205" s="119" t="n">
        <v>46204</v>
      </c>
      <c r="G1205" s="119" t="n">
        <v>46204</v>
      </c>
      <c r="H1205" s="119" t="n">
        <v>46293</v>
      </c>
      <c r="I1205" s="4" t="n">
        <v>100</v>
      </c>
      <c r="J1205" s="4" t="n">
        <v>100</v>
      </c>
      <c r="K1205" s="4" t="n">
        <v>100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36884360</v>
      </c>
      <c r="C1206" s="4" t="inlineStr">
        <is>
          <t>CONTENÇÃO - CORTINA 1</t>
        </is>
      </c>
      <c r="D1206" s="4" t="inlineStr">
        <is>
          <t>-</t>
        </is>
      </c>
      <c r="E1206" s="4" t="inlineStr">
        <is>
          <t>SERVIÇOS INICIAIS</t>
        </is>
      </c>
      <c r="F1206" s="119" t="n">
        <v>46170</v>
      </c>
      <c r="G1206" s="119" t="n">
        <v>46192</v>
      </c>
      <c r="H1206" s="119" t="n">
        <v>46293</v>
      </c>
      <c r="I1206" s="4" t="n">
        <v>100</v>
      </c>
      <c r="J1206" s="4" t="n">
        <v>100</v>
      </c>
      <c r="K1206" s="4" t="n">
        <v>100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14991592</v>
      </c>
      <c r="C1207" s="4" t="inlineStr">
        <is>
          <t>CONTENÇÃO - CORTINA 1</t>
        </is>
      </c>
      <c r="D1207" s="4" t="inlineStr">
        <is>
          <t xml:space="preserve">ESCAVAÇÃO </t>
        </is>
      </c>
      <c r="E1207" s="4" t="inlineStr">
        <is>
          <t>SERVIÇOS INICIAIS</t>
        </is>
      </c>
      <c r="F1207" s="119" t="n">
        <v>46170</v>
      </c>
      <c r="G1207" s="119" t="n">
        <v>46176</v>
      </c>
      <c r="H1207" s="119" t="n">
        <v>46293</v>
      </c>
      <c r="I1207" s="4" t="n">
        <v>100</v>
      </c>
      <c r="J1207" s="4" t="n">
        <v>100</v>
      </c>
      <c r="K1207" s="4" t="n">
        <v>100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14991593</v>
      </c>
      <c r="C1208" s="4" t="inlineStr">
        <is>
          <t>CONTENÇÃO - CORTINA 1</t>
        </is>
      </c>
      <c r="D1208" s="4" t="inlineStr">
        <is>
          <t>ARMAÇÃO - BASE</t>
        </is>
      </c>
      <c r="E1208" s="4" t="inlineStr">
        <is>
          <t>SERVIÇOS INICIAIS</t>
        </is>
      </c>
      <c r="F1208" s="119" t="n">
        <v>46178</v>
      </c>
      <c r="G1208" s="119" t="n">
        <v>46182</v>
      </c>
      <c r="H1208" s="119" t="n">
        <v>46293</v>
      </c>
      <c r="I1208" s="4" t="n">
        <v>100</v>
      </c>
      <c r="J1208" s="4" t="n">
        <v>100</v>
      </c>
      <c r="K1208" s="4" t="n">
        <v>100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14991594</v>
      </c>
      <c r="C1209" s="4" t="inlineStr">
        <is>
          <t>CONTENÇÃO - CORTINA 1</t>
        </is>
      </c>
      <c r="D1209" s="4" t="inlineStr">
        <is>
          <t>CONCRETAGEM DA BASE</t>
        </is>
      </c>
      <c r="E1209" s="4" t="inlineStr">
        <is>
          <t>SERVIÇOS INICIAIS</t>
        </is>
      </c>
      <c r="F1209" s="119" t="n">
        <v>46183</v>
      </c>
      <c r="G1209" s="119" t="n">
        <v>46183</v>
      </c>
      <c r="H1209" s="119" t="n">
        <v>46293</v>
      </c>
      <c r="I1209" s="4" t="n">
        <v>100</v>
      </c>
      <c r="J1209" s="4" t="n">
        <v>100</v>
      </c>
      <c r="K1209" s="4" t="n">
        <v>100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14991595</v>
      </c>
      <c r="C1210" s="4" t="inlineStr">
        <is>
          <t>CONTENÇÃO - CORTINA 1</t>
        </is>
      </c>
      <c r="D1210" s="4" t="inlineStr">
        <is>
          <t>ARMAÇÃO - PAREDE</t>
        </is>
      </c>
      <c r="E1210" s="4" t="inlineStr">
        <is>
          <t>SERVIÇOS INICIAIS</t>
        </is>
      </c>
      <c r="F1210" s="119" t="n">
        <v>46184</v>
      </c>
      <c r="G1210" s="119" t="n">
        <v>46188</v>
      </c>
      <c r="H1210" s="119" t="n">
        <v>46293</v>
      </c>
      <c r="I1210" s="4" t="n">
        <v>100</v>
      </c>
      <c r="J1210" s="4" t="n">
        <v>100</v>
      </c>
      <c r="K1210" s="4" t="n">
        <v>100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19411589</v>
      </c>
      <c r="C1211" s="4" t="inlineStr">
        <is>
          <t>CONTENÇÃO - CORTINA 1</t>
        </is>
      </c>
      <c r="D1211" s="4" t="inlineStr">
        <is>
          <t>FORMA - PAREDE</t>
        </is>
      </c>
      <c r="E1211" s="4" t="inlineStr">
        <is>
          <t>SERVIÇOS INICIAIS</t>
        </is>
      </c>
      <c r="F1211" s="119" t="n">
        <v>46189</v>
      </c>
      <c r="G1211" s="119" t="n">
        <v>46191</v>
      </c>
      <c r="H1211" s="119" t="n">
        <v>46293</v>
      </c>
      <c r="I1211" s="4" t="n">
        <v>100</v>
      </c>
      <c r="J1211" s="4" t="n">
        <v>100</v>
      </c>
      <c r="K1211" s="4" t="n">
        <v>100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19411590</v>
      </c>
      <c r="C1212" s="4" t="inlineStr">
        <is>
          <t>CONTENÇÃO - CORTINA 1</t>
        </is>
      </c>
      <c r="D1212" s="4" t="inlineStr">
        <is>
          <t>CONCRETAGEM - PAREDE</t>
        </is>
      </c>
      <c r="E1212" s="4" t="inlineStr">
        <is>
          <t>SERVIÇOS INICIAIS</t>
        </is>
      </c>
      <c r="F1212" s="119" t="n">
        <v>46192</v>
      </c>
      <c r="G1212" s="119" t="n">
        <v>46192</v>
      </c>
      <c r="H1212" s="119" t="n">
        <v>46293</v>
      </c>
      <c r="I1212" s="4" t="n">
        <v>100</v>
      </c>
      <c r="J1212" s="4" t="n">
        <v>100</v>
      </c>
      <c r="K1212" s="4" t="n">
        <v>100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43594253</v>
      </c>
      <c r="C1213" s="4" t="inlineStr">
        <is>
          <t>VIGA DE TRAVAMENTO VM1/VM2 LOOKAHEAD</t>
        </is>
      </c>
      <c r="D1213" s="4" t="inlineStr">
        <is>
          <t>-</t>
        </is>
      </c>
      <c r="E1213" s="4" t="inlineStr">
        <is>
          <t>4º SUBSOLO</t>
        </is>
      </c>
      <c r="F1213" s="119" t="n">
        <v>46170</v>
      </c>
      <c r="G1213" s="119" t="n">
        <v>46181</v>
      </c>
      <c r="H1213" s="119" t="n">
        <v>46293</v>
      </c>
      <c r="I1213" s="4" t="n">
        <v>0</v>
      </c>
      <c r="J1213" s="4" t="n">
        <v>100</v>
      </c>
      <c r="K1213" s="4" t="n">
        <v>100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27823288</v>
      </c>
      <c r="C1214" s="4" t="inlineStr">
        <is>
          <t>VIGA DE TRAVAMENTO VM1/VM2 LOOKAHEAD</t>
        </is>
      </c>
      <c r="D1214" s="4" t="inlineStr">
        <is>
          <t>ESCAVAÇÃO</t>
        </is>
      </c>
      <c r="E1214" s="4" t="inlineStr">
        <is>
          <t>4º SUBSOLO</t>
        </is>
      </c>
      <c r="F1214" s="119" t="n">
        <v>46170</v>
      </c>
      <c r="G1214" s="119" t="n">
        <v>46171</v>
      </c>
      <c r="H1214" s="119" t="n">
        <v>46293</v>
      </c>
      <c r="I1214" s="4" t="n">
        <v>0</v>
      </c>
      <c r="J1214" s="4" t="n">
        <v>100</v>
      </c>
      <c r="K1214" s="4" t="n">
        <v>100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27823289</v>
      </c>
      <c r="C1215" s="4" t="inlineStr">
        <is>
          <t>VIGA DE TRAVAMENTO VM1/VM2 LOOKAHEAD</t>
        </is>
      </c>
      <c r="D1215" s="4" t="inlineStr">
        <is>
          <t>ARMAÇÃO</t>
        </is>
      </c>
      <c r="E1215" s="4" t="inlineStr">
        <is>
          <t>4º SUBSOLO</t>
        </is>
      </c>
      <c r="F1215" s="119" t="n">
        <v>46174</v>
      </c>
      <c r="G1215" s="119" t="n">
        <v>46175</v>
      </c>
      <c r="H1215" s="119" t="n">
        <v>46293</v>
      </c>
      <c r="I1215" s="4" t="n">
        <v>0</v>
      </c>
      <c r="J1215" s="4" t="n">
        <v>100</v>
      </c>
      <c r="K1215" s="4" t="n">
        <v>100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27823290</v>
      </c>
      <c r="C1216" s="4" t="inlineStr">
        <is>
          <t>VIGA DE TRAVAMENTO VM1/VM2 LOOKAHEAD</t>
        </is>
      </c>
      <c r="D1216" s="4" t="inlineStr">
        <is>
          <t>FORMA</t>
        </is>
      </c>
      <c r="E1216" s="4" t="inlineStr">
        <is>
          <t>4º SUBSOLO</t>
        </is>
      </c>
      <c r="F1216" s="119" t="n">
        <v>46176</v>
      </c>
      <c r="G1216" s="119" t="n">
        <v>46178</v>
      </c>
      <c r="H1216" s="119" t="n">
        <v>46293</v>
      </c>
      <c r="I1216" s="4" t="n">
        <v>0</v>
      </c>
      <c r="J1216" s="4" t="n">
        <v>100</v>
      </c>
      <c r="K1216" s="4" t="n">
        <v>100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27823291</v>
      </c>
      <c r="C1217" s="4" t="inlineStr">
        <is>
          <t>VIGA DE TRAVAMENTO VM1/VM2 LOOKAHEAD</t>
        </is>
      </c>
      <c r="D1217" s="4" t="inlineStr">
        <is>
          <t>CONCRETAGEM</t>
        </is>
      </c>
      <c r="E1217" s="4" t="inlineStr">
        <is>
          <t>4º SUBSOLO</t>
        </is>
      </c>
      <c r="F1217" s="119" t="n">
        <v>46181</v>
      </c>
      <c r="G1217" s="119" t="n">
        <v>46181</v>
      </c>
      <c r="H1217" s="119" t="n">
        <v>46293</v>
      </c>
      <c r="I1217" s="4" t="n">
        <v>0</v>
      </c>
      <c r="J1217" s="4" t="n">
        <v>100</v>
      </c>
      <c r="K1217" s="4" t="n">
        <v>100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24939814</v>
      </c>
      <c r="C1218" s="4" t="inlineStr">
        <is>
          <t>ESTRUTURA TORRE - MEDIÇÃO</t>
        </is>
      </c>
      <c r="D1218" s="4" t="inlineStr">
        <is>
          <t>-</t>
        </is>
      </c>
      <c r="E1218" s="4" t="inlineStr">
        <is>
          <t>2º PAV.</t>
        </is>
      </c>
      <c r="F1218" s="119" t="n">
        <v>46170</v>
      </c>
      <c r="G1218" s="119" t="n">
        <v>46196</v>
      </c>
      <c r="H1218" s="119" t="n">
        <v>46293</v>
      </c>
      <c r="I1218" s="4" t="n">
        <v>100</v>
      </c>
      <c r="J1218" s="4" t="n">
        <v>100</v>
      </c>
      <c r="K1218" s="4" t="n">
        <v>100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9360264</v>
      </c>
      <c r="C1219" s="4" t="inlineStr">
        <is>
          <t>ESTRUTURA TORRE - MEDIÇÃO</t>
        </is>
      </c>
      <c r="D1219" s="4" t="inlineStr">
        <is>
          <t>Forma Pilar</t>
        </is>
      </c>
      <c r="E1219" s="4" t="inlineStr">
        <is>
          <t>2º PAV.</t>
        </is>
      </c>
      <c r="F1219" s="119" t="n">
        <v>46170</v>
      </c>
      <c r="G1219" s="119" t="n">
        <v>46178</v>
      </c>
      <c r="H1219" s="119" t="n">
        <v>46293</v>
      </c>
      <c r="I1219" s="4" t="n">
        <v>100</v>
      </c>
      <c r="J1219" s="4" t="n">
        <v>100</v>
      </c>
      <c r="K1219" s="4" t="n">
        <v>100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9360265</v>
      </c>
      <c r="C1220" s="4" t="inlineStr">
        <is>
          <t>ESTRUTURA TORRE - MEDIÇÃO</t>
        </is>
      </c>
      <c r="D1220" s="4" t="inlineStr">
        <is>
          <t>Armação Pilar</t>
        </is>
      </c>
      <c r="E1220" s="4" t="inlineStr">
        <is>
          <t>2º PAV.</t>
        </is>
      </c>
      <c r="F1220" s="119" t="n">
        <v>46178</v>
      </c>
      <c r="G1220" s="119" t="n">
        <v>46185</v>
      </c>
      <c r="H1220" s="119" t="n">
        <v>46293</v>
      </c>
      <c r="I1220" s="4" t="n">
        <v>100</v>
      </c>
      <c r="J1220" s="4" t="n">
        <v>100</v>
      </c>
      <c r="K1220" s="4" t="n">
        <v>100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9360266</v>
      </c>
      <c r="C1221" s="4" t="inlineStr">
        <is>
          <t>ESTRUTURA TORRE - MEDIÇÃO</t>
        </is>
      </c>
      <c r="D1221" s="4" t="inlineStr">
        <is>
          <t>Escoramento</t>
        </is>
      </c>
      <c r="E1221" s="4" t="inlineStr">
        <is>
          <t>2º PAV.</t>
        </is>
      </c>
      <c r="F1221" s="119" t="n">
        <v>46181</v>
      </c>
      <c r="G1221" s="119" t="n">
        <v>46183</v>
      </c>
      <c r="H1221" s="119" t="n">
        <v>46293</v>
      </c>
      <c r="I1221" s="4" t="n">
        <v>100</v>
      </c>
      <c r="J1221" s="4" t="n">
        <v>100</v>
      </c>
      <c r="K1221" s="4" t="n">
        <v>100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9360267</v>
      </c>
      <c r="C1222" s="4" t="inlineStr">
        <is>
          <t>ESTRUTURA TORRE - MEDIÇÃO</t>
        </is>
      </c>
      <c r="D1222" s="4" t="inlineStr">
        <is>
          <t>Concretagem Pilar</t>
        </is>
      </c>
      <c r="E1222" s="4" t="inlineStr">
        <is>
          <t>2º PAV.</t>
        </is>
      </c>
      <c r="F1222" s="119" t="n">
        <v>46184</v>
      </c>
      <c r="G1222" s="119" t="n">
        <v>46184</v>
      </c>
      <c r="H1222" s="119" t="n">
        <v>46293</v>
      </c>
      <c r="I1222" s="4" t="n">
        <v>100</v>
      </c>
      <c r="J1222" s="4" t="n">
        <v>100</v>
      </c>
      <c r="K1222" s="4" t="n">
        <v>100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9360268</v>
      </c>
      <c r="C1223" s="4" t="inlineStr">
        <is>
          <t>ESTRUTURA TORRE - MEDIÇÃO</t>
        </is>
      </c>
      <c r="D1223" s="4" t="inlineStr">
        <is>
          <t>Forma Vigas e Lajes</t>
        </is>
      </c>
      <c r="E1223" s="4" t="inlineStr">
        <is>
          <t>2º PAV.</t>
        </is>
      </c>
      <c r="F1223" s="119" t="n">
        <v>46185</v>
      </c>
      <c r="G1223" s="119" t="n">
        <v>46196</v>
      </c>
      <c r="H1223" s="119" t="n">
        <v>46293</v>
      </c>
      <c r="I1223" s="4" t="n">
        <v>100</v>
      </c>
      <c r="J1223" s="4" t="n">
        <v>100</v>
      </c>
      <c r="K1223" s="4" t="n">
        <v>100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9360269</v>
      </c>
      <c r="C1224" s="4" t="inlineStr">
        <is>
          <t>ESTRUTURA TORRE - MEDIÇÃO</t>
        </is>
      </c>
      <c r="D1224" s="4" t="inlineStr">
        <is>
          <t>Armação Vigas e Lajes</t>
        </is>
      </c>
      <c r="E1224" s="4" t="inlineStr">
        <is>
          <t>2º PAV.</t>
        </is>
      </c>
      <c r="F1224" s="119" t="n">
        <v>46188</v>
      </c>
      <c r="G1224" s="119" t="n">
        <v>46196</v>
      </c>
      <c r="H1224" s="119" t="n">
        <v>46293</v>
      </c>
      <c r="I1224" s="4" t="n">
        <v>100</v>
      </c>
      <c r="J1224" s="4" t="n">
        <v>100</v>
      </c>
      <c r="K1224" s="4" t="n">
        <v>100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9360270</v>
      </c>
      <c r="C1225" s="4" t="inlineStr">
        <is>
          <t>ESTRUTURA TORRE - MEDIÇÃO</t>
        </is>
      </c>
      <c r="D1225" s="4" t="inlineStr">
        <is>
          <t>Passagem Hidráulica</t>
        </is>
      </c>
      <c r="E1225" s="4" t="inlineStr">
        <is>
          <t>2º PAV.</t>
        </is>
      </c>
      <c r="F1225" s="119" t="n">
        <v>46195</v>
      </c>
      <c r="G1225" s="119" t="n">
        <v>46195</v>
      </c>
      <c r="H1225" s="119" t="n">
        <v>46293</v>
      </c>
      <c r="I1225" s="4" t="n">
        <v>100</v>
      </c>
      <c r="J1225" s="4" t="n">
        <v>100</v>
      </c>
      <c r="K1225" s="4" t="n">
        <v>100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9360271</v>
      </c>
      <c r="C1226" s="4" t="inlineStr">
        <is>
          <t>ESTRUTURA TORRE - MEDIÇÃO</t>
        </is>
      </c>
      <c r="D1226" s="4" t="inlineStr">
        <is>
          <t>Passagem Elétrica</t>
        </is>
      </c>
      <c r="E1226" s="4" t="inlineStr">
        <is>
          <t>2º PAV.</t>
        </is>
      </c>
      <c r="F1226" s="119" t="n">
        <v>46195</v>
      </c>
      <c r="G1226" s="119" t="n">
        <v>46195</v>
      </c>
      <c r="H1226" s="119" t="n">
        <v>46293</v>
      </c>
      <c r="I1226" s="4" t="n">
        <v>100</v>
      </c>
      <c r="J1226" s="4" t="n">
        <v>100</v>
      </c>
      <c r="K1226" s="4" t="n">
        <v>100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9360272</v>
      </c>
      <c r="C1227" s="4" t="inlineStr">
        <is>
          <t>ESTRUTURA TORRE - MEDIÇÃO</t>
        </is>
      </c>
      <c r="D1227" s="4" t="inlineStr">
        <is>
          <t>Concretagem</t>
        </is>
      </c>
      <c r="E1227" s="4" t="inlineStr">
        <is>
          <t>2º PAV.</t>
        </is>
      </c>
      <c r="F1227" s="119" t="n">
        <v>46196</v>
      </c>
      <c r="G1227" s="119" t="n">
        <v>46196</v>
      </c>
      <c r="H1227" s="119" t="n">
        <v>46293</v>
      </c>
      <c r="I1227" s="4" t="n">
        <v>100</v>
      </c>
      <c r="J1227" s="4" t="n">
        <v>100</v>
      </c>
      <c r="K1227" s="4" t="n">
        <v>100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39842136</v>
      </c>
      <c r="C1228" s="4" t="inlineStr">
        <is>
          <t>ESTRUTURA TORRE - LOOKAHEAD</t>
        </is>
      </c>
      <c r="D1228" s="4" t="inlineStr">
        <is>
          <t>-</t>
        </is>
      </c>
      <c r="E1228" s="4" t="inlineStr">
        <is>
          <t>2º PAV.</t>
        </is>
      </c>
      <c r="F1228" s="119" t="n">
        <v>46170</v>
      </c>
      <c r="G1228" s="119" t="n">
        <v>46196</v>
      </c>
      <c r="H1228" s="119" t="n">
        <v>46293</v>
      </c>
      <c r="I1228" s="4" t="n">
        <v>100</v>
      </c>
      <c r="J1228" s="4" t="n">
        <v>100</v>
      </c>
      <c r="K1228" s="4" t="n">
        <v>100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19473428</v>
      </c>
      <c r="C1229" s="4" t="inlineStr">
        <is>
          <t>ESTRUTURA TORRE - LOOKAHEAD</t>
        </is>
      </c>
      <c r="D1229" s="4" t="inlineStr">
        <is>
          <t>ARMAÇÃO DE PILAR</t>
        </is>
      </c>
      <c r="E1229" s="4" t="inlineStr">
        <is>
          <t>2º PAV.</t>
        </is>
      </c>
      <c r="F1229" s="119" t="n">
        <v>46170</v>
      </c>
      <c r="G1229" s="119" t="n">
        <v>46174</v>
      </c>
      <c r="H1229" s="119" t="n">
        <v>46293</v>
      </c>
      <c r="I1229" s="4" t="n">
        <v>100</v>
      </c>
      <c r="J1229" s="4" t="n">
        <v>100</v>
      </c>
      <c r="K1229" s="4" t="n">
        <v>100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19473429</v>
      </c>
      <c r="C1230" s="4" t="inlineStr">
        <is>
          <t>ESTRUTURA TORRE - LOOKAHEAD</t>
        </is>
      </c>
      <c r="D1230" s="4" t="inlineStr">
        <is>
          <t>FORMA DE PILAR</t>
        </is>
      </c>
      <c r="E1230" s="4" t="inlineStr">
        <is>
          <t>2º PAV.</t>
        </is>
      </c>
      <c r="F1230" s="119" t="n">
        <v>46171</v>
      </c>
      <c r="G1230" s="119" t="n">
        <v>46176</v>
      </c>
      <c r="H1230" s="119" t="n">
        <v>46293</v>
      </c>
      <c r="I1230" s="4" t="n">
        <v>100</v>
      </c>
      <c r="J1230" s="4" t="n">
        <v>100</v>
      </c>
      <c r="K1230" s="4" t="n">
        <v>100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19473430</v>
      </c>
      <c r="C1231" s="4" t="inlineStr">
        <is>
          <t>ESTRUTURA TORRE - LOOKAHEAD</t>
        </is>
      </c>
      <c r="D1231" s="4" t="inlineStr">
        <is>
          <t>ESCORAMENTO/BARROTEAMENTO/FORRAÇÃO</t>
        </is>
      </c>
      <c r="E1231" s="4" t="inlineStr">
        <is>
          <t>2º PAV.</t>
        </is>
      </c>
      <c r="F1231" s="119" t="n">
        <v>46178</v>
      </c>
      <c r="G1231" s="119" t="n">
        <v>46191</v>
      </c>
      <c r="H1231" s="119" t="n">
        <v>46293</v>
      </c>
      <c r="I1231" s="4" t="n">
        <v>100</v>
      </c>
      <c r="J1231" s="4" t="n">
        <v>100</v>
      </c>
      <c r="K1231" s="4" t="n">
        <v>100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19473431</v>
      </c>
      <c r="C1232" s="4" t="inlineStr">
        <is>
          <t>ESTRUTURA TORRE - LOOKAHEAD</t>
        </is>
      </c>
      <c r="D1232" s="4" t="inlineStr">
        <is>
          <t>ARMAÇÃO DO BEIRAL</t>
        </is>
      </c>
      <c r="E1232" s="4" t="inlineStr">
        <is>
          <t>2º PAV.</t>
        </is>
      </c>
      <c r="F1232" s="119" t="n">
        <v>46184</v>
      </c>
      <c r="G1232" s="119" t="n">
        <v>46185</v>
      </c>
      <c r="H1232" s="119" t="n">
        <v>46293</v>
      </c>
      <c r="I1232" s="4" t="n">
        <v>100</v>
      </c>
      <c r="J1232" s="4" t="n">
        <v>100</v>
      </c>
      <c r="K1232" s="4" t="n">
        <v>100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19473432</v>
      </c>
      <c r="C1233" s="4" t="inlineStr">
        <is>
          <t>ESTRUTURA TORRE - LOOKAHEAD</t>
        </is>
      </c>
      <c r="D1233" s="4" t="inlineStr">
        <is>
          <t>CONCRETAGEM BEIRAL/PILAR</t>
        </is>
      </c>
      <c r="E1233" s="4" t="inlineStr">
        <is>
          <t>2º PAV.</t>
        </is>
      </c>
      <c r="F1233" s="119" t="n">
        <v>46188</v>
      </c>
      <c r="G1233" s="119" t="n">
        <v>46188</v>
      </c>
      <c r="H1233" s="119" t="n">
        <v>46293</v>
      </c>
      <c r="I1233" s="4" t="n">
        <v>100</v>
      </c>
      <c r="J1233" s="4" t="n">
        <v>100</v>
      </c>
      <c r="K1233" s="4" t="n">
        <v>100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19473433</v>
      </c>
      <c r="C1234" s="4" t="inlineStr">
        <is>
          <t>ESTRUTURA TORRE - LOOKAHEAD</t>
        </is>
      </c>
      <c r="D1234" s="4" t="inlineStr">
        <is>
          <t>ARMAÇÃO VIGAS E LAJE</t>
        </is>
      </c>
      <c r="E1234" s="4" t="inlineStr">
        <is>
          <t>2º PAV.</t>
        </is>
      </c>
      <c r="F1234" s="119" t="n">
        <v>46189</v>
      </c>
      <c r="G1234" s="119" t="n">
        <v>46195</v>
      </c>
      <c r="H1234" s="119" t="n">
        <v>46293</v>
      </c>
      <c r="I1234" s="4" t="n">
        <v>100</v>
      </c>
      <c r="J1234" s="4" t="n">
        <v>100</v>
      </c>
      <c r="K1234" s="4" t="n">
        <v>100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19473434</v>
      </c>
      <c r="C1235" s="4" t="inlineStr">
        <is>
          <t>ESTRUTURA TORRE - LOOKAHEAD</t>
        </is>
      </c>
      <c r="D1235" s="4" t="inlineStr">
        <is>
          <t>CONCRETAGEM DA LAJE</t>
        </is>
      </c>
      <c r="E1235" s="4" t="inlineStr">
        <is>
          <t>2º PAV.</t>
        </is>
      </c>
      <c r="F1235" s="119" t="n">
        <v>46196</v>
      </c>
      <c r="G1235" s="119" t="n">
        <v>46196</v>
      </c>
      <c r="H1235" s="119" t="n">
        <v>46293</v>
      </c>
      <c r="I1235" s="4" t="n">
        <v>100</v>
      </c>
      <c r="J1235" s="4" t="n">
        <v>100</v>
      </c>
      <c r="K1235" s="4" t="n">
        <v>100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43584286</v>
      </c>
      <c r="C1236" s="4" t="inlineStr">
        <is>
          <t>PISO DE CONCRETO PROJEÇÃO OLIMPUS 2° ETAPA LOOKAHEAD</t>
        </is>
      </c>
      <c r="D1236" s="4" t="inlineStr">
        <is>
          <t>-</t>
        </is>
      </c>
      <c r="E1236" s="4" t="inlineStr">
        <is>
          <t>6º SUBSOLO - LOJAS 01, 02, 03 E 04</t>
        </is>
      </c>
      <c r="F1236" s="119" t="n">
        <v>46175</v>
      </c>
      <c r="G1236" s="119" t="n">
        <v>46255</v>
      </c>
      <c r="H1236" s="119" t="n">
        <v>46293</v>
      </c>
      <c r="I1236" s="4" t="n">
        <v>0</v>
      </c>
      <c r="J1236" s="4" t="n">
        <v>100</v>
      </c>
      <c r="K1236" s="4" t="n">
        <v>100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27818546</v>
      </c>
      <c r="C1237" s="4" t="inlineStr">
        <is>
          <t>PISO DE CONCRETO PROJEÇÃO OLIMPUS 2° ETAPA LOOKAHEAD</t>
        </is>
      </c>
      <c r="D1237" s="4" t="inlineStr">
        <is>
          <t>LIMPEZA E ACERTO DO TERRENO</t>
        </is>
      </c>
      <c r="E1237" s="4" t="inlineStr">
        <is>
          <t>6º SUBSOLO - LOJAS 01, 02, 03 E 04</t>
        </is>
      </c>
      <c r="F1237" s="119" t="n">
        <v>46175</v>
      </c>
      <c r="G1237" s="119" t="n">
        <v>46181</v>
      </c>
      <c r="H1237" s="119" t="n">
        <v>46293</v>
      </c>
      <c r="I1237" s="4" t="n">
        <v>0</v>
      </c>
      <c r="J1237" s="4" t="n">
        <v>100</v>
      </c>
      <c r="K1237" s="4" t="n">
        <v>100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27822631</v>
      </c>
      <c r="C1238" s="4" t="inlineStr">
        <is>
          <t>PISO DE CONCRETO PROJEÇÃO OLIMPUS 2° ETAPA LOOKAHEAD</t>
        </is>
      </c>
      <c r="D1238" s="4" t="inlineStr">
        <is>
          <t>PREPARAÇÃO DO SUB-LEITO (BICA CORRIDA)</t>
        </is>
      </c>
      <c r="E1238" s="4" t="inlineStr">
        <is>
          <t>6º SUBSOLO - LOJAS 01, 02, 03 E 04</t>
        </is>
      </c>
      <c r="F1238" s="119" t="n">
        <v>46175</v>
      </c>
      <c r="G1238" s="119" t="n">
        <v>46181</v>
      </c>
      <c r="H1238" s="119" t="n">
        <v>46293</v>
      </c>
      <c r="I1238" s="4" t="n">
        <v>0</v>
      </c>
      <c r="J1238" s="4" t="n">
        <v>100</v>
      </c>
      <c r="K1238" s="4" t="n">
        <v>100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27822632</v>
      </c>
      <c r="C1239" s="4" t="inlineStr">
        <is>
          <t>PISO DE CONCRETO PROJEÇÃO OLIMPUS 2° ETAPA LOOKAHEAD</t>
        </is>
      </c>
      <c r="D1239" s="4" t="inlineStr">
        <is>
          <t>ABERTURA DE VALAS P/INSTALAÇÕES</t>
        </is>
      </c>
      <c r="E1239" s="4" t="inlineStr">
        <is>
          <t>6º SUBSOLO - LOJAS 01, 02, 03 E 04</t>
        </is>
      </c>
      <c r="F1239" s="119" t="n">
        <v>46182</v>
      </c>
      <c r="G1239" s="119" t="n">
        <v>46184</v>
      </c>
      <c r="H1239" s="119" t="n">
        <v>46293</v>
      </c>
      <c r="I1239" s="4" t="n">
        <v>0</v>
      </c>
      <c r="J1239" s="4" t="n">
        <v>100</v>
      </c>
      <c r="K1239" s="4" t="n">
        <v>100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27822633</v>
      </c>
      <c r="C1240" s="4" t="inlineStr">
        <is>
          <t>PISO DE CONCRETO PROJEÇÃO OLIMPUS 2° ETAPA LOOKAHEAD</t>
        </is>
      </c>
      <c r="D1240" s="4" t="inlineStr">
        <is>
          <t>INSTALAÇÕES ELÉTRICAS/HIDRÁULICAS</t>
        </is>
      </c>
      <c r="E1240" s="4" t="inlineStr">
        <is>
          <t>6º SUBSOLO - LOJAS 01, 02, 03 E 04</t>
        </is>
      </c>
      <c r="F1240" s="119" t="n">
        <v>46239</v>
      </c>
      <c r="G1240" s="119" t="n">
        <v>46246</v>
      </c>
      <c r="H1240" s="119" t="n">
        <v>46293</v>
      </c>
      <c r="I1240" s="4" t="n">
        <v>0</v>
      </c>
      <c r="J1240" s="4" t="n">
        <v>100</v>
      </c>
      <c r="K1240" s="4" t="n">
        <v>100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27822634</v>
      </c>
      <c r="C1241" s="4" t="inlineStr">
        <is>
          <t>PISO DE CONCRETO PROJEÇÃO OLIMPUS 2° ETAPA LOOKAHEAD</t>
        </is>
      </c>
      <c r="D1241" s="4" t="inlineStr">
        <is>
          <t>ACERTO E COMPACTAÇÃO DO TERRO</t>
        </is>
      </c>
      <c r="E1241" s="4" t="inlineStr">
        <is>
          <t>6º SUBSOLO - LOJAS 01, 02, 03 E 04</t>
        </is>
      </c>
      <c r="F1241" s="119" t="n">
        <v>46247</v>
      </c>
      <c r="G1241" s="119" t="n">
        <v>46251</v>
      </c>
      <c r="H1241" s="119" t="n">
        <v>46293</v>
      </c>
      <c r="I1241" s="4" t="n">
        <v>0</v>
      </c>
      <c r="J1241" s="4" t="n">
        <v>100</v>
      </c>
      <c r="K1241" s="4" t="n">
        <v>100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27822635</v>
      </c>
      <c r="C1242" s="4" t="inlineStr">
        <is>
          <t>PISO DE CONCRETO PROJEÇÃO OLIMPUS 2° ETAPA LOOKAHEAD</t>
        </is>
      </c>
      <c r="D1242" s="4" t="inlineStr">
        <is>
          <t>ARMAÇÃO ( TELA )</t>
        </is>
      </c>
      <c r="E1242" s="4" t="inlineStr">
        <is>
          <t>6º SUBSOLO - LOJAS 01, 02, 03 E 04</t>
        </is>
      </c>
      <c r="F1242" s="119" t="n">
        <v>46252</v>
      </c>
      <c r="G1242" s="119" t="n">
        <v>46254</v>
      </c>
      <c r="H1242" s="119" t="n">
        <v>46293</v>
      </c>
      <c r="I1242" s="4" t="n">
        <v>0</v>
      </c>
      <c r="J1242" s="4" t="n">
        <v>100</v>
      </c>
      <c r="K1242" s="4" t="n">
        <v>100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27822636</v>
      </c>
      <c r="C1243" s="4" t="inlineStr">
        <is>
          <t>PISO DE CONCRETO PROJEÇÃO OLIMPUS 2° ETAPA LOOKAHEAD</t>
        </is>
      </c>
      <c r="D1243" s="4" t="inlineStr">
        <is>
          <t>CONCRETAGEM DO PISO</t>
        </is>
      </c>
      <c r="E1243" s="4" t="inlineStr">
        <is>
          <t>6º SUBSOLO - LOJAS 01, 02, 03 E 04</t>
        </is>
      </c>
      <c r="F1243" s="119" t="n">
        <v>46255</v>
      </c>
      <c r="G1243" s="119" t="n">
        <v>46255</v>
      </c>
      <c r="H1243" s="119" t="n">
        <v>46293</v>
      </c>
      <c r="I1243" s="4" t="n">
        <v>0</v>
      </c>
      <c r="J1243" s="4" t="n">
        <v>100</v>
      </c>
      <c r="K1243" s="4" t="n">
        <v>100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44083220</v>
      </c>
      <c r="C1244" s="4" t="inlineStr">
        <is>
          <t>PISO EM CONCRETO E INSTALAÇÕES CHOPP DA FÁBRICA</t>
        </is>
      </c>
      <c r="D1244" s="4" t="inlineStr">
        <is>
          <t>-</t>
        </is>
      </c>
      <c r="E1244" s="4" t="inlineStr">
        <is>
          <t>2º SUBSOLO</t>
        </is>
      </c>
      <c r="F1244" s="119" t="n">
        <v>46175</v>
      </c>
      <c r="G1244" s="119" t="n">
        <v>46206</v>
      </c>
      <c r="H1244" s="119" t="n">
        <v>46293</v>
      </c>
      <c r="I1244" s="4" t="n">
        <v>0</v>
      </c>
      <c r="J1244" s="4" t="n">
        <v>100</v>
      </c>
      <c r="K1244" s="4" t="n">
        <v>100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28098308</v>
      </c>
      <c r="C1245" s="4" t="inlineStr">
        <is>
          <t>PISO EM CONCRETO E INSTALAÇÕES CHOPP DA FÁBRICA</t>
        </is>
      </c>
      <c r="D1245" s="4" t="inlineStr">
        <is>
          <t>ACERTO DO TERRENO</t>
        </is>
      </c>
      <c r="E1245" s="4" t="inlineStr">
        <is>
          <t>2º SUBSOLO</t>
        </is>
      </c>
      <c r="F1245" s="119" t="n">
        <v>46175</v>
      </c>
      <c r="G1245" s="119" t="n">
        <v>46178</v>
      </c>
      <c r="H1245" s="119" t="n">
        <v>46293</v>
      </c>
      <c r="I1245" s="4" t="n">
        <v>0</v>
      </c>
      <c r="J1245" s="4" t="n">
        <v>100</v>
      </c>
      <c r="K1245" s="4" t="n">
        <v>100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28098309</v>
      </c>
      <c r="C1246" s="4" t="inlineStr">
        <is>
          <t>PISO EM CONCRETO E INSTALAÇÕES CHOPP DA FÁBRICA</t>
        </is>
      </c>
      <c r="D1246" s="4" t="inlineStr">
        <is>
          <t>FORMA LAJINHA</t>
        </is>
      </c>
      <c r="E1246" s="4" t="inlineStr">
        <is>
          <t>2º SUBSOLO</t>
        </is>
      </c>
      <c r="F1246" s="119" t="n">
        <v>46181</v>
      </c>
      <c r="G1246" s="119" t="n">
        <v>46181</v>
      </c>
      <c r="H1246" s="119" t="n">
        <v>46293</v>
      </c>
      <c r="I1246" s="4" t="n">
        <v>0</v>
      </c>
      <c r="J1246" s="4" t="n">
        <v>100</v>
      </c>
      <c r="K1246" s="4" t="n">
        <v>100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28098310</v>
      </c>
      <c r="C1247" s="4" t="inlineStr">
        <is>
          <t>PISO EM CONCRETO E INSTALAÇÕES CHOPP DA FÁBRICA</t>
        </is>
      </c>
      <c r="D1247" s="4" t="inlineStr">
        <is>
          <t>ARMAÇÃO LAJINHA</t>
        </is>
      </c>
      <c r="E1247" s="4" t="inlineStr">
        <is>
          <t>2º SUBSOLO</t>
        </is>
      </c>
      <c r="F1247" s="119" t="n">
        <v>46182</v>
      </c>
      <c r="G1247" s="119" t="n">
        <v>46183</v>
      </c>
      <c r="H1247" s="119" t="n">
        <v>46293</v>
      </c>
      <c r="I1247" s="4" t="n">
        <v>0</v>
      </c>
      <c r="J1247" s="4" t="n">
        <v>100</v>
      </c>
      <c r="K1247" s="4" t="n">
        <v>100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28098311</v>
      </c>
      <c r="C1248" s="4" t="inlineStr">
        <is>
          <t>PISO EM CONCRETO E INSTALAÇÕES CHOPP DA FÁBRICA</t>
        </is>
      </c>
      <c r="D1248" s="4" t="inlineStr">
        <is>
          <t>CAIXAS HIDROSSANITARIAS E INSTALAÇÕES</t>
        </is>
      </c>
      <c r="E1248" s="4" t="inlineStr">
        <is>
          <t>2º SUBSOLO</t>
        </is>
      </c>
      <c r="F1248" s="119" t="n">
        <v>46184</v>
      </c>
      <c r="G1248" s="119" t="n">
        <v>46189</v>
      </c>
      <c r="H1248" s="119" t="n">
        <v>46293</v>
      </c>
      <c r="I1248" s="4" t="n">
        <v>0</v>
      </c>
      <c r="J1248" s="4" t="n">
        <v>100</v>
      </c>
      <c r="K1248" s="4" t="n">
        <v>100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28098312</v>
      </c>
      <c r="C1249" s="4" t="inlineStr">
        <is>
          <t>PISO EM CONCRETO E INSTALAÇÕES CHOPP DA FÁBRICA</t>
        </is>
      </c>
      <c r="D1249" s="4" t="inlineStr">
        <is>
          <t>ARAMÇÃO DO PISO</t>
        </is>
      </c>
      <c r="E1249" s="4" t="inlineStr">
        <is>
          <t>2º SUBSOLO</t>
        </is>
      </c>
      <c r="F1249" s="119" t="n">
        <v>46204</v>
      </c>
      <c r="G1249" s="119" t="n">
        <v>46205</v>
      </c>
      <c r="H1249" s="119" t="n">
        <v>46293</v>
      </c>
      <c r="I1249" s="4" t="n">
        <v>0</v>
      </c>
      <c r="J1249" s="4" t="n">
        <v>100</v>
      </c>
      <c r="K1249" s="4" t="n">
        <v>100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28098313</v>
      </c>
      <c r="C1250" s="4" t="inlineStr">
        <is>
          <t>PISO EM CONCRETO E INSTALAÇÕES CHOPP DA FÁBRICA</t>
        </is>
      </c>
      <c r="D1250" s="4" t="inlineStr">
        <is>
          <t>CONCRETAGEM DO PISO</t>
        </is>
      </c>
      <c r="E1250" s="4" t="inlineStr">
        <is>
          <t>2º SUBSOLO</t>
        </is>
      </c>
      <c r="F1250" s="119" t="n">
        <v>46206</v>
      </c>
      <c r="G1250" s="119" t="n">
        <v>46206</v>
      </c>
      <c r="H1250" s="119" t="n">
        <v>46293</v>
      </c>
      <c r="I1250" s="4" t="n">
        <v>0</v>
      </c>
      <c r="J1250" s="4" t="n">
        <v>100</v>
      </c>
      <c r="K1250" s="4" t="n">
        <v>100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45015529</v>
      </c>
      <c r="C1251" s="4" t="inlineStr">
        <is>
          <t>ESTRUTURA TORRE INTERMEDIÁRIO 3 LOOKAHEAD</t>
        </is>
      </c>
      <c r="D1251" s="4" t="inlineStr">
        <is>
          <t>-</t>
        </is>
      </c>
      <c r="E1251" s="4" t="inlineStr">
        <is>
          <t>2º PAV.</t>
        </is>
      </c>
      <c r="F1251" s="119" t="n">
        <v>46175</v>
      </c>
      <c r="G1251" s="119" t="n">
        <v>46183</v>
      </c>
      <c r="H1251" s="119" t="n">
        <v>46293</v>
      </c>
      <c r="I1251" s="4" t="n">
        <v>0</v>
      </c>
      <c r="J1251" s="4" t="n">
        <v>100</v>
      </c>
      <c r="K1251" s="4" t="n">
        <v>100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36884361</v>
      </c>
      <c r="C1252" s="4" t="inlineStr">
        <is>
          <t>CONTENÇÃO - CORTINA 2</t>
        </is>
      </c>
      <c r="D1252" s="4" t="inlineStr">
        <is>
          <t>-</t>
        </is>
      </c>
      <c r="E1252" s="4" t="inlineStr">
        <is>
          <t>SERVIÇOS INICIAIS</t>
        </is>
      </c>
      <c r="F1252" s="119" t="n">
        <v>46178</v>
      </c>
      <c r="G1252" s="119" t="n">
        <v>46211</v>
      </c>
      <c r="H1252" s="119" t="n">
        <v>46293</v>
      </c>
      <c r="I1252" s="4" t="n">
        <v>100</v>
      </c>
      <c r="J1252" s="4" t="n">
        <v>100</v>
      </c>
      <c r="K1252" s="4" t="n">
        <v>100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14991596</v>
      </c>
      <c r="C1253" s="4" t="inlineStr">
        <is>
          <t>CONTENÇÃO - CORTINA 2</t>
        </is>
      </c>
      <c r="D1253" s="4" t="inlineStr">
        <is>
          <t>ESCAVAÇÃO</t>
        </is>
      </c>
      <c r="E1253" s="4" t="inlineStr">
        <is>
          <t>SERVIÇOS INICIAIS</t>
        </is>
      </c>
      <c r="F1253" s="119" t="n">
        <v>46178</v>
      </c>
      <c r="G1253" s="119" t="n">
        <v>46184</v>
      </c>
      <c r="H1253" s="119" t="n">
        <v>46293</v>
      </c>
      <c r="I1253" s="4" t="n">
        <v>100</v>
      </c>
      <c r="J1253" s="4" t="n">
        <v>100</v>
      </c>
      <c r="K1253" s="4" t="n">
        <v>100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14991597</v>
      </c>
      <c r="C1254" s="4" t="inlineStr">
        <is>
          <t>CONTENÇÃO - CORTINA 2</t>
        </is>
      </c>
      <c r="D1254" s="4" t="inlineStr">
        <is>
          <t>ARMAÇÃO DA BASE</t>
        </is>
      </c>
      <c r="E1254" s="4" t="inlineStr">
        <is>
          <t>SERVIÇOS INICIAIS</t>
        </is>
      </c>
      <c r="F1254" s="119" t="n">
        <v>46185</v>
      </c>
      <c r="G1254" s="119" t="n">
        <v>46189</v>
      </c>
      <c r="H1254" s="119" t="n">
        <v>46293</v>
      </c>
      <c r="I1254" s="4" t="n">
        <v>100</v>
      </c>
      <c r="J1254" s="4" t="n">
        <v>100</v>
      </c>
      <c r="K1254" s="4" t="n">
        <v>100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14991598</v>
      </c>
      <c r="C1255" s="4" t="inlineStr">
        <is>
          <t>CONTENÇÃO - CORTINA 2</t>
        </is>
      </c>
      <c r="D1255" s="4" t="inlineStr">
        <is>
          <t>CONCRETAGEM DA BASE</t>
        </is>
      </c>
      <c r="E1255" s="4" t="inlineStr">
        <is>
          <t>SERVIÇOS INICIAIS</t>
        </is>
      </c>
      <c r="F1255" s="119" t="n">
        <v>46190</v>
      </c>
      <c r="G1255" s="119" t="n">
        <v>46190</v>
      </c>
      <c r="H1255" s="119" t="n">
        <v>46293</v>
      </c>
      <c r="I1255" s="4" t="n">
        <v>100</v>
      </c>
      <c r="J1255" s="4" t="n">
        <v>100</v>
      </c>
      <c r="K1255" s="4" t="n">
        <v>100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14991599</v>
      </c>
      <c r="C1256" s="4" t="inlineStr">
        <is>
          <t>CONTENÇÃO - CORTINA 2</t>
        </is>
      </c>
      <c r="D1256" s="4" t="inlineStr">
        <is>
          <t>ARMAÇÃO DA PAREDE</t>
        </is>
      </c>
      <c r="E1256" s="4" t="inlineStr">
        <is>
          <t>SERVIÇOS INICIAIS</t>
        </is>
      </c>
      <c r="F1256" s="119" t="n">
        <v>46191</v>
      </c>
      <c r="G1256" s="119" t="n">
        <v>46195</v>
      </c>
      <c r="H1256" s="119" t="n">
        <v>46293</v>
      </c>
      <c r="I1256" s="4" t="n">
        <v>100</v>
      </c>
      <c r="J1256" s="4" t="n">
        <v>100</v>
      </c>
      <c r="K1256" s="4" t="n">
        <v>100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27823335</v>
      </c>
      <c r="C1257" s="4" t="inlineStr">
        <is>
          <t>CONTENÇÃO - CORTINA 2</t>
        </is>
      </c>
      <c r="D1257" s="4" t="inlineStr">
        <is>
          <t>FORMA DA PAREDE</t>
        </is>
      </c>
      <c r="E1257" s="4" t="inlineStr">
        <is>
          <t>SERVIÇOS INICIAIS</t>
        </is>
      </c>
      <c r="F1257" s="119" t="n">
        <v>46206</v>
      </c>
      <c r="G1257" s="119" t="n">
        <v>46210</v>
      </c>
      <c r="H1257" s="119" t="n">
        <v>46293</v>
      </c>
      <c r="I1257" s="4" t="n">
        <v>0</v>
      </c>
      <c r="J1257" s="4" t="n">
        <v>100</v>
      </c>
      <c r="K1257" s="4" t="n">
        <v>100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27823336</v>
      </c>
      <c r="C1258" s="4" t="inlineStr">
        <is>
          <t>CONTENÇÃO - CORTINA 2</t>
        </is>
      </c>
      <c r="D1258" s="4" t="inlineStr">
        <is>
          <t>CONCRETAGEM DA PAREDE</t>
        </is>
      </c>
      <c r="E1258" s="4" t="inlineStr">
        <is>
          <t>SERVIÇOS INICIAIS</t>
        </is>
      </c>
      <c r="F1258" s="119" t="n">
        <v>46211</v>
      </c>
      <c r="G1258" s="119" t="n">
        <v>46211</v>
      </c>
      <c r="H1258" s="119" t="n">
        <v>46293</v>
      </c>
      <c r="I1258" s="4" t="n">
        <v>0</v>
      </c>
      <c r="J1258" s="4" t="n">
        <v>100</v>
      </c>
      <c r="K1258" s="4" t="n">
        <v>100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46401640</v>
      </c>
      <c r="C1259" s="4" t="inlineStr">
        <is>
          <t>INFRA DE INSTALAÇÕES HIDRAULICAS</t>
        </is>
      </c>
      <c r="D1259" s="4" t="inlineStr">
        <is>
          <t>-</t>
        </is>
      </c>
      <c r="E1259" s="4" t="inlineStr">
        <is>
          <t>5º SUBSOLO</t>
        </is>
      </c>
      <c r="F1259" s="119" t="n">
        <v>46181</v>
      </c>
      <c r="G1259" s="119" t="n">
        <v>46199</v>
      </c>
      <c r="H1259" s="119" t="n">
        <v>46293</v>
      </c>
      <c r="I1259" s="4" t="n">
        <v>0</v>
      </c>
      <c r="J1259" s="4" t="n">
        <v>100</v>
      </c>
      <c r="K1259" s="4" t="n">
        <v>100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43541218</v>
      </c>
      <c r="C1260" s="4" t="inlineStr">
        <is>
          <t>VIGAS DA LAJE DE SOLIDARIZAÇÃO DO 1° PAV. ALAMEDA</t>
        </is>
      </c>
      <c r="D1260" s="4" t="inlineStr">
        <is>
          <t>-</t>
        </is>
      </c>
      <c r="E1260" s="4" t="inlineStr">
        <is>
          <t>1º PAV. - TÉRREO ALAMEDA</t>
        </is>
      </c>
      <c r="F1260" s="119" t="n">
        <v>46181</v>
      </c>
      <c r="G1260" s="119" t="n">
        <v>46191</v>
      </c>
      <c r="H1260" s="119" t="n">
        <v>46293</v>
      </c>
      <c r="I1260" s="4" t="n">
        <v>0</v>
      </c>
      <c r="J1260" s="4" t="n">
        <v>100</v>
      </c>
      <c r="K1260" s="4" t="n">
        <v>100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27811366</v>
      </c>
      <c r="C1261" s="4" t="inlineStr">
        <is>
          <t>VIGAS DA LAJE DE SOLIDARIZAÇÃO DO 1° PAV. ALAMEDA</t>
        </is>
      </c>
      <c r="D1261" s="4" t="inlineStr">
        <is>
          <t>MONTAGEM DO ESCORAMENTO/ANDAIME</t>
        </is>
      </c>
      <c r="E1261" s="4" t="inlineStr">
        <is>
          <t>1º PAV. - TÉRREO ALAMEDA</t>
        </is>
      </c>
      <c r="F1261" s="119" t="n">
        <v>46181</v>
      </c>
      <c r="G1261" s="119" t="n">
        <v>46183</v>
      </c>
      <c r="H1261" s="119" t="n">
        <v>46293</v>
      </c>
      <c r="I1261" s="4" t="n">
        <v>0</v>
      </c>
      <c r="J1261" s="4" t="n">
        <v>100</v>
      </c>
      <c r="K1261" s="4" t="n">
        <v>100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27811367</v>
      </c>
      <c r="C1262" s="4" t="inlineStr">
        <is>
          <t>VIGAS DA LAJE DE SOLIDARIZAÇÃO DO 1° PAV. ALAMEDA</t>
        </is>
      </c>
      <c r="D1262" s="4" t="inlineStr">
        <is>
          <t>FURO E COLA (ARMAÇÃO)</t>
        </is>
      </c>
      <c r="E1262" s="4" t="inlineStr">
        <is>
          <t>1º PAV. - TÉRREO ALAMEDA</t>
        </is>
      </c>
      <c r="F1262" s="119" t="n">
        <v>46182</v>
      </c>
      <c r="G1262" s="119" t="n">
        <v>46184</v>
      </c>
      <c r="H1262" s="119" t="n">
        <v>46293</v>
      </c>
      <c r="I1262" s="4" t="n">
        <v>0</v>
      </c>
      <c r="J1262" s="4" t="n">
        <v>100</v>
      </c>
      <c r="K1262" s="4" t="n">
        <v>100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27811368</v>
      </c>
      <c r="C1263" s="4" t="inlineStr">
        <is>
          <t>VIGAS DA LAJE DE SOLIDARIZAÇÃO DO 1° PAV. ALAMEDA</t>
        </is>
      </c>
      <c r="D1263" s="4" t="inlineStr">
        <is>
          <t>ARMAÇÃO</t>
        </is>
      </c>
      <c r="E1263" s="4" t="inlineStr">
        <is>
          <t>1º PAV. - TÉRREO ALAMEDA</t>
        </is>
      </c>
      <c r="F1263" s="119" t="n">
        <v>46185</v>
      </c>
      <c r="G1263" s="119" t="n">
        <v>46188</v>
      </c>
      <c r="H1263" s="119" t="n">
        <v>46293</v>
      </c>
      <c r="I1263" s="4" t="n">
        <v>0</v>
      </c>
      <c r="J1263" s="4" t="n">
        <v>100</v>
      </c>
      <c r="K1263" s="4" t="n">
        <v>100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27811369</v>
      </c>
      <c r="C1264" s="4" t="inlineStr">
        <is>
          <t>VIGAS DA LAJE DE SOLIDARIZAÇÃO DO 1° PAV. ALAMEDA</t>
        </is>
      </c>
      <c r="D1264" s="4" t="inlineStr">
        <is>
          <t>FORMA</t>
        </is>
      </c>
      <c r="E1264" s="4" t="inlineStr">
        <is>
          <t>1º PAV. - TÉRREO ALAMEDA</t>
        </is>
      </c>
      <c r="F1264" s="119" t="n">
        <v>46188</v>
      </c>
      <c r="G1264" s="119" t="n">
        <v>46190</v>
      </c>
      <c r="H1264" s="119" t="n">
        <v>46293</v>
      </c>
      <c r="I1264" s="4" t="n">
        <v>0</v>
      </c>
      <c r="J1264" s="4" t="n">
        <v>100</v>
      </c>
      <c r="K1264" s="4" t="n">
        <v>100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27811370</v>
      </c>
      <c r="C1265" s="4" t="inlineStr">
        <is>
          <t>VIGAS DA LAJE DE SOLIDARIZAÇÃO DO 1° PAV. ALAMEDA</t>
        </is>
      </c>
      <c r="D1265" s="4" t="inlineStr">
        <is>
          <t>CONCRETAGEM</t>
        </is>
      </c>
      <c r="E1265" s="4" t="inlineStr">
        <is>
          <t>1º PAV. - TÉRREO ALAMEDA</t>
        </is>
      </c>
      <c r="F1265" s="119" t="n">
        <v>46191</v>
      </c>
      <c r="G1265" s="119" t="n">
        <v>46191</v>
      </c>
      <c r="H1265" s="119" t="n">
        <v>46293</v>
      </c>
      <c r="I1265" s="4" t="n">
        <v>0</v>
      </c>
      <c r="J1265" s="4" t="n">
        <v>100</v>
      </c>
      <c r="K1265" s="4" t="n">
        <v>100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43490823</v>
      </c>
      <c r="C1266" s="4" t="inlineStr">
        <is>
          <t>PISO DE CONCRETO PROJEÇÃO OLIMPUS 1° ETAPA LOOKAHEAD</t>
        </is>
      </c>
      <c r="D1266" s="4" t="inlineStr">
        <is>
          <t>-</t>
        </is>
      </c>
      <c r="E1266" s="4" t="inlineStr">
        <is>
          <t>6º SUBSOLO</t>
        </is>
      </c>
      <c r="F1266" s="119" t="n">
        <v>46182</v>
      </c>
      <c r="G1266" s="119" t="n">
        <v>46218</v>
      </c>
      <c r="H1266" s="119" t="n">
        <v>46293</v>
      </c>
      <c r="I1266" s="4" t="n">
        <v>0</v>
      </c>
      <c r="J1266" s="4" t="n">
        <v>100</v>
      </c>
      <c r="K1266" s="4" t="n">
        <v>100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27793388</v>
      </c>
      <c r="C1267" s="4" t="inlineStr">
        <is>
          <t>PISO DE CONCRETO PROJEÇÃO OLIMPUS 1° ETAPA LOOKAHEAD</t>
        </is>
      </c>
      <c r="D1267" s="4" t="inlineStr">
        <is>
          <t>PREPARAÇÃO SUB-LEITO</t>
        </is>
      </c>
      <c r="E1267" s="4" t="inlineStr">
        <is>
          <t>6º SUBSOLO</t>
        </is>
      </c>
      <c r="F1267" s="119" t="n">
        <v>46182</v>
      </c>
      <c r="G1267" s="119" t="n">
        <v>46184</v>
      </c>
      <c r="H1267" s="119" t="n">
        <v>46293</v>
      </c>
      <c r="I1267" s="4" t="n">
        <v>0</v>
      </c>
      <c r="J1267" s="4" t="n">
        <v>100</v>
      </c>
      <c r="K1267" s="4" t="n">
        <v>100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27793389</v>
      </c>
      <c r="C1268" s="4" t="inlineStr">
        <is>
          <t>PISO DE CONCRETO PROJEÇÃO OLIMPUS 1° ETAPA LOOKAHEAD</t>
        </is>
      </c>
      <c r="D1268" s="4" t="inlineStr">
        <is>
          <t>DUAS FIADAS DE BLOCO DE CONCRETO</t>
        </is>
      </c>
      <c r="E1268" s="4" t="inlineStr">
        <is>
          <t>6º SUBSOLO</t>
        </is>
      </c>
      <c r="F1268" s="119" t="n">
        <v>46185</v>
      </c>
      <c r="G1268" s="119" t="n">
        <v>46189</v>
      </c>
      <c r="H1268" s="119" t="n">
        <v>46293</v>
      </c>
      <c r="I1268" s="4" t="n">
        <v>0</v>
      </c>
      <c r="J1268" s="4" t="n">
        <v>100</v>
      </c>
      <c r="K1268" s="4" t="n">
        <v>100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27793390</v>
      </c>
      <c r="C1269" s="4" t="inlineStr">
        <is>
          <t>PISO DE CONCRETO PROJEÇÃO OLIMPUS 1° ETAPA LOOKAHEAD</t>
        </is>
      </c>
      <c r="D1269" s="4" t="inlineStr">
        <is>
          <t>IMPERMEABILIZAÇÃO DOS BLOCOS DE CONCRETO</t>
        </is>
      </c>
      <c r="E1269" s="4" t="inlineStr">
        <is>
          <t>6º SUBSOLO</t>
        </is>
      </c>
      <c r="F1269" s="119" t="n">
        <v>46190</v>
      </c>
      <c r="G1269" s="119" t="n">
        <v>46191</v>
      </c>
      <c r="H1269" s="119" t="n">
        <v>46293</v>
      </c>
      <c r="I1269" s="4" t="n">
        <v>0</v>
      </c>
      <c r="J1269" s="4" t="n">
        <v>100</v>
      </c>
      <c r="K1269" s="4" t="n">
        <v>100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27793391</v>
      </c>
      <c r="C1270" s="4" t="inlineStr">
        <is>
          <t>PISO DE CONCRETO PROJEÇÃO OLIMPUS 1° ETAPA LOOKAHEAD</t>
        </is>
      </c>
      <c r="D1270" s="4" t="inlineStr">
        <is>
          <t>PREPARAÇÃO LEITO (BICA CORRIDA)</t>
        </is>
      </c>
      <c r="E1270" s="4" t="inlineStr">
        <is>
          <t>6º SUBSOLO</t>
        </is>
      </c>
      <c r="F1270" s="119" t="n">
        <v>46192</v>
      </c>
      <c r="G1270" s="119" t="n">
        <v>46196</v>
      </c>
      <c r="H1270" s="119" t="n">
        <v>46293</v>
      </c>
      <c r="I1270" s="4" t="n">
        <v>0</v>
      </c>
      <c r="J1270" s="4" t="n">
        <v>100</v>
      </c>
      <c r="K1270" s="4" t="n">
        <v>100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27793952</v>
      </c>
      <c r="C1271" s="4" t="inlineStr">
        <is>
          <t>PISO DE CONCRETO PROJEÇÃO OLIMPUS 1° ETAPA LOOKAHEAD</t>
        </is>
      </c>
      <c r="D1271" s="4" t="inlineStr">
        <is>
          <t>ABERTURA DE VALAS P/ HIDRÁULICA/ELÉTREICA</t>
        </is>
      </c>
      <c r="E1271" s="4" t="inlineStr">
        <is>
          <t>6º SUBSOLO</t>
        </is>
      </c>
      <c r="F1271" s="119" t="n">
        <v>46197</v>
      </c>
      <c r="G1271" s="119" t="n">
        <v>46197</v>
      </c>
      <c r="H1271" s="119" t="n">
        <v>46293</v>
      </c>
      <c r="I1271" s="4" t="n">
        <v>0</v>
      </c>
      <c r="J1271" s="4" t="n">
        <v>100</v>
      </c>
      <c r="K1271" s="4" t="n">
        <v>100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27794063</v>
      </c>
      <c r="C1272" s="4" t="inlineStr">
        <is>
          <t>PISO DE CONCRETO PROJEÇÃO OLIMPUS 1° ETAPA LOOKAHEAD</t>
        </is>
      </c>
      <c r="D1272" s="4" t="inlineStr">
        <is>
          <t>INSTALAÇÕES HIDRÁULICAS</t>
        </is>
      </c>
      <c r="E1272" s="4" t="inlineStr">
        <is>
          <t>6º SUBSOLO</t>
        </is>
      </c>
      <c r="F1272" s="119" t="n">
        <v>46198</v>
      </c>
      <c r="G1272" s="119" t="n">
        <v>46205</v>
      </c>
      <c r="H1272" s="119" t="n">
        <v>46293</v>
      </c>
      <c r="I1272" s="4" t="n">
        <v>0</v>
      </c>
      <c r="J1272" s="4" t="n">
        <v>100</v>
      </c>
      <c r="K1272" s="4" t="n">
        <v>100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27794064</v>
      </c>
      <c r="C1273" s="4" t="inlineStr">
        <is>
          <t>PISO DE CONCRETO PROJEÇÃO OLIMPUS 1° ETAPA LOOKAHEAD</t>
        </is>
      </c>
      <c r="D1273" s="4" t="inlineStr">
        <is>
          <t>INSTALAÇÕES ELÉTRICAS</t>
        </is>
      </c>
      <c r="E1273" s="4" t="inlineStr">
        <is>
          <t>6º SUBSOLO</t>
        </is>
      </c>
      <c r="F1273" s="119" t="n">
        <v>46202</v>
      </c>
      <c r="G1273" s="119" t="n">
        <v>46210</v>
      </c>
      <c r="H1273" s="119" t="n">
        <v>46293</v>
      </c>
      <c r="I1273" s="4" t="n">
        <v>0</v>
      </c>
      <c r="J1273" s="4" t="n">
        <v>100</v>
      </c>
      <c r="K1273" s="4" t="n">
        <v>100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27794862</v>
      </c>
      <c r="C1274" s="4" t="inlineStr">
        <is>
          <t>PISO DE CONCRETO PROJEÇÃO OLIMPUS 1° ETAPA LOOKAHEAD</t>
        </is>
      </c>
      <c r="D1274" s="4" t="inlineStr">
        <is>
          <t>ENVELOPAMENTO DA SVALAS DA ELÉTRICA</t>
        </is>
      </c>
      <c r="E1274" s="4" t="inlineStr">
        <is>
          <t>6º SUBSOLO</t>
        </is>
      </c>
      <c r="F1274" s="119" t="n">
        <v>46211</v>
      </c>
      <c r="G1274" s="119" t="n">
        <v>46211</v>
      </c>
      <c r="H1274" s="119" t="n">
        <v>46293</v>
      </c>
      <c r="I1274" s="4" t="n">
        <v>0</v>
      </c>
      <c r="J1274" s="4" t="n">
        <v>100</v>
      </c>
      <c r="K1274" s="4" t="n">
        <v>100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27794863</v>
      </c>
      <c r="C1275" s="4" t="inlineStr">
        <is>
          <t>PISO DE CONCRETO PROJEÇÃO OLIMPUS 1° ETAPA LOOKAHEAD</t>
        </is>
      </c>
      <c r="D1275" s="4" t="inlineStr">
        <is>
          <t>COMPACTAÇÃO E ATERRO DO TERRENO</t>
        </is>
      </c>
      <c r="E1275" s="4" t="inlineStr">
        <is>
          <t>6º SUBSOLO</t>
        </is>
      </c>
      <c r="F1275" s="119" t="n">
        <v>46212</v>
      </c>
      <c r="G1275" s="119" t="n">
        <v>46213</v>
      </c>
      <c r="H1275" s="119" t="n">
        <v>46293</v>
      </c>
      <c r="I1275" s="4" t="n">
        <v>0</v>
      </c>
      <c r="J1275" s="4" t="n">
        <v>100</v>
      </c>
      <c r="K1275" s="4" t="n">
        <v>100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27794864</v>
      </c>
      <c r="C1276" s="4" t="inlineStr">
        <is>
          <t>PISO DE CONCRETO PROJEÇÃO OLIMPUS 1° ETAPA LOOKAHEAD</t>
        </is>
      </c>
      <c r="D1276" s="4" t="inlineStr">
        <is>
          <t>ARMAÇÃO (TELA)</t>
        </is>
      </c>
      <c r="E1276" s="4" t="inlineStr">
        <is>
          <t>6º SUBSOLO</t>
        </is>
      </c>
      <c r="F1276" s="119" t="n">
        <v>46216</v>
      </c>
      <c r="G1276" s="119" t="n">
        <v>46217</v>
      </c>
      <c r="H1276" s="119" t="n">
        <v>46293</v>
      </c>
      <c r="I1276" s="4" t="n">
        <v>0</v>
      </c>
      <c r="J1276" s="4" t="n">
        <v>100</v>
      </c>
      <c r="K1276" s="4" t="n">
        <v>100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27794865</v>
      </c>
      <c r="C1277" s="4" t="inlineStr">
        <is>
          <t>PISO DE CONCRETO PROJEÇÃO OLIMPUS 1° ETAPA LOOKAHEAD</t>
        </is>
      </c>
      <c r="D1277" s="4" t="inlineStr">
        <is>
          <t>CONCRETAGEM DO PISO</t>
        </is>
      </c>
      <c r="E1277" s="4" t="inlineStr">
        <is>
          <t>6º SUBSOLO</t>
        </is>
      </c>
      <c r="F1277" s="119" t="n">
        <v>46218</v>
      </c>
      <c r="G1277" s="119" t="n">
        <v>46218</v>
      </c>
      <c r="H1277" s="119" t="n">
        <v>46293</v>
      </c>
      <c r="I1277" s="4" t="n">
        <v>0</v>
      </c>
      <c r="J1277" s="4" t="n">
        <v>100</v>
      </c>
      <c r="K1277" s="4" t="n">
        <v>100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47831201</v>
      </c>
      <c r="C1278" s="4" t="inlineStr">
        <is>
          <t>LAJE CONTRAPISO - PISO ARMADO</t>
        </is>
      </c>
      <c r="D1278" s="4" t="inlineStr">
        <is>
          <t>-</t>
        </is>
      </c>
      <c r="E1278" s="4" t="inlineStr">
        <is>
          <t>SERVIÇOS INICIAIS</t>
        </is>
      </c>
      <c r="F1278" s="119" t="n">
        <v>46183</v>
      </c>
      <c r="G1278" s="119" t="n">
        <v>46295</v>
      </c>
      <c r="H1278" s="119" t="n">
        <v>46293</v>
      </c>
      <c r="I1278" s="4" t="n">
        <v>0</v>
      </c>
      <c r="J1278" s="4" t="n">
        <v>97.5</v>
      </c>
      <c r="K1278" s="4" t="n">
        <v>95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39886067</v>
      </c>
      <c r="C1279" s="4" t="inlineStr">
        <is>
          <t>ESTRUTURA - ESCADA DA TORRE</t>
        </is>
      </c>
      <c r="D1279" s="4" t="inlineStr">
        <is>
          <t>-</t>
        </is>
      </c>
      <c r="E1279" s="4" t="inlineStr">
        <is>
          <t>MEZANINO - ESCADAS LATERAIS</t>
        </is>
      </c>
      <c r="F1279" s="119" t="n">
        <v>46189</v>
      </c>
      <c r="G1279" s="119" t="n">
        <v>46196</v>
      </c>
      <c r="H1279" s="119" t="n">
        <v>46293</v>
      </c>
      <c r="I1279" s="4" t="n">
        <v>100</v>
      </c>
      <c r="J1279" s="4" t="n">
        <v>100</v>
      </c>
      <c r="K1279" s="4" t="n">
        <v>100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19483641</v>
      </c>
      <c r="C1280" s="4" t="inlineStr">
        <is>
          <t>ESTRUTURA - ESCADA DA TORRE</t>
        </is>
      </c>
      <c r="D1280" s="4" t="inlineStr">
        <is>
          <t>FORMA 1°ETAPA</t>
        </is>
      </c>
      <c r="E1280" s="4" t="inlineStr">
        <is>
          <t>MEZANINO - ESCADAS LATERAIS</t>
        </is>
      </c>
      <c r="F1280" s="119" t="n">
        <v>46189</v>
      </c>
      <c r="G1280" s="119" t="n">
        <v>46190</v>
      </c>
      <c r="H1280" s="119" t="n">
        <v>46293</v>
      </c>
      <c r="I1280" s="4" t="n">
        <v>100</v>
      </c>
      <c r="J1280" s="4" t="n">
        <v>100</v>
      </c>
      <c r="K1280" s="4" t="n">
        <v>100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19483642</v>
      </c>
      <c r="C1281" s="4" t="inlineStr">
        <is>
          <t>ESTRUTURA - ESCADA DA TORRE</t>
        </is>
      </c>
      <c r="D1281" s="4" t="inlineStr">
        <is>
          <t>FURO E COLA - ARMAÇÃO</t>
        </is>
      </c>
      <c r="E1281" s="4" t="inlineStr">
        <is>
          <t>MEZANINO - ESCADAS LATERAIS</t>
        </is>
      </c>
      <c r="F1281" s="119" t="n">
        <v>46191</v>
      </c>
      <c r="G1281" s="119" t="n">
        <v>46192</v>
      </c>
      <c r="H1281" s="119" t="n">
        <v>46293</v>
      </c>
      <c r="I1281" s="4" t="n">
        <v>100</v>
      </c>
      <c r="J1281" s="4" t="n">
        <v>100</v>
      </c>
      <c r="K1281" s="4" t="n">
        <v>100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19483643</v>
      </c>
      <c r="C1282" s="4" t="inlineStr">
        <is>
          <t>ESTRUTURA - ESCADA DA TORRE</t>
        </is>
      </c>
      <c r="D1282" s="4" t="inlineStr">
        <is>
          <t>FORMA2° ETAPA</t>
        </is>
      </c>
      <c r="E1282" s="4" t="inlineStr">
        <is>
          <t>MEZANINO - ESCADAS LATERAIS</t>
        </is>
      </c>
      <c r="F1282" s="119" t="n">
        <v>46195</v>
      </c>
      <c r="G1282" s="119" t="n">
        <v>46195</v>
      </c>
      <c r="H1282" s="119" t="n">
        <v>46293</v>
      </c>
      <c r="I1282" s="4" t="n">
        <v>100</v>
      </c>
      <c r="J1282" s="4" t="n">
        <v>100</v>
      </c>
      <c r="K1282" s="4" t="n">
        <v>100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19483644</v>
      </c>
      <c r="C1283" s="4" t="inlineStr">
        <is>
          <t>ESTRUTURA - ESCADA DA TORRE</t>
        </is>
      </c>
      <c r="D1283" s="4" t="inlineStr">
        <is>
          <t>CONCRETAGEM</t>
        </is>
      </c>
      <c r="E1283" s="4" t="inlineStr">
        <is>
          <t>MEZANINO - ESCADAS LATERAIS</t>
        </is>
      </c>
      <c r="F1283" s="119" t="n">
        <v>46196</v>
      </c>
      <c r="G1283" s="119" t="n">
        <v>46196</v>
      </c>
      <c r="H1283" s="119" t="n">
        <v>46293</v>
      </c>
      <c r="I1283" s="4" t="n">
        <v>100</v>
      </c>
      <c r="J1283" s="4" t="n">
        <v>100</v>
      </c>
      <c r="K1283" s="4" t="n">
        <v>100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44888159</v>
      </c>
      <c r="C1284" s="4" t="inlineStr">
        <is>
          <t>ESTRUTURA PROJEÇÃO RAMPA OLIMPUS</t>
        </is>
      </c>
      <c r="D1284" s="4" t="inlineStr">
        <is>
          <t>-</t>
        </is>
      </c>
      <c r="E1284" s="4" t="inlineStr">
        <is>
          <t>1º SUBSOLO</t>
        </is>
      </c>
      <c r="F1284" s="119" t="n">
        <v>46191</v>
      </c>
      <c r="G1284" s="119" t="n">
        <v>46204</v>
      </c>
      <c r="H1284" s="119" t="n">
        <v>46293</v>
      </c>
      <c r="I1284" s="4" t="n">
        <v>0</v>
      </c>
      <c r="J1284" s="4" t="n">
        <v>100</v>
      </c>
      <c r="K1284" s="4" t="n">
        <v>100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28964548</v>
      </c>
      <c r="C1285" s="4" t="inlineStr">
        <is>
          <t>ESTRUTURA PROJEÇÃO RAMPA OLIMPUS</t>
        </is>
      </c>
      <c r="D1285" s="4" t="inlineStr">
        <is>
          <t>ARMAÇÃO DE PILARES</t>
        </is>
      </c>
      <c r="E1285" s="4" t="inlineStr">
        <is>
          <t>1º SUBSOLO</t>
        </is>
      </c>
      <c r="F1285" s="119" t="n">
        <v>46191</v>
      </c>
      <c r="G1285" s="119" t="n">
        <v>46191</v>
      </c>
      <c r="H1285" s="119" t="n">
        <v>46293</v>
      </c>
      <c r="I1285" s="4" t="n">
        <v>0</v>
      </c>
      <c r="J1285" s="4" t="n">
        <v>100</v>
      </c>
      <c r="K1285" s="4" t="n">
        <v>100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28964549</v>
      </c>
      <c r="C1286" s="4" t="inlineStr">
        <is>
          <t>ESTRUTURA PROJEÇÃO RAMPA OLIMPUS</t>
        </is>
      </c>
      <c r="D1286" s="4" t="inlineStr">
        <is>
          <t>FORMA DE PILARES</t>
        </is>
      </c>
      <c r="E1286" s="4" t="inlineStr">
        <is>
          <t>1º SUBSOLO</t>
        </is>
      </c>
      <c r="F1286" s="119" t="n">
        <v>46192</v>
      </c>
      <c r="G1286" s="119" t="n">
        <v>46192</v>
      </c>
      <c r="H1286" s="119" t="n">
        <v>46293</v>
      </c>
      <c r="I1286" s="4" t="n">
        <v>0</v>
      </c>
      <c r="J1286" s="4" t="n">
        <v>100</v>
      </c>
      <c r="K1286" s="4" t="n">
        <v>100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28964550</v>
      </c>
      <c r="C1287" s="4" t="inlineStr">
        <is>
          <t>ESTRUTURA PROJEÇÃO RAMPA OLIMPUS</t>
        </is>
      </c>
      <c r="D1287" s="4" t="inlineStr">
        <is>
          <t>ESCORAMENTO/BARROTEAMENTO/FORRAÇÃO</t>
        </is>
      </c>
      <c r="E1287" s="4" t="inlineStr">
        <is>
          <t>1º SUBSOLO</t>
        </is>
      </c>
      <c r="F1287" s="119" t="n">
        <v>46195</v>
      </c>
      <c r="G1287" s="119" t="n">
        <v>46198</v>
      </c>
      <c r="H1287" s="119" t="n">
        <v>46293</v>
      </c>
      <c r="I1287" s="4" t="n">
        <v>0</v>
      </c>
      <c r="J1287" s="4" t="n">
        <v>100</v>
      </c>
      <c r="K1287" s="4" t="n">
        <v>100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28964551</v>
      </c>
      <c r="C1288" s="4" t="inlineStr">
        <is>
          <t>ESTRUTURA PROJEÇÃO RAMPA OLIMPUS</t>
        </is>
      </c>
      <c r="D1288" s="4" t="inlineStr">
        <is>
          <t>ARMAÇÃO VIGAS E LAJE</t>
        </is>
      </c>
      <c r="E1288" s="4" t="inlineStr">
        <is>
          <t>1º SUBSOLO</t>
        </is>
      </c>
      <c r="F1288" s="119" t="n">
        <v>46199</v>
      </c>
      <c r="G1288" s="119" t="n">
        <v>46203</v>
      </c>
      <c r="H1288" s="119" t="n">
        <v>46293</v>
      </c>
      <c r="I1288" s="4" t="n">
        <v>0</v>
      </c>
      <c r="J1288" s="4" t="n">
        <v>100</v>
      </c>
      <c r="K1288" s="4" t="n">
        <v>100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28964552</v>
      </c>
      <c r="C1289" s="4" t="inlineStr">
        <is>
          <t>ESTRUTURA PROJEÇÃO RAMPA OLIMPUS</t>
        </is>
      </c>
      <c r="D1289" s="4" t="inlineStr">
        <is>
          <t>CONCRETAGEM DA LAJE</t>
        </is>
      </c>
      <c r="E1289" s="4" t="inlineStr">
        <is>
          <t>1º SUBSOLO</t>
        </is>
      </c>
      <c r="F1289" s="119" t="n">
        <v>46204</v>
      </c>
      <c r="G1289" s="119" t="n">
        <v>46204</v>
      </c>
      <c r="H1289" s="119" t="n">
        <v>46293</v>
      </c>
      <c r="I1289" s="4" t="n">
        <v>0</v>
      </c>
      <c r="J1289" s="4" t="n">
        <v>100</v>
      </c>
      <c r="K1289" s="4" t="n">
        <v>100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26743755</v>
      </c>
      <c r="C1290" s="4" t="inlineStr">
        <is>
          <t>ALVENARIA</t>
        </is>
      </c>
      <c r="D1290" s="4" t="inlineStr">
        <is>
          <t>-</t>
        </is>
      </c>
      <c r="E1290" s="4" t="inlineStr">
        <is>
          <t>3º SUBSOLO</t>
        </is>
      </c>
      <c r="F1290" s="119" t="n">
        <v>46195</v>
      </c>
      <c r="G1290" s="119" t="n">
        <v>46220</v>
      </c>
      <c r="H1290" s="119" t="n">
        <v>46293</v>
      </c>
      <c r="I1290" s="4" t="n">
        <v>100</v>
      </c>
      <c r="J1290" s="4" t="n">
        <v>100</v>
      </c>
      <c r="K1290" s="4" t="n">
        <v>100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26708177</v>
      </c>
      <c r="C1291" s="4" t="inlineStr">
        <is>
          <t>ALVENARIA</t>
        </is>
      </c>
      <c r="D1291" s="4" t="inlineStr">
        <is>
          <t>-</t>
        </is>
      </c>
      <c r="E1291" s="4" t="inlineStr">
        <is>
          <t>6º SUBSOLO - LOJAS 01, 02, 03 E 04</t>
        </is>
      </c>
      <c r="F1291" s="119" t="n">
        <v>46196</v>
      </c>
      <c r="G1291" s="119" t="n">
        <v>46206</v>
      </c>
      <c r="H1291" s="119" t="n">
        <v>46293</v>
      </c>
      <c r="I1291" s="4" t="n">
        <v>0</v>
      </c>
      <c r="J1291" s="4" t="n">
        <v>100</v>
      </c>
      <c r="K1291" s="4" t="n">
        <v>100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24939775</v>
      </c>
      <c r="C1292" s="4" t="inlineStr">
        <is>
          <t>ESTRUTURA TORRE - MEDIÇÃO</t>
        </is>
      </c>
      <c r="D1292" s="4" t="inlineStr">
        <is>
          <t>-</t>
        </is>
      </c>
      <c r="E1292" s="4" t="inlineStr">
        <is>
          <t>3º PAV. - PILOTIS</t>
        </is>
      </c>
      <c r="F1292" s="119" t="n">
        <v>46197</v>
      </c>
      <c r="G1292" s="119" t="n">
        <v>46220</v>
      </c>
      <c r="H1292" s="119" t="n">
        <v>46293</v>
      </c>
      <c r="I1292" s="4" t="n">
        <v>100</v>
      </c>
      <c r="J1292" s="4" t="n">
        <v>100</v>
      </c>
      <c r="K1292" s="4" t="n">
        <v>100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9360255</v>
      </c>
      <c r="C1293" s="4" t="inlineStr">
        <is>
          <t>ESTRUTURA TORRE - MEDIÇÃO</t>
        </is>
      </c>
      <c r="D1293" s="4" t="inlineStr">
        <is>
          <t>Forma Pilar</t>
        </is>
      </c>
      <c r="E1293" s="4" t="inlineStr">
        <is>
          <t>3º PAV. - PILOTIS</t>
        </is>
      </c>
      <c r="F1293" s="119" t="n">
        <v>46197</v>
      </c>
      <c r="G1293" s="119" t="n">
        <v>46206</v>
      </c>
      <c r="H1293" s="119" t="n">
        <v>46293</v>
      </c>
      <c r="I1293" s="4" t="n">
        <v>100</v>
      </c>
      <c r="J1293" s="4" t="n">
        <v>100</v>
      </c>
      <c r="K1293" s="4" t="n">
        <v>100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9360256</v>
      </c>
      <c r="C1294" s="4" t="inlineStr">
        <is>
          <t>ESTRUTURA TORRE - MEDIÇÃO</t>
        </is>
      </c>
      <c r="D1294" s="4" t="inlineStr">
        <is>
          <t>Armação Pilar</t>
        </is>
      </c>
      <c r="E1294" s="4" t="inlineStr">
        <is>
          <t>3º PAV. - PILOTIS</t>
        </is>
      </c>
      <c r="F1294" s="119" t="n">
        <v>46206</v>
      </c>
      <c r="G1294" s="119" t="n">
        <v>46212</v>
      </c>
      <c r="H1294" s="119" t="n">
        <v>46293</v>
      </c>
      <c r="I1294" s="4" t="n">
        <v>100</v>
      </c>
      <c r="J1294" s="4" t="n">
        <v>100</v>
      </c>
      <c r="K1294" s="4" t="n">
        <v>100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9360257</v>
      </c>
      <c r="C1295" s="4" t="inlineStr">
        <is>
          <t>ESTRUTURA TORRE - MEDIÇÃO</t>
        </is>
      </c>
      <c r="D1295" s="4" t="inlineStr">
        <is>
          <t>Escoramento</t>
        </is>
      </c>
      <c r="E1295" s="4" t="inlineStr">
        <is>
          <t>3º PAV. - PILOTIS</t>
        </is>
      </c>
      <c r="F1295" s="119" t="n">
        <v>46209</v>
      </c>
      <c r="G1295" s="119" t="n">
        <v>46210</v>
      </c>
      <c r="H1295" s="119" t="n">
        <v>46293</v>
      </c>
      <c r="I1295" s="4" t="n">
        <v>100</v>
      </c>
      <c r="J1295" s="4" t="n">
        <v>100</v>
      </c>
      <c r="K1295" s="4" t="n">
        <v>100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9360258</v>
      </c>
      <c r="C1296" s="4" t="inlineStr">
        <is>
          <t>ESTRUTURA TORRE - MEDIÇÃO</t>
        </is>
      </c>
      <c r="D1296" s="4" t="inlineStr">
        <is>
          <t>Concretagem Pilar</t>
        </is>
      </c>
      <c r="E1296" s="4" t="inlineStr">
        <is>
          <t>3º PAV. - PILOTIS</t>
        </is>
      </c>
      <c r="F1296" s="119" t="n">
        <v>46211</v>
      </c>
      <c r="G1296" s="119" t="n">
        <v>46211</v>
      </c>
      <c r="H1296" s="119" t="n">
        <v>46293</v>
      </c>
      <c r="I1296" s="4" t="n">
        <v>100</v>
      </c>
      <c r="J1296" s="4" t="n">
        <v>100</v>
      </c>
      <c r="K1296" s="4" t="n">
        <v>100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9360259</v>
      </c>
      <c r="C1297" s="4" t="inlineStr">
        <is>
          <t>ESTRUTURA TORRE - MEDIÇÃO</t>
        </is>
      </c>
      <c r="D1297" s="4" t="inlineStr">
        <is>
          <t>Forma Vigas e Lajes</t>
        </is>
      </c>
      <c r="E1297" s="4" t="inlineStr">
        <is>
          <t>3º PAV. - PILOTIS</t>
        </is>
      </c>
      <c r="F1297" s="119" t="n">
        <v>46212</v>
      </c>
      <c r="G1297" s="119" t="n">
        <v>46220</v>
      </c>
      <c r="H1297" s="119" t="n">
        <v>46293</v>
      </c>
      <c r="I1297" s="4" t="n">
        <v>100</v>
      </c>
      <c r="J1297" s="4" t="n">
        <v>100</v>
      </c>
      <c r="K1297" s="4" t="n">
        <v>100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9360260</v>
      </c>
      <c r="C1298" s="4" t="inlineStr">
        <is>
          <t>ESTRUTURA TORRE - MEDIÇÃO</t>
        </is>
      </c>
      <c r="D1298" s="4" t="inlineStr">
        <is>
          <t>Armação Vigas e Lajes</t>
        </is>
      </c>
      <c r="E1298" s="4" t="inlineStr">
        <is>
          <t>3º PAV. - PILOTIS</t>
        </is>
      </c>
      <c r="F1298" s="119" t="n">
        <v>46213</v>
      </c>
      <c r="G1298" s="119" t="n">
        <v>46219</v>
      </c>
      <c r="H1298" s="119" t="n">
        <v>46293</v>
      </c>
      <c r="I1298" s="4" t="n">
        <v>100</v>
      </c>
      <c r="J1298" s="4" t="n">
        <v>100</v>
      </c>
      <c r="K1298" s="4" t="n">
        <v>100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9360261</v>
      </c>
      <c r="C1299" s="4" t="inlineStr">
        <is>
          <t>ESTRUTURA TORRE - MEDIÇÃO</t>
        </is>
      </c>
      <c r="D1299" s="4" t="inlineStr">
        <is>
          <t>Passagem Hidráulica</t>
        </is>
      </c>
      <c r="E1299" s="4" t="inlineStr">
        <is>
          <t>3º PAV. - PILOTIS</t>
        </is>
      </c>
      <c r="F1299" s="119" t="n">
        <v>46218</v>
      </c>
      <c r="G1299" s="119" t="n">
        <v>46218</v>
      </c>
      <c r="H1299" s="119" t="n">
        <v>46293</v>
      </c>
      <c r="I1299" s="4" t="n">
        <v>100</v>
      </c>
      <c r="J1299" s="4" t="n">
        <v>100</v>
      </c>
      <c r="K1299" s="4" t="n">
        <v>100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9360262</v>
      </c>
      <c r="C1300" s="4" t="inlineStr">
        <is>
          <t>ESTRUTURA TORRE - MEDIÇÃO</t>
        </is>
      </c>
      <c r="D1300" s="4" t="inlineStr">
        <is>
          <t>Passagem Elétrica</t>
        </is>
      </c>
      <c r="E1300" s="4" t="inlineStr">
        <is>
          <t>3º PAV. - PILOTIS</t>
        </is>
      </c>
      <c r="F1300" s="119" t="n">
        <v>46218</v>
      </c>
      <c r="G1300" s="119" t="n">
        <v>46218</v>
      </c>
      <c r="H1300" s="119" t="n">
        <v>46293</v>
      </c>
      <c r="I1300" s="4" t="n">
        <v>100</v>
      </c>
      <c r="J1300" s="4" t="n">
        <v>100</v>
      </c>
      <c r="K1300" s="4" t="n">
        <v>100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9360263</v>
      </c>
      <c r="C1301" s="4" t="inlineStr">
        <is>
          <t>ESTRUTURA TORRE - MEDIÇÃO</t>
        </is>
      </c>
      <c r="D1301" s="4" t="inlineStr">
        <is>
          <t>Concretagem</t>
        </is>
      </c>
      <c r="E1301" s="4" t="inlineStr">
        <is>
          <t>3º PAV. - PILOTIS</t>
        </is>
      </c>
      <c r="F1301" s="119" t="n">
        <v>46219</v>
      </c>
      <c r="G1301" s="119" t="n">
        <v>46219</v>
      </c>
      <c r="H1301" s="119" t="n">
        <v>46293</v>
      </c>
      <c r="I1301" s="4" t="n">
        <v>100</v>
      </c>
      <c r="J1301" s="4" t="n">
        <v>100</v>
      </c>
      <c r="K1301" s="4" t="n">
        <v>100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43594304</v>
      </c>
      <c r="C1302" s="4" t="inlineStr">
        <is>
          <t>ESTRUTURA TORRE - LOOKAHEAD</t>
        </is>
      </c>
      <c r="D1302" s="4" t="inlineStr">
        <is>
          <t>-</t>
        </is>
      </c>
      <c r="E1302" s="4" t="inlineStr">
        <is>
          <t>3º PAV. - PILOTIS</t>
        </is>
      </c>
      <c r="F1302" s="119" t="n">
        <v>46197</v>
      </c>
      <c r="G1302" s="119" t="n">
        <v>46220</v>
      </c>
      <c r="H1302" s="119" t="n">
        <v>46293</v>
      </c>
      <c r="I1302" s="4" t="n">
        <v>0</v>
      </c>
      <c r="J1302" s="4" t="n">
        <v>100</v>
      </c>
      <c r="K1302" s="4" t="n">
        <v>100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27823293</v>
      </c>
      <c r="C1303" s="4" t="inlineStr">
        <is>
          <t>ESTRUTURA TORRE - LOOKAHEAD</t>
        </is>
      </c>
      <c r="D1303" s="4" t="inlineStr">
        <is>
          <t>ARMAÇÃO DE PILAR</t>
        </is>
      </c>
      <c r="E1303" s="4" t="inlineStr">
        <is>
          <t>3º PAV. - PILOTIS</t>
        </is>
      </c>
      <c r="F1303" s="119" t="n">
        <v>46197</v>
      </c>
      <c r="G1303" s="119" t="n">
        <v>46199</v>
      </c>
      <c r="H1303" s="119" t="n">
        <v>46293</v>
      </c>
      <c r="I1303" s="4" t="n">
        <v>0</v>
      </c>
      <c r="J1303" s="4" t="n">
        <v>100</v>
      </c>
      <c r="K1303" s="4" t="n">
        <v>100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27823294</v>
      </c>
      <c r="C1304" s="4" t="inlineStr">
        <is>
          <t>ESTRUTURA TORRE - LOOKAHEAD</t>
        </is>
      </c>
      <c r="D1304" s="4" t="inlineStr">
        <is>
          <t>FORMA DE PILAR</t>
        </is>
      </c>
      <c r="E1304" s="4" t="inlineStr">
        <is>
          <t>3º PAV. - PILOTIS</t>
        </is>
      </c>
      <c r="F1304" s="119" t="n">
        <v>46198</v>
      </c>
      <c r="G1304" s="119" t="n">
        <v>46203</v>
      </c>
      <c r="H1304" s="119" t="n">
        <v>46293</v>
      </c>
      <c r="I1304" s="4" t="n">
        <v>0</v>
      </c>
      <c r="J1304" s="4" t="n">
        <v>100</v>
      </c>
      <c r="K1304" s="4" t="n">
        <v>100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27823295</v>
      </c>
      <c r="C1305" s="4" t="inlineStr">
        <is>
          <t>ESTRUTURA TORRE - LOOKAHEAD</t>
        </is>
      </c>
      <c r="D1305" s="4" t="inlineStr">
        <is>
          <t>ESCORAMENTO/BARROTEAMENTO/FORRAÇÃO</t>
        </is>
      </c>
      <c r="E1305" s="4" t="inlineStr">
        <is>
          <t>3º PAV. - PILOTIS</t>
        </is>
      </c>
      <c r="F1305" s="119" t="n">
        <v>46204</v>
      </c>
      <c r="G1305" s="119" t="n">
        <v>46212</v>
      </c>
      <c r="H1305" s="119" t="n">
        <v>46293</v>
      </c>
      <c r="I1305" s="4" t="n">
        <v>0</v>
      </c>
      <c r="J1305" s="4" t="n">
        <v>100</v>
      </c>
      <c r="K1305" s="4" t="n">
        <v>100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27823296</v>
      </c>
      <c r="C1306" s="4" t="inlineStr">
        <is>
          <t>ESTRUTURA TORRE - LOOKAHEAD</t>
        </is>
      </c>
      <c r="D1306" s="4" t="inlineStr">
        <is>
          <t>ARMAÇÃO BEIRAL</t>
        </is>
      </c>
      <c r="E1306" s="4" t="inlineStr">
        <is>
          <t>3º PAV. - PILOTIS</t>
        </is>
      </c>
      <c r="F1306" s="119" t="n">
        <v>46210</v>
      </c>
      <c r="G1306" s="119" t="n">
        <v>46211</v>
      </c>
      <c r="H1306" s="119" t="n">
        <v>46293</v>
      </c>
      <c r="I1306" s="4" t="n">
        <v>0</v>
      </c>
      <c r="J1306" s="4" t="n">
        <v>100</v>
      </c>
      <c r="K1306" s="4" t="n">
        <v>100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27823297</v>
      </c>
      <c r="C1307" s="4" t="inlineStr">
        <is>
          <t>ESTRUTURA TORRE - LOOKAHEAD</t>
        </is>
      </c>
      <c r="D1307" s="4" t="inlineStr">
        <is>
          <t>CONCRETAGEM BEIRAL/PILAR</t>
        </is>
      </c>
      <c r="E1307" s="4" t="inlineStr">
        <is>
          <t>3º PAV. - PILOTIS</t>
        </is>
      </c>
      <c r="F1307" s="119" t="n">
        <v>46212</v>
      </c>
      <c r="G1307" s="119" t="n">
        <v>46212</v>
      </c>
      <c r="H1307" s="119" t="n">
        <v>46293</v>
      </c>
      <c r="I1307" s="4" t="n">
        <v>0</v>
      </c>
      <c r="J1307" s="4" t="n">
        <v>100</v>
      </c>
      <c r="K1307" s="4" t="n">
        <v>100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27823298</v>
      </c>
      <c r="C1308" s="4" t="inlineStr">
        <is>
          <t>ESTRUTURA TORRE - LOOKAHEAD</t>
        </is>
      </c>
      <c r="D1308" s="4" t="inlineStr">
        <is>
          <t>ARMAÇÃO VIGAS E LAJES</t>
        </is>
      </c>
      <c r="E1308" s="4" t="inlineStr">
        <is>
          <t>3º PAV. - PILOTIS</t>
        </is>
      </c>
      <c r="F1308" s="119" t="n">
        <v>46213</v>
      </c>
      <c r="G1308" s="119" t="n">
        <v>46219</v>
      </c>
      <c r="H1308" s="119" t="n">
        <v>46293</v>
      </c>
      <c r="I1308" s="4" t="n">
        <v>0</v>
      </c>
      <c r="J1308" s="4" t="n">
        <v>100</v>
      </c>
      <c r="K1308" s="4" t="n">
        <v>100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27823299</v>
      </c>
      <c r="C1309" s="4" t="inlineStr">
        <is>
          <t>ESTRUTURA TORRE - LOOKAHEAD</t>
        </is>
      </c>
      <c r="D1309" s="4" t="inlineStr">
        <is>
          <t>CONCRETAGEM LAJE</t>
        </is>
      </c>
      <c r="E1309" s="4" t="inlineStr">
        <is>
          <t>3º PAV. - PILOTIS</t>
        </is>
      </c>
      <c r="F1309" s="119" t="n">
        <v>46220</v>
      </c>
      <c r="G1309" s="119" t="n">
        <v>46220</v>
      </c>
      <c r="H1309" s="119" t="n">
        <v>46293</v>
      </c>
      <c r="I1309" s="4" t="n">
        <v>0</v>
      </c>
      <c r="J1309" s="4" t="n">
        <v>100</v>
      </c>
      <c r="K1309" s="4" t="n">
        <v>100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47533609</v>
      </c>
      <c r="C1310" s="4" t="inlineStr">
        <is>
          <t>TRIPÃO 2° ETAPA ESTRUTURA LOOKAHEAD</t>
        </is>
      </c>
      <c r="D1310" s="4" t="inlineStr">
        <is>
          <t>-</t>
        </is>
      </c>
      <c r="E1310" s="4" t="inlineStr">
        <is>
          <t>1º PAV. - TÉRREO ALAMEDA</t>
        </is>
      </c>
      <c r="F1310" s="119" t="n">
        <v>46203</v>
      </c>
      <c r="G1310" s="119" t="n">
        <v>46218</v>
      </c>
      <c r="H1310" s="119" t="n">
        <v>46293</v>
      </c>
      <c r="I1310" s="4" t="n">
        <v>0</v>
      </c>
      <c r="J1310" s="4" t="n">
        <v>100</v>
      </c>
      <c r="K1310" s="4" t="n">
        <v>100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31451346</v>
      </c>
      <c r="C1311" s="4" t="inlineStr">
        <is>
          <t>TRIPÃO 2° ETAPA ESTRUTURA LOOKAHEAD</t>
        </is>
      </c>
      <c r="D1311" s="4" t="inlineStr">
        <is>
          <t>ARMAÇÃO DE PILAR</t>
        </is>
      </c>
      <c r="E1311" s="4" t="inlineStr">
        <is>
          <t>1º PAV. - TÉRREO ALAMEDA</t>
        </is>
      </c>
      <c r="F1311" s="119" t="n">
        <v>46203</v>
      </c>
      <c r="G1311" s="119" t="n">
        <v>46203</v>
      </c>
      <c r="H1311" s="119" t="n">
        <v>46293</v>
      </c>
      <c r="I1311" s="4" t="n">
        <v>0</v>
      </c>
      <c r="J1311" s="4" t="n">
        <v>100</v>
      </c>
      <c r="K1311" s="4" t="n">
        <v>100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31451347</v>
      </c>
      <c r="C1312" s="4" t="inlineStr">
        <is>
          <t>TRIPÃO 2° ETAPA ESTRUTURA LOOKAHEAD</t>
        </is>
      </c>
      <c r="D1312" s="4" t="inlineStr">
        <is>
          <t>FORMA DE PILAR</t>
        </is>
      </c>
      <c r="E1312" s="4" t="inlineStr">
        <is>
          <t>1º PAV. - TÉRREO ALAMEDA</t>
        </is>
      </c>
      <c r="F1312" s="119" t="n">
        <v>46204</v>
      </c>
      <c r="G1312" s="119" t="n">
        <v>46204</v>
      </c>
      <c r="H1312" s="119" t="n">
        <v>46293</v>
      </c>
      <c r="I1312" s="4" t="n">
        <v>0</v>
      </c>
      <c r="J1312" s="4" t="n">
        <v>100</v>
      </c>
      <c r="K1312" s="4" t="n">
        <v>100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31451348</v>
      </c>
      <c r="C1313" s="4" t="inlineStr">
        <is>
          <t>TRIPÃO 2° ETAPA ESTRUTURA LOOKAHEAD</t>
        </is>
      </c>
      <c r="D1313" s="4" t="inlineStr">
        <is>
          <t>ESCORAMENTO/BARROTEAMENTO</t>
        </is>
      </c>
      <c r="E1313" s="4" t="inlineStr">
        <is>
          <t>1º PAV. - TÉRREO ALAMEDA</t>
        </is>
      </c>
      <c r="F1313" s="119" t="n">
        <v>46205</v>
      </c>
      <c r="G1313" s="119" t="n">
        <v>46210</v>
      </c>
      <c r="H1313" s="119" t="n">
        <v>46293</v>
      </c>
      <c r="I1313" s="4" t="n">
        <v>0</v>
      </c>
      <c r="J1313" s="4" t="n">
        <v>100</v>
      </c>
      <c r="K1313" s="4" t="n">
        <v>100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31451349</v>
      </c>
      <c r="C1314" s="4" t="inlineStr">
        <is>
          <t>TRIPÃO 2° ETAPA ESTRUTURA LOOKAHEAD</t>
        </is>
      </c>
      <c r="D1314" s="4" t="inlineStr">
        <is>
          <t>FORRAÇÃO</t>
        </is>
      </c>
      <c r="E1314" s="4" t="inlineStr">
        <is>
          <t>1º PAV. - TÉRREO ALAMEDA</t>
        </is>
      </c>
      <c r="F1314" s="119" t="n">
        <v>46209</v>
      </c>
      <c r="G1314" s="119" t="n">
        <v>46211</v>
      </c>
      <c r="H1314" s="119" t="n">
        <v>46293</v>
      </c>
      <c r="I1314" s="4" t="n">
        <v>0</v>
      </c>
      <c r="J1314" s="4" t="n">
        <v>100</v>
      </c>
      <c r="K1314" s="4" t="n">
        <v>100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31451350</v>
      </c>
      <c r="C1315" s="4" t="inlineStr">
        <is>
          <t>TRIPÃO 2° ETAPA ESTRUTURA LOOKAHEAD</t>
        </is>
      </c>
      <c r="D1315" s="4" t="inlineStr">
        <is>
          <t>ARMAÇÃO VIGAS E LAJE</t>
        </is>
      </c>
      <c r="E1315" s="4" t="inlineStr">
        <is>
          <t>1º PAV. - TÉRREO ALAMEDA</t>
        </is>
      </c>
      <c r="F1315" s="119" t="n">
        <v>46212</v>
      </c>
      <c r="G1315" s="119" t="n">
        <v>46217</v>
      </c>
      <c r="H1315" s="119" t="n">
        <v>46293</v>
      </c>
      <c r="I1315" s="4" t="n">
        <v>0</v>
      </c>
      <c r="J1315" s="4" t="n">
        <v>100</v>
      </c>
      <c r="K1315" s="4" t="n">
        <v>100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31451351</v>
      </c>
      <c r="C1316" s="4" t="inlineStr">
        <is>
          <t>TRIPÃO 2° ETAPA ESTRUTURA LOOKAHEAD</t>
        </is>
      </c>
      <c r="D1316" s="4" t="inlineStr">
        <is>
          <t>CONCRETAGEM DA LAJE</t>
        </is>
      </c>
      <c r="E1316" s="4" t="inlineStr">
        <is>
          <t>1º PAV. - TÉRREO ALAMEDA</t>
        </is>
      </c>
      <c r="F1316" s="119" t="n">
        <v>46218</v>
      </c>
      <c r="G1316" s="119" t="n">
        <v>46218</v>
      </c>
      <c r="H1316" s="119" t="n">
        <v>46293</v>
      </c>
      <c r="I1316" s="4" t="n">
        <v>0</v>
      </c>
      <c r="J1316" s="4" t="n">
        <v>100</v>
      </c>
      <c r="K1316" s="4" t="n">
        <v>100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26745197</v>
      </c>
      <c r="C1317" s="4" t="inlineStr">
        <is>
          <t>ALVENARIA</t>
        </is>
      </c>
      <c r="D1317" s="4" t="inlineStr">
        <is>
          <t>-</t>
        </is>
      </c>
      <c r="E1317" s="4" t="inlineStr">
        <is>
          <t>5º SUBSOLO - ESCADA LATERAL</t>
        </is>
      </c>
      <c r="F1317" s="119" t="n">
        <v>46206</v>
      </c>
      <c r="G1317" s="119" t="n">
        <v>46206</v>
      </c>
      <c r="H1317" s="119" t="n">
        <v>46293</v>
      </c>
      <c r="I1317" s="4" t="n">
        <v>100</v>
      </c>
      <c r="J1317" s="4" t="n">
        <v>100</v>
      </c>
      <c r="K1317" s="4" t="n">
        <v>100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44921748</v>
      </c>
      <c r="C1318" s="4" t="inlineStr">
        <is>
          <t>INSTALAÇÕES ELÉTRICAS E ESPECIAIS(INFRA PAREDES)</t>
        </is>
      </c>
      <c r="D1318" s="4" t="inlineStr">
        <is>
          <t>-</t>
        </is>
      </c>
      <c r="E1318" s="4" t="inlineStr">
        <is>
          <t>5º SUBSOLO - ESCADA LATERAL</t>
        </is>
      </c>
      <c r="F1318" s="119" t="n">
        <v>46206</v>
      </c>
      <c r="G1318" s="119" t="n">
        <v>46217</v>
      </c>
      <c r="H1318" s="119" t="n">
        <v>46293</v>
      </c>
      <c r="I1318" s="4" t="n">
        <v>0</v>
      </c>
      <c r="J1318" s="4" t="n">
        <v>100</v>
      </c>
      <c r="K1318" s="4" t="n">
        <v>100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35955147</v>
      </c>
      <c r="C1319" s="4" t="inlineStr">
        <is>
          <t>INFRA HIDROSSANITÁRIA - CHOPP DA FÁBRICA</t>
        </is>
      </c>
      <c r="D1319" s="4" t="inlineStr">
        <is>
          <t>-</t>
        </is>
      </c>
      <c r="E1319" s="4" t="inlineStr">
        <is>
          <t>SERVIÇOS INICIAIS</t>
        </is>
      </c>
      <c r="F1319" s="119" t="n">
        <v>46209</v>
      </c>
      <c r="G1319" s="119" t="n">
        <v>46220</v>
      </c>
      <c r="H1319" s="119" t="n">
        <v>46293</v>
      </c>
      <c r="I1319" s="4" t="n">
        <v>100</v>
      </c>
      <c r="J1319" s="4" t="n">
        <v>100</v>
      </c>
      <c r="K1319" s="4" t="n">
        <v>100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14604805</v>
      </c>
      <c r="C1320" s="4" t="inlineStr">
        <is>
          <t>INFRA HIDROSSANITÁRIA - CHOPP DA FÁBRICA</t>
        </is>
      </c>
      <c r="D1320" s="4" t="inlineStr">
        <is>
          <t>REDE DE ESGOTO</t>
        </is>
      </c>
      <c r="E1320" s="4" t="inlineStr">
        <is>
          <t>SERVIÇOS INICIAIS</t>
        </is>
      </c>
      <c r="F1320" s="119" t="n">
        <v>46209</v>
      </c>
      <c r="G1320" s="119" t="n">
        <v>46220</v>
      </c>
      <c r="H1320" s="119" t="n">
        <v>46293</v>
      </c>
      <c r="I1320" s="4" t="n">
        <v>100</v>
      </c>
      <c r="J1320" s="4" t="n">
        <v>100</v>
      </c>
      <c r="K1320" s="4" t="n">
        <v>100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26745184</v>
      </c>
      <c r="C1321" s="4" t="inlineStr">
        <is>
          <t>REBOCO INTERNO</t>
        </is>
      </c>
      <c r="D1321" s="4" t="inlineStr">
        <is>
          <t>-</t>
        </is>
      </c>
      <c r="E1321" s="4" t="inlineStr">
        <is>
          <t>5º SUBSOLO - ESCADA LATERAL</t>
        </is>
      </c>
      <c r="F1321" s="119" t="n">
        <v>46209</v>
      </c>
      <c r="G1321" s="119" t="n">
        <v>46218</v>
      </c>
      <c r="H1321" s="119" t="n">
        <v>46293</v>
      </c>
      <c r="I1321" s="4" t="n">
        <v>100</v>
      </c>
      <c r="J1321" s="4" t="n">
        <v>100</v>
      </c>
      <c r="K1321" s="4" t="n">
        <v>100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39889790</v>
      </c>
      <c r="C1322" s="4" t="inlineStr">
        <is>
          <t>ESTRUTURA TORRE - ESCADA</t>
        </is>
      </c>
      <c r="D1322" s="4" t="inlineStr">
        <is>
          <t>-</t>
        </is>
      </c>
      <c r="E1322" s="4" t="inlineStr">
        <is>
          <t>1º PAV. - TÉRREO -  HALL RES., CIRC., ELEVADORES SOCIAIS, CAIXA DE ESCADA</t>
        </is>
      </c>
      <c r="F1322" s="119" t="n">
        <v>46209</v>
      </c>
      <c r="G1322" s="119" t="n">
        <v>46218</v>
      </c>
      <c r="H1322" s="119" t="n">
        <v>46293</v>
      </c>
      <c r="I1322" s="4" t="n">
        <v>100</v>
      </c>
      <c r="J1322" s="4" t="n">
        <v>100</v>
      </c>
      <c r="K1322" s="4" t="n">
        <v>100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19483813</v>
      </c>
      <c r="C1323" s="4" t="inlineStr">
        <is>
          <t>ESTRUTURA TORRE - ESCADA</t>
        </is>
      </c>
      <c r="D1323" s="4" t="inlineStr">
        <is>
          <t>FORMA1° ETAPA</t>
        </is>
      </c>
      <c r="E1323" s="4" t="inlineStr">
        <is>
          <t>1º PAV. - TÉRREO -  HALL RES., CIRC., ELEVADORES SOCIAIS, CAIXA DE ESCADA</t>
        </is>
      </c>
      <c r="F1323" s="119" t="n">
        <v>46209</v>
      </c>
      <c r="G1323" s="119" t="n">
        <v>46211</v>
      </c>
      <c r="H1323" s="119" t="n">
        <v>46293</v>
      </c>
      <c r="I1323" s="4" t="n">
        <v>100</v>
      </c>
      <c r="J1323" s="4" t="n">
        <v>100</v>
      </c>
      <c r="K1323" s="4" t="n">
        <v>100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19483814</v>
      </c>
      <c r="C1324" s="4" t="inlineStr">
        <is>
          <t>ESTRUTURA TORRE - ESCADA</t>
        </is>
      </c>
      <c r="D1324" s="4" t="inlineStr">
        <is>
          <t>FURO COLA - ARMAÇÃO</t>
        </is>
      </c>
      <c r="E1324" s="4" t="inlineStr">
        <is>
          <t>1º PAV. - TÉRREO -  HALL RES., CIRC., ELEVADORES SOCIAIS, CAIXA DE ESCADA</t>
        </is>
      </c>
      <c r="F1324" s="119" t="n">
        <v>46212</v>
      </c>
      <c r="G1324" s="119" t="n">
        <v>46216</v>
      </c>
      <c r="H1324" s="119" t="n">
        <v>46293</v>
      </c>
      <c r="I1324" s="4" t="n">
        <v>100</v>
      </c>
      <c r="J1324" s="4" t="n">
        <v>100</v>
      </c>
      <c r="K1324" s="4" t="n">
        <v>100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19483815</v>
      </c>
      <c r="C1325" s="4" t="inlineStr">
        <is>
          <t>ESTRUTURA TORRE - ESCADA</t>
        </is>
      </c>
      <c r="D1325" s="4" t="inlineStr">
        <is>
          <t>FORMA 2° ETAPA</t>
        </is>
      </c>
      <c r="E1325" s="4" t="inlineStr">
        <is>
          <t>1º PAV. - TÉRREO -  HALL RES., CIRC., ELEVADORES SOCIAIS, CAIXA DE ESCADA</t>
        </is>
      </c>
      <c r="F1325" s="119" t="n">
        <v>46217</v>
      </c>
      <c r="G1325" s="119" t="n">
        <v>46217</v>
      </c>
      <c r="H1325" s="119" t="n">
        <v>46293</v>
      </c>
      <c r="I1325" s="4" t="n">
        <v>100</v>
      </c>
      <c r="J1325" s="4" t="n">
        <v>100</v>
      </c>
      <c r="K1325" s="4" t="n">
        <v>100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19483816</v>
      </c>
      <c r="C1326" s="4" t="inlineStr">
        <is>
          <t>ESTRUTURA TORRE - ESCADA</t>
        </is>
      </c>
      <c r="D1326" s="4" t="inlineStr">
        <is>
          <t>CONCRETAGEM</t>
        </is>
      </c>
      <c r="E1326" s="4" t="inlineStr">
        <is>
          <t>1º PAV. - TÉRREO -  HALL RES., CIRC., ELEVADORES SOCIAIS, CAIXA DE ESCADA</t>
        </is>
      </c>
      <c r="F1326" s="119" t="n">
        <v>46218</v>
      </c>
      <c r="G1326" s="119" t="n">
        <v>46218</v>
      </c>
      <c r="H1326" s="119" t="n">
        <v>46293</v>
      </c>
      <c r="I1326" s="4" t="n">
        <v>100</v>
      </c>
      <c r="J1326" s="4" t="n">
        <v>100</v>
      </c>
      <c r="K1326" s="4" t="n">
        <v>100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44921747</v>
      </c>
      <c r="C1327" s="4" t="inlineStr">
        <is>
          <t>INSTALAÇÕES ELÉTRICAS E ESPECIAIS(INFRA PAREDES)</t>
        </is>
      </c>
      <c r="D1327" s="4" t="inlineStr">
        <is>
          <t>-</t>
        </is>
      </c>
      <c r="E1327" s="4" t="inlineStr">
        <is>
          <t>5º SUBSOLO - HALL, ELEVADORES E CAIXA DE ESCADA</t>
        </is>
      </c>
      <c r="F1327" s="119" t="n">
        <v>46210</v>
      </c>
      <c r="G1327" s="119" t="n">
        <v>46219</v>
      </c>
      <c r="H1327" s="119" t="n">
        <v>46293</v>
      </c>
      <c r="I1327" s="4" t="n">
        <v>0</v>
      </c>
      <c r="J1327" s="4" t="n">
        <v>100</v>
      </c>
      <c r="K1327" s="4" t="n">
        <v>100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46324499</v>
      </c>
      <c r="C1328" s="4" t="inlineStr">
        <is>
          <t>EXECUÇÃO DO CANTEIRO (ENGENHARIA)</t>
        </is>
      </c>
      <c r="D1328" s="4" t="inlineStr">
        <is>
          <t>-</t>
        </is>
      </c>
      <c r="E1328" s="4" t="inlineStr">
        <is>
          <t>3º SUBSOLO</t>
        </is>
      </c>
      <c r="F1328" s="119" t="n">
        <v>46211</v>
      </c>
      <c r="G1328" s="119" t="n">
        <v>46265</v>
      </c>
      <c r="H1328" s="119" t="n">
        <v>46293</v>
      </c>
      <c r="I1328" s="4" t="n">
        <v>0</v>
      </c>
      <c r="J1328" s="4" t="n">
        <v>100</v>
      </c>
      <c r="K1328" s="4" t="n">
        <v>100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31034785</v>
      </c>
      <c r="C1329" s="4" t="inlineStr">
        <is>
          <t>EXECUÇÃO DO CANTEIRO (ENGENHARIA)</t>
        </is>
      </c>
      <c r="D1329" s="4" t="inlineStr">
        <is>
          <t>TRATAMENTO DE CONCRETO APARENTE</t>
        </is>
      </c>
      <c r="E1329" s="4" t="inlineStr">
        <is>
          <t>3º SUBSOLO</t>
        </is>
      </c>
      <c r="F1329" s="119" t="n">
        <v>46211</v>
      </c>
      <c r="G1329" s="119" t="n">
        <v>46217</v>
      </c>
      <c r="H1329" s="119" t="n">
        <v>46293</v>
      </c>
      <c r="I1329" s="4" t="n">
        <v>0</v>
      </c>
      <c r="J1329" s="4" t="n">
        <v>100</v>
      </c>
      <c r="K1329" s="4" t="n">
        <v>100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31034786</v>
      </c>
      <c r="C1330" s="4" t="inlineStr">
        <is>
          <t>EXECUÇÃO DO CANTEIRO (ENGENHARIA)</t>
        </is>
      </c>
      <c r="D1330" s="4" t="inlineStr">
        <is>
          <t>POLIMENTO DO PISO</t>
        </is>
      </c>
      <c r="E1330" s="4" t="inlineStr">
        <is>
          <t>3º SUBSOLO</t>
        </is>
      </c>
      <c r="F1330" s="119" t="n">
        <v>46212</v>
      </c>
      <c r="G1330" s="119" t="n">
        <v>46232</v>
      </c>
      <c r="H1330" s="119" t="n">
        <v>46293</v>
      </c>
      <c r="I1330" s="4" t="n">
        <v>0</v>
      </c>
      <c r="J1330" s="4" t="n">
        <v>100</v>
      </c>
      <c r="K1330" s="4" t="n">
        <v>100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31034787</v>
      </c>
      <c r="C1331" s="4" t="inlineStr">
        <is>
          <t>EXECUÇÃO DO CANTEIRO (ENGENHARIA)</t>
        </is>
      </c>
      <c r="D1331" s="4" t="inlineStr">
        <is>
          <t>MONTAGEM DAS DIVISÓRIAS</t>
        </is>
      </c>
      <c r="E1331" s="4" t="inlineStr">
        <is>
          <t>3º SUBSOLO</t>
        </is>
      </c>
      <c r="F1331" s="119" t="n">
        <v>46233</v>
      </c>
      <c r="G1331" s="119" t="n">
        <v>46246</v>
      </c>
      <c r="H1331" s="119" t="n">
        <v>46293</v>
      </c>
      <c r="I1331" s="4" t="n">
        <v>0</v>
      </c>
      <c r="J1331" s="4" t="n">
        <v>100</v>
      </c>
      <c r="K1331" s="4" t="n">
        <v>100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31034788</v>
      </c>
      <c r="C1332" s="4" t="inlineStr">
        <is>
          <t>EXECUÇÃO DO CANTEIRO (ENGENHARIA)</t>
        </is>
      </c>
      <c r="D1332" s="4" t="inlineStr">
        <is>
          <t>INSTALAÇÕES ELÉTRICAS</t>
        </is>
      </c>
      <c r="E1332" s="4" t="inlineStr">
        <is>
          <t>3º SUBSOLO</t>
        </is>
      </c>
      <c r="F1332" s="119" t="n">
        <v>46247</v>
      </c>
      <c r="G1332" s="119" t="n">
        <v>46258</v>
      </c>
      <c r="H1332" s="119" t="n">
        <v>46293</v>
      </c>
      <c r="I1332" s="4" t="n">
        <v>0</v>
      </c>
      <c r="J1332" s="4" t="n">
        <v>100</v>
      </c>
      <c r="K1332" s="4" t="n">
        <v>100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31034789</v>
      </c>
      <c r="C1333" s="4" t="inlineStr">
        <is>
          <t>EXECUÇÃO DO CANTEIRO (ENGENHARIA)</t>
        </is>
      </c>
      <c r="D1333" s="4" t="inlineStr">
        <is>
          <t>INSTALAÇÕES HIDRÁULICAS</t>
        </is>
      </c>
      <c r="E1333" s="4" t="inlineStr">
        <is>
          <t>3º SUBSOLO</t>
        </is>
      </c>
      <c r="F1333" s="119" t="n">
        <v>46247</v>
      </c>
      <c r="G1333" s="119" t="n">
        <v>46258</v>
      </c>
      <c r="H1333" s="119" t="n">
        <v>46293</v>
      </c>
      <c r="I1333" s="4" t="n">
        <v>0</v>
      </c>
      <c r="J1333" s="4" t="n">
        <v>100</v>
      </c>
      <c r="K1333" s="4" t="n">
        <v>100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31034790</v>
      </c>
      <c r="C1334" s="4" t="inlineStr">
        <is>
          <t>EXECUÇÃO DO CANTEIRO (ENGENHARIA)</t>
        </is>
      </c>
      <c r="D1334" s="4" t="inlineStr">
        <is>
          <t>MUDANÇA</t>
        </is>
      </c>
      <c r="E1334" s="4" t="inlineStr">
        <is>
          <t>3º SUBSOLO</t>
        </is>
      </c>
      <c r="F1334" s="119" t="n">
        <v>46259</v>
      </c>
      <c r="G1334" s="119" t="n">
        <v>46265</v>
      </c>
      <c r="H1334" s="119" t="n">
        <v>46293</v>
      </c>
      <c r="I1334" s="4" t="n">
        <v>0</v>
      </c>
      <c r="J1334" s="4" t="n">
        <v>100</v>
      </c>
      <c r="K1334" s="4" t="n">
        <v>100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26744995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5º SUBSOLO - HALL, ELEVADORES E CAIXA DE ESCADA</t>
        </is>
      </c>
      <c r="F1335" s="119" t="n">
        <v>46212</v>
      </c>
      <c r="G1335" s="119" t="n">
        <v>46223</v>
      </c>
      <c r="H1335" s="119" t="n">
        <v>46293</v>
      </c>
      <c r="I1335" s="4" t="n">
        <v>100</v>
      </c>
      <c r="J1335" s="4" t="n">
        <v>100</v>
      </c>
      <c r="K1335" s="4" t="n">
        <v>100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26743770</v>
      </c>
      <c r="C1336" s="4" t="inlineStr">
        <is>
          <t>ALVENARIA</t>
        </is>
      </c>
      <c r="D1336" s="4" t="inlineStr">
        <is>
          <t>-</t>
        </is>
      </c>
      <c r="E1336" s="4" t="inlineStr">
        <is>
          <t>4º SUBSOLO</t>
        </is>
      </c>
      <c r="F1336" s="119" t="n">
        <v>46216</v>
      </c>
      <c r="G1336" s="119" t="n">
        <v>46241</v>
      </c>
      <c r="H1336" s="119" t="n">
        <v>46293</v>
      </c>
      <c r="I1336" s="4" t="n">
        <v>100</v>
      </c>
      <c r="J1336" s="4" t="n">
        <v>100</v>
      </c>
      <c r="K1336" s="4" t="n">
        <v>100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26745185</v>
      </c>
      <c r="C1337" s="4" t="inlineStr">
        <is>
          <t>CONTRAPISO</t>
        </is>
      </c>
      <c r="D1337" s="4" t="inlineStr">
        <is>
          <t>-</t>
        </is>
      </c>
      <c r="E1337" s="4" t="inlineStr">
        <is>
          <t>5º SUBSOLO - ESCADA LATERAL</t>
        </is>
      </c>
      <c r="F1337" s="119" t="n">
        <v>46219</v>
      </c>
      <c r="G1337" s="119" t="n">
        <v>46230</v>
      </c>
      <c r="H1337" s="119" t="n">
        <v>46293</v>
      </c>
      <c r="I1337" s="4" t="n">
        <v>100</v>
      </c>
      <c r="J1337" s="4" t="n">
        <v>100</v>
      </c>
      <c r="K1337" s="4" t="n">
        <v>100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44922462</v>
      </c>
      <c r="C1338" s="4" t="inlineStr">
        <is>
          <t>INSTALAÇÕES ELÉTRICAS E ESPECIAIS(INFRA PAREDES)</t>
        </is>
      </c>
      <c r="D1338" s="4" t="inlineStr">
        <is>
          <t>-</t>
        </is>
      </c>
      <c r="E1338" s="4" t="inlineStr">
        <is>
          <t>4º SUBSOLO</t>
        </is>
      </c>
      <c r="F1338" s="119" t="n">
        <v>46220</v>
      </c>
      <c r="G1338" s="119" t="n">
        <v>46247</v>
      </c>
      <c r="H1338" s="119" t="n">
        <v>46293</v>
      </c>
      <c r="I1338" s="4" t="n">
        <v>0</v>
      </c>
      <c r="J1338" s="4" t="n">
        <v>100</v>
      </c>
      <c r="K1338" s="4" t="n">
        <v>100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26218312</v>
      </c>
      <c r="C1339" s="4" t="inlineStr">
        <is>
          <t>ESTRUTURA - PROJEÇÃO CONCORDIA - MEDIÇÃO</t>
        </is>
      </c>
      <c r="D1339" s="4" t="inlineStr">
        <is>
          <t>-</t>
        </is>
      </c>
      <c r="E1339" s="4" t="inlineStr">
        <is>
          <t>2º PAV.</t>
        </is>
      </c>
      <c r="F1339" s="119" t="n">
        <v>46223</v>
      </c>
      <c r="G1339" s="119" t="n">
        <v>46253</v>
      </c>
      <c r="H1339" s="119" t="n">
        <v>46293</v>
      </c>
      <c r="I1339" s="4" t="n">
        <v>100</v>
      </c>
      <c r="J1339" s="4" t="n">
        <v>100</v>
      </c>
      <c r="K1339" s="4" t="n">
        <v>100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9364419</v>
      </c>
      <c r="C1340" s="4" t="inlineStr">
        <is>
          <t>ESTRUTURA - PROJEÇÃO CONCORDIA - MEDIÇÃO</t>
        </is>
      </c>
      <c r="D1340" s="4" t="inlineStr">
        <is>
          <t>Forma Pilar</t>
        </is>
      </c>
      <c r="E1340" s="4" t="inlineStr">
        <is>
          <t>2º PAV.</t>
        </is>
      </c>
      <c r="F1340" s="119" t="n">
        <v>46223</v>
      </c>
      <c r="G1340" s="119" t="n">
        <v>46225</v>
      </c>
      <c r="H1340" s="119" t="n">
        <v>46293</v>
      </c>
      <c r="I1340" s="4" t="n">
        <v>100</v>
      </c>
      <c r="J1340" s="4" t="n">
        <v>100</v>
      </c>
      <c r="K1340" s="4" t="n">
        <v>100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9364420</v>
      </c>
      <c r="C1341" s="4" t="inlineStr">
        <is>
          <t>ESTRUTURA - PROJEÇÃO CONCORDIA - MEDIÇÃO</t>
        </is>
      </c>
      <c r="D1341" s="4" t="inlineStr">
        <is>
          <t>Armação Pilar</t>
        </is>
      </c>
      <c r="E1341" s="4" t="inlineStr">
        <is>
          <t>2º PAV.</t>
        </is>
      </c>
      <c r="F1341" s="119" t="n">
        <v>46225</v>
      </c>
      <c r="G1341" s="119" t="n">
        <v>46227</v>
      </c>
      <c r="H1341" s="119" t="n">
        <v>46293</v>
      </c>
      <c r="I1341" s="4" t="n">
        <v>100</v>
      </c>
      <c r="J1341" s="4" t="n">
        <v>100</v>
      </c>
      <c r="K1341" s="4" t="n">
        <v>100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9364421</v>
      </c>
      <c r="C1342" s="4" t="inlineStr">
        <is>
          <t>ESTRUTURA - PROJEÇÃO CONCORDIA - MEDIÇÃO</t>
        </is>
      </c>
      <c r="D1342" s="4" t="inlineStr">
        <is>
          <t>Escoramento</t>
        </is>
      </c>
      <c r="E1342" s="4" t="inlineStr">
        <is>
          <t>2º PAV.</t>
        </is>
      </c>
      <c r="F1342" s="119" t="n">
        <v>46226</v>
      </c>
      <c r="G1342" s="119" t="n">
        <v>46237</v>
      </c>
      <c r="H1342" s="119" t="n">
        <v>46293</v>
      </c>
      <c r="I1342" s="4" t="n">
        <v>100</v>
      </c>
      <c r="J1342" s="4" t="n">
        <v>100</v>
      </c>
      <c r="K1342" s="4" t="n">
        <v>100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9364422</v>
      </c>
      <c r="C1343" s="4" t="inlineStr">
        <is>
          <t>ESTRUTURA - PROJEÇÃO CONCORDIA - MEDIÇÃO</t>
        </is>
      </c>
      <c r="D1343" s="4" t="inlineStr">
        <is>
          <t>Concretagem Pilar</t>
        </is>
      </c>
      <c r="E1343" s="4" t="inlineStr">
        <is>
          <t>2º PAV.</t>
        </is>
      </c>
      <c r="F1343" s="119" t="n">
        <v>46238</v>
      </c>
      <c r="G1343" s="119" t="n">
        <v>46238</v>
      </c>
      <c r="H1343" s="119" t="n">
        <v>46293</v>
      </c>
      <c r="I1343" s="4" t="n">
        <v>100</v>
      </c>
      <c r="J1343" s="4" t="n">
        <v>100</v>
      </c>
      <c r="K1343" s="4" t="n">
        <v>100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9364423</v>
      </c>
      <c r="C1344" s="4" t="inlineStr">
        <is>
          <t>ESTRUTURA - PROJEÇÃO CONCORDIA - MEDIÇÃO</t>
        </is>
      </c>
      <c r="D1344" s="4" t="inlineStr">
        <is>
          <t>Forma Vigas e Lajes</t>
        </is>
      </c>
      <c r="E1344" s="4" t="inlineStr">
        <is>
          <t>2º PAV.</t>
        </is>
      </c>
      <c r="F1344" s="119" t="n">
        <v>46239</v>
      </c>
      <c r="G1344" s="119" t="n">
        <v>46248</v>
      </c>
      <c r="H1344" s="119" t="n">
        <v>46293</v>
      </c>
      <c r="I1344" s="4" t="n">
        <v>100</v>
      </c>
      <c r="J1344" s="4" t="n">
        <v>100</v>
      </c>
      <c r="K1344" s="4" t="n">
        <v>100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9364424</v>
      </c>
      <c r="C1345" s="4" t="inlineStr">
        <is>
          <t>ESTRUTURA - PROJEÇÃO CONCORDIA - MEDIÇÃO</t>
        </is>
      </c>
      <c r="D1345" s="4" t="inlineStr">
        <is>
          <t>Armação Vigas e Lajes</t>
        </is>
      </c>
      <c r="E1345" s="4" t="inlineStr">
        <is>
          <t>2º PAV.</t>
        </is>
      </c>
      <c r="F1345" s="119" t="n">
        <v>46240</v>
      </c>
      <c r="G1345" s="119" t="n">
        <v>46251</v>
      </c>
      <c r="H1345" s="119" t="n">
        <v>46293</v>
      </c>
      <c r="I1345" s="4" t="n">
        <v>100</v>
      </c>
      <c r="J1345" s="4" t="n">
        <v>100</v>
      </c>
      <c r="K1345" s="4" t="n">
        <v>100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9364425</v>
      </c>
      <c r="C1346" s="4" t="inlineStr">
        <is>
          <t>ESTRUTURA - PROJEÇÃO CONCORDIA - MEDIÇÃO</t>
        </is>
      </c>
      <c r="D1346" s="4" t="inlineStr">
        <is>
          <t>Passagem Hidráulica</t>
        </is>
      </c>
      <c r="E1346" s="4" t="inlineStr">
        <is>
          <t>2º PAV.</t>
        </is>
      </c>
      <c r="F1346" s="119" t="n">
        <v>46248</v>
      </c>
      <c r="G1346" s="119" t="n">
        <v>46251</v>
      </c>
      <c r="H1346" s="119" t="n">
        <v>46293</v>
      </c>
      <c r="I1346" s="4" t="n">
        <v>100</v>
      </c>
      <c r="J1346" s="4" t="n">
        <v>100</v>
      </c>
      <c r="K1346" s="4" t="n">
        <v>100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9364426</v>
      </c>
      <c r="C1347" s="4" t="inlineStr">
        <is>
          <t>ESTRUTURA - PROJEÇÃO CONCORDIA - MEDIÇÃO</t>
        </is>
      </c>
      <c r="D1347" s="4" t="inlineStr">
        <is>
          <t>Passagem Elétrica</t>
        </is>
      </c>
      <c r="E1347" s="4" t="inlineStr">
        <is>
          <t>2º PAV.</t>
        </is>
      </c>
      <c r="F1347" s="119" t="n">
        <v>46251</v>
      </c>
      <c r="G1347" s="119" t="n">
        <v>46252</v>
      </c>
      <c r="H1347" s="119" t="n">
        <v>46293</v>
      </c>
      <c r="I1347" s="4" t="n">
        <v>100</v>
      </c>
      <c r="J1347" s="4" t="n">
        <v>100</v>
      </c>
      <c r="K1347" s="4" t="n">
        <v>100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9364427</v>
      </c>
      <c r="C1348" s="4" t="inlineStr">
        <is>
          <t>ESTRUTURA - PROJEÇÃO CONCORDIA - MEDIÇÃO</t>
        </is>
      </c>
      <c r="D1348" s="4" t="inlineStr">
        <is>
          <t>Concretagem</t>
        </is>
      </c>
      <c r="E1348" s="4" t="inlineStr">
        <is>
          <t>2º PAV.</t>
        </is>
      </c>
      <c r="F1348" s="119" t="n">
        <v>46253</v>
      </c>
      <c r="G1348" s="119" t="n">
        <v>46253</v>
      </c>
      <c r="H1348" s="119" t="n">
        <v>46293</v>
      </c>
      <c r="I1348" s="4" t="n">
        <v>100</v>
      </c>
      <c r="J1348" s="4" t="n">
        <v>100</v>
      </c>
      <c r="K1348" s="4" t="n">
        <v>100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39842164</v>
      </c>
      <c r="C1349" s="4" t="inlineStr">
        <is>
          <t>ESTRUTURA CONCORDIA - LOOKAHEAD</t>
        </is>
      </c>
      <c r="D1349" s="4" t="inlineStr">
        <is>
          <t>-</t>
        </is>
      </c>
      <c r="E1349" s="4" t="inlineStr">
        <is>
          <t>2º PAV.</t>
        </is>
      </c>
      <c r="F1349" s="119" t="n">
        <v>46223</v>
      </c>
      <c r="G1349" s="119" t="n">
        <v>46253</v>
      </c>
      <c r="H1349" s="119" t="n">
        <v>46293</v>
      </c>
      <c r="I1349" s="4" t="n">
        <v>100</v>
      </c>
      <c r="J1349" s="4" t="n">
        <v>100</v>
      </c>
      <c r="K1349" s="4" t="n">
        <v>100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19473482</v>
      </c>
      <c r="C1350" s="4" t="inlineStr">
        <is>
          <t>ESTRUTURA CONCORDIA - LOOKAHEAD</t>
        </is>
      </c>
      <c r="D1350" s="4" t="inlineStr">
        <is>
          <t>ARMAÇÃO DE PILAR</t>
        </is>
      </c>
      <c r="E1350" s="4" t="inlineStr">
        <is>
          <t>2º PAV.</t>
        </is>
      </c>
      <c r="F1350" s="119" t="n">
        <v>46223</v>
      </c>
      <c r="G1350" s="119" t="n">
        <v>46225</v>
      </c>
      <c r="H1350" s="119" t="n">
        <v>46293</v>
      </c>
      <c r="I1350" s="4" t="n">
        <v>100</v>
      </c>
      <c r="J1350" s="4" t="n">
        <v>100</v>
      </c>
      <c r="K1350" s="4" t="n">
        <v>100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19473483</v>
      </c>
      <c r="C1351" s="4" t="inlineStr">
        <is>
          <t>ESTRUTURA CONCORDIA - LOOKAHEAD</t>
        </is>
      </c>
      <c r="D1351" s="4" t="inlineStr">
        <is>
          <t>FORMA DE PILAR</t>
        </is>
      </c>
      <c r="E1351" s="4" t="inlineStr">
        <is>
          <t>2º PAV.</t>
        </is>
      </c>
      <c r="F1351" s="119" t="n">
        <v>46226</v>
      </c>
      <c r="G1351" s="119" t="n">
        <v>46230</v>
      </c>
      <c r="H1351" s="119" t="n">
        <v>46293</v>
      </c>
      <c r="I1351" s="4" t="n">
        <v>100</v>
      </c>
      <c r="J1351" s="4" t="n">
        <v>100</v>
      </c>
      <c r="K1351" s="4" t="n">
        <v>100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19473484</v>
      </c>
      <c r="C1352" s="4" t="inlineStr">
        <is>
          <t>ESTRUTURA CONCORDIA - LOOKAHEAD</t>
        </is>
      </c>
      <c r="D1352" s="4" t="inlineStr">
        <is>
          <t>ESCORAMENTO/BARROTEAMENTO/FORRAÇÃO</t>
        </is>
      </c>
      <c r="E1352" s="4" t="inlineStr">
        <is>
          <t>2º PAV.</t>
        </is>
      </c>
      <c r="F1352" s="119" t="n">
        <v>46231</v>
      </c>
      <c r="G1352" s="119" t="n">
        <v>46244</v>
      </c>
      <c r="H1352" s="119" t="n">
        <v>46293</v>
      </c>
      <c r="I1352" s="4" t="n">
        <v>100</v>
      </c>
      <c r="J1352" s="4" t="n">
        <v>100</v>
      </c>
      <c r="K1352" s="4" t="n">
        <v>100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19473485</v>
      </c>
      <c r="C1353" s="4" t="inlineStr">
        <is>
          <t>ESTRUTURA CONCORDIA - LOOKAHEAD</t>
        </is>
      </c>
      <c r="D1353" s="4" t="inlineStr">
        <is>
          <t>ARMAÇÃO BEIRAL</t>
        </is>
      </c>
      <c r="E1353" s="4" t="inlineStr">
        <is>
          <t>2º PAV.</t>
        </is>
      </c>
      <c r="F1353" s="119" t="n">
        <v>46238</v>
      </c>
      <c r="G1353" s="119" t="n">
        <v>46239</v>
      </c>
      <c r="H1353" s="119" t="n">
        <v>46293</v>
      </c>
      <c r="I1353" s="4" t="n">
        <v>100</v>
      </c>
      <c r="J1353" s="4" t="n">
        <v>100</v>
      </c>
      <c r="K1353" s="4" t="n">
        <v>100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19473486</v>
      </c>
      <c r="C1354" s="4" t="inlineStr">
        <is>
          <t>ESTRUTURA CONCORDIA - LOOKAHEAD</t>
        </is>
      </c>
      <c r="D1354" s="4" t="inlineStr">
        <is>
          <t>CONCRETAGEM BEIRAL</t>
        </is>
      </c>
      <c r="E1354" s="4" t="inlineStr">
        <is>
          <t>2º PAV.</t>
        </is>
      </c>
      <c r="F1354" s="119" t="n">
        <v>46240</v>
      </c>
      <c r="G1354" s="119" t="n">
        <v>46240</v>
      </c>
      <c r="H1354" s="119" t="n">
        <v>46293</v>
      </c>
      <c r="I1354" s="4" t="n">
        <v>100</v>
      </c>
      <c r="J1354" s="4" t="n">
        <v>100</v>
      </c>
      <c r="K1354" s="4" t="n">
        <v>100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19473487</v>
      </c>
      <c r="C1355" s="4" t="inlineStr">
        <is>
          <t>ESTRUTURA CONCORDIA - LOOKAHEAD</t>
        </is>
      </c>
      <c r="D1355" s="4" t="inlineStr">
        <is>
          <t>ARMAÇÃO VIGAS E LAJES</t>
        </is>
      </c>
      <c r="E1355" s="4" t="inlineStr">
        <is>
          <t>2º PAV.</t>
        </is>
      </c>
      <c r="F1355" s="119" t="n">
        <v>46241</v>
      </c>
      <c r="G1355" s="119" t="n">
        <v>46252</v>
      </c>
      <c r="H1355" s="119" t="n">
        <v>46293</v>
      </c>
      <c r="I1355" s="4" t="n">
        <v>100</v>
      </c>
      <c r="J1355" s="4" t="n">
        <v>100</v>
      </c>
      <c r="K1355" s="4" t="n">
        <v>100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19473488</v>
      </c>
      <c r="C1356" s="4" t="inlineStr">
        <is>
          <t>ESTRUTURA CONCORDIA - LOOKAHEAD</t>
        </is>
      </c>
      <c r="D1356" s="4" t="inlineStr">
        <is>
          <t>CONCRETAGEM DE LAJE</t>
        </is>
      </c>
      <c r="E1356" s="4" t="inlineStr">
        <is>
          <t>2º PAV.</t>
        </is>
      </c>
      <c r="F1356" s="119" t="n">
        <v>46253</v>
      </c>
      <c r="G1356" s="119" t="n">
        <v>46253</v>
      </c>
      <c r="H1356" s="119" t="n">
        <v>46293</v>
      </c>
      <c r="I1356" s="4" t="n">
        <v>100</v>
      </c>
      <c r="J1356" s="4" t="n">
        <v>100</v>
      </c>
      <c r="K1356" s="4" t="n">
        <v>100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46437997</v>
      </c>
      <c r="C1357" s="4" t="inlineStr">
        <is>
          <t>MUDANÇA DO ALMOXARIFADO</t>
        </is>
      </c>
      <c r="D1357" s="4" t="inlineStr">
        <is>
          <t>-</t>
        </is>
      </c>
      <c r="E1357" s="4" t="inlineStr">
        <is>
          <t>6º SUBSOLO</t>
        </is>
      </c>
      <c r="F1357" s="119" t="n">
        <v>46225</v>
      </c>
      <c r="G1357" s="119" t="n">
        <v>46239</v>
      </c>
      <c r="H1357" s="119" t="n">
        <v>46293</v>
      </c>
      <c r="I1357" s="4" t="n">
        <v>0</v>
      </c>
      <c r="J1357" s="4" t="n">
        <v>100</v>
      </c>
      <c r="K1357" s="4" t="n">
        <v>100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31123044</v>
      </c>
      <c r="C1358" s="4" t="inlineStr">
        <is>
          <t>MUDANÇA DO ALMOXARIFADO</t>
        </is>
      </c>
      <c r="D1358" s="4" t="inlineStr">
        <is>
          <t>LIBERAÇÃO E LIMPEZA DA ÁREA</t>
        </is>
      </c>
      <c r="E1358" s="4" t="inlineStr">
        <is>
          <t>6º SUBSOLO</t>
        </is>
      </c>
      <c r="F1358" s="119" t="n">
        <v>46225</v>
      </c>
      <c r="G1358" s="119" t="n">
        <v>46226</v>
      </c>
      <c r="H1358" s="119" t="n">
        <v>46293</v>
      </c>
      <c r="I1358" s="4" t="n">
        <v>0</v>
      </c>
      <c r="J1358" s="4" t="n">
        <v>100</v>
      </c>
      <c r="K1358" s="4" t="n">
        <v>100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31123045</v>
      </c>
      <c r="C1359" s="4" t="inlineStr">
        <is>
          <t>MUDANÇA DO ALMOXARIFADO</t>
        </is>
      </c>
      <c r="D1359" s="4" t="inlineStr">
        <is>
          <t>MONTAGEM DAS DIVISÓRIAS</t>
        </is>
      </c>
      <c r="E1359" s="4" t="inlineStr">
        <is>
          <t>6º SUBSOLO</t>
        </is>
      </c>
      <c r="F1359" s="119" t="n">
        <v>46227</v>
      </c>
      <c r="G1359" s="119" t="n">
        <v>46233</v>
      </c>
      <c r="H1359" s="119" t="n">
        <v>46293</v>
      </c>
      <c r="I1359" s="4" t="n">
        <v>0</v>
      </c>
      <c r="J1359" s="4" t="n">
        <v>100</v>
      </c>
      <c r="K1359" s="4" t="n">
        <v>100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31123046</v>
      </c>
      <c r="C1360" s="4" t="inlineStr">
        <is>
          <t>MUDANÇA DO ALMOXARIFADO</t>
        </is>
      </c>
      <c r="D1360" s="4" t="inlineStr">
        <is>
          <t>MUDANÇA</t>
        </is>
      </c>
      <c r="E1360" s="4" t="inlineStr">
        <is>
          <t>6º SUBSOLO</t>
        </is>
      </c>
      <c r="F1360" s="119" t="n">
        <v>46234</v>
      </c>
      <c r="G1360" s="119" t="n">
        <v>46239</v>
      </c>
      <c r="H1360" s="119" t="n">
        <v>46293</v>
      </c>
      <c r="I1360" s="4" t="n">
        <v>0</v>
      </c>
      <c r="J1360" s="4" t="n">
        <v>100</v>
      </c>
      <c r="K1360" s="4" t="n">
        <v>100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26743728</v>
      </c>
      <c r="C1361" s="4" t="inlineStr">
        <is>
          <t>TRATAMENTO DE CONCRETO APARENTE</t>
        </is>
      </c>
      <c r="D1361" s="4" t="inlineStr">
        <is>
          <t>-</t>
        </is>
      </c>
      <c r="E1361" s="4" t="inlineStr">
        <is>
          <t>2º SUBSOLO</t>
        </is>
      </c>
      <c r="F1361" s="119" t="n">
        <v>46226</v>
      </c>
      <c r="G1361" s="119" t="n">
        <v>46269</v>
      </c>
      <c r="H1361" s="119" t="n">
        <v>46293</v>
      </c>
      <c r="I1361" s="4" t="n">
        <v>96.667</v>
      </c>
      <c r="J1361" s="4" t="n">
        <v>100</v>
      </c>
      <c r="K1361" s="4" t="n">
        <v>90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24939736</v>
      </c>
      <c r="C1362" s="4" t="inlineStr">
        <is>
          <t>ESTRUTURA TORRE - MEDIÇÃO</t>
        </is>
      </c>
      <c r="D1362" s="4" t="inlineStr">
        <is>
          <t>-</t>
        </is>
      </c>
      <c r="E1362" s="4" t="inlineStr">
        <is>
          <t>4º PAV.</t>
        </is>
      </c>
      <c r="F1362" s="119" t="n">
        <v>46226</v>
      </c>
      <c r="G1362" s="119" t="n">
        <v>46239</v>
      </c>
      <c r="H1362" s="119" t="n">
        <v>46293</v>
      </c>
      <c r="I1362" s="4" t="n">
        <v>100</v>
      </c>
      <c r="J1362" s="4" t="n">
        <v>100</v>
      </c>
      <c r="K1362" s="4" t="n">
        <v>100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9360246</v>
      </c>
      <c r="C1363" s="4" t="inlineStr">
        <is>
          <t>ESTRUTURA TORRE - MEDIÇÃO</t>
        </is>
      </c>
      <c r="D1363" s="4" t="inlineStr">
        <is>
          <t>Forma Pilar</t>
        </is>
      </c>
      <c r="E1363" s="4" t="inlineStr">
        <is>
          <t>4º PAV.</t>
        </is>
      </c>
      <c r="F1363" s="119" t="n">
        <v>46226</v>
      </c>
      <c r="G1363" s="119" t="n">
        <v>46231</v>
      </c>
      <c r="H1363" s="119" t="n">
        <v>46293</v>
      </c>
      <c r="I1363" s="4" t="n">
        <v>100</v>
      </c>
      <c r="J1363" s="4" t="n">
        <v>100</v>
      </c>
      <c r="K1363" s="4" t="n">
        <v>100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9360247</v>
      </c>
      <c r="C1364" s="4" t="inlineStr">
        <is>
          <t>ESTRUTURA TORRE - MEDIÇÃO</t>
        </is>
      </c>
      <c r="D1364" s="4" t="inlineStr">
        <is>
          <t>Armação Pilar</t>
        </is>
      </c>
      <c r="E1364" s="4" t="inlineStr">
        <is>
          <t>4º PAV.</t>
        </is>
      </c>
      <c r="F1364" s="119" t="n">
        <v>46231</v>
      </c>
      <c r="G1364" s="119" t="n">
        <v>46233</v>
      </c>
      <c r="H1364" s="119" t="n">
        <v>46293</v>
      </c>
      <c r="I1364" s="4" t="n">
        <v>100</v>
      </c>
      <c r="J1364" s="4" t="n">
        <v>100</v>
      </c>
      <c r="K1364" s="4" t="n">
        <v>100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9360248</v>
      </c>
      <c r="C1365" s="4" t="inlineStr">
        <is>
          <t>ESTRUTURA TORRE - MEDIÇÃO</t>
        </is>
      </c>
      <c r="D1365" s="4" t="inlineStr">
        <is>
          <t>Escoramento</t>
        </is>
      </c>
      <c r="E1365" s="4" t="inlineStr">
        <is>
          <t>4º PAV.</t>
        </is>
      </c>
      <c r="F1365" s="119" t="n">
        <v>46232</v>
      </c>
      <c r="G1365" s="119" t="n">
        <v>46232</v>
      </c>
      <c r="H1365" s="119" t="n">
        <v>46293</v>
      </c>
      <c r="I1365" s="4" t="n">
        <v>100</v>
      </c>
      <c r="J1365" s="4" t="n">
        <v>100</v>
      </c>
      <c r="K1365" s="4" t="n">
        <v>100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9360249</v>
      </c>
      <c r="C1366" s="4" t="inlineStr">
        <is>
          <t>ESTRUTURA TORRE - MEDIÇÃO</t>
        </is>
      </c>
      <c r="D1366" s="4" t="inlineStr">
        <is>
          <t>Concretagem Pilar</t>
        </is>
      </c>
      <c r="E1366" s="4" t="inlineStr">
        <is>
          <t>4º PAV.</t>
        </is>
      </c>
      <c r="F1366" s="119" t="n">
        <v>46233</v>
      </c>
      <c r="G1366" s="119" t="n">
        <v>46233</v>
      </c>
      <c r="H1366" s="119" t="n">
        <v>46293</v>
      </c>
      <c r="I1366" s="4" t="n">
        <v>100</v>
      </c>
      <c r="J1366" s="4" t="n">
        <v>100</v>
      </c>
      <c r="K1366" s="4" t="n">
        <v>100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9360250</v>
      </c>
      <c r="C1367" s="4" t="inlineStr">
        <is>
          <t>ESTRUTURA TORRE - MEDIÇÃO</t>
        </is>
      </c>
      <c r="D1367" s="4" t="inlineStr">
        <is>
          <t>Forma Vigas e Lajes</t>
        </is>
      </c>
      <c r="E1367" s="4" t="inlineStr">
        <is>
          <t>4º PAV.</t>
        </is>
      </c>
      <c r="F1367" s="119" t="n">
        <v>46234</v>
      </c>
      <c r="G1367" s="119" t="n">
        <v>46239</v>
      </c>
      <c r="H1367" s="119" t="n">
        <v>46293</v>
      </c>
      <c r="I1367" s="4" t="n">
        <v>100</v>
      </c>
      <c r="J1367" s="4" t="n">
        <v>100</v>
      </c>
      <c r="K1367" s="4" t="n">
        <v>100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9360251</v>
      </c>
      <c r="C1368" s="4" t="inlineStr">
        <is>
          <t>ESTRUTURA TORRE - MEDIÇÃO</t>
        </is>
      </c>
      <c r="D1368" s="4" t="inlineStr">
        <is>
          <t>Armação Vigas e Lajes</t>
        </is>
      </c>
      <c r="E1368" s="4" t="inlineStr">
        <is>
          <t>4º PAV.</t>
        </is>
      </c>
      <c r="F1368" s="119" t="n">
        <v>46237</v>
      </c>
      <c r="G1368" s="119" t="n">
        <v>46239</v>
      </c>
      <c r="H1368" s="119" t="n">
        <v>46293</v>
      </c>
      <c r="I1368" s="4" t="n">
        <v>100</v>
      </c>
      <c r="J1368" s="4" t="n">
        <v>100</v>
      </c>
      <c r="K1368" s="4" t="n">
        <v>100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9360252</v>
      </c>
      <c r="C1369" s="4" t="inlineStr">
        <is>
          <t>ESTRUTURA TORRE - MEDIÇÃO</t>
        </is>
      </c>
      <c r="D1369" s="4" t="inlineStr">
        <is>
          <t>Passagem Hidráulica</t>
        </is>
      </c>
      <c r="E1369" s="4" t="inlineStr">
        <is>
          <t>4º PAV.</t>
        </is>
      </c>
      <c r="F1369" s="119" t="n">
        <v>46238</v>
      </c>
      <c r="G1369" s="119" t="n">
        <v>46238</v>
      </c>
      <c r="H1369" s="119" t="n">
        <v>46293</v>
      </c>
      <c r="I1369" s="4" t="n">
        <v>100</v>
      </c>
      <c r="J1369" s="4" t="n">
        <v>100</v>
      </c>
      <c r="K1369" s="4" t="n">
        <v>100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9360253</v>
      </c>
      <c r="C1370" s="4" t="inlineStr">
        <is>
          <t>ESTRUTURA TORRE - MEDIÇÃO</t>
        </is>
      </c>
      <c r="D1370" s="4" t="inlineStr">
        <is>
          <t>Passagem Elétrica</t>
        </is>
      </c>
      <c r="E1370" s="4" t="inlineStr">
        <is>
          <t>4º PAV.</t>
        </is>
      </c>
      <c r="F1370" s="119" t="n">
        <v>46238</v>
      </c>
      <c r="G1370" s="119" t="n">
        <v>46238</v>
      </c>
      <c r="H1370" s="119" t="n">
        <v>46293</v>
      </c>
      <c r="I1370" s="4" t="n">
        <v>100</v>
      </c>
      <c r="J1370" s="4" t="n">
        <v>100</v>
      </c>
      <c r="K1370" s="4" t="n">
        <v>100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9360254</v>
      </c>
      <c r="C1371" s="4" t="inlineStr">
        <is>
          <t>ESTRUTURA TORRE - MEDIÇÃO</t>
        </is>
      </c>
      <c r="D1371" s="4" t="inlineStr">
        <is>
          <t>Concretagem</t>
        </is>
      </c>
      <c r="E1371" s="4" t="inlineStr">
        <is>
          <t>4º PAV.</t>
        </is>
      </c>
      <c r="F1371" s="119" t="n">
        <v>46239</v>
      </c>
      <c r="G1371" s="119" t="n">
        <v>46239</v>
      </c>
      <c r="H1371" s="119" t="n">
        <v>46293</v>
      </c>
      <c r="I1371" s="4" t="n">
        <v>100</v>
      </c>
      <c r="J1371" s="4" t="n">
        <v>100</v>
      </c>
      <c r="K1371" s="4" t="n">
        <v>100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44923177</v>
      </c>
      <c r="C1372" s="4" t="inlineStr">
        <is>
          <t>ALVENARIA</t>
        </is>
      </c>
      <c r="D1372" s="4" t="inlineStr">
        <is>
          <t>-</t>
        </is>
      </c>
      <c r="E1372" s="4" t="inlineStr">
        <is>
          <t>6º SUBSOLO</t>
        </is>
      </c>
      <c r="F1372" s="119" t="n">
        <v>46230</v>
      </c>
      <c r="G1372" s="119" t="n">
        <v>46293</v>
      </c>
      <c r="H1372" s="119" t="n">
        <v>46293</v>
      </c>
      <c r="I1372" s="4" t="n">
        <v>0</v>
      </c>
      <c r="J1372" s="4" t="n">
        <v>100</v>
      </c>
      <c r="K1372" s="4" t="n">
        <v>78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44084785</v>
      </c>
      <c r="C1373" s="4" t="inlineStr">
        <is>
          <t>FECHAMENTO ABAIXO DAS VIGAS DE COROAMENTO</t>
        </is>
      </c>
      <c r="D1373" s="4" t="inlineStr">
        <is>
          <t>-</t>
        </is>
      </c>
      <c r="E1373" s="4" t="inlineStr">
        <is>
          <t>SERVIÇOS INICIAIS</t>
        </is>
      </c>
      <c r="F1373" s="119" t="n">
        <v>46238</v>
      </c>
      <c r="G1373" s="119" t="n">
        <v>46286</v>
      </c>
      <c r="H1373" s="119" t="n">
        <v>46293</v>
      </c>
      <c r="I1373" s="4" t="n">
        <v>0</v>
      </c>
      <c r="J1373" s="4" t="n">
        <v>100</v>
      </c>
      <c r="K1373" s="4" t="n">
        <v>92.571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28098326</v>
      </c>
      <c r="C1374" s="4" t="inlineStr">
        <is>
          <t>FECHAMENTO ABAIXO DAS VIGAS DE COROAMENTO</t>
        </is>
      </c>
      <c r="D1374" s="4" t="inlineStr">
        <is>
          <t>LIMPEZA</t>
        </is>
      </c>
      <c r="E1374" s="4" t="inlineStr">
        <is>
          <t>SERVIÇOS INICIAIS</t>
        </is>
      </c>
      <c r="F1374" s="119" t="n">
        <v>46238</v>
      </c>
      <c r="G1374" s="119" t="n">
        <v>46251</v>
      </c>
      <c r="H1374" s="119" t="n">
        <v>46293</v>
      </c>
      <c r="I1374" s="4" t="n">
        <v>0</v>
      </c>
      <c r="J1374" s="4" t="n">
        <v>100</v>
      </c>
      <c r="K1374" s="4" t="n">
        <v>100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28098327</v>
      </c>
      <c r="C1375" s="4" t="inlineStr">
        <is>
          <t>FECHAMENTO ABAIXO DAS VIGAS DE COROAMENTO</t>
        </is>
      </c>
      <c r="D1375" s="4" t="inlineStr">
        <is>
          <t>DRENO</t>
        </is>
      </c>
      <c r="E1375" s="4" t="inlineStr">
        <is>
          <t>SERVIÇOS INICIAIS</t>
        </is>
      </c>
      <c r="F1375" s="119" t="n">
        <v>46246</v>
      </c>
      <c r="G1375" s="119" t="n">
        <v>46260</v>
      </c>
      <c r="H1375" s="119" t="n">
        <v>46293</v>
      </c>
      <c r="I1375" s="4" t="n">
        <v>0</v>
      </c>
      <c r="J1375" s="4" t="n">
        <v>100</v>
      </c>
      <c r="K1375" s="4" t="n">
        <v>100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28098328</v>
      </c>
      <c r="C1376" s="4" t="inlineStr">
        <is>
          <t>FECHAMENTO ABAIXO DAS VIGAS DE COROAMENTO</t>
        </is>
      </c>
      <c r="D1376" s="4" t="inlineStr">
        <is>
          <t>FURO E COLA/ARMAÇÃO</t>
        </is>
      </c>
      <c r="E1376" s="4" t="inlineStr">
        <is>
          <t>SERVIÇOS INICIAIS</t>
        </is>
      </c>
      <c r="F1376" s="119" t="n">
        <v>46255</v>
      </c>
      <c r="G1376" s="119" t="n">
        <v>46274</v>
      </c>
      <c r="H1376" s="119" t="n">
        <v>46293</v>
      </c>
      <c r="I1376" s="4" t="n">
        <v>0</v>
      </c>
      <c r="J1376" s="4" t="n">
        <v>100</v>
      </c>
      <c r="K1376" s="4" t="n">
        <v>87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28098329</v>
      </c>
      <c r="C1377" s="4" t="inlineStr">
        <is>
          <t>FECHAMENTO ABAIXO DAS VIGAS DE COROAMENTO</t>
        </is>
      </c>
      <c r="D1377" s="4" t="inlineStr">
        <is>
          <t>FORMA OU ALVENARIA</t>
        </is>
      </c>
      <c r="E1377" s="4" t="inlineStr">
        <is>
          <t>SERVIÇOS INICIAIS</t>
        </is>
      </c>
      <c r="F1377" s="119" t="n">
        <v>46265</v>
      </c>
      <c r="G1377" s="119" t="n">
        <v>46286</v>
      </c>
      <c r="H1377" s="119" t="n">
        <v>46293</v>
      </c>
      <c r="I1377" s="4" t="n">
        <v>0</v>
      </c>
      <c r="J1377" s="4" t="n">
        <v>100</v>
      </c>
      <c r="K1377" s="4" t="n">
        <v>87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26744965</v>
      </c>
      <c r="C1378" s="4" t="inlineStr">
        <is>
          <t>ALVENARIA</t>
        </is>
      </c>
      <c r="D1378" s="4" t="inlineStr">
        <is>
          <t>-</t>
        </is>
      </c>
      <c r="E1378" s="4" t="inlineStr">
        <is>
          <t>3º SUBSOLO - HALL, ELVADORES E CAIXA DE ESCADA</t>
        </is>
      </c>
      <c r="F1378" s="119" t="n">
        <v>46239</v>
      </c>
      <c r="G1378" s="119" t="n">
        <v>46248</v>
      </c>
      <c r="H1378" s="119" t="n">
        <v>46293</v>
      </c>
      <c r="I1378" s="4" t="n">
        <v>100</v>
      </c>
      <c r="J1378" s="4" t="n">
        <v>100</v>
      </c>
      <c r="K1378" s="4" t="n">
        <v>100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44922691</v>
      </c>
      <c r="C1379" s="4" t="inlineStr">
        <is>
          <t>INSTALAÇÕES ELÉTRICAS E ESPECIAIS(INFRA PAREDES)</t>
        </is>
      </c>
      <c r="D1379" s="4" t="inlineStr">
        <is>
          <t>-</t>
        </is>
      </c>
      <c r="E1379" s="4" t="inlineStr">
        <is>
          <t>3º SUBSOLO - HALL, ELVADORES E CAIXA DE ESCADA</t>
        </is>
      </c>
      <c r="F1379" s="119" t="n">
        <v>46240</v>
      </c>
      <c r="G1379" s="119" t="n">
        <v>46251</v>
      </c>
      <c r="H1379" s="119" t="n">
        <v>46293</v>
      </c>
      <c r="I1379" s="4" t="n">
        <v>0</v>
      </c>
      <c r="J1379" s="4" t="n">
        <v>100</v>
      </c>
      <c r="K1379" s="4" t="n">
        <v>100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46328869</v>
      </c>
      <c r="C1380" s="4" t="inlineStr">
        <is>
          <t>EXECUÇÃO DO CANTEIRO (REFEITÓRIO)</t>
        </is>
      </c>
      <c r="D1380" s="4" t="inlineStr">
        <is>
          <t>-</t>
        </is>
      </c>
      <c r="E1380" s="4" t="inlineStr">
        <is>
          <t>2º SUBSOLO</t>
        </is>
      </c>
      <c r="F1380" s="119" t="n">
        <v>46240</v>
      </c>
      <c r="G1380" s="119" t="n">
        <v>46269</v>
      </c>
      <c r="H1380" s="119" t="n">
        <v>46293</v>
      </c>
      <c r="I1380" s="4" t="n">
        <v>0</v>
      </c>
      <c r="J1380" s="4" t="n">
        <v>100</v>
      </c>
      <c r="K1380" s="4" t="n">
        <v>100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31059792</v>
      </c>
      <c r="C1381" s="4" t="inlineStr">
        <is>
          <t>EXECUÇÃO DO CANTEIRO (REFEITÓRIO)</t>
        </is>
      </c>
      <c r="D1381" s="4" t="inlineStr">
        <is>
          <t>REMANEJAMENTO DAS ESCORAS/LIMPEZA</t>
        </is>
      </c>
      <c r="E1381" s="4" t="inlineStr">
        <is>
          <t>2º SUBSOLO</t>
        </is>
      </c>
      <c r="F1381" s="119" t="n">
        <v>46240</v>
      </c>
      <c r="G1381" s="119" t="n">
        <v>46240</v>
      </c>
      <c r="H1381" s="119" t="n">
        <v>46293</v>
      </c>
      <c r="I1381" s="4" t="n">
        <v>0</v>
      </c>
      <c r="J1381" s="4" t="n">
        <v>100</v>
      </c>
      <c r="K1381" s="4" t="n">
        <v>100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31059793</v>
      </c>
      <c r="C1382" s="4" t="inlineStr">
        <is>
          <t>EXECUÇÃO DO CANTEIRO (REFEITÓRIO)</t>
        </is>
      </c>
      <c r="D1382" s="4" t="inlineStr">
        <is>
          <t>EXECUÇÃO DAS PAREDES(MADERITE)</t>
        </is>
      </c>
      <c r="E1382" s="4" t="inlineStr">
        <is>
          <t>2º SUBSOLO</t>
        </is>
      </c>
      <c r="F1382" s="119" t="n">
        <v>46241</v>
      </c>
      <c r="G1382" s="119" t="n">
        <v>46247</v>
      </c>
      <c r="H1382" s="119" t="n">
        <v>46293</v>
      </c>
      <c r="I1382" s="4" t="n">
        <v>0</v>
      </c>
      <c r="J1382" s="4" t="n">
        <v>100</v>
      </c>
      <c r="K1382" s="4" t="n">
        <v>100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31059794</v>
      </c>
      <c r="C1383" s="4" t="inlineStr">
        <is>
          <t>EXECUÇÃO DO CANTEIRO (REFEITÓRIO)</t>
        </is>
      </c>
      <c r="D1383" s="4" t="inlineStr">
        <is>
          <t>EXECUÇÃO DE TELAS</t>
        </is>
      </c>
      <c r="E1383" s="4" t="inlineStr">
        <is>
          <t>2º SUBSOLO</t>
        </is>
      </c>
      <c r="F1383" s="119" t="n">
        <v>46248</v>
      </c>
      <c r="G1383" s="119" t="n">
        <v>46251</v>
      </c>
      <c r="H1383" s="119" t="n">
        <v>46293</v>
      </c>
      <c r="I1383" s="4" t="n">
        <v>0</v>
      </c>
      <c r="J1383" s="4" t="n">
        <v>100</v>
      </c>
      <c r="K1383" s="4" t="n">
        <v>100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31059795</v>
      </c>
      <c r="C1384" s="4" t="inlineStr">
        <is>
          <t>EXECUÇÃO DO CANTEIRO (REFEITÓRIO)</t>
        </is>
      </c>
      <c r="D1384" s="4" t="inlineStr">
        <is>
          <t>INSTALAÇÕES ELÉTRICAS E HIDRÁULICAS</t>
        </is>
      </c>
      <c r="E1384" s="4" t="inlineStr">
        <is>
          <t>2º SUBSOLO</t>
        </is>
      </c>
      <c r="F1384" s="119" t="n">
        <v>46252</v>
      </c>
      <c r="G1384" s="119" t="n">
        <v>46261</v>
      </c>
      <c r="H1384" s="119" t="n">
        <v>46293</v>
      </c>
      <c r="I1384" s="4" t="n">
        <v>0</v>
      </c>
      <c r="J1384" s="4" t="n">
        <v>100</v>
      </c>
      <c r="K1384" s="4" t="n">
        <v>100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31059796</v>
      </c>
      <c r="C1385" s="4" t="inlineStr">
        <is>
          <t>EXECUÇÃO DO CANTEIRO (REFEITÓRIO)</t>
        </is>
      </c>
      <c r="D1385" s="4" t="inlineStr">
        <is>
          <t>PINTURA</t>
        </is>
      </c>
      <c r="E1385" s="4" t="inlineStr">
        <is>
          <t>2º SUBSOLO</t>
        </is>
      </c>
      <c r="F1385" s="119" t="n">
        <v>46262</v>
      </c>
      <c r="G1385" s="119" t="n">
        <v>46266</v>
      </c>
      <c r="H1385" s="119" t="n">
        <v>46293</v>
      </c>
      <c r="I1385" s="4" t="n">
        <v>0</v>
      </c>
      <c r="J1385" s="4" t="n">
        <v>100</v>
      </c>
      <c r="K1385" s="4" t="n">
        <v>100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31059797</v>
      </c>
      <c r="C1386" s="4" t="inlineStr">
        <is>
          <t>EXECUÇÃO DO CANTEIRO (REFEITÓRIO)</t>
        </is>
      </c>
      <c r="D1386" s="4" t="inlineStr">
        <is>
          <t>MUDANÇA</t>
        </is>
      </c>
      <c r="E1386" s="4" t="inlineStr">
        <is>
          <t>2º SUBSOLO</t>
        </is>
      </c>
      <c r="F1386" s="119" t="n">
        <v>46267</v>
      </c>
      <c r="G1386" s="119" t="n">
        <v>46269</v>
      </c>
      <c r="H1386" s="119" t="n">
        <v>46293</v>
      </c>
      <c r="I1386" s="4" t="n">
        <v>0</v>
      </c>
      <c r="J1386" s="4" t="n">
        <v>100</v>
      </c>
      <c r="K1386" s="4" t="n">
        <v>100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26744980</v>
      </c>
      <c r="C1387" s="4" t="inlineStr">
        <is>
          <t>ALVENARIA</t>
        </is>
      </c>
      <c r="D1387" s="4" t="inlineStr">
        <is>
          <t>-</t>
        </is>
      </c>
      <c r="E1387" s="4" t="inlineStr">
        <is>
          <t>4º SUBSOLO - HALL,  ELEVADORES E CAIXA DE ESCADA</t>
        </is>
      </c>
      <c r="F1387" s="119" t="n">
        <v>46244</v>
      </c>
      <c r="G1387" s="119" t="n">
        <v>46253</v>
      </c>
      <c r="H1387" s="119" t="n">
        <v>46293</v>
      </c>
      <c r="I1387" s="4" t="n">
        <v>100</v>
      </c>
      <c r="J1387" s="4" t="n">
        <v>100</v>
      </c>
      <c r="K1387" s="4" t="n">
        <v>100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44923021</v>
      </c>
      <c r="C1388" s="4" t="inlineStr">
        <is>
          <t>ALVENARIA</t>
        </is>
      </c>
      <c r="D1388" s="4" t="inlineStr">
        <is>
          <t>-</t>
        </is>
      </c>
      <c r="E1388" s="4" t="inlineStr">
        <is>
          <t>3º SUBSOLO - ÁREAS TÉCNICAS</t>
        </is>
      </c>
      <c r="F1388" s="119" t="n">
        <v>46244</v>
      </c>
      <c r="G1388" s="119" t="n">
        <v>46253</v>
      </c>
      <c r="H1388" s="119" t="n">
        <v>46293</v>
      </c>
      <c r="I1388" s="4" t="n">
        <v>0</v>
      </c>
      <c r="J1388" s="4" t="n">
        <v>100</v>
      </c>
      <c r="K1388" s="4" t="n">
        <v>100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44923079</v>
      </c>
      <c r="C1389" s="4" t="inlineStr">
        <is>
          <t>INSTALAÇÕES ELÉTRICAS E ESPECIAIS(INFRA PAREDES)</t>
        </is>
      </c>
      <c r="D1389" s="4" t="inlineStr">
        <is>
          <t>-</t>
        </is>
      </c>
      <c r="E1389" s="4" t="inlineStr">
        <is>
          <t>3º SUBSOLO - ÁREAS TÉCNICAS</t>
        </is>
      </c>
      <c r="F1389" s="119" t="n">
        <v>46244</v>
      </c>
      <c r="G1389" s="119" t="n">
        <v>46253</v>
      </c>
      <c r="H1389" s="119" t="n">
        <v>46293</v>
      </c>
      <c r="I1389" s="4" t="n">
        <v>0</v>
      </c>
      <c r="J1389" s="4" t="n">
        <v>100</v>
      </c>
      <c r="K1389" s="4" t="n">
        <v>100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44922993</v>
      </c>
      <c r="C1390" s="4" t="inlineStr">
        <is>
          <t>INFRA HIDRÁULICA PAREDES</t>
        </is>
      </c>
      <c r="D1390" s="4" t="inlineStr">
        <is>
          <t>-</t>
        </is>
      </c>
      <c r="E1390" s="4" t="inlineStr">
        <is>
          <t>3º SUBSOLO - ÁREAS TÉCNICAS</t>
        </is>
      </c>
      <c r="F1390" s="119" t="n">
        <v>46244</v>
      </c>
      <c r="G1390" s="119" t="n">
        <v>46253</v>
      </c>
      <c r="H1390" s="119" t="n">
        <v>46293</v>
      </c>
      <c r="I1390" s="4" t="n">
        <v>0</v>
      </c>
      <c r="J1390" s="4" t="n">
        <v>100</v>
      </c>
      <c r="K1390" s="4" t="n">
        <v>100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26735646</v>
      </c>
      <c r="C1391" s="4" t="inlineStr">
        <is>
          <t>ESTRUTURA - PROJEÇÃO ALAMEDA - MEDIÇÃO</t>
        </is>
      </c>
      <c r="D1391" s="4" t="inlineStr">
        <is>
          <t>-</t>
        </is>
      </c>
      <c r="E1391" s="4" t="inlineStr">
        <is>
          <t>2º PAV.</t>
        </is>
      </c>
      <c r="F1391" s="119" t="n">
        <v>46245</v>
      </c>
      <c r="G1391" s="119" t="n">
        <v>46267</v>
      </c>
      <c r="H1391" s="119" t="n">
        <v>46293</v>
      </c>
      <c r="I1391" s="4" t="n">
        <v>100</v>
      </c>
      <c r="J1391" s="4" t="n">
        <v>100</v>
      </c>
      <c r="K1391" s="4" t="n">
        <v>100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9522933</v>
      </c>
      <c r="C1392" s="4" t="inlineStr">
        <is>
          <t>ESTRUTURA - PROJEÇÃO ALAMEDA - MEDIÇÃO</t>
        </is>
      </c>
      <c r="D1392" s="4" t="inlineStr">
        <is>
          <t>Forma Pilar</t>
        </is>
      </c>
      <c r="E1392" s="4" t="inlineStr">
        <is>
          <t>2º PAV.</t>
        </is>
      </c>
      <c r="F1392" s="119" t="n">
        <v>46245</v>
      </c>
      <c r="G1392" s="119" t="n">
        <v>46247</v>
      </c>
      <c r="H1392" s="119" t="n">
        <v>46293</v>
      </c>
      <c r="I1392" s="4" t="n">
        <v>100</v>
      </c>
      <c r="J1392" s="4" t="n">
        <v>100</v>
      </c>
      <c r="K1392" s="4" t="n">
        <v>100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9522934</v>
      </c>
      <c r="C1393" s="4" t="inlineStr">
        <is>
          <t>ESTRUTURA - PROJEÇÃO ALAMEDA - MEDIÇÃO</t>
        </is>
      </c>
      <c r="D1393" s="4" t="inlineStr">
        <is>
          <t>Armação Pilar</t>
        </is>
      </c>
      <c r="E1393" s="4" t="inlineStr">
        <is>
          <t>2º PAV.</t>
        </is>
      </c>
      <c r="F1393" s="119" t="n">
        <v>46247</v>
      </c>
      <c r="G1393" s="119" t="n">
        <v>46251</v>
      </c>
      <c r="H1393" s="119" t="n">
        <v>46293</v>
      </c>
      <c r="I1393" s="4" t="n">
        <v>100</v>
      </c>
      <c r="J1393" s="4" t="n">
        <v>100</v>
      </c>
      <c r="K1393" s="4" t="n">
        <v>100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9522935</v>
      </c>
      <c r="C1394" s="4" t="inlineStr">
        <is>
          <t>ESTRUTURA - PROJEÇÃO ALAMEDA - MEDIÇÃO</t>
        </is>
      </c>
      <c r="D1394" s="4" t="inlineStr">
        <is>
          <t>Escoramento</t>
        </is>
      </c>
      <c r="E1394" s="4" t="inlineStr">
        <is>
          <t>2º PAV.</t>
        </is>
      </c>
      <c r="F1394" s="119" t="n">
        <v>46248</v>
      </c>
      <c r="G1394" s="119" t="n">
        <v>46254</v>
      </c>
      <c r="H1394" s="119" t="n">
        <v>46293</v>
      </c>
      <c r="I1394" s="4" t="n">
        <v>100</v>
      </c>
      <c r="J1394" s="4" t="n">
        <v>100</v>
      </c>
      <c r="K1394" s="4" t="n">
        <v>100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9522936</v>
      </c>
      <c r="C1395" s="4" t="inlineStr">
        <is>
          <t>ESTRUTURA - PROJEÇÃO ALAMEDA - MEDIÇÃO</t>
        </is>
      </c>
      <c r="D1395" s="4" t="inlineStr">
        <is>
          <t>Concretagem Pilar</t>
        </is>
      </c>
      <c r="E1395" s="4" t="inlineStr">
        <is>
          <t>2º PAV.</t>
        </is>
      </c>
      <c r="F1395" s="119" t="n">
        <v>46255</v>
      </c>
      <c r="G1395" s="119" t="n">
        <v>46255</v>
      </c>
      <c r="H1395" s="119" t="n">
        <v>46293</v>
      </c>
      <c r="I1395" s="4" t="n">
        <v>100</v>
      </c>
      <c r="J1395" s="4" t="n">
        <v>100</v>
      </c>
      <c r="K1395" s="4" t="n">
        <v>100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9522937</v>
      </c>
      <c r="C1396" s="4" t="inlineStr">
        <is>
          <t>ESTRUTURA - PROJEÇÃO ALAMEDA - MEDIÇÃO</t>
        </is>
      </c>
      <c r="D1396" s="4" t="inlineStr">
        <is>
          <t>Forma Vigas e Lajes</t>
        </is>
      </c>
      <c r="E1396" s="4" t="inlineStr">
        <is>
          <t>2º PAV.</t>
        </is>
      </c>
      <c r="F1396" s="119" t="n">
        <v>46258</v>
      </c>
      <c r="G1396" s="119" t="n">
        <v>46267</v>
      </c>
      <c r="H1396" s="119" t="n">
        <v>46293</v>
      </c>
      <c r="I1396" s="4" t="n">
        <v>100</v>
      </c>
      <c r="J1396" s="4" t="n">
        <v>100</v>
      </c>
      <c r="K1396" s="4" t="n">
        <v>100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9522938</v>
      </c>
      <c r="C1397" s="4" t="inlineStr">
        <is>
          <t>ESTRUTURA - PROJEÇÃO ALAMEDA - MEDIÇÃO</t>
        </is>
      </c>
      <c r="D1397" s="4" t="inlineStr">
        <is>
          <t>Armação Vigas e Lajes</t>
        </is>
      </c>
      <c r="E1397" s="4" t="inlineStr">
        <is>
          <t>2º PAV.</t>
        </is>
      </c>
      <c r="F1397" s="119" t="n">
        <v>46259</v>
      </c>
      <c r="G1397" s="119" t="n">
        <v>46261</v>
      </c>
      <c r="H1397" s="119" t="n">
        <v>46293</v>
      </c>
      <c r="I1397" s="4" t="n">
        <v>100</v>
      </c>
      <c r="J1397" s="4" t="n">
        <v>100</v>
      </c>
      <c r="K1397" s="4" t="n">
        <v>100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9522939</v>
      </c>
      <c r="C1398" s="4" t="inlineStr">
        <is>
          <t>ESTRUTURA - PROJEÇÃO ALAMEDA - MEDIÇÃO</t>
        </is>
      </c>
      <c r="D1398" s="4" t="inlineStr">
        <is>
          <t>Passagem Hidráulica</t>
        </is>
      </c>
      <c r="E1398" s="4" t="inlineStr">
        <is>
          <t>2º PAV.</t>
        </is>
      </c>
      <c r="F1398" s="119" t="n">
        <v>46260</v>
      </c>
      <c r="G1398" s="119" t="n">
        <v>46261</v>
      </c>
      <c r="H1398" s="119" t="n">
        <v>46293</v>
      </c>
      <c r="I1398" s="4" t="n">
        <v>100</v>
      </c>
      <c r="J1398" s="4" t="n">
        <v>100</v>
      </c>
      <c r="K1398" s="4" t="n">
        <v>100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9522940</v>
      </c>
      <c r="C1399" s="4" t="inlineStr">
        <is>
          <t>ESTRUTURA - PROJEÇÃO ALAMEDA - MEDIÇÃO</t>
        </is>
      </c>
      <c r="D1399" s="4" t="inlineStr">
        <is>
          <t>Passagem Elétrica</t>
        </is>
      </c>
      <c r="E1399" s="4" t="inlineStr">
        <is>
          <t>2º PAV.</t>
        </is>
      </c>
      <c r="F1399" s="119" t="n">
        <v>46261</v>
      </c>
      <c r="G1399" s="119" t="n">
        <v>46262</v>
      </c>
      <c r="H1399" s="119" t="n">
        <v>46293</v>
      </c>
      <c r="I1399" s="4" t="n">
        <v>100</v>
      </c>
      <c r="J1399" s="4" t="n">
        <v>100</v>
      </c>
      <c r="K1399" s="4" t="n">
        <v>100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9522941</v>
      </c>
      <c r="C1400" s="4" t="inlineStr">
        <is>
          <t>ESTRUTURA - PROJEÇÃO ALAMEDA - MEDIÇÃO</t>
        </is>
      </c>
      <c r="D1400" s="4" t="inlineStr">
        <is>
          <t>Concretagem</t>
        </is>
      </c>
      <c r="E1400" s="4" t="inlineStr">
        <is>
          <t>2º PAV.</t>
        </is>
      </c>
      <c r="F1400" s="119" t="n">
        <v>46265</v>
      </c>
      <c r="G1400" s="119" t="n">
        <v>46265</v>
      </c>
      <c r="H1400" s="119" t="n">
        <v>46293</v>
      </c>
      <c r="I1400" s="4" t="n">
        <v>100</v>
      </c>
      <c r="J1400" s="4" t="n">
        <v>100</v>
      </c>
      <c r="K1400" s="4" t="n">
        <v>100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36884427</v>
      </c>
      <c r="C1401" s="4" t="inlineStr">
        <is>
          <t>ESTRUTURA ALAMEDA - LOOKAHEAD</t>
        </is>
      </c>
      <c r="D1401" s="4" t="inlineStr">
        <is>
          <t>-</t>
        </is>
      </c>
      <c r="E1401" s="4" t="inlineStr">
        <is>
          <t>2º PAV.</t>
        </is>
      </c>
      <c r="F1401" s="119" t="n">
        <v>46245</v>
      </c>
      <c r="G1401" s="119" t="n">
        <v>46267</v>
      </c>
      <c r="H1401" s="119" t="n">
        <v>46293</v>
      </c>
      <c r="I1401" s="4" t="n">
        <v>100</v>
      </c>
      <c r="J1401" s="4" t="n">
        <v>100</v>
      </c>
      <c r="K1401" s="4" t="n">
        <v>100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14991674</v>
      </c>
      <c r="C1402" s="4" t="inlineStr">
        <is>
          <t>ESTRUTURA ALAMEDA - LOOKAHEAD</t>
        </is>
      </c>
      <c r="D1402" s="4" t="inlineStr">
        <is>
          <t>ARMAÇÃO DE PILARES</t>
        </is>
      </c>
      <c r="E1402" s="4" t="inlineStr">
        <is>
          <t>2º PAV.</t>
        </is>
      </c>
      <c r="F1402" s="119" t="n">
        <v>46245</v>
      </c>
      <c r="G1402" s="119" t="n">
        <v>46246</v>
      </c>
      <c r="H1402" s="119" t="n">
        <v>46293</v>
      </c>
      <c r="I1402" s="4" t="n">
        <v>100</v>
      </c>
      <c r="J1402" s="4" t="n">
        <v>100</v>
      </c>
      <c r="K1402" s="4" t="n">
        <v>100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14991675</v>
      </c>
      <c r="C1403" s="4" t="inlineStr">
        <is>
          <t>ESTRUTURA ALAMEDA - LOOKAHEAD</t>
        </is>
      </c>
      <c r="D1403" s="4" t="inlineStr">
        <is>
          <t>FORMA DE PILARES</t>
        </is>
      </c>
      <c r="E1403" s="4" t="inlineStr">
        <is>
          <t>2º PAV.</t>
        </is>
      </c>
      <c r="F1403" s="119" t="n">
        <v>46247</v>
      </c>
      <c r="G1403" s="119" t="n">
        <v>46252</v>
      </c>
      <c r="H1403" s="119" t="n">
        <v>46293</v>
      </c>
      <c r="I1403" s="4" t="n">
        <v>100</v>
      </c>
      <c r="J1403" s="4" t="n">
        <v>100</v>
      </c>
      <c r="K1403" s="4" t="n">
        <v>100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14991676</v>
      </c>
      <c r="C1404" s="4" t="inlineStr">
        <is>
          <t>ESTRUTURA ALAMEDA - LOOKAHEAD</t>
        </is>
      </c>
      <c r="D1404" s="4" t="inlineStr">
        <is>
          <t>ESCORAMENTO, BARROTEAMENTO E FORRAÇÃO</t>
        </is>
      </c>
      <c r="E1404" s="4" t="inlineStr">
        <is>
          <t>2º PAV.</t>
        </is>
      </c>
      <c r="F1404" s="119" t="n">
        <v>46248</v>
      </c>
      <c r="G1404" s="119" t="n">
        <v>46261</v>
      </c>
      <c r="H1404" s="119" t="n">
        <v>46293</v>
      </c>
      <c r="I1404" s="4" t="n">
        <v>100</v>
      </c>
      <c r="J1404" s="4" t="n">
        <v>100</v>
      </c>
      <c r="K1404" s="4" t="n">
        <v>100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14991677</v>
      </c>
      <c r="C1405" s="4" t="inlineStr">
        <is>
          <t>ESTRUTURA ALAMEDA - LOOKAHEAD</t>
        </is>
      </c>
      <c r="D1405" s="4" t="inlineStr">
        <is>
          <t>ARMAÇÃO VIGAS E LAJE</t>
        </is>
      </c>
      <c r="E1405" s="4" t="inlineStr">
        <is>
          <t>2º PAV.</t>
        </is>
      </c>
      <c r="F1405" s="119" t="n">
        <v>46260</v>
      </c>
      <c r="G1405" s="119" t="n">
        <v>46266</v>
      </c>
      <c r="H1405" s="119" t="n">
        <v>46293</v>
      </c>
      <c r="I1405" s="4" t="n">
        <v>100</v>
      </c>
      <c r="J1405" s="4" t="n">
        <v>100</v>
      </c>
      <c r="K1405" s="4" t="n">
        <v>100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14991678</v>
      </c>
      <c r="C1406" s="4" t="inlineStr">
        <is>
          <t>ESTRUTURA ALAMEDA - LOOKAHEAD</t>
        </is>
      </c>
      <c r="D1406" s="4" t="inlineStr">
        <is>
          <t>CONCRETAGEM VIGAS E LAJE</t>
        </is>
      </c>
      <c r="E1406" s="4" t="inlineStr">
        <is>
          <t>2º PAV.</t>
        </is>
      </c>
      <c r="F1406" s="119" t="n">
        <v>46267</v>
      </c>
      <c r="G1406" s="119" t="n">
        <v>46267</v>
      </c>
      <c r="H1406" s="119" t="n">
        <v>46293</v>
      </c>
      <c r="I1406" s="4" t="n">
        <v>100</v>
      </c>
      <c r="J1406" s="4" t="n">
        <v>100</v>
      </c>
      <c r="K1406" s="4" t="n">
        <v>100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48679984</v>
      </c>
      <c r="C1407" s="4" t="inlineStr">
        <is>
          <t>ESTRUTURA TORRE - LOOKAHEAD</t>
        </is>
      </c>
      <c r="D1407" s="4" t="inlineStr">
        <is>
          <t>-</t>
        </is>
      </c>
      <c r="E1407" s="4" t="inlineStr">
        <is>
          <t>5º PAV.</t>
        </is>
      </c>
      <c r="F1407" s="119" t="n">
        <v>46245</v>
      </c>
      <c r="G1407" s="119" t="n">
        <v>46254</v>
      </c>
      <c r="H1407" s="119" t="n">
        <v>46293</v>
      </c>
      <c r="I1407" s="4" t="n">
        <v>0</v>
      </c>
      <c r="J1407" s="4" t="n">
        <v>100</v>
      </c>
      <c r="K1407" s="4" t="n">
        <v>100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31847093</v>
      </c>
      <c r="C1408" s="4" t="inlineStr">
        <is>
          <t>ESTRUTURA TORRE - LOOKAHEAD</t>
        </is>
      </c>
      <c r="D1408" s="4" t="inlineStr">
        <is>
          <t>ARMAÇÃO DE PILAR</t>
        </is>
      </c>
      <c r="E1408" s="4" t="inlineStr">
        <is>
          <t>5º PAV.</t>
        </is>
      </c>
      <c r="F1408" s="119" t="n">
        <v>46245</v>
      </c>
      <c r="G1408" s="119" t="n">
        <v>46245</v>
      </c>
      <c r="H1408" s="119" t="n">
        <v>46293</v>
      </c>
      <c r="I1408" s="4" t="n">
        <v>0</v>
      </c>
      <c r="J1408" s="4" t="n">
        <v>100</v>
      </c>
      <c r="K1408" s="4" t="n">
        <v>100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31847094</v>
      </c>
      <c r="C1409" s="4" t="inlineStr">
        <is>
          <t>ESTRUTURA TORRE - LOOKAHEAD</t>
        </is>
      </c>
      <c r="D1409" s="4" t="inlineStr">
        <is>
          <t>FORMA DE PILAR</t>
        </is>
      </c>
      <c r="E1409" s="4" t="inlineStr">
        <is>
          <t>5º PAV.</t>
        </is>
      </c>
      <c r="F1409" s="119" t="n">
        <v>46246</v>
      </c>
      <c r="G1409" s="119" t="n">
        <v>46246</v>
      </c>
      <c r="H1409" s="119" t="n">
        <v>46293</v>
      </c>
      <c r="I1409" s="4" t="n">
        <v>0</v>
      </c>
      <c r="J1409" s="4" t="n">
        <v>100</v>
      </c>
      <c r="K1409" s="4" t="n">
        <v>100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31847095</v>
      </c>
      <c r="C1410" s="4" t="inlineStr">
        <is>
          <t>ESTRUTURA TORRE - LOOKAHEAD</t>
        </is>
      </c>
      <c r="D1410" s="4" t="inlineStr">
        <is>
          <t>ESCORAMENTO/BARROTEAMENTO/FORRAÇÃO</t>
        </is>
      </c>
      <c r="E1410" s="4" t="inlineStr">
        <is>
          <t>5º PAV.</t>
        </is>
      </c>
      <c r="F1410" s="119" t="n">
        <v>46247</v>
      </c>
      <c r="G1410" s="119" t="n">
        <v>46247</v>
      </c>
      <c r="H1410" s="119" t="n">
        <v>46293</v>
      </c>
      <c r="I1410" s="4" t="n">
        <v>0</v>
      </c>
      <c r="J1410" s="4" t="n">
        <v>100</v>
      </c>
      <c r="K1410" s="4" t="n">
        <v>100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31847096</v>
      </c>
      <c r="C1411" s="4" t="inlineStr">
        <is>
          <t>ESTRUTURA TORRE - LOOKAHEAD</t>
        </is>
      </c>
      <c r="D1411" s="4" t="inlineStr">
        <is>
          <t>ARMAÇÃO BEIRAL</t>
        </is>
      </c>
      <c r="E1411" s="4" t="inlineStr">
        <is>
          <t>5º PAV.</t>
        </is>
      </c>
      <c r="F1411" s="119" t="n">
        <v>46248</v>
      </c>
      <c r="G1411" s="119" t="n">
        <v>46248</v>
      </c>
      <c r="H1411" s="119" t="n">
        <v>46293</v>
      </c>
      <c r="I1411" s="4" t="n">
        <v>0</v>
      </c>
      <c r="J1411" s="4" t="n">
        <v>100</v>
      </c>
      <c r="K1411" s="4" t="n">
        <v>100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31847097</v>
      </c>
      <c r="C1412" s="4" t="inlineStr">
        <is>
          <t>ESTRUTURA TORRE - LOOKAHEAD</t>
        </is>
      </c>
      <c r="D1412" s="4" t="inlineStr">
        <is>
          <t>CONCRETAGEM BEIRAL</t>
        </is>
      </c>
      <c r="E1412" s="4" t="inlineStr">
        <is>
          <t>5º PAV.</t>
        </is>
      </c>
      <c r="F1412" s="119" t="n">
        <v>46251</v>
      </c>
      <c r="G1412" s="119" t="n">
        <v>46251</v>
      </c>
      <c r="H1412" s="119" t="n">
        <v>46293</v>
      </c>
      <c r="I1412" s="4" t="n">
        <v>0</v>
      </c>
      <c r="J1412" s="4" t="n">
        <v>100</v>
      </c>
      <c r="K1412" s="4" t="n">
        <v>100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31847098</v>
      </c>
      <c r="C1413" s="4" t="inlineStr">
        <is>
          <t>ESTRUTURA TORRE - LOOKAHEAD</t>
        </is>
      </c>
      <c r="D1413" s="4" t="inlineStr">
        <is>
          <t>ARMAÇÃO VIGAS E LAJES</t>
        </is>
      </c>
      <c r="E1413" s="4" t="inlineStr">
        <is>
          <t>5º PAV.</t>
        </is>
      </c>
      <c r="F1413" s="119" t="n">
        <v>46252</v>
      </c>
      <c r="G1413" s="119" t="n">
        <v>46253</v>
      </c>
      <c r="H1413" s="119" t="n">
        <v>46293</v>
      </c>
      <c r="I1413" s="4" t="n">
        <v>0</v>
      </c>
      <c r="J1413" s="4" t="n">
        <v>100</v>
      </c>
      <c r="K1413" s="4" t="n">
        <v>100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31847099</v>
      </c>
      <c r="C1414" s="4" t="inlineStr">
        <is>
          <t>ESTRUTURA TORRE - LOOKAHEAD</t>
        </is>
      </c>
      <c r="D1414" s="4" t="inlineStr">
        <is>
          <t>CONCRETAGEM LAJE</t>
        </is>
      </c>
      <c r="E1414" s="4" t="inlineStr">
        <is>
          <t>5º PAV.</t>
        </is>
      </c>
      <c r="F1414" s="119" t="n">
        <v>46254</v>
      </c>
      <c r="G1414" s="119" t="n">
        <v>46254</v>
      </c>
      <c r="H1414" s="119" t="n">
        <v>46293</v>
      </c>
      <c r="I1414" s="4" t="n">
        <v>0</v>
      </c>
      <c r="J1414" s="4" t="n">
        <v>100</v>
      </c>
      <c r="K1414" s="4" t="n">
        <v>100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26743763</v>
      </c>
      <c r="C1415" s="4" t="inlineStr">
        <is>
          <t>INSTALAÇÕES HIDRÁULICAS</t>
        </is>
      </c>
      <c r="D1415" s="4" t="inlineStr">
        <is>
          <t>-</t>
        </is>
      </c>
      <c r="E1415" s="4" t="inlineStr">
        <is>
          <t>4º SUBSOLO</t>
        </is>
      </c>
      <c r="F1415" s="119" t="n">
        <v>46246</v>
      </c>
      <c r="G1415" s="119" t="n">
        <v>46358</v>
      </c>
      <c r="H1415" s="119" t="n">
        <v>46293</v>
      </c>
      <c r="I1415" s="4" t="n">
        <v>86.667</v>
      </c>
      <c r="J1415" s="4" t="n">
        <v>50</v>
      </c>
      <c r="K1415" s="4" t="n">
        <v>50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24939697</v>
      </c>
      <c r="C1416" s="4" t="inlineStr">
        <is>
          <t>ESTRUTURA TORRE - MEDIÇÃO</t>
        </is>
      </c>
      <c r="D1416" s="4" t="inlineStr">
        <is>
          <t>-</t>
        </is>
      </c>
      <c r="E1416" s="4" t="inlineStr">
        <is>
          <t>5º PAV.</t>
        </is>
      </c>
      <c r="F1416" s="119" t="n">
        <v>46246</v>
      </c>
      <c r="G1416" s="119" t="n">
        <v>46254</v>
      </c>
      <c r="H1416" s="119" t="n">
        <v>46293</v>
      </c>
      <c r="I1416" s="4" t="n">
        <v>100</v>
      </c>
      <c r="J1416" s="4" t="n">
        <v>100</v>
      </c>
      <c r="K1416" s="4" t="n">
        <v>100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31404592</v>
      </c>
      <c r="C1417" s="4" t="inlineStr">
        <is>
          <t>ESTRUTURA TORRE - MEDIÇÃO</t>
        </is>
      </c>
      <c r="D1417" s="4" t="inlineStr">
        <is>
          <t>ARMAÇÃO DE PILARES/FORMA DE PILARES</t>
        </is>
      </c>
      <c r="E1417" s="4" t="inlineStr">
        <is>
          <t>5º PAV.</t>
        </is>
      </c>
      <c r="F1417" s="119" t="n">
        <v>46246</v>
      </c>
      <c r="G1417" s="119" t="n">
        <v>46246</v>
      </c>
      <c r="H1417" s="119" t="n">
        <v>46293</v>
      </c>
      <c r="I1417" s="4" t="n">
        <v>0</v>
      </c>
      <c r="J1417" s="4" t="n">
        <v>100</v>
      </c>
      <c r="K1417" s="4" t="n">
        <v>100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31404593</v>
      </c>
      <c r="C1418" s="4" t="inlineStr">
        <is>
          <t>ESTRUTURA TORRE - MEDIÇÃO</t>
        </is>
      </c>
      <c r="D1418" s="4" t="inlineStr">
        <is>
          <t>ARMAÇÃO DE PILAR/FORMA DE PILAR 50% BARROTEADO</t>
        </is>
      </c>
      <c r="E1418" s="4" t="inlineStr">
        <is>
          <t>5º PAV.</t>
        </is>
      </c>
      <c r="F1418" s="119" t="n">
        <v>46247</v>
      </c>
      <c r="G1418" s="119" t="n">
        <v>46247</v>
      </c>
      <c r="H1418" s="119" t="n">
        <v>46293</v>
      </c>
      <c r="I1418" s="4" t="n">
        <v>0</v>
      </c>
      <c r="J1418" s="4" t="n">
        <v>100</v>
      </c>
      <c r="K1418" s="4" t="n">
        <v>100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31404594</v>
      </c>
      <c r="C1419" s="4" t="inlineStr">
        <is>
          <t>ESTRUTURA TORRE - MEDIÇÃO</t>
        </is>
      </c>
      <c r="D1419" s="4" t="inlineStr">
        <is>
          <t>100 BARROTE/50% FORRO/100% FUNDO VIGAS</t>
        </is>
      </c>
      <c r="E1419" s="4" t="inlineStr">
        <is>
          <t>5º PAV.</t>
        </is>
      </c>
      <c r="F1419" s="119" t="n">
        <v>46248</v>
      </c>
      <c r="G1419" s="119" t="n">
        <v>46248</v>
      </c>
      <c r="H1419" s="119" t="n">
        <v>46293</v>
      </c>
      <c r="I1419" s="4" t="n">
        <v>0</v>
      </c>
      <c r="J1419" s="4" t="n">
        <v>100</v>
      </c>
      <c r="K1419" s="4" t="n">
        <v>100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31404595</v>
      </c>
      <c r="C1420" s="4" t="inlineStr">
        <is>
          <t>ESTRUTURA TORRE - MEDIÇÃO</t>
        </is>
      </c>
      <c r="D1420" s="4" t="inlineStr">
        <is>
          <t>100% FORRO/FORMA PILAR 9 E 12/50% ARMAÇÃO VIGAS E LAJE</t>
        </is>
      </c>
      <c r="E1420" s="4" t="inlineStr">
        <is>
          <t>5º PAV.</t>
        </is>
      </c>
      <c r="F1420" s="119" t="n">
        <v>46251</v>
      </c>
      <c r="G1420" s="119" t="n">
        <v>46251</v>
      </c>
      <c r="H1420" s="119" t="n">
        <v>46293</v>
      </c>
      <c r="I1420" s="4" t="n">
        <v>0</v>
      </c>
      <c r="J1420" s="4" t="n">
        <v>100</v>
      </c>
      <c r="K1420" s="4" t="n">
        <v>100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31404596</v>
      </c>
      <c r="C1421" s="4" t="inlineStr">
        <is>
          <t>ESTRUTURA TORRE - MEDIÇÃO</t>
        </is>
      </c>
      <c r="D1421" s="4" t="inlineStr">
        <is>
          <t>CONCRETO DE PILAR/100% ARMAÇÃO POSITIVA/50% NEGATIVA</t>
        </is>
      </c>
      <c r="E1421" s="4" t="inlineStr">
        <is>
          <t>5º PAV.</t>
        </is>
      </c>
      <c r="F1421" s="119" t="n">
        <v>46252</v>
      </c>
      <c r="G1421" s="119" t="n">
        <v>46252</v>
      </c>
      <c r="H1421" s="119" t="n">
        <v>46293</v>
      </c>
      <c r="I1421" s="4" t="n">
        <v>0</v>
      </c>
      <c r="J1421" s="4" t="n">
        <v>100</v>
      </c>
      <c r="K1421" s="4" t="n">
        <v>100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31404597</v>
      </c>
      <c r="C1422" s="4" t="inlineStr">
        <is>
          <t>ESTRUTURA TORRE - MEDIÇÃO</t>
        </is>
      </c>
      <c r="D1422" s="4" t="inlineStr">
        <is>
          <t>100% FORMA/80% ARMAÇÃO LAJE</t>
        </is>
      </c>
      <c r="E1422" s="4" t="inlineStr">
        <is>
          <t>5º PAV.</t>
        </is>
      </c>
      <c r="F1422" s="119" t="n">
        <v>46253</v>
      </c>
      <c r="G1422" s="119" t="n">
        <v>46253</v>
      </c>
      <c r="H1422" s="119" t="n">
        <v>46293</v>
      </c>
      <c r="I1422" s="4" t="n">
        <v>0</v>
      </c>
      <c r="J1422" s="4" t="n">
        <v>100</v>
      </c>
      <c r="K1422" s="4" t="n">
        <v>100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31404598</v>
      </c>
      <c r="C1423" s="4" t="inlineStr">
        <is>
          <t>ESTRUTURA TORRE - MEDIÇÃO</t>
        </is>
      </c>
      <c r="D1423" s="4" t="inlineStr">
        <is>
          <t>CONCRETAGEM DA LAJE</t>
        </is>
      </c>
      <c r="E1423" s="4" t="inlineStr">
        <is>
          <t>5º PAV.</t>
        </is>
      </c>
      <c r="F1423" s="119" t="n">
        <v>46254</v>
      </c>
      <c r="G1423" s="119" t="n">
        <v>46254</v>
      </c>
      <c r="H1423" s="119" t="n">
        <v>46293</v>
      </c>
      <c r="I1423" s="4" t="n">
        <v>0</v>
      </c>
      <c r="J1423" s="4" t="n">
        <v>100</v>
      </c>
      <c r="K1423" s="4" t="n">
        <v>100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26743758</v>
      </c>
      <c r="C1424" s="4" t="inlineStr">
        <is>
          <t>TRATAMENTO DE CONCRETO APARENTE</t>
        </is>
      </c>
      <c r="D1424" s="4" t="inlineStr">
        <is>
          <t>-</t>
        </is>
      </c>
      <c r="E1424" s="4" t="inlineStr">
        <is>
          <t>4º SUBSOLO</t>
        </is>
      </c>
      <c r="F1424" s="119" t="n">
        <v>46248</v>
      </c>
      <c r="G1424" s="119" t="n">
        <v>46317</v>
      </c>
      <c r="H1424" s="119" t="n">
        <v>46293</v>
      </c>
      <c r="I1424" s="4" t="n">
        <v>100</v>
      </c>
      <c r="J1424" s="4" t="n">
        <v>43.334</v>
      </c>
      <c r="K1424" s="4" t="n">
        <v>16.667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46533765</v>
      </c>
      <c r="C1425" s="4" t="inlineStr">
        <is>
          <t>ALVENARIA FACHADA LATERAL CHOPP DA FÁBRICA</t>
        </is>
      </c>
      <c r="D1425" s="4" t="inlineStr">
        <is>
          <t>-</t>
        </is>
      </c>
      <c r="E1425" s="4" t="inlineStr">
        <is>
          <t>1º PAV. - TÉRREO ALAMEDA</t>
        </is>
      </c>
      <c r="F1425" s="119" t="n">
        <v>46248</v>
      </c>
      <c r="G1425" s="119" t="n">
        <v>46276</v>
      </c>
      <c r="H1425" s="119" t="n">
        <v>46293</v>
      </c>
      <c r="I1425" s="4" t="n">
        <v>0</v>
      </c>
      <c r="J1425" s="4" t="n">
        <v>100</v>
      </c>
      <c r="K1425" s="4" t="n">
        <v>100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26743740</v>
      </c>
      <c r="C1426" s="4" t="inlineStr">
        <is>
          <t>ALVENARIA</t>
        </is>
      </c>
      <c r="D1426" s="4" t="inlineStr">
        <is>
          <t>-</t>
        </is>
      </c>
      <c r="E1426" s="4" t="inlineStr">
        <is>
          <t>2º SUBSOLO</t>
        </is>
      </c>
      <c r="F1426" s="119" t="n">
        <v>46251</v>
      </c>
      <c r="G1426" s="119" t="n">
        <v>46279</v>
      </c>
      <c r="H1426" s="119" t="n">
        <v>46293</v>
      </c>
      <c r="I1426" s="4" t="n">
        <v>80</v>
      </c>
      <c r="J1426" s="4" t="n">
        <v>100</v>
      </c>
      <c r="K1426" s="4" t="n">
        <v>95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48679975</v>
      </c>
      <c r="C1427" s="4" t="inlineStr">
        <is>
          <t>ESTRUTURA TORRE - LOOKAHEAD</t>
        </is>
      </c>
      <c r="D1427" s="4" t="inlineStr">
        <is>
          <t>-</t>
        </is>
      </c>
      <c r="E1427" s="4" t="inlineStr">
        <is>
          <t>6º PAV.</t>
        </is>
      </c>
      <c r="F1427" s="119" t="n">
        <v>46254</v>
      </c>
      <c r="G1427" s="119" t="n">
        <v>46265</v>
      </c>
      <c r="H1427" s="119" t="n">
        <v>46293</v>
      </c>
      <c r="I1427" s="4" t="n">
        <v>0</v>
      </c>
      <c r="J1427" s="4" t="n">
        <v>100</v>
      </c>
      <c r="K1427" s="4" t="n">
        <v>100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31847054</v>
      </c>
      <c r="C1428" s="4" t="inlineStr">
        <is>
          <t>ESTRUTURA TORRE - LOOKAHEAD</t>
        </is>
      </c>
      <c r="D1428" s="4" t="inlineStr">
        <is>
          <t>ARMAÇÃO DE PILAR</t>
        </is>
      </c>
      <c r="E1428" s="4" t="inlineStr">
        <is>
          <t>6º PAV.</t>
        </is>
      </c>
      <c r="F1428" s="119" t="n">
        <v>46254</v>
      </c>
      <c r="G1428" s="119" t="n">
        <v>46254</v>
      </c>
      <c r="H1428" s="119" t="n">
        <v>46293</v>
      </c>
      <c r="I1428" s="4" t="n">
        <v>0</v>
      </c>
      <c r="J1428" s="4" t="n">
        <v>100</v>
      </c>
      <c r="K1428" s="4" t="n">
        <v>100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31847055</v>
      </c>
      <c r="C1429" s="4" t="inlineStr">
        <is>
          <t>ESTRUTURA TORRE - LOOKAHEAD</t>
        </is>
      </c>
      <c r="D1429" s="4" t="inlineStr">
        <is>
          <t>FORMA DE PILAR</t>
        </is>
      </c>
      <c r="E1429" s="4" t="inlineStr">
        <is>
          <t>6º PAV.</t>
        </is>
      </c>
      <c r="F1429" s="119" t="n">
        <v>46255</v>
      </c>
      <c r="G1429" s="119" t="n">
        <v>46255</v>
      </c>
      <c r="H1429" s="119" t="n">
        <v>46293</v>
      </c>
      <c r="I1429" s="4" t="n">
        <v>0</v>
      </c>
      <c r="J1429" s="4" t="n">
        <v>100</v>
      </c>
      <c r="K1429" s="4" t="n">
        <v>100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31847056</v>
      </c>
      <c r="C1430" s="4" t="inlineStr">
        <is>
          <t>ESTRUTURA TORRE - LOOKAHEAD</t>
        </is>
      </c>
      <c r="D1430" s="4" t="inlineStr">
        <is>
          <t>ESCORAMENTO/BARROTEAMENTO/FORRAÇÃO</t>
        </is>
      </c>
      <c r="E1430" s="4" t="inlineStr">
        <is>
          <t>6º PAV.</t>
        </is>
      </c>
      <c r="F1430" s="119" t="n">
        <v>46258</v>
      </c>
      <c r="G1430" s="119" t="n">
        <v>46259</v>
      </c>
      <c r="H1430" s="119" t="n">
        <v>46293</v>
      </c>
      <c r="I1430" s="4" t="n">
        <v>0</v>
      </c>
      <c r="J1430" s="4" t="n">
        <v>100</v>
      </c>
      <c r="K1430" s="4" t="n">
        <v>100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31847057</v>
      </c>
      <c r="C1431" s="4" t="inlineStr">
        <is>
          <t>ESTRUTURA TORRE - LOOKAHEAD</t>
        </is>
      </c>
      <c r="D1431" s="4" t="inlineStr">
        <is>
          <t>ARMAÇÃO BEIRAL</t>
        </is>
      </c>
      <c r="E1431" s="4" t="inlineStr">
        <is>
          <t>6º PAV.</t>
        </is>
      </c>
      <c r="F1431" s="119" t="n">
        <v>46260</v>
      </c>
      <c r="G1431" s="119" t="n">
        <v>46260</v>
      </c>
      <c r="H1431" s="119" t="n">
        <v>46293</v>
      </c>
      <c r="I1431" s="4" t="n">
        <v>0</v>
      </c>
      <c r="J1431" s="4" t="n">
        <v>100</v>
      </c>
      <c r="K1431" s="4" t="n">
        <v>100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31847058</v>
      </c>
      <c r="C1432" s="4" t="inlineStr">
        <is>
          <t>ESTRUTURA TORRE - LOOKAHEAD</t>
        </is>
      </c>
      <c r="D1432" s="4" t="inlineStr">
        <is>
          <t>CONCRETAGEM BEIRAL</t>
        </is>
      </c>
      <c r="E1432" s="4" t="inlineStr">
        <is>
          <t>6º PAV.</t>
        </is>
      </c>
      <c r="F1432" s="119" t="n">
        <v>46261</v>
      </c>
      <c r="G1432" s="119" t="n">
        <v>46261</v>
      </c>
      <c r="H1432" s="119" t="n">
        <v>46293</v>
      </c>
      <c r="I1432" s="4" t="n">
        <v>0</v>
      </c>
      <c r="J1432" s="4" t="n">
        <v>100</v>
      </c>
      <c r="K1432" s="4" t="n">
        <v>100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31847059</v>
      </c>
      <c r="C1433" s="4" t="inlineStr">
        <is>
          <t>ESTRUTURA TORRE - LOOKAHEAD</t>
        </is>
      </c>
      <c r="D1433" s="4" t="inlineStr">
        <is>
          <t>ARMAÇÃO VIGAS E LAJES</t>
        </is>
      </c>
      <c r="E1433" s="4" t="inlineStr">
        <is>
          <t>6º PAV.</t>
        </is>
      </c>
      <c r="F1433" s="119" t="n">
        <v>46262</v>
      </c>
      <c r="G1433" s="119" t="n">
        <v>46262</v>
      </c>
      <c r="H1433" s="119" t="n">
        <v>46293</v>
      </c>
      <c r="I1433" s="4" t="n">
        <v>0</v>
      </c>
      <c r="J1433" s="4" t="n">
        <v>100</v>
      </c>
      <c r="K1433" s="4" t="n">
        <v>100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31847060</v>
      </c>
      <c r="C1434" s="4" t="inlineStr">
        <is>
          <t>ESTRUTURA TORRE - LOOKAHEAD</t>
        </is>
      </c>
      <c r="D1434" s="4" t="inlineStr">
        <is>
          <t>CONCRETAGEM LAJE</t>
        </is>
      </c>
      <c r="E1434" s="4" t="inlineStr">
        <is>
          <t>6º PAV.</t>
        </is>
      </c>
      <c r="F1434" s="119" t="n">
        <v>46265</v>
      </c>
      <c r="G1434" s="119" t="n">
        <v>46265</v>
      </c>
      <c r="H1434" s="119" t="n">
        <v>46293</v>
      </c>
      <c r="I1434" s="4" t="n">
        <v>0</v>
      </c>
      <c r="J1434" s="4" t="n">
        <v>100</v>
      </c>
      <c r="K1434" s="4" t="n">
        <v>100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39791776</v>
      </c>
      <c r="C1435" s="4" t="inlineStr">
        <is>
          <t>IMPERMEABILIZAÇÃO CORTINA 1 E 2 LOOKAHEAD</t>
        </is>
      </c>
      <c r="D1435" s="4" t="inlineStr">
        <is>
          <t>-</t>
        </is>
      </c>
      <c r="E1435" s="4" t="inlineStr">
        <is>
          <t>SERVIÇOS INICIAIS</t>
        </is>
      </c>
      <c r="F1435" s="119" t="n">
        <v>46255</v>
      </c>
      <c r="G1435" s="119" t="n">
        <v>46276</v>
      </c>
      <c r="H1435" s="119" t="n">
        <v>46293</v>
      </c>
      <c r="I1435" s="4" t="n">
        <v>100</v>
      </c>
      <c r="J1435" s="4" t="n">
        <v>100</v>
      </c>
      <c r="K1435" s="4" t="n">
        <v>87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26218316</v>
      </c>
      <c r="C1436" s="4" t="inlineStr">
        <is>
          <t>ESTRUTURA - PROJEÇÃO CONCORDIA - MEDIÇÃO</t>
        </is>
      </c>
      <c r="D1436" s="4" t="inlineStr">
        <is>
          <t>-</t>
        </is>
      </c>
      <c r="E1436" s="4" t="inlineStr">
        <is>
          <t>3º PAV. - PILOTIS</t>
        </is>
      </c>
      <c r="F1436" s="119" t="n">
        <v>46255</v>
      </c>
      <c r="G1436" s="119" t="n">
        <v>46295</v>
      </c>
      <c r="H1436" s="119" t="n">
        <v>46293</v>
      </c>
      <c r="I1436" s="4" t="n">
        <v>100</v>
      </c>
      <c r="J1436" s="4" t="n">
        <v>93.93939394</v>
      </c>
      <c r="K1436" s="4" t="n">
        <v>62.727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9364428</v>
      </c>
      <c r="C1437" s="4" t="inlineStr">
        <is>
          <t>ESTRUTURA - PROJEÇÃO CONCORDIA - MEDIÇÃO</t>
        </is>
      </c>
      <c r="D1437" s="4" t="inlineStr">
        <is>
          <t>Forma Pilar</t>
        </is>
      </c>
      <c r="E1437" s="4" t="inlineStr">
        <is>
          <t>3º PAV. - PILOTIS</t>
        </is>
      </c>
      <c r="F1437" s="119" t="n">
        <v>46255</v>
      </c>
      <c r="G1437" s="119" t="n">
        <v>46260</v>
      </c>
      <c r="H1437" s="119" t="n">
        <v>46293</v>
      </c>
      <c r="I1437" s="4" t="n">
        <v>100</v>
      </c>
      <c r="J1437" s="4" t="n">
        <v>100</v>
      </c>
      <c r="K1437" s="4" t="n">
        <v>100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9364429</v>
      </c>
      <c r="C1438" s="4" t="inlineStr">
        <is>
          <t>ESTRUTURA - PROJEÇÃO CONCORDIA - MEDIÇÃO</t>
        </is>
      </c>
      <c r="D1438" s="4" t="inlineStr">
        <is>
          <t>Armação Pilar</t>
        </is>
      </c>
      <c r="E1438" s="4" t="inlineStr">
        <is>
          <t>3º PAV. - PILOTIS</t>
        </is>
      </c>
      <c r="F1438" s="119" t="n">
        <v>46260</v>
      </c>
      <c r="G1438" s="119" t="n">
        <v>46261</v>
      </c>
      <c r="H1438" s="119" t="n">
        <v>46293</v>
      </c>
      <c r="I1438" s="4" t="n">
        <v>100</v>
      </c>
      <c r="J1438" s="4" t="n">
        <v>100</v>
      </c>
      <c r="K1438" s="4" t="n">
        <v>100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9364430</v>
      </c>
      <c r="C1439" s="4" t="inlineStr">
        <is>
          <t>ESTRUTURA - PROJEÇÃO CONCORDIA - MEDIÇÃO</t>
        </is>
      </c>
      <c r="D1439" s="4" t="inlineStr">
        <is>
          <t>Escoramento</t>
        </is>
      </c>
      <c r="E1439" s="4" t="inlineStr">
        <is>
          <t>3º PAV. - PILOTIS</t>
        </is>
      </c>
      <c r="F1439" s="119" t="n">
        <v>46261</v>
      </c>
      <c r="G1439" s="119" t="n">
        <v>46269</v>
      </c>
      <c r="H1439" s="119" t="n">
        <v>46293</v>
      </c>
      <c r="I1439" s="4" t="n">
        <v>100</v>
      </c>
      <c r="J1439" s="4" t="n">
        <v>100</v>
      </c>
      <c r="K1439" s="4" t="n">
        <v>100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9364431</v>
      </c>
      <c r="C1440" s="4" t="inlineStr">
        <is>
          <t>ESTRUTURA - PROJEÇÃO CONCORDIA - MEDIÇÃO</t>
        </is>
      </c>
      <c r="D1440" s="4" t="inlineStr">
        <is>
          <t>Concretagem Pilar</t>
        </is>
      </c>
      <c r="E1440" s="4" t="inlineStr">
        <is>
          <t>3º PAV. - PILOTIS</t>
        </is>
      </c>
      <c r="F1440" s="119" t="n">
        <v>46273</v>
      </c>
      <c r="G1440" s="119" t="n">
        <v>46273</v>
      </c>
      <c r="H1440" s="119" t="n">
        <v>46293</v>
      </c>
      <c r="I1440" s="4" t="n">
        <v>100</v>
      </c>
      <c r="J1440" s="4" t="n">
        <v>100</v>
      </c>
      <c r="K1440" s="4" t="n">
        <v>70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9364432</v>
      </c>
      <c r="C1441" s="4" t="inlineStr">
        <is>
          <t>ESTRUTURA - PROJEÇÃO CONCORDIA - MEDIÇÃO</t>
        </is>
      </c>
      <c r="D1441" s="4" t="inlineStr">
        <is>
          <t>Forma Vigas e Lajes</t>
        </is>
      </c>
      <c r="E1441" s="4" t="inlineStr">
        <is>
          <t>3º PAV. - PILOTIS</t>
        </is>
      </c>
      <c r="F1441" s="119" t="n">
        <v>46274</v>
      </c>
      <c r="G1441" s="119" t="n">
        <v>46282</v>
      </c>
      <c r="H1441" s="119" t="n">
        <v>46293</v>
      </c>
      <c r="I1441" s="4" t="n">
        <v>100</v>
      </c>
      <c r="J1441" s="4" t="n">
        <v>100</v>
      </c>
      <c r="K1441" s="4" t="n">
        <v>70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9364433</v>
      </c>
      <c r="C1442" s="4" t="inlineStr">
        <is>
          <t>ESTRUTURA - PROJEÇÃO CONCORDIA - MEDIÇÃO</t>
        </is>
      </c>
      <c r="D1442" s="4" t="inlineStr">
        <is>
          <t>Armação Vigas e Lajes</t>
        </is>
      </c>
      <c r="E1442" s="4" t="inlineStr">
        <is>
          <t>3º PAV. - PILOTIS</t>
        </is>
      </c>
      <c r="F1442" s="119" t="n">
        <v>46283</v>
      </c>
      <c r="G1442" s="119" t="n">
        <v>46293</v>
      </c>
      <c r="H1442" s="119" t="n">
        <v>46293</v>
      </c>
      <c r="I1442" s="4" t="n">
        <v>100</v>
      </c>
      <c r="J1442" s="4" t="n">
        <v>100</v>
      </c>
      <c r="K1442" s="4" t="n">
        <v>30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9364434</v>
      </c>
      <c r="C1443" s="4" t="inlineStr">
        <is>
          <t>ESTRUTURA - PROJEÇÃO CONCORDIA - MEDIÇÃO</t>
        </is>
      </c>
      <c r="D1443" s="4" t="inlineStr">
        <is>
          <t>Passagem Hidráulica</t>
        </is>
      </c>
      <c r="E1443" s="4" t="inlineStr">
        <is>
          <t>3º PAV. - PILOTIS</t>
        </is>
      </c>
      <c r="F1443" s="119" t="n">
        <v>46290</v>
      </c>
      <c r="G1443" s="119" t="n">
        <v>46293</v>
      </c>
      <c r="H1443" s="119" t="n">
        <v>46293</v>
      </c>
      <c r="I1443" s="4" t="n">
        <v>100</v>
      </c>
      <c r="J1443" s="4" t="n">
        <v>100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9364435</v>
      </c>
      <c r="C1444" s="4" t="inlineStr">
        <is>
          <t>ESTRUTURA - PROJEÇÃO CONCORDIA - MEDIÇÃO</t>
        </is>
      </c>
      <c r="D1444" s="4" t="inlineStr">
        <is>
          <t>Passagem Elétrica</t>
        </is>
      </c>
      <c r="E1444" s="4" t="inlineStr">
        <is>
          <t>3º PAV. - PILOTIS</t>
        </is>
      </c>
      <c r="F1444" s="119" t="n">
        <v>46293</v>
      </c>
      <c r="G1444" s="119" t="n">
        <v>46294</v>
      </c>
      <c r="H1444" s="119" t="n">
        <v>46293</v>
      </c>
      <c r="I1444" s="4" t="n">
        <v>100</v>
      </c>
      <c r="J1444" s="4" t="n">
        <v>50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9364436</v>
      </c>
      <c r="C1445" s="4" t="inlineStr">
        <is>
          <t>ESTRUTURA - PROJEÇÃO CONCORDIA - MEDIÇÃO</t>
        </is>
      </c>
      <c r="D1445" s="4" t="inlineStr">
        <is>
          <t>Concretagem</t>
        </is>
      </c>
      <c r="E1445" s="4" t="inlineStr">
        <is>
          <t>3º PAV. - PILOTIS</t>
        </is>
      </c>
      <c r="F1445" s="119" t="n">
        <v>46295</v>
      </c>
      <c r="G1445" s="119" t="n">
        <v>46295</v>
      </c>
      <c r="H1445" s="119" t="n">
        <v>46293</v>
      </c>
      <c r="I1445" s="4" t="n">
        <v>100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44888590</v>
      </c>
      <c r="C1446" s="4" t="inlineStr">
        <is>
          <t>ESTRUTURA - CONCORDIA LOOKAHEAD</t>
        </is>
      </c>
      <c r="D1446" s="4" t="inlineStr">
        <is>
          <t>-</t>
        </is>
      </c>
      <c r="E1446" s="4" t="inlineStr">
        <is>
          <t>3º PAV. - PILOTIS</t>
        </is>
      </c>
      <c r="F1446" s="119" t="n">
        <v>46255</v>
      </c>
      <c r="G1446" s="119" t="n">
        <v>46295</v>
      </c>
      <c r="H1446" s="119" t="n">
        <v>46293</v>
      </c>
      <c r="I1446" s="4" t="n">
        <v>0</v>
      </c>
      <c r="J1446" s="4" t="n">
        <v>92.59259259</v>
      </c>
      <c r="K1446" s="4" t="n">
        <v>48.889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28964854</v>
      </c>
      <c r="C1447" s="4" t="inlineStr">
        <is>
          <t>ESTRUTURA - CONCORDIA LOOKAHEAD</t>
        </is>
      </c>
      <c r="D1447" s="4" t="inlineStr">
        <is>
          <t>ARMAÇÃO DE PILARES</t>
        </is>
      </c>
      <c r="E1447" s="4" t="inlineStr">
        <is>
          <t>3º PAV. - PILOTIS</t>
        </is>
      </c>
      <c r="F1447" s="119" t="n">
        <v>46255</v>
      </c>
      <c r="G1447" s="119" t="n">
        <v>46258</v>
      </c>
      <c r="H1447" s="119" t="n">
        <v>46293</v>
      </c>
      <c r="I1447" s="4" t="n">
        <v>0</v>
      </c>
      <c r="J1447" s="4" t="n">
        <v>100</v>
      </c>
      <c r="K1447" s="4" t="n">
        <v>100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28964855</v>
      </c>
      <c r="C1448" s="4" t="inlineStr">
        <is>
          <t>ESTRUTURA - CONCORDIA LOOKAHEAD</t>
        </is>
      </c>
      <c r="D1448" s="4" t="inlineStr">
        <is>
          <t>FORMA DE PILARES</t>
        </is>
      </c>
      <c r="E1448" s="4" t="inlineStr">
        <is>
          <t>3º PAV. - PILOTIS</t>
        </is>
      </c>
      <c r="F1448" s="119" t="n">
        <v>46259</v>
      </c>
      <c r="G1448" s="119" t="n">
        <v>46262</v>
      </c>
      <c r="H1448" s="119" t="n">
        <v>46293</v>
      </c>
      <c r="I1448" s="4" t="n">
        <v>0</v>
      </c>
      <c r="J1448" s="4" t="n">
        <v>100</v>
      </c>
      <c r="K1448" s="4" t="n">
        <v>100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28964856</v>
      </c>
      <c r="C1449" s="4" t="inlineStr">
        <is>
          <t>ESTRUTURA - CONCORDIA LOOKAHEAD</t>
        </is>
      </c>
      <c r="D1449" s="4" t="inlineStr">
        <is>
          <t>ESCORAMENTO/BARROTEAMENTO/FORRAÇÃO</t>
        </is>
      </c>
      <c r="E1449" s="4" t="inlineStr">
        <is>
          <t>3º PAV. - PILOTIS</t>
        </is>
      </c>
      <c r="F1449" s="119" t="n">
        <v>46265</v>
      </c>
      <c r="G1449" s="119" t="n">
        <v>46275</v>
      </c>
      <c r="H1449" s="119" t="n">
        <v>46293</v>
      </c>
      <c r="I1449" s="4" t="n">
        <v>0</v>
      </c>
      <c r="J1449" s="4" t="n">
        <v>100</v>
      </c>
      <c r="K1449" s="4" t="n">
        <v>70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28964857</v>
      </c>
      <c r="C1450" s="4" t="inlineStr">
        <is>
          <t>ESTRUTURA - CONCORDIA LOOKAHEAD</t>
        </is>
      </c>
      <c r="D1450" s="4" t="inlineStr">
        <is>
          <t>ARMAÇÃO DO BEIRAL</t>
        </is>
      </c>
      <c r="E1450" s="4" t="inlineStr">
        <is>
          <t>3º PAV. - PILOTIS</t>
        </is>
      </c>
      <c r="F1450" s="119" t="n">
        <v>46279</v>
      </c>
      <c r="G1450" s="119" t="n">
        <v>46281</v>
      </c>
      <c r="H1450" s="119" t="n">
        <v>46293</v>
      </c>
      <c r="I1450" s="4" t="n">
        <v>0</v>
      </c>
      <c r="J1450" s="4" t="n">
        <v>100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28964922</v>
      </c>
      <c r="C1451" s="4" t="inlineStr">
        <is>
          <t>ESTRUTURA - CONCORDIA LOOKAHEAD</t>
        </is>
      </c>
      <c r="D1451" s="4" t="inlineStr">
        <is>
          <t>CONCRETAGEM DO BEIRAL</t>
        </is>
      </c>
      <c r="E1451" s="4" t="inlineStr">
        <is>
          <t>3º PAV. - PILOTIS</t>
        </is>
      </c>
      <c r="F1451" s="119" t="n">
        <v>46282</v>
      </c>
      <c r="G1451" s="119" t="n">
        <v>46282</v>
      </c>
      <c r="H1451" s="119" t="n">
        <v>46293</v>
      </c>
      <c r="I1451" s="4" t="n">
        <v>0</v>
      </c>
      <c r="J1451" s="4" t="n">
        <v>100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28964923</v>
      </c>
      <c r="C1452" s="4" t="inlineStr">
        <is>
          <t>ESTRUTURA - CONCORDIA LOOKAHEAD</t>
        </is>
      </c>
      <c r="D1452" s="4" t="inlineStr">
        <is>
          <t>ARMAÇÃO VIGAS E LAJE</t>
        </is>
      </c>
      <c r="E1452" s="4" t="inlineStr">
        <is>
          <t>3º PAV. - PILOTIS</t>
        </is>
      </c>
      <c r="F1452" s="119" t="n">
        <v>46283</v>
      </c>
      <c r="G1452" s="119" t="n">
        <v>46294</v>
      </c>
      <c r="H1452" s="119" t="n">
        <v>46293</v>
      </c>
      <c r="I1452" s="4" t="n">
        <v>0</v>
      </c>
      <c r="J1452" s="4" t="n">
        <v>87.5</v>
      </c>
      <c r="K1452" s="4" t="n">
        <v>20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28964924</v>
      </c>
      <c r="C1453" s="4" t="inlineStr">
        <is>
          <t>ESTRUTURA - CONCORDIA LOOKAHEAD</t>
        </is>
      </c>
      <c r="D1453" s="4" t="inlineStr">
        <is>
          <t>CONCRETAGEM DA LAJE</t>
        </is>
      </c>
      <c r="E1453" s="4" t="inlineStr">
        <is>
          <t>3º PAV. - PILOTIS</t>
        </is>
      </c>
      <c r="F1453" s="119" t="n">
        <v>46295</v>
      </c>
      <c r="G1453" s="119" t="n">
        <v>46295</v>
      </c>
      <c r="H1453" s="119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24939658</v>
      </c>
      <c r="C1454" s="4" t="inlineStr">
        <is>
          <t>ESTRUTURA TORRE - MEDIÇÃO</t>
        </is>
      </c>
      <c r="D1454" s="4" t="inlineStr">
        <is>
          <t>-</t>
        </is>
      </c>
      <c r="E1454" s="4" t="inlineStr">
        <is>
          <t>6º PAV.</t>
        </is>
      </c>
      <c r="F1454" s="119" t="n">
        <v>46255</v>
      </c>
      <c r="G1454" s="119" t="n">
        <v>46265</v>
      </c>
      <c r="H1454" s="119" t="n">
        <v>46293</v>
      </c>
      <c r="I1454" s="4" t="n">
        <v>100</v>
      </c>
      <c r="J1454" s="4" t="n">
        <v>100</v>
      </c>
      <c r="K1454" s="4" t="n">
        <v>100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9360167</v>
      </c>
      <c r="C1455" s="4" t="inlineStr">
        <is>
          <t>ESTRUTURA TORRE - MEDIÇÃO</t>
        </is>
      </c>
      <c r="D1455" s="4" t="inlineStr">
        <is>
          <t>Forma Pilar</t>
        </is>
      </c>
      <c r="E1455" s="4" t="inlineStr">
        <is>
          <t>6º PAV.</t>
        </is>
      </c>
      <c r="F1455" s="119" t="n">
        <v>46255</v>
      </c>
      <c r="G1455" s="119" t="n">
        <v>46259</v>
      </c>
      <c r="H1455" s="119" t="n">
        <v>46293</v>
      </c>
      <c r="I1455" s="4" t="n">
        <v>100</v>
      </c>
      <c r="J1455" s="4" t="n">
        <v>100</v>
      </c>
      <c r="K1455" s="4" t="n">
        <v>100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9360168</v>
      </c>
      <c r="C1456" s="4" t="inlineStr">
        <is>
          <t>ESTRUTURA TORRE - MEDIÇÃO</t>
        </is>
      </c>
      <c r="D1456" s="4" t="inlineStr">
        <is>
          <t>Armação Pilar</t>
        </is>
      </c>
      <c r="E1456" s="4" t="inlineStr">
        <is>
          <t>6º PAV.</t>
        </is>
      </c>
      <c r="F1456" s="119" t="n">
        <v>46255</v>
      </c>
      <c r="G1456" s="119" t="n">
        <v>46259</v>
      </c>
      <c r="H1456" s="119" t="n">
        <v>46293</v>
      </c>
      <c r="I1456" s="4" t="n">
        <v>100</v>
      </c>
      <c r="J1456" s="4" t="n">
        <v>100</v>
      </c>
      <c r="K1456" s="4" t="n">
        <v>100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9360169</v>
      </c>
      <c r="C1457" s="4" t="inlineStr">
        <is>
          <t>ESTRUTURA TORRE - MEDIÇÃO</t>
        </is>
      </c>
      <c r="D1457" s="4" t="inlineStr">
        <is>
          <t>Escoramento</t>
        </is>
      </c>
      <c r="E1457" s="4" t="inlineStr">
        <is>
          <t>6º PAV.</t>
        </is>
      </c>
      <c r="F1457" s="119" t="n">
        <v>46258</v>
      </c>
      <c r="G1457" s="119" t="n">
        <v>46258</v>
      </c>
      <c r="H1457" s="119" t="n">
        <v>46293</v>
      </c>
      <c r="I1457" s="4" t="n">
        <v>100</v>
      </c>
      <c r="J1457" s="4" t="n">
        <v>100</v>
      </c>
      <c r="K1457" s="4" t="n">
        <v>100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9360170</v>
      </c>
      <c r="C1458" s="4" t="inlineStr">
        <is>
          <t>ESTRUTURA TORRE - MEDIÇÃO</t>
        </is>
      </c>
      <c r="D1458" s="4" t="inlineStr">
        <is>
          <t>Concretagem Pilar</t>
        </is>
      </c>
      <c r="E1458" s="4" t="inlineStr">
        <is>
          <t>6º PAV.</t>
        </is>
      </c>
      <c r="F1458" s="119" t="n">
        <v>46259</v>
      </c>
      <c r="G1458" s="119" t="n">
        <v>46259</v>
      </c>
      <c r="H1458" s="119" t="n">
        <v>46293</v>
      </c>
      <c r="I1458" s="4" t="n">
        <v>100</v>
      </c>
      <c r="J1458" s="4" t="n">
        <v>100</v>
      </c>
      <c r="K1458" s="4" t="n">
        <v>100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9360171</v>
      </c>
      <c r="C1459" s="4" t="inlineStr">
        <is>
          <t>ESTRUTURA TORRE - MEDIÇÃO</t>
        </is>
      </c>
      <c r="D1459" s="4" t="inlineStr">
        <is>
          <t>Forma Vigas e Lajes</t>
        </is>
      </c>
      <c r="E1459" s="4" t="inlineStr">
        <is>
          <t>6º PAV.</t>
        </is>
      </c>
      <c r="F1459" s="119" t="n">
        <v>46260</v>
      </c>
      <c r="G1459" s="119" t="n">
        <v>46262</v>
      </c>
      <c r="H1459" s="119" t="n">
        <v>46293</v>
      </c>
      <c r="I1459" s="4" t="n">
        <v>100</v>
      </c>
      <c r="J1459" s="4" t="n">
        <v>100</v>
      </c>
      <c r="K1459" s="4" t="n">
        <v>100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9360172</v>
      </c>
      <c r="C1460" s="4" t="inlineStr">
        <is>
          <t>ESTRUTURA TORRE - MEDIÇÃO</t>
        </is>
      </c>
      <c r="D1460" s="4" t="inlineStr">
        <is>
          <t>Armação Vigas e Lajes</t>
        </is>
      </c>
      <c r="E1460" s="4" t="inlineStr">
        <is>
          <t>6º PAV.</t>
        </is>
      </c>
      <c r="F1460" s="119" t="n">
        <v>46261</v>
      </c>
      <c r="G1460" s="119" t="n">
        <v>46265</v>
      </c>
      <c r="H1460" s="119" t="n">
        <v>46293</v>
      </c>
      <c r="I1460" s="4" t="n">
        <v>100</v>
      </c>
      <c r="J1460" s="4" t="n">
        <v>100</v>
      </c>
      <c r="K1460" s="4" t="n">
        <v>100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9360173</v>
      </c>
      <c r="C1461" s="4" t="inlineStr">
        <is>
          <t>ESTRUTURA TORRE - MEDIÇÃO</t>
        </is>
      </c>
      <c r="D1461" s="4" t="inlineStr">
        <is>
          <t>Passagem Hidráulica</t>
        </is>
      </c>
      <c r="E1461" s="4" t="inlineStr">
        <is>
          <t>6º PAV.</t>
        </is>
      </c>
      <c r="F1461" s="119" t="n">
        <v>46260</v>
      </c>
      <c r="G1461" s="119" t="n">
        <v>46260</v>
      </c>
      <c r="H1461" s="119" t="n">
        <v>46293</v>
      </c>
      <c r="I1461" s="4" t="n">
        <v>100</v>
      </c>
      <c r="J1461" s="4" t="n">
        <v>100</v>
      </c>
      <c r="K1461" s="4" t="n">
        <v>100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9360174</v>
      </c>
      <c r="C1462" s="4" t="inlineStr">
        <is>
          <t>ESTRUTURA TORRE - MEDIÇÃO</t>
        </is>
      </c>
      <c r="D1462" s="4" t="inlineStr">
        <is>
          <t>Passagem Elétrica</t>
        </is>
      </c>
      <c r="E1462" s="4" t="inlineStr">
        <is>
          <t>6º PAV.</t>
        </is>
      </c>
      <c r="F1462" s="119" t="n">
        <v>46260</v>
      </c>
      <c r="G1462" s="119" t="n">
        <v>46260</v>
      </c>
      <c r="H1462" s="119" t="n">
        <v>46293</v>
      </c>
      <c r="I1462" s="4" t="n">
        <v>100</v>
      </c>
      <c r="J1462" s="4" t="n">
        <v>100</v>
      </c>
      <c r="K1462" s="4" t="n">
        <v>100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9360175</v>
      </c>
      <c r="C1463" s="4" t="inlineStr">
        <is>
          <t>ESTRUTURA TORRE - MEDIÇÃO</t>
        </is>
      </c>
      <c r="D1463" s="4" t="inlineStr">
        <is>
          <t>Concretagem</t>
        </is>
      </c>
      <c r="E1463" s="4" t="inlineStr">
        <is>
          <t>6º PAV.</t>
        </is>
      </c>
      <c r="F1463" s="119" t="n">
        <v>46261</v>
      </c>
      <c r="G1463" s="119" t="n">
        <v>46261</v>
      </c>
      <c r="H1463" s="119" t="n">
        <v>46293</v>
      </c>
      <c r="I1463" s="4" t="n">
        <v>100</v>
      </c>
      <c r="J1463" s="4" t="n">
        <v>100</v>
      </c>
      <c r="K1463" s="4" t="n">
        <v>100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44923272</v>
      </c>
      <c r="C1464" s="4" t="inlineStr">
        <is>
          <t>INSTALAÇÕES ELÉTRICAS E ESPECIAIS(INFRA PAREDES)</t>
        </is>
      </c>
      <c r="D1464" s="4" t="inlineStr">
        <is>
          <t>-</t>
        </is>
      </c>
      <c r="E1464" s="4" t="inlineStr">
        <is>
          <t>6º SUBSOLO</t>
        </is>
      </c>
      <c r="F1464" s="119" t="n">
        <v>46258</v>
      </c>
      <c r="G1464" s="119" t="n">
        <v>46325</v>
      </c>
      <c r="H1464" s="119" t="n">
        <v>46293</v>
      </c>
      <c r="I1464" s="4" t="n">
        <v>0</v>
      </c>
      <c r="J1464" s="4" t="n">
        <v>52.083</v>
      </c>
      <c r="K1464" s="4" t="n">
        <v>90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44923227</v>
      </c>
      <c r="C1465" s="4" t="inlineStr">
        <is>
          <t>INFRA HIDRÁULICA PAREDES</t>
        </is>
      </c>
      <c r="D1465" s="4" t="inlineStr">
        <is>
          <t>-</t>
        </is>
      </c>
      <c r="E1465" s="4" t="inlineStr">
        <is>
          <t>6º SUBSOLO</t>
        </is>
      </c>
      <c r="F1465" s="119" t="n">
        <v>46261</v>
      </c>
      <c r="G1465" s="119" t="n">
        <v>46325</v>
      </c>
      <c r="H1465" s="119" t="n">
        <v>46293</v>
      </c>
      <c r="I1465" s="4" t="n">
        <v>0</v>
      </c>
      <c r="J1465" s="4" t="n">
        <v>48.889</v>
      </c>
      <c r="K1465" s="4" t="n">
        <v>88.889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53205014</v>
      </c>
      <c r="C1466" s="4" t="inlineStr">
        <is>
          <t>POLIMENTO DE PISO DE CONCRETO LOOKAHEAD</t>
        </is>
      </c>
      <c r="D1466" s="4" t="inlineStr">
        <is>
          <t>-</t>
        </is>
      </c>
      <c r="E1466" s="4" t="inlineStr">
        <is>
          <t>3º SUBSOLO</t>
        </is>
      </c>
      <c r="F1466" s="119" t="n">
        <v>46266</v>
      </c>
      <c r="G1466" s="119" t="n">
        <v>46276</v>
      </c>
      <c r="H1466" s="119" t="n">
        <v>46293</v>
      </c>
      <c r="I1466" s="4" t="n">
        <v>0</v>
      </c>
      <c r="J1466" s="4" t="n">
        <v>100</v>
      </c>
      <c r="K1466" s="4" t="n">
        <v>90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24939619</v>
      </c>
      <c r="C1467" s="4" t="inlineStr">
        <is>
          <t>ESTRUTURA TORRE - MEDIÇÃO</t>
        </is>
      </c>
      <c r="D1467" s="4" t="inlineStr">
        <is>
          <t>-</t>
        </is>
      </c>
      <c r="E1467" s="4" t="inlineStr">
        <is>
          <t>7º PAV.</t>
        </is>
      </c>
      <c r="F1467" s="119" t="n">
        <v>46266</v>
      </c>
      <c r="G1467" s="119" t="n">
        <v>46275</v>
      </c>
      <c r="H1467" s="119" t="n">
        <v>46293</v>
      </c>
      <c r="I1467" s="4" t="n">
        <v>100</v>
      </c>
      <c r="J1467" s="4" t="n">
        <v>100</v>
      </c>
      <c r="K1467" s="4" t="n">
        <v>100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9360158</v>
      </c>
      <c r="C1468" s="4" t="inlineStr">
        <is>
          <t>ESTRUTURA TORRE - MEDIÇÃO</t>
        </is>
      </c>
      <c r="D1468" s="4" t="inlineStr">
        <is>
          <t>Forma Pilar</t>
        </is>
      </c>
      <c r="E1468" s="4" t="inlineStr">
        <is>
          <t>7º PAV.</t>
        </is>
      </c>
      <c r="F1468" s="119" t="n">
        <v>46266</v>
      </c>
      <c r="G1468" s="119" t="n">
        <v>46269</v>
      </c>
      <c r="H1468" s="119" t="n">
        <v>46293</v>
      </c>
      <c r="I1468" s="4" t="n">
        <v>100</v>
      </c>
      <c r="J1468" s="4" t="n">
        <v>100</v>
      </c>
      <c r="K1468" s="4" t="n">
        <v>100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9360159</v>
      </c>
      <c r="C1469" s="4" t="inlineStr">
        <is>
          <t>ESTRUTURA TORRE - MEDIÇÃO</t>
        </is>
      </c>
      <c r="D1469" s="4" t="inlineStr">
        <is>
          <t>Armação Pilar</t>
        </is>
      </c>
      <c r="E1469" s="4" t="inlineStr">
        <is>
          <t>7º PAV.</t>
        </is>
      </c>
      <c r="F1469" s="119" t="n">
        <v>46266</v>
      </c>
      <c r="G1469" s="119" t="n">
        <v>46268</v>
      </c>
      <c r="H1469" s="119" t="n">
        <v>46293</v>
      </c>
      <c r="I1469" s="4" t="n">
        <v>100</v>
      </c>
      <c r="J1469" s="4" t="n">
        <v>100</v>
      </c>
      <c r="K1469" s="4" t="n">
        <v>100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9360160</v>
      </c>
      <c r="C1470" s="4" t="inlineStr">
        <is>
          <t>ESTRUTURA TORRE - MEDIÇÃO</t>
        </is>
      </c>
      <c r="D1470" s="4" t="inlineStr">
        <is>
          <t>Escoramento</t>
        </is>
      </c>
      <c r="E1470" s="4" t="inlineStr">
        <is>
          <t>7º PAV.</t>
        </is>
      </c>
      <c r="F1470" s="119" t="n">
        <v>46267</v>
      </c>
      <c r="G1470" s="119" t="n">
        <v>46267</v>
      </c>
      <c r="H1470" s="119" t="n">
        <v>46293</v>
      </c>
      <c r="I1470" s="4" t="n">
        <v>100</v>
      </c>
      <c r="J1470" s="4" t="n">
        <v>100</v>
      </c>
      <c r="K1470" s="4" t="n">
        <v>100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9360161</v>
      </c>
      <c r="C1471" s="4" t="inlineStr">
        <is>
          <t>ESTRUTURA TORRE - MEDIÇÃO</t>
        </is>
      </c>
      <c r="D1471" s="4" t="inlineStr">
        <is>
          <t>Concretagem Pilar</t>
        </is>
      </c>
      <c r="E1471" s="4" t="inlineStr">
        <is>
          <t>7º PAV.</t>
        </is>
      </c>
      <c r="F1471" s="119" t="n">
        <v>46268</v>
      </c>
      <c r="G1471" s="119" t="n">
        <v>46268</v>
      </c>
      <c r="H1471" s="119" t="n">
        <v>46293</v>
      </c>
      <c r="I1471" s="4" t="n">
        <v>100</v>
      </c>
      <c r="J1471" s="4" t="n">
        <v>100</v>
      </c>
      <c r="K1471" s="4" t="n">
        <v>100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9360162</v>
      </c>
      <c r="C1472" s="4" t="inlineStr">
        <is>
          <t>ESTRUTURA TORRE - MEDIÇÃO</t>
        </is>
      </c>
      <c r="D1472" s="4" t="inlineStr">
        <is>
          <t>Forma Vigas e Lajes</t>
        </is>
      </c>
      <c r="E1472" s="4" t="inlineStr">
        <is>
          <t>7º PAV.</t>
        </is>
      </c>
      <c r="F1472" s="119" t="n">
        <v>46269</v>
      </c>
      <c r="G1472" s="119" t="n">
        <v>46274</v>
      </c>
      <c r="H1472" s="119" t="n">
        <v>46293</v>
      </c>
      <c r="I1472" s="4" t="n">
        <v>100</v>
      </c>
      <c r="J1472" s="4" t="n">
        <v>100</v>
      </c>
      <c r="K1472" s="4" t="n">
        <v>100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9360163</v>
      </c>
      <c r="C1473" s="4" t="inlineStr">
        <is>
          <t>ESTRUTURA TORRE - MEDIÇÃO</t>
        </is>
      </c>
      <c r="D1473" s="4" t="inlineStr">
        <is>
          <t>Armação Vigas e Lajes</t>
        </is>
      </c>
      <c r="E1473" s="4" t="inlineStr">
        <is>
          <t>7º PAV.</t>
        </is>
      </c>
      <c r="F1473" s="119" t="n">
        <v>46273</v>
      </c>
      <c r="G1473" s="119" t="n">
        <v>46275</v>
      </c>
      <c r="H1473" s="119" t="n">
        <v>46293</v>
      </c>
      <c r="I1473" s="4" t="n">
        <v>100</v>
      </c>
      <c r="J1473" s="4" t="n">
        <v>100</v>
      </c>
      <c r="K1473" s="4" t="n">
        <v>100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9360164</v>
      </c>
      <c r="C1474" s="4" t="inlineStr">
        <is>
          <t>ESTRUTURA TORRE - MEDIÇÃO</t>
        </is>
      </c>
      <c r="D1474" s="4" t="inlineStr">
        <is>
          <t>Passagem Hidráulica</t>
        </is>
      </c>
      <c r="E1474" s="4" t="inlineStr">
        <is>
          <t>7º PAV.</t>
        </is>
      </c>
      <c r="F1474" s="119" t="n">
        <v>46269</v>
      </c>
      <c r="G1474" s="119" t="n">
        <v>46269</v>
      </c>
      <c r="H1474" s="119" t="n">
        <v>46293</v>
      </c>
      <c r="I1474" s="4" t="n">
        <v>100</v>
      </c>
      <c r="J1474" s="4" t="n">
        <v>100</v>
      </c>
      <c r="K1474" s="4" t="n">
        <v>100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9360165</v>
      </c>
      <c r="C1475" s="4" t="inlineStr">
        <is>
          <t>ESTRUTURA TORRE - MEDIÇÃO</t>
        </is>
      </c>
      <c r="D1475" s="4" t="inlineStr">
        <is>
          <t>Passagem Elétrica</t>
        </is>
      </c>
      <c r="E1475" s="4" t="inlineStr">
        <is>
          <t>7º PAV.</t>
        </is>
      </c>
      <c r="F1475" s="119" t="n">
        <v>46269</v>
      </c>
      <c r="G1475" s="119" t="n">
        <v>46269</v>
      </c>
      <c r="H1475" s="119" t="n">
        <v>46293</v>
      </c>
      <c r="I1475" s="4" t="n">
        <v>100</v>
      </c>
      <c r="J1475" s="4" t="n">
        <v>100</v>
      </c>
      <c r="K1475" s="4" t="n">
        <v>100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9360166</v>
      </c>
      <c r="C1476" s="4" t="inlineStr">
        <is>
          <t>ESTRUTURA TORRE - MEDIÇÃO</t>
        </is>
      </c>
      <c r="D1476" s="4" t="inlineStr">
        <is>
          <t>Concretagem</t>
        </is>
      </c>
      <c r="E1476" s="4" t="inlineStr">
        <is>
          <t>7º PAV.</t>
        </is>
      </c>
      <c r="F1476" s="119" t="n">
        <v>46273</v>
      </c>
      <c r="G1476" s="119" t="n">
        <v>46273</v>
      </c>
      <c r="H1476" s="119" t="n">
        <v>46293</v>
      </c>
      <c r="I1476" s="4" t="n">
        <v>100</v>
      </c>
      <c r="J1476" s="4" t="n">
        <v>100</v>
      </c>
      <c r="K1476" s="4" t="n">
        <v>100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48679986</v>
      </c>
      <c r="C1477" s="4" t="inlineStr">
        <is>
          <t>ESTRUTURA TORRE - LOOKAHEAD</t>
        </is>
      </c>
      <c r="D1477" s="4" t="inlineStr">
        <is>
          <t>-</t>
        </is>
      </c>
      <c r="E1477" s="4" t="inlineStr">
        <is>
          <t>7º PAV.</t>
        </is>
      </c>
      <c r="F1477" s="119" t="n">
        <v>46266</v>
      </c>
      <c r="G1477" s="119" t="n">
        <v>46275</v>
      </c>
      <c r="H1477" s="119" t="n">
        <v>46293</v>
      </c>
      <c r="I1477" s="4" t="n">
        <v>0</v>
      </c>
      <c r="J1477" s="4" t="n">
        <v>100</v>
      </c>
      <c r="K1477" s="4" t="n">
        <v>100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31847101</v>
      </c>
      <c r="C1478" s="4" t="inlineStr">
        <is>
          <t>ESTRUTURA TORRE - LOOKAHEAD</t>
        </is>
      </c>
      <c r="D1478" s="4" t="inlineStr">
        <is>
          <t>ARMAÇÃO DE PILAR</t>
        </is>
      </c>
      <c r="E1478" s="4" t="inlineStr">
        <is>
          <t>7º PAV.</t>
        </is>
      </c>
      <c r="F1478" s="119" t="n">
        <v>46266</v>
      </c>
      <c r="G1478" s="119" t="n">
        <v>46266</v>
      </c>
      <c r="H1478" s="119" t="n">
        <v>46293</v>
      </c>
      <c r="I1478" s="4" t="n">
        <v>0</v>
      </c>
      <c r="J1478" s="4" t="n">
        <v>100</v>
      </c>
      <c r="K1478" s="4" t="n">
        <v>100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31847102</v>
      </c>
      <c r="C1479" s="4" t="inlineStr">
        <is>
          <t>ESTRUTURA TORRE - LOOKAHEAD</t>
        </is>
      </c>
      <c r="D1479" s="4" t="inlineStr">
        <is>
          <t>FORMA DE PILAR</t>
        </is>
      </c>
      <c r="E1479" s="4" t="inlineStr">
        <is>
          <t>7º PAV.</t>
        </is>
      </c>
      <c r="F1479" s="119" t="n">
        <v>46267</v>
      </c>
      <c r="G1479" s="119" t="n">
        <v>46267</v>
      </c>
      <c r="H1479" s="119" t="n">
        <v>46293</v>
      </c>
      <c r="I1479" s="4" t="n">
        <v>0</v>
      </c>
      <c r="J1479" s="4" t="n">
        <v>100</v>
      </c>
      <c r="K1479" s="4" t="n">
        <v>100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31847103</v>
      </c>
      <c r="C1480" s="4" t="inlineStr">
        <is>
          <t>ESTRUTURA TORRE - LOOKAHEAD</t>
        </is>
      </c>
      <c r="D1480" s="4" t="inlineStr">
        <is>
          <t>ESCORAMENTO/BARROTEAMENTO/FORRAÇÃO</t>
        </is>
      </c>
      <c r="E1480" s="4" t="inlineStr">
        <is>
          <t>7º PAV.</t>
        </is>
      </c>
      <c r="F1480" s="119" t="n">
        <v>46268</v>
      </c>
      <c r="G1480" s="119" t="n">
        <v>46268</v>
      </c>
      <c r="H1480" s="119" t="n">
        <v>46293</v>
      </c>
      <c r="I1480" s="4" t="n">
        <v>0</v>
      </c>
      <c r="J1480" s="4" t="n">
        <v>100</v>
      </c>
      <c r="K1480" s="4" t="n">
        <v>100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31847104</v>
      </c>
      <c r="C1481" s="4" t="inlineStr">
        <is>
          <t>ESTRUTURA TORRE - LOOKAHEAD</t>
        </is>
      </c>
      <c r="D1481" s="4" t="inlineStr">
        <is>
          <t>ARMAÇÃO BEIRAL</t>
        </is>
      </c>
      <c r="E1481" s="4" t="inlineStr">
        <is>
          <t>7º PAV.</t>
        </is>
      </c>
      <c r="F1481" s="119" t="n">
        <v>46269</v>
      </c>
      <c r="G1481" s="119" t="n">
        <v>46269</v>
      </c>
      <c r="H1481" s="119" t="n">
        <v>46293</v>
      </c>
      <c r="I1481" s="4" t="n">
        <v>0</v>
      </c>
      <c r="J1481" s="4" t="n">
        <v>100</v>
      </c>
      <c r="K1481" s="4" t="n">
        <v>100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31847105</v>
      </c>
      <c r="C1482" s="4" t="inlineStr">
        <is>
          <t>ESTRUTURA TORRE - LOOKAHEAD</t>
        </is>
      </c>
      <c r="D1482" s="4" t="inlineStr">
        <is>
          <t>CONCRETAGEM BEIRAL</t>
        </is>
      </c>
      <c r="E1482" s="4" t="inlineStr">
        <is>
          <t>7º PAV.</t>
        </is>
      </c>
      <c r="F1482" s="119" t="n">
        <v>46273</v>
      </c>
      <c r="G1482" s="119" t="n">
        <v>46273</v>
      </c>
      <c r="H1482" s="119" t="n">
        <v>46293</v>
      </c>
      <c r="I1482" s="4" t="n">
        <v>0</v>
      </c>
      <c r="J1482" s="4" t="n">
        <v>100</v>
      </c>
      <c r="K1482" s="4" t="n">
        <v>100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31847106</v>
      </c>
      <c r="C1483" s="4" t="inlineStr">
        <is>
          <t>ESTRUTURA TORRE - LOOKAHEAD</t>
        </is>
      </c>
      <c r="D1483" s="4" t="inlineStr">
        <is>
          <t>ARMAÇÃO VIGAS E LAJES</t>
        </is>
      </c>
      <c r="E1483" s="4" t="inlineStr">
        <is>
          <t>7º PAV.</t>
        </is>
      </c>
      <c r="F1483" s="119" t="n">
        <v>46274</v>
      </c>
      <c r="G1483" s="119" t="n">
        <v>46274</v>
      </c>
      <c r="H1483" s="119" t="n">
        <v>46293</v>
      </c>
      <c r="I1483" s="4" t="n">
        <v>0</v>
      </c>
      <c r="J1483" s="4" t="n">
        <v>100</v>
      </c>
      <c r="K1483" s="4" t="n">
        <v>100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31847107</v>
      </c>
      <c r="C1484" s="4" t="inlineStr">
        <is>
          <t>ESTRUTURA TORRE - LOOKAHEAD</t>
        </is>
      </c>
      <c r="D1484" s="4" t="inlineStr">
        <is>
          <t>CONCRETAGEM LAJE</t>
        </is>
      </c>
      <c r="E1484" s="4" t="inlineStr">
        <is>
          <t>7º PAV.</t>
        </is>
      </c>
      <c r="F1484" s="119" t="n">
        <v>46275</v>
      </c>
      <c r="G1484" s="119" t="n">
        <v>46275</v>
      </c>
      <c r="H1484" s="119" t="n">
        <v>46293</v>
      </c>
      <c r="I1484" s="4" t="n">
        <v>0</v>
      </c>
      <c r="J1484" s="4" t="n">
        <v>100</v>
      </c>
      <c r="K1484" s="4" t="n">
        <v>100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26743745</v>
      </c>
      <c r="C1485" s="4" t="inlineStr">
        <is>
          <t>INSTALAÇÕES ESPECIAIS</t>
        </is>
      </c>
      <c r="D1485" s="4" t="inlineStr">
        <is>
          <t>-</t>
        </is>
      </c>
      <c r="E1485" s="4" t="inlineStr">
        <is>
          <t>3º SUBSOLO</t>
        </is>
      </c>
      <c r="F1485" s="119" t="n">
        <v>46267</v>
      </c>
      <c r="G1485" s="119" t="n">
        <v>46318</v>
      </c>
      <c r="H1485" s="119" t="n">
        <v>46293</v>
      </c>
      <c r="I1485" s="4" t="n">
        <v>0</v>
      </c>
      <c r="J1485" s="4" t="n">
        <v>50</v>
      </c>
      <c r="K1485" s="4" t="n">
        <v>43.056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42661055</v>
      </c>
      <c r="C1486" s="4" t="inlineStr">
        <is>
          <t>INSTALAÇÕES ESPECIAIS</t>
        </is>
      </c>
      <c r="D1486" s="4" t="inlineStr">
        <is>
          <t>Infra-Teto</t>
        </is>
      </c>
      <c r="E1486" s="4" t="inlineStr">
        <is>
          <t>3º SUBSOLO</t>
        </is>
      </c>
      <c r="F1486" s="119" t="n">
        <v>46267</v>
      </c>
      <c r="G1486" s="119" t="n">
        <v>46288</v>
      </c>
      <c r="H1486" s="119" t="n">
        <v>46293</v>
      </c>
      <c r="I1486" s="4" t="n">
        <v>0</v>
      </c>
      <c r="J1486" s="4" t="n">
        <v>100</v>
      </c>
      <c r="K1486" s="4" t="n">
        <v>90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42661056</v>
      </c>
      <c r="C1487" s="4" t="inlineStr">
        <is>
          <t>INSTALAÇÕES ESPECIAIS</t>
        </is>
      </c>
      <c r="D1487" s="4" t="inlineStr">
        <is>
          <t>Infra - Parede</t>
        </is>
      </c>
      <c r="E1487" s="4" t="inlineStr">
        <is>
          <t>3º SUBSOLO</t>
        </is>
      </c>
      <c r="F1487" s="119" t="n">
        <v>46289</v>
      </c>
      <c r="G1487" s="119" t="n">
        <v>46295</v>
      </c>
      <c r="H1487" s="119" t="n">
        <v>46293</v>
      </c>
      <c r="I1487" s="4" t="n">
        <v>0</v>
      </c>
      <c r="J1487" s="4" t="n">
        <v>60</v>
      </c>
      <c r="K1487" s="4" t="n">
        <v>40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42661057</v>
      </c>
      <c r="C1488" s="4" t="inlineStr">
        <is>
          <t>INSTALAÇÕES ESPECIAIS</t>
        </is>
      </c>
      <c r="D1488" s="4" t="inlineStr">
        <is>
          <t>Infra - DG</t>
        </is>
      </c>
      <c r="E1488" s="4" t="inlineStr">
        <is>
          <t>3º SUBSOLO</t>
        </is>
      </c>
      <c r="F1488" s="119" t="n">
        <v>46296</v>
      </c>
      <c r="G1488" s="119" t="n">
        <v>46296</v>
      </c>
      <c r="H1488" s="119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42661058</v>
      </c>
      <c r="C1489" s="4" t="inlineStr">
        <is>
          <t>INSTALAÇÕES ESPECIAIS</t>
        </is>
      </c>
      <c r="D1489" s="4" t="inlineStr">
        <is>
          <t>Cabeamento</t>
        </is>
      </c>
      <c r="E1489" s="4" t="inlineStr">
        <is>
          <t>3º SUBSOLO</t>
        </is>
      </c>
      <c r="F1489" s="119" t="n">
        <v>46297</v>
      </c>
      <c r="G1489" s="119" t="n">
        <v>46309</v>
      </c>
      <c r="H1489" s="119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42661059</v>
      </c>
      <c r="C1490" s="4" t="inlineStr">
        <is>
          <t>INSTALAÇÕES ESPECIAIS</t>
        </is>
      </c>
      <c r="D1490" s="4" t="inlineStr">
        <is>
          <t>Teste de Continuidade</t>
        </is>
      </c>
      <c r="E1490" s="4" t="inlineStr">
        <is>
          <t>3º SUBSOLO</t>
        </is>
      </c>
      <c r="F1490" s="119" t="n">
        <v>46310</v>
      </c>
      <c r="G1490" s="119" t="n">
        <v>46317</v>
      </c>
      <c r="H1490" s="119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42661060</v>
      </c>
      <c r="C1491" s="4" t="inlineStr">
        <is>
          <t>INSTALAÇÕES ESPECIAIS</t>
        </is>
      </c>
      <c r="D1491" s="4" t="inlineStr">
        <is>
          <t>Identificação</t>
        </is>
      </c>
      <c r="E1491" s="4" t="inlineStr">
        <is>
          <t>3º SUBSOLO</t>
        </is>
      </c>
      <c r="F1491" s="119" t="n">
        <v>46318</v>
      </c>
      <c r="G1491" s="119" t="n">
        <v>46318</v>
      </c>
      <c r="H1491" s="119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26743744</v>
      </c>
      <c r="C1492" s="4" t="inlineStr">
        <is>
          <t>INSTALAÇÕES ELÉTRICAS</t>
        </is>
      </c>
      <c r="D1492" s="4" t="inlineStr">
        <is>
          <t>-</t>
        </is>
      </c>
      <c r="E1492" s="4" t="inlineStr">
        <is>
          <t>3º SUBSOLO</t>
        </is>
      </c>
      <c r="F1492" s="119" t="n">
        <v>46268</v>
      </c>
      <c r="G1492" s="119" t="n">
        <v>46335</v>
      </c>
      <c r="H1492" s="119" t="n">
        <v>46293</v>
      </c>
      <c r="I1492" s="4" t="n">
        <v>0</v>
      </c>
      <c r="J1492" s="4" t="n">
        <v>37.77777778</v>
      </c>
      <c r="K1492" s="4" t="n">
        <v>30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42652049</v>
      </c>
      <c r="C1493" s="4" t="inlineStr">
        <is>
          <t>INSTALAÇÕES ELÉTRICAS</t>
        </is>
      </c>
      <c r="D1493" s="4" t="inlineStr">
        <is>
          <t>Infra - Teto</t>
        </is>
      </c>
      <c r="E1493" s="4" t="inlineStr">
        <is>
          <t>3º SUBSOLO</t>
        </is>
      </c>
      <c r="F1493" s="119" t="n">
        <v>46268</v>
      </c>
      <c r="G1493" s="119" t="n">
        <v>46289</v>
      </c>
      <c r="H1493" s="119" t="n">
        <v>46293</v>
      </c>
      <c r="I1493" s="4" t="n">
        <v>0</v>
      </c>
      <c r="J1493" s="4" t="n">
        <v>100</v>
      </c>
      <c r="K1493" s="4" t="n">
        <v>90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42652050</v>
      </c>
      <c r="C1494" s="4" t="inlineStr">
        <is>
          <t>INSTALAÇÕES ELÉTRICAS</t>
        </is>
      </c>
      <c r="D1494" s="4" t="inlineStr">
        <is>
          <t>Infra - Parede</t>
        </is>
      </c>
      <c r="E1494" s="4" t="inlineStr">
        <is>
          <t>3º SUBSOLO</t>
        </is>
      </c>
      <c r="F1494" s="119" t="n">
        <v>46290</v>
      </c>
      <c r="G1494" s="119" t="n">
        <v>46303</v>
      </c>
      <c r="H1494" s="119" t="n">
        <v>46293</v>
      </c>
      <c r="I1494" s="4" t="n">
        <v>0</v>
      </c>
      <c r="J1494" s="4" t="n">
        <v>20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42652051</v>
      </c>
      <c r="C1495" s="4" t="inlineStr">
        <is>
          <t>INSTALAÇÕES ELÉTRICAS</t>
        </is>
      </c>
      <c r="D1495" s="4" t="inlineStr">
        <is>
          <t>Infra - Quadro</t>
        </is>
      </c>
      <c r="E1495" s="4" t="inlineStr">
        <is>
          <t>3º SUBSOLO</t>
        </is>
      </c>
      <c r="F1495" s="119" t="n">
        <v>46304</v>
      </c>
      <c r="G1495" s="119" t="n">
        <v>46308</v>
      </c>
      <c r="H1495" s="119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42652052</v>
      </c>
      <c r="C1496" s="4" t="inlineStr">
        <is>
          <t>INSTALAÇÕES ELÉTRICAS</t>
        </is>
      </c>
      <c r="D1496" s="4" t="inlineStr">
        <is>
          <t>Cabeamento</t>
        </is>
      </c>
      <c r="E1496" s="4" t="inlineStr">
        <is>
          <t>3º SUBSOLO</t>
        </is>
      </c>
      <c r="F1496" s="119" t="n">
        <v>46309</v>
      </c>
      <c r="G1496" s="119" t="n">
        <v>46330</v>
      </c>
      <c r="H1496" s="119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42652053</v>
      </c>
      <c r="C1497" s="4" t="inlineStr">
        <is>
          <t>INSTALAÇÕES ELÉTRICAS</t>
        </is>
      </c>
      <c r="D1497" s="4" t="inlineStr">
        <is>
          <t>Identificação</t>
        </is>
      </c>
      <c r="E1497" s="4" t="inlineStr">
        <is>
          <t>3º SUBSOLO</t>
        </is>
      </c>
      <c r="F1497" s="119" t="n">
        <v>46331</v>
      </c>
      <c r="G1497" s="119" t="n">
        <v>46332</v>
      </c>
      <c r="H1497" s="119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42652054</v>
      </c>
      <c r="C1498" s="4" t="inlineStr">
        <is>
          <t>INSTALAÇÕES ELÉTRICAS</t>
        </is>
      </c>
      <c r="D1498" s="4" t="inlineStr">
        <is>
          <t>Testes</t>
        </is>
      </c>
      <c r="E1498" s="4" t="inlineStr">
        <is>
          <t>3º SUBSOLO</t>
        </is>
      </c>
      <c r="F1498" s="119" t="n">
        <v>46335</v>
      </c>
      <c r="G1498" s="119" t="n">
        <v>46335</v>
      </c>
      <c r="H1498" s="119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26743748</v>
      </c>
      <c r="C1499" s="4" t="inlineStr">
        <is>
          <t>INSTALAÇÕES HIDRÁULICAS</t>
        </is>
      </c>
      <c r="D1499" s="4" t="inlineStr">
        <is>
          <t>-</t>
        </is>
      </c>
      <c r="E1499" s="4" t="inlineStr">
        <is>
          <t>3º SUBSOLO</t>
        </is>
      </c>
      <c r="F1499" s="119" t="n">
        <v>46268</v>
      </c>
      <c r="G1499" s="119" t="n">
        <v>46303</v>
      </c>
      <c r="H1499" s="119" t="n">
        <v>46293</v>
      </c>
      <c r="I1499" s="4" t="n">
        <v>0</v>
      </c>
      <c r="J1499" s="4" t="n">
        <v>68</v>
      </c>
      <c r="K1499" s="4" t="n">
        <v>50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26743733</v>
      </c>
      <c r="C1500" s="4" t="inlineStr">
        <is>
          <t>INSTALAÇÕES HIDRÁULICAS</t>
        </is>
      </c>
      <c r="D1500" s="4" t="inlineStr">
        <is>
          <t>-</t>
        </is>
      </c>
      <c r="E1500" s="4" t="inlineStr">
        <is>
          <t>2º SUBSOLO</t>
        </is>
      </c>
      <c r="F1500" s="119" t="n">
        <v>46268</v>
      </c>
      <c r="G1500" s="119" t="n">
        <v>46303</v>
      </c>
      <c r="H1500" s="119" t="n">
        <v>46293</v>
      </c>
      <c r="I1500" s="4" t="n">
        <v>0</v>
      </c>
      <c r="J1500" s="4" t="n">
        <v>68</v>
      </c>
      <c r="K1500" s="4" t="n">
        <v>40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26743730</v>
      </c>
      <c r="C1501" s="4" t="inlineStr">
        <is>
          <t>INSTALAÇÕES ESPECIAIS</t>
        </is>
      </c>
      <c r="D1501" s="4" t="inlineStr">
        <is>
          <t>-</t>
        </is>
      </c>
      <c r="E1501" s="4" t="inlineStr">
        <is>
          <t>2º SUBSOLO</t>
        </is>
      </c>
      <c r="F1501" s="119" t="n">
        <v>46268</v>
      </c>
      <c r="G1501" s="119" t="n">
        <v>46315</v>
      </c>
      <c r="H1501" s="119" t="n">
        <v>46293</v>
      </c>
      <c r="I1501" s="4" t="n">
        <v>0</v>
      </c>
      <c r="J1501" s="4" t="n">
        <v>53.125</v>
      </c>
      <c r="K1501" s="4" t="n">
        <v>40.625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42627553</v>
      </c>
      <c r="C1502" s="4" t="inlineStr">
        <is>
          <t>INSTALAÇÕES ESPECIAIS</t>
        </is>
      </c>
      <c r="D1502" s="4" t="inlineStr">
        <is>
          <t>Infra -Teto</t>
        </is>
      </c>
      <c r="E1502" s="4" t="inlineStr">
        <is>
          <t>2º SUBSOLO</t>
        </is>
      </c>
      <c r="F1502" s="119" t="n">
        <v>46268</v>
      </c>
      <c r="G1502" s="119" t="n">
        <v>46289</v>
      </c>
      <c r="H1502" s="119" t="n">
        <v>46293</v>
      </c>
      <c r="I1502" s="4" t="n">
        <v>0</v>
      </c>
      <c r="J1502" s="4" t="n">
        <v>100</v>
      </c>
      <c r="K1502" s="4" t="n">
        <v>80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42627554</v>
      </c>
      <c r="C1503" s="4" t="inlineStr">
        <is>
          <t>INSTALAÇÕES ESPECIAIS</t>
        </is>
      </c>
      <c r="D1503" s="4" t="inlineStr">
        <is>
          <t>Infra-Parede</t>
        </is>
      </c>
      <c r="E1503" s="4" t="inlineStr">
        <is>
          <t>2º SUBSOLO</t>
        </is>
      </c>
      <c r="F1503" s="119" t="n">
        <v>46290</v>
      </c>
      <c r="G1503" s="119" t="n">
        <v>46296</v>
      </c>
      <c r="H1503" s="119" t="n">
        <v>46293</v>
      </c>
      <c r="I1503" s="4" t="n">
        <v>0</v>
      </c>
      <c r="J1503" s="4" t="n">
        <v>40</v>
      </c>
      <c r="K1503" s="4" t="n">
        <v>20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42627555</v>
      </c>
      <c r="C1504" s="4" t="inlineStr">
        <is>
          <t>INSTALAÇÕES ESPECIAIS</t>
        </is>
      </c>
      <c r="D1504" s="4" t="inlineStr">
        <is>
          <t>Infra-DG</t>
        </is>
      </c>
      <c r="E1504" s="4" t="inlineStr">
        <is>
          <t>2º SUBSOLO</t>
        </is>
      </c>
      <c r="F1504" s="119" t="n">
        <v>46297</v>
      </c>
      <c r="G1504" s="119" t="n">
        <v>46297</v>
      </c>
      <c r="H1504" s="119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42627556</v>
      </c>
      <c r="C1505" s="4" t="inlineStr">
        <is>
          <t>INSTALAÇÕES ESPECIAIS</t>
        </is>
      </c>
      <c r="D1505" s="4" t="inlineStr">
        <is>
          <t>Cabeamento</t>
        </is>
      </c>
      <c r="E1505" s="4" t="inlineStr">
        <is>
          <t>2º SUBSOLO</t>
        </is>
      </c>
      <c r="F1505" s="119" t="n">
        <v>46300</v>
      </c>
      <c r="G1505" s="119" t="n">
        <v>46310</v>
      </c>
      <c r="H1505" s="119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42627557</v>
      </c>
      <c r="C1506" s="4" t="inlineStr">
        <is>
          <t>INSTALAÇÕES ESPECIAIS</t>
        </is>
      </c>
      <c r="D1506" s="4" t="inlineStr">
        <is>
          <t>Teste de Continuidade</t>
        </is>
      </c>
      <c r="E1506" s="4" t="inlineStr">
        <is>
          <t>2º SUBSOLO</t>
        </is>
      </c>
      <c r="F1506" s="119" t="n">
        <v>46311</v>
      </c>
      <c r="G1506" s="119" t="n">
        <v>46314</v>
      </c>
      <c r="H1506" s="119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42627558</v>
      </c>
      <c r="C1507" s="4" t="inlineStr">
        <is>
          <t>INSTALAÇÕES ESPECIAIS</t>
        </is>
      </c>
      <c r="D1507" s="4" t="inlineStr">
        <is>
          <t>Identificação dos Circuitos</t>
        </is>
      </c>
      <c r="E1507" s="4" t="inlineStr">
        <is>
          <t>2º SUBSOLO</t>
        </is>
      </c>
      <c r="F1507" s="119" t="n">
        <v>46315</v>
      </c>
      <c r="G1507" s="119" t="n">
        <v>46315</v>
      </c>
      <c r="H1507" s="119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44914116</v>
      </c>
      <c r="C1508" s="4" t="inlineStr">
        <is>
          <t>ESTRUTURA ALAMEDA - LOOKAHEAD</t>
        </is>
      </c>
      <c r="D1508" s="4" t="inlineStr">
        <is>
          <t>-</t>
        </is>
      </c>
      <c r="E1508" s="4" t="inlineStr">
        <is>
          <t>3º PAV. - PILOTIS</t>
        </is>
      </c>
      <c r="F1508" s="119" t="n">
        <v>46268</v>
      </c>
      <c r="G1508" s="119" t="n">
        <v>46304</v>
      </c>
      <c r="H1508" s="119" t="n">
        <v>46293</v>
      </c>
      <c r="I1508" s="4" t="n">
        <v>0</v>
      </c>
      <c r="J1508" s="4" t="n">
        <v>65.38461538</v>
      </c>
      <c r="K1508" s="4" t="n">
        <v>1.538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31454902</v>
      </c>
      <c r="C1509" s="4" t="inlineStr">
        <is>
          <t>ESTRUTURA ALAMEDA - LOOKAHEAD</t>
        </is>
      </c>
      <c r="D1509" s="4" t="inlineStr">
        <is>
          <t>ARMAÇÃO DE PILARES</t>
        </is>
      </c>
      <c r="E1509" s="4" t="inlineStr">
        <is>
          <t>3º PAV. - PILOTIS</t>
        </is>
      </c>
      <c r="F1509" s="119" t="n">
        <v>46268</v>
      </c>
      <c r="G1509" s="119" t="n">
        <v>46269</v>
      </c>
      <c r="H1509" s="119" t="n">
        <v>46293</v>
      </c>
      <c r="I1509" s="4" t="n">
        <v>0</v>
      </c>
      <c r="J1509" s="4" t="n">
        <v>100</v>
      </c>
      <c r="K1509" s="4" t="n">
        <v>20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31454903</v>
      </c>
      <c r="C1510" s="4" t="inlineStr">
        <is>
          <t>ESTRUTURA ALAMEDA - LOOKAHEAD</t>
        </is>
      </c>
      <c r="D1510" s="4" t="inlineStr">
        <is>
          <t>FORMA DE PILARES</t>
        </is>
      </c>
      <c r="E1510" s="4" t="inlineStr">
        <is>
          <t>3º PAV. - PILOTIS</t>
        </is>
      </c>
      <c r="F1510" s="119" t="n">
        <v>46273</v>
      </c>
      <c r="G1510" s="119" t="n">
        <v>46274</v>
      </c>
      <c r="H1510" s="119" t="n">
        <v>46293</v>
      </c>
      <c r="I1510" s="4" t="n">
        <v>0</v>
      </c>
      <c r="J1510" s="4" t="n">
        <v>100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31454904</v>
      </c>
      <c r="C1511" s="4" t="inlineStr">
        <is>
          <t>ESTRUTURA ALAMEDA - LOOKAHEAD</t>
        </is>
      </c>
      <c r="D1511" s="4" t="inlineStr">
        <is>
          <t>ESCORAMENTO/BARROTEAMENTO</t>
        </is>
      </c>
      <c r="E1511" s="4" t="inlineStr">
        <is>
          <t>3º PAV. - PILOTIS</t>
        </is>
      </c>
      <c r="F1511" s="119" t="n">
        <v>46275</v>
      </c>
      <c r="G1511" s="119" t="n">
        <v>46288</v>
      </c>
      <c r="H1511" s="119" t="n">
        <v>46293</v>
      </c>
      <c r="I1511" s="4" t="n">
        <v>0</v>
      </c>
      <c r="J1511" s="4" t="n">
        <v>100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31454905</v>
      </c>
      <c r="C1512" s="4" t="inlineStr">
        <is>
          <t>ESTRUTURA ALAMEDA - LOOKAHEAD</t>
        </is>
      </c>
      <c r="D1512" s="4" t="inlineStr">
        <is>
          <t>ARMAÇÃO FUNDO DA PISCINA</t>
        </is>
      </c>
      <c r="E1512" s="4" t="inlineStr">
        <is>
          <t>3º PAV. - PILOTIS</t>
        </is>
      </c>
      <c r="F1512" s="119" t="n">
        <v>46289</v>
      </c>
      <c r="G1512" s="119" t="n">
        <v>46294</v>
      </c>
      <c r="H1512" s="119" t="n">
        <v>46293</v>
      </c>
      <c r="I1512" s="4" t="n">
        <v>0</v>
      </c>
      <c r="J1512" s="4" t="n">
        <v>75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31454906</v>
      </c>
      <c r="C1513" s="4" t="inlineStr">
        <is>
          <t>ESTRUTURA ALAMEDA - LOOKAHEAD</t>
        </is>
      </c>
      <c r="D1513" s="4" t="inlineStr">
        <is>
          <t>CONCRETO FUNDA DA PISCINA</t>
        </is>
      </c>
      <c r="E1513" s="4" t="inlineStr">
        <is>
          <t>3º PAV. - PILOTIS</t>
        </is>
      </c>
      <c r="F1513" s="119" t="n">
        <v>46295</v>
      </c>
      <c r="G1513" s="119" t="n">
        <v>46295</v>
      </c>
      <c r="H1513" s="119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31454907</v>
      </c>
      <c r="C1514" s="4" t="inlineStr">
        <is>
          <t>ESTRUTURA ALAMEDA - LOOKAHEAD</t>
        </is>
      </c>
      <c r="D1514" s="4" t="inlineStr">
        <is>
          <t>ARMAÇÃO VIGA E LAJE</t>
        </is>
      </c>
      <c r="E1514" s="4" t="inlineStr">
        <is>
          <t>3º PAV. - PILOTIS</t>
        </is>
      </c>
      <c r="F1514" s="119" t="n">
        <v>46296</v>
      </c>
      <c r="G1514" s="119" t="n">
        <v>46301</v>
      </c>
      <c r="H1514" s="119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31454908</v>
      </c>
      <c r="C1515" s="4" t="inlineStr">
        <is>
          <t>ESTRUTURA ALAMEDA - LOOKAHEAD</t>
        </is>
      </c>
      <c r="D1515" s="4" t="inlineStr">
        <is>
          <t>FECHAMENTOS E ARREMATES</t>
        </is>
      </c>
      <c r="E1515" s="4" t="inlineStr">
        <is>
          <t>3º PAV. - PILOTIS</t>
        </is>
      </c>
      <c r="F1515" s="119" t="n">
        <v>46302</v>
      </c>
      <c r="G1515" s="119" t="n">
        <v>46303</v>
      </c>
      <c r="H1515" s="119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31454909</v>
      </c>
      <c r="C1516" s="4" t="inlineStr">
        <is>
          <t>ESTRUTURA ALAMEDA - LOOKAHEAD</t>
        </is>
      </c>
      <c r="D1516" s="4" t="inlineStr">
        <is>
          <t>CONCRETAGEM DA LAJE</t>
        </is>
      </c>
      <c r="E1516" s="4" t="inlineStr">
        <is>
          <t>3º PAV. - PILOTIS</t>
        </is>
      </c>
      <c r="F1516" s="119" t="n">
        <v>46304</v>
      </c>
      <c r="G1516" s="119" t="n">
        <v>46304</v>
      </c>
      <c r="H1516" s="119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46398578</v>
      </c>
      <c r="C1517" s="4" t="inlineStr">
        <is>
          <t>REBOCO INTERNO</t>
        </is>
      </c>
      <c r="D1517" s="4" t="inlineStr">
        <is>
          <t>-</t>
        </is>
      </c>
      <c r="E1517" s="4" t="inlineStr">
        <is>
          <t>6º SUBSOLO</t>
        </is>
      </c>
      <c r="F1517" s="119" t="n">
        <v>46269</v>
      </c>
      <c r="G1517" s="119" t="n">
        <v>46325</v>
      </c>
      <c r="H1517" s="119" t="n">
        <v>46293</v>
      </c>
      <c r="I1517" s="4" t="n">
        <v>0</v>
      </c>
      <c r="J1517" s="4" t="n">
        <v>41.026</v>
      </c>
      <c r="K1517" s="4" t="n">
        <v>54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44922481</v>
      </c>
      <c r="C1518" s="4" t="inlineStr">
        <is>
          <t>INSTALAÇÕES ELÉTRICAS E ESPECIAIS(INFRA PAREDES)</t>
        </is>
      </c>
      <c r="D1518" s="4" t="inlineStr">
        <is>
          <t>-</t>
        </is>
      </c>
      <c r="E1518" s="4" t="inlineStr">
        <is>
          <t>4º SUBSOLO - HALL,  ELEVADORES E CAIXA DE ESCADA</t>
        </is>
      </c>
      <c r="F1518" s="119" t="n">
        <v>46269</v>
      </c>
      <c r="G1518" s="119" t="n">
        <v>46281</v>
      </c>
      <c r="H1518" s="119" t="n">
        <v>46293</v>
      </c>
      <c r="I1518" s="4" t="n">
        <v>0</v>
      </c>
      <c r="J1518" s="4" t="n">
        <v>100</v>
      </c>
      <c r="K1518" s="4" t="n">
        <v>50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46534461</v>
      </c>
      <c r="C1519" s="4" t="inlineStr">
        <is>
          <t>ALVENARIA FACHADA FUNDOS CHOPP DA FÁBRICA</t>
        </is>
      </c>
      <c r="D1519" s="4" t="inlineStr">
        <is>
          <t>-</t>
        </is>
      </c>
      <c r="E1519" s="4" t="inlineStr">
        <is>
          <t>1º PAV. - TÉRREO ALAMEDA</t>
        </is>
      </c>
      <c r="F1519" s="119" t="n">
        <v>46269</v>
      </c>
      <c r="G1519" s="119" t="n">
        <v>46297</v>
      </c>
      <c r="H1519" s="119" t="n">
        <v>46293</v>
      </c>
      <c r="I1519" s="4" t="n">
        <v>0</v>
      </c>
      <c r="J1519" s="4" t="n">
        <v>80</v>
      </c>
      <c r="K1519" s="4" t="n">
        <v>80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36118596</v>
      </c>
      <c r="C1520" s="4" t="inlineStr">
        <is>
          <t>INSTALAÇÃO DE PCF (MARCO)</t>
        </is>
      </c>
      <c r="D1520" s="4" t="inlineStr">
        <is>
          <t>-</t>
        </is>
      </c>
      <c r="E1520" s="4" t="inlineStr">
        <is>
          <t>5º SUBSOLO</t>
        </is>
      </c>
      <c r="F1520" s="119" t="n">
        <v>46273</v>
      </c>
      <c r="G1520" s="119" t="n">
        <v>46293</v>
      </c>
      <c r="H1520" s="119" t="n">
        <v>46293</v>
      </c>
      <c r="I1520" s="4" t="n">
        <v>100</v>
      </c>
      <c r="J1520" s="4" t="n">
        <v>100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26743729</v>
      </c>
      <c r="C1521" s="4" t="inlineStr">
        <is>
          <t>INSTALAÇÕES ELÉTRICAS</t>
        </is>
      </c>
      <c r="D1521" s="4" t="inlineStr">
        <is>
          <t>-</t>
        </is>
      </c>
      <c r="E1521" s="4" t="inlineStr">
        <is>
          <t>2º SUBSOLO</t>
        </is>
      </c>
      <c r="F1521" s="119" t="n">
        <v>46273</v>
      </c>
      <c r="G1521" s="119" t="n">
        <v>46337</v>
      </c>
      <c r="H1521" s="119" t="n">
        <v>46293</v>
      </c>
      <c r="I1521" s="4" t="n">
        <v>0</v>
      </c>
      <c r="J1521" s="4" t="n">
        <v>33.33333333</v>
      </c>
      <c r="K1521" s="4" t="n">
        <v>23.333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42627447</v>
      </c>
      <c r="C1522" s="4" t="inlineStr">
        <is>
          <t>INSTALAÇÕES ELÉTRICAS</t>
        </is>
      </c>
      <c r="D1522" s="4" t="inlineStr">
        <is>
          <t>Infra de teto</t>
        </is>
      </c>
      <c r="E1522" s="4" t="inlineStr">
        <is>
          <t>2º SUBSOLO</t>
        </is>
      </c>
      <c r="F1522" s="119" t="n">
        <v>46273</v>
      </c>
      <c r="G1522" s="119" t="n">
        <v>46293</v>
      </c>
      <c r="H1522" s="119" t="n">
        <v>46293</v>
      </c>
      <c r="I1522" s="4" t="n">
        <v>0</v>
      </c>
      <c r="J1522" s="4" t="n">
        <v>100</v>
      </c>
      <c r="K1522" s="4" t="n">
        <v>70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42627448</v>
      </c>
      <c r="C1523" s="4" t="inlineStr">
        <is>
          <t>INSTALAÇÕES ELÉTRICAS</t>
        </is>
      </c>
      <c r="D1523" s="4" t="inlineStr">
        <is>
          <t>Infra-Parede</t>
        </is>
      </c>
      <c r="E1523" s="4" t="inlineStr">
        <is>
          <t>2º SUBSOLO</t>
        </is>
      </c>
      <c r="F1523" s="119" t="n">
        <v>46294</v>
      </c>
      <c r="G1523" s="119" t="n">
        <v>46308</v>
      </c>
      <c r="H1523" s="119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42627449</v>
      </c>
      <c r="C1524" s="4" t="inlineStr">
        <is>
          <t>INSTALAÇÕES ELÉTRICAS</t>
        </is>
      </c>
      <c r="D1524" s="4" t="inlineStr">
        <is>
          <t>Infra de Quadro</t>
        </is>
      </c>
      <c r="E1524" s="4" t="inlineStr">
        <is>
          <t>2º SUBSOLO</t>
        </is>
      </c>
      <c r="F1524" s="119" t="n">
        <v>46309</v>
      </c>
      <c r="G1524" s="119" t="n">
        <v>46310</v>
      </c>
      <c r="H1524" s="119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42627450</v>
      </c>
      <c r="C1525" s="4" t="inlineStr">
        <is>
          <t>INSTALAÇÕES ELÉTRICAS</t>
        </is>
      </c>
      <c r="D1525" s="4" t="inlineStr">
        <is>
          <t>Cabeamento</t>
        </is>
      </c>
      <c r="E1525" s="4" t="inlineStr">
        <is>
          <t>2º SUBSOLO</t>
        </is>
      </c>
      <c r="F1525" s="119" t="n">
        <v>46311</v>
      </c>
      <c r="G1525" s="119" t="n">
        <v>46332</v>
      </c>
      <c r="H1525" s="119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42627451</v>
      </c>
      <c r="C1526" s="4" t="inlineStr">
        <is>
          <t>INSTALAÇÕES ELÉTRICAS</t>
        </is>
      </c>
      <c r="D1526" s="4" t="inlineStr">
        <is>
          <t>Identificação dos Circuitos</t>
        </is>
      </c>
      <c r="E1526" s="4" t="inlineStr">
        <is>
          <t>2º SUBSOLO</t>
        </is>
      </c>
      <c r="F1526" s="119" t="n">
        <v>46335</v>
      </c>
      <c r="G1526" s="119" t="n">
        <v>46336</v>
      </c>
      <c r="H1526" s="119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42627455</v>
      </c>
      <c r="C1527" s="4" t="inlineStr">
        <is>
          <t>INSTALAÇÕES ELÉTRICAS</t>
        </is>
      </c>
      <c r="D1527" s="4" t="inlineStr">
        <is>
          <t>Testes</t>
        </is>
      </c>
      <c r="E1527" s="4" t="inlineStr">
        <is>
          <t>2º SUBSOLO</t>
        </is>
      </c>
      <c r="F1527" s="119" t="n">
        <v>46337</v>
      </c>
      <c r="G1527" s="119" t="n">
        <v>46337</v>
      </c>
      <c r="H1527" s="119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24939580</v>
      </c>
      <c r="C1528" s="4" t="inlineStr">
        <is>
          <t>ESTRUTURA TORRE - MEDIÇÃO</t>
        </is>
      </c>
      <c r="D1528" s="4" t="inlineStr">
        <is>
          <t>-</t>
        </is>
      </c>
      <c r="E1528" s="4" t="inlineStr">
        <is>
          <t>8º PAV.</t>
        </is>
      </c>
      <c r="F1528" s="119" t="n">
        <v>46275</v>
      </c>
      <c r="G1528" s="119" t="n">
        <v>46283</v>
      </c>
      <c r="H1528" s="119" t="n">
        <v>46293</v>
      </c>
      <c r="I1528" s="4" t="n">
        <v>100</v>
      </c>
      <c r="J1528" s="4" t="n">
        <v>100</v>
      </c>
      <c r="K1528" s="4" t="n">
        <v>100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9360149</v>
      </c>
      <c r="C1529" s="4" t="inlineStr">
        <is>
          <t>ESTRUTURA TORRE - MEDIÇÃO</t>
        </is>
      </c>
      <c r="D1529" s="4" t="inlineStr">
        <is>
          <t>Forma Pilar</t>
        </is>
      </c>
      <c r="E1529" s="4" t="inlineStr">
        <is>
          <t>8º PAV.</t>
        </is>
      </c>
      <c r="F1529" s="119" t="n">
        <v>46275</v>
      </c>
      <c r="G1529" s="119" t="n">
        <v>46279</v>
      </c>
      <c r="H1529" s="119" t="n">
        <v>46293</v>
      </c>
      <c r="I1529" s="4" t="n">
        <v>100</v>
      </c>
      <c r="J1529" s="4" t="n">
        <v>100</v>
      </c>
      <c r="K1529" s="4" t="n">
        <v>100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9360150</v>
      </c>
      <c r="C1530" s="4" t="inlineStr">
        <is>
          <t>ESTRUTURA TORRE - MEDIÇÃO</t>
        </is>
      </c>
      <c r="D1530" s="4" t="inlineStr">
        <is>
          <t>Armação Pilar</t>
        </is>
      </c>
      <c r="E1530" s="4" t="inlineStr">
        <is>
          <t>8º PAV.</t>
        </is>
      </c>
      <c r="F1530" s="119" t="n">
        <v>46275</v>
      </c>
      <c r="G1530" s="119" t="n">
        <v>46279</v>
      </c>
      <c r="H1530" s="119" t="n">
        <v>46293</v>
      </c>
      <c r="I1530" s="4" t="n">
        <v>100</v>
      </c>
      <c r="J1530" s="4" t="n">
        <v>100</v>
      </c>
      <c r="K1530" s="4" t="n">
        <v>100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9360151</v>
      </c>
      <c r="C1531" s="4" t="inlineStr">
        <is>
          <t>ESTRUTURA TORRE - MEDIÇÃO</t>
        </is>
      </c>
      <c r="D1531" s="4" t="inlineStr">
        <is>
          <t>Escoramento</t>
        </is>
      </c>
      <c r="E1531" s="4" t="inlineStr">
        <is>
          <t>8º PAV.</t>
        </is>
      </c>
      <c r="F1531" s="119" t="n">
        <v>46276</v>
      </c>
      <c r="G1531" s="119" t="n">
        <v>46276</v>
      </c>
      <c r="H1531" s="119" t="n">
        <v>46293</v>
      </c>
      <c r="I1531" s="4" t="n">
        <v>100</v>
      </c>
      <c r="J1531" s="4" t="n">
        <v>100</v>
      </c>
      <c r="K1531" s="4" t="n">
        <v>100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9360152</v>
      </c>
      <c r="C1532" s="4" t="inlineStr">
        <is>
          <t>ESTRUTURA TORRE - MEDIÇÃO</t>
        </is>
      </c>
      <c r="D1532" s="4" t="inlineStr">
        <is>
          <t>Concretagem Pilar</t>
        </is>
      </c>
      <c r="E1532" s="4" t="inlineStr">
        <is>
          <t>8º PAV.</t>
        </is>
      </c>
      <c r="F1532" s="119" t="n">
        <v>46279</v>
      </c>
      <c r="G1532" s="119" t="n">
        <v>46279</v>
      </c>
      <c r="H1532" s="119" t="n">
        <v>46293</v>
      </c>
      <c r="I1532" s="4" t="n">
        <v>100</v>
      </c>
      <c r="J1532" s="4" t="n">
        <v>100</v>
      </c>
      <c r="K1532" s="4" t="n">
        <v>100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9360153</v>
      </c>
      <c r="C1533" s="4" t="inlineStr">
        <is>
          <t>ESTRUTURA TORRE - MEDIÇÃO</t>
        </is>
      </c>
      <c r="D1533" s="4" t="inlineStr">
        <is>
          <t>Forma Vigas e Lajes</t>
        </is>
      </c>
      <c r="E1533" s="4" t="inlineStr">
        <is>
          <t>8º PAV.</t>
        </is>
      </c>
      <c r="F1533" s="119" t="n">
        <v>46280</v>
      </c>
      <c r="G1533" s="119" t="n">
        <v>46282</v>
      </c>
      <c r="H1533" s="119" t="n">
        <v>46293</v>
      </c>
      <c r="I1533" s="4" t="n">
        <v>100</v>
      </c>
      <c r="J1533" s="4" t="n">
        <v>100</v>
      </c>
      <c r="K1533" s="4" t="n">
        <v>100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9360154</v>
      </c>
      <c r="C1534" s="4" t="inlineStr">
        <is>
          <t>ESTRUTURA TORRE - MEDIÇÃO</t>
        </is>
      </c>
      <c r="D1534" s="4" t="inlineStr">
        <is>
          <t>Armação Vigas e Lajes</t>
        </is>
      </c>
      <c r="E1534" s="4" t="inlineStr">
        <is>
          <t>8º PAV.</t>
        </is>
      </c>
      <c r="F1534" s="119" t="n">
        <v>46281</v>
      </c>
      <c r="G1534" s="119" t="n">
        <v>46283</v>
      </c>
      <c r="H1534" s="119" t="n">
        <v>46293</v>
      </c>
      <c r="I1534" s="4" t="n">
        <v>100</v>
      </c>
      <c r="J1534" s="4" t="n">
        <v>100</v>
      </c>
      <c r="K1534" s="4" t="n">
        <v>100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9360155</v>
      </c>
      <c r="C1535" s="4" t="inlineStr">
        <is>
          <t>ESTRUTURA TORRE - MEDIÇÃO</t>
        </is>
      </c>
      <c r="D1535" s="4" t="inlineStr">
        <is>
          <t>Passagem Hidráulica</t>
        </is>
      </c>
      <c r="E1535" s="4" t="inlineStr">
        <is>
          <t>8º PAV.</t>
        </is>
      </c>
      <c r="F1535" s="119" t="n">
        <v>46280</v>
      </c>
      <c r="G1535" s="119" t="n">
        <v>46280</v>
      </c>
      <c r="H1535" s="119" t="n">
        <v>46293</v>
      </c>
      <c r="I1535" s="4" t="n">
        <v>100</v>
      </c>
      <c r="J1535" s="4" t="n">
        <v>100</v>
      </c>
      <c r="K1535" s="4" t="n">
        <v>100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9360156</v>
      </c>
      <c r="C1536" s="4" t="inlineStr">
        <is>
          <t>ESTRUTURA TORRE - MEDIÇÃO</t>
        </is>
      </c>
      <c r="D1536" s="4" t="inlineStr">
        <is>
          <t>Passagem Elétrica</t>
        </is>
      </c>
      <c r="E1536" s="4" t="inlineStr">
        <is>
          <t>8º PAV.</t>
        </is>
      </c>
      <c r="F1536" s="119" t="n">
        <v>46280</v>
      </c>
      <c r="G1536" s="119" t="n">
        <v>46280</v>
      </c>
      <c r="H1536" s="119" t="n">
        <v>46293</v>
      </c>
      <c r="I1536" s="4" t="n">
        <v>100</v>
      </c>
      <c r="J1536" s="4" t="n">
        <v>100</v>
      </c>
      <c r="K1536" s="4" t="n">
        <v>100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9360157</v>
      </c>
      <c r="C1537" s="4" t="inlineStr">
        <is>
          <t>ESTRUTURA TORRE - MEDIÇÃO</t>
        </is>
      </c>
      <c r="D1537" s="4" t="inlineStr">
        <is>
          <t>Concretagem</t>
        </is>
      </c>
      <c r="E1537" s="4" t="inlineStr">
        <is>
          <t>8º PAV.</t>
        </is>
      </c>
      <c r="F1537" s="119" t="n">
        <v>46281</v>
      </c>
      <c r="G1537" s="119" t="n">
        <v>46281</v>
      </c>
      <c r="H1537" s="119" t="n">
        <v>46293</v>
      </c>
      <c r="I1537" s="4" t="n">
        <v>100</v>
      </c>
      <c r="J1537" s="4" t="n">
        <v>100</v>
      </c>
      <c r="K1537" s="4" t="n">
        <v>100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48679989</v>
      </c>
      <c r="C1538" s="4" t="inlineStr">
        <is>
          <t>ESTRUTURA TORRE - LOOKAHEAD</t>
        </is>
      </c>
      <c r="D1538" s="4" t="inlineStr">
        <is>
          <t>-</t>
        </is>
      </c>
      <c r="E1538" s="4" t="inlineStr">
        <is>
          <t>8º PAV.</t>
        </is>
      </c>
      <c r="F1538" s="119" t="n">
        <v>46275</v>
      </c>
      <c r="G1538" s="119" t="n">
        <v>46283</v>
      </c>
      <c r="H1538" s="119" t="n">
        <v>46293</v>
      </c>
      <c r="I1538" s="4" t="n">
        <v>0</v>
      </c>
      <c r="J1538" s="4" t="n">
        <v>100</v>
      </c>
      <c r="K1538" s="4" t="n">
        <v>100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31847109</v>
      </c>
      <c r="C1539" s="4" t="inlineStr">
        <is>
          <t>ESTRUTURA TORRE - LOOKAHEAD</t>
        </is>
      </c>
      <c r="D1539" s="4" t="inlineStr">
        <is>
          <t>ARMAÇÃO DE PILAR</t>
        </is>
      </c>
      <c r="E1539" s="4" t="inlineStr">
        <is>
          <t>8º PAV.</t>
        </is>
      </c>
      <c r="F1539" s="119" t="n">
        <v>46275</v>
      </c>
      <c r="G1539" s="119" t="n">
        <v>46275</v>
      </c>
      <c r="H1539" s="119" t="n">
        <v>46293</v>
      </c>
      <c r="I1539" s="4" t="n">
        <v>0</v>
      </c>
      <c r="J1539" s="4" t="n">
        <v>100</v>
      </c>
      <c r="K1539" s="4" t="n">
        <v>100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31847110</v>
      </c>
      <c r="C1540" s="4" t="inlineStr">
        <is>
          <t>ESTRUTURA TORRE - LOOKAHEAD</t>
        </is>
      </c>
      <c r="D1540" s="4" t="inlineStr">
        <is>
          <t>FORMA DE PILAR</t>
        </is>
      </c>
      <c r="E1540" s="4" t="inlineStr">
        <is>
          <t>8º PAV.</t>
        </is>
      </c>
      <c r="F1540" s="119" t="n">
        <v>46276</v>
      </c>
      <c r="G1540" s="119" t="n">
        <v>46276</v>
      </c>
      <c r="H1540" s="119" t="n">
        <v>46293</v>
      </c>
      <c r="I1540" s="4" t="n">
        <v>0</v>
      </c>
      <c r="J1540" s="4" t="n">
        <v>100</v>
      </c>
      <c r="K1540" s="4" t="n">
        <v>100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31847111</v>
      </c>
      <c r="C1541" s="4" t="inlineStr">
        <is>
          <t>ESTRUTURA TORRE - LOOKAHEAD</t>
        </is>
      </c>
      <c r="D1541" s="4" t="inlineStr">
        <is>
          <t>ESCORAMENTO/BARROTEAMENTO/FORRAÇÃO</t>
        </is>
      </c>
      <c r="E1541" s="4" t="inlineStr">
        <is>
          <t>8º PAV.</t>
        </is>
      </c>
      <c r="F1541" s="119" t="n">
        <v>46279</v>
      </c>
      <c r="G1541" s="119" t="n">
        <v>46279</v>
      </c>
      <c r="H1541" s="119" t="n">
        <v>46293</v>
      </c>
      <c r="I1541" s="4" t="n">
        <v>0</v>
      </c>
      <c r="J1541" s="4" t="n">
        <v>100</v>
      </c>
      <c r="K1541" s="4" t="n">
        <v>100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31847112</v>
      </c>
      <c r="C1542" s="4" t="inlineStr">
        <is>
          <t>ESTRUTURA TORRE - LOOKAHEAD</t>
        </is>
      </c>
      <c r="D1542" s="4" t="inlineStr">
        <is>
          <t>ARMAÇÃO BEIRAL</t>
        </is>
      </c>
      <c r="E1542" s="4" t="inlineStr">
        <is>
          <t>8º PAV.</t>
        </is>
      </c>
      <c r="F1542" s="119" t="n">
        <v>46280</v>
      </c>
      <c r="G1542" s="119" t="n">
        <v>46280</v>
      </c>
      <c r="H1542" s="119" t="n">
        <v>46293</v>
      </c>
      <c r="I1542" s="4" t="n">
        <v>0</v>
      </c>
      <c r="J1542" s="4" t="n">
        <v>100</v>
      </c>
      <c r="K1542" s="4" t="n">
        <v>100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31847113</v>
      </c>
      <c r="C1543" s="4" t="inlineStr">
        <is>
          <t>ESTRUTURA TORRE - LOOKAHEAD</t>
        </is>
      </c>
      <c r="D1543" s="4" t="inlineStr">
        <is>
          <t>CONCRETAGEM BEIRAL</t>
        </is>
      </c>
      <c r="E1543" s="4" t="inlineStr">
        <is>
          <t>8º PAV.</t>
        </is>
      </c>
      <c r="F1543" s="119" t="n">
        <v>46281</v>
      </c>
      <c r="G1543" s="119" t="n">
        <v>46281</v>
      </c>
      <c r="H1543" s="119" t="n">
        <v>46293</v>
      </c>
      <c r="I1543" s="4" t="n">
        <v>0</v>
      </c>
      <c r="J1543" s="4" t="n">
        <v>100</v>
      </c>
      <c r="K1543" s="4" t="n">
        <v>100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31847114</v>
      </c>
      <c r="C1544" s="4" t="inlineStr">
        <is>
          <t>ESTRUTURA TORRE - LOOKAHEAD</t>
        </is>
      </c>
      <c r="D1544" s="4" t="inlineStr">
        <is>
          <t>ARMAÇÃO VIGAS E LAJES</t>
        </is>
      </c>
      <c r="E1544" s="4" t="inlineStr">
        <is>
          <t>8º PAV.</t>
        </is>
      </c>
      <c r="F1544" s="119" t="n">
        <v>46282</v>
      </c>
      <c r="G1544" s="119" t="n">
        <v>46282</v>
      </c>
      <c r="H1544" s="119" t="n">
        <v>46293</v>
      </c>
      <c r="I1544" s="4" t="n">
        <v>0</v>
      </c>
      <c r="J1544" s="4" t="n">
        <v>100</v>
      </c>
      <c r="K1544" s="4" t="n">
        <v>100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31847115</v>
      </c>
      <c r="C1545" s="4" t="inlineStr">
        <is>
          <t>ESTRUTURA TORRE - LOOKAHEAD</t>
        </is>
      </c>
      <c r="D1545" s="4" t="inlineStr">
        <is>
          <t>CONCRETAGEM LAJE</t>
        </is>
      </c>
      <c r="E1545" s="4" t="inlineStr">
        <is>
          <t>8º PAV.</t>
        </is>
      </c>
      <c r="F1545" s="119" t="n">
        <v>46283</v>
      </c>
      <c r="G1545" s="119" t="n">
        <v>46283</v>
      </c>
      <c r="H1545" s="119" t="n">
        <v>46293</v>
      </c>
      <c r="I1545" s="4" t="n">
        <v>0</v>
      </c>
      <c r="J1545" s="4" t="n">
        <v>100</v>
      </c>
      <c r="K1545" s="4" t="n">
        <v>100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26744953</v>
      </c>
      <c r="C1546" s="4" t="inlineStr">
        <is>
          <t>REBOCO INTERNO</t>
        </is>
      </c>
      <c r="D1546" s="4" t="inlineStr">
        <is>
          <t>-</t>
        </is>
      </c>
      <c r="E1546" s="4" t="inlineStr">
        <is>
          <t>3º SUBSOLO - HALL, ELVADORES E CAIXA DE ESCADA</t>
        </is>
      </c>
      <c r="F1546" s="119" t="n">
        <v>46276</v>
      </c>
      <c r="G1546" s="119" t="n">
        <v>46287</v>
      </c>
      <c r="H1546" s="119" t="n">
        <v>46293</v>
      </c>
      <c r="I1546" s="4" t="n">
        <v>100</v>
      </c>
      <c r="J1546" s="4" t="n">
        <v>100</v>
      </c>
      <c r="K1546" s="4" t="n">
        <v>50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36884365</v>
      </c>
      <c r="C1547" s="4" t="inlineStr">
        <is>
          <t>RAMPA DE VEÍCULOS - 5º AO 6º SS. (TERRENO) LOOKAHEAD</t>
        </is>
      </c>
      <c r="D1547" s="4" t="inlineStr">
        <is>
          <t>-</t>
        </is>
      </c>
      <c r="E1547" s="4" t="inlineStr">
        <is>
          <t>SERVIÇOS INICIAIS</t>
        </is>
      </c>
      <c r="F1547" s="119" t="n">
        <v>46279</v>
      </c>
      <c r="G1547" s="119" t="n">
        <v>46330</v>
      </c>
      <c r="H1547" s="119" t="n">
        <v>46293</v>
      </c>
      <c r="I1547" s="4" t="n">
        <v>100</v>
      </c>
      <c r="J1547" s="4" t="n">
        <v>31.42857143</v>
      </c>
      <c r="K1547" s="4" t="n">
        <v>2.857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14991604</v>
      </c>
      <c r="C1548" s="4" t="inlineStr">
        <is>
          <t>RAMPA DE VEÍCULOS - 5º AO 6º SS. (TERRENO) LOOKAHEAD</t>
        </is>
      </c>
      <c r="D1548" s="4" t="inlineStr">
        <is>
          <t xml:space="preserve">REGULARIZAÇÃO DE TERRENO </t>
        </is>
      </c>
      <c r="E1548" s="4" t="inlineStr">
        <is>
          <t>SERVIÇOS INICIAIS</t>
        </is>
      </c>
      <c r="F1548" s="119" t="n">
        <v>46279</v>
      </c>
      <c r="G1548" s="119" t="n">
        <v>46283</v>
      </c>
      <c r="H1548" s="119" t="n">
        <v>46293</v>
      </c>
      <c r="I1548" s="4" t="n">
        <v>100</v>
      </c>
      <c r="J1548" s="4" t="n">
        <v>100</v>
      </c>
      <c r="K1548" s="4" t="n">
        <v>20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14991605</v>
      </c>
      <c r="C1549" s="4" t="inlineStr">
        <is>
          <t>RAMPA DE VEÍCULOS - 5º AO 6º SS. (TERRENO) LOOKAHEAD</t>
        </is>
      </c>
      <c r="D1549" s="4" t="inlineStr">
        <is>
          <t>INFRAESTRUTURA HIDRÁULICA ENTERRADA</t>
        </is>
      </c>
      <c r="E1549" s="4" t="inlineStr">
        <is>
          <t>SERVIÇOS INICIAIS</t>
        </is>
      </c>
      <c r="F1549" s="119" t="n">
        <v>46286</v>
      </c>
      <c r="G1549" s="119" t="n">
        <v>46304</v>
      </c>
      <c r="H1549" s="119" t="n">
        <v>46293</v>
      </c>
      <c r="I1549" s="4" t="n">
        <v>100</v>
      </c>
      <c r="J1549" s="4" t="n">
        <v>40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14991606</v>
      </c>
      <c r="C1550" s="4" t="inlineStr">
        <is>
          <t>RAMPA DE VEÍCULOS - 5º AO 6º SS. (TERRENO) LOOKAHEAD</t>
        </is>
      </c>
      <c r="D1550" s="4" t="inlineStr">
        <is>
          <t>ARMAÇÃO</t>
        </is>
      </c>
      <c r="E1550" s="4" t="inlineStr">
        <is>
          <t>SERVIÇOS INICIAIS</t>
        </is>
      </c>
      <c r="F1550" s="119" t="n">
        <v>46308</v>
      </c>
      <c r="G1550" s="119" t="n">
        <v>46321</v>
      </c>
      <c r="H1550" s="119" t="n">
        <v>46293</v>
      </c>
      <c r="I1550" s="4" t="n">
        <v>100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14991607</v>
      </c>
      <c r="C1551" s="4" t="inlineStr">
        <is>
          <t>RAMPA DE VEÍCULOS - 5º AO 6º SS. (TERRENO) LOOKAHEAD</t>
        </is>
      </c>
      <c r="D1551" s="4" t="inlineStr">
        <is>
          <t>FORMA</t>
        </is>
      </c>
      <c r="E1551" s="4" t="inlineStr">
        <is>
          <t>SERVIÇOS INICIAIS</t>
        </is>
      </c>
      <c r="F1551" s="119" t="n">
        <v>46322</v>
      </c>
      <c r="G1551" s="119" t="n">
        <v>46324</v>
      </c>
      <c r="H1551" s="119" t="n">
        <v>46293</v>
      </c>
      <c r="I1551" s="4" t="n">
        <v>100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14991608</v>
      </c>
      <c r="C1552" s="4" t="inlineStr">
        <is>
          <t>RAMPA DE VEÍCULOS - 5º AO 6º SS. (TERRENO) LOOKAHEAD</t>
        </is>
      </c>
      <c r="D1552" s="4" t="inlineStr">
        <is>
          <t>CONCRETAGEM | 1º ETAPA</t>
        </is>
      </c>
      <c r="E1552" s="4" t="inlineStr">
        <is>
          <t>SERVIÇOS INICIAIS</t>
        </is>
      </c>
      <c r="F1552" s="119" t="n">
        <v>46325</v>
      </c>
      <c r="G1552" s="119" t="n">
        <v>46325</v>
      </c>
      <c r="H1552" s="119" t="n">
        <v>46293</v>
      </c>
      <c r="I1552" s="4" t="n">
        <v>100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14991609</v>
      </c>
      <c r="C1553" s="4" t="inlineStr">
        <is>
          <t>RAMPA DE VEÍCULOS - 5º AO 6º SS. (TERRENO) LOOKAHEAD</t>
        </is>
      </c>
      <c r="D1553" s="4" t="inlineStr">
        <is>
          <t>CONCRETAGEM | 2º ETAPA</t>
        </is>
      </c>
      <c r="E1553" s="4" t="inlineStr">
        <is>
          <t>SERVIÇOS INICIAIS</t>
        </is>
      </c>
      <c r="F1553" s="119" t="n">
        <v>46330</v>
      </c>
      <c r="G1553" s="119" t="n">
        <v>46330</v>
      </c>
      <c r="H1553" s="119" t="n">
        <v>46293</v>
      </c>
      <c r="I1553" s="4" t="n">
        <v>100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26744968</v>
      </c>
      <c r="C1554" s="4" t="inlineStr">
        <is>
          <t>REBOCO INTERNO</t>
        </is>
      </c>
      <c r="D1554" s="4" t="inlineStr">
        <is>
          <t>-</t>
        </is>
      </c>
      <c r="E1554" s="4" t="inlineStr">
        <is>
          <t>4º SUBSOLO - HALL,  ELEVADORES E CAIXA DE ESCADA</t>
        </is>
      </c>
      <c r="F1554" s="119" t="n">
        <v>46279</v>
      </c>
      <c r="G1554" s="119" t="n">
        <v>46288</v>
      </c>
      <c r="H1554" s="119" t="n">
        <v>46293</v>
      </c>
      <c r="I1554" s="4" t="n">
        <v>100</v>
      </c>
      <c r="J1554" s="4" t="n">
        <v>100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53205017</v>
      </c>
      <c r="C1555" s="4" t="inlineStr">
        <is>
          <t>POLIMENTO DE PISO DE CONCRETO LOOKAHEAD</t>
        </is>
      </c>
      <c r="D1555" s="4" t="inlineStr">
        <is>
          <t>-</t>
        </is>
      </c>
      <c r="E1555" s="4" t="inlineStr">
        <is>
          <t>2º SUBSOLO</t>
        </is>
      </c>
      <c r="F1555" s="119" t="n">
        <v>46279</v>
      </c>
      <c r="G1555" s="119" t="n">
        <v>46295</v>
      </c>
      <c r="H1555" s="119" t="n">
        <v>46293</v>
      </c>
      <c r="I1555" s="4" t="n">
        <v>0</v>
      </c>
      <c r="J1555" s="4" t="n">
        <v>84.61499999999999</v>
      </c>
      <c r="K1555" s="4" t="n">
        <v>50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44888201</v>
      </c>
      <c r="C1556" s="4" t="inlineStr">
        <is>
          <t>ESTRUTURA PROJEÇÃO RAMPA OLIMPUS</t>
        </is>
      </c>
      <c r="D1556" s="4" t="inlineStr">
        <is>
          <t>-</t>
        </is>
      </c>
      <c r="E1556" s="4" t="inlineStr">
        <is>
          <t>MEZANINO</t>
        </is>
      </c>
      <c r="F1556" s="119" t="n">
        <v>46279</v>
      </c>
      <c r="G1556" s="119" t="n">
        <v>46290</v>
      </c>
      <c r="H1556" s="119" t="n">
        <v>46293</v>
      </c>
      <c r="I1556" s="4" t="n">
        <v>0</v>
      </c>
      <c r="J1556" s="4" t="n">
        <v>100</v>
      </c>
      <c r="K1556" s="4" t="n">
        <v>10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28964553</v>
      </c>
      <c r="C1557" s="4" t="inlineStr">
        <is>
          <t>ESTRUTURA PROJEÇÃO RAMPA OLIMPUS</t>
        </is>
      </c>
      <c r="D1557" s="4" t="inlineStr">
        <is>
          <t>ARMAÇÃO DE PILARES</t>
        </is>
      </c>
      <c r="E1557" s="4" t="inlineStr">
        <is>
          <t>MEZANINO</t>
        </is>
      </c>
      <c r="F1557" s="119" t="n">
        <v>46279</v>
      </c>
      <c r="G1557" s="119" t="n">
        <v>46279</v>
      </c>
      <c r="H1557" s="119" t="n">
        <v>46293</v>
      </c>
      <c r="I1557" s="4" t="n">
        <v>0</v>
      </c>
      <c r="J1557" s="4" t="n">
        <v>100</v>
      </c>
      <c r="K1557" s="4" t="n">
        <v>100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28964554</v>
      </c>
      <c r="C1558" s="4" t="inlineStr">
        <is>
          <t>ESTRUTURA PROJEÇÃO RAMPA OLIMPUS</t>
        </is>
      </c>
      <c r="D1558" s="4" t="inlineStr">
        <is>
          <t>FORMA DE PILARES</t>
        </is>
      </c>
      <c r="E1558" s="4" t="inlineStr">
        <is>
          <t>MEZANINO</t>
        </is>
      </c>
      <c r="F1558" s="119" t="n">
        <v>46280</v>
      </c>
      <c r="G1558" s="119" t="n">
        <v>46280</v>
      </c>
      <c r="H1558" s="119" t="n">
        <v>46293</v>
      </c>
      <c r="I1558" s="4" t="n">
        <v>0</v>
      </c>
      <c r="J1558" s="4" t="n">
        <v>100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28964555</v>
      </c>
      <c r="C1559" s="4" t="inlineStr">
        <is>
          <t>ESTRUTURA PROJEÇÃO RAMPA OLIMPUS</t>
        </is>
      </c>
      <c r="D1559" s="4" t="inlineStr">
        <is>
          <t>ESCORAMENTO/BARROTEAMENTO/FORRAÇÃO</t>
        </is>
      </c>
      <c r="E1559" s="4" t="inlineStr">
        <is>
          <t>MEZANINO</t>
        </is>
      </c>
      <c r="F1559" s="119" t="n">
        <v>46281</v>
      </c>
      <c r="G1559" s="119" t="n">
        <v>46286</v>
      </c>
      <c r="H1559" s="119" t="n">
        <v>46293</v>
      </c>
      <c r="I1559" s="4" t="n">
        <v>0</v>
      </c>
      <c r="J1559" s="4" t="n">
        <v>100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28964556</v>
      </c>
      <c r="C1560" s="4" t="inlineStr">
        <is>
          <t>ESTRUTURA PROJEÇÃO RAMPA OLIMPUS</t>
        </is>
      </c>
      <c r="D1560" s="4" t="inlineStr">
        <is>
          <t>ARMAÇÃO VIGAS DE LAJE</t>
        </is>
      </c>
      <c r="E1560" s="4" t="inlineStr">
        <is>
          <t>MEZANINO</t>
        </is>
      </c>
      <c r="F1560" s="119" t="n">
        <v>46287</v>
      </c>
      <c r="G1560" s="119" t="n">
        <v>46289</v>
      </c>
      <c r="H1560" s="119" t="n">
        <v>46293</v>
      </c>
      <c r="I1560" s="4" t="n">
        <v>0</v>
      </c>
      <c r="J1560" s="4" t="n">
        <v>100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28964557</v>
      </c>
      <c r="C1561" s="4" t="inlineStr">
        <is>
          <t>ESTRUTURA PROJEÇÃO RAMPA OLIMPUS</t>
        </is>
      </c>
      <c r="D1561" s="4" t="inlineStr">
        <is>
          <t>CONCRETAGEM LAJE</t>
        </is>
      </c>
      <c r="E1561" s="4" t="inlineStr">
        <is>
          <t>MEZANINO</t>
        </is>
      </c>
      <c r="F1561" s="119" t="n">
        <v>46290</v>
      </c>
      <c r="G1561" s="119" t="n">
        <v>46290</v>
      </c>
      <c r="H1561" s="119" t="n">
        <v>46293</v>
      </c>
      <c r="I1561" s="4" t="n">
        <v>0</v>
      </c>
      <c r="J1561" s="4" t="n">
        <v>100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47424083</v>
      </c>
      <c r="C1562" s="4" t="inlineStr">
        <is>
          <t>PLANO DE AÇÃO ENTREGA DO MEZANINO PARA ESTACIONAMENTO</t>
        </is>
      </c>
      <c r="D1562" s="4" t="inlineStr">
        <is>
          <t>-</t>
        </is>
      </c>
      <c r="E1562" s="4" t="inlineStr">
        <is>
          <t>MEZANINO</t>
        </is>
      </c>
      <c r="F1562" s="119" t="n">
        <v>46279</v>
      </c>
      <c r="G1562" s="119" t="n">
        <v>46314</v>
      </c>
      <c r="H1562" s="119" t="n">
        <v>46293</v>
      </c>
      <c r="I1562" s="4" t="n">
        <v>0</v>
      </c>
      <c r="J1562" s="4" t="n">
        <v>38.4614359</v>
      </c>
      <c r="K1562" s="4" t="n">
        <v>7.692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31426940</v>
      </c>
      <c r="C1563" s="4" t="inlineStr">
        <is>
          <t>PLANO DE AÇÃO ENTREGA DO MEZANINO PARA ESTACIONAMENTO</t>
        </is>
      </c>
      <c r="D1563" s="4" t="inlineStr">
        <is>
          <t>TRATAMENTO DE CONCRETO APARENTE</t>
        </is>
      </c>
      <c r="E1563" s="4" t="inlineStr">
        <is>
          <t>MEZANINO</t>
        </is>
      </c>
      <c r="F1563" s="119" t="n">
        <v>46279</v>
      </c>
      <c r="G1563" s="119" t="n">
        <v>46297</v>
      </c>
      <c r="H1563" s="119" t="n">
        <v>46293</v>
      </c>
      <c r="I1563" s="4" t="n">
        <v>0</v>
      </c>
      <c r="J1563" s="4" t="n">
        <v>73.333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31426941</v>
      </c>
      <c r="C1564" s="4" t="inlineStr">
        <is>
          <t>PLANO DE AÇÃO ENTREGA DO MEZANINO PARA ESTACIONAMENTO</t>
        </is>
      </c>
      <c r="D1564" s="4" t="inlineStr">
        <is>
          <t>ALVENARIA</t>
        </is>
      </c>
      <c r="E1564" s="4" t="inlineStr">
        <is>
          <t>MEZANINO</t>
        </is>
      </c>
      <c r="F1564" s="119" t="n">
        <v>46288</v>
      </c>
      <c r="G1564" s="119" t="n">
        <v>46296</v>
      </c>
      <c r="H1564" s="119" t="n">
        <v>46293</v>
      </c>
      <c r="I1564" s="4" t="n">
        <v>0</v>
      </c>
      <c r="J1564" s="4" t="n">
        <v>57.143</v>
      </c>
      <c r="K1564" s="4" t="n">
        <v>42.857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31426942</v>
      </c>
      <c r="C1565" s="4" t="inlineStr">
        <is>
          <t>PLANO DE AÇÃO ENTREGA DO MEZANINO PARA ESTACIONAMENTO</t>
        </is>
      </c>
      <c r="D1565" s="4" t="inlineStr">
        <is>
          <t>REBOCO</t>
        </is>
      </c>
      <c r="E1565" s="4" t="inlineStr">
        <is>
          <t>MEZANINO</t>
        </is>
      </c>
      <c r="F1565" s="119" t="n">
        <v>46297</v>
      </c>
      <c r="G1565" s="119" t="n">
        <v>46304</v>
      </c>
      <c r="H1565" s="119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31426943</v>
      </c>
      <c r="C1566" s="4" t="inlineStr">
        <is>
          <t>PLANO DE AÇÃO ENTREGA DO MEZANINO PARA ESTACIONAMENTO</t>
        </is>
      </c>
      <c r="D1566" s="4" t="inlineStr">
        <is>
          <t>TRATAMENTO DA JUNTA</t>
        </is>
      </c>
      <c r="E1566" s="4" t="inlineStr">
        <is>
          <t>MEZANINO</t>
        </is>
      </c>
      <c r="F1566" s="119" t="n">
        <v>46308</v>
      </c>
      <c r="G1566" s="119" t="n">
        <v>46314</v>
      </c>
      <c r="H1566" s="119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31426944</v>
      </c>
      <c r="C1567" s="4" t="inlineStr">
        <is>
          <t>PLANO DE AÇÃO ENTREGA DO MEZANINO PARA ESTACIONAMENTO</t>
        </is>
      </c>
      <c r="D1567" s="4" t="inlineStr">
        <is>
          <t>PINTURA</t>
        </is>
      </c>
      <c r="E1567" s="4" t="inlineStr">
        <is>
          <t>MEZANINO</t>
        </is>
      </c>
      <c r="F1567" s="119" t="n">
        <v>46304</v>
      </c>
      <c r="G1567" s="119" t="n">
        <v>46311</v>
      </c>
      <c r="H1567" s="119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31426946</v>
      </c>
      <c r="C1568" s="4" t="inlineStr">
        <is>
          <t>PLANO DE AÇÃO ENTREGA DO MEZANINO PARA ESTACIONAMENTO</t>
        </is>
      </c>
      <c r="D1568" s="4" t="inlineStr">
        <is>
          <t>LIMPEZA</t>
        </is>
      </c>
      <c r="E1568" s="4" t="inlineStr">
        <is>
          <t>MEZANINO</t>
        </is>
      </c>
      <c r="F1568" s="119" t="n">
        <v>46314</v>
      </c>
      <c r="G1568" s="119" t="n">
        <v>46314</v>
      </c>
      <c r="H1568" s="119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47373682</v>
      </c>
      <c r="C1569" s="4" t="inlineStr">
        <is>
          <t>EXECUÇÃO DA ESCADA HIDRÁULICA LATERAL CHOPP DA FÁBRICA</t>
        </is>
      </c>
      <c r="D1569" s="4" t="inlineStr">
        <is>
          <t>-</t>
        </is>
      </c>
      <c r="E1569" s="4" t="inlineStr">
        <is>
          <t>1º PAV. - TÉRREO ALAMEDA</t>
        </is>
      </c>
      <c r="F1569" s="119" t="n">
        <v>46279</v>
      </c>
      <c r="G1569" s="119" t="n">
        <v>46297</v>
      </c>
      <c r="H1569" s="119" t="n">
        <v>46293</v>
      </c>
      <c r="I1569" s="4" t="n">
        <v>0</v>
      </c>
      <c r="J1569" s="4" t="n">
        <v>73.33333333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31403901</v>
      </c>
      <c r="C1570" s="4" t="inlineStr">
        <is>
          <t>EXECUÇÃO DA ESCADA HIDRÁULICA LATERAL CHOPP DA FÁBRICA</t>
        </is>
      </c>
      <c r="D1570" s="4" t="inlineStr">
        <is>
          <t>ACERTO E COMPACTAÇÃO DO TERRENO</t>
        </is>
      </c>
      <c r="E1570" s="4" t="inlineStr">
        <is>
          <t>1º PAV. - TÉRREO ALAMEDA</t>
        </is>
      </c>
      <c r="F1570" s="119" t="n">
        <v>46279</v>
      </c>
      <c r="G1570" s="119" t="n">
        <v>46283</v>
      </c>
      <c r="H1570" s="119" t="n">
        <v>46293</v>
      </c>
      <c r="I1570" s="4" t="n">
        <v>0</v>
      </c>
      <c r="J1570" s="4" t="n">
        <v>100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31403902</v>
      </c>
      <c r="C1571" s="4" t="inlineStr">
        <is>
          <t>EXECUÇÃO DA ESCADA HIDRÁULICA LATERAL CHOPP DA FÁBRICA</t>
        </is>
      </c>
      <c r="D1571" s="4" t="inlineStr">
        <is>
          <t>LOCAÇÃO E CONFORMIDADE DAS PEÇAS</t>
        </is>
      </c>
      <c r="E1571" s="4" t="inlineStr">
        <is>
          <t>1º PAV. - TÉRREO ALAMEDA</t>
        </is>
      </c>
      <c r="F1571" s="119" t="n">
        <v>46286</v>
      </c>
      <c r="G1571" s="119" t="n">
        <v>46290</v>
      </c>
      <c r="H1571" s="119" t="n">
        <v>46293</v>
      </c>
      <c r="I1571" s="4" t="n">
        <v>0</v>
      </c>
      <c r="J1571" s="4" t="n">
        <v>100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31403903</v>
      </c>
      <c r="C1572" s="4" t="inlineStr">
        <is>
          <t>EXECUÇÃO DA ESCADA HIDRÁULICA LATERAL CHOPP DA FÁBRICA</t>
        </is>
      </c>
      <c r="D1572" s="4" t="inlineStr">
        <is>
          <t>CONCRETAGENS E ARREMATES</t>
        </is>
      </c>
      <c r="E1572" s="4" t="inlineStr">
        <is>
          <t>1º PAV. - TÉRREO ALAMEDA</t>
        </is>
      </c>
      <c r="F1572" s="119" t="n">
        <v>46293</v>
      </c>
      <c r="G1572" s="119" t="n">
        <v>46297</v>
      </c>
      <c r="H1572" s="119" t="n">
        <v>46293</v>
      </c>
      <c r="I1572" s="4" t="n">
        <v>0</v>
      </c>
      <c r="J1572" s="4" t="n">
        <v>20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26735657</v>
      </c>
      <c r="C1573" s="4" t="inlineStr">
        <is>
          <t>ESTRUTURA - PROJEÇÃO ALAMEDA - MEDIÇÃO</t>
        </is>
      </c>
      <c r="D1573" s="4" t="inlineStr">
        <is>
          <t>-</t>
        </is>
      </c>
      <c r="E1573" s="4" t="inlineStr">
        <is>
          <t>3º PAV. - PILOTIS</t>
        </is>
      </c>
      <c r="F1573" s="119" t="n">
        <v>46279</v>
      </c>
      <c r="G1573" s="119" t="n">
        <v>46314</v>
      </c>
      <c r="H1573" s="119" t="n">
        <v>46293</v>
      </c>
      <c r="I1573" s="4" t="n">
        <v>100</v>
      </c>
      <c r="J1573" s="4" t="n">
        <v>39.02436585</v>
      </c>
      <c r="K1573" s="4" t="n">
        <v>1.463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9522942</v>
      </c>
      <c r="C1574" s="4" t="inlineStr">
        <is>
          <t>ESTRUTURA - PROJEÇÃO ALAMEDA - MEDIÇÃO</t>
        </is>
      </c>
      <c r="D1574" s="4" t="inlineStr">
        <is>
          <t>Forma Pilar</t>
        </is>
      </c>
      <c r="E1574" s="4" t="inlineStr">
        <is>
          <t>3º PAV. - PILOTIS</t>
        </is>
      </c>
      <c r="F1574" s="119" t="n">
        <v>46279</v>
      </c>
      <c r="G1574" s="119" t="n">
        <v>46287</v>
      </c>
      <c r="H1574" s="119" t="n">
        <v>46293</v>
      </c>
      <c r="I1574" s="4" t="n">
        <v>100</v>
      </c>
      <c r="J1574" s="4" t="n">
        <v>100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9522943</v>
      </c>
      <c r="C1575" s="4" t="inlineStr">
        <is>
          <t>ESTRUTURA - PROJEÇÃO ALAMEDA - MEDIÇÃO</t>
        </is>
      </c>
      <c r="D1575" s="4" t="inlineStr">
        <is>
          <t>Armação Pilar</t>
        </is>
      </c>
      <c r="E1575" s="4" t="inlineStr">
        <is>
          <t>3º PAV. - PILOTIS</t>
        </is>
      </c>
      <c r="F1575" s="119" t="n">
        <v>46287</v>
      </c>
      <c r="G1575" s="119" t="n">
        <v>46294</v>
      </c>
      <c r="H1575" s="119" t="n">
        <v>46293</v>
      </c>
      <c r="I1575" s="4" t="n">
        <v>100</v>
      </c>
      <c r="J1575" s="4" t="n">
        <v>83.333</v>
      </c>
      <c r="K1575" s="4" t="n">
        <v>10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9522944</v>
      </c>
      <c r="C1576" s="4" t="inlineStr">
        <is>
          <t>ESTRUTURA - PROJEÇÃO ALAMEDA - MEDIÇÃO</t>
        </is>
      </c>
      <c r="D1576" s="4" t="inlineStr">
        <is>
          <t>Escoramento</t>
        </is>
      </c>
      <c r="E1576" s="4" t="inlineStr">
        <is>
          <t>3º PAV. - PILOTIS</t>
        </is>
      </c>
      <c r="F1576" s="119" t="n">
        <v>46288</v>
      </c>
      <c r="G1576" s="119" t="n">
        <v>46296</v>
      </c>
      <c r="H1576" s="119" t="n">
        <v>46293</v>
      </c>
      <c r="I1576" s="4" t="n">
        <v>100</v>
      </c>
      <c r="J1576" s="4" t="n">
        <v>57.143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9522945</v>
      </c>
      <c r="C1577" s="4" t="inlineStr">
        <is>
          <t>ESTRUTURA - PROJEÇÃO ALAMEDA - MEDIÇÃO</t>
        </is>
      </c>
      <c r="D1577" s="4" t="inlineStr">
        <is>
          <t>Concretagem Pilar</t>
        </is>
      </c>
      <c r="E1577" s="4" t="inlineStr">
        <is>
          <t>3º PAV. - PILOTIS</t>
        </is>
      </c>
      <c r="F1577" s="119" t="n">
        <v>46297</v>
      </c>
      <c r="G1577" s="119" t="n">
        <v>46297</v>
      </c>
      <c r="H1577" s="119" t="n">
        <v>46293</v>
      </c>
      <c r="I1577" s="4" t="n">
        <v>100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9522946</v>
      </c>
      <c r="C1578" s="4" t="inlineStr">
        <is>
          <t>ESTRUTURA - PROJEÇÃO ALAMEDA - MEDIÇÃO</t>
        </is>
      </c>
      <c r="D1578" s="4" t="inlineStr">
        <is>
          <t>Forma Vigas e Lajes</t>
        </is>
      </c>
      <c r="E1578" s="4" t="inlineStr">
        <is>
          <t>3º PAV. - PILOTIS</t>
        </is>
      </c>
      <c r="F1578" s="119" t="n">
        <v>46300</v>
      </c>
      <c r="G1578" s="119" t="n">
        <v>46310</v>
      </c>
      <c r="H1578" s="119" t="n">
        <v>46293</v>
      </c>
      <c r="I1578" s="4" t="n">
        <v>100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9522947</v>
      </c>
      <c r="C1579" s="4" t="inlineStr">
        <is>
          <t>ESTRUTURA - PROJEÇÃO ALAMEDA - MEDIÇÃO</t>
        </is>
      </c>
      <c r="D1579" s="4" t="inlineStr">
        <is>
          <t>Armação Vigas e Lajes</t>
        </is>
      </c>
      <c r="E1579" s="4" t="inlineStr">
        <is>
          <t>3º PAV. - PILOTIS</t>
        </is>
      </c>
      <c r="F1579" s="119" t="n">
        <v>46301</v>
      </c>
      <c r="G1579" s="119" t="n">
        <v>46310</v>
      </c>
      <c r="H1579" s="119" t="n">
        <v>46293</v>
      </c>
      <c r="I1579" s="4" t="n">
        <v>100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9522948</v>
      </c>
      <c r="C1580" s="4" t="inlineStr">
        <is>
          <t>ESTRUTURA - PROJEÇÃO ALAMEDA - MEDIÇÃO</t>
        </is>
      </c>
      <c r="D1580" s="4" t="inlineStr">
        <is>
          <t>Passagem Hidráulica</t>
        </is>
      </c>
      <c r="E1580" s="4" t="inlineStr">
        <is>
          <t>3º PAV. - PILOTIS</t>
        </is>
      </c>
      <c r="F1580" s="119" t="n">
        <v>46309</v>
      </c>
      <c r="G1580" s="119" t="n">
        <v>46310</v>
      </c>
      <c r="H1580" s="119" t="n">
        <v>46293</v>
      </c>
      <c r="I1580" s="4" t="n">
        <v>100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9522949</v>
      </c>
      <c r="C1581" s="4" t="inlineStr">
        <is>
          <t>ESTRUTURA - PROJEÇÃO ALAMEDA - MEDIÇÃO</t>
        </is>
      </c>
      <c r="D1581" s="4" t="inlineStr">
        <is>
          <t>Passagem Elétrica</t>
        </is>
      </c>
      <c r="E1581" s="4" t="inlineStr">
        <is>
          <t>3º PAV. - PILOTIS</t>
        </is>
      </c>
      <c r="F1581" s="119" t="n">
        <v>46310</v>
      </c>
      <c r="G1581" s="119" t="n">
        <v>46311</v>
      </c>
      <c r="H1581" s="119" t="n">
        <v>46293</v>
      </c>
      <c r="I1581" s="4" t="n">
        <v>100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9522950</v>
      </c>
      <c r="C1582" s="4" t="inlineStr">
        <is>
          <t>ESTRUTURA - PROJEÇÃO ALAMEDA - MEDIÇÃO</t>
        </is>
      </c>
      <c r="D1582" s="4" t="inlineStr">
        <is>
          <t>Concretagem</t>
        </is>
      </c>
      <c r="E1582" s="4" t="inlineStr">
        <is>
          <t>3º PAV. - PILOTIS</t>
        </is>
      </c>
      <c r="F1582" s="119" t="n">
        <v>46314</v>
      </c>
      <c r="G1582" s="119" t="n">
        <v>46314</v>
      </c>
      <c r="H1582" s="119" t="n">
        <v>46293</v>
      </c>
      <c r="I1582" s="4" t="n">
        <v>100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44968767</v>
      </c>
      <c r="C1583" s="4" t="inlineStr">
        <is>
          <t>INFRA HIDRÁULICA PAREDES</t>
        </is>
      </c>
      <c r="D1583" s="4" t="inlineStr">
        <is>
          <t>-</t>
        </is>
      </c>
      <c r="E1583" s="4" t="inlineStr">
        <is>
          <t>2º SUBSOLO</t>
        </is>
      </c>
      <c r="F1583" s="119" t="n">
        <v>46280</v>
      </c>
      <c r="G1583" s="119" t="n">
        <v>46288</v>
      </c>
      <c r="H1583" s="119" t="n">
        <v>46293</v>
      </c>
      <c r="I1583" s="4" t="n">
        <v>0</v>
      </c>
      <c r="J1583" s="4" t="n">
        <v>100</v>
      </c>
      <c r="K1583" s="4" t="n">
        <v>60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26750531</v>
      </c>
      <c r="C1584" s="4" t="inlineStr">
        <is>
          <t>ALVENARIA</t>
        </is>
      </c>
      <c r="D1584" s="4" t="inlineStr">
        <is>
          <t>-</t>
        </is>
      </c>
      <c r="E1584" s="4" t="inlineStr">
        <is>
          <t>2º SUBSOLO - CAIXA DE ESCADA E ELEVADORES</t>
        </is>
      </c>
      <c r="F1584" s="119" t="n">
        <v>46280</v>
      </c>
      <c r="G1584" s="119" t="n">
        <v>46289</v>
      </c>
      <c r="H1584" s="119" t="n">
        <v>46293</v>
      </c>
      <c r="I1584" s="4" t="n">
        <v>0</v>
      </c>
      <c r="J1584" s="4" t="n">
        <v>100</v>
      </c>
      <c r="K1584" s="4" t="n">
        <v>100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26743725</v>
      </c>
      <c r="C1585" s="4" t="inlineStr">
        <is>
          <t>ALVENARIA</t>
        </is>
      </c>
      <c r="D1585" s="4" t="inlineStr">
        <is>
          <t>-</t>
        </is>
      </c>
      <c r="E1585" s="4" t="inlineStr">
        <is>
          <t>1º SUBSOLO</t>
        </is>
      </c>
      <c r="F1585" s="119" t="n">
        <v>46280</v>
      </c>
      <c r="G1585" s="119" t="n">
        <v>46308</v>
      </c>
      <c r="H1585" s="119" t="n">
        <v>46293</v>
      </c>
      <c r="I1585" s="4" t="n">
        <v>0</v>
      </c>
      <c r="J1585" s="4" t="n">
        <v>50</v>
      </c>
      <c r="K1585" s="4" t="n">
        <v>45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26743647</v>
      </c>
      <c r="C1586" s="4" t="inlineStr">
        <is>
          <t>ALVENARIA</t>
        </is>
      </c>
      <c r="D1586" s="4" t="inlineStr">
        <is>
          <t>-</t>
        </is>
      </c>
      <c r="E1586" s="4" t="inlineStr">
        <is>
          <t>4º PAV.</t>
        </is>
      </c>
      <c r="F1586" s="119" t="n">
        <v>46286</v>
      </c>
      <c r="G1586" s="119" t="n">
        <v>46295</v>
      </c>
      <c r="H1586" s="119" t="n">
        <v>46293</v>
      </c>
      <c r="I1586" s="4" t="n">
        <v>100</v>
      </c>
      <c r="J1586" s="4" t="n">
        <v>75</v>
      </c>
      <c r="K1586" s="4" t="n">
        <v>62.5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24939541</v>
      </c>
      <c r="C1587" s="4" t="inlineStr">
        <is>
          <t>ESTRUTURA TORRE - MEDIÇÃO</t>
        </is>
      </c>
      <c r="D1587" s="4" t="inlineStr">
        <is>
          <t>-</t>
        </is>
      </c>
      <c r="E1587" s="4" t="inlineStr">
        <is>
          <t>9º PAV.</t>
        </is>
      </c>
      <c r="F1587" s="119" t="n">
        <v>46286</v>
      </c>
      <c r="G1587" s="119" t="n">
        <v>46294</v>
      </c>
      <c r="H1587" s="119" t="n">
        <v>46293</v>
      </c>
      <c r="I1587" s="4" t="n">
        <v>100</v>
      </c>
      <c r="J1587" s="4" t="n">
        <v>88.23535294</v>
      </c>
      <c r="K1587" s="4" t="n">
        <v>92.941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9360140</v>
      </c>
      <c r="C1588" s="4" t="inlineStr">
        <is>
          <t>ESTRUTURA TORRE - MEDIÇÃO</t>
        </is>
      </c>
      <c r="D1588" s="4" t="inlineStr">
        <is>
          <t>Forma Pilar</t>
        </is>
      </c>
      <c r="E1588" s="4" t="inlineStr">
        <is>
          <t>9º PAV.</t>
        </is>
      </c>
      <c r="F1588" s="119" t="n">
        <v>46286</v>
      </c>
      <c r="G1588" s="119" t="n">
        <v>46288</v>
      </c>
      <c r="H1588" s="119" t="n">
        <v>46293</v>
      </c>
      <c r="I1588" s="4" t="n">
        <v>100</v>
      </c>
      <c r="J1588" s="4" t="n">
        <v>100</v>
      </c>
      <c r="K1588" s="4" t="n">
        <v>100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9360141</v>
      </c>
      <c r="C1589" s="4" t="inlineStr">
        <is>
          <t>ESTRUTURA TORRE - MEDIÇÃO</t>
        </is>
      </c>
      <c r="D1589" s="4" t="inlineStr">
        <is>
          <t>Armação Pilar</t>
        </is>
      </c>
      <c r="E1589" s="4" t="inlineStr">
        <is>
          <t>9º PAV.</t>
        </is>
      </c>
      <c r="F1589" s="119" t="n">
        <v>46286</v>
      </c>
      <c r="G1589" s="119" t="n">
        <v>46288</v>
      </c>
      <c r="H1589" s="119" t="n">
        <v>46293</v>
      </c>
      <c r="I1589" s="4" t="n">
        <v>100</v>
      </c>
      <c r="J1589" s="4" t="n">
        <v>100</v>
      </c>
      <c r="K1589" s="4" t="n">
        <v>100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9360142</v>
      </c>
      <c r="C1590" s="4" t="inlineStr">
        <is>
          <t>ESTRUTURA TORRE - MEDIÇÃO</t>
        </is>
      </c>
      <c r="D1590" s="4" t="inlineStr">
        <is>
          <t>Escoramento</t>
        </is>
      </c>
      <c r="E1590" s="4" t="inlineStr">
        <is>
          <t>9º PAV.</t>
        </is>
      </c>
      <c r="F1590" s="119" t="n">
        <v>46287</v>
      </c>
      <c r="G1590" s="119" t="n">
        <v>46288</v>
      </c>
      <c r="H1590" s="119" t="n">
        <v>46293</v>
      </c>
      <c r="I1590" s="4" t="n">
        <v>100</v>
      </c>
      <c r="J1590" s="4" t="n">
        <v>100</v>
      </c>
      <c r="K1590" s="4" t="n">
        <v>100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9360143</v>
      </c>
      <c r="C1591" s="4" t="inlineStr">
        <is>
          <t>ESTRUTURA TORRE - MEDIÇÃO</t>
        </is>
      </c>
      <c r="D1591" s="4" t="inlineStr">
        <is>
          <t>Concretagem Pilar</t>
        </is>
      </c>
      <c r="E1591" s="4" t="inlineStr">
        <is>
          <t>9º PAV.</t>
        </is>
      </c>
      <c r="F1591" s="119" t="n">
        <v>46289</v>
      </c>
      <c r="G1591" s="119" t="n">
        <v>46289</v>
      </c>
      <c r="H1591" s="119" t="n">
        <v>46293</v>
      </c>
      <c r="I1591" s="4" t="n">
        <v>100</v>
      </c>
      <c r="J1591" s="4" t="n">
        <v>100</v>
      </c>
      <c r="K1591" s="4" t="n">
        <v>100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9360144</v>
      </c>
      <c r="C1592" s="4" t="inlineStr">
        <is>
          <t>ESTRUTURA TORRE - MEDIÇÃO</t>
        </is>
      </c>
      <c r="D1592" s="4" t="inlineStr">
        <is>
          <t>Forma Vigas e Lajes</t>
        </is>
      </c>
      <c r="E1592" s="4" t="inlineStr">
        <is>
          <t>9º PAV.</t>
        </is>
      </c>
      <c r="F1592" s="119" t="n">
        <v>46290</v>
      </c>
      <c r="G1592" s="119" t="n">
        <v>46294</v>
      </c>
      <c r="H1592" s="119" t="n">
        <v>46293</v>
      </c>
      <c r="I1592" s="4" t="n">
        <v>100</v>
      </c>
      <c r="J1592" s="4" t="n">
        <v>66.667</v>
      </c>
      <c r="K1592" s="4" t="n">
        <v>100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9360145</v>
      </c>
      <c r="C1593" s="4" t="inlineStr">
        <is>
          <t>ESTRUTURA TORRE - MEDIÇÃO</t>
        </is>
      </c>
      <c r="D1593" s="4" t="inlineStr">
        <is>
          <t>Armação Vigas e Lajes</t>
        </is>
      </c>
      <c r="E1593" s="4" t="inlineStr">
        <is>
          <t>9º PAV.</t>
        </is>
      </c>
      <c r="F1593" s="119" t="n">
        <v>46293</v>
      </c>
      <c r="G1593" s="119" t="n">
        <v>46294</v>
      </c>
      <c r="H1593" s="119" t="n">
        <v>46293</v>
      </c>
      <c r="I1593" s="4" t="n">
        <v>100</v>
      </c>
      <c r="J1593" s="4" t="n">
        <v>50</v>
      </c>
      <c r="K1593" s="4" t="n">
        <v>90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9360146</v>
      </c>
      <c r="C1594" s="4" t="inlineStr">
        <is>
          <t>ESTRUTURA TORRE - MEDIÇÃO</t>
        </is>
      </c>
      <c r="D1594" s="4" t="inlineStr">
        <is>
          <t>Passagem Hidráulica</t>
        </is>
      </c>
      <c r="E1594" s="4" t="inlineStr">
        <is>
          <t>9º PAV.</t>
        </is>
      </c>
      <c r="F1594" s="119" t="n">
        <v>46290</v>
      </c>
      <c r="G1594" s="119" t="n">
        <v>46290</v>
      </c>
      <c r="H1594" s="119" t="n">
        <v>46293</v>
      </c>
      <c r="I1594" s="4" t="n">
        <v>100</v>
      </c>
      <c r="J1594" s="4" t="n">
        <v>100</v>
      </c>
      <c r="K1594" s="4" t="n">
        <v>100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9360147</v>
      </c>
      <c r="C1595" s="4" t="inlineStr">
        <is>
          <t>ESTRUTURA TORRE - MEDIÇÃO</t>
        </is>
      </c>
      <c r="D1595" s="4" t="inlineStr">
        <is>
          <t>Passagem Elétrica</t>
        </is>
      </c>
      <c r="E1595" s="4" t="inlineStr">
        <is>
          <t>9º PAV.</t>
        </is>
      </c>
      <c r="F1595" s="119" t="n">
        <v>46290</v>
      </c>
      <c r="G1595" s="119" t="n">
        <v>46290</v>
      </c>
      <c r="H1595" s="119" t="n">
        <v>46293</v>
      </c>
      <c r="I1595" s="4" t="n">
        <v>100</v>
      </c>
      <c r="J1595" s="4" t="n">
        <v>100</v>
      </c>
      <c r="K1595" s="4" t="n">
        <v>100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9360148</v>
      </c>
      <c r="C1596" s="4" t="inlineStr">
        <is>
          <t>ESTRUTURA TORRE - MEDIÇÃO</t>
        </is>
      </c>
      <c r="D1596" s="4" t="inlineStr">
        <is>
          <t>Concretagem</t>
        </is>
      </c>
      <c r="E1596" s="4" t="inlineStr">
        <is>
          <t>9º PAV.</t>
        </is>
      </c>
      <c r="F1596" s="119" t="n">
        <v>46293</v>
      </c>
      <c r="G1596" s="119" t="n">
        <v>46293</v>
      </c>
      <c r="H1596" s="119" t="n">
        <v>46293</v>
      </c>
      <c r="I1596" s="4" t="n">
        <v>100</v>
      </c>
      <c r="J1596" s="4" t="n">
        <v>100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26744954</v>
      </c>
      <c r="C1597" s="4" t="inlineStr">
        <is>
          <t>CONTRAPISO</t>
        </is>
      </c>
      <c r="D1597" s="4" t="inlineStr">
        <is>
          <t>-</t>
        </is>
      </c>
      <c r="E1597" s="4" t="inlineStr">
        <is>
          <t>3º SUBSOLO - HALL, ELVADORES E CAIXA DE ESCADA</t>
        </is>
      </c>
      <c r="F1597" s="119" t="n">
        <v>46288</v>
      </c>
      <c r="G1597" s="119" t="n">
        <v>46297</v>
      </c>
      <c r="H1597" s="119" t="n">
        <v>46293</v>
      </c>
      <c r="I1597" s="4" t="n">
        <v>100</v>
      </c>
      <c r="J1597" s="4" t="n">
        <v>50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26744969</v>
      </c>
      <c r="C1598" s="4" t="inlineStr">
        <is>
          <t>CONTRAPISO</t>
        </is>
      </c>
      <c r="D1598" s="4" t="inlineStr">
        <is>
          <t>-</t>
        </is>
      </c>
      <c r="E1598" s="4" t="inlineStr">
        <is>
          <t>4º SUBSOLO - HALL,  ELEVADORES E CAIXA DE ESCADA</t>
        </is>
      </c>
      <c r="F1598" s="119" t="n">
        <v>46289</v>
      </c>
      <c r="G1598" s="119" t="n">
        <v>46300</v>
      </c>
      <c r="H1598" s="119" t="n">
        <v>46293</v>
      </c>
      <c r="I1598" s="4" t="n">
        <v>100</v>
      </c>
      <c r="J1598" s="4" t="n">
        <v>37.5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26743772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5º SUBSOLO</t>
        </is>
      </c>
      <c r="F1599" s="119" t="n">
        <v>46290</v>
      </c>
      <c r="G1599" s="119" t="n">
        <v>46335</v>
      </c>
      <c r="H1599" s="119" t="n">
        <v>46293</v>
      </c>
      <c r="I1599" s="4" t="n">
        <v>100</v>
      </c>
      <c r="J1599" s="4" t="n">
        <v>6.667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26750532</v>
      </c>
      <c r="C1600" s="4" t="inlineStr">
        <is>
          <t>REBOCO INTERNO</t>
        </is>
      </c>
      <c r="D1600" s="4" t="inlineStr">
        <is>
          <t>-</t>
        </is>
      </c>
      <c r="E1600" s="4" t="inlineStr">
        <is>
          <t>2º SUBSOLO - CAIXA DE ESCADA E ELEVADORES</t>
        </is>
      </c>
      <c r="F1600" s="119" t="n">
        <v>46290</v>
      </c>
      <c r="G1600" s="119" t="n">
        <v>46301</v>
      </c>
      <c r="H1600" s="119" t="n">
        <v>46293</v>
      </c>
      <c r="I1600" s="4" t="n">
        <v>0</v>
      </c>
      <c r="J1600" s="4" t="n">
        <v>25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34002018</v>
      </c>
      <c r="C1601" s="4" t="inlineStr">
        <is>
          <t>DRENAGEM PLUVIAL TALUDES</t>
        </is>
      </c>
      <c r="D1601" s="4" t="inlineStr">
        <is>
          <t>-</t>
        </is>
      </c>
      <c r="E1601" s="4" t="inlineStr">
        <is>
          <t>SERVIÇOS INICIAIS</t>
        </is>
      </c>
      <c r="F1601" s="119" t="n">
        <v>46293</v>
      </c>
      <c r="G1601" s="119" t="n">
        <v>46357</v>
      </c>
      <c r="H1601" s="119" t="n">
        <v>46293</v>
      </c>
      <c r="I1601" s="4" t="n">
        <v>100</v>
      </c>
      <c r="J1601" s="4" t="n">
        <v>2.273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13785245</v>
      </c>
      <c r="C1602" s="4" t="inlineStr">
        <is>
          <t>DRENAGEM PLUVIAL TALUDES</t>
        </is>
      </c>
      <c r="D1602" s="4" t="inlineStr">
        <is>
          <t>ESCAVAÇÃO, INSTALAÇÃO DE CANALETAS E CLP's</t>
        </is>
      </c>
      <c r="E1602" s="4" t="inlineStr">
        <is>
          <t>SERVIÇOS INICIAIS</t>
        </is>
      </c>
      <c r="F1602" s="119" t="n">
        <v>46293</v>
      </c>
      <c r="G1602" s="119" t="n">
        <v>46357</v>
      </c>
      <c r="H1602" s="119" t="n">
        <v>46293</v>
      </c>
      <c r="I1602" s="4" t="n">
        <v>100</v>
      </c>
      <c r="J1602" s="4" t="n">
        <v>2.273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26744983</v>
      </c>
      <c r="C1603" s="4" t="inlineStr">
        <is>
          <t>REBOCO INTERNO</t>
        </is>
      </c>
      <c r="D1603" s="4" t="inlineStr">
        <is>
          <t>-</t>
        </is>
      </c>
      <c r="E1603" s="4" t="inlineStr">
        <is>
          <t>5º SUBSOLO - HALL, ELEVADORES E CAIXA DE ESCADA</t>
        </is>
      </c>
      <c r="F1603" s="119" t="n">
        <v>46293</v>
      </c>
      <c r="G1603" s="119" t="n">
        <v>46302</v>
      </c>
      <c r="H1603" s="119" t="n">
        <v>46293</v>
      </c>
      <c r="I1603" s="4" t="n">
        <v>100</v>
      </c>
      <c r="J1603" s="4" t="n">
        <v>12.5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47424572</v>
      </c>
      <c r="C1604" s="4" t="inlineStr">
        <is>
          <t>IMPERMEABILIZAÇÃO DO RESERVATÓRIO PLUVIAL lOOKAREAD</t>
        </is>
      </c>
      <c r="D1604" s="4" t="inlineStr">
        <is>
          <t>-</t>
        </is>
      </c>
      <c r="E1604" s="4" t="inlineStr">
        <is>
          <t>4º SUBSOLO</t>
        </is>
      </c>
      <c r="F1604" s="119" t="n">
        <v>46293</v>
      </c>
      <c r="G1604" s="119" t="n">
        <v>46309</v>
      </c>
      <c r="H1604" s="119" t="n">
        <v>46293</v>
      </c>
      <c r="I1604" s="4" t="n">
        <v>0</v>
      </c>
      <c r="J1604" s="4" t="n">
        <v>8.333500000000001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31427281</v>
      </c>
      <c r="C1605" s="4" t="inlineStr">
        <is>
          <t>IMPERMEABILIZAÇÃO DO RESERVATÓRIO PLUVIAL lOOKAREAD</t>
        </is>
      </c>
      <c r="D1605" s="4" t="inlineStr">
        <is>
          <t>PREPARAÇÃO E ARREMATES</t>
        </is>
      </c>
      <c r="E1605" s="4" t="inlineStr">
        <is>
          <t>4º SUBSOLO</t>
        </is>
      </c>
      <c r="F1605" s="119" t="n">
        <v>46293</v>
      </c>
      <c r="G1605" s="119" t="n">
        <v>46301</v>
      </c>
      <c r="H1605" s="119" t="n">
        <v>46293</v>
      </c>
      <c r="I1605" s="4" t="n">
        <v>0</v>
      </c>
      <c r="J1605" s="4" t="n">
        <v>14.286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31427282</v>
      </c>
      <c r="C1606" s="4" t="inlineStr">
        <is>
          <t>IMPERMEABILIZAÇÃO DO RESERVATÓRIO PLUVIAL lOOKAREAD</t>
        </is>
      </c>
      <c r="D1606" s="4" t="inlineStr">
        <is>
          <t>EXECUÇÃO DE TELA DE POLIESTE E 1° DEMÃO ARGAMASSA</t>
        </is>
      </c>
      <c r="E1606" s="4" t="inlineStr">
        <is>
          <t>4º SUBSOLO</t>
        </is>
      </c>
      <c r="F1606" s="119" t="n">
        <v>46302</v>
      </c>
      <c r="G1606" s="119" t="n">
        <v>46304</v>
      </c>
      <c r="H1606" s="119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31427283</v>
      </c>
      <c r="C1607" s="4" t="inlineStr">
        <is>
          <t>IMPERMEABILIZAÇÃO DO RESERVATÓRIO PLUVIAL lOOKAREAD</t>
        </is>
      </c>
      <c r="D1607" s="4" t="inlineStr">
        <is>
          <t>2° DEMÃO ARGAMASSA</t>
        </is>
      </c>
      <c r="E1607" s="4" t="inlineStr">
        <is>
          <t>4º SUBSOLO</t>
        </is>
      </c>
      <c r="F1607" s="119" t="n">
        <v>46308</v>
      </c>
      <c r="G1607" s="119" t="n">
        <v>46308</v>
      </c>
      <c r="H1607" s="119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31427284</v>
      </c>
      <c r="C1608" s="4" t="inlineStr">
        <is>
          <t>IMPERMEABILIZAÇÃO DO RESERVATÓRIO PLUVIAL lOOKAREAD</t>
        </is>
      </c>
      <c r="D1608" s="4" t="inlineStr">
        <is>
          <t>3° DEMÃO DE ARGAMASSA</t>
        </is>
      </c>
      <c r="E1608" s="4" t="inlineStr">
        <is>
          <t>4º SUBSOLO</t>
        </is>
      </c>
      <c r="F1608" s="119" t="n">
        <v>46309</v>
      </c>
      <c r="G1608" s="119" t="n">
        <v>46309</v>
      </c>
      <c r="H1608" s="119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44888236</v>
      </c>
      <c r="C1609" s="4" t="inlineStr">
        <is>
          <t>ESTRUTURA PROJEÇÃO RAMPA OLIMPUS</t>
        </is>
      </c>
      <c r="D1609" s="4" t="inlineStr">
        <is>
          <t>-</t>
        </is>
      </c>
      <c r="E1609" s="4" t="inlineStr">
        <is>
          <t>1º PAV. - TÉRREO ALAMEDA</t>
        </is>
      </c>
      <c r="F1609" s="119" t="n">
        <v>46293</v>
      </c>
      <c r="G1609" s="119" t="n">
        <v>46309</v>
      </c>
      <c r="H1609" s="119" t="n">
        <v>46293</v>
      </c>
      <c r="I1609" s="4" t="n">
        <v>0</v>
      </c>
      <c r="J1609" s="4" t="n">
        <v>8.33333333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28964558</v>
      </c>
      <c r="C1610" s="4" t="inlineStr">
        <is>
          <t>ESTRUTURA PROJEÇÃO RAMPA OLIMPUS</t>
        </is>
      </c>
      <c r="D1610" s="4" t="inlineStr">
        <is>
          <t>ARMAÇÃO DE PILARES</t>
        </is>
      </c>
      <c r="E1610" s="4" t="inlineStr">
        <is>
          <t>1º PAV. - TÉRREO ALAMEDA</t>
        </is>
      </c>
      <c r="F1610" s="119" t="n">
        <v>46293</v>
      </c>
      <c r="G1610" s="119" t="n">
        <v>46293</v>
      </c>
      <c r="H1610" s="119" t="n">
        <v>46293</v>
      </c>
      <c r="I1610" s="4" t="n">
        <v>0</v>
      </c>
      <c r="J1610" s="4" t="n">
        <v>100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28964559</v>
      </c>
      <c r="C1611" s="4" t="inlineStr">
        <is>
          <t>ESTRUTURA PROJEÇÃO RAMPA OLIMPUS</t>
        </is>
      </c>
      <c r="D1611" s="4" t="inlineStr">
        <is>
          <t>FORMA DE PILARES</t>
        </is>
      </c>
      <c r="E1611" s="4" t="inlineStr">
        <is>
          <t>1º PAV. - TÉRREO ALAMEDA</t>
        </is>
      </c>
      <c r="F1611" s="119" t="n">
        <v>46294</v>
      </c>
      <c r="G1611" s="119" t="n">
        <v>46294</v>
      </c>
      <c r="H1611" s="119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28964560</v>
      </c>
      <c r="C1612" s="4" t="inlineStr">
        <is>
          <t>ESTRUTURA PROJEÇÃO RAMPA OLIMPUS</t>
        </is>
      </c>
      <c r="D1612" s="4" t="inlineStr">
        <is>
          <t>ESCORAMENTO/BARROTEAMENTO/FORRAÇÃO</t>
        </is>
      </c>
      <c r="E1612" s="4" t="inlineStr">
        <is>
          <t>1º PAV. - TÉRREO ALAMEDA</t>
        </is>
      </c>
      <c r="F1612" s="119" t="n">
        <v>46295</v>
      </c>
      <c r="G1612" s="119" t="n">
        <v>46301</v>
      </c>
      <c r="H1612" s="119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28964561</v>
      </c>
      <c r="C1613" s="4" t="inlineStr">
        <is>
          <t>ESTRUTURA PROJEÇÃO RAMPA OLIMPUS</t>
        </is>
      </c>
      <c r="D1613" s="4" t="inlineStr">
        <is>
          <t>ARMAÇÃO VIGAS E LAJE</t>
        </is>
      </c>
      <c r="E1613" s="4" t="inlineStr">
        <is>
          <t>1º PAV. - TÉRREO ALAMEDA</t>
        </is>
      </c>
      <c r="F1613" s="119" t="n">
        <v>46302</v>
      </c>
      <c r="G1613" s="119" t="n">
        <v>46308</v>
      </c>
      <c r="H1613" s="119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28964562</v>
      </c>
      <c r="C1614" s="4" t="inlineStr">
        <is>
          <t>ESTRUTURA PROJEÇÃO RAMPA OLIMPUS</t>
        </is>
      </c>
      <c r="D1614" s="4" t="inlineStr">
        <is>
          <t>CONCRETAGEM DA LAJE</t>
        </is>
      </c>
      <c r="E1614" s="4" t="inlineStr">
        <is>
          <t>1º PAV. - TÉRREO ALAMEDA</t>
        </is>
      </c>
      <c r="F1614" s="119" t="n">
        <v>46309</v>
      </c>
      <c r="G1614" s="119" t="n">
        <v>46309</v>
      </c>
      <c r="H1614" s="119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46444646</v>
      </c>
      <c r="C1615" s="4" t="inlineStr">
        <is>
          <t>REBOCO EXTERNO (FACHADA LATERAL CHOPP DA FÁBRICA)</t>
        </is>
      </c>
      <c r="D1615" s="4" t="inlineStr">
        <is>
          <t>-</t>
        </is>
      </c>
      <c r="E1615" s="4" t="inlineStr">
        <is>
          <t>1º PAV. - TÉRREO ALAMEDA</t>
        </is>
      </c>
      <c r="F1615" s="119" t="n">
        <v>46293</v>
      </c>
      <c r="G1615" s="119" t="n">
        <v>46324</v>
      </c>
      <c r="H1615" s="119" t="n">
        <v>46293</v>
      </c>
      <c r="I1615" s="4" t="n">
        <v>0</v>
      </c>
      <c r="J1615" s="4" t="n">
        <v>4.348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36118597</v>
      </c>
      <c r="C1616" s="4" t="inlineStr">
        <is>
          <t>INSTALAÇÃO DE PCF (MARCO)</t>
        </is>
      </c>
      <c r="D1616" s="4" t="inlineStr">
        <is>
          <t>-</t>
        </is>
      </c>
      <c r="E1616" s="4" t="inlineStr">
        <is>
          <t>4º SUBSOLO</t>
        </is>
      </c>
      <c r="F1616" s="119" t="n">
        <v>46294</v>
      </c>
      <c r="G1616" s="119" t="n">
        <v>46315</v>
      </c>
      <c r="H1616" s="119" t="n">
        <v>46293</v>
      </c>
      <c r="I1616" s="4" t="n">
        <v>100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26743757</v>
      </c>
      <c r="C1617" s="4" t="inlineStr">
        <is>
          <t>REBOCO INTERNO</t>
        </is>
      </c>
      <c r="D1617" s="4" t="inlineStr">
        <is>
          <t>-</t>
        </is>
      </c>
      <c r="E1617" s="4" t="inlineStr">
        <is>
          <t>4º SUBSOLO</t>
        </is>
      </c>
      <c r="F1617" s="119" t="n">
        <v>46295</v>
      </c>
      <c r="G1617" s="119" t="n">
        <v>46338</v>
      </c>
      <c r="H1617" s="119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24939502</v>
      </c>
      <c r="C1618" s="4" t="inlineStr">
        <is>
          <t>ESTRUTURA TORRE - MEDIÇÃO</t>
        </is>
      </c>
      <c r="D1618" s="4" t="inlineStr">
        <is>
          <t>-</t>
        </is>
      </c>
      <c r="E1618" s="4" t="inlineStr">
        <is>
          <t>10º PAV.</t>
        </is>
      </c>
      <c r="F1618" s="119" t="n">
        <v>46295</v>
      </c>
      <c r="G1618" s="119" t="n">
        <v>46303</v>
      </c>
      <c r="H1618" s="119" t="n">
        <v>46293</v>
      </c>
      <c r="I1618" s="4" t="n">
        <v>62.5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9360131</v>
      </c>
      <c r="C1619" s="4" t="inlineStr">
        <is>
          <t>ESTRUTURA TORRE - MEDIÇÃO</t>
        </is>
      </c>
      <c r="D1619" s="4" t="inlineStr">
        <is>
          <t>Forma Pilar</t>
        </is>
      </c>
      <c r="E1619" s="4" t="inlineStr">
        <is>
          <t>10º PAV.</t>
        </is>
      </c>
      <c r="F1619" s="119" t="n">
        <v>46295</v>
      </c>
      <c r="G1619" s="119" t="n">
        <v>46297</v>
      </c>
      <c r="H1619" s="119" t="n">
        <v>46293</v>
      </c>
      <c r="I1619" s="4" t="n">
        <v>100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9360132</v>
      </c>
      <c r="C1620" s="4" t="inlineStr">
        <is>
          <t>ESTRUTURA TORRE - MEDIÇÃO</t>
        </is>
      </c>
      <c r="D1620" s="4" t="inlineStr">
        <is>
          <t>Armação Pilar</t>
        </is>
      </c>
      <c r="E1620" s="4" t="inlineStr">
        <is>
          <t>10º PAV.</t>
        </is>
      </c>
      <c r="F1620" s="119" t="n">
        <v>46295</v>
      </c>
      <c r="G1620" s="119" t="n">
        <v>46297</v>
      </c>
      <c r="H1620" s="119" t="n">
        <v>46293</v>
      </c>
      <c r="I1620" s="4" t="n">
        <v>100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9360133</v>
      </c>
      <c r="C1621" s="4" t="inlineStr">
        <is>
          <t>ESTRUTURA TORRE - MEDIÇÃO</t>
        </is>
      </c>
      <c r="D1621" s="4" t="inlineStr">
        <is>
          <t>Escoramento</t>
        </is>
      </c>
      <c r="E1621" s="4" t="inlineStr">
        <is>
          <t>10º PAV.</t>
        </is>
      </c>
      <c r="F1621" s="119" t="n">
        <v>46296</v>
      </c>
      <c r="G1621" s="119" t="n">
        <v>46300</v>
      </c>
      <c r="H1621" s="119" t="n">
        <v>46293</v>
      </c>
      <c r="I1621" s="4" t="n">
        <v>100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9360134</v>
      </c>
      <c r="C1622" s="4" t="inlineStr">
        <is>
          <t>ESTRUTURA TORRE - MEDIÇÃO</t>
        </is>
      </c>
      <c r="D1622" s="4" t="inlineStr">
        <is>
          <t>Concretagem Pilar</t>
        </is>
      </c>
      <c r="E1622" s="4" t="inlineStr">
        <is>
          <t>10º PAV.</t>
        </is>
      </c>
      <c r="F1622" s="119" t="n">
        <v>46301</v>
      </c>
      <c r="G1622" s="119" t="n">
        <v>46301</v>
      </c>
      <c r="H1622" s="119" t="n">
        <v>46293</v>
      </c>
      <c r="I1622" s="4" t="n">
        <v>100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9360135</v>
      </c>
      <c r="C1623" s="4" t="inlineStr">
        <is>
          <t>ESTRUTURA TORRE - MEDIÇÃO</t>
        </is>
      </c>
      <c r="D1623" s="4" t="inlineStr">
        <is>
          <t>Forma Vigas e Lajes</t>
        </is>
      </c>
      <c r="E1623" s="4" t="inlineStr">
        <is>
          <t>10º PAV.</t>
        </is>
      </c>
      <c r="F1623" s="119" t="n">
        <v>46302</v>
      </c>
      <c r="G1623" s="119" t="n">
        <v>46303</v>
      </c>
      <c r="H1623" s="119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9360136</v>
      </c>
      <c r="C1624" s="4" t="inlineStr">
        <is>
          <t>ESTRUTURA TORRE - MEDIÇÃO</t>
        </is>
      </c>
      <c r="D1624" s="4" t="inlineStr">
        <is>
          <t>Armação Vigas e Lajes</t>
        </is>
      </c>
      <c r="E1624" s="4" t="inlineStr">
        <is>
          <t>10º PAV.</t>
        </is>
      </c>
      <c r="F1624" s="119" t="n">
        <v>46303</v>
      </c>
      <c r="G1624" s="119" t="n">
        <v>46303</v>
      </c>
      <c r="H1624" s="119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9360137</v>
      </c>
      <c r="C1625" s="4" t="inlineStr">
        <is>
          <t>ESTRUTURA TORRE - MEDIÇÃO</t>
        </is>
      </c>
      <c r="D1625" s="4" t="inlineStr">
        <is>
          <t>Passagem Hidráulica</t>
        </is>
      </c>
      <c r="E1625" s="4" t="inlineStr">
        <is>
          <t>10º PAV.</t>
        </is>
      </c>
      <c r="F1625" s="119" t="n">
        <v>46302</v>
      </c>
      <c r="G1625" s="119" t="n">
        <v>46302</v>
      </c>
      <c r="H1625" s="119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9360138</v>
      </c>
      <c r="C1626" s="4" t="inlineStr">
        <is>
          <t>ESTRUTURA TORRE - MEDIÇÃO</t>
        </is>
      </c>
      <c r="D1626" s="4" t="inlineStr">
        <is>
          <t>Passagem Elétrica</t>
        </is>
      </c>
      <c r="E1626" s="4" t="inlineStr">
        <is>
          <t>10º PAV.</t>
        </is>
      </c>
      <c r="F1626" s="119" t="n">
        <v>46302</v>
      </c>
      <c r="G1626" s="119" t="n">
        <v>46302</v>
      </c>
      <c r="H1626" s="119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9360139</v>
      </c>
      <c r="C1627" s="4" t="inlineStr">
        <is>
          <t>ESTRUTURA TORRE - MEDIÇÃO</t>
        </is>
      </c>
      <c r="D1627" s="4" t="inlineStr">
        <is>
          <t>Concretagem</t>
        </is>
      </c>
      <c r="E1627" s="4" t="inlineStr">
        <is>
          <t>10º PAV.</t>
        </is>
      </c>
      <c r="F1627" s="119" t="n">
        <v>46303</v>
      </c>
      <c r="G1627" s="119" t="n">
        <v>46303</v>
      </c>
      <c r="H1627" s="119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26743774</v>
      </c>
      <c r="C1628" s="4" t="inlineStr">
        <is>
          <t>INSTALAÇÕES ELÉTRICAS</t>
        </is>
      </c>
      <c r="D1628" s="4" t="inlineStr">
        <is>
          <t>-</t>
        </is>
      </c>
      <c r="E1628" s="4" t="inlineStr">
        <is>
          <t>5º SUBSOLO</t>
        </is>
      </c>
      <c r="F1628" s="119" t="n">
        <v>46296</v>
      </c>
      <c r="G1628" s="119" t="n">
        <v>46349</v>
      </c>
      <c r="H1628" s="119" t="n">
        <v>46293</v>
      </c>
      <c r="I1628" s="4" t="n">
        <v>100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28972576</v>
      </c>
      <c r="C1629" s="4" t="inlineStr">
        <is>
          <t>INSTALAÇÕES ELÉTRICAS</t>
        </is>
      </c>
      <c r="D1629" s="4" t="inlineStr">
        <is>
          <t xml:space="preserve">INFRA TETO </t>
        </is>
      </c>
      <c r="E1629" s="4" t="inlineStr">
        <is>
          <t>5º SUBSOLO</t>
        </is>
      </c>
      <c r="F1629" s="119" t="n">
        <v>46296</v>
      </c>
      <c r="G1629" s="119" t="n">
        <v>46317</v>
      </c>
      <c r="H1629" s="119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28972577</v>
      </c>
      <c r="C1630" s="4" t="inlineStr">
        <is>
          <t>INSTALAÇÕES ELÉTRICAS</t>
        </is>
      </c>
      <c r="D1630" s="4" t="inlineStr">
        <is>
          <t>INFRA PAREDE</t>
        </is>
      </c>
      <c r="E1630" s="4" t="inlineStr">
        <is>
          <t>5º SUBSOLO</t>
        </is>
      </c>
      <c r="F1630" s="119" t="n">
        <v>46317</v>
      </c>
      <c r="G1630" s="119" t="n">
        <v>46329</v>
      </c>
      <c r="H1630" s="119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42652089</v>
      </c>
      <c r="C1631" s="4" t="inlineStr">
        <is>
          <t>INSTALAÇÕES ELÉTRICAS</t>
        </is>
      </c>
      <c r="D1631" s="4" t="inlineStr">
        <is>
          <t>INFRA - QUADRO</t>
        </is>
      </c>
      <c r="E1631" s="4" t="inlineStr">
        <is>
          <t>5º SUBSOLO</t>
        </is>
      </c>
      <c r="F1631" s="119" t="n">
        <v>46330</v>
      </c>
      <c r="G1631" s="119" t="n">
        <v>46331</v>
      </c>
      <c r="H1631" s="119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42652090</v>
      </c>
      <c r="C1632" s="4" t="inlineStr">
        <is>
          <t>INSTALAÇÕES ELÉTRICAS</t>
        </is>
      </c>
      <c r="D1632" s="4" t="inlineStr">
        <is>
          <t>CABEAMENTO</t>
        </is>
      </c>
      <c r="E1632" s="4" t="inlineStr">
        <is>
          <t>5º SUBSOLO</t>
        </is>
      </c>
      <c r="F1632" s="119" t="n">
        <v>46332</v>
      </c>
      <c r="G1632" s="119" t="n">
        <v>46343</v>
      </c>
      <c r="H1632" s="119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42652091</v>
      </c>
      <c r="C1633" s="4" t="inlineStr">
        <is>
          <t>INSTALAÇÕES ELÉTRICAS</t>
        </is>
      </c>
      <c r="D1633" s="4" t="inlineStr">
        <is>
          <t>IDENTIFICAÇÃO</t>
        </is>
      </c>
      <c r="E1633" s="4" t="inlineStr">
        <is>
          <t>5º SUBSOLO</t>
        </is>
      </c>
      <c r="F1633" s="119" t="n">
        <v>46344</v>
      </c>
      <c r="G1633" s="119" t="n">
        <v>46345</v>
      </c>
      <c r="H1633" s="119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42652092</v>
      </c>
      <c r="C1634" s="4" t="inlineStr">
        <is>
          <t>INSTALAÇÕES ELÉTRICAS</t>
        </is>
      </c>
      <c r="D1634" s="4" t="inlineStr">
        <is>
          <t>TESTES</t>
        </is>
      </c>
      <c r="E1634" s="4" t="inlineStr">
        <is>
          <t>5º SUBSOLO</t>
        </is>
      </c>
      <c r="F1634" s="119" t="n">
        <v>46349</v>
      </c>
      <c r="G1634" s="119" t="n">
        <v>46349</v>
      </c>
      <c r="H1634" s="119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26743778</v>
      </c>
      <c r="C1635" s="4" t="inlineStr">
        <is>
          <t>INSTALAÇÕES HIDRÁULICAS</t>
        </is>
      </c>
      <c r="D1635" s="4" t="inlineStr">
        <is>
          <t>-</t>
        </is>
      </c>
      <c r="E1635" s="4" t="inlineStr">
        <is>
          <t>5º SUBSOLO</t>
        </is>
      </c>
      <c r="F1635" s="119" t="n">
        <v>46296</v>
      </c>
      <c r="G1635" s="119" t="n">
        <v>46339</v>
      </c>
      <c r="H1635" s="119" t="n">
        <v>46293</v>
      </c>
      <c r="I1635" s="4" t="n">
        <v>100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26743775</v>
      </c>
      <c r="C1636" s="4" t="inlineStr">
        <is>
          <t>INSTALAÇÕES ESPECIAIS</t>
        </is>
      </c>
      <c r="D1636" s="4" t="inlineStr">
        <is>
          <t>-</t>
        </is>
      </c>
      <c r="E1636" s="4" t="inlineStr">
        <is>
          <t>5º SUBSOLO</t>
        </is>
      </c>
      <c r="F1636" s="119" t="n">
        <v>46296</v>
      </c>
      <c r="G1636" s="119" t="n">
        <v>46344</v>
      </c>
      <c r="H1636" s="119" t="n">
        <v>46293</v>
      </c>
      <c r="I1636" s="4" t="n">
        <v>100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42661067</v>
      </c>
      <c r="C1637" s="4" t="inlineStr">
        <is>
          <t>INSTALAÇÕES ESPECIAIS</t>
        </is>
      </c>
      <c r="D1637" s="4" t="inlineStr">
        <is>
          <t>Infra - Teto</t>
        </is>
      </c>
      <c r="E1637" s="4" t="inlineStr">
        <is>
          <t>5º SUBSOLO</t>
        </is>
      </c>
      <c r="F1637" s="119" t="n">
        <v>46296</v>
      </c>
      <c r="G1637" s="119" t="n">
        <v>46317</v>
      </c>
      <c r="H1637" s="119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42661068</v>
      </c>
      <c r="C1638" s="4" t="inlineStr">
        <is>
          <t>INSTALAÇÕES ESPECIAIS</t>
        </is>
      </c>
      <c r="D1638" s="4" t="inlineStr">
        <is>
          <t>Infra - Parede</t>
        </is>
      </c>
      <c r="E1638" s="4" t="inlineStr">
        <is>
          <t>5º SUBSOLO</t>
        </is>
      </c>
      <c r="F1638" s="119" t="n">
        <v>46318</v>
      </c>
      <c r="G1638" s="119" t="n">
        <v>46330</v>
      </c>
      <c r="H1638" s="119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42661069</v>
      </c>
      <c r="C1639" s="4" t="inlineStr">
        <is>
          <t>INSTALAÇÕES ESPECIAIS</t>
        </is>
      </c>
      <c r="D1639" s="4" t="inlineStr">
        <is>
          <t>Infra - DG</t>
        </is>
      </c>
      <c r="E1639" s="4" t="inlineStr">
        <is>
          <t>5º SUBSOLO</t>
        </is>
      </c>
      <c r="F1639" s="119" t="n">
        <v>46331</v>
      </c>
      <c r="G1639" s="119" t="n">
        <v>46332</v>
      </c>
      <c r="H1639" s="119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42661070</v>
      </c>
      <c r="C1640" s="4" t="inlineStr">
        <is>
          <t>INSTALAÇÕES ESPECIAIS</t>
        </is>
      </c>
      <c r="D1640" s="4" t="inlineStr">
        <is>
          <t>Cabeamento</t>
        </is>
      </c>
      <c r="E1640" s="4" t="inlineStr">
        <is>
          <t>5º SUBSOLO</t>
        </is>
      </c>
      <c r="F1640" s="119" t="n">
        <v>46335</v>
      </c>
      <c r="G1640" s="119" t="n">
        <v>46339</v>
      </c>
      <c r="H1640" s="119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42661071</v>
      </c>
      <c r="C1641" s="4" t="inlineStr">
        <is>
          <t>INSTALAÇÕES ESPECIAIS</t>
        </is>
      </c>
      <c r="D1641" s="4" t="inlineStr">
        <is>
          <t>Teste de Continuidade</t>
        </is>
      </c>
      <c r="E1641" s="4" t="inlineStr">
        <is>
          <t>5º SUBSOLO</t>
        </is>
      </c>
      <c r="F1641" s="119" t="n">
        <v>46342</v>
      </c>
      <c r="G1641" s="119" t="n">
        <v>46343</v>
      </c>
      <c r="H1641" s="119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42661072</v>
      </c>
      <c r="C1642" s="4" t="inlineStr">
        <is>
          <t>INSTALAÇÕES ESPECIAIS</t>
        </is>
      </c>
      <c r="D1642" s="4" t="inlineStr">
        <is>
          <t>Identificação</t>
        </is>
      </c>
      <c r="E1642" s="4" t="inlineStr">
        <is>
          <t>5º SUBSOLO</t>
        </is>
      </c>
      <c r="F1642" s="119" t="n">
        <v>46344</v>
      </c>
      <c r="G1642" s="119" t="n">
        <v>46344</v>
      </c>
      <c r="H1642" s="119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53205018</v>
      </c>
      <c r="C1643" s="4" t="inlineStr">
        <is>
          <t>POLIMENTO DE PISO DE CONCRETO LOOKAHEAD</t>
        </is>
      </c>
      <c r="D1643" s="4" t="inlineStr">
        <is>
          <t>-</t>
        </is>
      </c>
      <c r="E1643" s="4" t="inlineStr">
        <is>
          <t>4º SUBSOLO</t>
        </is>
      </c>
      <c r="F1643" s="119" t="n">
        <v>46296</v>
      </c>
      <c r="G1643" s="119" t="n">
        <v>46314</v>
      </c>
      <c r="H1643" s="119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26743713</v>
      </c>
      <c r="C1644" s="4" t="inlineStr">
        <is>
          <t>TRATAMENTO DE CONCRETO APARENTE</t>
        </is>
      </c>
      <c r="D1644" s="4" t="inlineStr">
        <is>
          <t>-</t>
        </is>
      </c>
      <c r="E1644" s="4" t="inlineStr">
        <is>
          <t>1º SUBSOLO</t>
        </is>
      </c>
      <c r="F1644" s="119" t="n">
        <v>46296</v>
      </c>
      <c r="G1644" s="119" t="n">
        <v>46339</v>
      </c>
      <c r="H1644" s="119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46489397</v>
      </c>
      <c r="C1645" s="4" t="inlineStr">
        <is>
          <t>PLANO DE AÇÃO ALVENARIA FACHADA ACÁCIA</t>
        </is>
      </c>
      <c r="D1645" s="4" t="inlineStr">
        <is>
          <t>-</t>
        </is>
      </c>
      <c r="E1645" s="4" t="inlineStr">
        <is>
          <t>3º PAV. - PILOTIS</t>
        </is>
      </c>
      <c r="F1645" s="119" t="n">
        <v>46296</v>
      </c>
      <c r="G1645" s="119" t="n">
        <v>46339</v>
      </c>
      <c r="H1645" s="119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26743649</v>
      </c>
      <c r="C1646" s="4" t="inlineStr">
        <is>
          <t>PRUMADA DE INCÊNDIO</t>
        </is>
      </c>
      <c r="D1646" s="4" t="inlineStr">
        <is>
          <t>-</t>
        </is>
      </c>
      <c r="E1646" s="4" t="inlineStr">
        <is>
          <t>4º PAV.</t>
        </is>
      </c>
      <c r="F1646" s="119" t="n">
        <v>46296</v>
      </c>
      <c r="G1646" s="119" t="n">
        <v>46308</v>
      </c>
      <c r="H1646" s="119" t="n">
        <v>46293</v>
      </c>
      <c r="I1646" s="4" t="n">
        <v>50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47437332</v>
      </c>
      <c r="C1647" s="4" t="inlineStr">
        <is>
          <t>APARTAMENTO PROTÓTIPO 01 ( 52,54 m²) LOOKAREAD</t>
        </is>
      </c>
      <c r="D1647" s="4" t="inlineStr">
        <is>
          <t>-</t>
        </is>
      </c>
      <c r="E1647" s="4" t="inlineStr">
        <is>
          <t>4º PAV.</t>
        </is>
      </c>
      <c r="F1647" s="119" t="n">
        <v>46296</v>
      </c>
      <c r="G1647" s="119" t="n">
        <v>46405</v>
      </c>
      <c r="H1647" s="119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31434160</v>
      </c>
      <c r="C1648" s="4" t="inlineStr">
        <is>
          <t>APARTAMENTO PROTÓTIPO 01 ( 52,54 m²) LOOKAREAD</t>
        </is>
      </c>
      <c r="D1648" s="4" t="inlineStr">
        <is>
          <t>ALVENARIA</t>
        </is>
      </c>
      <c r="E1648" s="4" t="inlineStr">
        <is>
          <t>4º PAV.</t>
        </is>
      </c>
      <c r="F1648" s="119" t="n">
        <v>46296</v>
      </c>
      <c r="G1648" s="119" t="n">
        <v>46297</v>
      </c>
      <c r="H1648" s="119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31434161</v>
      </c>
      <c r="C1649" s="4" t="inlineStr">
        <is>
          <t>APARTAMENTO PROTÓTIPO 01 ( 52,54 m²) LOOKAREAD</t>
        </is>
      </c>
      <c r="D1649" s="4" t="inlineStr">
        <is>
          <t>PRUMADA DE INCÊNDIO</t>
        </is>
      </c>
      <c r="E1649" s="4" t="inlineStr">
        <is>
          <t>4º PAV.</t>
        </is>
      </c>
      <c r="F1649" s="119" t="n">
        <v>46296</v>
      </c>
      <c r="G1649" s="119" t="n">
        <v>46296</v>
      </c>
      <c r="H1649" s="119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31434166</v>
      </c>
      <c r="C1650" s="4" t="inlineStr">
        <is>
          <t>APARTAMENTO PROTÓTIPO 01 ( 52,54 m²) LOOKAREAD</t>
        </is>
      </c>
      <c r="D1650" s="4" t="inlineStr">
        <is>
          <t>PRUMADA HIDROSSANITÁRIA</t>
        </is>
      </c>
      <c r="E1650" s="4" t="inlineStr">
        <is>
          <t>4º PAV.</t>
        </is>
      </c>
      <c r="F1650" s="119" t="n">
        <v>46297</v>
      </c>
      <c r="G1650" s="119" t="n">
        <v>46300</v>
      </c>
      <c r="H1650" s="119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31434171</v>
      </c>
      <c r="C1651" s="4" t="inlineStr">
        <is>
          <t>APARTAMENTO PROTÓTIPO 01 ( 52,54 m²) LOOKAREAD</t>
        </is>
      </c>
      <c r="D1651" s="4" t="inlineStr">
        <is>
          <t>PRUMADA ELÉTRICA</t>
        </is>
      </c>
      <c r="E1651" s="4" t="inlineStr">
        <is>
          <t>4º PAV.</t>
        </is>
      </c>
      <c r="F1651" s="119" t="n">
        <v>46301</v>
      </c>
      <c r="G1651" s="119" t="n">
        <v>46301</v>
      </c>
      <c r="H1651" s="119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31434175</v>
      </c>
      <c r="C1652" s="4" t="inlineStr">
        <is>
          <t>APARTAMENTO PROTÓTIPO 01 ( 52,54 m²) LOOKAREAD</t>
        </is>
      </c>
      <c r="D1652" s="4" t="inlineStr">
        <is>
          <t>ENCUNHAMENTO</t>
        </is>
      </c>
      <c r="E1652" s="4" t="inlineStr">
        <is>
          <t>4º PAV.</t>
        </is>
      </c>
      <c r="F1652" s="119" t="n">
        <v>46302</v>
      </c>
      <c r="G1652" s="119" t="n">
        <v>46302</v>
      </c>
      <c r="H1652" s="119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31436146</v>
      </c>
      <c r="C1653" s="4" t="inlineStr">
        <is>
          <t>APARTAMENTO PROTÓTIPO 01 ( 52,54 m²) LOOKAREAD</t>
        </is>
      </c>
      <c r="D1653" s="4" t="inlineStr">
        <is>
          <t>INSTALAÇÕES EMBUTIDA NA ALVENARIA</t>
        </is>
      </c>
      <c r="E1653" s="4" t="inlineStr">
        <is>
          <t>4º PAV.</t>
        </is>
      </c>
      <c r="F1653" s="119" t="n">
        <v>46303</v>
      </c>
      <c r="G1653" s="119" t="n">
        <v>46303</v>
      </c>
      <c r="H1653" s="119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31436153</v>
      </c>
      <c r="C1654" s="4" t="inlineStr">
        <is>
          <t>APARTAMENTO PROTÓTIPO 01 ( 52,54 m²) LOOKAREAD</t>
        </is>
      </c>
      <c r="D1654" s="4" t="inlineStr">
        <is>
          <t>CONTRA-MARCOS</t>
        </is>
      </c>
      <c r="E1654" s="4" t="inlineStr">
        <is>
          <t>4º PAV.</t>
        </is>
      </c>
      <c r="F1654" s="119" t="n">
        <v>46303</v>
      </c>
      <c r="G1654" s="119" t="n">
        <v>46303</v>
      </c>
      <c r="H1654" s="119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31437347</v>
      </c>
      <c r="C1655" s="4" t="inlineStr">
        <is>
          <t>APARTAMENTO PROTÓTIPO 01 ( 52,54 m²) LOOKAREAD</t>
        </is>
      </c>
      <c r="D1655" s="4" t="inlineStr">
        <is>
          <t>REBOCO INTERNO</t>
        </is>
      </c>
      <c r="E1655" s="4" t="inlineStr">
        <is>
          <t>4º PAV.</t>
        </is>
      </c>
      <c r="F1655" s="119" t="n">
        <v>46304</v>
      </c>
      <c r="G1655" s="119" t="n">
        <v>46304</v>
      </c>
      <c r="H1655" s="119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31437355</v>
      </c>
      <c r="C1656" s="4" t="inlineStr">
        <is>
          <t>APARTAMENTO PROTÓTIPO 01 ( 52,54 m²) LOOKAREAD</t>
        </is>
      </c>
      <c r="D1656" s="4" t="inlineStr">
        <is>
          <t>GÁS PISO</t>
        </is>
      </c>
      <c r="E1656" s="4" t="inlineStr">
        <is>
          <t>4º PAV.</t>
        </is>
      </c>
      <c r="F1656" s="119" t="n">
        <v>46308</v>
      </c>
      <c r="G1656" s="119" t="n">
        <v>46308</v>
      </c>
      <c r="H1656" s="119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31705478</v>
      </c>
      <c r="C1657" s="4" t="inlineStr">
        <is>
          <t>APARTAMENTO PROTÓTIPO 01 ( 52,54 m²) LOOKAREAD</t>
        </is>
      </c>
      <c r="D1657" s="4" t="inlineStr">
        <is>
          <t>CONTRA-PISO</t>
        </is>
      </c>
      <c r="E1657" s="4" t="inlineStr">
        <is>
          <t>4º PAV.</t>
        </is>
      </c>
      <c r="F1657" s="119" t="n">
        <v>46308</v>
      </c>
      <c r="G1657" s="119" t="n">
        <v>46308</v>
      </c>
      <c r="H1657" s="119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31705543</v>
      </c>
      <c r="C1658" s="4" t="inlineStr">
        <is>
          <t>APARTAMENTO PROTÓTIPO 01 ( 52,54 m²) LOOKAREAD</t>
        </is>
      </c>
      <c r="D1658" s="4" t="inlineStr">
        <is>
          <t>MONTANTES DE DRYWALL</t>
        </is>
      </c>
      <c r="E1658" s="4" t="inlineStr">
        <is>
          <t>4º PAV.</t>
        </is>
      </c>
      <c r="F1658" s="119" t="n">
        <v>46309</v>
      </c>
      <c r="G1658" s="119" t="n">
        <v>46310</v>
      </c>
      <c r="H1658" s="119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31709837</v>
      </c>
      <c r="C1659" s="4" t="inlineStr">
        <is>
          <t>APARTAMENTO PROTÓTIPO 01 ( 52,54 m²) LOOKAREAD</t>
        </is>
      </c>
      <c r="D1659" s="4" t="inlineStr">
        <is>
          <t>DRYWALL 1° FACE</t>
        </is>
      </c>
      <c r="E1659" s="4" t="inlineStr">
        <is>
          <t>4º PAV.</t>
        </is>
      </c>
      <c r="F1659" s="119" t="n">
        <v>46310</v>
      </c>
      <c r="G1659" s="119" t="n">
        <v>46311</v>
      </c>
      <c r="H1659" s="119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31711787</v>
      </c>
      <c r="C1660" s="4" t="inlineStr">
        <is>
          <t>APARTAMENTO PROTÓTIPO 01 ( 52,54 m²) LOOKAREAD</t>
        </is>
      </c>
      <c r="D1660" s="4" t="inlineStr">
        <is>
          <t>INFRA AR-CONDICIONADO</t>
        </is>
      </c>
      <c r="E1660" s="4" t="inlineStr">
        <is>
          <t>4º PAV.</t>
        </is>
      </c>
      <c r="F1660" s="119" t="n">
        <v>46314</v>
      </c>
      <c r="G1660" s="119" t="n">
        <v>46314</v>
      </c>
      <c r="H1660" s="119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31711808</v>
      </c>
      <c r="C1661" s="4" t="inlineStr">
        <is>
          <t>APARTAMENTO PROTÓTIPO 01 ( 52,54 m²) LOOKAREAD</t>
        </is>
      </c>
      <c r="D1661" s="4" t="inlineStr">
        <is>
          <t>DISTRIBUIÇÃO ELÉTRICA/QUADRO</t>
        </is>
      </c>
      <c r="E1661" s="4" t="inlineStr">
        <is>
          <t>4º PAV.</t>
        </is>
      </c>
      <c r="F1661" s="119" t="n">
        <v>46314</v>
      </c>
      <c r="G1661" s="119" t="n">
        <v>46315</v>
      </c>
      <c r="H1661" s="119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31711809</v>
      </c>
      <c r="C1662" s="4" t="inlineStr">
        <is>
          <t>APARTAMENTO PROTÓTIPO 01 ( 52,54 m²) LOOKAREAD</t>
        </is>
      </c>
      <c r="D1662" s="4" t="inlineStr">
        <is>
          <t>REDE HIDROSSANITÁRIA</t>
        </is>
      </c>
      <c r="E1662" s="4" t="inlineStr">
        <is>
          <t>4º PAV.</t>
        </is>
      </c>
      <c r="F1662" s="119" t="n">
        <v>46316</v>
      </c>
      <c r="G1662" s="119" t="n">
        <v>46317</v>
      </c>
      <c r="H1662" s="119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31711810</v>
      </c>
      <c r="C1663" s="4" t="inlineStr">
        <is>
          <t>APARTAMENTO PROTÓTIPO 01 ( 52,54 m²) LOOKAREAD</t>
        </is>
      </c>
      <c r="D1663" s="4" t="inlineStr">
        <is>
          <t>DISTRIBUIÇÃO HIDROSSANITÁRIA</t>
        </is>
      </c>
      <c r="E1663" s="4" t="inlineStr">
        <is>
          <t>4º PAV.</t>
        </is>
      </c>
      <c r="F1663" s="119" t="n">
        <v>46316</v>
      </c>
      <c r="G1663" s="119" t="n">
        <v>46316</v>
      </c>
      <c r="H1663" s="119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31711811</v>
      </c>
      <c r="C1664" s="4" t="inlineStr">
        <is>
          <t>APARTAMENTO PROTÓTIPO 01 ( 52,54 m²) LOOKAREAD</t>
        </is>
      </c>
      <c r="D1664" s="4" t="inlineStr">
        <is>
          <t>GÁS PAREDE</t>
        </is>
      </c>
      <c r="E1664" s="4" t="inlineStr">
        <is>
          <t>4º PAV.</t>
        </is>
      </c>
      <c r="F1664" s="119" t="n">
        <v>46317</v>
      </c>
      <c r="G1664" s="119" t="n">
        <v>46317</v>
      </c>
      <c r="H1664" s="119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31711812</v>
      </c>
      <c r="C1665" s="4" t="inlineStr">
        <is>
          <t>APARTAMENTO PROTÓTIPO 01 ( 52,54 m²) LOOKAREAD</t>
        </is>
      </c>
      <c r="D1665" s="4" t="inlineStr">
        <is>
          <t>DRYWALL 2° FACE</t>
        </is>
      </c>
      <c r="E1665" s="4" t="inlineStr">
        <is>
          <t>4º PAV.</t>
        </is>
      </c>
      <c r="F1665" s="119" t="n">
        <v>46317</v>
      </c>
      <c r="G1665" s="119" t="n">
        <v>46318</v>
      </c>
      <c r="H1665" s="119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31711815</v>
      </c>
      <c r="C1666" s="4" t="inlineStr">
        <is>
          <t>APARTAMENTO PROTÓTIPO 01 ( 52,54 m²) LOOKAREAD</t>
        </is>
      </c>
      <c r="D1666" s="4" t="inlineStr">
        <is>
          <t>IMPERMEABILIZAÇÃO</t>
        </is>
      </c>
      <c r="E1666" s="4" t="inlineStr">
        <is>
          <t>4º PAV.</t>
        </is>
      </c>
      <c r="F1666" s="119" t="n">
        <v>46321</v>
      </c>
      <c r="G1666" s="119" t="n">
        <v>46323</v>
      </c>
      <c r="H1666" s="119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31722079</v>
      </c>
      <c r="C1667" s="4" t="inlineStr">
        <is>
          <t>APARTAMENTO PROTÓTIPO 01 ( 52,54 m²) LOOKAREAD</t>
        </is>
      </c>
      <c r="D1667" s="4" t="inlineStr">
        <is>
          <t>REVESTIMENTO PORCELANATO PAREDE</t>
        </is>
      </c>
      <c r="E1667" s="4" t="inlineStr">
        <is>
          <t>4º PAV.</t>
        </is>
      </c>
      <c r="F1667" s="119" t="n">
        <v>46324</v>
      </c>
      <c r="G1667" s="119" t="n">
        <v>46330</v>
      </c>
      <c r="H1667" s="119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31722080</v>
      </c>
      <c r="C1668" s="4" t="inlineStr">
        <is>
          <t>APARTAMENTO PROTÓTIPO 01 ( 52,54 m²) LOOKAREAD</t>
        </is>
      </c>
      <c r="D1668" s="4" t="inlineStr">
        <is>
          <t>REVESTIMENTO PORCELANATO PISO</t>
        </is>
      </c>
      <c r="E1668" s="4" t="inlineStr">
        <is>
          <t>4º PAV.</t>
        </is>
      </c>
      <c r="F1668" s="119" t="n">
        <v>46331</v>
      </c>
      <c r="G1668" s="119" t="n">
        <v>46336</v>
      </c>
      <c r="H1668" s="119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31722081</v>
      </c>
      <c r="C1669" s="4" t="inlineStr">
        <is>
          <t>APARTAMENTO PROTÓTIPO 01 ( 52,54 m²) LOOKAREAD</t>
        </is>
      </c>
      <c r="D1669" s="4" t="inlineStr">
        <is>
          <t>BANCADAS</t>
        </is>
      </c>
      <c r="E1669" s="4" t="inlineStr">
        <is>
          <t>4º PAV.</t>
        </is>
      </c>
      <c r="F1669" s="119" t="n">
        <v>46337</v>
      </c>
      <c r="G1669" s="119" t="n">
        <v>46342</v>
      </c>
      <c r="H1669" s="119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31722137</v>
      </c>
      <c r="C1670" s="4" t="inlineStr">
        <is>
          <t>APARTAMENTO PROTÓTIPO 01 ( 52,54 m²) LOOKAREAD</t>
        </is>
      </c>
      <c r="D1670" s="4" t="inlineStr">
        <is>
          <t>FIAÇÃO ELÉTRICA E ILUMINAÇÃO</t>
        </is>
      </c>
      <c r="E1670" s="4" t="inlineStr">
        <is>
          <t>4º PAV.</t>
        </is>
      </c>
      <c r="F1670" s="119" t="n">
        <v>46343</v>
      </c>
      <c r="G1670" s="119" t="n">
        <v>46344</v>
      </c>
      <c r="H1670" s="119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31722148</v>
      </c>
      <c r="C1671" s="4" t="inlineStr">
        <is>
          <t>APARTAMENTO PROTÓTIPO 01 ( 52,54 m²) LOOKAREAD</t>
        </is>
      </c>
      <c r="D1671" s="4" t="inlineStr">
        <is>
          <t>PRUMADA ELÉTRICA (CABOS)</t>
        </is>
      </c>
      <c r="E1671" s="4" t="inlineStr">
        <is>
          <t>4º PAV.</t>
        </is>
      </c>
      <c r="F1671" s="119" t="n">
        <v>46343</v>
      </c>
      <c r="G1671" s="119" t="n">
        <v>46343</v>
      </c>
      <c r="H1671" s="119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31722155</v>
      </c>
      <c r="C1672" s="4" t="inlineStr">
        <is>
          <t>APARTAMENTO PROTÓTIPO 01 ( 52,54 m²) LOOKAREAD</t>
        </is>
      </c>
      <c r="D1672" s="4" t="inlineStr">
        <is>
          <t>FORRO</t>
        </is>
      </c>
      <c r="E1672" s="4" t="inlineStr">
        <is>
          <t>4º PAV.</t>
        </is>
      </c>
      <c r="F1672" s="119" t="n">
        <v>46344</v>
      </c>
      <c r="G1672" s="119" t="n">
        <v>46349</v>
      </c>
      <c r="H1672" s="119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31722156</v>
      </c>
      <c r="C1673" s="4" t="inlineStr">
        <is>
          <t>APARTAMENTO PROTÓTIPO 01 ( 52,54 m²) LOOKAREAD</t>
        </is>
      </c>
      <c r="D1673" s="4" t="inlineStr">
        <is>
          <t>MASSA CORRIDA</t>
        </is>
      </c>
      <c r="E1673" s="4" t="inlineStr">
        <is>
          <t>4º PAV.</t>
        </is>
      </c>
      <c r="F1673" s="119" t="n">
        <v>46350</v>
      </c>
      <c r="G1673" s="119" t="n">
        <v>46352</v>
      </c>
      <c r="H1673" s="119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31722157</v>
      </c>
      <c r="C1674" s="4" t="inlineStr">
        <is>
          <t>APARTAMENTO PROTÓTIPO 01 ( 52,54 m²) LOOKAREAD</t>
        </is>
      </c>
      <c r="D1674" s="4" t="inlineStr">
        <is>
          <t>1° DEMÃO DE PINTURA</t>
        </is>
      </c>
      <c r="E1674" s="4" t="inlineStr">
        <is>
          <t>4º PAV.</t>
        </is>
      </c>
      <c r="F1674" s="119" t="n">
        <v>46353</v>
      </c>
      <c r="G1674" s="119" t="n">
        <v>46357</v>
      </c>
      <c r="H1674" s="119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31724248</v>
      </c>
      <c r="C1675" s="4" t="inlineStr">
        <is>
          <t>APARTAMENTO PROTÓTIPO 01 ( 52,54 m²) LOOKAREAD</t>
        </is>
      </c>
      <c r="D1675" s="4" t="inlineStr">
        <is>
          <t>ESQUADRIA DE ALUMÍNIO</t>
        </is>
      </c>
      <c r="E1675" s="4" t="inlineStr">
        <is>
          <t>4º PAV.</t>
        </is>
      </c>
      <c r="F1675" s="119" t="n">
        <v>46358</v>
      </c>
      <c r="G1675" s="119" t="n">
        <v>46360</v>
      </c>
      <c r="H1675" s="119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31724249</v>
      </c>
      <c r="C1676" s="4" t="inlineStr">
        <is>
          <t>APARTAMENTO PROTÓTIPO 01 ( 52,54 m²) LOOKAREAD</t>
        </is>
      </c>
      <c r="D1676" s="4" t="inlineStr">
        <is>
          <t>PISO VINÍLICO/LAMINADO</t>
        </is>
      </c>
      <c r="E1676" s="4" t="inlineStr">
        <is>
          <t>4º PAV.</t>
        </is>
      </c>
      <c r="F1676" s="119" t="n">
        <v>46363</v>
      </c>
      <c r="G1676" s="119" t="n">
        <v>46366</v>
      </c>
      <c r="H1676" s="119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31724254</v>
      </c>
      <c r="C1677" s="4" t="inlineStr">
        <is>
          <t>APARTAMENTO PROTÓTIPO 01 ( 52,54 m²) LOOKAREAD</t>
        </is>
      </c>
      <c r="D1677" s="4" t="inlineStr">
        <is>
          <t>ESQUADRIA DE MADEIRA</t>
        </is>
      </c>
      <c r="E1677" s="4" t="inlineStr">
        <is>
          <t>4º PAV.</t>
        </is>
      </c>
      <c r="F1677" s="119" t="n">
        <v>46367</v>
      </c>
      <c r="G1677" s="119" t="n">
        <v>46367</v>
      </c>
      <c r="H1677" s="119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31724255</v>
      </c>
      <c r="C1678" s="4" t="inlineStr">
        <is>
          <t>APARTAMENTO PROTÓTIPO 01 ( 52,54 m²) LOOKAREAD</t>
        </is>
      </c>
      <c r="D1678" s="4" t="inlineStr">
        <is>
          <t>RODAPÉ DE VINÍLICO</t>
        </is>
      </c>
      <c r="E1678" s="4" t="inlineStr">
        <is>
          <t>4º PAV.</t>
        </is>
      </c>
      <c r="F1678" s="119" t="n">
        <v>46370</v>
      </c>
      <c r="G1678" s="119" t="n">
        <v>46370</v>
      </c>
      <c r="H1678" s="119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31724262</v>
      </c>
      <c r="C1679" s="4" t="inlineStr">
        <is>
          <t>APARTAMENTO PROTÓTIPO 01 ( 52,54 m²) LOOKAREAD</t>
        </is>
      </c>
      <c r="D1679" s="4" t="inlineStr">
        <is>
          <t>COMUNICAÇÃO E ALARME</t>
        </is>
      </c>
      <c r="E1679" s="4" t="inlineStr">
        <is>
          <t>4º PAV.</t>
        </is>
      </c>
      <c r="F1679" s="119" t="n">
        <v>46371</v>
      </c>
      <c r="G1679" s="119" t="n">
        <v>46372</v>
      </c>
      <c r="H1679" s="119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31724263</v>
      </c>
      <c r="C1680" s="4" t="inlineStr">
        <is>
          <t>APARTAMENTO PROTÓTIPO 01 ( 52,54 m²) LOOKAREAD</t>
        </is>
      </c>
      <c r="D1680" s="4" t="inlineStr">
        <is>
          <t>LOUÇAS</t>
        </is>
      </c>
      <c r="E1680" s="4" t="inlineStr">
        <is>
          <t>4º PAV.</t>
        </is>
      </c>
      <c r="F1680" s="119" t="n">
        <v>46373</v>
      </c>
      <c r="G1680" s="119" t="n">
        <v>46373</v>
      </c>
      <c r="H1680" s="119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31724264</v>
      </c>
      <c r="C1681" s="4" t="inlineStr">
        <is>
          <t>APARTAMENTO PROTÓTIPO 01 ( 52,54 m²) LOOKAREAD</t>
        </is>
      </c>
      <c r="D1681" s="4" t="inlineStr">
        <is>
          <t>DIJUNTORES/MIOLO</t>
        </is>
      </c>
      <c r="E1681" s="4" t="inlineStr">
        <is>
          <t>4º PAV.</t>
        </is>
      </c>
      <c r="F1681" s="119" t="n">
        <v>46374</v>
      </c>
      <c r="G1681" s="119" t="n">
        <v>46374</v>
      </c>
      <c r="H1681" s="119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31724265</v>
      </c>
      <c r="C1682" s="4" t="inlineStr">
        <is>
          <t>APARTAMENTO PROTÓTIPO 01 ( 52,54 m²) LOOKAREAD</t>
        </is>
      </c>
      <c r="D1682" s="4" t="inlineStr">
        <is>
          <t>LIMPEZA GROSSA</t>
        </is>
      </c>
      <c r="E1682" s="4" t="inlineStr">
        <is>
          <t>4º PAV.</t>
        </is>
      </c>
      <c r="F1682" s="119" t="n">
        <v>46391</v>
      </c>
      <c r="G1682" s="119" t="n">
        <v>46391</v>
      </c>
      <c r="H1682" s="119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31724270</v>
      </c>
      <c r="C1683" s="4" t="inlineStr">
        <is>
          <t>APARTAMENTO PROTÓTIPO 01 ( 52,54 m²) LOOKAREAD</t>
        </is>
      </c>
      <c r="D1683" s="4" t="inlineStr">
        <is>
          <t>2° DEMÃO DE PINTURA</t>
        </is>
      </c>
      <c r="E1683" s="4" t="inlineStr">
        <is>
          <t>4º PAV.</t>
        </is>
      </c>
      <c r="F1683" s="119" t="n">
        <v>46392</v>
      </c>
      <c r="G1683" s="119" t="n">
        <v>46393</v>
      </c>
      <c r="H1683" s="119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31724271</v>
      </c>
      <c r="C1684" s="4" t="inlineStr">
        <is>
          <t>APARTAMENTO PROTÓTIPO 01 ( 52,54 m²) LOOKAREAD</t>
        </is>
      </c>
      <c r="D1684" s="4" t="inlineStr">
        <is>
          <t>ACABAMENTOS ELÉTRICOS</t>
        </is>
      </c>
      <c r="E1684" s="4" t="inlineStr">
        <is>
          <t>4º PAV.</t>
        </is>
      </c>
      <c r="F1684" s="119" t="n">
        <v>46394</v>
      </c>
      <c r="G1684" s="119" t="n">
        <v>46394</v>
      </c>
      <c r="H1684" s="119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31724272</v>
      </c>
      <c r="C1685" s="4" t="inlineStr">
        <is>
          <t>APARTAMENTO PROTÓTIPO 01 ( 52,54 m²) LOOKAREAD</t>
        </is>
      </c>
      <c r="D1685" s="4" t="inlineStr">
        <is>
          <t>METAIS</t>
        </is>
      </c>
      <c r="E1685" s="4" t="inlineStr">
        <is>
          <t>4º PAV.</t>
        </is>
      </c>
      <c r="F1685" s="119" t="n">
        <v>46395</v>
      </c>
      <c r="G1685" s="119" t="n">
        <v>46395</v>
      </c>
      <c r="H1685" s="119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31724273</v>
      </c>
      <c r="C1686" s="4" t="inlineStr">
        <is>
          <t>APARTAMENTO PROTÓTIPO 01 ( 52,54 m²) LOOKAREAD</t>
        </is>
      </c>
      <c r="D1686" s="4" t="inlineStr">
        <is>
          <t>3° DEMÃO DE PINTURA</t>
        </is>
      </c>
      <c r="E1686" s="4" t="inlineStr">
        <is>
          <t>4º PAV.</t>
        </is>
      </c>
      <c r="F1686" s="119" t="n">
        <v>46398</v>
      </c>
      <c r="G1686" s="119" t="n">
        <v>46399</v>
      </c>
      <c r="H1686" s="119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31724274</v>
      </c>
      <c r="C1687" s="4" t="inlineStr">
        <is>
          <t>APARTAMENTO PROTÓTIPO 01 ( 52,54 m²) LOOKAREAD</t>
        </is>
      </c>
      <c r="D1687" s="4" t="inlineStr">
        <is>
          <t>LIMPEZA FINA</t>
        </is>
      </c>
      <c r="E1687" s="4" t="inlineStr">
        <is>
          <t>4º PAV.</t>
        </is>
      </c>
      <c r="F1687" s="119" t="n">
        <v>46400</v>
      </c>
      <c r="G1687" s="119" t="n">
        <v>46400</v>
      </c>
      <c r="H1687" s="119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31724417</v>
      </c>
      <c r="C1688" s="4" t="inlineStr">
        <is>
          <t>APARTAMENTO PROTÓTIPO 01 ( 52,54 m²) LOOKAREAD</t>
        </is>
      </c>
      <c r="D1688" s="4" t="inlineStr">
        <is>
          <t>CHECKLIST</t>
        </is>
      </c>
      <c r="E1688" s="4" t="inlineStr">
        <is>
          <t>4º PAV.</t>
        </is>
      </c>
      <c r="F1688" s="119" t="n">
        <v>46401</v>
      </c>
      <c r="G1688" s="119" t="n">
        <v>46405</v>
      </c>
      <c r="H1688" s="119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47437369</v>
      </c>
      <c r="C1689" s="4" t="inlineStr">
        <is>
          <t>APARTAMENTO PROTÓTIPO 06 ( 54,39 m² )</t>
        </is>
      </c>
      <c r="D1689" s="4" t="inlineStr">
        <is>
          <t>-</t>
        </is>
      </c>
      <c r="E1689" s="4" t="inlineStr">
        <is>
          <t>4º PAV.</t>
        </is>
      </c>
      <c r="F1689" s="119" t="n">
        <v>46296</v>
      </c>
      <c r="G1689" s="119" t="n">
        <v>46402</v>
      </c>
      <c r="H1689" s="119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31722223</v>
      </c>
      <c r="C1690" s="4" t="inlineStr">
        <is>
          <t>APARTAMENTO PROTÓTIPO 06 ( 54,39 m² )</t>
        </is>
      </c>
      <c r="D1690" s="4" t="inlineStr">
        <is>
          <t>ALVENARIA</t>
        </is>
      </c>
      <c r="E1690" s="4" t="inlineStr">
        <is>
          <t>4º PAV.</t>
        </is>
      </c>
      <c r="F1690" s="119" t="n">
        <v>46296</v>
      </c>
      <c r="G1690" s="119" t="n">
        <v>46297</v>
      </c>
      <c r="H1690" s="119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31722225</v>
      </c>
      <c r="C1691" s="4" t="inlineStr">
        <is>
          <t>APARTAMENTO PROTÓTIPO 06 ( 54,39 m² )</t>
        </is>
      </c>
      <c r="D1691" s="4" t="inlineStr">
        <is>
          <t>PRUMADAS DE INCÊNDIO</t>
        </is>
      </c>
      <c r="E1691" s="4" t="inlineStr">
        <is>
          <t>4º PAV.</t>
        </is>
      </c>
      <c r="F1691" s="119" t="n">
        <v>46300</v>
      </c>
      <c r="G1691" s="119" t="n">
        <v>46300</v>
      </c>
      <c r="H1691" s="119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31722228</v>
      </c>
      <c r="C1692" s="4" t="inlineStr">
        <is>
          <t>APARTAMENTO PROTÓTIPO 06 ( 54,39 m² )</t>
        </is>
      </c>
      <c r="D1692" s="4" t="inlineStr">
        <is>
          <t>PRUMADA HIDROSSANITÁRIA</t>
        </is>
      </c>
      <c r="E1692" s="4" t="inlineStr">
        <is>
          <t>4º PAV.</t>
        </is>
      </c>
      <c r="F1692" s="119" t="n">
        <v>46301</v>
      </c>
      <c r="G1692" s="119" t="n">
        <v>46301</v>
      </c>
      <c r="H1692" s="119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31722229</v>
      </c>
      <c r="C1693" s="4" t="inlineStr">
        <is>
          <t>APARTAMENTO PROTÓTIPO 06 ( 54,39 m² )</t>
        </is>
      </c>
      <c r="D1693" s="4" t="inlineStr">
        <is>
          <t>PRUMADA ELÉTRICA</t>
        </is>
      </c>
      <c r="E1693" s="4" t="inlineStr">
        <is>
          <t>4º PAV.</t>
        </is>
      </c>
      <c r="F1693" s="119" t="n">
        <v>46302</v>
      </c>
      <c r="G1693" s="119" t="n">
        <v>46302</v>
      </c>
      <c r="H1693" s="119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31722230</v>
      </c>
      <c r="C1694" s="4" t="inlineStr">
        <is>
          <t>APARTAMENTO PROTÓTIPO 06 ( 54,39 m² )</t>
        </is>
      </c>
      <c r="D1694" s="4" t="inlineStr">
        <is>
          <t>ENCUNHAMENTO</t>
        </is>
      </c>
      <c r="E1694" s="4" t="inlineStr">
        <is>
          <t>4º PAV.</t>
        </is>
      </c>
      <c r="F1694" s="119" t="n">
        <v>46303</v>
      </c>
      <c r="G1694" s="119" t="n">
        <v>46303</v>
      </c>
      <c r="H1694" s="119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31722231</v>
      </c>
      <c r="C1695" s="4" t="inlineStr">
        <is>
          <t>APARTAMENTO PROTÓTIPO 06 ( 54,39 m² )</t>
        </is>
      </c>
      <c r="D1695" s="4" t="inlineStr">
        <is>
          <t>INSTALAÇÕES EMBUTIDA NA ALVENARIA</t>
        </is>
      </c>
      <c r="E1695" s="4" t="inlineStr">
        <is>
          <t>4º PAV.</t>
        </is>
      </c>
      <c r="F1695" s="119" t="n">
        <v>46304</v>
      </c>
      <c r="G1695" s="119" t="n">
        <v>46304</v>
      </c>
      <c r="H1695" s="119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31722232</v>
      </c>
      <c r="C1696" s="4" t="inlineStr">
        <is>
          <t>APARTAMENTO PROTÓTIPO 06 ( 54,39 m² )</t>
        </is>
      </c>
      <c r="D1696" s="4" t="inlineStr">
        <is>
          <t>CONTRA-MARCOS</t>
        </is>
      </c>
      <c r="E1696" s="4" t="inlineStr">
        <is>
          <t>4º PAV.</t>
        </is>
      </c>
      <c r="F1696" s="119" t="n">
        <v>46308</v>
      </c>
      <c r="G1696" s="119" t="n">
        <v>46308</v>
      </c>
      <c r="H1696" s="119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31722233</v>
      </c>
      <c r="C1697" s="4" t="inlineStr">
        <is>
          <t>APARTAMENTO PROTÓTIPO 06 ( 54,39 m² )</t>
        </is>
      </c>
      <c r="D1697" s="4" t="inlineStr">
        <is>
          <t>REBOCO INTERNO</t>
        </is>
      </c>
      <c r="E1697" s="4" t="inlineStr">
        <is>
          <t>4º PAV.</t>
        </is>
      </c>
      <c r="F1697" s="119" t="n">
        <v>46309</v>
      </c>
      <c r="G1697" s="119" t="n">
        <v>46310</v>
      </c>
      <c r="H1697" s="119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31722234</v>
      </c>
      <c r="C1698" s="4" t="inlineStr">
        <is>
          <t>APARTAMENTO PROTÓTIPO 06 ( 54,39 m² )</t>
        </is>
      </c>
      <c r="D1698" s="4" t="inlineStr">
        <is>
          <t>GÁS PISO</t>
        </is>
      </c>
      <c r="E1698" s="4" t="inlineStr">
        <is>
          <t>4º PAV.</t>
        </is>
      </c>
      <c r="F1698" s="119" t="n">
        <v>46311</v>
      </c>
      <c r="G1698" s="119" t="n">
        <v>46311</v>
      </c>
      <c r="H1698" s="119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31722235</v>
      </c>
      <c r="C1699" s="4" t="inlineStr">
        <is>
          <t>APARTAMENTO PROTÓTIPO 06 ( 54,39 m² )</t>
        </is>
      </c>
      <c r="D1699" s="4" t="inlineStr">
        <is>
          <t>CONTRA-PISO</t>
        </is>
      </c>
      <c r="E1699" s="4" t="inlineStr">
        <is>
          <t>4º PAV.</t>
        </is>
      </c>
      <c r="F1699" s="119" t="n">
        <v>46314</v>
      </c>
      <c r="G1699" s="119" t="n">
        <v>46314</v>
      </c>
      <c r="H1699" s="119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31722241</v>
      </c>
      <c r="C1700" s="4" t="inlineStr">
        <is>
          <t>APARTAMENTO PROTÓTIPO 06 ( 54,39 m² )</t>
        </is>
      </c>
      <c r="D1700" s="4" t="inlineStr">
        <is>
          <t>MONTANTES DE DRYWALL</t>
        </is>
      </c>
      <c r="E1700" s="4" t="inlineStr">
        <is>
          <t>4º PAV.</t>
        </is>
      </c>
      <c r="F1700" s="119" t="n">
        <v>46315</v>
      </c>
      <c r="G1700" s="119" t="n">
        <v>46316</v>
      </c>
      <c r="H1700" s="119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31722242</v>
      </c>
      <c r="C1701" s="4" t="inlineStr">
        <is>
          <t>APARTAMENTO PROTÓTIPO 06 ( 54,39 m² )</t>
        </is>
      </c>
      <c r="D1701" s="4" t="inlineStr">
        <is>
          <t>DRYWALL 1° FACE</t>
        </is>
      </c>
      <c r="E1701" s="4" t="inlineStr">
        <is>
          <t>4º PAV.</t>
        </is>
      </c>
      <c r="F1701" s="119" t="n">
        <v>46317</v>
      </c>
      <c r="G1701" s="119" t="n">
        <v>46317</v>
      </c>
      <c r="H1701" s="119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31722243</v>
      </c>
      <c r="C1702" s="4" t="inlineStr">
        <is>
          <t>APARTAMENTO PROTÓTIPO 06 ( 54,39 m² )</t>
        </is>
      </c>
      <c r="D1702" s="4" t="inlineStr">
        <is>
          <t>INFRA DE AR-CONDICIONADO</t>
        </is>
      </c>
      <c r="E1702" s="4" t="inlineStr">
        <is>
          <t>4º PAV.</t>
        </is>
      </c>
      <c r="F1702" s="119" t="n">
        <v>46318</v>
      </c>
      <c r="G1702" s="119" t="n">
        <v>46318</v>
      </c>
      <c r="H1702" s="119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31722244</v>
      </c>
      <c r="C1703" s="4" t="inlineStr">
        <is>
          <t>APARTAMENTO PROTÓTIPO 06 ( 54,39 m² )</t>
        </is>
      </c>
      <c r="D1703" s="4" t="inlineStr">
        <is>
          <t>DISTRIBUIÇÃO ELÉTRICA/CABOS</t>
        </is>
      </c>
      <c r="E1703" s="4" t="inlineStr">
        <is>
          <t>4º PAV.</t>
        </is>
      </c>
      <c r="F1703" s="119" t="n">
        <v>46321</v>
      </c>
      <c r="G1703" s="119" t="n">
        <v>46322</v>
      </c>
      <c r="H1703" s="119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31722261</v>
      </c>
      <c r="C1704" s="4" t="inlineStr">
        <is>
          <t>APARTAMENTO PROTÓTIPO 06 ( 54,39 m² )</t>
        </is>
      </c>
      <c r="D1704" s="4" t="inlineStr">
        <is>
          <t>REDE HIDROSSANITÁRIA</t>
        </is>
      </c>
      <c r="E1704" s="4" t="inlineStr">
        <is>
          <t>4º PAV.</t>
        </is>
      </c>
      <c r="F1704" s="119" t="n">
        <v>46323</v>
      </c>
      <c r="G1704" s="119" t="n">
        <v>46324</v>
      </c>
      <c r="H1704" s="119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31722262</v>
      </c>
      <c r="C1705" s="4" t="inlineStr">
        <is>
          <t>APARTAMENTO PROTÓTIPO 06 ( 54,39 m² )</t>
        </is>
      </c>
      <c r="D1705" s="4" t="inlineStr">
        <is>
          <t>DISTRIBUIÇÃO HIDROSSANITÁRIA</t>
        </is>
      </c>
      <c r="E1705" s="4" t="inlineStr">
        <is>
          <t>4º PAV.</t>
        </is>
      </c>
      <c r="F1705" s="119" t="n">
        <v>46325</v>
      </c>
      <c r="G1705" s="119" t="n">
        <v>46329</v>
      </c>
      <c r="H1705" s="119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31722263</v>
      </c>
      <c r="C1706" s="4" t="inlineStr">
        <is>
          <t>APARTAMENTO PROTÓTIPO 06 ( 54,39 m² )</t>
        </is>
      </c>
      <c r="D1706" s="4" t="inlineStr">
        <is>
          <t>GÁS PAREDE</t>
        </is>
      </c>
      <c r="E1706" s="4" t="inlineStr">
        <is>
          <t>4º PAV.</t>
        </is>
      </c>
      <c r="F1706" s="119" t="n">
        <v>46330</v>
      </c>
      <c r="G1706" s="119" t="n">
        <v>46330</v>
      </c>
      <c r="H1706" s="119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31722264</v>
      </c>
      <c r="C1707" s="4" t="inlineStr">
        <is>
          <t>APARTAMENTO PROTÓTIPO 06 ( 54,39 m² )</t>
        </is>
      </c>
      <c r="D1707" s="4" t="inlineStr">
        <is>
          <t>DRYWALL 2° FACE</t>
        </is>
      </c>
      <c r="E1707" s="4" t="inlineStr">
        <is>
          <t>4º PAV.</t>
        </is>
      </c>
      <c r="F1707" s="119" t="n">
        <v>46331</v>
      </c>
      <c r="G1707" s="119" t="n">
        <v>46332</v>
      </c>
      <c r="H1707" s="119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31722265</v>
      </c>
      <c r="C1708" s="4" t="inlineStr">
        <is>
          <t>APARTAMENTO PROTÓTIPO 06 ( 54,39 m² )</t>
        </is>
      </c>
      <c r="D1708" s="4" t="inlineStr">
        <is>
          <t>IMPERMEABILIZAÇÃO</t>
        </is>
      </c>
      <c r="E1708" s="4" t="inlineStr">
        <is>
          <t>4º PAV.</t>
        </is>
      </c>
      <c r="F1708" s="119" t="n">
        <v>46335</v>
      </c>
      <c r="G1708" s="119" t="n">
        <v>46336</v>
      </c>
      <c r="H1708" s="119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31722266</v>
      </c>
      <c r="C1709" s="4" t="inlineStr">
        <is>
          <t>APARTAMENTO PROTÓTIPO 06 ( 54,39 m² )</t>
        </is>
      </c>
      <c r="D1709" s="4" t="inlineStr">
        <is>
          <t>REVESTIMENTO PORCELANATO PAREDE</t>
        </is>
      </c>
      <c r="E1709" s="4" t="inlineStr">
        <is>
          <t>4º PAV.</t>
        </is>
      </c>
      <c r="F1709" s="119" t="n">
        <v>46337</v>
      </c>
      <c r="G1709" s="119" t="n">
        <v>46342</v>
      </c>
      <c r="H1709" s="119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31722267</v>
      </c>
      <c r="C1710" s="4" t="inlineStr">
        <is>
          <t>APARTAMENTO PROTÓTIPO 06 ( 54,39 m² )</t>
        </is>
      </c>
      <c r="D1710" s="4" t="inlineStr">
        <is>
          <t>REVESTIMENTO PORCELANATO PISO</t>
        </is>
      </c>
      <c r="E1710" s="4" t="inlineStr">
        <is>
          <t>4º PAV.</t>
        </is>
      </c>
      <c r="F1710" s="119" t="n">
        <v>46343</v>
      </c>
      <c r="G1710" s="119" t="n">
        <v>46349</v>
      </c>
      <c r="H1710" s="119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31722268</v>
      </c>
      <c r="C1711" s="4" t="inlineStr">
        <is>
          <t>APARTAMENTO PROTÓTIPO 06 ( 54,39 m² )</t>
        </is>
      </c>
      <c r="D1711" s="4" t="inlineStr">
        <is>
          <t>BANCADAS</t>
        </is>
      </c>
      <c r="E1711" s="4" t="inlineStr">
        <is>
          <t>4º PAV.</t>
        </is>
      </c>
      <c r="F1711" s="119" t="n">
        <v>46350</v>
      </c>
      <c r="G1711" s="119" t="n">
        <v>46350</v>
      </c>
      <c r="H1711" s="119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31722269</v>
      </c>
      <c r="C1712" s="4" t="inlineStr">
        <is>
          <t>APARTAMENTO PROTÓTIPO 06 ( 54,39 m² )</t>
        </is>
      </c>
      <c r="D1712" s="4" t="inlineStr">
        <is>
          <t>FIAÇÃO ELÉTRICA E ILUMINAÇÃO</t>
        </is>
      </c>
      <c r="E1712" s="4" t="inlineStr">
        <is>
          <t>4º PAV.</t>
        </is>
      </c>
      <c r="F1712" s="119" t="n">
        <v>46351</v>
      </c>
      <c r="G1712" s="119" t="n">
        <v>46351</v>
      </c>
      <c r="H1712" s="119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31722270</v>
      </c>
      <c r="C1713" s="4" t="inlineStr">
        <is>
          <t>APARTAMENTO PROTÓTIPO 06 ( 54,39 m² )</t>
        </is>
      </c>
      <c r="D1713" s="4" t="inlineStr">
        <is>
          <t>PRUMADA ELÉTRICA CABOS</t>
        </is>
      </c>
      <c r="E1713" s="4" t="inlineStr">
        <is>
          <t>4º PAV.</t>
        </is>
      </c>
      <c r="F1713" s="119" t="n">
        <v>46352</v>
      </c>
      <c r="G1713" s="119" t="n">
        <v>46352</v>
      </c>
      <c r="H1713" s="119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31722271</v>
      </c>
      <c r="C1714" s="4" t="inlineStr">
        <is>
          <t>APARTAMENTO PROTÓTIPO 06 ( 54,39 m² )</t>
        </is>
      </c>
      <c r="D1714" s="4" t="inlineStr">
        <is>
          <t>FORRO</t>
        </is>
      </c>
      <c r="E1714" s="4" t="inlineStr">
        <is>
          <t>4º PAV.</t>
        </is>
      </c>
      <c r="F1714" s="119" t="n">
        <v>46353</v>
      </c>
      <c r="G1714" s="119" t="n">
        <v>46357</v>
      </c>
      <c r="H1714" s="119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31722272</v>
      </c>
      <c r="C1715" s="4" t="inlineStr">
        <is>
          <t>APARTAMENTO PROTÓTIPO 06 ( 54,39 m² )</t>
        </is>
      </c>
      <c r="D1715" s="4" t="inlineStr">
        <is>
          <t>MASSA CORRIDA</t>
        </is>
      </c>
      <c r="E1715" s="4" t="inlineStr">
        <is>
          <t>4º PAV.</t>
        </is>
      </c>
      <c r="F1715" s="119" t="n">
        <v>46358</v>
      </c>
      <c r="G1715" s="119" t="n">
        <v>46358</v>
      </c>
      <c r="H1715" s="119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31722273</v>
      </c>
      <c r="C1716" s="4" t="inlineStr">
        <is>
          <t>APARTAMENTO PROTÓTIPO 06 ( 54,39 m² )</t>
        </is>
      </c>
      <c r="D1716" s="4" t="inlineStr">
        <is>
          <t>1° DEMÃO DE PINTURA</t>
        </is>
      </c>
      <c r="E1716" s="4" t="inlineStr">
        <is>
          <t>4º PAV.</t>
        </is>
      </c>
      <c r="F1716" s="119" t="n">
        <v>46359</v>
      </c>
      <c r="G1716" s="119" t="n">
        <v>46360</v>
      </c>
      <c r="H1716" s="119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31724282</v>
      </c>
      <c r="C1717" s="4" t="inlineStr">
        <is>
          <t>APARTAMENTO PROTÓTIPO 06 ( 54,39 m² )</t>
        </is>
      </c>
      <c r="D1717" s="4" t="inlineStr">
        <is>
          <t>ESQUADRIA DE ALUMÍNIO</t>
        </is>
      </c>
      <c r="E1717" s="4" t="inlineStr">
        <is>
          <t>4º PAV.</t>
        </is>
      </c>
      <c r="F1717" s="119" t="n">
        <v>46363</v>
      </c>
      <c r="G1717" s="119" t="n">
        <v>46363</v>
      </c>
      <c r="H1717" s="119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31724283</v>
      </c>
      <c r="C1718" s="4" t="inlineStr">
        <is>
          <t>APARTAMENTO PROTÓTIPO 06 ( 54,39 m² )</t>
        </is>
      </c>
      <c r="D1718" s="4" t="inlineStr">
        <is>
          <t>PISO VINÍLICO/LAMINADO</t>
        </is>
      </c>
      <c r="E1718" s="4" t="inlineStr">
        <is>
          <t>4º PAV.</t>
        </is>
      </c>
      <c r="F1718" s="119" t="n">
        <v>46365</v>
      </c>
      <c r="G1718" s="119" t="n">
        <v>46366</v>
      </c>
      <c r="H1718" s="119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31724284</v>
      </c>
      <c r="C1719" s="4" t="inlineStr">
        <is>
          <t>APARTAMENTO PROTÓTIPO 06 ( 54,39 m² )</t>
        </is>
      </c>
      <c r="D1719" s="4" t="inlineStr">
        <is>
          <t>ESQUADRIA DE MADEIRA</t>
        </is>
      </c>
      <c r="E1719" s="4" t="inlineStr">
        <is>
          <t>4º PAV.</t>
        </is>
      </c>
      <c r="F1719" s="119" t="n">
        <v>46367</v>
      </c>
      <c r="G1719" s="119" t="n">
        <v>46367</v>
      </c>
      <c r="H1719" s="119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31724285</v>
      </c>
      <c r="C1720" s="4" t="inlineStr">
        <is>
          <t>APARTAMENTO PROTÓTIPO 06 ( 54,39 m² )</t>
        </is>
      </c>
      <c r="D1720" s="4" t="inlineStr">
        <is>
          <t>RODAPÉ VINÍLICO</t>
        </is>
      </c>
      <c r="E1720" s="4" t="inlineStr">
        <is>
          <t>4º PAV.</t>
        </is>
      </c>
      <c r="F1720" s="119" t="n">
        <v>46370</v>
      </c>
      <c r="G1720" s="119" t="n">
        <v>46370</v>
      </c>
      <c r="H1720" s="119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31724286</v>
      </c>
      <c r="C1721" s="4" t="inlineStr">
        <is>
          <t>APARTAMENTO PROTÓTIPO 06 ( 54,39 m² )</t>
        </is>
      </c>
      <c r="D1721" s="4" t="inlineStr">
        <is>
          <t>COMUNICAÇÃO E ALARME</t>
        </is>
      </c>
      <c r="E1721" s="4" t="inlineStr">
        <is>
          <t>4º PAV.</t>
        </is>
      </c>
      <c r="F1721" s="119" t="n">
        <v>46371</v>
      </c>
      <c r="G1721" s="119" t="n">
        <v>46371</v>
      </c>
      <c r="H1721" s="119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31724287</v>
      </c>
      <c r="C1722" s="4" t="inlineStr">
        <is>
          <t>APARTAMENTO PROTÓTIPO 06 ( 54,39 m² )</t>
        </is>
      </c>
      <c r="D1722" s="4" t="inlineStr">
        <is>
          <t>LOUÇAS</t>
        </is>
      </c>
      <c r="E1722" s="4" t="inlineStr">
        <is>
          <t>4º PAV.</t>
        </is>
      </c>
      <c r="F1722" s="119" t="n">
        <v>46372</v>
      </c>
      <c r="G1722" s="119" t="n">
        <v>46372</v>
      </c>
      <c r="H1722" s="119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31724288</v>
      </c>
      <c r="C1723" s="4" t="inlineStr">
        <is>
          <t>APARTAMENTO PROTÓTIPO 06 ( 54,39 m² )</t>
        </is>
      </c>
      <c r="D1723" s="4" t="inlineStr">
        <is>
          <t>DIJUNTOR/MIOLOS</t>
        </is>
      </c>
      <c r="E1723" s="4" t="inlineStr">
        <is>
          <t>4º PAV.</t>
        </is>
      </c>
      <c r="F1723" s="119" t="n">
        <v>46373</v>
      </c>
      <c r="G1723" s="119" t="n">
        <v>46373</v>
      </c>
      <c r="H1723" s="119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31724289</v>
      </c>
      <c r="C1724" s="4" t="inlineStr">
        <is>
          <t>APARTAMENTO PROTÓTIPO 06 ( 54,39 m² )</t>
        </is>
      </c>
      <c r="D1724" s="4" t="inlineStr">
        <is>
          <t>LIMPEZA GROSSA</t>
        </is>
      </c>
      <c r="E1724" s="4" t="inlineStr">
        <is>
          <t>4º PAV.</t>
        </is>
      </c>
      <c r="F1724" s="119" t="n">
        <v>46374</v>
      </c>
      <c r="G1724" s="119" t="n">
        <v>46374</v>
      </c>
      <c r="H1724" s="119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31724290</v>
      </c>
      <c r="C1725" s="4" t="inlineStr">
        <is>
          <t>APARTAMENTO PROTÓTIPO 06 ( 54,39 m² )</t>
        </is>
      </c>
      <c r="D1725" s="4" t="inlineStr">
        <is>
          <t>2° DEMÃO PINTURA</t>
        </is>
      </c>
      <c r="E1725" s="4" t="inlineStr">
        <is>
          <t>4º PAV.</t>
        </is>
      </c>
      <c r="F1725" s="119" t="n">
        <v>46391</v>
      </c>
      <c r="G1725" s="119" t="n">
        <v>46392</v>
      </c>
      <c r="H1725" s="119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31724291</v>
      </c>
      <c r="C1726" s="4" t="inlineStr">
        <is>
          <t>APARTAMENTO PROTÓTIPO 06 ( 54,39 m² )</t>
        </is>
      </c>
      <c r="D1726" s="4" t="inlineStr">
        <is>
          <t>ACABANEBTOS ELÉTRICOS</t>
        </is>
      </c>
      <c r="E1726" s="4" t="inlineStr">
        <is>
          <t>4º PAV.</t>
        </is>
      </c>
      <c r="F1726" s="119" t="n">
        <v>46393</v>
      </c>
      <c r="G1726" s="119" t="n">
        <v>46393</v>
      </c>
      <c r="H1726" s="119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31724292</v>
      </c>
      <c r="C1727" s="4" t="inlineStr">
        <is>
          <t>APARTAMENTO PROTÓTIPO 06 ( 54,39 m² )</t>
        </is>
      </c>
      <c r="D1727" s="4" t="inlineStr">
        <is>
          <t>METAIS</t>
        </is>
      </c>
      <c r="E1727" s="4" t="inlineStr">
        <is>
          <t>4º PAV.</t>
        </is>
      </c>
      <c r="F1727" s="119" t="n">
        <v>46394</v>
      </c>
      <c r="G1727" s="119" t="n">
        <v>46394</v>
      </c>
      <c r="H1727" s="119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31724299</v>
      </c>
      <c r="C1728" s="4" t="inlineStr">
        <is>
          <t>APARTAMENTO PROTÓTIPO 06 ( 54,39 m² )</t>
        </is>
      </c>
      <c r="D1728" s="4" t="inlineStr">
        <is>
          <t>3° DEMÃO DE PINTURA</t>
        </is>
      </c>
      <c r="E1728" s="4" t="inlineStr">
        <is>
          <t>4º PAV.</t>
        </is>
      </c>
      <c r="F1728" s="119" t="n">
        <v>46395</v>
      </c>
      <c r="G1728" s="119" t="n">
        <v>46398</v>
      </c>
      <c r="H1728" s="119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31724300</v>
      </c>
      <c r="C1729" s="4" t="inlineStr">
        <is>
          <t>APARTAMENTO PROTÓTIPO 06 ( 54,39 m² )</t>
        </is>
      </c>
      <c r="D1729" s="4" t="inlineStr">
        <is>
          <t>LIMPEZA FINA</t>
        </is>
      </c>
      <c r="E1729" s="4" t="inlineStr">
        <is>
          <t>4º PAV.</t>
        </is>
      </c>
      <c r="F1729" s="119" t="n">
        <v>46399</v>
      </c>
      <c r="G1729" s="119" t="n">
        <v>46399</v>
      </c>
      <c r="H1729" s="119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31724416</v>
      </c>
      <c r="C1730" s="4" t="inlineStr">
        <is>
          <t>APARTAMENTO PROTÓTIPO 06 ( 54,39 m² )</t>
        </is>
      </c>
      <c r="D1730" s="4" t="inlineStr">
        <is>
          <t>CHECKLIST</t>
        </is>
      </c>
      <c r="E1730" s="4" t="inlineStr">
        <is>
          <t>4º PAV.</t>
        </is>
      </c>
      <c r="F1730" s="119" t="n">
        <v>46400</v>
      </c>
      <c r="G1730" s="119" t="n">
        <v>46402</v>
      </c>
      <c r="H1730" s="119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47437382</v>
      </c>
      <c r="C1731" s="4" t="inlineStr">
        <is>
          <t>APARTAMENTO PROTÓTIPO 05 ( 85,07 m² )</t>
        </is>
      </c>
      <c r="D1731" s="4" t="inlineStr">
        <is>
          <t>-</t>
        </is>
      </c>
      <c r="E1731" s="4" t="inlineStr">
        <is>
          <t>4º PAV.</t>
        </is>
      </c>
      <c r="F1731" s="119" t="n">
        <v>46296</v>
      </c>
      <c r="G1731" s="119" t="n">
        <v>46405</v>
      </c>
      <c r="H1731" s="119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31724307</v>
      </c>
      <c r="C1732" s="4" t="inlineStr">
        <is>
          <t>APARTAMENTO PROTÓTIPO 05 ( 85,07 m² )</t>
        </is>
      </c>
      <c r="D1732" s="4" t="inlineStr">
        <is>
          <t>ALVENARIA</t>
        </is>
      </c>
      <c r="E1732" s="4" t="inlineStr">
        <is>
          <t>4º PAV.</t>
        </is>
      </c>
      <c r="F1732" s="119" t="n">
        <v>46296</v>
      </c>
      <c r="G1732" s="119" t="n">
        <v>46297</v>
      </c>
      <c r="H1732" s="119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31724308</v>
      </c>
      <c r="C1733" s="4" t="inlineStr">
        <is>
          <t>APARTAMENTO PROTÓTIPO 05 ( 85,07 m² )</t>
        </is>
      </c>
      <c r="D1733" s="4" t="inlineStr">
        <is>
          <t>PRUMADA DE INCÊNDIO</t>
        </is>
      </c>
      <c r="E1733" s="4" t="inlineStr">
        <is>
          <t>4º PAV.</t>
        </is>
      </c>
      <c r="F1733" s="119" t="n">
        <v>46300</v>
      </c>
      <c r="G1733" s="119" t="n">
        <v>46300</v>
      </c>
      <c r="H1733" s="119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31724309</v>
      </c>
      <c r="C1734" s="4" t="inlineStr">
        <is>
          <t>APARTAMENTO PROTÓTIPO 05 ( 85,07 m² )</t>
        </is>
      </c>
      <c r="D1734" s="4" t="inlineStr">
        <is>
          <t>PRUMADA HIDROSSANITÁRIA</t>
        </is>
      </c>
      <c r="E1734" s="4" t="inlineStr">
        <is>
          <t>4º PAV.</t>
        </is>
      </c>
      <c r="F1734" s="119" t="n">
        <v>46301</v>
      </c>
      <c r="G1734" s="119" t="n">
        <v>46301</v>
      </c>
      <c r="H1734" s="119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31724310</v>
      </c>
      <c r="C1735" s="4" t="inlineStr">
        <is>
          <t>APARTAMENTO PROTÓTIPO 05 ( 85,07 m² )</t>
        </is>
      </c>
      <c r="D1735" s="4" t="inlineStr">
        <is>
          <t>PRUMADA ELÉTRICA</t>
        </is>
      </c>
      <c r="E1735" s="4" t="inlineStr">
        <is>
          <t>4º PAV.</t>
        </is>
      </c>
      <c r="F1735" s="119" t="n">
        <v>46302</v>
      </c>
      <c r="G1735" s="119" t="n">
        <v>46302</v>
      </c>
      <c r="H1735" s="119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31724311</v>
      </c>
      <c r="C1736" s="4" t="inlineStr">
        <is>
          <t>APARTAMENTO PROTÓTIPO 05 ( 85,07 m² )</t>
        </is>
      </c>
      <c r="D1736" s="4" t="inlineStr">
        <is>
          <t>ENCUNHAMENTO</t>
        </is>
      </c>
      <c r="E1736" s="4" t="inlineStr">
        <is>
          <t>4º PAV.</t>
        </is>
      </c>
      <c r="F1736" s="119" t="n">
        <v>46303</v>
      </c>
      <c r="G1736" s="119" t="n">
        <v>46303</v>
      </c>
      <c r="H1736" s="119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31724312</v>
      </c>
      <c r="C1737" s="4" t="inlineStr">
        <is>
          <t>APARTAMENTO PROTÓTIPO 05 ( 85,07 m² )</t>
        </is>
      </c>
      <c r="D1737" s="4" t="inlineStr">
        <is>
          <t>INSTALAÇÕES EMBUTIDAS NA ALVENARIA</t>
        </is>
      </c>
      <c r="E1737" s="4" t="inlineStr">
        <is>
          <t>4º PAV.</t>
        </is>
      </c>
      <c r="F1737" s="119" t="n">
        <v>46304</v>
      </c>
      <c r="G1737" s="119" t="n">
        <v>46304</v>
      </c>
      <c r="H1737" s="119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31724313</v>
      </c>
      <c r="C1738" s="4" t="inlineStr">
        <is>
          <t>APARTAMENTO PROTÓTIPO 05 ( 85,07 m² )</t>
        </is>
      </c>
      <c r="D1738" s="4" t="inlineStr">
        <is>
          <t>CONTRA-MARCO</t>
        </is>
      </c>
      <c r="E1738" s="4" t="inlineStr">
        <is>
          <t>4º PAV.</t>
        </is>
      </c>
      <c r="F1738" s="119" t="n">
        <v>46308</v>
      </c>
      <c r="G1738" s="119" t="n">
        <v>46308</v>
      </c>
      <c r="H1738" s="119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31724316</v>
      </c>
      <c r="C1739" s="4" t="inlineStr">
        <is>
          <t>APARTAMENTO PROTÓTIPO 05 ( 85,07 m² )</t>
        </is>
      </c>
      <c r="D1739" s="4" t="inlineStr">
        <is>
          <t>REBOCO INTERNO</t>
        </is>
      </c>
      <c r="E1739" s="4" t="inlineStr">
        <is>
          <t>4º PAV.</t>
        </is>
      </c>
      <c r="F1739" s="119" t="n">
        <v>46309</v>
      </c>
      <c r="G1739" s="119" t="n">
        <v>46310</v>
      </c>
      <c r="H1739" s="119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31724317</v>
      </c>
      <c r="C1740" s="4" t="inlineStr">
        <is>
          <t>APARTAMENTO PROTÓTIPO 05 ( 85,07 m² )</t>
        </is>
      </c>
      <c r="D1740" s="4" t="inlineStr">
        <is>
          <t>GÁS PISO</t>
        </is>
      </c>
      <c r="E1740" s="4" t="inlineStr">
        <is>
          <t>4º PAV.</t>
        </is>
      </c>
      <c r="F1740" s="119" t="n">
        <v>46311</v>
      </c>
      <c r="G1740" s="119" t="n">
        <v>46311</v>
      </c>
      <c r="H1740" s="119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31724318</v>
      </c>
      <c r="C1741" s="4" t="inlineStr">
        <is>
          <t>APARTAMENTO PROTÓTIPO 05 ( 85,07 m² )</t>
        </is>
      </c>
      <c r="D1741" s="4" t="inlineStr">
        <is>
          <t>CONTRA-PISO</t>
        </is>
      </c>
      <c r="E1741" s="4" t="inlineStr">
        <is>
          <t>4º PAV.</t>
        </is>
      </c>
      <c r="F1741" s="119" t="n">
        <v>46314</v>
      </c>
      <c r="G1741" s="119" t="n">
        <v>46314</v>
      </c>
      <c r="H1741" s="119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31724319</v>
      </c>
      <c r="C1742" s="4" t="inlineStr">
        <is>
          <t>APARTAMENTO PROTÓTIPO 05 ( 85,07 m² )</t>
        </is>
      </c>
      <c r="D1742" s="4" t="inlineStr">
        <is>
          <t>MONTANTES DRYWALL</t>
        </is>
      </c>
      <c r="E1742" s="4" t="inlineStr">
        <is>
          <t>4º PAV.</t>
        </is>
      </c>
      <c r="F1742" s="119" t="n">
        <v>46315</v>
      </c>
      <c r="G1742" s="119" t="n">
        <v>46316</v>
      </c>
      <c r="H1742" s="119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31724320</v>
      </c>
      <c r="C1743" s="4" t="inlineStr">
        <is>
          <t>APARTAMENTO PROTÓTIPO 05 ( 85,07 m² )</t>
        </is>
      </c>
      <c r="D1743" s="4" t="inlineStr">
        <is>
          <t>DRYWALL 1° FACE</t>
        </is>
      </c>
      <c r="E1743" s="4" t="inlineStr">
        <is>
          <t>4º PAV.</t>
        </is>
      </c>
      <c r="F1743" s="119" t="n">
        <v>46317</v>
      </c>
      <c r="G1743" s="119" t="n">
        <v>46317</v>
      </c>
      <c r="H1743" s="119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31724327</v>
      </c>
      <c r="C1744" s="4" t="inlineStr">
        <is>
          <t>APARTAMENTO PROTÓTIPO 05 ( 85,07 m² )</t>
        </is>
      </c>
      <c r="D1744" s="4" t="inlineStr">
        <is>
          <t>INFRA AR-CONDICIONADO</t>
        </is>
      </c>
      <c r="E1744" s="4" t="inlineStr">
        <is>
          <t>4º PAV.</t>
        </is>
      </c>
      <c r="F1744" s="119" t="n">
        <v>46318</v>
      </c>
      <c r="G1744" s="119" t="n">
        <v>46318</v>
      </c>
      <c r="H1744" s="119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31724328</v>
      </c>
      <c r="C1745" s="4" t="inlineStr">
        <is>
          <t>APARTAMENTO PROTÓTIPO 05 ( 85,07 m² )</t>
        </is>
      </c>
      <c r="D1745" s="4" t="inlineStr">
        <is>
          <t>DISTRIBUIÇÃO ELÉTRICA/QUADROS</t>
        </is>
      </c>
      <c r="E1745" s="4" t="inlineStr">
        <is>
          <t>4º PAV.</t>
        </is>
      </c>
      <c r="F1745" s="119" t="n">
        <v>46321</v>
      </c>
      <c r="G1745" s="119" t="n">
        <v>46321</v>
      </c>
      <c r="H1745" s="119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31724329</v>
      </c>
      <c r="C1746" s="4" t="inlineStr">
        <is>
          <t>APARTAMENTO PROTÓTIPO 05 ( 85,07 m² )</t>
        </is>
      </c>
      <c r="D1746" s="4" t="inlineStr">
        <is>
          <t>REDE HIDROSSANITÁRIA</t>
        </is>
      </c>
      <c r="E1746" s="4" t="inlineStr">
        <is>
          <t>4º PAV.</t>
        </is>
      </c>
      <c r="F1746" s="119" t="n">
        <v>46322</v>
      </c>
      <c r="G1746" s="119" t="n">
        <v>46323</v>
      </c>
      <c r="H1746" s="119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31724330</v>
      </c>
      <c r="C1747" s="4" t="inlineStr">
        <is>
          <t>APARTAMENTO PROTÓTIPO 05 ( 85,07 m² )</t>
        </is>
      </c>
      <c r="D1747" s="4" t="inlineStr">
        <is>
          <t>DISTRIBUIÇÃO HIDROSSANITÁRIA</t>
        </is>
      </c>
      <c r="E1747" s="4" t="inlineStr">
        <is>
          <t>4º PAV.</t>
        </is>
      </c>
      <c r="F1747" s="119" t="n">
        <v>46324</v>
      </c>
      <c r="G1747" s="119" t="n">
        <v>46324</v>
      </c>
      <c r="H1747" s="119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31724331</v>
      </c>
      <c r="C1748" s="4" t="inlineStr">
        <is>
          <t>APARTAMENTO PROTÓTIPO 05 ( 85,07 m² )</t>
        </is>
      </c>
      <c r="D1748" s="4" t="inlineStr">
        <is>
          <t>GÁS PAREDE</t>
        </is>
      </c>
      <c r="E1748" s="4" t="inlineStr">
        <is>
          <t>4º PAV.</t>
        </is>
      </c>
      <c r="F1748" s="119" t="n">
        <v>46325</v>
      </c>
      <c r="G1748" s="119" t="n">
        <v>46325</v>
      </c>
      <c r="H1748" s="119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31724332</v>
      </c>
      <c r="C1749" s="4" t="inlineStr">
        <is>
          <t>APARTAMENTO PROTÓTIPO 05 ( 85,07 m² )</t>
        </is>
      </c>
      <c r="D1749" s="4" t="inlineStr">
        <is>
          <t>DRYWALL 2° FACE</t>
        </is>
      </c>
      <c r="E1749" s="4" t="inlineStr">
        <is>
          <t>4º PAV.</t>
        </is>
      </c>
      <c r="F1749" s="119" t="n">
        <v>46329</v>
      </c>
      <c r="G1749" s="119" t="n">
        <v>46330</v>
      </c>
      <c r="H1749" s="119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31724333</v>
      </c>
      <c r="C1750" s="4" t="inlineStr">
        <is>
          <t>APARTAMENTO PROTÓTIPO 05 ( 85,07 m² )</t>
        </is>
      </c>
      <c r="D1750" s="4" t="inlineStr">
        <is>
          <t>IMPERMEABILIZAÇÃO</t>
        </is>
      </c>
      <c r="E1750" s="4" t="inlineStr">
        <is>
          <t>4º PAV.</t>
        </is>
      </c>
      <c r="F1750" s="119" t="n">
        <v>46331</v>
      </c>
      <c r="G1750" s="119" t="n">
        <v>46332</v>
      </c>
      <c r="H1750" s="119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31724334</v>
      </c>
      <c r="C1751" s="4" t="inlineStr">
        <is>
          <t>APARTAMENTO PROTÓTIPO 05 ( 85,07 m² )</t>
        </is>
      </c>
      <c r="D1751" s="4" t="inlineStr">
        <is>
          <t>REVESTIMENTO PORCELANATO PAREDE</t>
        </is>
      </c>
      <c r="E1751" s="4" t="inlineStr">
        <is>
          <t>4º PAV.</t>
        </is>
      </c>
      <c r="F1751" s="119" t="n">
        <v>46335</v>
      </c>
      <c r="G1751" s="119" t="n">
        <v>46338</v>
      </c>
      <c r="H1751" s="119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31724335</v>
      </c>
      <c r="C1752" s="4" t="inlineStr">
        <is>
          <t>APARTAMENTO PROTÓTIPO 05 ( 85,07 m² )</t>
        </is>
      </c>
      <c r="D1752" s="4" t="inlineStr">
        <is>
          <t>REVESTIMENTO PORCELANATO PISO</t>
        </is>
      </c>
      <c r="E1752" s="4" t="inlineStr">
        <is>
          <t>4º PAV.</t>
        </is>
      </c>
      <c r="F1752" s="119" t="n">
        <v>46339</v>
      </c>
      <c r="G1752" s="119" t="n">
        <v>46344</v>
      </c>
      <c r="H1752" s="119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31724348</v>
      </c>
      <c r="C1753" s="4" t="inlineStr">
        <is>
          <t>APARTAMENTO PROTÓTIPO 05 ( 85,07 m² )</t>
        </is>
      </c>
      <c r="D1753" s="4" t="inlineStr">
        <is>
          <t>BANCADAS</t>
        </is>
      </c>
      <c r="E1753" s="4" t="inlineStr">
        <is>
          <t>4º PAV.</t>
        </is>
      </c>
      <c r="F1753" s="119" t="n">
        <v>46345</v>
      </c>
      <c r="G1753" s="119" t="n">
        <v>46345</v>
      </c>
      <c r="H1753" s="119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31724349</v>
      </c>
      <c r="C1754" s="4" t="inlineStr">
        <is>
          <t>APARTAMENTO PROTÓTIPO 05 ( 85,07 m² )</t>
        </is>
      </c>
      <c r="D1754" s="4" t="inlineStr">
        <is>
          <t>FIAÇÃO ELÉTRICA E ILUMINAÇÃO</t>
        </is>
      </c>
      <c r="E1754" s="4" t="inlineStr">
        <is>
          <t>4º PAV.</t>
        </is>
      </c>
      <c r="F1754" s="119" t="n">
        <v>46349</v>
      </c>
      <c r="G1754" s="119" t="n">
        <v>46350</v>
      </c>
      <c r="H1754" s="119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31724350</v>
      </c>
      <c r="C1755" s="4" t="inlineStr">
        <is>
          <t>APARTAMENTO PROTÓTIPO 05 ( 85,07 m² )</t>
        </is>
      </c>
      <c r="D1755" s="4" t="inlineStr">
        <is>
          <t>PRUMADAS ELÉTRICAS (CABOS)</t>
        </is>
      </c>
      <c r="E1755" s="4" t="inlineStr">
        <is>
          <t>4º PAV.</t>
        </is>
      </c>
      <c r="F1755" s="119" t="n">
        <v>46351</v>
      </c>
      <c r="G1755" s="119" t="n">
        <v>46351</v>
      </c>
      <c r="H1755" s="119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31724351</v>
      </c>
      <c r="C1756" s="4" t="inlineStr">
        <is>
          <t>APARTAMENTO PROTÓTIPO 05 ( 85,07 m² )</t>
        </is>
      </c>
      <c r="D1756" s="4" t="inlineStr">
        <is>
          <t>FORRO</t>
        </is>
      </c>
      <c r="E1756" s="4" t="inlineStr">
        <is>
          <t>4º PAV.</t>
        </is>
      </c>
      <c r="F1756" s="119" t="n">
        <v>46352</v>
      </c>
      <c r="G1756" s="119" t="n">
        <v>46356</v>
      </c>
      <c r="H1756" s="119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31724352</v>
      </c>
      <c r="C1757" s="4" t="inlineStr">
        <is>
          <t>APARTAMENTO PROTÓTIPO 05 ( 85,07 m² )</t>
        </is>
      </c>
      <c r="D1757" s="4" t="inlineStr">
        <is>
          <t>MASSA CORRIDA</t>
        </is>
      </c>
      <c r="E1757" s="4" t="inlineStr">
        <is>
          <t>4º PAV.</t>
        </is>
      </c>
      <c r="F1757" s="119" t="n">
        <v>46357</v>
      </c>
      <c r="G1757" s="119" t="n">
        <v>46359</v>
      </c>
      <c r="H1757" s="119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31724353</v>
      </c>
      <c r="C1758" s="4" t="inlineStr">
        <is>
          <t>APARTAMENTO PROTÓTIPO 05 ( 85,07 m² )</t>
        </is>
      </c>
      <c r="D1758" s="4" t="inlineStr">
        <is>
          <t>1° DEMÃO DE PINTURA</t>
        </is>
      </c>
      <c r="E1758" s="4" t="inlineStr">
        <is>
          <t>4º PAV.</t>
        </is>
      </c>
      <c r="F1758" s="119" t="n">
        <v>46360</v>
      </c>
      <c r="G1758" s="119" t="n">
        <v>46363</v>
      </c>
      <c r="H1758" s="119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31724354</v>
      </c>
      <c r="C1759" s="4" t="inlineStr">
        <is>
          <t>APARTAMENTO PROTÓTIPO 05 ( 85,07 m² )</t>
        </is>
      </c>
      <c r="D1759" s="4" t="inlineStr">
        <is>
          <t>ESQUADRIAS DE ALUMÍNIO</t>
        </is>
      </c>
      <c r="E1759" s="4" t="inlineStr">
        <is>
          <t>4º PAV.</t>
        </is>
      </c>
      <c r="F1759" s="119" t="n">
        <v>46365</v>
      </c>
      <c r="G1759" s="119" t="n">
        <v>46365</v>
      </c>
      <c r="H1759" s="119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31724355</v>
      </c>
      <c r="C1760" s="4" t="inlineStr">
        <is>
          <t>APARTAMENTO PROTÓTIPO 05 ( 85,07 m² )</t>
        </is>
      </c>
      <c r="D1760" s="4" t="inlineStr">
        <is>
          <t>PISO VINÍLICO</t>
        </is>
      </c>
      <c r="E1760" s="4" t="inlineStr">
        <is>
          <t>4º PAV.</t>
        </is>
      </c>
      <c r="F1760" s="119" t="n">
        <v>46366</v>
      </c>
      <c r="G1760" s="119" t="n">
        <v>46367</v>
      </c>
      <c r="H1760" s="119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31724356</v>
      </c>
      <c r="C1761" s="4" t="inlineStr">
        <is>
          <t>APARTAMENTO PROTÓTIPO 05 ( 85,07 m² )</t>
        </is>
      </c>
      <c r="D1761" s="4" t="inlineStr">
        <is>
          <t>ESQUADRIAS DE MADEIRA</t>
        </is>
      </c>
      <c r="E1761" s="4" t="inlineStr">
        <is>
          <t>4º PAV.</t>
        </is>
      </c>
      <c r="F1761" s="119" t="n">
        <v>46370</v>
      </c>
      <c r="G1761" s="119" t="n">
        <v>46370</v>
      </c>
      <c r="H1761" s="119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31724357</v>
      </c>
      <c r="C1762" s="4" t="inlineStr">
        <is>
          <t>APARTAMENTO PROTÓTIPO 05 ( 85,07 m² )</t>
        </is>
      </c>
      <c r="D1762" s="4" t="inlineStr">
        <is>
          <t>RODAPÉ VINÍLICO</t>
        </is>
      </c>
      <c r="E1762" s="4" t="inlineStr">
        <is>
          <t>4º PAV.</t>
        </is>
      </c>
      <c r="F1762" s="119" t="n">
        <v>46371</v>
      </c>
      <c r="G1762" s="119" t="n">
        <v>46371</v>
      </c>
      <c r="H1762" s="119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31724358</v>
      </c>
      <c r="C1763" s="4" t="inlineStr">
        <is>
          <t>APARTAMENTO PROTÓTIPO 05 ( 85,07 m² )</t>
        </is>
      </c>
      <c r="D1763" s="4" t="inlineStr">
        <is>
          <t>COMUNICAÇÃO E ALARME</t>
        </is>
      </c>
      <c r="E1763" s="4" t="inlineStr">
        <is>
          <t>4º PAV.</t>
        </is>
      </c>
      <c r="F1763" s="119" t="n">
        <v>46372</v>
      </c>
      <c r="G1763" s="119" t="n">
        <v>46372</v>
      </c>
      <c r="H1763" s="119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31724359</v>
      </c>
      <c r="C1764" s="4" t="inlineStr">
        <is>
          <t>APARTAMENTO PROTÓTIPO 05 ( 85,07 m² )</t>
        </is>
      </c>
      <c r="D1764" s="4" t="inlineStr">
        <is>
          <t>LOUÇAS</t>
        </is>
      </c>
      <c r="E1764" s="4" t="inlineStr">
        <is>
          <t>4º PAV.</t>
        </is>
      </c>
      <c r="F1764" s="119" t="n">
        <v>46373</v>
      </c>
      <c r="G1764" s="119" t="n">
        <v>46373</v>
      </c>
      <c r="H1764" s="119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31724360</v>
      </c>
      <c r="C1765" s="4" t="inlineStr">
        <is>
          <t>APARTAMENTO PROTÓTIPO 05 ( 85,07 m² )</t>
        </is>
      </c>
      <c r="D1765" s="4" t="inlineStr">
        <is>
          <t>DIJUNTORES/MIOLO</t>
        </is>
      </c>
      <c r="E1765" s="4" t="inlineStr">
        <is>
          <t>4º PAV.</t>
        </is>
      </c>
      <c r="F1765" s="119" t="n">
        <v>46374</v>
      </c>
      <c r="G1765" s="119" t="n">
        <v>46374</v>
      </c>
      <c r="H1765" s="119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31724361</v>
      </c>
      <c r="C1766" s="4" t="inlineStr">
        <is>
          <t>APARTAMENTO PROTÓTIPO 05 ( 85,07 m² )</t>
        </is>
      </c>
      <c r="D1766" s="4" t="inlineStr">
        <is>
          <t>LIMPEZA GROSSA</t>
        </is>
      </c>
      <c r="E1766" s="4" t="inlineStr">
        <is>
          <t>4º PAV.</t>
        </is>
      </c>
      <c r="F1766" s="119" t="n">
        <v>46391</v>
      </c>
      <c r="G1766" s="119" t="n">
        <v>46391</v>
      </c>
      <c r="H1766" s="119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31724362</v>
      </c>
      <c r="C1767" s="4" t="inlineStr">
        <is>
          <t>APARTAMENTO PROTÓTIPO 05 ( 85,07 m² )</t>
        </is>
      </c>
      <c r="D1767" s="4" t="inlineStr">
        <is>
          <t>2° DEMÃO DE PINTURA</t>
        </is>
      </c>
      <c r="E1767" s="4" t="inlineStr">
        <is>
          <t>4º PAV.</t>
        </is>
      </c>
      <c r="F1767" s="119" t="n">
        <v>46392</v>
      </c>
      <c r="G1767" s="119" t="n">
        <v>46393</v>
      </c>
      <c r="H1767" s="119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31724363</v>
      </c>
      <c r="C1768" s="4" t="inlineStr">
        <is>
          <t>APARTAMENTO PROTÓTIPO 05 ( 85,07 m² )</t>
        </is>
      </c>
      <c r="D1768" s="4" t="inlineStr">
        <is>
          <t>ACABAMENTOS ELÉTRICOS</t>
        </is>
      </c>
      <c r="E1768" s="4" t="inlineStr">
        <is>
          <t>4º PAV.</t>
        </is>
      </c>
      <c r="F1768" s="119" t="n">
        <v>46394</v>
      </c>
      <c r="G1768" s="119" t="n">
        <v>46394</v>
      </c>
      <c r="H1768" s="119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31724364</v>
      </c>
      <c r="C1769" s="4" t="inlineStr">
        <is>
          <t>APARTAMENTO PROTÓTIPO 05 ( 85,07 m² )</t>
        </is>
      </c>
      <c r="D1769" s="4" t="inlineStr">
        <is>
          <t>METAIS</t>
        </is>
      </c>
      <c r="E1769" s="4" t="inlineStr">
        <is>
          <t>4º PAV.</t>
        </is>
      </c>
      <c r="F1769" s="119" t="n">
        <v>46395</v>
      </c>
      <c r="G1769" s="119" t="n">
        <v>46395</v>
      </c>
      <c r="H1769" s="119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31724365</v>
      </c>
      <c r="C1770" s="4" t="inlineStr">
        <is>
          <t>APARTAMENTO PROTÓTIPO 05 ( 85,07 m² )</t>
        </is>
      </c>
      <c r="D1770" s="4" t="inlineStr">
        <is>
          <t>PINTURA 3° DEMÃO</t>
        </is>
      </c>
      <c r="E1770" s="4" t="inlineStr">
        <is>
          <t>4º PAV.</t>
        </is>
      </c>
      <c r="F1770" s="119" t="n">
        <v>46398</v>
      </c>
      <c r="G1770" s="119" t="n">
        <v>46399</v>
      </c>
      <c r="H1770" s="119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31724366</v>
      </c>
      <c r="C1771" s="4" t="inlineStr">
        <is>
          <t>APARTAMENTO PROTÓTIPO 05 ( 85,07 m² )</t>
        </is>
      </c>
      <c r="D1771" s="4" t="inlineStr">
        <is>
          <t>LIMPEZA FINA</t>
        </is>
      </c>
      <c r="E1771" s="4" t="inlineStr">
        <is>
          <t>4º PAV.</t>
        </is>
      </c>
      <c r="F1771" s="119" t="n">
        <v>46400</v>
      </c>
      <c r="G1771" s="119" t="n">
        <v>46400</v>
      </c>
      <c r="H1771" s="119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31724367</v>
      </c>
      <c r="C1772" s="4" t="inlineStr">
        <is>
          <t>APARTAMENTO PROTÓTIPO 05 ( 85,07 m² )</t>
        </is>
      </c>
      <c r="D1772" s="4" t="inlineStr">
        <is>
          <t>CHECKLIST</t>
        </is>
      </c>
      <c r="E1772" s="4" t="inlineStr">
        <is>
          <t>4º PAV.</t>
        </is>
      </c>
      <c r="F1772" s="119" t="n">
        <v>46401</v>
      </c>
      <c r="G1772" s="119" t="n">
        <v>46405</v>
      </c>
      <c r="H1772" s="119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26743610</v>
      </c>
      <c r="C1773" s="4" t="inlineStr">
        <is>
          <t>ALVENARIA</t>
        </is>
      </c>
      <c r="D1773" s="4" t="inlineStr">
        <is>
          <t>-</t>
        </is>
      </c>
      <c r="E1773" s="4" t="inlineStr">
        <is>
          <t>5º PAV.</t>
        </is>
      </c>
      <c r="F1773" s="119" t="n">
        <v>46296</v>
      </c>
      <c r="G1773" s="119" t="n">
        <v>46308</v>
      </c>
      <c r="H1773" s="119" t="n">
        <v>46293</v>
      </c>
      <c r="I1773" s="4" t="n">
        <v>50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46367794</v>
      </c>
      <c r="C1774" s="4" t="inlineStr">
        <is>
          <t>INSTALAÇÕES HIDRÁULICAS</t>
        </is>
      </c>
      <c r="D1774" s="4" t="inlineStr">
        <is>
          <t>-</t>
        </is>
      </c>
      <c r="E1774" s="4" t="inlineStr">
        <is>
          <t>6º SUBSOLO</t>
        </is>
      </c>
      <c r="F1774" s="119" t="n">
        <v>46300</v>
      </c>
      <c r="G1774" s="119" t="n">
        <v>46356</v>
      </c>
      <c r="H1774" s="119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46444661</v>
      </c>
      <c r="C1775" s="4" t="inlineStr">
        <is>
          <t>REBOCO EXTERNO (FACHADA FUNDO CHOPP DA FÁBRICA)</t>
        </is>
      </c>
      <c r="D1775" s="4" t="inlineStr">
        <is>
          <t>-</t>
        </is>
      </c>
      <c r="E1775" s="4" t="inlineStr">
        <is>
          <t>1º PAV. - TÉRREO ALAMEDA</t>
        </is>
      </c>
      <c r="F1775" s="119" t="n">
        <v>46300</v>
      </c>
      <c r="G1775" s="119" t="n">
        <v>46335</v>
      </c>
      <c r="H1775" s="119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46489395</v>
      </c>
      <c r="C1776" s="4" t="inlineStr">
        <is>
          <t>REBOCO PLANO DE AÇÃO FACHADA CONCORDIA</t>
        </is>
      </c>
      <c r="D1776" s="4" t="inlineStr">
        <is>
          <t>-</t>
        </is>
      </c>
      <c r="E1776" s="4" t="inlineStr">
        <is>
          <t>3º PAV. - PILOTIS</t>
        </is>
      </c>
      <c r="F1776" s="119" t="n">
        <v>46300</v>
      </c>
      <c r="G1776" s="119" t="n">
        <v>46321</v>
      </c>
      <c r="H1776" s="119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26750534</v>
      </c>
      <c r="C1777" s="4" t="inlineStr">
        <is>
          <t>INSTALAÇÕES ELÉTRICAS</t>
        </is>
      </c>
      <c r="D1777" s="4" t="inlineStr">
        <is>
          <t>-</t>
        </is>
      </c>
      <c r="E1777" s="4" t="inlineStr">
        <is>
          <t>2º SUBSOLO - CAIXA DE ESCADA E ELEVADORES</t>
        </is>
      </c>
      <c r="F1777" s="119" t="n">
        <v>46302</v>
      </c>
      <c r="G1777" s="119" t="n">
        <v>46314</v>
      </c>
      <c r="H1777" s="119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26743648</v>
      </c>
      <c r="C1778" s="4" t="inlineStr">
        <is>
          <t>PRUMADA HIDROSSANITÁRIA</t>
        </is>
      </c>
      <c r="D1778" s="4" t="inlineStr">
        <is>
          <t>-</t>
        </is>
      </c>
      <c r="E1778" s="4" t="inlineStr">
        <is>
          <t>4º PAV.</t>
        </is>
      </c>
      <c r="F1778" s="119" t="n">
        <v>46302</v>
      </c>
      <c r="G1778" s="119" t="n">
        <v>46314</v>
      </c>
      <c r="H1778" s="119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29844633</v>
      </c>
      <c r="C1779" s="4" t="inlineStr">
        <is>
          <t>PRUMADA ELÉTRICA (INFRA)</t>
        </is>
      </c>
      <c r="D1779" s="4" t="inlineStr">
        <is>
          <t>-</t>
        </is>
      </c>
      <c r="E1779" s="4" t="inlineStr">
        <is>
          <t>4º PAV.</t>
        </is>
      </c>
      <c r="F1779" s="119" t="n">
        <v>46302</v>
      </c>
      <c r="G1779" s="119" t="n">
        <v>46314</v>
      </c>
      <c r="H1779" s="119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26744984</v>
      </c>
      <c r="C1780" s="4" t="inlineStr">
        <is>
          <t>CONTRAPISO</t>
        </is>
      </c>
      <c r="D1780" s="4" t="inlineStr">
        <is>
          <t>-</t>
        </is>
      </c>
      <c r="E1780" s="4" t="inlineStr">
        <is>
          <t>5º SUBSOLO - HALL, ELEVADORES E CAIXA DE ESCADA</t>
        </is>
      </c>
      <c r="F1780" s="119" t="n">
        <v>46303</v>
      </c>
      <c r="G1780" s="119" t="n">
        <v>46315</v>
      </c>
      <c r="H1780" s="119" t="n">
        <v>46293</v>
      </c>
      <c r="I1780" s="4" t="n">
        <v>100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29844372</v>
      </c>
      <c r="C1781" s="4" t="inlineStr">
        <is>
          <t>ENCUNHAMENTO</t>
        </is>
      </c>
      <c r="D1781" s="4" t="inlineStr">
        <is>
          <t>-</t>
        </is>
      </c>
      <c r="E1781" s="4" t="inlineStr">
        <is>
          <t>4º PAV.</t>
        </is>
      </c>
      <c r="F1781" s="119" t="n">
        <v>46304</v>
      </c>
      <c r="G1781" s="119" t="n">
        <v>46316</v>
      </c>
      <c r="H1781" s="119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24939463</v>
      </c>
      <c r="C1782" s="4" t="inlineStr">
        <is>
          <t>ESTRUTURA TORRE - MEDIÇÃO</t>
        </is>
      </c>
      <c r="D1782" s="4" t="inlineStr">
        <is>
          <t>-</t>
        </is>
      </c>
      <c r="E1782" s="4" t="inlineStr">
        <is>
          <t>11º PAV.</t>
        </is>
      </c>
      <c r="F1782" s="119" t="n">
        <v>46304</v>
      </c>
      <c r="G1782" s="119" t="n">
        <v>46315</v>
      </c>
      <c r="H1782" s="119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9360122</v>
      </c>
      <c r="C1783" s="4" t="inlineStr">
        <is>
          <t>ESTRUTURA TORRE - MEDIÇÃO</t>
        </is>
      </c>
      <c r="D1783" s="4" t="inlineStr">
        <is>
          <t>Forma Pilar</t>
        </is>
      </c>
      <c r="E1783" s="4" t="inlineStr">
        <is>
          <t>11º PAV.</t>
        </is>
      </c>
      <c r="F1783" s="119" t="n">
        <v>46304</v>
      </c>
      <c r="G1783" s="119" t="n">
        <v>46308</v>
      </c>
      <c r="H1783" s="119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9360123</v>
      </c>
      <c r="C1784" s="4" t="inlineStr">
        <is>
          <t>ESTRUTURA TORRE - MEDIÇÃO</t>
        </is>
      </c>
      <c r="D1784" s="4" t="inlineStr">
        <is>
          <t>Armação Pilar</t>
        </is>
      </c>
      <c r="E1784" s="4" t="inlineStr">
        <is>
          <t>11º PAV.</t>
        </is>
      </c>
      <c r="F1784" s="119" t="n">
        <v>46304</v>
      </c>
      <c r="G1784" s="119" t="n">
        <v>46308</v>
      </c>
      <c r="H1784" s="119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9360124</v>
      </c>
      <c r="C1785" s="4" t="inlineStr">
        <is>
          <t>ESTRUTURA TORRE - MEDIÇÃO</t>
        </is>
      </c>
      <c r="D1785" s="4" t="inlineStr">
        <is>
          <t>Escoramento</t>
        </is>
      </c>
      <c r="E1785" s="4" t="inlineStr">
        <is>
          <t>11º PAV.</t>
        </is>
      </c>
      <c r="F1785" s="119" t="n">
        <v>46308</v>
      </c>
      <c r="G1785" s="119" t="n">
        <v>46308</v>
      </c>
      <c r="H1785" s="119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9360125</v>
      </c>
      <c r="C1786" s="4" t="inlineStr">
        <is>
          <t>ESTRUTURA TORRE - MEDIÇÃO</t>
        </is>
      </c>
      <c r="D1786" s="4" t="inlineStr">
        <is>
          <t>Concretagem Pilar</t>
        </is>
      </c>
      <c r="E1786" s="4" t="inlineStr">
        <is>
          <t>11º PAV.</t>
        </is>
      </c>
      <c r="F1786" s="119" t="n">
        <v>46309</v>
      </c>
      <c r="G1786" s="119" t="n">
        <v>46309</v>
      </c>
      <c r="H1786" s="119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9360126</v>
      </c>
      <c r="C1787" s="4" t="inlineStr">
        <is>
          <t>ESTRUTURA TORRE - MEDIÇÃO</t>
        </is>
      </c>
      <c r="D1787" s="4" t="inlineStr">
        <is>
          <t>Forma Vigas e Lajes</t>
        </is>
      </c>
      <c r="E1787" s="4" t="inlineStr">
        <is>
          <t>11º PAV.</t>
        </is>
      </c>
      <c r="F1787" s="119" t="n">
        <v>46310</v>
      </c>
      <c r="G1787" s="119" t="n">
        <v>46315</v>
      </c>
      <c r="H1787" s="119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9360127</v>
      </c>
      <c r="C1788" s="4" t="inlineStr">
        <is>
          <t>ESTRUTURA TORRE - MEDIÇÃO</t>
        </is>
      </c>
      <c r="D1788" s="4" t="inlineStr">
        <is>
          <t>Armação Vigas e Lajes</t>
        </is>
      </c>
      <c r="E1788" s="4" t="inlineStr">
        <is>
          <t>11º PAV.</t>
        </is>
      </c>
      <c r="F1788" s="119" t="n">
        <v>46311</v>
      </c>
      <c r="G1788" s="119" t="n">
        <v>46311</v>
      </c>
      <c r="H1788" s="119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9360128</v>
      </c>
      <c r="C1789" s="4" t="inlineStr">
        <is>
          <t>ESTRUTURA TORRE - MEDIÇÃO</t>
        </is>
      </c>
      <c r="D1789" s="4" t="inlineStr">
        <is>
          <t>Passagem Hidráulica</t>
        </is>
      </c>
      <c r="E1789" s="4" t="inlineStr">
        <is>
          <t>11º PAV.</t>
        </is>
      </c>
      <c r="F1789" s="119" t="n">
        <v>46310</v>
      </c>
      <c r="G1789" s="119" t="n">
        <v>46310</v>
      </c>
      <c r="H1789" s="119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9360129</v>
      </c>
      <c r="C1790" s="4" t="inlineStr">
        <is>
          <t>ESTRUTURA TORRE - MEDIÇÃO</t>
        </is>
      </c>
      <c r="D1790" s="4" t="inlineStr">
        <is>
          <t>Passagem Elétrica</t>
        </is>
      </c>
      <c r="E1790" s="4" t="inlineStr">
        <is>
          <t>11º PAV.</t>
        </is>
      </c>
      <c r="F1790" s="119" t="n">
        <v>46310</v>
      </c>
      <c r="G1790" s="119" t="n">
        <v>46310</v>
      </c>
      <c r="H1790" s="119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9360130</v>
      </c>
      <c r="C1791" s="4" t="inlineStr">
        <is>
          <t>ESTRUTURA TORRE - MEDIÇÃO</t>
        </is>
      </c>
      <c r="D1791" s="4" t="inlineStr">
        <is>
          <t>Concretagem</t>
        </is>
      </c>
      <c r="E1791" s="4" t="inlineStr">
        <is>
          <t>11º PAV.</t>
        </is>
      </c>
      <c r="F1791" s="119" t="n">
        <v>46311</v>
      </c>
      <c r="G1791" s="119" t="n">
        <v>46311</v>
      </c>
      <c r="H1791" s="119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44914174</v>
      </c>
      <c r="C1792" s="4" t="inlineStr">
        <is>
          <t>ESTRUTURA DA RAMPA ALAMEDA LOOKAHEAD</t>
        </is>
      </c>
      <c r="D1792" s="4" t="inlineStr">
        <is>
          <t>-</t>
        </is>
      </c>
      <c r="E1792" s="4" t="inlineStr">
        <is>
          <t>1º PAV. - TÉRREO ALAMEDA</t>
        </is>
      </c>
      <c r="F1792" s="119" t="n">
        <v>46308</v>
      </c>
      <c r="G1792" s="119" t="n">
        <v>46339</v>
      </c>
      <c r="H1792" s="119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31451560</v>
      </c>
      <c r="C1793" s="4" t="inlineStr">
        <is>
          <t>ESTRUTURA DA RAMPA ALAMEDA LOOKAHEAD</t>
        </is>
      </c>
      <c r="D1793" s="4" t="inlineStr">
        <is>
          <t>ESCORAMENTO/BARROTEAMENTO</t>
        </is>
      </c>
      <c r="E1793" s="4" t="inlineStr">
        <is>
          <t>1º PAV. - TÉRREO ALAMEDA</t>
        </is>
      </c>
      <c r="F1793" s="119" t="n">
        <v>46308</v>
      </c>
      <c r="G1793" s="119" t="n">
        <v>46325</v>
      </c>
      <c r="H1793" s="119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31451561</v>
      </c>
      <c r="C1794" s="4" t="inlineStr">
        <is>
          <t>ESTRUTURA DA RAMPA ALAMEDA LOOKAHEAD</t>
        </is>
      </c>
      <c r="D1794" s="4" t="inlineStr">
        <is>
          <t>ARMAÇÃO DE VIGAS E LAJE</t>
        </is>
      </c>
      <c r="E1794" s="4" t="inlineStr">
        <is>
          <t>1º PAV. - TÉRREO ALAMEDA</t>
        </is>
      </c>
      <c r="F1794" s="119" t="n">
        <v>46329</v>
      </c>
      <c r="G1794" s="119" t="n">
        <v>46337</v>
      </c>
      <c r="H1794" s="119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31451562</v>
      </c>
      <c r="C1795" s="4" t="inlineStr">
        <is>
          <t>ESTRUTURA DA RAMPA ALAMEDA LOOKAHEAD</t>
        </is>
      </c>
      <c r="D1795" s="4" t="inlineStr">
        <is>
          <t>CONCRETAGEM DA LAJE</t>
        </is>
      </c>
      <c r="E1795" s="4" t="inlineStr">
        <is>
          <t>1º PAV. - TÉRREO ALAMEDA</t>
        </is>
      </c>
      <c r="F1795" s="119" t="n">
        <v>46338</v>
      </c>
      <c r="G1795" s="119" t="n">
        <v>46339</v>
      </c>
      <c r="H1795" s="119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26744950</v>
      </c>
      <c r="C1796" s="4" t="inlineStr">
        <is>
          <t>ALVENARIA</t>
        </is>
      </c>
      <c r="D1796" s="4" t="inlineStr">
        <is>
          <t>-</t>
        </is>
      </c>
      <c r="E1796" s="4" t="inlineStr">
        <is>
          <t>1º SUBSOLO - HALL, ELEVADORES E CAIXA DE ESCADA</t>
        </is>
      </c>
      <c r="F1796" s="119" t="n">
        <v>46309</v>
      </c>
      <c r="G1796" s="119" t="n">
        <v>46318</v>
      </c>
      <c r="H1796" s="119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26743710</v>
      </c>
      <c r="C1797" s="4" t="inlineStr">
        <is>
          <t>ALVENARIA</t>
        </is>
      </c>
      <c r="D1797" s="4" t="inlineStr">
        <is>
          <t>-</t>
        </is>
      </c>
      <c r="E1797" s="4" t="inlineStr">
        <is>
          <t>MEZANINO</t>
        </is>
      </c>
      <c r="F1797" s="119" t="n">
        <v>46309</v>
      </c>
      <c r="G1797" s="119" t="n">
        <v>46337</v>
      </c>
      <c r="H1797" s="119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26743612</v>
      </c>
      <c r="C1798" s="4" t="inlineStr">
        <is>
          <t>PRUMADA DE INCÊNDIO</t>
        </is>
      </c>
      <c r="D1798" s="4" t="inlineStr">
        <is>
          <t>-</t>
        </is>
      </c>
      <c r="E1798" s="4" t="inlineStr">
        <is>
          <t>5º PAV.</t>
        </is>
      </c>
      <c r="F1798" s="119" t="n">
        <v>46309</v>
      </c>
      <c r="G1798" s="119" t="n">
        <v>46318</v>
      </c>
      <c r="H1798" s="119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26743573</v>
      </c>
      <c r="C1799" s="4" t="inlineStr">
        <is>
          <t>ALVENARIA</t>
        </is>
      </c>
      <c r="D1799" s="4" t="inlineStr">
        <is>
          <t>-</t>
        </is>
      </c>
      <c r="E1799" s="4" t="inlineStr">
        <is>
          <t>6º PAV.</t>
        </is>
      </c>
      <c r="F1799" s="119" t="n">
        <v>46309</v>
      </c>
      <c r="G1799" s="119" t="n">
        <v>46318</v>
      </c>
      <c r="H1799" s="119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26218313</v>
      </c>
      <c r="C1800" s="4" t="inlineStr">
        <is>
          <t>ESTRUTURA- PROJEÇÃO OLYMPUS - MEDIÇÃO</t>
        </is>
      </c>
      <c r="D1800" s="4" t="inlineStr">
        <is>
          <t>-</t>
        </is>
      </c>
      <c r="E1800" s="4" t="inlineStr">
        <is>
          <t>2º PAV.</t>
        </is>
      </c>
      <c r="F1800" s="119" t="n">
        <v>46310</v>
      </c>
      <c r="G1800" s="119" t="n">
        <v>46336</v>
      </c>
      <c r="H1800" s="119" t="n">
        <v>46293</v>
      </c>
      <c r="I1800" s="4" t="n">
        <v>100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9364446</v>
      </c>
      <c r="C1801" s="4" t="inlineStr">
        <is>
          <t>ESTRUTURA- PROJEÇÃO OLYMPUS - MEDIÇÃO</t>
        </is>
      </c>
      <c r="D1801" s="4" t="inlineStr">
        <is>
          <t>Forma Pilar</t>
        </is>
      </c>
      <c r="E1801" s="4" t="inlineStr">
        <is>
          <t>2º PAV.</t>
        </is>
      </c>
      <c r="F1801" s="119" t="n">
        <v>46310</v>
      </c>
      <c r="G1801" s="119" t="n">
        <v>46314</v>
      </c>
      <c r="H1801" s="119" t="n">
        <v>46293</v>
      </c>
      <c r="I1801" s="4" t="n">
        <v>100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9364447</v>
      </c>
      <c r="C1802" s="4" t="inlineStr">
        <is>
          <t>ESTRUTURA- PROJEÇÃO OLYMPUS - MEDIÇÃO</t>
        </is>
      </c>
      <c r="D1802" s="4" t="inlineStr">
        <is>
          <t>Armação Pilar</t>
        </is>
      </c>
      <c r="E1802" s="4" t="inlineStr">
        <is>
          <t>2º PAV.</t>
        </is>
      </c>
      <c r="F1802" s="119" t="n">
        <v>46314</v>
      </c>
      <c r="G1802" s="119" t="n">
        <v>46316</v>
      </c>
      <c r="H1802" s="119" t="n">
        <v>46293</v>
      </c>
      <c r="I1802" s="4" t="n">
        <v>100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9364448</v>
      </c>
      <c r="C1803" s="4" t="inlineStr">
        <is>
          <t>ESTRUTURA- PROJEÇÃO OLYMPUS - MEDIÇÃO</t>
        </is>
      </c>
      <c r="D1803" s="4" t="inlineStr">
        <is>
          <t>Escoramento</t>
        </is>
      </c>
      <c r="E1803" s="4" t="inlineStr">
        <is>
          <t>2º PAV.</t>
        </is>
      </c>
      <c r="F1803" s="119" t="n">
        <v>46315</v>
      </c>
      <c r="G1803" s="119" t="n">
        <v>46321</v>
      </c>
      <c r="H1803" s="119" t="n">
        <v>46293</v>
      </c>
      <c r="I1803" s="4" t="n">
        <v>100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9364449</v>
      </c>
      <c r="C1804" s="4" t="inlineStr">
        <is>
          <t>ESTRUTURA- PROJEÇÃO OLYMPUS - MEDIÇÃO</t>
        </is>
      </c>
      <c r="D1804" s="4" t="inlineStr">
        <is>
          <t>Concretagem Pilar</t>
        </is>
      </c>
      <c r="E1804" s="4" t="inlineStr">
        <is>
          <t>2º PAV.</t>
        </is>
      </c>
      <c r="F1804" s="119" t="n">
        <v>46322</v>
      </c>
      <c r="G1804" s="119" t="n">
        <v>46322</v>
      </c>
      <c r="H1804" s="119" t="n">
        <v>46293</v>
      </c>
      <c r="I1804" s="4" t="n">
        <v>100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9364450</v>
      </c>
      <c r="C1805" s="4" t="inlineStr">
        <is>
          <t>ESTRUTURA- PROJEÇÃO OLYMPUS - MEDIÇÃO</t>
        </is>
      </c>
      <c r="D1805" s="4" t="inlineStr">
        <is>
          <t>Forma Vigas e Lajes</t>
        </is>
      </c>
      <c r="E1805" s="4" t="inlineStr">
        <is>
          <t>2º PAV.</t>
        </is>
      </c>
      <c r="F1805" s="119" t="n">
        <v>46323</v>
      </c>
      <c r="G1805" s="119" t="n">
        <v>46330</v>
      </c>
      <c r="H1805" s="119" t="n">
        <v>46293</v>
      </c>
      <c r="I1805" s="4" t="n">
        <v>100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9364451</v>
      </c>
      <c r="C1806" s="4" t="inlineStr">
        <is>
          <t>ESTRUTURA- PROJEÇÃO OLYMPUS - MEDIÇÃO</t>
        </is>
      </c>
      <c r="D1806" s="4" t="inlineStr">
        <is>
          <t>Armação Vigas e Lajes</t>
        </is>
      </c>
      <c r="E1806" s="4" t="inlineStr">
        <is>
          <t>2º PAV.</t>
        </is>
      </c>
      <c r="F1806" s="119" t="n">
        <v>46324</v>
      </c>
      <c r="G1806" s="119" t="n">
        <v>46332</v>
      </c>
      <c r="H1806" s="119" t="n">
        <v>46293</v>
      </c>
      <c r="I1806" s="4" t="n">
        <v>100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9364452</v>
      </c>
      <c r="C1807" s="4" t="inlineStr">
        <is>
          <t>ESTRUTURA- PROJEÇÃO OLYMPUS - MEDIÇÃO</t>
        </is>
      </c>
      <c r="D1807" s="4" t="inlineStr">
        <is>
          <t>Passagem Hidráulica</t>
        </is>
      </c>
      <c r="E1807" s="4" t="inlineStr">
        <is>
          <t>2º PAV.</t>
        </is>
      </c>
      <c r="F1807" s="119" t="n">
        <v>46331</v>
      </c>
      <c r="G1807" s="119" t="n">
        <v>46332</v>
      </c>
      <c r="H1807" s="119" t="n">
        <v>46293</v>
      </c>
      <c r="I1807" s="4" t="n">
        <v>100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9364453</v>
      </c>
      <c r="C1808" s="4" t="inlineStr">
        <is>
          <t>ESTRUTURA- PROJEÇÃO OLYMPUS - MEDIÇÃO</t>
        </is>
      </c>
      <c r="D1808" s="4" t="inlineStr">
        <is>
          <t>Passagem Elétrica</t>
        </is>
      </c>
      <c r="E1808" s="4" t="inlineStr">
        <is>
          <t>2º PAV.</t>
        </is>
      </c>
      <c r="F1808" s="119" t="n">
        <v>46332</v>
      </c>
      <c r="G1808" s="119" t="n">
        <v>46335</v>
      </c>
      <c r="H1808" s="119" t="n">
        <v>46293</v>
      </c>
      <c r="I1808" s="4" t="n">
        <v>100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9364454</v>
      </c>
      <c r="C1809" s="4" t="inlineStr">
        <is>
          <t>ESTRUTURA- PROJEÇÃO OLYMPUS - MEDIÇÃO</t>
        </is>
      </c>
      <c r="D1809" s="4" t="inlineStr">
        <is>
          <t>Concretagem</t>
        </is>
      </c>
      <c r="E1809" s="4" t="inlineStr">
        <is>
          <t>2º PAV.</t>
        </is>
      </c>
      <c r="F1809" s="119" t="n">
        <v>46336</v>
      </c>
      <c r="G1809" s="119" t="n">
        <v>46336</v>
      </c>
      <c r="H1809" s="119" t="n">
        <v>46293</v>
      </c>
      <c r="I1809" s="4" t="n">
        <v>100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39842147</v>
      </c>
      <c r="C1810" s="4" t="inlineStr">
        <is>
          <t>ESTRUTURA OLYMPUS - LOOKAHEAD</t>
        </is>
      </c>
      <c r="D1810" s="4" t="inlineStr">
        <is>
          <t>-</t>
        </is>
      </c>
      <c r="E1810" s="4" t="inlineStr">
        <is>
          <t>2º PAV.</t>
        </is>
      </c>
      <c r="F1810" s="119" t="n">
        <v>46310</v>
      </c>
      <c r="G1810" s="119" t="n">
        <v>46339</v>
      </c>
      <c r="H1810" s="119" t="n">
        <v>46293</v>
      </c>
      <c r="I1810" s="4" t="n">
        <v>100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19473447</v>
      </c>
      <c r="C1811" s="4" t="inlineStr">
        <is>
          <t>ESTRUTURA OLYMPUS - LOOKAHEAD</t>
        </is>
      </c>
      <c r="D1811" s="4" t="inlineStr">
        <is>
          <t>ARMAÇÃO DE PILAR</t>
        </is>
      </c>
      <c r="E1811" s="4" t="inlineStr">
        <is>
          <t>2º PAV.</t>
        </is>
      </c>
      <c r="F1811" s="119" t="n">
        <v>46310</v>
      </c>
      <c r="G1811" s="119" t="n">
        <v>46314</v>
      </c>
      <c r="H1811" s="119" t="n">
        <v>46293</v>
      </c>
      <c r="I1811" s="4" t="n">
        <v>100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19473448</v>
      </c>
      <c r="C1812" s="4" t="inlineStr">
        <is>
          <t>ESTRUTURA OLYMPUS - LOOKAHEAD</t>
        </is>
      </c>
      <c r="D1812" s="4" t="inlineStr">
        <is>
          <t>FORMA DE PILAR</t>
        </is>
      </c>
      <c r="E1812" s="4" t="inlineStr">
        <is>
          <t>2º PAV.</t>
        </is>
      </c>
      <c r="F1812" s="119" t="n">
        <v>46315</v>
      </c>
      <c r="G1812" s="119" t="n">
        <v>46317</v>
      </c>
      <c r="H1812" s="119" t="n">
        <v>46293</v>
      </c>
      <c r="I1812" s="4" t="n">
        <v>100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19473449</v>
      </c>
      <c r="C1813" s="4" t="inlineStr">
        <is>
          <t>ESTRUTURA OLYMPUS - LOOKAHEAD</t>
        </is>
      </c>
      <c r="D1813" s="4" t="inlineStr">
        <is>
          <t>ESCORAMENTO/BARROTEAMENTO/FORRAÇÃO</t>
        </is>
      </c>
      <c r="E1813" s="4" t="inlineStr">
        <is>
          <t>2º PAV.</t>
        </is>
      </c>
      <c r="F1813" s="119" t="n">
        <v>46318</v>
      </c>
      <c r="G1813" s="119" t="n">
        <v>46332</v>
      </c>
      <c r="H1813" s="119" t="n">
        <v>46293</v>
      </c>
      <c r="I1813" s="4" t="n">
        <v>100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19473450</v>
      </c>
      <c r="C1814" s="4" t="inlineStr">
        <is>
          <t>ESTRUTURA OLYMPUS - LOOKAHEAD</t>
        </is>
      </c>
      <c r="D1814" s="4" t="inlineStr">
        <is>
          <t>ARMAÇÃO BEIRAL</t>
        </is>
      </c>
      <c r="E1814" s="4" t="inlineStr">
        <is>
          <t>2º PAV.</t>
        </is>
      </c>
      <c r="F1814" s="119" t="n">
        <v>46325</v>
      </c>
      <c r="G1814" s="119" t="n">
        <v>46329</v>
      </c>
      <c r="H1814" s="119" t="n">
        <v>46293</v>
      </c>
      <c r="I1814" s="4" t="n">
        <v>100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19473451</v>
      </c>
      <c r="C1815" s="4" t="inlineStr">
        <is>
          <t>ESTRUTURA OLYMPUS - LOOKAHEAD</t>
        </is>
      </c>
      <c r="D1815" s="4" t="inlineStr">
        <is>
          <t>CONCRETAGEM BEIRAL</t>
        </is>
      </c>
      <c r="E1815" s="4" t="inlineStr">
        <is>
          <t>2º PAV.</t>
        </is>
      </c>
      <c r="F1815" s="119" t="n">
        <v>46330</v>
      </c>
      <c r="G1815" s="119" t="n">
        <v>46330</v>
      </c>
      <c r="H1815" s="119" t="n">
        <v>46293</v>
      </c>
      <c r="I1815" s="4" t="n">
        <v>100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19473452</v>
      </c>
      <c r="C1816" s="4" t="inlineStr">
        <is>
          <t>ESTRUTURA OLYMPUS - LOOKAHEAD</t>
        </is>
      </c>
      <c r="D1816" s="4" t="inlineStr">
        <is>
          <t>ARMAÇÃO VIGAS E LAJES</t>
        </is>
      </c>
      <c r="E1816" s="4" t="inlineStr">
        <is>
          <t>2º PAV.</t>
        </is>
      </c>
      <c r="F1816" s="119" t="n">
        <v>46331</v>
      </c>
      <c r="G1816" s="119" t="n">
        <v>46338</v>
      </c>
      <c r="H1816" s="119" t="n">
        <v>46293</v>
      </c>
      <c r="I1816" s="4" t="n">
        <v>100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19473453</v>
      </c>
      <c r="C1817" s="4" t="inlineStr">
        <is>
          <t>ESTRUTURA OLYMPUS - LOOKAHEAD</t>
        </is>
      </c>
      <c r="D1817" s="4" t="inlineStr">
        <is>
          <t>CONCRETAGEM LAJE</t>
        </is>
      </c>
      <c r="E1817" s="4" t="inlineStr">
        <is>
          <t>2º PAV.</t>
        </is>
      </c>
      <c r="F1817" s="119" t="n">
        <v>46339</v>
      </c>
      <c r="G1817" s="119" t="n">
        <v>46339</v>
      </c>
      <c r="H1817" s="119" t="n">
        <v>46293</v>
      </c>
      <c r="I1817" s="4" t="n">
        <v>100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46489398</v>
      </c>
      <c r="C1818" s="4" t="inlineStr">
        <is>
          <t>PLANO DE AÇÃO REBOCO FACHADA ACÁCIA</t>
        </is>
      </c>
      <c r="D1818" s="4" t="inlineStr">
        <is>
          <t>-</t>
        </is>
      </c>
      <c r="E1818" s="4" t="inlineStr">
        <is>
          <t>3º PAV. - PILOTIS</t>
        </is>
      </c>
      <c r="F1818" s="119" t="n">
        <v>46314</v>
      </c>
      <c r="G1818" s="119" t="n">
        <v>46357</v>
      </c>
      <c r="H1818" s="119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26750530</v>
      </c>
      <c r="C1819" s="4" t="inlineStr">
        <is>
          <t>CONTRAPISO</t>
        </is>
      </c>
      <c r="D1819" s="4" t="inlineStr">
        <is>
          <t>-</t>
        </is>
      </c>
      <c r="E1819" s="4" t="inlineStr">
        <is>
          <t>2º SUBSOLO - CAIXA DE ESCADA E ELEVADORES</t>
        </is>
      </c>
      <c r="F1819" s="119" t="n">
        <v>46315</v>
      </c>
      <c r="G1819" s="119" t="n">
        <v>46324</v>
      </c>
      <c r="H1819" s="119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26743655</v>
      </c>
      <c r="C1820" s="4" t="inlineStr">
        <is>
          <t>INSTALAÇÕES EMBUTIDAS NA ALVENARIA</t>
        </is>
      </c>
      <c r="D1820" s="4" t="inlineStr">
        <is>
          <t>-</t>
        </is>
      </c>
      <c r="E1820" s="4" t="inlineStr">
        <is>
          <t>4º PAV.</t>
        </is>
      </c>
      <c r="F1820" s="119" t="n">
        <v>46315</v>
      </c>
      <c r="G1820" s="119" t="n">
        <v>46324</v>
      </c>
      <c r="H1820" s="119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29844458</v>
      </c>
      <c r="C1821" s="4" t="inlineStr">
        <is>
          <t>TALISCAMENTO</t>
        </is>
      </c>
      <c r="D1821" s="4" t="inlineStr">
        <is>
          <t>-</t>
        </is>
      </c>
      <c r="E1821" s="4" t="inlineStr">
        <is>
          <t>4º PAV.</t>
        </is>
      </c>
      <c r="F1821" s="119" t="n">
        <v>46315</v>
      </c>
      <c r="G1821" s="119" t="n">
        <v>46323</v>
      </c>
      <c r="H1821" s="119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26743611</v>
      </c>
      <c r="C1822" s="4" t="inlineStr">
        <is>
          <t>PRUMADA HIDROSSANITÁRIA</t>
        </is>
      </c>
      <c r="D1822" s="4" t="inlineStr">
        <is>
          <t>-</t>
        </is>
      </c>
      <c r="E1822" s="4" t="inlineStr">
        <is>
          <t>5º PAV.</t>
        </is>
      </c>
      <c r="F1822" s="119" t="n">
        <v>46315</v>
      </c>
      <c r="G1822" s="119" t="n">
        <v>46324</v>
      </c>
      <c r="H1822" s="119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29844634</v>
      </c>
      <c r="C1823" s="4" t="inlineStr">
        <is>
          <t>PRUMADA ELÉTRICA (INFRA)</t>
        </is>
      </c>
      <c r="D1823" s="4" t="inlineStr">
        <is>
          <t>-</t>
        </is>
      </c>
      <c r="E1823" s="4" t="inlineStr">
        <is>
          <t>5º PAV.</t>
        </is>
      </c>
      <c r="F1823" s="119" t="n">
        <v>46315</v>
      </c>
      <c r="G1823" s="119" t="n">
        <v>46324</v>
      </c>
      <c r="H1823" s="119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36118598</v>
      </c>
      <c r="C1824" s="4" t="inlineStr">
        <is>
          <t>INSTALAÇÃO DE PCF (MARCO)</t>
        </is>
      </c>
      <c r="D1824" s="4" t="inlineStr">
        <is>
          <t>-</t>
        </is>
      </c>
      <c r="E1824" s="4" t="inlineStr">
        <is>
          <t>3º SUBSOLO</t>
        </is>
      </c>
      <c r="F1824" s="119" t="n">
        <v>46316</v>
      </c>
      <c r="G1824" s="119" t="n">
        <v>46337</v>
      </c>
      <c r="H1824" s="119" t="n">
        <v>46293</v>
      </c>
      <c r="I1824" s="4" t="n">
        <v>100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24939424</v>
      </c>
      <c r="C1825" s="4" t="inlineStr">
        <is>
          <t>ESTRUTURA TORRE - MEDIÇÃO</t>
        </is>
      </c>
      <c r="D1825" s="4" t="inlineStr">
        <is>
          <t>-</t>
        </is>
      </c>
      <c r="E1825" s="4" t="inlineStr">
        <is>
          <t>12º PAV.</t>
        </is>
      </c>
      <c r="F1825" s="119" t="n">
        <v>46316</v>
      </c>
      <c r="G1825" s="119" t="n">
        <v>46324</v>
      </c>
      <c r="H1825" s="119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9360113</v>
      </c>
      <c r="C1826" s="4" t="inlineStr">
        <is>
          <t>ESTRUTURA TORRE - MEDIÇÃO</t>
        </is>
      </c>
      <c r="D1826" s="4" t="inlineStr">
        <is>
          <t>Forma Pilar</t>
        </is>
      </c>
      <c r="E1826" s="4" t="inlineStr">
        <is>
          <t>12º PAV.</t>
        </is>
      </c>
      <c r="F1826" s="119" t="n">
        <v>46316</v>
      </c>
      <c r="G1826" s="119" t="n">
        <v>46318</v>
      </c>
      <c r="H1826" s="119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9360114</v>
      </c>
      <c r="C1827" s="4" t="inlineStr">
        <is>
          <t>ESTRUTURA TORRE - MEDIÇÃO</t>
        </is>
      </c>
      <c r="D1827" s="4" t="inlineStr">
        <is>
          <t>Armação Pilar</t>
        </is>
      </c>
      <c r="E1827" s="4" t="inlineStr">
        <is>
          <t>12º PAV.</t>
        </is>
      </c>
      <c r="F1827" s="119" t="n">
        <v>46316</v>
      </c>
      <c r="G1827" s="119" t="n">
        <v>46318</v>
      </c>
      <c r="H1827" s="119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9360115</v>
      </c>
      <c r="C1828" s="4" t="inlineStr">
        <is>
          <t>ESTRUTURA TORRE - MEDIÇÃO</t>
        </is>
      </c>
      <c r="D1828" s="4" t="inlineStr">
        <is>
          <t>Escoramento</t>
        </is>
      </c>
      <c r="E1828" s="4" t="inlineStr">
        <is>
          <t>12º PAV.</t>
        </is>
      </c>
      <c r="F1828" s="119" t="n">
        <v>46317</v>
      </c>
      <c r="G1828" s="119" t="n">
        <v>46321</v>
      </c>
      <c r="H1828" s="119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9360116</v>
      </c>
      <c r="C1829" s="4" t="inlineStr">
        <is>
          <t>ESTRUTURA TORRE - MEDIÇÃO</t>
        </is>
      </c>
      <c r="D1829" s="4" t="inlineStr">
        <is>
          <t>Concretagem Pilar</t>
        </is>
      </c>
      <c r="E1829" s="4" t="inlineStr">
        <is>
          <t>12º PAV.</t>
        </is>
      </c>
      <c r="F1829" s="119" t="n">
        <v>46322</v>
      </c>
      <c r="G1829" s="119" t="n">
        <v>46322</v>
      </c>
      <c r="H1829" s="119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9360117</v>
      </c>
      <c r="C1830" s="4" t="inlineStr">
        <is>
          <t>ESTRUTURA TORRE - MEDIÇÃO</t>
        </is>
      </c>
      <c r="D1830" s="4" t="inlineStr">
        <is>
          <t>Forma Vigas e Lajes</t>
        </is>
      </c>
      <c r="E1830" s="4" t="inlineStr">
        <is>
          <t>12º PAV.</t>
        </is>
      </c>
      <c r="F1830" s="119" t="n">
        <v>46323</v>
      </c>
      <c r="G1830" s="119" t="n">
        <v>46324</v>
      </c>
      <c r="H1830" s="119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9360118</v>
      </c>
      <c r="C1831" s="4" t="inlineStr">
        <is>
          <t>ESTRUTURA TORRE - MEDIÇÃO</t>
        </is>
      </c>
      <c r="D1831" s="4" t="inlineStr">
        <is>
          <t>Armação Vigas e Lajes</t>
        </is>
      </c>
      <c r="E1831" s="4" t="inlineStr">
        <is>
          <t>12º PAV.</t>
        </is>
      </c>
      <c r="F1831" s="119" t="n">
        <v>46324</v>
      </c>
      <c r="G1831" s="119" t="n">
        <v>46324</v>
      </c>
      <c r="H1831" s="119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9360119</v>
      </c>
      <c r="C1832" s="4" t="inlineStr">
        <is>
          <t>ESTRUTURA TORRE - MEDIÇÃO</t>
        </is>
      </c>
      <c r="D1832" s="4" t="inlineStr">
        <is>
          <t>Passagem Hidráulica</t>
        </is>
      </c>
      <c r="E1832" s="4" t="inlineStr">
        <is>
          <t>12º PAV.</t>
        </is>
      </c>
      <c r="F1832" s="119" t="n">
        <v>46323</v>
      </c>
      <c r="G1832" s="119" t="n">
        <v>46323</v>
      </c>
      <c r="H1832" s="119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9360120</v>
      </c>
      <c r="C1833" s="4" t="inlineStr">
        <is>
          <t>ESTRUTURA TORRE - MEDIÇÃO</t>
        </is>
      </c>
      <c r="D1833" s="4" t="inlineStr">
        <is>
          <t>Passagem Elétrica</t>
        </is>
      </c>
      <c r="E1833" s="4" t="inlineStr">
        <is>
          <t>12º PAV.</t>
        </is>
      </c>
      <c r="F1833" s="119" t="n">
        <v>46323</v>
      </c>
      <c r="G1833" s="119" t="n">
        <v>46323</v>
      </c>
      <c r="H1833" s="119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9360121</v>
      </c>
      <c r="C1834" s="4" t="inlineStr">
        <is>
          <t>ESTRUTURA TORRE - MEDIÇÃO</t>
        </is>
      </c>
      <c r="D1834" s="4" t="inlineStr">
        <is>
          <t>Concretagem</t>
        </is>
      </c>
      <c r="E1834" s="4" t="inlineStr">
        <is>
          <t>12º PAV.</t>
        </is>
      </c>
      <c r="F1834" s="119" t="n">
        <v>46324</v>
      </c>
      <c r="G1834" s="119" t="n">
        <v>46324</v>
      </c>
      <c r="H1834" s="119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26743781</v>
      </c>
      <c r="C1835" s="4" t="inlineStr">
        <is>
          <t>INSTALAÇÕES INCÊNDIO</t>
        </is>
      </c>
      <c r="D1835" s="4" t="inlineStr">
        <is>
          <t>-</t>
        </is>
      </c>
      <c r="E1835" s="4" t="inlineStr">
        <is>
          <t>5º SUBSOLO</t>
        </is>
      </c>
      <c r="F1835" s="119" t="n">
        <v>46317</v>
      </c>
      <c r="G1835" s="119" t="n">
        <v>46360</v>
      </c>
      <c r="H1835" s="119" t="n">
        <v>46293</v>
      </c>
      <c r="I1835" s="4" t="n">
        <v>100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46489393</v>
      </c>
      <c r="C1836" s="4" t="inlineStr">
        <is>
          <t>ALVENARIA PLANO DE AÇÃO FACHADA CONCORDIA</t>
        </is>
      </c>
      <c r="D1836" s="4" t="inlineStr">
        <is>
          <t>-</t>
        </is>
      </c>
      <c r="E1836" s="4" t="inlineStr">
        <is>
          <t>3º PAV. - PILOTIS</t>
        </is>
      </c>
      <c r="F1836" s="119" t="n">
        <v>46317</v>
      </c>
      <c r="G1836" s="119" t="n">
        <v>46338</v>
      </c>
      <c r="H1836" s="119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29844373</v>
      </c>
      <c r="C1837" s="4" t="inlineStr">
        <is>
          <t>ENCUNHAMENTO</t>
        </is>
      </c>
      <c r="D1837" s="4" t="inlineStr">
        <is>
          <t>-</t>
        </is>
      </c>
      <c r="E1837" s="4" t="inlineStr">
        <is>
          <t>5º PAV.</t>
        </is>
      </c>
      <c r="F1837" s="119" t="n">
        <v>46317</v>
      </c>
      <c r="G1837" s="119" t="n">
        <v>46329</v>
      </c>
      <c r="H1837" s="119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26743759</v>
      </c>
      <c r="C1838" s="4" t="inlineStr">
        <is>
          <t>INSTALAÇÕES ELÉTRICAS</t>
        </is>
      </c>
      <c r="D1838" s="4" t="inlineStr">
        <is>
          <t>-</t>
        </is>
      </c>
      <c r="E1838" s="4" t="inlineStr">
        <is>
          <t>4º SUBSOLO</t>
        </is>
      </c>
      <c r="F1838" s="119" t="n">
        <v>46318</v>
      </c>
      <c r="G1838" s="119" t="n">
        <v>46372</v>
      </c>
      <c r="H1838" s="119" t="n">
        <v>46293</v>
      </c>
      <c r="I1838" s="4" t="n">
        <v>86.667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42652055</v>
      </c>
      <c r="C1839" s="4" t="inlineStr">
        <is>
          <t>INSTALAÇÕES ELÉTRICAS</t>
        </is>
      </c>
      <c r="D1839" s="4" t="inlineStr">
        <is>
          <t>Infra - Teto</t>
        </is>
      </c>
      <c r="E1839" s="4" t="inlineStr">
        <is>
          <t>4º SUBSOLO</t>
        </is>
      </c>
      <c r="F1839" s="119" t="n">
        <v>46318</v>
      </c>
      <c r="G1839" s="119" t="n">
        <v>46339</v>
      </c>
      <c r="H1839" s="119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42652056</v>
      </c>
      <c r="C1840" s="4" t="inlineStr">
        <is>
          <t>INSTALAÇÕES ELÉTRICAS</t>
        </is>
      </c>
      <c r="D1840" s="4" t="inlineStr">
        <is>
          <t>Infra - Parede</t>
        </is>
      </c>
      <c r="E1840" s="4" t="inlineStr">
        <is>
          <t>4º SUBSOLO</t>
        </is>
      </c>
      <c r="F1840" s="119" t="n">
        <v>46342</v>
      </c>
      <c r="G1840" s="119" t="n">
        <v>46352</v>
      </c>
      <c r="H1840" s="119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42652057</v>
      </c>
      <c r="C1841" s="4" t="inlineStr">
        <is>
          <t>INSTALAÇÕES ELÉTRICAS</t>
        </is>
      </c>
      <c r="D1841" s="4" t="inlineStr">
        <is>
          <t>Infra - Quadro</t>
        </is>
      </c>
      <c r="E1841" s="4" t="inlineStr">
        <is>
          <t>4º SUBSOLO</t>
        </is>
      </c>
      <c r="F1841" s="119" t="n">
        <v>46353</v>
      </c>
      <c r="G1841" s="119" t="n">
        <v>46356</v>
      </c>
      <c r="H1841" s="119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42652058</v>
      </c>
      <c r="C1842" s="4" t="inlineStr">
        <is>
          <t>INSTALAÇÕES ELÉTRICAS</t>
        </is>
      </c>
      <c r="D1842" s="4" t="inlineStr">
        <is>
          <t>Cabeamento</t>
        </is>
      </c>
      <c r="E1842" s="4" t="inlineStr">
        <is>
          <t>4º SUBSOLO</t>
        </is>
      </c>
      <c r="F1842" s="119" t="n">
        <v>46357</v>
      </c>
      <c r="G1842" s="119" t="n">
        <v>46367</v>
      </c>
      <c r="H1842" s="119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42652059</v>
      </c>
      <c r="C1843" s="4" t="inlineStr">
        <is>
          <t>INSTALAÇÕES ELÉTRICAS</t>
        </is>
      </c>
      <c r="D1843" s="4" t="inlineStr">
        <is>
          <t>Identificação</t>
        </is>
      </c>
      <c r="E1843" s="4" t="inlineStr">
        <is>
          <t>4º SUBSOLO</t>
        </is>
      </c>
      <c r="F1843" s="119" t="n">
        <v>46370</v>
      </c>
      <c r="G1843" s="119" t="n">
        <v>46371</v>
      </c>
      <c r="H1843" s="119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42652060</v>
      </c>
      <c r="C1844" s="4" t="inlineStr">
        <is>
          <t>INSTALAÇÕES ELÉTRICAS</t>
        </is>
      </c>
      <c r="D1844" s="4" t="inlineStr">
        <is>
          <t>Testes</t>
        </is>
      </c>
      <c r="E1844" s="4" t="inlineStr">
        <is>
          <t>4º SUBSOLO</t>
        </is>
      </c>
      <c r="F1844" s="119" t="n">
        <v>46372</v>
      </c>
      <c r="G1844" s="119" t="n">
        <v>46372</v>
      </c>
      <c r="H1844" s="119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26743766</v>
      </c>
      <c r="C1845" s="4" t="inlineStr">
        <is>
          <t>INSTALAÇÕES INCÊNDIO</t>
        </is>
      </c>
      <c r="D1845" s="4" t="inlineStr">
        <is>
          <t>-</t>
        </is>
      </c>
      <c r="E1845" s="4" t="inlineStr">
        <is>
          <t>4º SUBSOLO</t>
        </is>
      </c>
      <c r="F1845" s="119" t="n">
        <v>46318</v>
      </c>
      <c r="G1845" s="119" t="n">
        <v>46363</v>
      </c>
      <c r="H1845" s="119" t="n">
        <v>46293</v>
      </c>
      <c r="I1845" s="4" t="n">
        <v>86.667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26743760</v>
      </c>
      <c r="C1846" s="4" t="inlineStr">
        <is>
          <t>INSTALAÇÕES ESPECIAIS</t>
        </is>
      </c>
      <c r="D1846" s="4" t="inlineStr">
        <is>
          <t>-</t>
        </is>
      </c>
      <c r="E1846" s="4" t="inlineStr">
        <is>
          <t>4º SUBSOLO</t>
        </is>
      </c>
      <c r="F1846" s="119" t="n">
        <v>46318</v>
      </c>
      <c r="G1846" s="119" t="n">
        <v>46365</v>
      </c>
      <c r="H1846" s="119" t="n">
        <v>46293</v>
      </c>
      <c r="I1846" s="4" t="n">
        <v>86.667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42661061</v>
      </c>
      <c r="C1847" s="4" t="inlineStr">
        <is>
          <t>INSTALAÇÕES ESPECIAIS</t>
        </is>
      </c>
      <c r="D1847" s="4" t="inlineStr">
        <is>
          <t>Infra - Teto</t>
        </is>
      </c>
      <c r="E1847" s="4" t="inlineStr">
        <is>
          <t>4º SUBSOLO</t>
        </is>
      </c>
      <c r="F1847" s="119" t="n">
        <v>46318</v>
      </c>
      <c r="G1847" s="119" t="n">
        <v>46339</v>
      </c>
      <c r="H1847" s="119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42661062</v>
      </c>
      <c r="C1848" s="4" t="inlineStr">
        <is>
          <t>INSTALAÇÕES ESPECIAIS</t>
        </is>
      </c>
      <c r="D1848" s="4" t="inlineStr">
        <is>
          <t>Infra - Parede</t>
        </is>
      </c>
      <c r="E1848" s="4" t="inlineStr">
        <is>
          <t>4º SUBSOLO</t>
        </is>
      </c>
      <c r="F1848" s="119" t="n">
        <v>46342</v>
      </c>
      <c r="G1848" s="119" t="n">
        <v>46344</v>
      </c>
      <c r="H1848" s="119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42661063</v>
      </c>
      <c r="C1849" s="4" t="inlineStr">
        <is>
          <t>INSTALAÇÕES ESPECIAIS</t>
        </is>
      </c>
      <c r="D1849" s="4" t="inlineStr">
        <is>
          <t>Infra - DG</t>
        </is>
      </c>
      <c r="E1849" s="4" t="inlineStr">
        <is>
          <t>4º SUBSOLO</t>
        </is>
      </c>
      <c r="F1849" s="119" t="n">
        <v>46345</v>
      </c>
      <c r="G1849" s="119" t="n">
        <v>46349</v>
      </c>
      <c r="H1849" s="119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42661064</v>
      </c>
      <c r="C1850" s="4" t="inlineStr">
        <is>
          <t>INSTALAÇÕES ESPECIAIS</t>
        </is>
      </c>
      <c r="D1850" s="4" t="inlineStr">
        <is>
          <t>Cabeamento</t>
        </is>
      </c>
      <c r="E1850" s="4" t="inlineStr">
        <is>
          <t>4º SUBSOLO</t>
        </is>
      </c>
      <c r="F1850" s="119" t="n">
        <v>46350</v>
      </c>
      <c r="G1850" s="119" t="n">
        <v>46359</v>
      </c>
      <c r="H1850" s="119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42661065</v>
      </c>
      <c r="C1851" s="4" t="inlineStr">
        <is>
          <t>INSTALAÇÕES ESPECIAIS</t>
        </is>
      </c>
      <c r="D1851" s="4" t="inlineStr">
        <is>
          <t>Teste de Continuidade</t>
        </is>
      </c>
      <c r="E1851" s="4" t="inlineStr">
        <is>
          <t>4º SUBSOLO</t>
        </is>
      </c>
      <c r="F1851" s="119" t="n">
        <v>46360</v>
      </c>
      <c r="G1851" s="119" t="n">
        <v>46363</v>
      </c>
      <c r="H1851" s="119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42661066</v>
      </c>
      <c r="C1852" s="4" t="inlineStr">
        <is>
          <t>INSTALAÇÕES ESPECIAIS</t>
        </is>
      </c>
      <c r="D1852" s="4" t="inlineStr">
        <is>
          <t>Identificação</t>
        </is>
      </c>
      <c r="E1852" s="4" t="inlineStr">
        <is>
          <t>4º SUBSOLO</t>
        </is>
      </c>
      <c r="F1852" s="119" t="n">
        <v>46365</v>
      </c>
      <c r="G1852" s="119" t="n">
        <v>46365</v>
      </c>
      <c r="H1852" s="119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47560347</v>
      </c>
      <c r="C1853" s="4" t="inlineStr">
        <is>
          <t>RESERVATÓRIO OLYMPUS INTER 4 LOOKAHEAD</t>
        </is>
      </c>
      <c r="D1853" s="4" t="inlineStr">
        <is>
          <t>-</t>
        </is>
      </c>
      <c r="E1853" s="4" t="inlineStr">
        <is>
          <t>3º PAV. - PILOTIS</t>
        </is>
      </c>
      <c r="F1853" s="119" t="n">
        <v>46318</v>
      </c>
      <c r="G1853" s="119" t="n">
        <v>46332</v>
      </c>
      <c r="H1853" s="119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26744938</v>
      </c>
      <c r="C1854" s="4" t="inlineStr">
        <is>
          <t>REBOCO INTERNO</t>
        </is>
      </c>
      <c r="D1854" s="4" t="inlineStr">
        <is>
          <t>-</t>
        </is>
      </c>
      <c r="E1854" s="4" t="inlineStr">
        <is>
          <t>1º SUBSOLO - HALL, ELEVADORES E CAIXA DE ESCADA</t>
        </is>
      </c>
      <c r="F1854" s="119" t="n">
        <v>46321</v>
      </c>
      <c r="G1854" s="119" t="n">
        <v>46331</v>
      </c>
      <c r="H1854" s="119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26744381</v>
      </c>
      <c r="C1855" s="4" t="inlineStr">
        <is>
          <t>IMPERMEABILIZAÇÃO MANTA</t>
        </is>
      </c>
      <c r="D1855" s="4" t="inlineStr">
        <is>
          <t>-</t>
        </is>
      </c>
      <c r="E1855" s="4" t="inlineStr">
        <is>
          <t>1º PAV. - TÉRREO ALAMEDA</t>
        </is>
      </c>
      <c r="F1855" s="119" t="n">
        <v>46321</v>
      </c>
      <c r="G1855" s="119" t="n">
        <v>46518</v>
      </c>
      <c r="H1855" s="119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46492852</v>
      </c>
      <c r="C1856" s="4" t="inlineStr">
        <is>
          <t>PLANO DE AÇÃO ALVENARIA FACHADA OLYMPUS</t>
        </is>
      </c>
      <c r="D1856" s="4" t="inlineStr">
        <is>
          <t>-</t>
        </is>
      </c>
      <c r="E1856" s="4" t="inlineStr">
        <is>
          <t>3º PAV. - PILOTIS</t>
        </is>
      </c>
      <c r="F1856" s="119" t="n">
        <v>46321</v>
      </c>
      <c r="G1856" s="119" t="n">
        <v>46350</v>
      </c>
      <c r="H1856" s="119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26743575</v>
      </c>
      <c r="C1857" s="4" t="inlineStr">
        <is>
          <t>PRUMADA DE INCÊNDIO</t>
        </is>
      </c>
      <c r="D1857" s="4" t="inlineStr">
        <is>
          <t>-</t>
        </is>
      </c>
      <c r="E1857" s="4" t="inlineStr">
        <is>
          <t>6º PAV.</t>
        </is>
      </c>
      <c r="F1857" s="119" t="n">
        <v>46321</v>
      </c>
      <c r="G1857" s="119" t="n">
        <v>46331</v>
      </c>
      <c r="H1857" s="119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26743536</v>
      </c>
      <c r="C1858" s="4" t="inlineStr">
        <is>
          <t>ALVENARIA</t>
        </is>
      </c>
      <c r="D1858" s="4" t="inlineStr">
        <is>
          <t>-</t>
        </is>
      </c>
      <c r="E1858" s="4" t="inlineStr">
        <is>
          <t>7º PAV.</t>
        </is>
      </c>
      <c r="F1858" s="119" t="n">
        <v>46321</v>
      </c>
      <c r="G1858" s="119" t="n">
        <v>46331</v>
      </c>
      <c r="H1858" s="119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26743634</v>
      </c>
      <c r="C1859" s="4" t="inlineStr">
        <is>
          <t>CONTRAMARCO</t>
        </is>
      </c>
      <c r="D1859" s="4" t="inlineStr">
        <is>
          <t>-</t>
        </is>
      </c>
      <c r="E1859" s="4" t="inlineStr">
        <is>
          <t>4º PAV.</t>
        </is>
      </c>
      <c r="F1859" s="119" t="n">
        <v>46324</v>
      </c>
      <c r="G1859" s="119" t="n">
        <v>46336</v>
      </c>
      <c r="H1859" s="119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26750529</v>
      </c>
      <c r="C1860" s="4" t="inlineStr">
        <is>
          <t>CONTRAMARCO</t>
        </is>
      </c>
      <c r="D1860" s="4" t="inlineStr">
        <is>
          <t>-</t>
        </is>
      </c>
      <c r="E1860" s="4" t="inlineStr">
        <is>
          <t>2º SUBSOLO - CAIXA DE ESCADA E ELEVADORES</t>
        </is>
      </c>
      <c r="F1860" s="119" t="n">
        <v>46325</v>
      </c>
      <c r="G1860" s="119" t="n">
        <v>46337</v>
      </c>
      <c r="H1860" s="119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26743618</v>
      </c>
      <c r="C1861" s="4" t="inlineStr">
        <is>
          <t>INSTALAÇÕES EMBUTIDAS NA ALVENARIA</t>
        </is>
      </c>
      <c r="D1861" s="4" t="inlineStr">
        <is>
          <t>-</t>
        </is>
      </c>
      <c r="E1861" s="4" t="inlineStr">
        <is>
          <t>5º PAV.</t>
        </is>
      </c>
      <c r="F1861" s="119" t="n">
        <v>46325</v>
      </c>
      <c r="G1861" s="119" t="n">
        <v>46337</v>
      </c>
      <c r="H1861" s="119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29844459</v>
      </c>
      <c r="C1862" s="4" t="inlineStr">
        <is>
          <t>TALISCAMENTO</t>
        </is>
      </c>
      <c r="D1862" s="4" t="inlineStr">
        <is>
          <t>-</t>
        </is>
      </c>
      <c r="E1862" s="4" t="inlineStr">
        <is>
          <t>5º PAV.</t>
        </is>
      </c>
      <c r="F1862" s="119" t="n">
        <v>46325</v>
      </c>
      <c r="G1862" s="119" t="n">
        <v>46336</v>
      </c>
      <c r="H1862" s="119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26743574</v>
      </c>
      <c r="C1863" s="4" t="inlineStr">
        <is>
          <t>PRUMADA HIDROSSANITÁRIA</t>
        </is>
      </c>
      <c r="D1863" s="4" t="inlineStr">
        <is>
          <t>-</t>
        </is>
      </c>
      <c r="E1863" s="4" t="inlineStr">
        <is>
          <t>6º PAV.</t>
        </is>
      </c>
      <c r="F1863" s="119" t="n">
        <v>46325</v>
      </c>
      <c r="G1863" s="119" t="n">
        <v>46337</v>
      </c>
      <c r="H1863" s="119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29844635</v>
      </c>
      <c r="C1864" s="4" t="inlineStr">
        <is>
          <t>PRUMADA ELÉTRICA (INFRA)</t>
        </is>
      </c>
      <c r="D1864" s="4" t="inlineStr">
        <is>
          <t>-</t>
        </is>
      </c>
      <c r="E1864" s="4" t="inlineStr">
        <is>
          <t>6º PAV.</t>
        </is>
      </c>
      <c r="F1864" s="119" t="n">
        <v>46325</v>
      </c>
      <c r="G1864" s="119" t="n">
        <v>46337</v>
      </c>
      <c r="H1864" s="119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24939385</v>
      </c>
      <c r="C1865" s="4" t="inlineStr">
        <is>
          <t>ESTRUTURA TORRE - MEDIÇÃO</t>
        </is>
      </c>
      <c r="D1865" s="4" t="inlineStr">
        <is>
          <t>-</t>
        </is>
      </c>
      <c r="E1865" s="4" t="inlineStr">
        <is>
          <t>13º PAV.</t>
        </is>
      </c>
      <c r="F1865" s="119" t="n">
        <v>46325</v>
      </c>
      <c r="G1865" s="119" t="n">
        <v>46336</v>
      </c>
      <c r="H1865" s="119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9360104</v>
      </c>
      <c r="C1866" s="4" t="inlineStr">
        <is>
          <t>ESTRUTURA TORRE - MEDIÇÃO</t>
        </is>
      </c>
      <c r="D1866" s="4" t="inlineStr">
        <is>
          <t>Forma Pilar</t>
        </is>
      </c>
      <c r="E1866" s="4" t="inlineStr">
        <is>
          <t>13º PAV.</t>
        </is>
      </c>
      <c r="F1866" s="119" t="n">
        <v>46325</v>
      </c>
      <c r="G1866" s="119" t="n">
        <v>46330</v>
      </c>
      <c r="H1866" s="119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9360105</v>
      </c>
      <c r="C1867" s="4" t="inlineStr">
        <is>
          <t>ESTRUTURA TORRE - MEDIÇÃO</t>
        </is>
      </c>
      <c r="D1867" s="4" t="inlineStr">
        <is>
          <t>Armação Pilar</t>
        </is>
      </c>
      <c r="E1867" s="4" t="inlineStr">
        <is>
          <t>13º PAV.</t>
        </is>
      </c>
      <c r="F1867" s="119" t="n">
        <v>46325</v>
      </c>
      <c r="G1867" s="119" t="n">
        <v>46330</v>
      </c>
      <c r="H1867" s="119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9360106</v>
      </c>
      <c r="C1868" s="4" t="inlineStr">
        <is>
          <t>ESTRUTURA TORRE - MEDIÇÃO</t>
        </is>
      </c>
      <c r="D1868" s="4" t="inlineStr">
        <is>
          <t>Escoramento</t>
        </is>
      </c>
      <c r="E1868" s="4" t="inlineStr">
        <is>
          <t>13º PAV.</t>
        </is>
      </c>
      <c r="F1868" s="119" t="n">
        <v>46329</v>
      </c>
      <c r="G1868" s="119" t="n">
        <v>46331</v>
      </c>
      <c r="H1868" s="119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9360107</v>
      </c>
      <c r="C1869" s="4" t="inlineStr">
        <is>
          <t>ESTRUTURA TORRE - MEDIÇÃO</t>
        </is>
      </c>
      <c r="D1869" s="4" t="inlineStr">
        <is>
          <t>Concretagem Pilar</t>
        </is>
      </c>
      <c r="E1869" s="4" t="inlineStr">
        <is>
          <t>13º PAV.</t>
        </is>
      </c>
      <c r="F1869" s="119" t="n">
        <v>46332</v>
      </c>
      <c r="G1869" s="119" t="n">
        <v>46332</v>
      </c>
      <c r="H1869" s="119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9360108</v>
      </c>
      <c r="C1870" s="4" t="inlineStr">
        <is>
          <t>ESTRUTURA TORRE - MEDIÇÃO</t>
        </is>
      </c>
      <c r="D1870" s="4" t="inlineStr">
        <is>
          <t>Forma Vigas e Lajes</t>
        </is>
      </c>
      <c r="E1870" s="4" t="inlineStr">
        <is>
          <t>13º PAV.</t>
        </is>
      </c>
      <c r="F1870" s="119" t="n">
        <v>46335</v>
      </c>
      <c r="G1870" s="119" t="n">
        <v>46336</v>
      </c>
      <c r="H1870" s="119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9360109</v>
      </c>
      <c r="C1871" s="4" t="inlineStr">
        <is>
          <t>ESTRUTURA TORRE - MEDIÇÃO</t>
        </is>
      </c>
      <c r="D1871" s="4" t="inlineStr">
        <is>
          <t>Armação Vigas e Lajes</t>
        </is>
      </c>
      <c r="E1871" s="4" t="inlineStr">
        <is>
          <t>13º PAV.</t>
        </is>
      </c>
      <c r="F1871" s="119" t="n">
        <v>46336</v>
      </c>
      <c r="G1871" s="119" t="n">
        <v>46336</v>
      </c>
      <c r="H1871" s="119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9360110</v>
      </c>
      <c r="C1872" s="4" t="inlineStr">
        <is>
          <t>ESTRUTURA TORRE - MEDIÇÃO</t>
        </is>
      </c>
      <c r="D1872" s="4" t="inlineStr">
        <is>
          <t>Passagem Hidráulica</t>
        </is>
      </c>
      <c r="E1872" s="4" t="inlineStr">
        <is>
          <t>13º PAV.</t>
        </is>
      </c>
      <c r="F1872" s="119" t="n">
        <v>46335</v>
      </c>
      <c r="G1872" s="119" t="n">
        <v>46335</v>
      </c>
      <c r="H1872" s="119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9360111</v>
      </c>
      <c r="C1873" s="4" t="inlineStr">
        <is>
          <t>ESTRUTURA TORRE - MEDIÇÃO</t>
        </is>
      </c>
      <c r="D1873" s="4" t="inlineStr">
        <is>
          <t>Passagem Elétrica</t>
        </is>
      </c>
      <c r="E1873" s="4" t="inlineStr">
        <is>
          <t>13º PAV.</t>
        </is>
      </c>
      <c r="F1873" s="119" t="n">
        <v>46335</v>
      </c>
      <c r="G1873" s="119" t="n">
        <v>46335</v>
      </c>
      <c r="H1873" s="119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9360112</v>
      </c>
      <c r="C1874" s="4" t="inlineStr">
        <is>
          <t>ESTRUTURA TORRE - MEDIÇÃO</t>
        </is>
      </c>
      <c r="D1874" s="4" t="inlineStr">
        <is>
          <t>Concretagem</t>
        </is>
      </c>
      <c r="E1874" s="4" t="inlineStr">
        <is>
          <t>13º PAV.</t>
        </is>
      </c>
      <c r="F1874" s="119" t="n">
        <v>46336</v>
      </c>
      <c r="G1874" s="119" t="n">
        <v>46336</v>
      </c>
      <c r="H1874" s="119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46492854</v>
      </c>
      <c r="C1875" s="4" t="inlineStr">
        <is>
          <t>PLANO DE AÇÃO REBOCO FACHADA OLYMPUS</t>
        </is>
      </c>
      <c r="D1875" s="4" t="inlineStr">
        <is>
          <t>-</t>
        </is>
      </c>
      <c r="E1875" s="4" t="inlineStr">
        <is>
          <t>3º PAV. - PILOTIS</t>
        </is>
      </c>
      <c r="F1875" s="119" t="n">
        <v>46329</v>
      </c>
      <c r="G1875" s="119" t="n">
        <v>46357</v>
      </c>
      <c r="H1875" s="119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29844374</v>
      </c>
      <c r="C1876" s="4" t="inlineStr">
        <is>
          <t>ENCUNHAMENTO</t>
        </is>
      </c>
      <c r="D1876" s="4" t="inlineStr">
        <is>
          <t>-</t>
        </is>
      </c>
      <c r="E1876" s="4" t="inlineStr">
        <is>
          <t>6º PAV.</t>
        </is>
      </c>
      <c r="F1876" s="119" t="n">
        <v>46330</v>
      </c>
      <c r="G1876" s="119" t="n">
        <v>46339</v>
      </c>
      <c r="H1876" s="119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26743727</v>
      </c>
      <c r="C1877" s="4" t="inlineStr">
        <is>
          <t>REBOCO INTERNO</t>
        </is>
      </c>
      <c r="D1877" s="4" t="inlineStr">
        <is>
          <t>-</t>
        </is>
      </c>
      <c r="E1877" s="4" t="inlineStr">
        <is>
          <t>2º SUBSOLO</t>
        </is>
      </c>
      <c r="F1877" s="119" t="n">
        <v>46331</v>
      </c>
      <c r="G1877" s="119" t="n">
        <v>46374</v>
      </c>
      <c r="H1877" s="119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26743714</v>
      </c>
      <c r="C1878" s="4" t="inlineStr">
        <is>
          <t>INSTALAÇÕES ELÉTRICAS</t>
        </is>
      </c>
      <c r="D1878" s="4" t="inlineStr">
        <is>
          <t>-</t>
        </is>
      </c>
      <c r="E1878" s="4" t="inlineStr">
        <is>
          <t>1º SUBSOLO</t>
        </is>
      </c>
      <c r="F1878" s="119" t="n">
        <v>46332</v>
      </c>
      <c r="G1878" s="119" t="n">
        <v>46412</v>
      </c>
      <c r="H1878" s="119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26743715</v>
      </c>
      <c r="C1879" s="4" t="inlineStr">
        <is>
          <t>INSTALAÇÕES ESPECIAIS</t>
        </is>
      </c>
      <c r="D1879" s="4" t="inlineStr">
        <is>
          <t>-</t>
        </is>
      </c>
      <c r="E1879" s="4" t="inlineStr">
        <is>
          <t>1º SUBSOLO</t>
        </is>
      </c>
      <c r="F1879" s="119" t="n">
        <v>46332</v>
      </c>
      <c r="G1879" s="119" t="n">
        <v>46412</v>
      </c>
      <c r="H1879" s="119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26744939</v>
      </c>
      <c r="C1880" s="4" t="inlineStr">
        <is>
          <t>CONTRAPISO</t>
        </is>
      </c>
      <c r="D1880" s="4" t="inlineStr">
        <is>
          <t>-</t>
        </is>
      </c>
      <c r="E1880" s="4" t="inlineStr">
        <is>
          <t>1º SUBSOLO - HALL, ELEVADORES E CAIXA DE ESCADA</t>
        </is>
      </c>
      <c r="F1880" s="119" t="n">
        <v>46332</v>
      </c>
      <c r="G1880" s="119" t="n">
        <v>46342</v>
      </c>
      <c r="H1880" s="119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26743538</v>
      </c>
      <c r="C1881" s="4" t="inlineStr">
        <is>
          <t>PRUMADA DE INCÊNDIO</t>
        </is>
      </c>
      <c r="D1881" s="4" t="inlineStr">
        <is>
          <t>-</t>
        </is>
      </c>
      <c r="E1881" s="4" t="inlineStr">
        <is>
          <t>7º PAV.</t>
        </is>
      </c>
      <c r="F1881" s="119" t="n">
        <v>46332</v>
      </c>
      <c r="G1881" s="119" t="n">
        <v>46343</v>
      </c>
      <c r="H1881" s="119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26743499</v>
      </c>
      <c r="C1882" s="4" t="inlineStr">
        <is>
          <t>ALVENARIA</t>
        </is>
      </c>
      <c r="D1882" s="4" t="inlineStr">
        <is>
          <t>-</t>
        </is>
      </c>
      <c r="E1882" s="4" t="inlineStr">
        <is>
          <t>8º PAV.</t>
        </is>
      </c>
      <c r="F1882" s="119" t="n">
        <v>46332</v>
      </c>
      <c r="G1882" s="119" t="n">
        <v>46343</v>
      </c>
      <c r="H1882" s="119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29844624</v>
      </c>
      <c r="C1883" s="4" t="inlineStr">
        <is>
          <t>PRUMADA ELÉTRICA (INFRA)</t>
        </is>
      </c>
      <c r="D1883" s="4" t="inlineStr">
        <is>
          <t>-</t>
        </is>
      </c>
      <c r="E1883" s="4" t="inlineStr">
        <is>
          <t>5º SUBSOLO</t>
        </is>
      </c>
      <c r="F1883" s="119" t="n">
        <v>46336</v>
      </c>
      <c r="G1883" s="119" t="n">
        <v>46357</v>
      </c>
      <c r="H1883" s="119" t="n">
        <v>46293</v>
      </c>
      <c r="I1883" s="4" t="n">
        <v>60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26743635</v>
      </c>
      <c r="C1884" s="4" t="inlineStr">
        <is>
          <t>REBOCO INTERNO</t>
        </is>
      </c>
      <c r="D1884" s="4" t="inlineStr">
        <is>
          <t>-</t>
        </is>
      </c>
      <c r="E1884" s="4" t="inlineStr">
        <is>
          <t>4º PAV.</t>
        </is>
      </c>
      <c r="F1884" s="119" t="n">
        <v>46337</v>
      </c>
      <c r="G1884" s="119" t="n">
        <v>46349</v>
      </c>
      <c r="H1884" s="119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26743597</v>
      </c>
      <c r="C1885" s="4" t="inlineStr">
        <is>
          <t>CONTRAMARCO</t>
        </is>
      </c>
      <c r="D1885" s="4" t="inlineStr">
        <is>
          <t>-</t>
        </is>
      </c>
      <c r="E1885" s="4" t="inlineStr">
        <is>
          <t>5º PAV.</t>
        </is>
      </c>
      <c r="F1885" s="119" t="n">
        <v>46337</v>
      </c>
      <c r="G1885" s="119" t="n">
        <v>46349</v>
      </c>
      <c r="H1885" s="119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24939346</v>
      </c>
      <c r="C1886" s="4" t="inlineStr">
        <is>
          <t>ESTRUTURA TORRE - MEDIÇÃO</t>
        </is>
      </c>
      <c r="D1886" s="4" t="inlineStr">
        <is>
          <t>-</t>
        </is>
      </c>
      <c r="E1886" s="4" t="inlineStr">
        <is>
          <t>14º PAV.</t>
        </is>
      </c>
      <c r="F1886" s="119" t="n">
        <v>46337</v>
      </c>
      <c r="G1886" s="119" t="n">
        <v>46345</v>
      </c>
      <c r="H1886" s="119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9360095</v>
      </c>
      <c r="C1887" s="4" t="inlineStr">
        <is>
          <t>ESTRUTURA TORRE - MEDIÇÃO</t>
        </is>
      </c>
      <c r="D1887" s="4" t="inlineStr">
        <is>
          <t>Forma Pilar</t>
        </is>
      </c>
      <c r="E1887" s="4" t="inlineStr">
        <is>
          <t>14º PAV.</t>
        </is>
      </c>
      <c r="F1887" s="119" t="n">
        <v>46337</v>
      </c>
      <c r="G1887" s="119" t="n">
        <v>46339</v>
      </c>
      <c r="H1887" s="119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9360096</v>
      </c>
      <c r="C1888" s="4" t="inlineStr">
        <is>
          <t>ESTRUTURA TORRE - MEDIÇÃO</t>
        </is>
      </c>
      <c r="D1888" s="4" t="inlineStr">
        <is>
          <t>Armação Pilar</t>
        </is>
      </c>
      <c r="E1888" s="4" t="inlineStr">
        <is>
          <t>14º PAV.</t>
        </is>
      </c>
      <c r="F1888" s="119" t="n">
        <v>46337</v>
      </c>
      <c r="G1888" s="119" t="n">
        <v>46339</v>
      </c>
      <c r="H1888" s="119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9360097</v>
      </c>
      <c r="C1889" s="4" t="inlineStr">
        <is>
          <t>ESTRUTURA TORRE - MEDIÇÃO</t>
        </is>
      </c>
      <c r="D1889" s="4" t="inlineStr">
        <is>
          <t>Escoramento</t>
        </is>
      </c>
      <c r="E1889" s="4" t="inlineStr">
        <is>
          <t>14º PAV.</t>
        </is>
      </c>
      <c r="F1889" s="119" t="n">
        <v>46338</v>
      </c>
      <c r="G1889" s="119" t="n">
        <v>46342</v>
      </c>
      <c r="H1889" s="119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9360098</v>
      </c>
      <c r="C1890" s="4" t="inlineStr">
        <is>
          <t>ESTRUTURA TORRE - MEDIÇÃO</t>
        </is>
      </c>
      <c r="D1890" s="4" t="inlineStr">
        <is>
          <t>Concretagem Pilar</t>
        </is>
      </c>
      <c r="E1890" s="4" t="inlineStr">
        <is>
          <t>14º PAV.</t>
        </is>
      </c>
      <c r="F1890" s="119" t="n">
        <v>46343</v>
      </c>
      <c r="G1890" s="119" t="n">
        <v>46343</v>
      </c>
      <c r="H1890" s="119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9360099</v>
      </c>
      <c r="C1891" s="4" t="inlineStr">
        <is>
          <t>ESTRUTURA TORRE - MEDIÇÃO</t>
        </is>
      </c>
      <c r="D1891" s="4" t="inlineStr">
        <is>
          <t>Forma Vigas e Lajes</t>
        </is>
      </c>
      <c r="E1891" s="4" t="inlineStr">
        <is>
          <t>14º PAV.</t>
        </is>
      </c>
      <c r="F1891" s="119" t="n">
        <v>46344</v>
      </c>
      <c r="G1891" s="119" t="n">
        <v>46345</v>
      </c>
      <c r="H1891" s="119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9360100</v>
      </c>
      <c r="C1892" s="4" t="inlineStr">
        <is>
          <t>ESTRUTURA TORRE - MEDIÇÃO</t>
        </is>
      </c>
      <c r="D1892" s="4" t="inlineStr">
        <is>
          <t>Armação Vigas e Lajes</t>
        </is>
      </c>
      <c r="E1892" s="4" t="inlineStr">
        <is>
          <t>14º PAV.</t>
        </is>
      </c>
      <c r="F1892" s="119" t="n">
        <v>46345</v>
      </c>
      <c r="G1892" s="119" t="n">
        <v>46345</v>
      </c>
      <c r="H1892" s="119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9360101</v>
      </c>
      <c r="C1893" s="4" t="inlineStr">
        <is>
          <t>ESTRUTURA TORRE - MEDIÇÃO</t>
        </is>
      </c>
      <c r="D1893" s="4" t="inlineStr">
        <is>
          <t>Passagem Hidráulica</t>
        </is>
      </c>
      <c r="E1893" s="4" t="inlineStr">
        <is>
          <t>14º PAV.</t>
        </is>
      </c>
      <c r="F1893" s="119" t="n">
        <v>46344</v>
      </c>
      <c r="G1893" s="119" t="n">
        <v>46344</v>
      </c>
      <c r="H1893" s="119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9360102</v>
      </c>
      <c r="C1894" s="4" t="inlineStr">
        <is>
          <t>ESTRUTURA TORRE - MEDIÇÃO</t>
        </is>
      </c>
      <c r="D1894" s="4" t="inlineStr">
        <is>
          <t>Passagem Elétrica</t>
        </is>
      </c>
      <c r="E1894" s="4" t="inlineStr">
        <is>
          <t>14º PAV.</t>
        </is>
      </c>
      <c r="F1894" s="119" t="n">
        <v>46344</v>
      </c>
      <c r="G1894" s="119" t="n">
        <v>46344</v>
      </c>
      <c r="H1894" s="119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9360103</v>
      </c>
      <c r="C1895" s="4" t="inlineStr">
        <is>
          <t>ESTRUTURA TORRE - MEDIÇÃO</t>
        </is>
      </c>
      <c r="D1895" s="4" t="inlineStr">
        <is>
          <t>Concretagem</t>
        </is>
      </c>
      <c r="E1895" s="4" t="inlineStr">
        <is>
          <t>14º PAV.</t>
        </is>
      </c>
      <c r="F1895" s="119" t="n">
        <v>46345</v>
      </c>
      <c r="G1895" s="119" t="n">
        <v>46345</v>
      </c>
      <c r="H1895" s="119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36118599</v>
      </c>
      <c r="C1896" s="4" t="inlineStr">
        <is>
          <t>INSTALAÇÃO DE PCF (MARCO)</t>
        </is>
      </c>
      <c r="D1896" s="4" t="inlineStr">
        <is>
          <t>-</t>
        </is>
      </c>
      <c r="E1896" s="4" t="inlineStr">
        <is>
          <t>2º SUBSOLO</t>
        </is>
      </c>
      <c r="F1896" s="119" t="n">
        <v>46338</v>
      </c>
      <c r="G1896" s="119" t="n">
        <v>46359</v>
      </c>
      <c r="H1896" s="119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26745165</v>
      </c>
      <c r="C1897" s="4" t="inlineStr">
        <is>
          <t>ALVENARIA</t>
        </is>
      </c>
      <c r="D1897" s="4" t="inlineStr">
        <is>
          <t>-</t>
        </is>
      </c>
      <c r="E1897" s="4" t="inlineStr">
        <is>
          <t>MEZANINO - ESCADAS LATERAIS</t>
        </is>
      </c>
      <c r="F1897" s="119" t="n">
        <v>46338</v>
      </c>
      <c r="G1897" s="119" t="n">
        <v>46350</v>
      </c>
      <c r="H1897" s="119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26707699</v>
      </c>
      <c r="C1898" s="4" t="inlineStr">
        <is>
          <t>ALVENARIA</t>
        </is>
      </c>
      <c r="D1898" s="4" t="inlineStr">
        <is>
          <t>-</t>
        </is>
      </c>
      <c r="E1898" s="4" t="inlineStr">
        <is>
          <t>1º PAV. - TÉRREO - LOJA 01, 02, 03</t>
        </is>
      </c>
      <c r="F1898" s="119" t="n">
        <v>46338</v>
      </c>
      <c r="G1898" s="119" t="n">
        <v>46359</v>
      </c>
      <c r="H1898" s="119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26743581</v>
      </c>
      <c r="C1899" s="4" t="inlineStr">
        <is>
          <t>INSTALAÇÕES EMBUTIDAS NA ALVENARIA</t>
        </is>
      </c>
      <c r="D1899" s="4" t="inlineStr">
        <is>
          <t>-</t>
        </is>
      </c>
      <c r="E1899" s="4" t="inlineStr">
        <is>
          <t>6º PAV.</t>
        </is>
      </c>
      <c r="F1899" s="119" t="n">
        <v>46338</v>
      </c>
      <c r="G1899" s="119" t="n">
        <v>46350</v>
      </c>
      <c r="H1899" s="119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29844460</v>
      </c>
      <c r="C1900" s="4" t="inlineStr">
        <is>
          <t>TALISCAMENTO</t>
        </is>
      </c>
      <c r="D1900" s="4" t="inlineStr">
        <is>
          <t>-</t>
        </is>
      </c>
      <c r="E1900" s="4" t="inlineStr">
        <is>
          <t>6º PAV.</t>
        </is>
      </c>
      <c r="F1900" s="119" t="n">
        <v>46338</v>
      </c>
      <c r="G1900" s="119" t="n">
        <v>46349</v>
      </c>
      <c r="H1900" s="119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26743537</v>
      </c>
      <c r="C1901" s="4" t="inlineStr">
        <is>
          <t>PRUMADA HIDROSSANITÁRIA</t>
        </is>
      </c>
      <c r="D1901" s="4" t="inlineStr">
        <is>
          <t>-</t>
        </is>
      </c>
      <c r="E1901" s="4" t="inlineStr">
        <is>
          <t>7º PAV.</t>
        </is>
      </c>
      <c r="F1901" s="119" t="n">
        <v>46338</v>
      </c>
      <c r="G1901" s="119" t="n">
        <v>46350</v>
      </c>
      <c r="H1901" s="119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29844636</v>
      </c>
      <c r="C1902" s="4" t="inlineStr">
        <is>
          <t>PRUMADA ELÉTRICA (INFRA)</t>
        </is>
      </c>
      <c r="D1902" s="4" t="inlineStr">
        <is>
          <t>-</t>
        </is>
      </c>
      <c r="E1902" s="4" t="inlineStr">
        <is>
          <t>7º PAV.</t>
        </is>
      </c>
      <c r="F1902" s="119" t="n">
        <v>46338</v>
      </c>
      <c r="G1902" s="119" t="n">
        <v>46350</v>
      </c>
      <c r="H1902" s="119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29844625</v>
      </c>
      <c r="C1903" s="4" t="inlineStr">
        <is>
          <t>PRUMADA ELÉTRICA (INFRA)</t>
        </is>
      </c>
      <c r="D1903" s="4" t="inlineStr">
        <is>
          <t>-</t>
        </is>
      </c>
      <c r="E1903" s="4" t="inlineStr">
        <is>
          <t>4º SUBSOLO</t>
        </is>
      </c>
      <c r="F1903" s="119" t="n">
        <v>46339</v>
      </c>
      <c r="G1903" s="119" t="n">
        <v>46351</v>
      </c>
      <c r="H1903" s="119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26743742</v>
      </c>
      <c r="C1904" s="4" t="inlineStr">
        <is>
          <t>REBOCO INTERNO</t>
        </is>
      </c>
      <c r="D1904" s="4" t="inlineStr">
        <is>
          <t>-</t>
        </is>
      </c>
      <c r="E1904" s="4" t="inlineStr">
        <is>
          <t>3º SUBSOLO</t>
        </is>
      </c>
      <c r="F1904" s="119" t="n">
        <v>46339</v>
      </c>
      <c r="G1904" s="119" t="n">
        <v>46398</v>
      </c>
      <c r="H1904" s="119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26743718</v>
      </c>
      <c r="C1905" s="4" t="inlineStr">
        <is>
          <t>INSTALAÇÕES HIDRÁULICAS</t>
        </is>
      </c>
      <c r="D1905" s="4" t="inlineStr">
        <is>
          <t>-</t>
        </is>
      </c>
      <c r="E1905" s="4" t="inlineStr">
        <is>
          <t>1º SUBSOLO</t>
        </is>
      </c>
      <c r="F1905" s="119" t="n">
        <v>46342</v>
      </c>
      <c r="G1905" s="119" t="n">
        <v>46392</v>
      </c>
      <c r="H1905" s="119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26743698</v>
      </c>
      <c r="C1906" s="4" t="inlineStr">
        <is>
          <t>TRATAMENTO DE CONCRETO APARENTE</t>
        </is>
      </c>
      <c r="D1906" s="4" t="inlineStr">
        <is>
          <t>-</t>
        </is>
      </c>
      <c r="E1906" s="4" t="inlineStr">
        <is>
          <t>MEZANINO</t>
        </is>
      </c>
      <c r="F1906" s="119" t="n">
        <v>46342</v>
      </c>
      <c r="G1906" s="119" t="n">
        <v>46399</v>
      </c>
      <c r="H1906" s="119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26218319</v>
      </c>
      <c r="C1907" s="4" t="inlineStr">
        <is>
          <t>ESTRUTURA- PROJEÇÃO OLYMPUS - MEDIÇÃO</t>
        </is>
      </c>
      <c r="D1907" s="4" t="inlineStr">
        <is>
          <t>-</t>
        </is>
      </c>
      <c r="E1907" s="4" t="inlineStr">
        <is>
          <t>3º PAV. - PILOTIS</t>
        </is>
      </c>
      <c r="F1907" s="119" t="n">
        <v>46342</v>
      </c>
      <c r="G1907" s="119" t="n">
        <v>46367</v>
      </c>
      <c r="H1907" s="119" t="n">
        <v>46293</v>
      </c>
      <c r="I1907" s="4" t="n">
        <v>100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9364455</v>
      </c>
      <c r="C1908" s="4" t="inlineStr">
        <is>
          <t>ESTRUTURA- PROJEÇÃO OLYMPUS - MEDIÇÃO</t>
        </is>
      </c>
      <c r="D1908" s="4" t="inlineStr">
        <is>
          <t>Forma Pilar</t>
        </is>
      </c>
      <c r="E1908" s="4" t="inlineStr">
        <is>
          <t>3º PAV. - PILOTIS</t>
        </is>
      </c>
      <c r="F1908" s="119" t="n">
        <v>46342</v>
      </c>
      <c r="G1908" s="119" t="n">
        <v>46345</v>
      </c>
      <c r="H1908" s="119" t="n">
        <v>46293</v>
      </c>
      <c r="I1908" s="4" t="n">
        <v>100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9364456</v>
      </c>
      <c r="C1909" s="4" t="inlineStr">
        <is>
          <t>ESTRUTURA- PROJEÇÃO OLYMPUS - MEDIÇÃO</t>
        </is>
      </c>
      <c r="D1909" s="4" t="inlineStr">
        <is>
          <t>Armação Pilar</t>
        </is>
      </c>
      <c r="E1909" s="4" t="inlineStr">
        <is>
          <t>3º PAV. - PILOTIS</t>
        </is>
      </c>
      <c r="F1909" s="119" t="n">
        <v>46345</v>
      </c>
      <c r="G1909" s="119" t="n">
        <v>46350</v>
      </c>
      <c r="H1909" s="119" t="n">
        <v>46293</v>
      </c>
      <c r="I1909" s="4" t="n">
        <v>100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9364457</v>
      </c>
      <c r="C1910" s="4" t="inlineStr">
        <is>
          <t>ESTRUTURA- PROJEÇÃO OLYMPUS - MEDIÇÃO</t>
        </is>
      </c>
      <c r="D1910" s="4" t="inlineStr">
        <is>
          <t>Escoramento</t>
        </is>
      </c>
      <c r="E1910" s="4" t="inlineStr">
        <is>
          <t>3º PAV. - PILOTIS</t>
        </is>
      </c>
      <c r="F1910" s="119" t="n">
        <v>46349</v>
      </c>
      <c r="G1910" s="119" t="n">
        <v>46353</v>
      </c>
      <c r="H1910" s="119" t="n">
        <v>46293</v>
      </c>
      <c r="I1910" s="4" t="n">
        <v>100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9364458</v>
      </c>
      <c r="C1911" s="4" t="inlineStr">
        <is>
          <t>ESTRUTURA- PROJEÇÃO OLYMPUS - MEDIÇÃO</t>
        </is>
      </c>
      <c r="D1911" s="4" t="inlineStr">
        <is>
          <t>Concretagem Pilar</t>
        </is>
      </c>
      <c r="E1911" s="4" t="inlineStr">
        <is>
          <t>3º PAV. - PILOTIS</t>
        </is>
      </c>
      <c r="F1911" s="119" t="n">
        <v>46356</v>
      </c>
      <c r="G1911" s="119" t="n">
        <v>46356</v>
      </c>
      <c r="H1911" s="119" t="n">
        <v>46293</v>
      </c>
      <c r="I1911" s="4" t="n">
        <v>100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9364459</v>
      </c>
      <c r="C1912" s="4" t="inlineStr">
        <is>
          <t>ESTRUTURA- PROJEÇÃO OLYMPUS - MEDIÇÃO</t>
        </is>
      </c>
      <c r="D1912" s="4" t="inlineStr">
        <is>
          <t>Forma Vigas e Lajes</t>
        </is>
      </c>
      <c r="E1912" s="4" t="inlineStr">
        <is>
          <t>3º PAV. - PILOTIS</t>
        </is>
      </c>
      <c r="F1912" s="119" t="n">
        <v>46357</v>
      </c>
      <c r="G1912" s="119" t="n">
        <v>46365</v>
      </c>
      <c r="H1912" s="119" t="n">
        <v>46293</v>
      </c>
      <c r="I1912" s="4" t="n">
        <v>100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9364460</v>
      </c>
      <c r="C1913" s="4" t="inlineStr">
        <is>
          <t>ESTRUTURA- PROJEÇÃO OLYMPUS - MEDIÇÃO</t>
        </is>
      </c>
      <c r="D1913" s="4" t="inlineStr">
        <is>
          <t>Armação Vigas e Lajes</t>
        </is>
      </c>
      <c r="E1913" s="4" t="inlineStr">
        <is>
          <t>3º PAV. - PILOTIS</t>
        </is>
      </c>
      <c r="F1913" s="119" t="n">
        <v>46358</v>
      </c>
      <c r="G1913" s="119" t="n">
        <v>46367</v>
      </c>
      <c r="H1913" s="119" t="n">
        <v>46293</v>
      </c>
      <c r="I1913" s="4" t="n">
        <v>100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9364461</v>
      </c>
      <c r="C1914" s="4" t="inlineStr">
        <is>
          <t>ESTRUTURA- PROJEÇÃO OLYMPUS - MEDIÇÃO</t>
        </is>
      </c>
      <c r="D1914" s="4" t="inlineStr">
        <is>
          <t>Passagem Hidráulica</t>
        </is>
      </c>
      <c r="E1914" s="4" t="inlineStr">
        <is>
          <t>3º PAV. - PILOTIS</t>
        </is>
      </c>
      <c r="F1914" s="119" t="n">
        <v>46366</v>
      </c>
      <c r="G1914" s="119" t="n">
        <v>46366</v>
      </c>
      <c r="H1914" s="119" t="n">
        <v>46293</v>
      </c>
      <c r="I1914" s="4" t="n">
        <v>100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9364462</v>
      </c>
      <c r="C1915" s="4" t="inlineStr">
        <is>
          <t>ESTRUTURA- PROJEÇÃO OLYMPUS - MEDIÇÃO</t>
        </is>
      </c>
      <c r="D1915" s="4" t="inlineStr">
        <is>
          <t>Passagem Elétrica</t>
        </is>
      </c>
      <c r="E1915" s="4" t="inlineStr">
        <is>
          <t>3º PAV. - PILOTIS</t>
        </is>
      </c>
      <c r="F1915" s="119" t="n">
        <v>46366</v>
      </c>
      <c r="G1915" s="119" t="n">
        <v>46366</v>
      </c>
      <c r="H1915" s="119" t="n">
        <v>46293</v>
      </c>
      <c r="I1915" s="4" t="n">
        <v>100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9364463</v>
      </c>
      <c r="C1916" s="4" t="inlineStr">
        <is>
          <t>ESTRUTURA- PROJEÇÃO OLYMPUS - MEDIÇÃO</t>
        </is>
      </c>
      <c r="D1916" s="4" t="inlineStr">
        <is>
          <t>Concretagem</t>
        </is>
      </c>
      <c r="E1916" s="4" t="inlineStr">
        <is>
          <t>3º PAV. - PILOTIS</t>
        </is>
      </c>
      <c r="F1916" s="119" t="n">
        <v>46367</v>
      </c>
      <c r="G1916" s="119" t="n">
        <v>46367</v>
      </c>
      <c r="H1916" s="119" t="n">
        <v>46293</v>
      </c>
      <c r="I1916" s="4" t="n">
        <v>100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44890079</v>
      </c>
      <c r="C1917" s="4" t="inlineStr">
        <is>
          <t>ESTRUTURA OLYMPUS - LOOKAHEAD</t>
        </is>
      </c>
      <c r="D1917" s="4" t="inlineStr">
        <is>
          <t>-</t>
        </is>
      </c>
      <c r="E1917" s="4" t="inlineStr">
        <is>
          <t>3º PAV. - PILOTIS</t>
        </is>
      </c>
      <c r="F1917" s="119" t="n">
        <v>46342</v>
      </c>
      <c r="G1917" s="119" t="n">
        <v>46372</v>
      </c>
      <c r="H1917" s="119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28967798</v>
      </c>
      <c r="C1918" s="4" t="inlineStr">
        <is>
          <t>ESTRUTURA OLYMPUS - LOOKAHEAD</t>
        </is>
      </c>
      <c r="D1918" s="4" t="inlineStr">
        <is>
          <t>ARMAÇÃO DE PILARES</t>
        </is>
      </c>
      <c r="E1918" s="4" t="inlineStr">
        <is>
          <t>3º PAV. - PILOTIS</t>
        </is>
      </c>
      <c r="F1918" s="119" t="n">
        <v>46342</v>
      </c>
      <c r="G1918" s="119" t="n">
        <v>46343</v>
      </c>
      <c r="H1918" s="119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28967799</v>
      </c>
      <c r="C1919" s="4" t="inlineStr">
        <is>
          <t>ESTRUTURA OLYMPUS - LOOKAHEAD</t>
        </is>
      </c>
      <c r="D1919" s="4" t="inlineStr">
        <is>
          <t>FORMA DE PILARES</t>
        </is>
      </c>
      <c r="E1919" s="4" t="inlineStr">
        <is>
          <t>3º PAV. - PILOTIS</t>
        </is>
      </c>
      <c r="F1919" s="119" t="n">
        <v>46344</v>
      </c>
      <c r="G1919" s="119" t="n">
        <v>46345</v>
      </c>
      <c r="H1919" s="119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28967800</v>
      </c>
      <c r="C1920" s="4" t="inlineStr">
        <is>
          <t>ESTRUTURA OLYMPUS - LOOKAHEAD</t>
        </is>
      </c>
      <c r="D1920" s="4" t="inlineStr">
        <is>
          <t>ESCORAMENTO/BARROTEAMENTO/FORRAÇÃO</t>
        </is>
      </c>
      <c r="E1920" s="4" t="inlineStr">
        <is>
          <t>3º PAV. - PILOTIS</t>
        </is>
      </c>
      <c r="F1920" s="119" t="n">
        <v>46349</v>
      </c>
      <c r="G1920" s="119" t="n">
        <v>46360</v>
      </c>
      <c r="H1920" s="119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28967801</v>
      </c>
      <c r="C1921" s="4" t="inlineStr">
        <is>
          <t>ESTRUTURA OLYMPUS - LOOKAHEAD</t>
        </is>
      </c>
      <c r="D1921" s="4" t="inlineStr">
        <is>
          <t>ARMAÇÃO DO BEIRAL</t>
        </is>
      </c>
      <c r="E1921" s="4" t="inlineStr">
        <is>
          <t>3º PAV. - PILOTIS</t>
        </is>
      </c>
      <c r="F1921" s="119" t="n">
        <v>46363</v>
      </c>
      <c r="G1921" s="119" t="n">
        <v>46365</v>
      </c>
      <c r="H1921" s="119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28967802</v>
      </c>
      <c r="C1922" s="4" t="inlineStr">
        <is>
          <t>ESTRUTURA OLYMPUS - LOOKAHEAD</t>
        </is>
      </c>
      <c r="D1922" s="4" t="inlineStr">
        <is>
          <t>CONCRETAGEM DO BEIRAL</t>
        </is>
      </c>
      <c r="E1922" s="4" t="inlineStr">
        <is>
          <t>3º PAV. - PILOTIS</t>
        </is>
      </c>
      <c r="F1922" s="119" t="n">
        <v>46366</v>
      </c>
      <c r="G1922" s="119" t="n">
        <v>46366</v>
      </c>
      <c r="H1922" s="119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28967803</v>
      </c>
      <c r="C1923" s="4" t="inlineStr">
        <is>
          <t>ESTRUTURA OLYMPUS - LOOKAHEAD</t>
        </is>
      </c>
      <c r="D1923" s="4" t="inlineStr">
        <is>
          <t>ARMAÇÃO VIGAS E LAJE</t>
        </is>
      </c>
      <c r="E1923" s="4" t="inlineStr">
        <is>
          <t>3º PAV. - PILOTIS</t>
        </is>
      </c>
      <c r="F1923" s="119" t="n">
        <v>46365</v>
      </c>
      <c r="G1923" s="119" t="n">
        <v>46371</v>
      </c>
      <c r="H1923" s="119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28967804</v>
      </c>
      <c r="C1924" s="4" t="inlineStr">
        <is>
          <t>ESTRUTURA OLYMPUS - LOOKAHEAD</t>
        </is>
      </c>
      <c r="D1924" s="4" t="inlineStr">
        <is>
          <t>CONCRETAGEM DA LAJE</t>
        </is>
      </c>
      <c r="E1924" s="4" t="inlineStr">
        <is>
          <t>3º PAV. - PILOTIS</t>
        </is>
      </c>
      <c r="F1924" s="119" t="n">
        <v>46372</v>
      </c>
      <c r="G1924" s="119" t="n">
        <v>46372</v>
      </c>
      <c r="H1924" s="119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29844375</v>
      </c>
      <c r="C1925" s="4" t="inlineStr">
        <is>
          <t>ENCUNHAMENTO</t>
        </is>
      </c>
      <c r="D1925" s="4" t="inlineStr">
        <is>
          <t>-</t>
        </is>
      </c>
      <c r="E1925" s="4" t="inlineStr">
        <is>
          <t>7º PAV.</t>
        </is>
      </c>
      <c r="F1925" s="119" t="n">
        <v>46342</v>
      </c>
      <c r="G1925" s="119" t="n">
        <v>46352</v>
      </c>
      <c r="H1925" s="119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26750514</v>
      </c>
      <c r="C1926" s="4" t="inlineStr">
        <is>
          <t>CONTRAPISO</t>
        </is>
      </c>
      <c r="D1926" s="4" t="inlineStr">
        <is>
          <t>-</t>
        </is>
      </c>
      <c r="E1926" s="4" t="inlineStr">
        <is>
          <t>1º SUBSOLO - ÁREAS TÉCNICAS E CIRCULAÇÃO</t>
        </is>
      </c>
      <c r="F1926" s="119" t="n">
        <v>46343</v>
      </c>
      <c r="G1926" s="119" t="n">
        <v>46350</v>
      </c>
      <c r="H1926" s="119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26743501</v>
      </c>
      <c r="C1927" s="4" t="inlineStr">
        <is>
          <t>PRUMADA DE INCÊNDIO</t>
        </is>
      </c>
      <c r="D1927" s="4" t="inlineStr">
        <is>
          <t>-</t>
        </is>
      </c>
      <c r="E1927" s="4" t="inlineStr">
        <is>
          <t>8º PAV.</t>
        </is>
      </c>
      <c r="F1927" s="119" t="n">
        <v>46344</v>
      </c>
      <c r="G1927" s="119" t="n">
        <v>46356</v>
      </c>
      <c r="H1927" s="119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26743462</v>
      </c>
      <c r="C1928" s="4" t="inlineStr">
        <is>
          <t>ALVENARIA</t>
        </is>
      </c>
      <c r="D1928" s="4" t="inlineStr">
        <is>
          <t>-</t>
        </is>
      </c>
      <c r="E1928" s="4" t="inlineStr">
        <is>
          <t>9º PAV.</t>
        </is>
      </c>
      <c r="F1928" s="119" t="n">
        <v>46344</v>
      </c>
      <c r="G1928" s="119" t="n">
        <v>46356</v>
      </c>
      <c r="H1928" s="119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24939307</v>
      </c>
      <c r="C1929" s="4" t="inlineStr">
        <is>
          <t>ESTRUTURA TORRE - MEDIÇÃO</t>
        </is>
      </c>
      <c r="D1929" s="4" t="inlineStr">
        <is>
          <t>-</t>
        </is>
      </c>
      <c r="E1929" s="4" t="inlineStr">
        <is>
          <t>15º PAV.</t>
        </is>
      </c>
      <c r="F1929" s="119" t="n">
        <v>46349</v>
      </c>
      <c r="G1929" s="119" t="n">
        <v>46357</v>
      </c>
      <c r="H1929" s="119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9360086</v>
      </c>
      <c r="C1930" s="4" t="inlineStr">
        <is>
          <t>ESTRUTURA TORRE - MEDIÇÃO</t>
        </is>
      </c>
      <c r="D1930" s="4" t="inlineStr">
        <is>
          <t>Forma Pilar</t>
        </is>
      </c>
      <c r="E1930" s="4" t="inlineStr">
        <is>
          <t>15º PAV.</t>
        </is>
      </c>
      <c r="F1930" s="119" t="n">
        <v>46349</v>
      </c>
      <c r="G1930" s="119" t="n">
        <v>46351</v>
      </c>
      <c r="H1930" s="119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9360087</v>
      </c>
      <c r="C1931" s="4" t="inlineStr">
        <is>
          <t>ESTRUTURA TORRE - MEDIÇÃO</t>
        </is>
      </c>
      <c r="D1931" s="4" t="inlineStr">
        <is>
          <t>Armação Pilar</t>
        </is>
      </c>
      <c r="E1931" s="4" t="inlineStr">
        <is>
          <t>15º PAV.</t>
        </is>
      </c>
      <c r="F1931" s="119" t="n">
        <v>46349</v>
      </c>
      <c r="G1931" s="119" t="n">
        <v>46351</v>
      </c>
      <c r="H1931" s="119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9360088</v>
      </c>
      <c r="C1932" s="4" t="inlineStr">
        <is>
          <t>ESTRUTURA TORRE - MEDIÇÃO</t>
        </is>
      </c>
      <c r="D1932" s="4" t="inlineStr">
        <is>
          <t>Escoramento</t>
        </is>
      </c>
      <c r="E1932" s="4" t="inlineStr">
        <is>
          <t>15º PAV.</t>
        </is>
      </c>
      <c r="F1932" s="119" t="n">
        <v>46350</v>
      </c>
      <c r="G1932" s="119" t="n">
        <v>46352</v>
      </c>
      <c r="H1932" s="119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9360089</v>
      </c>
      <c r="C1933" s="4" t="inlineStr">
        <is>
          <t>ESTRUTURA TORRE - MEDIÇÃO</t>
        </is>
      </c>
      <c r="D1933" s="4" t="inlineStr">
        <is>
          <t>Concretagem Pilar</t>
        </is>
      </c>
      <c r="E1933" s="4" t="inlineStr">
        <is>
          <t>15º PAV.</t>
        </is>
      </c>
      <c r="F1933" s="119" t="n">
        <v>46353</v>
      </c>
      <c r="G1933" s="119" t="n">
        <v>46353</v>
      </c>
      <c r="H1933" s="119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9360090</v>
      </c>
      <c r="C1934" s="4" t="inlineStr">
        <is>
          <t>ESTRUTURA TORRE - MEDIÇÃO</t>
        </is>
      </c>
      <c r="D1934" s="4" t="inlineStr">
        <is>
          <t>Forma Vigas e Lajes</t>
        </is>
      </c>
      <c r="E1934" s="4" t="inlineStr">
        <is>
          <t>15º PAV.</t>
        </is>
      </c>
      <c r="F1934" s="119" t="n">
        <v>46356</v>
      </c>
      <c r="G1934" s="119" t="n">
        <v>46357</v>
      </c>
      <c r="H1934" s="119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9360091</v>
      </c>
      <c r="C1935" s="4" t="inlineStr">
        <is>
          <t>ESTRUTURA TORRE - MEDIÇÃO</t>
        </is>
      </c>
      <c r="D1935" s="4" t="inlineStr">
        <is>
          <t>Armação Vigas e Lajes</t>
        </is>
      </c>
      <c r="E1935" s="4" t="inlineStr">
        <is>
          <t>15º PAV.</t>
        </is>
      </c>
      <c r="F1935" s="119" t="n">
        <v>46357</v>
      </c>
      <c r="G1935" s="119" t="n">
        <v>46357</v>
      </c>
      <c r="H1935" s="119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9360092</v>
      </c>
      <c r="C1936" s="4" t="inlineStr">
        <is>
          <t>ESTRUTURA TORRE - MEDIÇÃO</t>
        </is>
      </c>
      <c r="D1936" s="4" t="inlineStr">
        <is>
          <t>Passagem Hidráulica</t>
        </is>
      </c>
      <c r="E1936" s="4" t="inlineStr">
        <is>
          <t>15º PAV.</t>
        </is>
      </c>
      <c r="F1936" s="119" t="n">
        <v>46356</v>
      </c>
      <c r="G1936" s="119" t="n">
        <v>46356</v>
      </c>
      <c r="H1936" s="119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9360093</v>
      </c>
      <c r="C1937" s="4" t="inlineStr">
        <is>
          <t>ESTRUTURA TORRE - MEDIÇÃO</t>
        </is>
      </c>
      <c r="D1937" s="4" t="inlineStr">
        <is>
          <t>Passagem Elétrica</t>
        </is>
      </c>
      <c r="E1937" s="4" t="inlineStr">
        <is>
          <t>15º PAV.</t>
        </is>
      </c>
      <c r="F1937" s="119" t="n">
        <v>46356</v>
      </c>
      <c r="G1937" s="119" t="n">
        <v>46356</v>
      </c>
      <c r="H1937" s="119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9360094</v>
      </c>
      <c r="C1938" s="4" t="inlineStr">
        <is>
          <t>ESTRUTURA TORRE - MEDIÇÃO</t>
        </is>
      </c>
      <c r="D1938" s="4" t="inlineStr">
        <is>
          <t>Concretagem</t>
        </is>
      </c>
      <c r="E1938" s="4" t="inlineStr">
        <is>
          <t>15º PAV.</t>
        </is>
      </c>
      <c r="F1938" s="119" t="n">
        <v>46357</v>
      </c>
      <c r="G1938" s="119" t="n">
        <v>46357</v>
      </c>
      <c r="H1938" s="119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26744789</v>
      </c>
      <c r="C1939" s="4" t="inlineStr">
        <is>
          <t>ALVENARIA</t>
        </is>
      </c>
      <c r="D1939" s="4" t="inlineStr">
        <is>
          <t>-</t>
        </is>
      </c>
      <c r="E1939" s="4" t="inlineStr">
        <is>
          <t>3º PV. PILOTIS - GOURMET 1 E 2</t>
        </is>
      </c>
      <c r="F1939" s="119" t="n">
        <v>46350</v>
      </c>
      <c r="G1939" s="119" t="n">
        <v>46426</v>
      </c>
      <c r="H1939" s="119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26743642</v>
      </c>
      <c r="C1940" s="4" t="inlineStr">
        <is>
          <t>GÁS PISO</t>
        </is>
      </c>
      <c r="D1940" s="4" t="inlineStr">
        <is>
          <t>-</t>
        </is>
      </c>
      <c r="E1940" s="4" t="inlineStr">
        <is>
          <t>4º PAV.</t>
        </is>
      </c>
      <c r="F1940" s="119" t="n">
        <v>46350</v>
      </c>
      <c r="G1940" s="119" t="n">
        <v>46359</v>
      </c>
      <c r="H1940" s="119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26743598</v>
      </c>
      <c r="C1941" s="4" t="inlineStr">
        <is>
          <t>REBOCO INTERNO</t>
        </is>
      </c>
      <c r="D1941" s="4" t="inlineStr">
        <is>
          <t>-</t>
        </is>
      </c>
      <c r="E1941" s="4" t="inlineStr">
        <is>
          <t>5º PAV.</t>
        </is>
      </c>
      <c r="F1941" s="119" t="n">
        <v>46350</v>
      </c>
      <c r="G1941" s="119" t="n">
        <v>46359</v>
      </c>
      <c r="H1941" s="119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26743560</v>
      </c>
      <c r="C1942" s="4" t="inlineStr">
        <is>
          <t>CONTRAMARCO</t>
        </is>
      </c>
      <c r="D1942" s="4" t="inlineStr">
        <is>
          <t>-</t>
        </is>
      </c>
      <c r="E1942" s="4" t="inlineStr">
        <is>
          <t>6º PAV.</t>
        </is>
      </c>
      <c r="F1942" s="119" t="n">
        <v>46350</v>
      </c>
      <c r="G1942" s="119" t="n">
        <v>46359</v>
      </c>
      <c r="H1942" s="119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26745181</v>
      </c>
      <c r="C1943" s="4" t="inlineStr">
        <is>
          <t>ALVENARIA</t>
        </is>
      </c>
      <c r="D1943" s="4" t="inlineStr">
        <is>
          <t>-</t>
        </is>
      </c>
      <c r="E1943" s="4" t="inlineStr">
        <is>
          <t>1º SUBSOLO - ESCADAS LATERAIS</t>
        </is>
      </c>
      <c r="F1943" s="119" t="n">
        <v>46351</v>
      </c>
      <c r="G1943" s="119" t="n">
        <v>46360</v>
      </c>
      <c r="H1943" s="119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26745152</v>
      </c>
      <c r="C1944" s="4" t="inlineStr">
        <is>
          <t>REBOCO INTERNO</t>
        </is>
      </c>
      <c r="D1944" s="4" t="inlineStr">
        <is>
          <t>-</t>
        </is>
      </c>
      <c r="E1944" s="4" t="inlineStr">
        <is>
          <t>MEZANINO - ESCADAS LATERAIS</t>
        </is>
      </c>
      <c r="F1944" s="119" t="n">
        <v>46351</v>
      </c>
      <c r="G1944" s="119" t="n">
        <v>46360</v>
      </c>
      <c r="H1944" s="119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26743544</v>
      </c>
      <c r="C1945" s="4" t="inlineStr">
        <is>
          <t>INSTALAÇÕES EMBUTIDAS NA ALVENARIA</t>
        </is>
      </c>
      <c r="D1945" s="4" t="inlineStr">
        <is>
          <t>-</t>
        </is>
      </c>
      <c r="E1945" s="4" t="inlineStr">
        <is>
          <t>7º PAV.</t>
        </is>
      </c>
      <c r="F1945" s="119" t="n">
        <v>46351</v>
      </c>
      <c r="G1945" s="119" t="n">
        <v>46360</v>
      </c>
      <c r="H1945" s="119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29844461</v>
      </c>
      <c r="C1946" s="4" t="inlineStr">
        <is>
          <t>TALISCAMENTO</t>
        </is>
      </c>
      <c r="D1946" s="4" t="inlineStr">
        <is>
          <t>-</t>
        </is>
      </c>
      <c r="E1946" s="4" t="inlineStr">
        <is>
          <t>7º PAV.</t>
        </is>
      </c>
      <c r="F1946" s="119" t="n">
        <v>46351</v>
      </c>
      <c r="G1946" s="119" t="n">
        <v>46359</v>
      </c>
      <c r="H1946" s="119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26743500</v>
      </c>
      <c r="C1947" s="4" t="inlineStr">
        <is>
          <t>PRUMADA HIDROSSANITÁRIA</t>
        </is>
      </c>
      <c r="D1947" s="4" t="inlineStr">
        <is>
          <t>-</t>
        </is>
      </c>
      <c r="E1947" s="4" t="inlineStr">
        <is>
          <t>8º PAV.</t>
        </is>
      </c>
      <c r="F1947" s="119" t="n">
        <v>46351</v>
      </c>
      <c r="G1947" s="119" t="n">
        <v>46360</v>
      </c>
      <c r="H1947" s="119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29844637</v>
      </c>
      <c r="C1948" s="4" t="inlineStr">
        <is>
          <t>PRUMADA ELÉTRICA (INFRA)</t>
        </is>
      </c>
      <c r="D1948" s="4" t="inlineStr">
        <is>
          <t>-</t>
        </is>
      </c>
      <c r="E1948" s="4" t="inlineStr">
        <is>
          <t>8º PAV.</t>
        </is>
      </c>
      <c r="F1948" s="119" t="n">
        <v>46351</v>
      </c>
      <c r="G1948" s="119" t="n">
        <v>46360</v>
      </c>
      <c r="H1948" s="119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29844376</v>
      </c>
      <c r="C1949" s="4" t="inlineStr">
        <is>
          <t>ENCUNHAMENTO</t>
        </is>
      </c>
      <c r="D1949" s="4" t="inlineStr">
        <is>
          <t>-</t>
        </is>
      </c>
      <c r="E1949" s="4" t="inlineStr">
        <is>
          <t>8º PAV.</t>
        </is>
      </c>
      <c r="F1949" s="119" t="n">
        <v>46353</v>
      </c>
      <c r="G1949" s="119" t="n">
        <v>46365</v>
      </c>
      <c r="H1949" s="119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26743464</v>
      </c>
      <c r="C1950" s="4" t="inlineStr">
        <is>
          <t>PRUMADA DE INCÊNDIO</t>
        </is>
      </c>
      <c r="D1950" s="4" t="inlineStr">
        <is>
          <t>-</t>
        </is>
      </c>
      <c r="E1950" s="4" t="inlineStr">
        <is>
          <t>9º PAV.</t>
        </is>
      </c>
      <c r="F1950" s="119" t="n">
        <v>46357</v>
      </c>
      <c r="G1950" s="119" t="n">
        <v>46367</v>
      </c>
      <c r="H1950" s="119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26743425</v>
      </c>
      <c r="C1951" s="4" t="inlineStr">
        <is>
          <t>ALVENARIA</t>
        </is>
      </c>
      <c r="D1951" s="4" t="inlineStr">
        <is>
          <t>-</t>
        </is>
      </c>
      <c r="E1951" s="4" t="inlineStr">
        <is>
          <t>10º PAV.</t>
        </is>
      </c>
      <c r="F1951" s="119" t="n">
        <v>46357</v>
      </c>
      <c r="G1951" s="119" t="n">
        <v>46367</v>
      </c>
      <c r="H1951" s="119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24939268</v>
      </c>
      <c r="C1952" s="4" t="inlineStr">
        <is>
          <t>ESTRUTURA TORRE - MEDIÇÃO</t>
        </is>
      </c>
      <c r="D1952" s="4" t="inlineStr">
        <is>
          <t>-</t>
        </is>
      </c>
      <c r="E1952" s="4" t="inlineStr">
        <is>
          <t>16º PAV.</t>
        </is>
      </c>
      <c r="F1952" s="119" t="n">
        <v>46358</v>
      </c>
      <c r="G1952" s="119" t="n">
        <v>46367</v>
      </c>
      <c r="H1952" s="119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9360077</v>
      </c>
      <c r="C1953" s="4" t="inlineStr">
        <is>
          <t>ESTRUTURA TORRE - MEDIÇÃO</t>
        </is>
      </c>
      <c r="D1953" s="4" t="inlineStr">
        <is>
          <t>Forma Pilar</t>
        </is>
      </c>
      <c r="E1953" s="4" t="inlineStr">
        <is>
          <t>16º PAV.</t>
        </is>
      </c>
      <c r="F1953" s="119" t="n">
        <v>46358</v>
      </c>
      <c r="G1953" s="119" t="n">
        <v>46360</v>
      </c>
      <c r="H1953" s="119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9360078</v>
      </c>
      <c r="C1954" s="4" t="inlineStr">
        <is>
          <t>ESTRUTURA TORRE - MEDIÇÃO</t>
        </is>
      </c>
      <c r="D1954" s="4" t="inlineStr">
        <is>
          <t>Armação Pilar</t>
        </is>
      </c>
      <c r="E1954" s="4" t="inlineStr">
        <is>
          <t>16º PAV.</t>
        </is>
      </c>
      <c r="F1954" s="119" t="n">
        <v>46358</v>
      </c>
      <c r="G1954" s="119" t="n">
        <v>46360</v>
      </c>
      <c r="H1954" s="119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9360079</v>
      </c>
      <c r="C1955" s="4" t="inlineStr">
        <is>
          <t>ESTRUTURA TORRE - MEDIÇÃO</t>
        </is>
      </c>
      <c r="D1955" s="4" t="inlineStr">
        <is>
          <t>Escoramento</t>
        </is>
      </c>
      <c r="E1955" s="4" t="inlineStr">
        <is>
          <t>16º PAV.</t>
        </is>
      </c>
      <c r="F1955" s="119" t="n">
        <v>46359</v>
      </c>
      <c r="G1955" s="119" t="n">
        <v>46363</v>
      </c>
      <c r="H1955" s="119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9360080</v>
      </c>
      <c r="C1956" s="4" t="inlineStr">
        <is>
          <t>ESTRUTURA TORRE - MEDIÇÃO</t>
        </is>
      </c>
      <c r="D1956" s="4" t="inlineStr">
        <is>
          <t>Concretagem Pilar</t>
        </is>
      </c>
      <c r="E1956" s="4" t="inlineStr">
        <is>
          <t>16º PAV.</t>
        </is>
      </c>
      <c r="F1956" s="119" t="n">
        <v>46365</v>
      </c>
      <c r="G1956" s="119" t="n">
        <v>46365</v>
      </c>
      <c r="H1956" s="119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9360081</v>
      </c>
      <c r="C1957" s="4" t="inlineStr">
        <is>
          <t>ESTRUTURA TORRE - MEDIÇÃO</t>
        </is>
      </c>
      <c r="D1957" s="4" t="inlineStr">
        <is>
          <t>Forma Vigas e Lajes</t>
        </is>
      </c>
      <c r="E1957" s="4" t="inlineStr">
        <is>
          <t>16º PAV.</t>
        </is>
      </c>
      <c r="F1957" s="119" t="n">
        <v>46366</v>
      </c>
      <c r="G1957" s="119" t="n">
        <v>46367</v>
      </c>
      <c r="H1957" s="119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9360082</v>
      </c>
      <c r="C1958" s="4" t="inlineStr">
        <is>
          <t>ESTRUTURA TORRE - MEDIÇÃO</t>
        </is>
      </c>
      <c r="D1958" s="4" t="inlineStr">
        <is>
          <t>Armação Vigas e Lajes</t>
        </is>
      </c>
      <c r="E1958" s="4" t="inlineStr">
        <is>
          <t>16º PAV.</t>
        </is>
      </c>
      <c r="F1958" s="119" t="n">
        <v>46367</v>
      </c>
      <c r="G1958" s="119" t="n">
        <v>46367</v>
      </c>
      <c r="H1958" s="119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9360083</v>
      </c>
      <c r="C1959" s="4" t="inlineStr">
        <is>
          <t>ESTRUTURA TORRE - MEDIÇÃO</t>
        </is>
      </c>
      <c r="D1959" s="4" t="inlineStr">
        <is>
          <t>Passagem Hidráulica</t>
        </is>
      </c>
      <c r="E1959" s="4" t="inlineStr">
        <is>
          <t>16º PAV.</t>
        </is>
      </c>
      <c r="F1959" s="119" t="n">
        <v>46366</v>
      </c>
      <c r="G1959" s="119" t="n">
        <v>46366</v>
      </c>
      <c r="H1959" s="119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9360084</v>
      </c>
      <c r="C1960" s="4" t="inlineStr">
        <is>
          <t>ESTRUTURA TORRE - MEDIÇÃO</t>
        </is>
      </c>
      <c r="D1960" s="4" t="inlineStr">
        <is>
          <t>Passagem Elétrica</t>
        </is>
      </c>
      <c r="E1960" s="4" t="inlineStr">
        <is>
          <t>16º PAV.</t>
        </is>
      </c>
      <c r="F1960" s="119" t="n">
        <v>46366</v>
      </c>
      <c r="G1960" s="119" t="n">
        <v>46366</v>
      </c>
      <c r="H1960" s="119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9360085</v>
      </c>
      <c r="C1961" s="4" t="inlineStr">
        <is>
          <t>ESTRUTURA TORRE - MEDIÇÃO</t>
        </is>
      </c>
      <c r="D1961" s="4" t="inlineStr">
        <is>
          <t>Concretagem</t>
        </is>
      </c>
      <c r="E1961" s="4" t="inlineStr">
        <is>
          <t>16º PAV.</t>
        </is>
      </c>
      <c r="F1961" s="119" t="n">
        <v>46367</v>
      </c>
      <c r="G1961" s="119" t="n">
        <v>46367</v>
      </c>
      <c r="H1961" s="119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36118600</v>
      </c>
      <c r="C1962" s="4" t="inlineStr">
        <is>
          <t>INSTALAÇÃO DE PCF (MARCO)</t>
        </is>
      </c>
      <c r="D1962" s="4" t="inlineStr">
        <is>
          <t>-</t>
        </is>
      </c>
      <c r="E1962" s="4" t="inlineStr">
        <is>
          <t>1º SUBSOLO</t>
        </is>
      </c>
      <c r="F1962" s="119" t="n">
        <v>46360</v>
      </c>
      <c r="G1962" s="119" t="n">
        <v>46395</v>
      </c>
      <c r="H1962" s="119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26707701</v>
      </c>
      <c r="C1963" s="4" t="inlineStr">
        <is>
          <t>PRUMADA DE INCÊNDIO</t>
        </is>
      </c>
      <c r="D1963" s="4" t="inlineStr">
        <is>
          <t>-</t>
        </is>
      </c>
      <c r="E1963" s="4" t="inlineStr">
        <is>
          <t>1º PAV. - TÉRREO - LOJA 01, 02, 03</t>
        </is>
      </c>
      <c r="F1963" s="119" t="n">
        <v>46360</v>
      </c>
      <c r="G1963" s="119" t="n">
        <v>46395</v>
      </c>
      <c r="H1963" s="119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26707681</v>
      </c>
      <c r="C1964" s="4" t="inlineStr">
        <is>
          <t>ALVENARIA</t>
        </is>
      </c>
      <c r="D1964" s="4" t="inlineStr">
        <is>
          <t>-</t>
        </is>
      </c>
      <c r="E1964" s="4" t="inlineStr">
        <is>
          <t>1º PAV. - TÉRREO - LOJA 04 E 05</t>
        </is>
      </c>
      <c r="F1964" s="119" t="n">
        <v>46360</v>
      </c>
      <c r="G1964" s="119" t="n">
        <v>46395</v>
      </c>
      <c r="H1964" s="119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26743636</v>
      </c>
      <c r="C1965" s="4" t="inlineStr">
        <is>
          <t>CONTRAPISO</t>
        </is>
      </c>
      <c r="D1965" s="4" t="inlineStr">
        <is>
          <t>-</t>
        </is>
      </c>
      <c r="E1965" s="4" t="inlineStr">
        <is>
          <t>4º PAV.</t>
        </is>
      </c>
      <c r="F1965" s="119" t="n">
        <v>46360</v>
      </c>
      <c r="G1965" s="119" t="n">
        <v>46370</v>
      </c>
      <c r="H1965" s="119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26743605</v>
      </c>
      <c r="C1966" s="4" t="inlineStr">
        <is>
          <t>GÁS PISO</t>
        </is>
      </c>
      <c r="D1966" s="4" t="inlineStr">
        <is>
          <t>-</t>
        </is>
      </c>
      <c r="E1966" s="4" t="inlineStr">
        <is>
          <t>5º PAV.</t>
        </is>
      </c>
      <c r="F1966" s="119" t="n">
        <v>46360</v>
      </c>
      <c r="G1966" s="119" t="n">
        <v>46372</v>
      </c>
      <c r="H1966" s="119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26743561</v>
      </c>
      <c r="C1967" s="4" t="inlineStr">
        <is>
          <t>REBOCO INTERNO</t>
        </is>
      </c>
      <c r="D1967" s="4" t="inlineStr">
        <is>
          <t>-</t>
        </is>
      </c>
      <c r="E1967" s="4" t="inlineStr">
        <is>
          <t>6º PAV.</t>
        </is>
      </c>
      <c r="F1967" s="119" t="n">
        <v>46360</v>
      </c>
      <c r="G1967" s="119" t="n">
        <v>46372</v>
      </c>
      <c r="H1967" s="119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26743523</v>
      </c>
      <c r="C1968" s="4" t="inlineStr">
        <is>
          <t>CONTRAMARCO</t>
        </is>
      </c>
      <c r="D1968" s="4" t="inlineStr">
        <is>
          <t>-</t>
        </is>
      </c>
      <c r="E1968" s="4" t="inlineStr">
        <is>
          <t>7º PAV.</t>
        </is>
      </c>
      <c r="F1968" s="119" t="n">
        <v>46360</v>
      </c>
      <c r="G1968" s="119" t="n">
        <v>46372</v>
      </c>
      <c r="H1968" s="119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26745168</v>
      </c>
      <c r="C1969" s="4" t="inlineStr">
        <is>
          <t>REBOCO INTERNO</t>
        </is>
      </c>
      <c r="D1969" s="4" t="inlineStr">
        <is>
          <t>-</t>
        </is>
      </c>
      <c r="E1969" s="4" t="inlineStr">
        <is>
          <t>1º SUBSOLO - ESCADAS LATERAIS</t>
        </is>
      </c>
      <c r="F1969" s="119" t="n">
        <v>46363</v>
      </c>
      <c r="G1969" s="119" t="n">
        <v>46373</v>
      </c>
      <c r="H1969" s="119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26745153</v>
      </c>
      <c r="C1970" s="4" t="inlineStr">
        <is>
          <t>CONTRAPISO</t>
        </is>
      </c>
      <c r="D1970" s="4" t="inlineStr">
        <is>
          <t>-</t>
        </is>
      </c>
      <c r="E1970" s="4" t="inlineStr">
        <is>
          <t>MEZANINO - ESCADAS LATERAIS</t>
        </is>
      </c>
      <c r="F1970" s="119" t="n">
        <v>46363</v>
      </c>
      <c r="G1970" s="119" t="n">
        <v>46373</v>
      </c>
      <c r="H1970" s="119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26743507</v>
      </c>
      <c r="C1971" s="4" t="inlineStr">
        <is>
          <t>INSTALAÇÕES EMBUTIDAS NA ALVENARIA</t>
        </is>
      </c>
      <c r="D1971" s="4" t="inlineStr">
        <is>
          <t>-</t>
        </is>
      </c>
      <c r="E1971" s="4" t="inlineStr">
        <is>
          <t>8º PAV.</t>
        </is>
      </c>
      <c r="F1971" s="119" t="n">
        <v>46363</v>
      </c>
      <c r="G1971" s="119" t="n">
        <v>46373</v>
      </c>
      <c r="H1971" s="119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29844462</v>
      </c>
      <c r="C1972" s="4" t="inlineStr">
        <is>
          <t>TALISCAMENTO</t>
        </is>
      </c>
      <c r="D1972" s="4" t="inlineStr">
        <is>
          <t>-</t>
        </is>
      </c>
      <c r="E1972" s="4" t="inlineStr">
        <is>
          <t>8º PAV.</t>
        </is>
      </c>
      <c r="F1972" s="119" t="n">
        <v>46363</v>
      </c>
      <c r="G1972" s="119" t="n">
        <v>46372</v>
      </c>
      <c r="H1972" s="119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26743463</v>
      </c>
      <c r="C1973" s="4" t="inlineStr">
        <is>
          <t>PRUMADA HIDROSSANITÁRIA</t>
        </is>
      </c>
      <c r="D1973" s="4" t="inlineStr">
        <is>
          <t>-</t>
        </is>
      </c>
      <c r="E1973" s="4" t="inlineStr">
        <is>
          <t>9º PAV.</t>
        </is>
      </c>
      <c r="F1973" s="119" t="n">
        <v>46363</v>
      </c>
      <c r="G1973" s="119" t="n">
        <v>46373</v>
      </c>
      <c r="H1973" s="119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29844638</v>
      </c>
      <c r="C1974" s="4" t="inlineStr">
        <is>
          <t>PRUMADA ELÉTRICA (INFRA)</t>
        </is>
      </c>
      <c r="D1974" s="4" t="inlineStr">
        <is>
          <t>-</t>
        </is>
      </c>
      <c r="E1974" s="4" t="inlineStr">
        <is>
          <t>9º PAV.</t>
        </is>
      </c>
      <c r="F1974" s="119" t="n">
        <v>46363</v>
      </c>
      <c r="G1974" s="119" t="n">
        <v>46373</v>
      </c>
      <c r="H1974" s="119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26743751</v>
      </c>
      <c r="C1975" s="4" t="inlineStr">
        <is>
          <t>INSTALAÇÕES INCÊNDIO</t>
        </is>
      </c>
      <c r="D1975" s="4" t="inlineStr">
        <is>
          <t>-</t>
        </is>
      </c>
      <c r="E1975" s="4" t="inlineStr">
        <is>
          <t>3º SUBSOLO</t>
        </is>
      </c>
      <c r="F1975" s="119" t="n">
        <v>46365</v>
      </c>
      <c r="G1975" s="119" t="n">
        <v>46441</v>
      </c>
      <c r="H1975" s="119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29844377</v>
      </c>
      <c r="C1976" s="4" t="inlineStr">
        <is>
          <t>ENCUNHAMENTO</t>
        </is>
      </c>
      <c r="D1976" s="4" t="inlineStr">
        <is>
          <t>-</t>
        </is>
      </c>
      <c r="E1976" s="4" t="inlineStr">
        <is>
          <t>9º PAV.</t>
        </is>
      </c>
      <c r="F1976" s="119" t="n">
        <v>46366</v>
      </c>
      <c r="G1976" s="119" t="n">
        <v>46391</v>
      </c>
      <c r="H1976" s="119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26707700</v>
      </c>
      <c r="C1977" s="4" t="inlineStr">
        <is>
          <t>PRUMADA HIDROSSANITÁRIA</t>
        </is>
      </c>
      <c r="D1977" s="4" t="inlineStr">
        <is>
          <t>-</t>
        </is>
      </c>
      <c r="E1977" s="4" t="inlineStr">
        <is>
          <t>1º PAV. - TÉRREO - LOJA 01, 02, 03</t>
        </is>
      </c>
      <c r="F1977" s="119" t="n">
        <v>46367</v>
      </c>
      <c r="G1977" s="119" t="n">
        <v>46401</v>
      </c>
      <c r="H1977" s="119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26743427</v>
      </c>
      <c r="C1978" s="4" t="inlineStr">
        <is>
          <t>PRUMADA DE INCÊNDIO</t>
        </is>
      </c>
      <c r="D1978" s="4" t="inlineStr">
        <is>
          <t>-</t>
        </is>
      </c>
      <c r="E1978" s="4" t="inlineStr">
        <is>
          <t>10º PAV.</t>
        </is>
      </c>
      <c r="F1978" s="119" t="n">
        <v>46370</v>
      </c>
      <c r="G1978" s="119" t="n">
        <v>46393</v>
      </c>
      <c r="H1978" s="119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26743388</v>
      </c>
      <c r="C1979" s="4" t="inlineStr">
        <is>
          <t>ALVENARIA</t>
        </is>
      </c>
      <c r="D1979" s="4" t="inlineStr">
        <is>
          <t>-</t>
        </is>
      </c>
      <c r="E1979" s="4" t="inlineStr">
        <is>
          <t>11º PAV.</t>
        </is>
      </c>
      <c r="F1979" s="119" t="n">
        <v>46370</v>
      </c>
      <c r="G1979" s="119" t="n">
        <v>46393</v>
      </c>
      <c r="H1979" s="119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24939229</v>
      </c>
      <c r="C1980" s="4" t="inlineStr">
        <is>
          <t>ESTRUTURA TORRE - MEDIÇÃO</t>
        </is>
      </c>
      <c r="D1980" s="4" t="inlineStr">
        <is>
          <t>-</t>
        </is>
      </c>
      <c r="E1980" s="4" t="inlineStr">
        <is>
          <t>17º PAV.</t>
        </is>
      </c>
      <c r="F1980" s="119" t="n">
        <v>46370</v>
      </c>
      <c r="G1980" s="119" t="n">
        <v>46392</v>
      </c>
      <c r="H1980" s="119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9360068</v>
      </c>
      <c r="C1981" s="4" t="inlineStr">
        <is>
          <t>ESTRUTURA TORRE - MEDIÇÃO</t>
        </is>
      </c>
      <c r="D1981" s="4" t="inlineStr">
        <is>
          <t>Forma Pilar</t>
        </is>
      </c>
      <c r="E1981" s="4" t="inlineStr">
        <is>
          <t>17º PAV.</t>
        </is>
      </c>
      <c r="F1981" s="119" t="n">
        <v>46370</v>
      </c>
      <c r="G1981" s="119" t="n">
        <v>46372</v>
      </c>
      <c r="H1981" s="119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9360069</v>
      </c>
      <c r="C1982" s="4" t="inlineStr">
        <is>
          <t>ESTRUTURA TORRE - MEDIÇÃO</t>
        </is>
      </c>
      <c r="D1982" s="4" t="inlineStr">
        <is>
          <t>Armação Pilar</t>
        </is>
      </c>
      <c r="E1982" s="4" t="inlineStr">
        <is>
          <t>17º PAV.</t>
        </is>
      </c>
      <c r="F1982" s="119" t="n">
        <v>46370</v>
      </c>
      <c r="G1982" s="119" t="n">
        <v>46372</v>
      </c>
      <c r="H1982" s="119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9360070</v>
      </c>
      <c r="C1983" s="4" t="inlineStr">
        <is>
          <t>ESTRUTURA TORRE - MEDIÇÃO</t>
        </is>
      </c>
      <c r="D1983" s="4" t="inlineStr">
        <is>
          <t>Escoramento</t>
        </is>
      </c>
      <c r="E1983" s="4" t="inlineStr">
        <is>
          <t>17º PAV.</t>
        </is>
      </c>
      <c r="F1983" s="119" t="n">
        <v>46371</v>
      </c>
      <c r="G1983" s="119" t="n">
        <v>46373</v>
      </c>
      <c r="H1983" s="119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9360071</v>
      </c>
      <c r="C1984" s="4" t="inlineStr">
        <is>
          <t>ESTRUTURA TORRE - MEDIÇÃO</t>
        </is>
      </c>
      <c r="D1984" s="4" t="inlineStr">
        <is>
          <t>Concretagem Pilar</t>
        </is>
      </c>
      <c r="E1984" s="4" t="inlineStr">
        <is>
          <t>17º PAV.</t>
        </is>
      </c>
      <c r="F1984" s="119" t="n">
        <v>46374</v>
      </c>
      <c r="G1984" s="119" t="n">
        <v>46374</v>
      </c>
      <c r="H1984" s="119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9360072</v>
      </c>
      <c r="C1985" s="4" t="inlineStr">
        <is>
          <t>ESTRUTURA TORRE - MEDIÇÃO</t>
        </is>
      </c>
      <c r="D1985" s="4" t="inlineStr">
        <is>
          <t>Forma Vigas e Lajes</t>
        </is>
      </c>
      <c r="E1985" s="4" t="inlineStr">
        <is>
          <t>17º PAV.</t>
        </is>
      </c>
      <c r="F1985" s="119" t="n">
        <v>46391</v>
      </c>
      <c r="G1985" s="119" t="n">
        <v>46392</v>
      </c>
      <c r="H1985" s="119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9360073</v>
      </c>
      <c r="C1986" s="4" t="inlineStr">
        <is>
          <t>ESTRUTURA TORRE - MEDIÇÃO</t>
        </is>
      </c>
      <c r="D1986" s="4" t="inlineStr">
        <is>
          <t>Armação Vigas e Lajes</t>
        </is>
      </c>
      <c r="E1986" s="4" t="inlineStr">
        <is>
          <t>17º PAV.</t>
        </is>
      </c>
      <c r="F1986" s="119" t="n">
        <v>46392</v>
      </c>
      <c r="G1986" s="119" t="n">
        <v>46392</v>
      </c>
      <c r="H1986" s="119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9360074</v>
      </c>
      <c r="C1987" s="4" t="inlineStr">
        <is>
          <t>ESTRUTURA TORRE - MEDIÇÃO</t>
        </is>
      </c>
      <c r="D1987" s="4" t="inlineStr">
        <is>
          <t>Passagem Hidráulica</t>
        </is>
      </c>
      <c r="E1987" s="4" t="inlineStr">
        <is>
          <t>17º PAV.</t>
        </is>
      </c>
      <c r="F1987" s="119" t="n">
        <v>46391</v>
      </c>
      <c r="G1987" s="119" t="n">
        <v>46391</v>
      </c>
      <c r="H1987" s="119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9360075</v>
      </c>
      <c r="C1988" s="4" t="inlineStr">
        <is>
          <t>ESTRUTURA TORRE - MEDIÇÃO</t>
        </is>
      </c>
      <c r="D1988" s="4" t="inlineStr">
        <is>
          <t>Passagem Elétrica</t>
        </is>
      </c>
      <c r="E1988" s="4" t="inlineStr">
        <is>
          <t>17º PAV.</t>
        </is>
      </c>
      <c r="F1988" s="119" t="n">
        <v>46391</v>
      </c>
      <c r="G1988" s="119" t="n">
        <v>46391</v>
      </c>
      <c r="H1988" s="119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9360076</v>
      </c>
      <c r="C1989" s="4" t="inlineStr">
        <is>
          <t>ESTRUTURA TORRE - MEDIÇÃO</t>
        </is>
      </c>
      <c r="D1989" s="4" t="inlineStr">
        <is>
          <t>Concretagem</t>
        </is>
      </c>
      <c r="E1989" s="4" t="inlineStr">
        <is>
          <t>17º PAV.</t>
        </is>
      </c>
      <c r="F1989" s="119" t="n">
        <v>46392</v>
      </c>
      <c r="G1989" s="119" t="n">
        <v>46392</v>
      </c>
      <c r="H1989" s="119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26743637</v>
      </c>
      <c r="C1990" s="4" t="inlineStr">
        <is>
          <t>MONTANTES DO DRYWALL</t>
        </is>
      </c>
      <c r="D1990" s="4" t="inlineStr">
        <is>
          <t>-</t>
        </is>
      </c>
      <c r="E1990" s="4" t="inlineStr">
        <is>
          <t>4º PAV.</t>
        </is>
      </c>
      <c r="F1990" s="119" t="n">
        <v>46371</v>
      </c>
      <c r="G1990" s="119" t="n">
        <v>46392</v>
      </c>
      <c r="H1990" s="119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46323775</v>
      </c>
      <c r="C1991" s="4" t="inlineStr">
        <is>
          <t>LAJE DE COBERTURA DO PILOTIS (CONCÓRDIA)</t>
        </is>
      </c>
      <c r="D1991" s="4" t="inlineStr">
        <is>
          <t>-</t>
        </is>
      </c>
      <c r="E1991" s="4" t="inlineStr">
        <is>
          <t>3º PV. PILOTIS - ACADEMIA E CIRCULAÇÃO</t>
        </is>
      </c>
      <c r="F1991" s="119" t="n">
        <v>46373</v>
      </c>
      <c r="G1991" s="119" t="n">
        <v>46407</v>
      </c>
      <c r="H1991" s="119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46323788</v>
      </c>
      <c r="C1992" s="4" t="inlineStr">
        <is>
          <t>LAJE COBERTURA PILOTIS (OLYMPUS)</t>
        </is>
      </c>
      <c r="D1992" s="4" t="inlineStr">
        <is>
          <t>-</t>
        </is>
      </c>
      <c r="E1992" s="4" t="inlineStr">
        <is>
          <t>3º PV. PILOTIS - ACADEMIA E CIRCULAÇÃO</t>
        </is>
      </c>
      <c r="F1992" s="119" t="n">
        <v>46373</v>
      </c>
      <c r="G1992" s="119" t="n">
        <v>46407</v>
      </c>
      <c r="H1992" s="119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26743599</v>
      </c>
      <c r="C1993" s="4" t="inlineStr">
        <is>
          <t>CONTRAPISO</t>
        </is>
      </c>
      <c r="D1993" s="4" t="inlineStr">
        <is>
          <t>-</t>
        </is>
      </c>
      <c r="E1993" s="4" t="inlineStr">
        <is>
          <t>5º PAV.</t>
        </is>
      </c>
      <c r="F1993" s="119" t="n">
        <v>46373</v>
      </c>
      <c r="G1993" s="119" t="n">
        <v>46394</v>
      </c>
      <c r="H1993" s="119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26743568</v>
      </c>
      <c r="C1994" s="4" t="inlineStr">
        <is>
          <t>GÁS PISO</t>
        </is>
      </c>
      <c r="D1994" s="4" t="inlineStr">
        <is>
          <t>-</t>
        </is>
      </c>
      <c r="E1994" s="4" t="inlineStr">
        <is>
          <t>6º PAV.</t>
        </is>
      </c>
      <c r="F1994" s="119" t="n">
        <v>46373</v>
      </c>
      <c r="G1994" s="119" t="n">
        <v>46398</v>
      </c>
      <c r="H1994" s="119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26743524</v>
      </c>
      <c r="C1995" s="4" t="inlineStr">
        <is>
          <t>REBOCO INTERNO</t>
        </is>
      </c>
      <c r="D1995" s="4" t="inlineStr">
        <is>
          <t>-</t>
        </is>
      </c>
      <c r="E1995" s="4" t="inlineStr">
        <is>
          <t>7º PAV.</t>
        </is>
      </c>
      <c r="F1995" s="119" t="n">
        <v>46373</v>
      </c>
      <c r="G1995" s="119" t="n">
        <v>46398</v>
      </c>
      <c r="H1995" s="119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26743486</v>
      </c>
      <c r="C1996" s="4" t="inlineStr">
        <is>
          <t>CONTRAMARCO</t>
        </is>
      </c>
      <c r="D1996" s="4" t="inlineStr">
        <is>
          <t>-</t>
        </is>
      </c>
      <c r="E1996" s="4" t="inlineStr">
        <is>
          <t>8º PAV.</t>
        </is>
      </c>
      <c r="F1996" s="119" t="n">
        <v>46373</v>
      </c>
      <c r="G1996" s="119" t="n">
        <v>46398</v>
      </c>
      <c r="H1996" s="119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26745169</v>
      </c>
      <c r="C1997" s="4" t="inlineStr">
        <is>
          <t>CONTRAPISO</t>
        </is>
      </c>
      <c r="D1997" s="4" t="inlineStr">
        <is>
          <t>-</t>
        </is>
      </c>
      <c r="E1997" s="4" t="inlineStr">
        <is>
          <t>1º SUBSOLO - ESCADAS LATERAIS</t>
        </is>
      </c>
      <c r="F1997" s="119" t="n">
        <v>46374</v>
      </c>
      <c r="G1997" s="119" t="n">
        <v>46399</v>
      </c>
      <c r="H1997" s="119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26750504</v>
      </c>
      <c r="C1998" s="4" t="inlineStr">
        <is>
          <t>CONTRAPISO</t>
        </is>
      </c>
      <c r="D1998" s="4" t="inlineStr">
        <is>
          <t>-</t>
        </is>
      </c>
      <c r="E1998" s="4" t="inlineStr">
        <is>
          <t>MEZANINO - ÁREAS TÉCNICAS</t>
        </is>
      </c>
      <c r="F1998" s="119" t="n">
        <v>46374</v>
      </c>
      <c r="G1998" s="119" t="n">
        <v>46394</v>
      </c>
      <c r="H1998" s="119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26743470</v>
      </c>
      <c r="C1999" s="4" t="inlineStr">
        <is>
          <t>INSTALAÇÕES EMBUTIDAS NA ALVENARIA</t>
        </is>
      </c>
      <c r="D1999" s="4" t="inlineStr">
        <is>
          <t>-</t>
        </is>
      </c>
      <c r="E1999" s="4" t="inlineStr">
        <is>
          <t>9º PAV.</t>
        </is>
      </c>
      <c r="F1999" s="119" t="n">
        <v>46374</v>
      </c>
      <c r="G1999" s="119" t="n">
        <v>46399</v>
      </c>
      <c r="H1999" s="119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29844463</v>
      </c>
      <c r="C2000" s="4" t="inlineStr">
        <is>
          <t>TALISCAMENTO</t>
        </is>
      </c>
      <c r="D2000" s="4" t="inlineStr">
        <is>
          <t>-</t>
        </is>
      </c>
      <c r="E2000" s="4" t="inlineStr">
        <is>
          <t>9º PAV.</t>
        </is>
      </c>
      <c r="F2000" s="119" t="n">
        <v>46374</v>
      </c>
      <c r="G2000" s="119" t="n">
        <v>46398</v>
      </c>
      <c r="H2000" s="119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26743426</v>
      </c>
      <c r="C2001" s="4" t="inlineStr">
        <is>
          <t>PRUMADA HIDROSSANITÁRIA</t>
        </is>
      </c>
      <c r="D2001" s="4" t="inlineStr">
        <is>
          <t>-</t>
        </is>
      </c>
      <c r="E2001" s="4" t="inlineStr">
        <is>
          <t>10º PAV.</t>
        </is>
      </c>
      <c r="F2001" s="119" t="n">
        <v>46374</v>
      </c>
      <c r="G2001" s="119" t="n">
        <v>46399</v>
      </c>
      <c r="H2001" s="119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29844639</v>
      </c>
      <c r="C2002" s="4" t="inlineStr">
        <is>
          <t>PRUMADA ELÉTRICA (INFRA)</t>
        </is>
      </c>
      <c r="D2002" s="4" t="inlineStr">
        <is>
          <t>-</t>
        </is>
      </c>
      <c r="E2002" s="4" t="inlineStr">
        <is>
          <t>10º PAV.</t>
        </is>
      </c>
      <c r="F2002" s="119" t="n">
        <v>46374</v>
      </c>
      <c r="G2002" s="119" t="n">
        <v>46399</v>
      </c>
      <c r="H2002" s="119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29844378</v>
      </c>
      <c r="C2003" s="4" t="inlineStr">
        <is>
          <t>ENCUNHAMENTO</t>
        </is>
      </c>
      <c r="D2003" s="4" t="inlineStr">
        <is>
          <t>-</t>
        </is>
      </c>
      <c r="E2003" s="4" t="inlineStr">
        <is>
          <t>10º PAV.</t>
        </is>
      </c>
      <c r="F2003" s="119" t="n">
        <v>46392</v>
      </c>
      <c r="G2003" s="119" t="n">
        <v>46401</v>
      </c>
      <c r="H2003" s="119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26743620</v>
      </c>
      <c r="C2004" s="4" t="inlineStr">
        <is>
          <t>DRYWALL 1º FACE</t>
        </is>
      </c>
      <c r="D2004" s="4" t="inlineStr">
        <is>
          <t>-</t>
        </is>
      </c>
      <c r="E2004" s="4" t="inlineStr">
        <is>
          <t>4º PAV.</t>
        </is>
      </c>
      <c r="F2004" s="119" t="n">
        <v>46393</v>
      </c>
      <c r="G2004" s="119" t="n">
        <v>46402</v>
      </c>
      <c r="H2004" s="119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24939190</v>
      </c>
      <c r="C2005" s="4" t="inlineStr">
        <is>
          <t>ESTRUTURA TORRE - MEDIÇÃO</t>
        </is>
      </c>
      <c r="D2005" s="4" t="inlineStr">
        <is>
          <t>-</t>
        </is>
      </c>
      <c r="E2005" s="4" t="inlineStr">
        <is>
          <t>18º PAV.</t>
        </is>
      </c>
      <c r="F2005" s="119" t="n">
        <v>46393</v>
      </c>
      <c r="G2005" s="119" t="n">
        <v>46401</v>
      </c>
      <c r="H2005" s="119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9360059</v>
      </c>
      <c r="C2006" s="4" t="inlineStr">
        <is>
          <t>ESTRUTURA TORRE - MEDIÇÃO</t>
        </is>
      </c>
      <c r="D2006" s="4" t="inlineStr">
        <is>
          <t>Forma Pilar</t>
        </is>
      </c>
      <c r="E2006" s="4" t="inlineStr">
        <is>
          <t>18º PAV.</t>
        </is>
      </c>
      <c r="F2006" s="119" t="n">
        <v>46393</v>
      </c>
      <c r="G2006" s="119" t="n">
        <v>46395</v>
      </c>
      <c r="H2006" s="119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9360060</v>
      </c>
      <c r="C2007" s="4" t="inlineStr">
        <is>
          <t>ESTRUTURA TORRE - MEDIÇÃO</t>
        </is>
      </c>
      <c r="D2007" s="4" t="inlineStr">
        <is>
          <t>Armação Pilar</t>
        </is>
      </c>
      <c r="E2007" s="4" t="inlineStr">
        <is>
          <t>18º PAV.</t>
        </is>
      </c>
      <c r="F2007" s="119" t="n">
        <v>46393</v>
      </c>
      <c r="G2007" s="119" t="n">
        <v>46395</v>
      </c>
      <c r="H2007" s="119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9360061</v>
      </c>
      <c r="C2008" s="4" t="inlineStr">
        <is>
          <t>ESTRUTURA TORRE - MEDIÇÃO</t>
        </is>
      </c>
      <c r="D2008" s="4" t="inlineStr">
        <is>
          <t>Escoramento</t>
        </is>
      </c>
      <c r="E2008" s="4" t="inlineStr">
        <is>
          <t>18º PAV.</t>
        </is>
      </c>
      <c r="F2008" s="119" t="n">
        <v>46394</v>
      </c>
      <c r="G2008" s="119" t="n">
        <v>46398</v>
      </c>
      <c r="H2008" s="119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9360062</v>
      </c>
      <c r="C2009" s="4" t="inlineStr">
        <is>
          <t>ESTRUTURA TORRE - MEDIÇÃO</t>
        </is>
      </c>
      <c r="D2009" s="4" t="inlineStr">
        <is>
          <t>Concretagem Pilar</t>
        </is>
      </c>
      <c r="E2009" s="4" t="inlineStr">
        <is>
          <t>18º PAV.</t>
        </is>
      </c>
      <c r="F2009" s="119" t="n">
        <v>46399</v>
      </c>
      <c r="G2009" s="119" t="n">
        <v>46399</v>
      </c>
      <c r="H2009" s="119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9360063</v>
      </c>
      <c r="C2010" s="4" t="inlineStr">
        <is>
          <t>ESTRUTURA TORRE - MEDIÇÃO</t>
        </is>
      </c>
      <c r="D2010" s="4" t="inlineStr">
        <is>
          <t>Forma Vigas e Lajes</t>
        </is>
      </c>
      <c r="E2010" s="4" t="inlineStr">
        <is>
          <t>18º PAV.</t>
        </is>
      </c>
      <c r="F2010" s="119" t="n">
        <v>46400</v>
      </c>
      <c r="G2010" s="119" t="n">
        <v>46401</v>
      </c>
      <c r="H2010" s="119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9360064</v>
      </c>
      <c r="C2011" s="4" t="inlineStr">
        <is>
          <t>ESTRUTURA TORRE - MEDIÇÃO</t>
        </is>
      </c>
      <c r="D2011" s="4" t="inlineStr">
        <is>
          <t>Armação Vigas e Lajes</t>
        </is>
      </c>
      <c r="E2011" s="4" t="inlineStr">
        <is>
          <t>18º PAV.</t>
        </is>
      </c>
      <c r="F2011" s="119" t="n">
        <v>46401</v>
      </c>
      <c r="G2011" s="119" t="n">
        <v>46401</v>
      </c>
      <c r="H2011" s="119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9360065</v>
      </c>
      <c r="C2012" s="4" t="inlineStr">
        <is>
          <t>ESTRUTURA TORRE - MEDIÇÃO</t>
        </is>
      </c>
      <c r="D2012" s="4" t="inlineStr">
        <is>
          <t>Passagem Hidráulica</t>
        </is>
      </c>
      <c r="E2012" s="4" t="inlineStr">
        <is>
          <t>18º PAV.</t>
        </is>
      </c>
      <c r="F2012" s="119" t="n">
        <v>46400</v>
      </c>
      <c r="G2012" s="119" t="n">
        <v>46400</v>
      </c>
      <c r="H2012" s="119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9360066</v>
      </c>
      <c r="C2013" s="4" t="inlineStr">
        <is>
          <t>ESTRUTURA TORRE - MEDIÇÃO</t>
        </is>
      </c>
      <c r="D2013" s="4" t="inlineStr">
        <is>
          <t>Passagem Elétrica</t>
        </is>
      </c>
      <c r="E2013" s="4" t="inlineStr">
        <is>
          <t>18º PAV.</t>
        </is>
      </c>
      <c r="F2013" s="119" t="n">
        <v>46400</v>
      </c>
      <c r="G2013" s="119" t="n">
        <v>46400</v>
      </c>
      <c r="H2013" s="119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9360067</v>
      </c>
      <c r="C2014" s="4" t="inlineStr">
        <is>
          <t>ESTRUTURA TORRE - MEDIÇÃO</t>
        </is>
      </c>
      <c r="D2014" s="4" t="inlineStr">
        <is>
          <t>Concretagem</t>
        </is>
      </c>
      <c r="E2014" s="4" t="inlineStr">
        <is>
          <t>18º PAV.</t>
        </is>
      </c>
      <c r="F2014" s="119" t="n">
        <v>46401</v>
      </c>
      <c r="G2014" s="119" t="n">
        <v>46401</v>
      </c>
      <c r="H2014" s="119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26743390</v>
      </c>
      <c r="C2015" s="4" t="inlineStr">
        <is>
          <t>PRUMADA DE INCÊNDIO</t>
        </is>
      </c>
      <c r="D2015" s="4" t="inlineStr">
        <is>
          <t>-</t>
        </is>
      </c>
      <c r="E2015" s="4" t="inlineStr">
        <is>
          <t>11º PAV.</t>
        </is>
      </c>
      <c r="F2015" s="119" t="n">
        <v>46394</v>
      </c>
      <c r="G2015" s="119" t="n">
        <v>46405</v>
      </c>
      <c r="H2015" s="119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26743351</v>
      </c>
      <c r="C2016" s="4" t="inlineStr">
        <is>
          <t>ALVENARIA</t>
        </is>
      </c>
      <c r="D2016" s="4" t="inlineStr">
        <is>
          <t>-</t>
        </is>
      </c>
      <c r="E2016" s="4" t="inlineStr">
        <is>
          <t>12º PAV.</t>
        </is>
      </c>
      <c r="F2016" s="119" t="n">
        <v>46394</v>
      </c>
      <c r="G2016" s="119" t="n">
        <v>46405</v>
      </c>
      <c r="H2016" s="119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26743600</v>
      </c>
      <c r="C2017" s="4" t="inlineStr">
        <is>
          <t>MONTANTES DO DRYWALL</t>
        </is>
      </c>
      <c r="D2017" s="4" t="inlineStr">
        <is>
          <t>-</t>
        </is>
      </c>
      <c r="E2017" s="4" t="inlineStr">
        <is>
          <t>5º PAV.</t>
        </is>
      </c>
      <c r="F2017" s="119" t="n">
        <v>46395</v>
      </c>
      <c r="G2017" s="119" t="n">
        <v>46402</v>
      </c>
      <c r="H2017" s="119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36118601</v>
      </c>
      <c r="C2018" s="4" t="inlineStr">
        <is>
          <t>INSTALAÇÃO DE PCF (MARCO)</t>
        </is>
      </c>
      <c r="D2018" s="4" t="inlineStr">
        <is>
          <t>-</t>
        </is>
      </c>
      <c r="E2018" s="4" t="inlineStr">
        <is>
          <t>MEZANINO</t>
        </is>
      </c>
      <c r="F2018" s="119" t="n">
        <v>46398</v>
      </c>
      <c r="G2018" s="119" t="n">
        <v>46416</v>
      </c>
      <c r="H2018" s="119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26707683</v>
      </c>
      <c r="C2019" s="4" t="inlineStr">
        <is>
          <t>PRUMADA DE INCÊNDIO</t>
        </is>
      </c>
      <c r="D2019" s="4" t="inlineStr">
        <is>
          <t>-</t>
        </is>
      </c>
      <c r="E2019" s="4" t="inlineStr">
        <is>
          <t>1º PAV. - TÉRREO - LOJA 04 E 05</t>
        </is>
      </c>
      <c r="F2019" s="119" t="n">
        <v>46398</v>
      </c>
      <c r="G2019" s="119" t="n">
        <v>46416</v>
      </c>
      <c r="H2019" s="119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26707663</v>
      </c>
      <c r="C2020" s="4" t="inlineStr">
        <is>
          <t>ALVENARIA</t>
        </is>
      </c>
      <c r="D2020" s="4" t="inlineStr">
        <is>
          <t>-</t>
        </is>
      </c>
      <c r="E2020" s="4" t="inlineStr">
        <is>
          <t>1º PAV. - TÉRREO - LOJA 06, 07, 08</t>
        </is>
      </c>
      <c r="F2020" s="119" t="n">
        <v>46398</v>
      </c>
      <c r="G2020" s="119" t="n">
        <v>46427</v>
      </c>
      <c r="H2020" s="119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29844626</v>
      </c>
      <c r="C2021" s="4" t="inlineStr">
        <is>
          <t>PRUMADA ELÉTRICA (INFRA)</t>
        </is>
      </c>
      <c r="D2021" s="4" t="inlineStr">
        <is>
          <t>-</t>
        </is>
      </c>
      <c r="E2021" s="4" t="inlineStr">
        <is>
          <t>3º SUBSOLO</t>
        </is>
      </c>
      <c r="F2021" s="119" t="n">
        <v>46399</v>
      </c>
      <c r="G2021" s="119" t="n">
        <v>46408</v>
      </c>
      <c r="H2021" s="119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26743562</v>
      </c>
      <c r="C2022" s="4" t="inlineStr">
        <is>
          <t>CONTRAPISO</t>
        </is>
      </c>
      <c r="D2022" s="4" t="inlineStr">
        <is>
          <t>-</t>
        </is>
      </c>
      <c r="E2022" s="4" t="inlineStr">
        <is>
          <t>6º PAV.</t>
        </is>
      </c>
      <c r="F2022" s="119" t="n">
        <v>46399</v>
      </c>
      <c r="G2022" s="119" t="n">
        <v>46406</v>
      </c>
      <c r="H2022" s="119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26743531</v>
      </c>
      <c r="C2023" s="4" t="inlineStr">
        <is>
          <t>GÁS PISO</t>
        </is>
      </c>
      <c r="D2023" s="4" t="inlineStr">
        <is>
          <t>-</t>
        </is>
      </c>
      <c r="E2023" s="4" t="inlineStr">
        <is>
          <t>7º PAV.</t>
        </is>
      </c>
      <c r="F2023" s="119" t="n">
        <v>46399</v>
      </c>
      <c r="G2023" s="119" t="n">
        <v>46408</v>
      </c>
      <c r="H2023" s="119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26743487</v>
      </c>
      <c r="C2024" s="4" t="inlineStr">
        <is>
          <t>REBOCO INTERNO</t>
        </is>
      </c>
      <c r="D2024" s="4" t="inlineStr">
        <is>
          <t>-</t>
        </is>
      </c>
      <c r="E2024" s="4" t="inlineStr">
        <is>
          <t>8º PAV.</t>
        </is>
      </c>
      <c r="F2024" s="119" t="n">
        <v>46399</v>
      </c>
      <c r="G2024" s="119" t="n">
        <v>46408</v>
      </c>
      <c r="H2024" s="119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26743449</v>
      </c>
      <c r="C2025" s="4" t="inlineStr">
        <is>
          <t>CONTRAMARCO</t>
        </is>
      </c>
      <c r="D2025" s="4" t="inlineStr">
        <is>
          <t>-</t>
        </is>
      </c>
      <c r="E2025" s="4" t="inlineStr">
        <is>
          <t>9º PAV.</t>
        </is>
      </c>
      <c r="F2025" s="119" t="n">
        <v>46399</v>
      </c>
      <c r="G2025" s="119" t="n">
        <v>46408</v>
      </c>
      <c r="H2025" s="119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26750537</v>
      </c>
      <c r="C2026" s="4" t="inlineStr">
        <is>
          <t>CONTRAPISO</t>
        </is>
      </c>
      <c r="D2026" s="4" t="inlineStr">
        <is>
          <t>-</t>
        </is>
      </c>
      <c r="E2026" s="4" t="inlineStr">
        <is>
          <t>2º SUBSOLO - ÁREAS TECNICAS</t>
        </is>
      </c>
      <c r="F2026" s="119" t="n">
        <v>46400</v>
      </c>
      <c r="G2026" s="119" t="n">
        <v>46406</v>
      </c>
      <c r="H2026" s="119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26743699</v>
      </c>
      <c r="C2027" s="4" t="inlineStr">
        <is>
          <t>INSTALAÇÕES ELÉTRICAS</t>
        </is>
      </c>
      <c r="D2027" s="4" t="inlineStr">
        <is>
          <t>-</t>
        </is>
      </c>
      <c r="E2027" s="4" t="inlineStr">
        <is>
          <t>MEZANINO</t>
        </is>
      </c>
      <c r="F2027" s="119" t="n">
        <v>46400</v>
      </c>
      <c r="G2027" s="119" t="n">
        <v>46464</v>
      </c>
      <c r="H2027" s="119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26743703</v>
      </c>
      <c r="C2028" s="4" t="inlineStr">
        <is>
          <t>INSTALAÇÕES HIDRÁULICAS</t>
        </is>
      </c>
      <c r="D2028" s="4" t="inlineStr">
        <is>
          <t>-</t>
        </is>
      </c>
      <c r="E2028" s="4" t="inlineStr">
        <is>
          <t>MEZANINO</t>
        </is>
      </c>
      <c r="F2028" s="119" t="n">
        <v>46400</v>
      </c>
      <c r="G2028" s="119" t="n">
        <v>46434</v>
      </c>
      <c r="H2028" s="119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26743700</v>
      </c>
      <c r="C2029" s="4" t="inlineStr">
        <is>
          <t>INSTALAÇÕES ESPECIAIS</t>
        </is>
      </c>
      <c r="D2029" s="4" t="inlineStr">
        <is>
          <t>-</t>
        </is>
      </c>
      <c r="E2029" s="4" t="inlineStr">
        <is>
          <t>MEZANINO</t>
        </is>
      </c>
      <c r="F2029" s="119" t="n">
        <v>46400</v>
      </c>
      <c r="G2029" s="119" t="n">
        <v>46464</v>
      </c>
      <c r="H2029" s="119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26743433</v>
      </c>
      <c r="C2030" s="4" t="inlineStr">
        <is>
          <t>INSTALAÇÕES EMBUTIDAS NA ALVENARIA</t>
        </is>
      </c>
      <c r="D2030" s="4" t="inlineStr">
        <is>
          <t>-</t>
        </is>
      </c>
      <c r="E2030" s="4" t="inlineStr">
        <is>
          <t>10º PAV.</t>
        </is>
      </c>
      <c r="F2030" s="119" t="n">
        <v>46400</v>
      </c>
      <c r="G2030" s="119" t="n">
        <v>46409</v>
      </c>
      <c r="H2030" s="119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29844464</v>
      </c>
      <c r="C2031" s="4" t="inlineStr">
        <is>
          <t>TALISCAMENTO</t>
        </is>
      </c>
      <c r="D2031" s="4" t="inlineStr">
        <is>
          <t>-</t>
        </is>
      </c>
      <c r="E2031" s="4" t="inlineStr">
        <is>
          <t>10º PAV.</t>
        </is>
      </c>
      <c r="F2031" s="119" t="n">
        <v>46400</v>
      </c>
      <c r="G2031" s="119" t="n">
        <v>46408</v>
      </c>
      <c r="H2031" s="119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26743389</v>
      </c>
      <c r="C2032" s="4" t="inlineStr">
        <is>
          <t>PRUMADA HIDROSSANITÁRIA</t>
        </is>
      </c>
      <c r="D2032" s="4" t="inlineStr">
        <is>
          <t>-</t>
        </is>
      </c>
      <c r="E2032" s="4" t="inlineStr">
        <is>
          <t>11º PAV.</t>
        </is>
      </c>
      <c r="F2032" s="119" t="n">
        <v>46400</v>
      </c>
      <c r="G2032" s="119" t="n">
        <v>46409</v>
      </c>
      <c r="H2032" s="119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29844640</v>
      </c>
      <c r="C2033" s="4" t="inlineStr">
        <is>
          <t>PRUMADA ELÉTRICA (INFRA)</t>
        </is>
      </c>
      <c r="D2033" s="4" t="inlineStr">
        <is>
          <t>-</t>
        </is>
      </c>
      <c r="E2033" s="4" t="inlineStr">
        <is>
          <t>11º PAV.</t>
        </is>
      </c>
      <c r="F2033" s="119" t="n">
        <v>46400</v>
      </c>
      <c r="G2033" s="119" t="n">
        <v>46409</v>
      </c>
      <c r="H2033" s="119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26707705</v>
      </c>
      <c r="C2034" s="4" t="inlineStr">
        <is>
          <t>REBOCO INTERNO</t>
        </is>
      </c>
      <c r="D2034" s="4" t="inlineStr">
        <is>
          <t>-</t>
        </is>
      </c>
      <c r="E2034" s="4" t="inlineStr">
        <is>
          <t>1º PAV. - TÉRREO - LOJA 01, 02, 03</t>
        </is>
      </c>
      <c r="F2034" s="119" t="n">
        <v>46402</v>
      </c>
      <c r="G2034" s="119" t="n">
        <v>46422</v>
      </c>
      <c r="H2034" s="119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26707682</v>
      </c>
      <c r="C2035" s="4" t="inlineStr">
        <is>
          <t>PRUMADA HIDROSSANITÁRIA</t>
        </is>
      </c>
      <c r="D2035" s="4" t="inlineStr">
        <is>
          <t>-</t>
        </is>
      </c>
      <c r="E2035" s="4" t="inlineStr">
        <is>
          <t>1º PAV. - TÉRREO - LOJA 04 E 05</t>
        </is>
      </c>
      <c r="F2035" s="119" t="n">
        <v>46402</v>
      </c>
      <c r="G2035" s="119" t="n">
        <v>46422</v>
      </c>
      <c r="H2035" s="119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29844379</v>
      </c>
      <c r="C2036" s="4" t="inlineStr">
        <is>
          <t>ENCUNHAMENTO</t>
        </is>
      </c>
      <c r="D2036" s="4" t="inlineStr">
        <is>
          <t>-</t>
        </is>
      </c>
      <c r="E2036" s="4" t="inlineStr">
        <is>
          <t>11º PAV.</t>
        </is>
      </c>
      <c r="F2036" s="119" t="n">
        <v>46402</v>
      </c>
      <c r="G2036" s="119" t="n">
        <v>46413</v>
      </c>
      <c r="H2036" s="119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24939151</v>
      </c>
      <c r="C2037" s="4" t="inlineStr">
        <is>
          <t>ESTRUTURA TORRE - MEDIÇÃO</t>
        </is>
      </c>
      <c r="D2037" s="4" t="inlineStr">
        <is>
          <t>-</t>
        </is>
      </c>
      <c r="E2037" s="4" t="inlineStr">
        <is>
          <t>19º PAV.</t>
        </is>
      </c>
      <c r="F2037" s="119" t="n">
        <v>46402</v>
      </c>
      <c r="G2037" s="119" t="n">
        <v>46412</v>
      </c>
      <c r="H2037" s="119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9360050</v>
      </c>
      <c r="C2038" s="4" t="inlineStr">
        <is>
          <t>ESTRUTURA TORRE - MEDIÇÃO</t>
        </is>
      </c>
      <c r="D2038" s="4" t="inlineStr">
        <is>
          <t>Forma Pilar</t>
        </is>
      </c>
      <c r="E2038" s="4" t="inlineStr">
        <is>
          <t>19º PAV.</t>
        </is>
      </c>
      <c r="F2038" s="119" t="n">
        <v>46402</v>
      </c>
      <c r="G2038" s="119" t="n">
        <v>46406</v>
      </c>
      <c r="H2038" s="119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9360051</v>
      </c>
      <c r="C2039" s="4" t="inlineStr">
        <is>
          <t>ESTRUTURA TORRE - MEDIÇÃO</t>
        </is>
      </c>
      <c r="D2039" s="4" t="inlineStr">
        <is>
          <t>Armação Pilar</t>
        </is>
      </c>
      <c r="E2039" s="4" t="inlineStr">
        <is>
          <t>19º PAV.</t>
        </is>
      </c>
      <c r="F2039" s="119" t="n">
        <v>46402</v>
      </c>
      <c r="G2039" s="119" t="n">
        <v>46406</v>
      </c>
      <c r="H2039" s="119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9360052</v>
      </c>
      <c r="C2040" s="4" t="inlineStr">
        <is>
          <t>ESTRUTURA TORRE - MEDIÇÃO</t>
        </is>
      </c>
      <c r="D2040" s="4" t="inlineStr">
        <is>
          <t>Escoramento</t>
        </is>
      </c>
      <c r="E2040" s="4" t="inlineStr">
        <is>
          <t>19º PAV.</t>
        </is>
      </c>
      <c r="F2040" s="119" t="n">
        <v>46405</v>
      </c>
      <c r="G2040" s="119" t="n">
        <v>46407</v>
      </c>
      <c r="H2040" s="119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9360053</v>
      </c>
      <c r="C2041" s="4" t="inlineStr">
        <is>
          <t>ESTRUTURA TORRE - MEDIÇÃO</t>
        </is>
      </c>
      <c r="D2041" s="4" t="inlineStr">
        <is>
          <t>Concretagem Pilar</t>
        </is>
      </c>
      <c r="E2041" s="4" t="inlineStr">
        <is>
          <t>19º PAV.</t>
        </is>
      </c>
      <c r="F2041" s="119" t="n">
        <v>46408</v>
      </c>
      <c r="G2041" s="119" t="n">
        <v>46408</v>
      </c>
      <c r="H2041" s="119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9360054</v>
      </c>
      <c r="C2042" s="4" t="inlineStr">
        <is>
          <t>ESTRUTURA TORRE - MEDIÇÃO</t>
        </is>
      </c>
      <c r="D2042" s="4" t="inlineStr">
        <is>
          <t>Forma Vigas e Lajes</t>
        </is>
      </c>
      <c r="E2042" s="4" t="inlineStr">
        <is>
          <t>19º PAV.</t>
        </is>
      </c>
      <c r="F2042" s="119" t="n">
        <v>46409</v>
      </c>
      <c r="G2042" s="119" t="n">
        <v>46412</v>
      </c>
      <c r="H2042" s="119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9360055</v>
      </c>
      <c r="C2043" s="4" t="inlineStr">
        <is>
          <t>ESTRUTURA TORRE - MEDIÇÃO</t>
        </is>
      </c>
      <c r="D2043" s="4" t="inlineStr">
        <is>
          <t>Armação Vigas e Lajes</t>
        </is>
      </c>
      <c r="E2043" s="4" t="inlineStr">
        <is>
          <t>19º PAV.</t>
        </is>
      </c>
      <c r="F2043" s="119" t="n">
        <v>46412</v>
      </c>
      <c r="G2043" s="119" t="n">
        <v>46412</v>
      </c>
      <c r="H2043" s="119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9360056</v>
      </c>
      <c r="C2044" s="4" t="inlineStr">
        <is>
          <t>ESTRUTURA TORRE - MEDIÇÃO</t>
        </is>
      </c>
      <c r="D2044" s="4" t="inlineStr">
        <is>
          <t>Passagem Hidráulica</t>
        </is>
      </c>
      <c r="E2044" s="4" t="inlineStr">
        <is>
          <t>19º PAV.</t>
        </is>
      </c>
      <c r="F2044" s="119" t="n">
        <v>46409</v>
      </c>
      <c r="G2044" s="119" t="n">
        <v>46409</v>
      </c>
      <c r="H2044" s="119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9360057</v>
      </c>
      <c r="C2045" s="4" t="inlineStr">
        <is>
          <t>ESTRUTURA TORRE - MEDIÇÃO</t>
        </is>
      </c>
      <c r="D2045" s="4" t="inlineStr">
        <is>
          <t>Passagem Elétrica</t>
        </is>
      </c>
      <c r="E2045" s="4" t="inlineStr">
        <is>
          <t>19º PAV.</t>
        </is>
      </c>
      <c r="F2045" s="119" t="n">
        <v>46409</v>
      </c>
      <c r="G2045" s="119" t="n">
        <v>46409</v>
      </c>
      <c r="H2045" s="119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9360058</v>
      </c>
      <c r="C2046" s="4" t="inlineStr">
        <is>
          <t>ESTRUTURA TORRE - MEDIÇÃO</t>
        </is>
      </c>
      <c r="D2046" s="4" t="inlineStr">
        <is>
          <t>Concretagem</t>
        </is>
      </c>
      <c r="E2046" s="4" t="inlineStr">
        <is>
          <t>19º PAV.</t>
        </is>
      </c>
      <c r="F2046" s="119" t="n">
        <v>46412</v>
      </c>
      <c r="G2046" s="119" t="n">
        <v>46412</v>
      </c>
      <c r="H2046" s="119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26743639</v>
      </c>
      <c r="C2047" s="4" t="inlineStr">
        <is>
          <t>DISTRIBUIÇÃO HIDROSSANITÁRIA</t>
        </is>
      </c>
      <c r="D2047" s="4" t="inlineStr">
        <is>
          <t>-</t>
        </is>
      </c>
      <c r="E2047" s="4" t="inlineStr">
        <is>
          <t>4º PAV.</t>
        </is>
      </c>
      <c r="F2047" s="119" t="n">
        <v>46405</v>
      </c>
      <c r="G2047" s="119" t="n">
        <v>46414</v>
      </c>
      <c r="H2047" s="119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26743622</v>
      </c>
      <c r="C2048" s="4" t="inlineStr">
        <is>
          <t>DISTRIBUIÇÃO ELÉTRICA / QUADRO</t>
        </is>
      </c>
      <c r="D2048" s="4" t="inlineStr">
        <is>
          <t>-</t>
        </is>
      </c>
      <c r="E2048" s="4" t="inlineStr">
        <is>
          <t>4º PAV.</t>
        </is>
      </c>
      <c r="F2048" s="119" t="n">
        <v>46405</v>
      </c>
      <c r="G2048" s="119" t="n">
        <v>46414</v>
      </c>
      <c r="H2048" s="119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26743621</v>
      </c>
      <c r="C2049" s="4" t="inlineStr">
        <is>
          <t>INFRA DE AR CONDICIONADO</t>
        </is>
      </c>
      <c r="D2049" s="4" t="inlineStr">
        <is>
          <t>-</t>
        </is>
      </c>
      <c r="E2049" s="4" t="inlineStr">
        <is>
          <t>4º PAV.</t>
        </is>
      </c>
      <c r="F2049" s="119" t="n">
        <v>46405</v>
      </c>
      <c r="G2049" s="119" t="n">
        <v>46414</v>
      </c>
      <c r="H2049" s="119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26743640</v>
      </c>
      <c r="C2050" s="4" t="inlineStr">
        <is>
          <t>GÁS PAREDE</t>
        </is>
      </c>
      <c r="D2050" s="4" t="inlineStr">
        <is>
          <t>-</t>
        </is>
      </c>
      <c r="E2050" s="4" t="inlineStr">
        <is>
          <t>4º PAV.</t>
        </is>
      </c>
      <c r="F2050" s="119" t="n">
        <v>46405</v>
      </c>
      <c r="G2050" s="119" t="n">
        <v>46414</v>
      </c>
      <c r="H2050" s="119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26743641</v>
      </c>
      <c r="C2051" s="4" t="inlineStr">
        <is>
          <t>REDE HIDROSSANITÁRIA</t>
        </is>
      </c>
      <c r="D2051" s="4" t="inlineStr">
        <is>
          <t>-</t>
        </is>
      </c>
      <c r="E2051" s="4" t="inlineStr">
        <is>
          <t>4º PAV.</t>
        </is>
      </c>
      <c r="F2051" s="119" t="n">
        <v>46405</v>
      </c>
      <c r="G2051" s="119" t="n">
        <v>46414</v>
      </c>
      <c r="H2051" s="119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26743583</v>
      </c>
      <c r="C2052" s="4" t="inlineStr">
        <is>
          <t>DRYWALL 1º FACE</t>
        </is>
      </c>
      <c r="D2052" s="4" t="inlineStr">
        <is>
          <t>-</t>
        </is>
      </c>
      <c r="E2052" s="4" t="inlineStr">
        <is>
          <t>5º PAV.</t>
        </is>
      </c>
      <c r="F2052" s="119" t="n">
        <v>46405</v>
      </c>
      <c r="G2052" s="119" t="n">
        <v>46414</v>
      </c>
      <c r="H2052" s="119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26743353</v>
      </c>
      <c r="C2053" s="4" t="inlineStr">
        <is>
          <t>PRUMADA DE INCÊNDIO</t>
        </is>
      </c>
      <c r="D2053" s="4" t="inlineStr">
        <is>
          <t>-</t>
        </is>
      </c>
      <c r="E2053" s="4" t="inlineStr">
        <is>
          <t>12º PAV.</t>
        </is>
      </c>
      <c r="F2053" s="119" t="n">
        <v>46406</v>
      </c>
      <c r="G2053" s="119" t="n">
        <v>46415</v>
      </c>
      <c r="H2053" s="119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26743314</v>
      </c>
      <c r="C2054" s="4" t="inlineStr">
        <is>
          <t>ALVENARIA</t>
        </is>
      </c>
      <c r="D2054" s="4" t="inlineStr">
        <is>
          <t>-</t>
        </is>
      </c>
      <c r="E2054" s="4" t="inlineStr">
        <is>
          <t>13º PAV.</t>
        </is>
      </c>
      <c r="F2054" s="119" t="n">
        <v>46406</v>
      </c>
      <c r="G2054" s="119" t="n">
        <v>46415</v>
      </c>
      <c r="H2054" s="119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26750547</v>
      </c>
      <c r="C2055" s="4" t="inlineStr">
        <is>
          <t>CONTRAPISO</t>
        </is>
      </c>
      <c r="D2055" s="4" t="inlineStr">
        <is>
          <t>-</t>
        </is>
      </c>
      <c r="E2055" s="4" t="inlineStr">
        <is>
          <t>3º SUBSOLO - ÁREAS TÉCNICAS</t>
        </is>
      </c>
      <c r="F2055" s="119" t="n">
        <v>46407</v>
      </c>
      <c r="G2055" s="119" t="n">
        <v>46413</v>
      </c>
      <c r="H2055" s="119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26750538</v>
      </c>
      <c r="C2056" s="4" t="inlineStr">
        <is>
          <t>REVESTIMENTOS PORCELANATO PISO</t>
        </is>
      </c>
      <c r="D2056" s="4" t="inlineStr">
        <is>
          <t>-</t>
        </is>
      </c>
      <c r="E2056" s="4" t="inlineStr">
        <is>
          <t>2º SUBSOLO - ÁREAS TECNICAS</t>
        </is>
      </c>
      <c r="F2056" s="119" t="n">
        <v>46407</v>
      </c>
      <c r="G2056" s="119" t="n">
        <v>46413</v>
      </c>
      <c r="H2056" s="119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26743563</v>
      </c>
      <c r="C2057" s="4" t="inlineStr">
        <is>
          <t>MONTANTES DO DRYWALL</t>
        </is>
      </c>
      <c r="D2057" s="4" t="inlineStr">
        <is>
          <t>-</t>
        </is>
      </c>
      <c r="E2057" s="4" t="inlineStr">
        <is>
          <t>6º PAV.</t>
        </is>
      </c>
      <c r="F2057" s="119" t="n">
        <v>46407</v>
      </c>
      <c r="G2057" s="119" t="n">
        <v>46414</v>
      </c>
      <c r="H2057" s="119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26744427</v>
      </c>
      <c r="C2058" s="4" t="inlineStr">
        <is>
          <t>ALVENARIA</t>
        </is>
      </c>
      <c r="D2058" s="4" t="inlineStr">
        <is>
          <t>-</t>
        </is>
      </c>
      <c r="E2058" s="4" t="inlineStr">
        <is>
          <t>3º PV. PILOTIS - PISCINA DESCOBERTA E DECK</t>
        </is>
      </c>
      <c r="F2058" s="119" t="n">
        <v>46409</v>
      </c>
      <c r="G2058" s="119" t="n">
        <v>46440</v>
      </c>
      <c r="H2058" s="119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26743525</v>
      </c>
      <c r="C2059" s="4" t="inlineStr">
        <is>
          <t>CONTRAPISO</t>
        </is>
      </c>
      <c r="D2059" s="4" t="inlineStr">
        <is>
          <t>-</t>
        </is>
      </c>
      <c r="E2059" s="4" t="inlineStr">
        <is>
          <t>7º PAV.</t>
        </is>
      </c>
      <c r="F2059" s="119" t="n">
        <v>46409</v>
      </c>
      <c r="G2059" s="119" t="n">
        <v>46416</v>
      </c>
      <c r="H2059" s="119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26743494</v>
      </c>
      <c r="C2060" s="4" t="inlineStr">
        <is>
          <t>GÁS PISO</t>
        </is>
      </c>
      <c r="D2060" s="4" t="inlineStr">
        <is>
          <t>-</t>
        </is>
      </c>
      <c r="E2060" s="4" t="inlineStr">
        <is>
          <t>8º PAV.</t>
        </is>
      </c>
      <c r="F2060" s="119" t="n">
        <v>46409</v>
      </c>
      <c r="G2060" s="119" t="n">
        <v>46420</v>
      </c>
      <c r="H2060" s="119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26743450</v>
      </c>
      <c r="C2061" s="4" t="inlineStr">
        <is>
          <t>REBOCO INTERNO</t>
        </is>
      </c>
      <c r="D2061" s="4" t="inlineStr">
        <is>
          <t>-</t>
        </is>
      </c>
      <c r="E2061" s="4" t="inlineStr">
        <is>
          <t>9º PAV.</t>
        </is>
      </c>
      <c r="F2061" s="119" t="n">
        <v>46409</v>
      </c>
      <c r="G2061" s="119" t="n">
        <v>46420</v>
      </c>
      <c r="H2061" s="119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26743412</v>
      </c>
      <c r="C2062" s="4" t="inlineStr">
        <is>
          <t>CONTRAMARCO</t>
        </is>
      </c>
      <c r="D2062" s="4" t="inlineStr">
        <is>
          <t>-</t>
        </is>
      </c>
      <c r="E2062" s="4" t="inlineStr">
        <is>
          <t>10º PAV.</t>
        </is>
      </c>
      <c r="F2062" s="119" t="n">
        <v>46409</v>
      </c>
      <c r="G2062" s="119" t="n">
        <v>46420</v>
      </c>
      <c r="H2062" s="119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26743396</v>
      </c>
      <c r="C2063" s="4" t="inlineStr">
        <is>
          <t>INSTALAÇÕES EMBUTIDAS NA ALVENARIA</t>
        </is>
      </c>
      <c r="D2063" s="4" t="inlineStr">
        <is>
          <t>-</t>
        </is>
      </c>
      <c r="E2063" s="4" t="inlineStr">
        <is>
          <t>11º PAV.</t>
        </is>
      </c>
      <c r="F2063" s="119" t="n">
        <v>46412</v>
      </c>
      <c r="G2063" s="119" t="n">
        <v>46421</v>
      </c>
      <c r="H2063" s="119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29844465</v>
      </c>
      <c r="C2064" s="4" t="inlineStr">
        <is>
          <t>TALISCAMENTO</t>
        </is>
      </c>
      <c r="D2064" s="4" t="inlineStr">
        <is>
          <t>-</t>
        </is>
      </c>
      <c r="E2064" s="4" t="inlineStr">
        <is>
          <t>11º PAV.</t>
        </is>
      </c>
      <c r="F2064" s="119" t="n">
        <v>46412</v>
      </c>
      <c r="G2064" s="119" t="n">
        <v>46420</v>
      </c>
      <c r="H2064" s="119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26743352</v>
      </c>
      <c r="C2065" s="4" t="inlineStr">
        <is>
          <t>PRUMADA HIDROSSANITÁRIA</t>
        </is>
      </c>
      <c r="D2065" s="4" t="inlineStr">
        <is>
          <t>-</t>
        </is>
      </c>
      <c r="E2065" s="4" t="inlineStr">
        <is>
          <t>12º PAV.</t>
        </is>
      </c>
      <c r="F2065" s="119" t="n">
        <v>46412</v>
      </c>
      <c r="G2065" s="119" t="n">
        <v>46421</v>
      </c>
      <c r="H2065" s="119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29844641</v>
      </c>
      <c r="C2066" s="4" t="inlineStr">
        <is>
          <t>PRUMADA ELÉTRICA (INFRA)</t>
        </is>
      </c>
      <c r="D2066" s="4" t="inlineStr">
        <is>
          <t>-</t>
        </is>
      </c>
      <c r="E2066" s="4" t="inlineStr">
        <is>
          <t>12º PAV.</t>
        </is>
      </c>
      <c r="F2066" s="119" t="n">
        <v>46412</v>
      </c>
      <c r="G2066" s="119" t="n">
        <v>46421</v>
      </c>
      <c r="H2066" s="119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24939112</v>
      </c>
      <c r="C2067" s="4" t="inlineStr">
        <is>
          <t>ESTRUTURA TORRE - MEDIÇÃO</t>
        </is>
      </c>
      <c r="D2067" s="4" t="inlineStr">
        <is>
          <t>-</t>
        </is>
      </c>
      <c r="E2067" s="4" t="inlineStr">
        <is>
          <t>20º PAV.</t>
        </is>
      </c>
      <c r="F2067" s="119" t="n">
        <v>46413</v>
      </c>
      <c r="G2067" s="119" t="n">
        <v>46421</v>
      </c>
      <c r="H2067" s="119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9360041</v>
      </c>
      <c r="C2068" s="4" t="inlineStr">
        <is>
          <t>ESTRUTURA TORRE - MEDIÇÃO</t>
        </is>
      </c>
      <c r="D2068" s="4" t="inlineStr">
        <is>
          <t>Forma Pilar</t>
        </is>
      </c>
      <c r="E2068" s="4" t="inlineStr">
        <is>
          <t>20º PAV.</t>
        </is>
      </c>
      <c r="F2068" s="119" t="n">
        <v>46413</v>
      </c>
      <c r="G2068" s="119" t="n">
        <v>46415</v>
      </c>
      <c r="H2068" s="119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9360042</v>
      </c>
      <c r="C2069" s="4" t="inlineStr">
        <is>
          <t>ESTRUTURA TORRE - MEDIÇÃO</t>
        </is>
      </c>
      <c r="D2069" s="4" t="inlineStr">
        <is>
          <t>Armação Pilar</t>
        </is>
      </c>
      <c r="E2069" s="4" t="inlineStr">
        <is>
          <t>20º PAV.</t>
        </is>
      </c>
      <c r="F2069" s="119" t="n">
        <v>46413</v>
      </c>
      <c r="G2069" s="119" t="n">
        <v>46415</v>
      </c>
      <c r="H2069" s="119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9360043</v>
      </c>
      <c r="C2070" s="4" t="inlineStr">
        <is>
          <t>ESTRUTURA TORRE - MEDIÇÃO</t>
        </is>
      </c>
      <c r="D2070" s="4" t="inlineStr">
        <is>
          <t>Escoramento</t>
        </is>
      </c>
      <c r="E2070" s="4" t="inlineStr">
        <is>
          <t>20º PAV.</t>
        </is>
      </c>
      <c r="F2070" s="119" t="n">
        <v>46414</v>
      </c>
      <c r="G2070" s="119" t="n">
        <v>46416</v>
      </c>
      <c r="H2070" s="119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9360044</v>
      </c>
      <c r="C2071" s="4" t="inlineStr">
        <is>
          <t>ESTRUTURA TORRE - MEDIÇÃO</t>
        </is>
      </c>
      <c r="D2071" s="4" t="inlineStr">
        <is>
          <t>Concretagem Pilar</t>
        </is>
      </c>
      <c r="E2071" s="4" t="inlineStr">
        <is>
          <t>20º PAV.</t>
        </is>
      </c>
      <c r="F2071" s="119" t="n">
        <v>46419</v>
      </c>
      <c r="G2071" s="119" t="n">
        <v>46419</v>
      </c>
      <c r="H2071" s="119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9360045</v>
      </c>
      <c r="C2072" s="4" t="inlineStr">
        <is>
          <t>ESTRUTURA TORRE - MEDIÇÃO</t>
        </is>
      </c>
      <c r="D2072" s="4" t="inlineStr">
        <is>
          <t>Forma Vigas e Lajes</t>
        </is>
      </c>
      <c r="E2072" s="4" t="inlineStr">
        <is>
          <t>20º PAV.</t>
        </is>
      </c>
      <c r="F2072" s="119" t="n">
        <v>46420</v>
      </c>
      <c r="G2072" s="119" t="n">
        <v>46421</v>
      </c>
      <c r="H2072" s="119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9360046</v>
      </c>
      <c r="C2073" s="4" t="inlineStr">
        <is>
          <t>ESTRUTURA TORRE - MEDIÇÃO</t>
        </is>
      </c>
      <c r="D2073" s="4" t="inlineStr">
        <is>
          <t>Armação Vigas e Lajes</t>
        </is>
      </c>
      <c r="E2073" s="4" t="inlineStr">
        <is>
          <t>20º PAV.</t>
        </is>
      </c>
      <c r="F2073" s="119" t="n">
        <v>46421</v>
      </c>
      <c r="G2073" s="119" t="n">
        <v>46421</v>
      </c>
      <c r="H2073" s="119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9360047</v>
      </c>
      <c r="C2074" s="4" t="inlineStr">
        <is>
          <t>ESTRUTURA TORRE - MEDIÇÃO</t>
        </is>
      </c>
      <c r="D2074" s="4" t="inlineStr">
        <is>
          <t>Passagem Hidráulica</t>
        </is>
      </c>
      <c r="E2074" s="4" t="inlineStr">
        <is>
          <t>20º PAV.</t>
        </is>
      </c>
      <c r="F2074" s="119" t="n">
        <v>46420</v>
      </c>
      <c r="G2074" s="119" t="n">
        <v>46420</v>
      </c>
      <c r="H2074" s="119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9360048</v>
      </c>
      <c r="C2075" s="4" t="inlineStr">
        <is>
          <t>ESTRUTURA TORRE - MEDIÇÃO</t>
        </is>
      </c>
      <c r="D2075" s="4" t="inlineStr">
        <is>
          <t>Passagem Elétrica</t>
        </is>
      </c>
      <c r="E2075" s="4" t="inlineStr">
        <is>
          <t>20º PAV.</t>
        </is>
      </c>
      <c r="F2075" s="119" t="n">
        <v>46420</v>
      </c>
      <c r="G2075" s="119" t="n">
        <v>46420</v>
      </c>
      <c r="H2075" s="119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9360049</v>
      </c>
      <c r="C2076" s="4" t="inlineStr">
        <is>
          <t>ESTRUTURA TORRE - MEDIÇÃO</t>
        </is>
      </c>
      <c r="D2076" s="4" t="inlineStr">
        <is>
          <t>Concretagem</t>
        </is>
      </c>
      <c r="E2076" s="4" t="inlineStr">
        <is>
          <t>20º PAV.</t>
        </is>
      </c>
      <c r="F2076" s="119" t="n">
        <v>46421</v>
      </c>
      <c r="G2076" s="119" t="n">
        <v>46421</v>
      </c>
      <c r="H2076" s="119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26750556</v>
      </c>
      <c r="C2077" s="4" t="inlineStr">
        <is>
          <t>CONTRAPISO</t>
        </is>
      </c>
      <c r="D2077" s="4" t="inlineStr">
        <is>
          <t>-</t>
        </is>
      </c>
      <c r="E2077" s="4" t="inlineStr">
        <is>
          <t>4º SUBSOLO - ÁREAS TÉCNICAS</t>
        </is>
      </c>
      <c r="F2077" s="119" t="n">
        <v>46414</v>
      </c>
      <c r="G2077" s="119" t="n">
        <v>46420</v>
      </c>
      <c r="H2077" s="119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26750539</v>
      </c>
      <c r="C2078" s="4" t="inlineStr">
        <is>
          <t>REVESTIMENTO PORCELANATO PAREDE</t>
        </is>
      </c>
      <c r="D2078" s="4" t="inlineStr">
        <is>
          <t>-</t>
        </is>
      </c>
      <c r="E2078" s="4" t="inlineStr">
        <is>
          <t>2º SUBSOLO - ÁREAS TECNICAS</t>
        </is>
      </c>
      <c r="F2078" s="119" t="n">
        <v>46414</v>
      </c>
      <c r="G2078" s="119" t="n">
        <v>46420</v>
      </c>
      <c r="H2078" s="119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29844380</v>
      </c>
      <c r="C2079" s="4" t="inlineStr">
        <is>
          <t>ENCUNHAMENTO</t>
        </is>
      </c>
      <c r="D2079" s="4" t="inlineStr">
        <is>
          <t>-</t>
        </is>
      </c>
      <c r="E2079" s="4" t="inlineStr">
        <is>
          <t>12º PAV.</t>
        </is>
      </c>
      <c r="F2079" s="119" t="n">
        <v>46414</v>
      </c>
      <c r="G2079" s="119" t="n">
        <v>46423</v>
      </c>
      <c r="H2079" s="119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26743638</v>
      </c>
      <c r="C2080" s="4" t="inlineStr">
        <is>
          <t>DRYWALL 2º FACE</t>
        </is>
      </c>
      <c r="D2080" s="4" t="inlineStr">
        <is>
          <t>-</t>
        </is>
      </c>
      <c r="E2080" s="4" t="inlineStr">
        <is>
          <t>4º PAV.</t>
        </is>
      </c>
      <c r="F2080" s="119" t="n">
        <v>46415</v>
      </c>
      <c r="G2080" s="119" t="n">
        <v>46426</v>
      </c>
      <c r="H2080" s="119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26743602</v>
      </c>
      <c r="C2081" s="4" t="inlineStr">
        <is>
          <t>DISTRIBUIÇÃO HIDROSSANITÁRIA</t>
        </is>
      </c>
      <c r="D2081" s="4" t="inlineStr">
        <is>
          <t>-</t>
        </is>
      </c>
      <c r="E2081" s="4" t="inlineStr">
        <is>
          <t>5º PAV.</t>
        </is>
      </c>
      <c r="F2081" s="119" t="n">
        <v>46415</v>
      </c>
      <c r="G2081" s="119" t="n">
        <v>46426</v>
      </c>
      <c r="H2081" s="119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26743585</v>
      </c>
      <c r="C2082" s="4" t="inlineStr">
        <is>
          <t>DISTRIBUIÇÃO ELÉTRICA / QUADRO</t>
        </is>
      </c>
      <c r="D2082" s="4" t="inlineStr">
        <is>
          <t>-</t>
        </is>
      </c>
      <c r="E2082" s="4" t="inlineStr">
        <is>
          <t>5º PAV.</t>
        </is>
      </c>
      <c r="F2082" s="119" t="n">
        <v>46415</v>
      </c>
      <c r="G2082" s="119" t="n">
        <v>46426</v>
      </c>
      <c r="H2082" s="119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26743584</v>
      </c>
      <c r="C2083" s="4" t="inlineStr">
        <is>
          <t>INFRA DE AR CONDICIONADO</t>
        </is>
      </c>
      <c r="D2083" s="4" t="inlineStr">
        <is>
          <t>-</t>
        </is>
      </c>
      <c r="E2083" s="4" t="inlineStr">
        <is>
          <t>5º PAV.</t>
        </is>
      </c>
      <c r="F2083" s="119" t="n">
        <v>46415</v>
      </c>
      <c r="G2083" s="119" t="n">
        <v>46426</v>
      </c>
      <c r="H2083" s="119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26743603</v>
      </c>
      <c r="C2084" s="4" t="inlineStr">
        <is>
          <t>GÁS PAREDE</t>
        </is>
      </c>
      <c r="D2084" s="4" t="inlineStr">
        <is>
          <t>-</t>
        </is>
      </c>
      <c r="E2084" s="4" t="inlineStr">
        <is>
          <t>5º PAV.</t>
        </is>
      </c>
      <c r="F2084" s="119" t="n">
        <v>46415</v>
      </c>
      <c r="G2084" s="119" t="n">
        <v>46426</v>
      </c>
      <c r="H2084" s="119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26743604</v>
      </c>
      <c r="C2085" s="4" t="inlineStr">
        <is>
          <t>REDE HIDROSSANITÁRIA</t>
        </is>
      </c>
      <c r="D2085" s="4" t="inlineStr">
        <is>
          <t>-</t>
        </is>
      </c>
      <c r="E2085" s="4" t="inlineStr">
        <is>
          <t>5º PAV.</t>
        </is>
      </c>
      <c r="F2085" s="119" t="n">
        <v>46415</v>
      </c>
      <c r="G2085" s="119" t="n">
        <v>46426</v>
      </c>
      <c r="H2085" s="119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26743546</v>
      </c>
      <c r="C2086" s="4" t="inlineStr">
        <is>
          <t>DRYWALL 1º FACE</t>
        </is>
      </c>
      <c r="D2086" s="4" t="inlineStr">
        <is>
          <t>-</t>
        </is>
      </c>
      <c r="E2086" s="4" t="inlineStr">
        <is>
          <t>6º PAV.</t>
        </is>
      </c>
      <c r="F2086" s="119" t="n">
        <v>46415</v>
      </c>
      <c r="G2086" s="119" t="n">
        <v>46426</v>
      </c>
      <c r="H2086" s="119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26743712</v>
      </c>
      <c r="C2087" s="4" t="inlineStr">
        <is>
          <t>REBOCO INTERNO</t>
        </is>
      </c>
      <c r="D2087" s="4" t="inlineStr">
        <is>
          <t>-</t>
        </is>
      </c>
      <c r="E2087" s="4" t="inlineStr">
        <is>
          <t>1º SUBSOLO</t>
        </is>
      </c>
      <c r="F2087" s="119" t="n">
        <v>46416</v>
      </c>
      <c r="G2087" s="119" t="n">
        <v>46461</v>
      </c>
      <c r="H2087" s="119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26743316</v>
      </c>
      <c r="C2088" s="4" t="inlineStr">
        <is>
          <t>PRUMADA DE INCÊNDIO</t>
        </is>
      </c>
      <c r="D2088" s="4" t="inlineStr">
        <is>
          <t>-</t>
        </is>
      </c>
      <c r="E2088" s="4" t="inlineStr">
        <is>
          <t>13º PAV.</t>
        </is>
      </c>
      <c r="F2088" s="119" t="n">
        <v>46416</v>
      </c>
      <c r="G2088" s="119" t="n">
        <v>46427</v>
      </c>
      <c r="H2088" s="119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26743277</v>
      </c>
      <c r="C2089" s="4" t="inlineStr">
        <is>
          <t>ALVENARIA</t>
        </is>
      </c>
      <c r="D2089" s="4" t="inlineStr">
        <is>
          <t>-</t>
        </is>
      </c>
      <c r="E2089" s="4" t="inlineStr">
        <is>
          <t>14º PAV.</t>
        </is>
      </c>
      <c r="F2089" s="119" t="n">
        <v>46416</v>
      </c>
      <c r="G2089" s="119" t="n">
        <v>46427</v>
      </c>
      <c r="H2089" s="119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26743526</v>
      </c>
      <c r="C2090" s="4" t="inlineStr">
        <is>
          <t>MONTANTES DO DRYWALL</t>
        </is>
      </c>
      <c r="D2090" s="4" t="inlineStr">
        <is>
          <t>-</t>
        </is>
      </c>
      <c r="E2090" s="4" t="inlineStr">
        <is>
          <t>7º PAV.</t>
        </is>
      </c>
      <c r="F2090" s="119" t="n">
        <v>46419</v>
      </c>
      <c r="G2090" s="119" t="n">
        <v>46426</v>
      </c>
      <c r="H2090" s="119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26750557</v>
      </c>
      <c r="C2091" s="4" t="inlineStr">
        <is>
          <t>REVESTIMENTOS PORCELANATO PISO</t>
        </is>
      </c>
      <c r="D2091" s="4" t="inlineStr">
        <is>
          <t>-</t>
        </is>
      </c>
      <c r="E2091" s="4" t="inlineStr">
        <is>
          <t>4º SUBSOLO - ÁREAS TÉCNICAS</t>
        </is>
      </c>
      <c r="F2091" s="119" t="n">
        <v>46421</v>
      </c>
      <c r="G2091" s="119" t="n">
        <v>46427</v>
      </c>
      <c r="H2091" s="119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26750535</v>
      </c>
      <c r="C2092" s="4" t="inlineStr">
        <is>
          <t>FORRO</t>
        </is>
      </c>
      <c r="D2092" s="4" t="inlineStr">
        <is>
          <t>-</t>
        </is>
      </c>
      <c r="E2092" s="4" t="inlineStr">
        <is>
          <t>2º SUBSOLO - ÁREAS TECNICAS</t>
        </is>
      </c>
      <c r="F2092" s="119" t="n">
        <v>46421</v>
      </c>
      <c r="G2092" s="119" t="n">
        <v>46427</v>
      </c>
      <c r="H2092" s="119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26743488</v>
      </c>
      <c r="C2093" s="4" t="inlineStr">
        <is>
          <t>CONTRAPISO</t>
        </is>
      </c>
      <c r="D2093" s="4" t="inlineStr">
        <is>
          <t>-</t>
        </is>
      </c>
      <c r="E2093" s="4" t="inlineStr">
        <is>
          <t>8º PAV.</t>
        </is>
      </c>
      <c r="F2093" s="119" t="n">
        <v>46421</v>
      </c>
      <c r="G2093" s="119" t="n">
        <v>46428</v>
      </c>
      <c r="H2093" s="119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26743457</v>
      </c>
      <c r="C2094" s="4" t="inlineStr">
        <is>
          <t>GÁS PISO</t>
        </is>
      </c>
      <c r="D2094" s="4" t="inlineStr">
        <is>
          <t>-</t>
        </is>
      </c>
      <c r="E2094" s="4" t="inlineStr">
        <is>
          <t>9º PAV.</t>
        </is>
      </c>
      <c r="F2094" s="119" t="n">
        <v>46421</v>
      </c>
      <c r="G2094" s="119" t="n">
        <v>46430</v>
      </c>
      <c r="H2094" s="119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26743413</v>
      </c>
      <c r="C2095" s="4" t="inlineStr">
        <is>
          <t>REBOCO INTERNO</t>
        </is>
      </c>
      <c r="D2095" s="4" t="inlineStr">
        <is>
          <t>-</t>
        </is>
      </c>
      <c r="E2095" s="4" t="inlineStr">
        <is>
          <t>10º PAV.</t>
        </is>
      </c>
      <c r="F2095" s="119" t="n">
        <v>46421</v>
      </c>
      <c r="G2095" s="119" t="n">
        <v>46430</v>
      </c>
      <c r="H2095" s="119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26743375</v>
      </c>
      <c r="C2096" s="4" t="inlineStr">
        <is>
          <t>CONTRAMARCO</t>
        </is>
      </c>
      <c r="D2096" s="4" t="inlineStr">
        <is>
          <t>-</t>
        </is>
      </c>
      <c r="E2096" s="4" t="inlineStr">
        <is>
          <t>11º PAV.</t>
        </is>
      </c>
      <c r="F2096" s="119" t="n">
        <v>46421</v>
      </c>
      <c r="G2096" s="119" t="n">
        <v>46430</v>
      </c>
      <c r="H2096" s="119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26743359</v>
      </c>
      <c r="C2097" s="4" t="inlineStr">
        <is>
          <t>INSTALAÇÕES EMBUTIDAS NA ALVENARIA</t>
        </is>
      </c>
      <c r="D2097" s="4" t="inlineStr">
        <is>
          <t>-</t>
        </is>
      </c>
      <c r="E2097" s="4" t="inlineStr">
        <is>
          <t>12º PAV.</t>
        </is>
      </c>
      <c r="F2097" s="119" t="n">
        <v>46422</v>
      </c>
      <c r="G2097" s="119" t="n">
        <v>46433</v>
      </c>
      <c r="H2097" s="119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29844466</v>
      </c>
      <c r="C2098" s="4" t="inlineStr">
        <is>
          <t>TALISCAMENTO</t>
        </is>
      </c>
      <c r="D2098" s="4" t="inlineStr">
        <is>
          <t>-</t>
        </is>
      </c>
      <c r="E2098" s="4" t="inlineStr">
        <is>
          <t>12º PAV.</t>
        </is>
      </c>
      <c r="F2098" s="119" t="n">
        <v>46422</v>
      </c>
      <c r="G2098" s="119" t="n">
        <v>46430</v>
      </c>
      <c r="H2098" s="119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26743315</v>
      </c>
      <c r="C2099" s="4" t="inlineStr">
        <is>
          <t>PRUMADA HIDROSSANITÁRIA</t>
        </is>
      </c>
      <c r="D2099" s="4" t="inlineStr">
        <is>
          <t>-</t>
        </is>
      </c>
      <c r="E2099" s="4" t="inlineStr">
        <is>
          <t>13º PAV.</t>
        </is>
      </c>
      <c r="F2099" s="119" t="n">
        <v>46422</v>
      </c>
      <c r="G2099" s="119" t="n">
        <v>46433</v>
      </c>
      <c r="H2099" s="119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29844642</v>
      </c>
      <c r="C2100" s="4" t="inlineStr">
        <is>
          <t>PRUMADA ELÉTRICA (INFRA)</t>
        </is>
      </c>
      <c r="D2100" s="4" t="inlineStr">
        <is>
          <t>-</t>
        </is>
      </c>
      <c r="E2100" s="4" t="inlineStr">
        <is>
          <t>13º PAV.</t>
        </is>
      </c>
      <c r="F2100" s="119" t="n">
        <v>46422</v>
      </c>
      <c r="G2100" s="119" t="n">
        <v>46433</v>
      </c>
      <c r="H2100" s="119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24939073</v>
      </c>
      <c r="C2101" s="4" t="inlineStr">
        <is>
          <t>ESTRUTURA TORRE - MEDIÇÃO</t>
        </is>
      </c>
      <c r="D2101" s="4" t="inlineStr">
        <is>
          <t>-</t>
        </is>
      </c>
      <c r="E2101" s="4" t="inlineStr">
        <is>
          <t>21º PAV.</t>
        </is>
      </c>
      <c r="F2101" s="119" t="n">
        <v>46422</v>
      </c>
      <c r="G2101" s="119" t="n">
        <v>46430</v>
      </c>
      <c r="H2101" s="119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9360032</v>
      </c>
      <c r="C2102" s="4" t="inlineStr">
        <is>
          <t>ESTRUTURA TORRE - MEDIÇÃO</t>
        </is>
      </c>
      <c r="D2102" s="4" t="inlineStr">
        <is>
          <t>Forma Pilar</t>
        </is>
      </c>
      <c r="E2102" s="4" t="inlineStr">
        <is>
          <t>21º PAV.</t>
        </is>
      </c>
      <c r="F2102" s="119" t="n">
        <v>46422</v>
      </c>
      <c r="G2102" s="119" t="n">
        <v>46426</v>
      </c>
      <c r="H2102" s="119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9360033</v>
      </c>
      <c r="C2103" s="4" t="inlineStr">
        <is>
          <t>ESTRUTURA TORRE - MEDIÇÃO</t>
        </is>
      </c>
      <c r="D2103" s="4" t="inlineStr">
        <is>
          <t>Armação Pilar</t>
        </is>
      </c>
      <c r="E2103" s="4" t="inlineStr">
        <is>
          <t>21º PAV.</t>
        </is>
      </c>
      <c r="F2103" s="119" t="n">
        <v>46422</v>
      </c>
      <c r="G2103" s="119" t="n">
        <v>46426</v>
      </c>
      <c r="H2103" s="119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9360034</v>
      </c>
      <c r="C2104" s="4" t="inlineStr">
        <is>
          <t>ESTRUTURA TORRE - MEDIÇÃO</t>
        </is>
      </c>
      <c r="D2104" s="4" t="inlineStr">
        <is>
          <t>Escoramento</t>
        </is>
      </c>
      <c r="E2104" s="4" t="inlineStr">
        <is>
          <t>21º PAV.</t>
        </is>
      </c>
      <c r="F2104" s="119" t="n">
        <v>46423</v>
      </c>
      <c r="G2104" s="119" t="n">
        <v>46427</v>
      </c>
      <c r="H2104" s="119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9360035</v>
      </c>
      <c r="C2105" s="4" t="inlineStr">
        <is>
          <t>ESTRUTURA TORRE - MEDIÇÃO</t>
        </is>
      </c>
      <c r="D2105" s="4" t="inlineStr">
        <is>
          <t>Concretagem Pilar</t>
        </is>
      </c>
      <c r="E2105" s="4" t="inlineStr">
        <is>
          <t>21º PAV.</t>
        </is>
      </c>
      <c r="F2105" s="119" t="n">
        <v>46428</v>
      </c>
      <c r="G2105" s="119" t="n">
        <v>46428</v>
      </c>
      <c r="H2105" s="119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9360036</v>
      </c>
      <c r="C2106" s="4" t="inlineStr">
        <is>
          <t>ESTRUTURA TORRE - MEDIÇÃO</t>
        </is>
      </c>
      <c r="D2106" s="4" t="inlineStr">
        <is>
          <t>Forma Vigas e Lajes</t>
        </is>
      </c>
      <c r="E2106" s="4" t="inlineStr">
        <is>
          <t>21º PAV.</t>
        </is>
      </c>
      <c r="F2106" s="119" t="n">
        <v>46429</v>
      </c>
      <c r="G2106" s="119" t="n">
        <v>46430</v>
      </c>
      <c r="H2106" s="119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9360037</v>
      </c>
      <c r="C2107" s="4" t="inlineStr">
        <is>
          <t>ESTRUTURA TORRE - MEDIÇÃO</t>
        </is>
      </c>
      <c r="D2107" s="4" t="inlineStr">
        <is>
          <t>Armação Vigas e Lajes</t>
        </is>
      </c>
      <c r="E2107" s="4" t="inlineStr">
        <is>
          <t>21º PAV.</t>
        </is>
      </c>
      <c r="F2107" s="119" t="n">
        <v>46430</v>
      </c>
      <c r="G2107" s="119" t="n">
        <v>46430</v>
      </c>
      <c r="H2107" s="119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9360038</v>
      </c>
      <c r="C2108" s="4" t="inlineStr">
        <is>
          <t>ESTRUTURA TORRE - MEDIÇÃO</t>
        </is>
      </c>
      <c r="D2108" s="4" t="inlineStr">
        <is>
          <t>Passagem Hidráulica</t>
        </is>
      </c>
      <c r="E2108" s="4" t="inlineStr">
        <is>
          <t>21º PAV.</t>
        </is>
      </c>
      <c r="F2108" s="119" t="n">
        <v>46429</v>
      </c>
      <c r="G2108" s="119" t="n">
        <v>46429</v>
      </c>
      <c r="H2108" s="119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9360039</v>
      </c>
      <c r="C2109" s="4" t="inlineStr">
        <is>
          <t>ESTRUTURA TORRE - MEDIÇÃO</t>
        </is>
      </c>
      <c r="D2109" s="4" t="inlineStr">
        <is>
          <t>Passagem Elétrica</t>
        </is>
      </c>
      <c r="E2109" s="4" t="inlineStr">
        <is>
          <t>21º PAV.</t>
        </is>
      </c>
      <c r="F2109" s="119" t="n">
        <v>46429</v>
      </c>
      <c r="G2109" s="119" t="n">
        <v>46429</v>
      </c>
      <c r="H2109" s="119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9360040</v>
      </c>
      <c r="C2110" s="4" t="inlineStr">
        <is>
          <t>ESTRUTURA TORRE - MEDIÇÃO</t>
        </is>
      </c>
      <c r="D2110" s="4" t="inlineStr">
        <is>
          <t>Concretagem</t>
        </is>
      </c>
      <c r="E2110" s="4" t="inlineStr">
        <is>
          <t>21º PAV.</t>
        </is>
      </c>
      <c r="F2110" s="119" t="n">
        <v>46430</v>
      </c>
      <c r="G2110" s="119" t="n">
        <v>46430</v>
      </c>
      <c r="H2110" s="119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26707706</v>
      </c>
      <c r="C2111" s="4" t="inlineStr">
        <is>
          <t>MONTANTES DO DRYWALL</t>
        </is>
      </c>
      <c r="D2111" s="4" t="inlineStr">
        <is>
          <t>-</t>
        </is>
      </c>
      <c r="E2111" s="4" t="inlineStr">
        <is>
          <t>1º PAV. - TÉRREO - LOJA 01, 02, 03</t>
        </is>
      </c>
      <c r="F2111" s="119" t="n">
        <v>46423</v>
      </c>
      <c r="G2111" s="119" t="n">
        <v>46443</v>
      </c>
      <c r="H2111" s="119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26707687</v>
      </c>
      <c r="C2112" s="4" t="inlineStr">
        <is>
          <t>REBOCO INTERNO</t>
        </is>
      </c>
      <c r="D2112" s="4" t="inlineStr">
        <is>
          <t>-</t>
        </is>
      </c>
      <c r="E2112" s="4" t="inlineStr">
        <is>
          <t>1º PAV. - TÉRREO - LOJA 04 E 05</t>
        </is>
      </c>
      <c r="F2112" s="119" t="n">
        <v>46423</v>
      </c>
      <c r="G2112" s="119" t="n">
        <v>46443</v>
      </c>
      <c r="H2112" s="119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29844381</v>
      </c>
      <c r="C2113" s="4" t="inlineStr">
        <is>
          <t>ENCUNHAMENTO</t>
        </is>
      </c>
      <c r="D2113" s="4" t="inlineStr">
        <is>
          <t>-</t>
        </is>
      </c>
      <c r="E2113" s="4" t="inlineStr">
        <is>
          <t>13º PAV.</t>
        </is>
      </c>
      <c r="F2113" s="119" t="n">
        <v>46426</v>
      </c>
      <c r="G2113" s="119" t="n">
        <v>46435</v>
      </c>
      <c r="H2113" s="119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26744791</v>
      </c>
      <c r="C2114" s="4" t="inlineStr">
        <is>
          <t>PRUMADA DE INCÊNDIO</t>
        </is>
      </c>
      <c r="D2114" s="4" t="inlineStr">
        <is>
          <t>-</t>
        </is>
      </c>
      <c r="E2114" s="4" t="inlineStr">
        <is>
          <t>3º PV. PILOTIS - GOURMET 1 E 2</t>
        </is>
      </c>
      <c r="F2114" s="119" t="n">
        <v>46427</v>
      </c>
      <c r="G2114" s="119" t="n">
        <v>46440</v>
      </c>
      <c r="H2114" s="119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26744757</v>
      </c>
      <c r="C2115" s="4" t="inlineStr">
        <is>
          <t>ALVENARIA</t>
        </is>
      </c>
      <c r="D2115" s="4" t="inlineStr">
        <is>
          <t>-</t>
        </is>
      </c>
      <c r="E2115" s="4" t="inlineStr">
        <is>
          <t>3º PV. PILOTIS - MERCADO E MASSAGEM</t>
        </is>
      </c>
      <c r="F2115" s="119" t="n">
        <v>46427</v>
      </c>
      <c r="G2115" s="119" t="n">
        <v>46491</v>
      </c>
      <c r="H2115" s="119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26743628</v>
      </c>
      <c r="C2116" s="4" t="inlineStr">
        <is>
          <t>IMPERMEABILIZAÇÃO</t>
        </is>
      </c>
      <c r="D2116" s="4" t="inlineStr">
        <is>
          <t>-</t>
        </is>
      </c>
      <c r="E2116" s="4" t="inlineStr">
        <is>
          <t>4º PAV.</t>
        </is>
      </c>
      <c r="F2116" s="119" t="n">
        <v>46427</v>
      </c>
      <c r="G2116" s="119" t="n">
        <v>46436</v>
      </c>
      <c r="H2116" s="119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26743601</v>
      </c>
      <c r="C2117" s="4" t="inlineStr">
        <is>
          <t>DRYWALL 2º FACE</t>
        </is>
      </c>
      <c r="D2117" s="4" t="inlineStr">
        <is>
          <t>-</t>
        </is>
      </c>
      <c r="E2117" s="4" t="inlineStr">
        <is>
          <t>5º PAV.</t>
        </is>
      </c>
      <c r="F2117" s="119" t="n">
        <v>46427</v>
      </c>
      <c r="G2117" s="119" t="n">
        <v>46436</v>
      </c>
      <c r="H2117" s="119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26743565</v>
      </c>
      <c r="C2118" s="4" t="inlineStr">
        <is>
          <t>DISTRIBUIÇÃO HIDROSSANITÁRIA</t>
        </is>
      </c>
      <c r="D2118" s="4" t="inlineStr">
        <is>
          <t>-</t>
        </is>
      </c>
      <c r="E2118" s="4" t="inlineStr">
        <is>
          <t>6º PAV.</t>
        </is>
      </c>
      <c r="F2118" s="119" t="n">
        <v>46427</v>
      </c>
      <c r="G2118" s="119" t="n">
        <v>46436</v>
      </c>
      <c r="H2118" s="119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26743548</v>
      </c>
      <c r="C2119" s="4" t="inlineStr">
        <is>
          <t>DISTRIBUIÇÃO ELÉTRICA / QUADRO</t>
        </is>
      </c>
      <c r="D2119" s="4" t="inlineStr">
        <is>
          <t>-</t>
        </is>
      </c>
      <c r="E2119" s="4" t="inlineStr">
        <is>
          <t>6º PAV.</t>
        </is>
      </c>
      <c r="F2119" s="119" t="n">
        <v>46427</v>
      </c>
      <c r="G2119" s="119" t="n">
        <v>46436</v>
      </c>
      <c r="H2119" s="119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26743547</v>
      </c>
      <c r="C2120" s="4" t="inlineStr">
        <is>
          <t>INFRA DE AR CONDICIONADO</t>
        </is>
      </c>
      <c r="D2120" s="4" t="inlineStr">
        <is>
          <t>-</t>
        </is>
      </c>
      <c r="E2120" s="4" t="inlineStr">
        <is>
          <t>6º PAV.</t>
        </is>
      </c>
      <c r="F2120" s="119" t="n">
        <v>46427</v>
      </c>
      <c r="G2120" s="119" t="n">
        <v>46436</v>
      </c>
      <c r="H2120" s="119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26743566</v>
      </c>
      <c r="C2121" s="4" t="inlineStr">
        <is>
          <t>GÁS PAREDE</t>
        </is>
      </c>
      <c r="D2121" s="4" t="inlineStr">
        <is>
          <t>-</t>
        </is>
      </c>
      <c r="E2121" s="4" t="inlineStr">
        <is>
          <t>6º PAV.</t>
        </is>
      </c>
      <c r="F2121" s="119" t="n">
        <v>46427</v>
      </c>
      <c r="G2121" s="119" t="n">
        <v>46436</v>
      </c>
      <c r="H2121" s="119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26743567</v>
      </c>
      <c r="C2122" s="4" t="inlineStr">
        <is>
          <t>REDE HIDROSSANITÁRIA</t>
        </is>
      </c>
      <c r="D2122" s="4" t="inlineStr">
        <is>
          <t>-</t>
        </is>
      </c>
      <c r="E2122" s="4" t="inlineStr">
        <is>
          <t>6º PAV.</t>
        </is>
      </c>
      <c r="F2122" s="119" t="n">
        <v>46427</v>
      </c>
      <c r="G2122" s="119" t="n">
        <v>46436</v>
      </c>
      <c r="H2122" s="119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26743509</v>
      </c>
      <c r="C2123" s="4" t="inlineStr">
        <is>
          <t>DRYWALL 1º FACE</t>
        </is>
      </c>
      <c r="D2123" s="4" t="inlineStr">
        <is>
          <t>-</t>
        </is>
      </c>
      <c r="E2123" s="4" t="inlineStr">
        <is>
          <t>7º PAV.</t>
        </is>
      </c>
      <c r="F2123" s="119" t="n">
        <v>46427</v>
      </c>
      <c r="G2123" s="119" t="n">
        <v>46436</v>
      </c>
      <c r="H2123" s="119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26750558</v>
      </c>
      <c r="C2124" s="4" t="inlineStr">
        <is>
          <t>REVESTIMENTO PORCELANATO PAREDE</t>
        </is>
      </c>
      <c r="D2124" s="4" t="inlineStr">
        <is>
          <t>-</t>
        </is>
      </c>
      <c r="E2124" s="4" t="inlineStr">
        <is>
          <t>4º SUBSOLO - ÁREAS TÉCNICAS</t>
        </is>
      </c>
      <c r="F2124" s="119" t="n">
        <v>46428</v>
      </c>
      <c r="G2124" s="119" t="n">
        <v>46434</v>
      </c>
      <c r="H2124" s="119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26750536</v>
      </c>
      <c r="C2125" s="4" t="inlineStr">
        <is>
          <t>ESQUADRIA DE ALUMINIO</t>
        </is>
      </c>
      <c r="D2125" s="4" t="inlineStr">
        <is>
          <t>-</t>
        </is>
      </c>
      <c r="E2125" s="4" t="inlineStr">
        <is>
          <t>2º SUBSOLO - ÁREAS TECNICAS</t>
        </is>
      </c>
      <c r="F2125" s="119" t="n">
        <v>46428</v>
      </c>
      <c r="G2125" s="119" t="n">
        <v>46434</v>
      </c>
      <c r="H2125" s="119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26707665</v>
      </c>
      <c r="C2126" s="4" t="inlineStr">
        <is>
          <t>PRUMADA DE INCÊNDIO</t>
        </is>
      </c>
      <c r="D2126" s="4" t="inlineStr">
        <is>
          <t>-</t>
        </is>
      </c>
      <c r="E2126" s="4" t="inlineStr">
        <is>
          <t>1º PAV. - TÉRREO - LOJA 06, 07, 08</t>
        </is>
      </c>
      <c r="F2126" s="119" t="n">
        <v>46428</v>
      </c>
      <c r="G2126" s="119" t="n">
        <v>46448</v>
      </c>
      <c r="H2126" s="119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26707645</v>
      </c>
      <c r="C2127" s="4" t="inlineStr">
        <is>
          <t>ALVENARIA</t>
        </is>
      </c>
      <c r="D2127" s="4" t="inlineStr">
        <is>
          <t>-</t>
        </is>
      </c>
      <c r="E2127" s="4" t="inlineStr">
        <is>
          <t>1º PAV. - TÉRREO - LOJA 09, 10, 11</t>
        </is>
      </c>
      <c r="F2127" s="119" t="n">
        <v>46428</v>
      </c>
      <c r="G2127" s="119" t="n">
        <v>46461</v>
      </c>
      <c r="H2127" s="119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26743279</v>
      </c>
      <c r="C2128" s="4" t="inlineStr">
        <is>
          <t>PRUMADA DE INCÊNDIO</t>
        </is>
      </c>
      <c r="D2128" s="4" t="inlineStr">
        <is>
          <t>-</t>
        </is>
      </c>
      <c r="E2128" s="4" t="inlineStr">
        <is>
          <t>14º PAV.</t>
        </is>
      </c>
      <c r="F2128" s="119" t="n">
        <v>46428</v>
      </c>
      <c r="G2128" s="119" t="n">
        <v>46437</v>
      </c>
      <c r="H2128" s="119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26743240</v>
      </c>
      <c r="C2129" s="4" t="inlineStr">
        <is>
          <t>ALVENARIA</t>
        </is>
      </c>
      <c r="D2129" s="4" t="inlineStr">
        <is>
          <t>-</t>
        </is>
      </c>
      <c r="E2129" s="4" t="inlineStr">
        <is>
          <t>15º PAV.</t>
        </is>
      </c>
      <c r="F2129" s="119" t="n">
        <v>46428</v>
      </c>
      <c r="G2129" s="119" t="n">
        <v>46437</v>
      </c>
      <c r="H2129" s="119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26743489</v>
      </c>
      <c r="C2130" s="4" t="inlineStr">
        <is>
          <t>MONTANTES DO DRYWALL</t>
        </is>
      </c>
      <c r="D2130" s="4" t="inlineStr">
        <is>
          <t>-</t>
        </is>
      </c>
      <c r="E2130" s="4" t="inlineStr">
        <is>
          <t>8º PAV.</t>
        </is>
      </c>
      <c r="F2130" s="119" t="n">
        <v>46429</v>
      </c>
      <c r="G2130" s="119" t="n">
        <v>46436</v>
      </c>
      <c r="H2130" s="119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26744790</v>
      </c>
      <c r="C2131" s="4" t="inlineStr">
        <is>
          <t>PRUMADA HIDROSSANITÁRIA</t>
        </is>
      </c>
      <c r="D2131" s="4" t="inlineStr">
        <is>
          <t>-</t>
        </is>
      </c>
      <c r="E2131" s="4" t="inlineStr">
        <is>
          <t>3º PV. PILOTIS - GOURMET 1 E 2</t>
        </is>
      </c>
      <c r="F2131" s="119" t="n">
        <v>46433</v>
      </c>
      <c r="G2131" s="119" t="n">
        <v>46444</v>
      </c>
      <c r="H2131" s="119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26743451</v>
      </c>
      <c r="C2132" s="4" t="inlineStr">
        <is>
          <t>CONTRAPISO</t>
        </is>
      </c>
      <c r="D2132" s="4" t="inlineStr">
        <is>
          <t>-</t>
        </is>
      </c>
      <c r="E2132" s="4" t="inlineStr">
        <is>
          <t>9º PAV.</t>
        </is>
      </c>
      <c r="F2132" s="119" t="n">
        <v>46433</v>
      </c>
      <c r="G2132" s="119" t="n">
        <v>46440</v>
      </c>
      <c r="H2132" s="119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26743420</v>
      </c>
      <c r="C2133" s="4" t="inlineStr">
        <is>
          <t>GÁS PISO</t>
        </is>
      </c>
      <c r="D2133" s="4" t="inlineStr">
        <is>
          <t>-</t>
        </is>
      </c>
      <c r="E2133" s="4" t="inlineStr">
        <is>
          <t>10º PAV.</t>
        </is>
      </c>
      <c r="F2133" s="119" t="n">
        <v>46433</v>
      </c>
      <c r="G2133" s="119" t="n">
        <v>46442</v>
      </c>
      <c r="H2133" s="119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26743376</v>
      </c>
      <c r="C2134" s="4" t="inlineStr">
        <is>
          <t>REBOCO INTERNO</t>
        </is>
      </c>
      <c r="D2134" s="4" t="inlineStr">
        <is>
          <t>-</t>
        </is>
      </c>
      <c r="E2134" s="4" t="inlineStr">
        <is>
          <t>11º PAV.</t>
        </is>
      </c>
      <c r="F2134" s="119" t="n">
        <v>46433</v>
      </c>
      <c r="G2134" s="119" t="n">
        <v>46442</v>
      </c>
      <c r="H2134" s="119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26743338</v>
      </c>
      <c r="C2135" s="4" t="inlineStr">
        <is>
          <t>CONTRAMARCO</t>
        </is>
      </c>
      <c r="D2135" s="4" t="inlineStr">
        <is>
          <t>-</t>
        </is>
      </c>
      <c r="E2135" s="4" t="inlineStr">
        <is>
          <t>12º PAV.</t>
        </is>
      </c>
      <c r="F2135" s="119" t="n">
        <v>46433</v>
      </c>
      <c r="G2135" s="119" t="n">
        <v>46442</v>
      </c>
      <c r="H2135" s="119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24939034</v>
      </c>
      <c r="C2136" s="4" t="inlineStr">
        <is>
          <t>ESTRUTURA TORRE - MEDIÇÃO</t>
        </is>
      </c>
      <c r="D2136" s="4" t="inlineStr">
        <is>
          <t>-</t>
        </is>
      </c>
      <c r="E2136" s="4" t="inlineStr">
        <is>
          <t>22º PAV.</t>
        </is>
      </c>
      <c r="F2136" s="119" t="n">
        <v>46433</v>
      </c>
      <c r="G2136" s="119" t="n">
        <v>46441</v>
      </c>
      <c r="H2136" s="119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9360023</v>
      </c>
      <c r="C2137" s="4" t="inlineStr">
        <is>
          <t>ESTRUTURA TORRE - MEDIÇÃO</t>
        </is>
      </c>
      <c r="D2137" s="4" t="inlineStr">
        <is>
          <t>Forma Pilar</t>
        </is>
      </c>
      <c r="E2137" s="4" t="inlineStr">
        <is>
          <t>22º PAV.</t>
        </is>
      </c>
      <c r="F2137" s="119" t="n">
        <v>46433</v>
      </c>
      <c r="G2137" s="119" t="n">
        <v>46435</v>
      </c>
      <c r="H2137" s="119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9360024</v>
      </c>
      <c r="C2138" s="4" t="inlineStr">
        <is>
          <t>ESTRUTURA TORRE - MEDIÇÃO</t>
        </is>
      </c>
      <c r="D2138" s="4" t="inlineStr">
        <is>
          <t>Armação Pilar</t>
        </is>
      </c>
      <c r="E2138" s="4" t="inlineStr">
        <is>
          <t>22º PAV.</t>
        </is>
      </c>
      <c r="F2138" s="119" t="n">
        <v>46433</v>
      </c>
      <c r="G2138" s="119" t="n">
        <v>46435</v>
      </c>
      <c r="H2138" s="119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9360025</v>
      </c>
      <c r="C2139" s="4" t="inlineStr">
        <is>
          <t>ESTRUTURA TORRE - MEDIÇÃO</t>
        </is>
      </c>
      <c r="D2139" s="4" t="inlineStr">
        <is>
          <t>Escoramento</t>
        </is>
      </c>
      <c r="E2139" s="4" t="inlineStr">
        <is>
          <t>22º PAV.</t>
        </is>
      </c>
      <c r="F2139" s="119" t="n">
        <v>46434</v>
      </c>
      <c r="G2139" s="119" t="n">
        <v>46436</v>
      </c>
      <c r="H2139" s="119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9360026</v>
      </c>
      <c r="C2140" s="4" t="inlineStr">
        <is>
          <t>ESTRUTURA TORRE - MEDIÇÃO</t>
        </is>
      </c>
      <c r="D2140" s="4" t="inlineStr">
        <is>
          <t>Concretagem Pilar</t>
        </is>
      </c>
      <c r="E2140" s="4" t="inlineStr">
        <is>
          <t>22º PAV.</t>
        </is>
      </c>
      <c r="F2140" s="119" t="n">
        <v>46437</v>
      </c>
      <c r="G2140" s="119" t="n">
        <v>46437</v>
      </c>
      <c r="H2140" s="119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9360027</v>
      </c>
      <c r="C2141" s="4" t="inlineStr">
        <is>
          <t>ESTRUTURA TORRE - MEDIÇÃO</t>
        </is>
      </c>
      <c r="D2141" s="4" t="inlineStr">
        <is>
          <t>Forma Vigas e Lajes</t>
        </is>
      </c>
      <c r="E2141" s="4" t="inlineStr">
        <is>
          <t>22º PAV.</t>
        </is>
      </c>
      <c r="F2141" s="119" t="n">
        <v>46440</v>
      </c>
      <c r="G2141" s="119" t="n">
        <v>46441</v>
      </c>
      <c r="H2141" s="119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9360028</v>
      </c>
      <c r="C2142" s="4" t="inlineStr">
        <is>
          <t>ESTRUTURA TORRE - MEDIÇÃO</t>
        </is>
      </c>
      <c r="D2142" s="4" t="inlineStr">
        <is>
          <t>Armação Vigas e Lajes</t>
        </is>
      </c>
      <c r="E2142" s="4" t="inlineStr">
        <is>
          <t>22º PAV.</t>
        </is>
      </c>
      <c r="F2142" s="119" t="n">
        <v>46441</v>
      </c>
      <c r="G2142" s="119" t="n">
        <v>46441</v>
      </c>
      <c r="H2142" s="119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9360029</v>
      </c>
      <c r="C2143" s="4" t="inlineStr">
        <is>
          <t>ESTRUTURA TORRE - MEDIÇÃO</t>
        </is>
      </c>
      <c r="D2143" s="4" t="inlineStr">
        <is>
          <t>Passagem Hidráulica</t>
        </is>
      </c>
      <c r="E2143" s="4" t="inlineStr">
        <is>
          <t>22º PAV.</t>
        </is>
      </c>
      <c r="F2143" s="119" t="n">
        <v>46440</v>
      </c>
      <c r="G2143" s="119" t="n">
        <v>46440</v>
      </c>
      <c r="H2143" s="119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9360030</v>
      </c>
      <c r="C2144" s="4" t="inlineStr">
        <is>
          <t>ESTRUTURA TORRE - MEDIÇÃO</t>
        </is>
      </c>
      <c r="D2144" s="4" t="inlineStr">
        <is>
          <t>Passagem Elétrica</t>
        </is>
      </c>
      <c r="E2144" s="4" t="inlineStr">
        <is>
          <t>22º PAV.</t>
        </is>
      </c>
      <c r="F2144" s="119" t="n">
        <v>46440</v>
      </c>
      <c r="G2144" s="119" t="n">
        <v>46440</v>
      </c>
      <c r="H2144" s="119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9360031</v>
      </c>
      <c r="C2145" s="4" t="inlineStr">
        <is>
          <t>ESTRUTURA TORRE - MEDIÇÃO</t>
        </is>
      </c>
      <c r="D2145" s="4" t="inlineStr">
        <is>
          <t>Concretagem</t>
        </is>
      </c>
      <c r="E2145" s="4" t="inlineStr">
        <is>
          <t>22º PAV.</t>
        </is>
      </c>
      <c r="F2145" s="119" t="n">
        <v>46441</v>
      </c>
      <c r="G2145" s="119" t="n">
        <v>46441</v>
      </c>
      <c r="H2145" s="119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26707664</v>
      </c>
      <c r="C2146" s="4" t="inlineStr">
        <is>
          <t>PRUMADA HIDROSSANITÁRIA</t>
        </is>
      </c>
      <c r="D2146" s="4" t="inlineStr">
        <is>
          <t>-</t>
        </is>
      </c>
      <c r="E2146" s="4" t="inlineStr">
        <is>
          <t>1º PAV. - TÉRREO - LOJA 06, 07, 08</t>
        </is>
      </c>
      <c r="F2146" s="119" t="n">
        <v>46434</v>
      </c>
      <c r="G2146" s="119" t="n">
        <v>46456</v>
      </c>
      <c r="H2146" s="119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26743322</v>
      </c>
      <c r="C2147" s="4" t="inlineStr">
        <is>
          <t>INSTALAÇÕES EMBUTIDAS NA ALVENARIA</t>
        </is>
      </c>
      <c r="D2147" s="4" t="inlineStr">
        <is>
          <t>-</t>
        </is>
      </c>
      <c r="E2147" s="4" t="inlineStr">
        <is>
          <t>13º PAV.</t>
        </is>
      </c>
      <c r="F2147" s="119" t="n">
        <v>46434</v>
      </c>
      <c r="G2147" s="119" t="n">
        <v>46443</v>
      </c>
      <c r="H2147" s="119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29844467</v>
      </c>
      <c r="C2148" s="4" t="inlineStr">
        <is>
          <t>TALISCAMENTO</t>
        </is>
      </c>
      <c r="D2148" s="4" t="inlineStr">
        <is>
          <t>-</t>
        </is>
      </c>
      <c r="E2148" s="4" t="inlineStr">
        <is>
          <t>13º PAV.</t>
        </is>
      </c>
      <c r="F2148" s="119" t="n">
        <v>46434</v>
      </c>
      <c r="G2148" s="119" t="n">
        <v>46442</v>
      </c>
      <c r="H2148" s="119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26743278</v>
      </c>
      <c r="C2149" s="4" t="inlineStr">
        <is>
          <t>PRUMADA HIDROSSANITÁRIA</t>
        </is>
      </c>
      <c r="D2149" s="4" t="inlineStr">
        <is>
          <t>-</t>
        </is>
      </c>
      <c r="E2149" s="4" t="inlineStr">
        <is>
          <t>14º PAV.</t>
        </is>
      </c>
      <c r="F2149" s="119" t="n">
        <v>46434</v>
      </c>
      <c r="G2149" s="119" t="n">
        <v>46443</v>
      </c>
      <c r="H2149" s="119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29844643</v>
      </c>
      <c r="C2150" s="4" t="inlineStr">
        <is>
          <t>PRUMADA ELÉTRICA (INFRA)</t>
        </is>
      </c>
      <c r="D2150" s="4" t="inlineStr">
        <is>
          <t>-</t>
        </is>
      </c>
      <c r="E2150" s="4" t="inlineStr">
        <is>
          <t>14º PAV.</t>
        </is>
      </c>
      <c r="F2150" s="119" t="n">
        <v>46434</v>
      </c>
      <c r="G2150" s="119" t="n">
        <v>46443</v>
      </c>
      <c r="H2150" s="119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26750554</v>
      </c>
      <c r="C2151" s="4" t="inlineStr">
        <is>
          <t>FORRO</t>
        </is>
      </c>
      <c r="D2151" s="4" t="inlineStr">
        <is>
          <t>-</t>
        </is>
      </c>
      <c r="E2151" s="4" t="inlineStr">
        <is>
          <t>4º SUBSOLO - ÁREAS TÉCNICAS</t>
        </is>
      </c>
      <c r="F2151" s="119" t="n">
        <v>46435</v>
      </c>
      <c r="G2151" s="119" t="n">
        <v>46441</v>
      </c>
      <c r="H2151" s="119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26750540</v>
      </c>
      <c r="C2152" s="4" t="inlineStr">
        <is>
          <t>TEXTURA</t>
        </is>
      </c>
      <c r="D2152" s="4" t="inlineStr">
        <is>
          <t>-</t>
        </is>
      </c>
      <c r="E2152" s="4" t="inlineStr">
        <is>
          <t>2º SUBSOLO - ÁREAS TECNICAS</t>
        </is>
      </c>
      <c r="F2152" s="119" t="n">
        <v>46435</v>
      </c>
      <c r="G2152" s="119" t="n">
        <v>46441</v>
      </c>
      <c r="H2152" s="119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29844382</v>
      </c>
      <c r="C2153" s="4" t="inlineStr">
        <is>
          <t>ENCUNHAMENTO</t>
        </is>
      </c>
      <c r="D2153" s="4" t="inlineStr">
        <is>
          <t>-</t>
        </is>
      </c>
      <c r="E2153" s="4" t="inlineStr">
        <is>
          <t>14º PAV.</t>
        </is>
      </c>
      <c r="F2153" s="119" t="n">
        <v>46436</v>
      </c>
      <c r="G2153" s="119" t="n">
        <v>46447</v>
      </c>
      <c r="H2153" s="119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26743629</v>
      </c>
      <c r="C2154" s="4" t="inlineStr">
        <is>
          <t>REVESTIMENTO PORCELANATO PAREDE</t>
        </is>
      </c>
      <c r="D2154" s="4" t="inlineStr">
        <is>
          <t>-</t>
        </is>
      </c>
      <c r="E2154" s="4" t="inlineStr">
        <is>
          <t>4º PAV.</t>
        </is>
      </c>
      <c r="F2154" s="119" t="n">
        <v>46437</v>
      </c>
      <c r="G2154" s="119" t="n">
        <v>46448</v>
      </c>
      <c r="H2154" s="119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26743591</v>
      </c>
      <c r="C2155" s="4" t="inlineStr">
        <is>
          <t>IMPERMEABILIZAÇÃO</t>
        </is>
      </c>
      <c r="D2155" s="4" t="inlineStr">
        <is>
          <t>-</t>
        </is>
      </c>
      <c r="E2155" s="4" t="inlineStr">
        <is>
          <t>5º PAV.</t>
        </is>
      </c>
      <c r="F2155" s="119" t="n">
        <v>46437</v>
      </c>
      <c r="G2155" s="119" t="n">
        <v>46448</v>
      </c>
      <c r="H2155" s="119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26743564</v>
      </c>
      <c r="C2156" s="4" t="inlineStr">
        <is>
          <t>DRYWALL 2º FACE</t>
        </is>
      </c>
      <c r="D2156" s="4" t="inlineStr">
        <is>
          <t>-</t>
        </is>
      </c>
      <c r="E2156" s="4" t="inlineStr">
        <is>
          <t>6º PAV.</t>
        </is>
      </c>
      <c r="F2156" s="119" t="n">
        <v>46437</v>
      </c>
      <c r="G2156" s="119" t="n">
        <v>46448</v>
      </c>
      <c r="H2156" s="119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26743528</v>
      </c>
      <c r="C2157" s="4" t="inlineStr">
        <is>
          <t>DISTRIBUIÇÃO HIDROSSANITÁRIA</t>
        </is>
      </c>
      <c r="D2157" s="4" t="inlineStr">
        <is>
          <t>-</t>
        </is>
      </c>
      <c r="E2157" s="4" t="inlineStr">
        <is>
          <t>7º PAV.</t>
        </is>
      </c>
      <c r="F2157" s="119" t="n">
        <v>46437</v>
      </c>
      <c r="G2157" s="119" t="n">
        <v>46448</v>
      </c>
      <c r="H2157" s="119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26743511</v>
      </c>
      <c r="C2158" s="4" t="inlineStr">
        <is>
          <t>DISTRIBUIÇÃO ELÉTRICA / QUADRO</t>
        </is>
      </c>
      <c r="D2158" s="4" t="inlineStr">
        <is>
          <t>-</t>
        </is>
      </c>
      <c r="E2158" s="4" t="inlineStr">
        <is>
          <t>7º PAV.</t>
        </is>
      </c>
      <c r="F2158" s="119" t="n">
        <v>46437</v>
      </c>
      <c r="G2158" s="119" t="n">
        <v>46448</v>
      </c>
      <c r="H2158" s="119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26743510</v>
      </c>
      <c r="C2159" s="4" t="inlineStr">
        <is>
          <t>INFRA DE AR CONDICIONADO</t>
        </is>
      </c>
      <c r="D2159" s="4" t="inlineStr">
        <is>
          <t>-</t>
        </is>
      </c>
      <c r="E2159" s="4" t="inlineStr">
        <is>
          <t>7º PAV.</t>
        </is>
      </c>
      <c r="F2159" s="119" t="n">
        <v>46437</v>
      </c>
      <c r="G2159" s="119" t="n">
        <v>46448</v>
      </c>
      <c r="H2159" s="119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26743529</v>
      </c>
      <c r="C2160" s="4" t="inlineStr">
        <is>
          <t>GÁS PAREDE</t>
        </is>
      </c>
      <c r="D2160" s="4" t="inlineStr">
        <is>
          <t>-</t>
        </is>
      </c>
      <c r="E2160" s="4" t="inlineStr">
        <is>
          <t>7º PAV.</t>
        </is>
      </c>
      <c r="F2160" s="119" t="n">
        <v>46437</v>
      </c>
      <c r="G2160" s="119" t="n">
        <v>46448</v>
      </c>
      <c r="H2160" s="119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26743530</v>
      </c>
      <c r="C2161" s="4" t="inlineStr">
        <is>
          <t>REDE HIDROSSANITÁRIA</t>
        </is>
      </c>
      <c r="D2161" s="4" t="inlineStr">
        <is>
          <t>-</t>
        </is>
      </c>
      <c r="E2161" s="4" t="inlineStr">
        <is>
          <t>7º PAV.</t>
        </is>
      </c>
      <c r="F2161" s="119" t="n">
        <v>46437</v>
      </c>
      <c r="G2161" s="119" t="n">
        <v>46448</v>
      </c>
      <c r="H2161" s="119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26743472</v>
      </c>
      <c r="C2162" s="4" t="inlineStr">
        <is>
          <t>DRYWALL 1º FACE</t>
        </is>
      </c>
      <c r="D2162" s="4" t="inlineStr">
        <is>
          <t>-</t>
        </is>
      </c>
      <c r="E2162" s="4" t="inlineStr">
        <is>
          <t>8º PAV.</t>
        </is>
      </c>
      <c r="F2162" s="119" t="n">
        <v>46437</v>
      </c>
      <c r="G2162" s="119" t="n">
        <v>46448</v>
      </c>
      <c r="H2162" s="119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26743242</v>
      </c>
      <c r="C2163" s="4" t="inlineStr">
        <is>
          <t>PRUMADA DE INCÊNDIO</t>
        </is>
      </c>
      <c r="D2163" s="4" t="inlineStr">
        <is>
          <t>-</t>
        </is>
      </c>
      <c r="E2163" s="4" t="inlineStr">
        <is>
          <t>15º PAV.</t>
        </is>
      </c>
      <c r="F2163" s="119" t="n">
        <v>46440</v>
      </c>
      <c r="G2163" s="119" t="n">
        <v>46449</v>
      </c>
      <c r="H2163" s="119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26743203</v>
      </c>
      <c r="C2164" s="4" t="inlineStr">
        <is>
          <t>ALVENARIA</t>
        </is>
      </c>
      <c r="D2164" s="4" t="inlineStr">
        <is>
          <t>-</t>
        </is>
      </c>
      <c r="E2164" s="4" t="inlineStr">
        <is>
          <t>16º PAV.</t>
        </is>
      </c>
      <c r="F2164" s="119" t="n">
        <v>46440</v>
      </c>
      <c r="G2164" s="119" t="n">
        <v>46449</v>
      </c>
      <c r="H2164" s="119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29844627</v>
      </c>
      <c r="C2165" s="4" t="inlineStr">
        <is>
          <t>PRUMADA ELÉTRICA (INFRA)</t>
        </is>
      </c>
      <c r="D2165" s="4" t="inlineStr">
        <is>
          <t>-</t>
        </is>
      </c>
      <c r="E2165" s="4" t="inlineStr">
        <is>
          <t>2º SUBSOLO</t>
        </is>
      </c>
      <c r="F2165" s="119" t="n">
        <v>46441</v>
      </c>
      <c r="G2165" s="119" t="n">
        <v>46450</v>
      </c>
      <c r="H2165" s="119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26744328</v>
      </c>
      <c r="C2166" s="4" t="inlineStr">
        <is>
          <t>IMPERMEABILIZAÇÃO MANTA</t>
        </is>
      </c>
      <c r="D2166" s="4" t="inlineStr">
        <is>
          <t>-</t>
        </is>
      </c>
      <c r="E2166" s="4" t="inlineStr">
        <is>
          <t>3º PV. PILOTIS - PISCINA DESCOBERTA E DECK</t>
        </is>
      </c>
      <c r="F2166" s="119" t="n">
        <v>46441</v>
      </c>
      <c r="G2166" s="119" t="n">
        <v>46506</v>
      </c>
      <c r="H2166" s="119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26743452</v>
      </c>
      <c r="C2167" s="4" t="inlineStr">
        <is>
          <t>MONTANTES DO DRYWALL</t>
        </is>
      </c>
      <c r="D2167" s="4" t="inlineStr">
        <is>
          <t>-</t>
        </is>
      </c>
      <c r="E2167" s="4" t="inlineStr">
        <is>
          <t>9º PAV.</t>
        </is>
      </c>
      <c r="F2167" s="119" t="n">
        <v>46441</v>
      </c>
      <c r="G2167" s="119" t="n">
        <v>46448</v>
      </c>
      <c r="H2167" s="119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26750555</v>
      </c>
      <c r="C2168" s="4" t="inlineStr">
        <is>
          <t>ESQUADRIA DE ALUMINIO</t>
        </is>
      </c>
      <c r="D2168" s="4" t="inlineStr">
        <is>
          <t>-</t>
        </is>
      </c>
      <c r="E2168" s="4" t="inlineStr">
        <is>
          <t>4º SUBSOLO - ÁREAS TÉCNICAS</t>
        </is>
      </c>
      <c r="F2168" s="119" t="n">
        <v>46442</v>
      </c>
      <c r="G2168" s="119" t="n">
        <v>46448</v>
      </c>
      <c r="H2168" s="119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26743736</v>
      </c>
      <c r="C2169" s="4" t="inlineStr">
        <is>
          <t>INSTALAÇÕES INCÊNDIO</t>
        </is>
      </c>
      <c r="D2169" s="4" t="inlineStr">
        <is>
          <t>-</t>
        </is>
      </c>
      <c r="E2169" s="4" t="inlineStr">
        <is>
          <t>2º SUBSOLO</t>
        </is>
      </c>
      <c r="F2169" s="119" t="n">
        <v>46442</v>
      </c>
      <c r="G2169" s="119" t="n">
        <v>46510</v>
      </c>
      <c r="H2169" s="119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26750541</v>
      </c>
      <c r="C2170" s="4" t="inlineStr">
        <is>
          <t>PINTURA</t>
        </is>
      </c>
      <c r="D2170" s="4" t="inlineStr">
        <is>
          <t>-</t>
        </is>
      </c>
      <c r="E2170" s="4" t="inlineStr">
        <is>
          <t>2º SUBSOLO - ÁREAS TECNICAS</t>
        </is>
      </c>
      <c r="F2170" s="119" t="n">
        <v>46442</v>
      </c>
      <c r="G2170" s="119" t="n">
        <v>46448</v>
      </c>
      <c r="H2170" s="119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24938995</v>
      </c>
      <c r="C2171" s="4" t="inlineStr">
        <is>
          <t>ESTRUTURA TORRE - MEDIÇÃO</t>
        </is>
      </c>
      <c r="D2171" s="4" t="inlineStr">
        <is>
          <t>-</t>
        </is>
      </c>
      <c r="E2171" s="4" t="inlineStr">
        <is>
          <t>23º PAV.</t>
        </is>
      </c>
      <c r="F2171" s="119" t="n">
        <v>46442</v>
      </c>
      <c r="G2171" s="119" t="n">
        <v>46450</v>
      </c>
      <c r="H2171" s="119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9360014</v>
      </c>
      <c r="C2172" s="4" t="inlineStr">
        <is>
          <t>ESTRUTURA TORRE - MEDIÇÃO</t>
        </is>
      </c>
      <c r="D2172" s="4" t="inlineStr">
        <is>
          <t>Forma Pilar</t>
        </is>
      </c>
      <c r="E2172" s="4" t="inlineStr">
        <is>
          <t>23º PAV.</t>
        </is>
      </c>
      <c r="F2172" s="119" t="n">
        <v>46442</v>
      </c>
      <c r="G2172" s="119" t="n">
        <v>46444</v>
      </c>
      <c r="H2172" s="119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9360015</v>
      </c>
      <c r="C2173" s="4" t="inlineStr">
        <is>
          <t>ESTRUTURA TORRE - MEDIÇÃO</t>
        </is>
      </c>
      <c r="D2173" s="4" t="inlineStr">
        <is>
          <t>Armação Pilar</t>
        </is>
      </c>
      <c r="E2173" s="4" t="inlineStr">
        <is>
          <t>23º PAV.</t>
        </is>
      </c>
      <c r="F2173" s="119" t="n">
        <v>46442</v>
      </c>
      <c r="G2173" s="119" t="n">
        <v>46444</v>
      </c>
      <c r="H2173" s="119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9360016</v>
      </c>
      <c r="C2174" s="4" t="inlineStr">
        <is>
          <t>ESTRUTURA TORRE - MEDIÇÃO</t>
        </is>
      </c>
      <c r="D2174" s="4" t="inlineStr">
        <is>
          <t>Escoramento</t>
        </is>
      </c>
      <c r="E2174" s="4" t="inlineStr">
        <is>
          <t>23º PAV.</t>
        </is>
      </c>
      <c r="F2174" s="119" t="n">
        <v>46443</v>
      </c>
      <c r="G2174" s="119" t="n">
        <v>46447</v>
      </c>
      <c r="H2174" s="119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9360017</v>
      </c>
      <c r="C2175" s="4" t="inlineStr">
        <is>
          <t>ESTRUTURA TORRE - MEDIÇÃO</t>
        </is>
      </c>
      <c r="D2175" s="4" t="inlineStr">
        <is>
          <t>Concretagem Pilar</t>
        </is>
      </c>
      <c r="E2175" s="4" t="inlineStr">
        <is>
          <t>23º PAV.</t>
        </is>
      </c>
      <c r="F2175" s="119" t="n">
        <v>46448</v>
      </c>
      <c r="G2175" s="119" t="n">
        <v>46448</v>
      </c>
      <c r="H2175" s="119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9360018</v>
      </c>
      <c r="C2176" s="4" t="inlineStr">
        <is>
          <t>ESTRUTURA TORRE - MEDIÇÃO</t>
        </is>
      </c>
      <c r="D2176" s="4" t="inlineStr">
        <is>
          <t>Forma Vigas e Lajes</t>
        </is>
      </c>
      <c r="E2176" s="4" t="inlineStr">
        <is>
          <t>23º PAV.</t>
        </is>
      </c>
      <c r="F2176" s="119" t="n">
        <v>46449</v>
      </c>
      <c r="G2176" s="119" t="n">
        <v>46450</v>
      </c>
      <c r="H2176" s="119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9360019</v>
      </c>
      <c r="C2177" s="4" t="inlineStr">
        <is>
          <t>ESTRUTURA TORRE - MEDIÇÃO</t>
        </is>
      </c>
      <c r="D2177" s="4" t="inlineStr">
        <is>
          <t>Armação Vigas e Lajes</t>
        </is>
      </c>
      <c r="E2177" s="4" t="inlineStr">
        <is>
          <t>23º PAV.</t>
        </is>
      </c>
      <c r="F2177" s="119" t="n">
        <v>46450</v>
      </c>
      <c r="G2177" s="119" t="n">
        <v>46450</v>
      </c>
      <c r="H2177" s="119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9360020</v>
      </c>
      <c r="C2178" s="4" t="inlineStr">
        <is>
          <t>ESTRUTURA TORRE - MEDIÇÃO</t>
        </is>
      </c>
      <c r="D2178" s="4" t="inlineStr">
        <is>
          <t>Passagem Hidráulica</t>
        </is>
      </c>
      <c r="E2178" s="4" t="inlineStr">
        <is>
          <t>23º PAV.</t>
        </is>
      </c>
      <c r="F2178" s="119" t="n">
        <v>46449</v>
      </c>
      <c r="G2178" s="119" t="n">
        <v>46449</v>
      </c>
      <c r="H2178" s="119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9360021</v>
      </c>
      <c r="C2179" s="4" t="inlineStr">
        <is>
          <t>ESTRUTURA TORRE - MEDIÇÃO</t>
        </is>
      </c>
      <c r="D2179" s="4" t="inlineStr">
        <is>
          <t>Passagem Elétrica</t>
        </is>
      </c>
      <c r="E2179" s="4" t="inlineStr">
        <is>
          <t>23º PAV.</t>
        </is>
      </c>
      <c r="F2179" s="119" t="n">
        <v>46449</v>
      </c>
      <c r="G2179" s="119" t="n">
        <v>46449</v>
      </c>
      <c r="H2179" s="119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9360022</v>
      </c>
      <c r="C2180" s="4" t="inlineStr">
        <is>
          <t>ESTRUTURA TORRE - MEDIÇÃO</t>
        </is>
      </c>
      <c r="D2180" s="4" t="inlineStr">
        <is>
          <t>Concretagem</t>
        </is>
      </c>
      <c r="E2180" s="4" t="inlineStr">
        <is>
          <t>23º PAV.</t>
        </is>
      </c>
      <c r="F2180" s="119" t="n">
        <v>46450</v>
      </c>
      <c r="G2180" s="119" t="n">
        <v>46450</v>
      </c>
      <c r="H2180" s="119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26743414</v>
      </c>
      <c r="C2181" s="4" t="inlineStr">
        <is>
          <t>CONTRAPISO</t>
        </is>
      </c>
      <c r="D2181" s="4" t="inlineStr">
        <is>
          <t>-</t>
        </is>
      </c>
      <c r="E2181" s="4" t="inlineStr">
        <is>
          <t>10º PAV.</t>
        </is>
      </c>
      <c r="F2181" s="119" t="n">
        <v>46443</v>
      </c>
      <c r="G2181" s="119" t="n">
        <v>46450</v>
      </c>
      <c r="H2181" s="119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26743383</v>
      </c>
      <c r="C2182" s="4" t="inlineStr">
        <is>
          <t>GÁS PISO</t>
        </is>
      </c>
      <c r="D2182" s="4" t="inlineStr">
        <is>
          <t>-</t>
        </is>
      </c>
      <c r="E2182" s="4" t="inlineStr">
        <is>
          <t>11º PAV.</t>
        </is>
      </c>
      <c r="F2182" s="119" t="n">
        <v>46443</v>
      </c>
      <c r="G2182" s="119" t="n">
        <v>46456</v>
      </c>
      <c r="H2182" s="119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26743339</v>
      </c>
      <c r="C2183" s="4" t="inlineStr">
        <is>
          <t>REBOCO INTERNO</t>
        </is>
      </c>
      <c r="D2183" s="4" t="inlineStr">
        <is>
          <t>-</t>
        </is>
      </c>
      <c r="E2183" s="4" t="inlineStr">
        <is>
          <t>12º PAV.</t>
        </is>
      </c>
      <c r="F2183" s="119" t="n">
        <v>46443</v>
      </c>
      <c r="G2183" s="119" t="n">
        <v>46456</v>
      </c>
      <c r="H2183" s="119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26743301</v>
      </c>
      <c r="C2184" s="4" t="inlineStr">
        <is>
          <t>CONTRAMARCO</t>
        </is>
      </c>
      <c r="D2184" s="4" t="inlineStr">
        <is>
          <t>-</t>
        </is>
      </c>
      <c r="E2184" s="4" t="inlineStr">
        <is>
          <t>13º PAV.</t>
        </is>
      </c>
      <c r="F2184" s="119" t="n">
        <v>46443</v>
      </c>
      <c r="G2184" s="119" t="n">
        <v>46456</v>
      </c>
      <c r="H2184" s="119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26707702</v>
      </c>
      <c r="C2185" s="4" t="inlineStr">
        <is>
          <t>DRYWALL</t>
        </is>
      </c>
      <c r="D2185" s="4" t="inlineStr">
        <is>
          <t>-</t>
        </is>
      </c>
      <c r="E2185" s="4" t="inlineStr">
        <is>
          <t>1º PAV. - TÉRREO - LOJA 01, 02, 03</t>
        </is>
      </c>
      <c r="F2185" s="119" t="n">
        <v>46444</v>
      </c>
      <c r="G2185" s="119" t="n">
        <v>46468</v>
      </c>
      <c r="H2185" s="119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26707688</v>
      </c>
      <c r="C2186" s="4" t="inlineStr">
        <is>
          <t>MONTANTES DO DRYWALL</t>
        </is>
      </c>
      <c r="D2186" s="4" t="inlineStr">
        <is>
          <t>-</t>
        </is>
      </c>
      <c r="E2186" s="4" t="inlineStr">
        <is>
          <t>1º PAV. - TÉRREO - LOJA 04 E 05</t>
        </is>
      </c>
      <c r="F2186" s="119" t="n">
        <v>46444</v>
      </c>
      <c r="G2186" s="119" t="n">
        <v>46468</v>
      </c>
      <c r="H2186" s="119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26743285</v>
      </c>
      <c r="C2187" s="4" t="inlineStr">
        <is>
          <t>INSTALAÇÕES EMBUTIDAS NA ALVENARIA</t>
        </is>
      </c>
      <c r="D2187" s="4" t="inlineStr">
        <is>
          <t>-</t>
        </is>
      </c>
      <c r="E2187" s="4" t="inlineStr">
        <is>
          <t>14º PAV.</t>
        </is>
      </c>
      <c r="F2187" s="119" t="n">
        <v>46444</v>
      </c>
      <c r="G2187" s="119" t="n">
        <v>46457</v>
      </c>
      <c r="H2187" s="119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29844468</v>
      </c>
      <c r="C2188" s="4" t="inlineStr">
        <is>
          <t>TALISCAMENTO</t>
        </is>
      </c>
      <c r="D2188" s="4" t="inlineStr">
        <is>
          <t>-</t>
        </is>
      </c>
      <c r="E2188" s="4" t="inlineStr">
        <is>
          <t>14º PAV.</t>
        </is>
      </c>
      <c r="F2188" s="119" t="n">
        <v>46444</v>
      </c>
      <c r="G2188" s="119" t="n">
        <v>46456</v>
      </c>
      <c r="H2188" s="119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26743241</v>
      </c>
      <c r="C2189" s="4" t="inlineStr">
        <is>
          <t>PRUMADA HIDROSSANITÁRIA</t>
        </is>
      </c>
      <c r="D2189" s="4" t="inlineStr">
        <is>
          <t>-</t>
        </is>
      </c>
      <c r="E2189" s="4" t="inlineStr">
        <is>
          <t>15º PAV.</t>
        </is>
      </c>
      <c r="F2189" s="119" t="n">
        <v>46444</v>
      </c>
      <c r="G2189" s="119" t="n">
        <v>46457</v>
      </c>
      <c r="H2189" s="119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29844644</v>
      </c>
      <c r="C2190" s="4" t="inlineStr">
        <is>
          <t>PRUMADA ELÉTRICA (INFRA)</t>
        </is>
      </c>
      <c r="D2190" s="4" t="inlineStr">
        <is>
          <t>-</t>
        </is>
      </c>
      <c r="E2190" s="4" t="inlineStr">
        <is>
          <t>15º PAV.</t>
        </is>
      </c>
      <c r="F2190" s="119" t="n">
        <v>46444</v>
      </c>
      <c r="G2190" s="119" t="n">
        <v>46457</v>
      </c>
      <c r="H2190" s="119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26744801</v>
      </c>
      <c r="C2191" s="4" t="inlineStr">
        <is>
          <t>DISTRIBUIÇÃO HIDROSSANITÁRIA</t>
        </is>
      </c>
      <c r="D2191" s="4" t="inlineStr">
        <is>
          <t>-</t>
        </is>
      </c>
      <c r="E2191" s="4" t="inlineStr">
        <is>
          <t>3º PV. PILOTIS - GOURMET 1 E 2</t>
        </is>
      </c>
      <c r="F2191" s="119" t="n">
        <v>46447</v>
      </c>
      <c r="G2191" s="119" t="n">
        <v>46462</v>
      </c>
      <c r="H2191" s="119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26744804</v>
      </c>
      <c r="C2192" s="4" t="inlineStr">
        <is>
          <t>DISTRIBUIÇÃO ELÉTRICA / QUADRO</t>
        </is>
      </c>
      <c r="D2192" s="4" t="inlineStr">
        <is>
          <t>-</t>
        </is>
      </c>
      <c r="E2192" s="4" t="inlineStr">
        <is>
          <t>3º PV. PILOTIS - GOURMET 1 E 2</t>
        </is>
      </c>
      <c r="F2192" s="119" t="n">
        <v>46447</v>
      </c>
      <c r="G2192" s="119" t="n">
        <v>46462</v>
      </c>
      <c r="H2192" s="119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26744803</v>
      </c>
      <c r="C2193" s="4" t="inlineStr">
        <is>
          <t>GÁS</t>
        </is>
      </c>
      <c r="D2193" s="4" t="inlineStr">
        <is>
          <t>-</t>
        </is>
      </c>
      <c r="E2193" s="4" t="inlineStr">
        <is>
          <t>3º PV. PILOTIS - GOURMET 1 E 2</t>
        </is>
      </c>
      <c r="F2193" s="119" t="n">
        <v>46447</v>
      </c>
      <c r="G2193" s="119" t="n">
        <v>46462</v>
      </c>
      <c r="H2193" s="119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29844383</v>
      </c>
      <c r="C2194" s="4" t="inlineStr">
        <is>
          <t>ENCUNHAMENTO</t>
        </is>
      </c>
      <c r="D2194" s="4" t="inlineStr">
        <is>
          <t>-</t>
        </is>
      </c>
      <c r="E2194" s="4" t="inlineStr">
        <is>
          <t>15º PAV.</t>
        </is>
      </c>
      <c r="F2194" s="119" t="n">
        <v>46448</v>
      </c>
      <c r="G2194" s="119" t="n">
        <v>46461</v>
      </c>
      <c r="H2194" s="119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26750559</v>
      </c>
      <c r="C2195" s="4" t="inlineStr">
        <is>
          <t>TEXTURA</t>
        </is>
      </c>
      <c r="D2195" s="4" t="inlineStr">
        <is>
          <t>-</t>
        </is>
      </c>
      <c r="E2195" s="4" t="inlineStr">
        <is>
          <t>4º SUBSOLO - ÁREAS TÉCNICAS</t>
        </is>
      </c>
      <c r="F2195" s="119" t="n">
        <v>46449</v>
      </c>
      <c r="G2195" s="119" t="n">
        <v>46457</v>
      </c>
      <c r="H2195" s="119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26750544</v>
      </c>
      <c r="C2196" s="4" t="inlineStr">
        <is>
          <t>LOUÇAS</t>
        </is>
      </c>
      <c r="D2196" s="4" t="inlineStr">
        <is>
          <t>-</t>
        </is>
      </c>
      <c r="E2196" s="4" t="inlineStr">
        <is>
          <t>2º SUBSOLO - ÁREAS TECNICAS</t>
        </is>
      </c>
      <c r="F2196" s="119" t="n">
        <v>46449</v>
      </c>
      <c r="G2196" s="119" t="n">
        <v>46457</v>
      </c>
      <c r="H2196" s="119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26750542</v>
      </c>
      <c r="C2197" s="4" t="inlineStr">
        <is>
          <t>ACABAMENTOS ELÉTRICOS</t>
        </is>
      </c>
      <c r="D2197" s="4" t="inlineStr">
        <is>
          <t>-</t>
        </is>
      </c>
      <c r="E2197" s="4" t="inlineStr">
        <is>
          <t>2º SUBSOLO - ÁREAS TECNICAS</t>
        </is>
      </c>
      <c r="F2197" s="119" t="n">
        <v>46449</v>
      </c>
      <c r="G2197" s="119" t="n">
        <v>46457</v>
      </c>
      <c r="H2197" s="119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26743645</v>
      </c>
      <c r="C2198" s="4" t="inlineStr">
        <is>
          <t>REVESTIMENTOS PORCELANATO PISO</t>
        </is>
      </c>
      <c r="D2198" s="4" t="inlineStr">
        <is>
          <t>-</t>
        </is>
      </c>
      <c r="E2198" s="4" t="inlineStr">
        <is>
          <t>4º PAV.</t>
        </is>
      </c>
      <c r="F2198" s="119" t="n">
        <v>46449</v>
      </c>
      <c r="G2198" s="119" t="n">
        <v>46462</v>
      </c>
      <c r="H2198" s="119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26743592</v>
      </c>
      <c r="C2199" s="4" t="inlineStr">
        <is>
          <t>REVESTIMENTO PORCELANATO PAREDE</t>
        </is>
      </c>
      <c r="D2199" s="4" t="inlineStr">
        <is>
          <t>-</t>
        </is>
      </c>
      <c r="E2199" s="4" t="inlineStr">
        <is>
          <t>5º PAV.</t>
        </is>
      </c>
      <c r="F2199" s="119" t="n">
        <v>46449</v>
      </c>
      <c r="G2199" s="119" t="n">
        <v>46462</v>
      </c>
      <c r="H2199" s="119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26743554</v>
      </c>
      <c r="C2200" s="4" t="inlineStr">
        <is>
          <t>IMPERMEABILIZAÇÃO</t>
        </is>
      </c>
      <c r="D2200" s="4" t="inlineStr">
        <is>
          <t>-</t>
        </is>
      </c>
      <c r="E2200" s="4" t="inlineStr">
        <is>
          <t>6º PAV.</t>
        </is>
      </c>
      <c r="F2200" s="119" t="n">
        <v>46449</v>
      </c>
      <c r="G2200" s="119" t="n">
        <v>46462</v>
      </c>
      <c r="H2200" s="119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26743527</v>
      </c>
      <c r="C2201" s="4" t="inlineStr">
        <is>
          <t>DRYWALL 2º FACE</t>
        </is>
      </c>
      <c r="D2201" s="4" t="inlineStr">
        <is>
          <t>-</t>
        </is>
      </c>
      <c r="E2201" s="4" t="inlineStr">
        <is>
          <t>7º PAV.</t>
        </is>
      </c>
      <c r="F2201" s="119" t="n">
        <v>46449</v>
      </c>
      <c r="G2201" s="119" t="n">
        <v>46462</v>
      </c>
      <c r="H2201" s="119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26743491</v>
      </c>
      <c r="C2202" s="4" t="inlineStr">
        <is>
          <t>DISTRIBUIÇÃO HIDROSSANITÁRIA</t>
        </is>
      </c>
      <c r="D2202" s="4" t="inlineStr">
        <is>
          <t>-</t>
        </is>
      </c>
      <c r="E2202" s="4" t="inlineStr">
        <is>
          <t>8º PAV.</t>
        </is>
      </c>
      <c r="F2202" s="119" t="n">
        <v>46449</v>
      </c>
      <c r="G2202" s="119" t="n">
        <v>46462</v>
      </c>
      <c r="H2202" s="119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26743474</v>
      </c>
      <c r="C2203" s="4" t="inlineStr">
        <is>
          <t>DISTRIBUIÇÃO ELÉTRICA / QUADRO</t>
        </is>
      </c>
      <c r="D2203" s="4" t="inlineStr">
        <is>
          <t>-</t>
        </is>
      </c>
      <c r="E2203" s="4" t="inlineStr">
        <is>
          <t>8º PAV.</t>
        </is>
      </c>
      <c r="F2203" s="119" t="n">
        <v>46449</v>
      </c>
      <c r="G2203" s="119" t="n">
        <v>46462</v>
      </c>
      <c r="H2203" s="119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26743473</v>
      </c>
      <c r="C2204" s="4" t="inlineStr">
        <is>
          <t>INFRA DE AR CONDICIONADO</t>
        </is>
      </c>
      <c r="D2204" s="4" t="inlineStr">
        <is>
          <t>-</t>
        </is>
      </c>
      <c r="E2204" s="4" t="inlineStr">
        <is>
          <t>8º PAV.</t>
        </is>
      </c>
      <c r="F2204" s="119" t="n">
        <v>46449</v>
      </c>
      <c r="G2204" s="119" t="n">
        <v>46462</v>
      </c>
      <c r="H2204" s="119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26743492</v>
      </c>
      <c r="C2205" s="4" t="inlineStr">
        <is>
          <t>GÁS PAREDE</t>
        </is>
      </c>
      <c r="D2205" s="4" t="inlineStr">
        <is>
          <t>-</t>
        </is>
      </c>
      <c r="E2205" s="4" t="inlineStr">
        <is>
          <t>8º PAV.</t>
        </is>
      </c>
      <c r="F2205" s="119" t="n">
        <v>46449</v>
      </c>
      <c r="G2205" s="119" t="n">
        <v>46462</v>
      </c>
      <c r="H2205" s="119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26743493</v>
      </c>
      <c r="C2206" s="4" t="inlineStr">
        <is>
          <t>REDE HIDROSSANITÁRIA</t>
        </is>
      </c>
      <c r="D2206" s="4" t="inlineStr">
        <is>
          <t>-</t>
        </is>
      </c>
      <c r="E2206" s="4" t="inlineStr">
        <is>
          <t>8º PAV.</t>
        </is>
      </c>
      <c r="F2206" s="119" t="n">
        <v>46449</v>
      </c>
      <c r="G2206" s="119" t="n">
        <v>46462</v>
      </c>
      <c r="H2206" s="119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26743435</v>
      </c>
      <c r="C2207" s="4" t="inlineStr">
        <is>
          <t>DRYWALL 1º FACE</t>
        </is>
      </c>
      <c r="D2207" s="4" t="inlineStr">
        <is>
          <t>-</t>
        </is>
      </c>
      <c r="E2207" s="4" t="inlineStr">
        <is>
          <t>9º PAV.</t>
        </is>
      </c>
      <c r="F2207" s="119" t="n">
        <v>46449</v>
      </c>
      <c r="G2207" s="119" t="n">
        <v>46462</v>
      </c>
      <c r="H2207" s="119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26743205</v>
      </c>
      <c r="C2208" s="4" t="inlineStr">
        <is>
          <t>PRUMADA DE INCÊNDIO</t>
        </is>
      </c>
      <c r="D2208" s="4" t="inlineStr">
        <is>
          <t>-</t>
        </is>
      </c>
      <c r="E2208" s="4" t="inlineStr">
        <is>
          <t>16º PAV.</t>
        </is>
      </c>
      <c r="F2208" s="119" t="n">
        <v>46450</v>
      </c>
      <c r="G2208" s="119" t="n">
        <v>46463</v>
      </c>
      <c r="H2208" s="119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26743166</v>
      </c>
      <c r="C2209" s="4" t="inlineStr">
        <is>
          <t>ALVENARIA</t>
        </is>
      </c>
      <c r="D2209" s="4" t="inlineStr">
        <is>
          <t>-</t>
        </is>
      </c>
      <c r="E2209" s="4" t="inlineStr">
        <is>
          <t>17º PAV.</t>
        </is>
      </c>
      <c r="F2209" s="119" t="n">
        <v>46450</v>
      </c>
      <c r="G2209" s="119" t="n">
        <v>46463</v>
      </c>
      <c r="H2209" s="119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26743415</v>
      </c>
      <c r="C2210" s="4" t="inlineStr">
        <is>
          <t>MONTANTES DO DRYWALL</t>
        </is>
      </c>
      <c r="D2210" s="4" t="inlineStr">
        <is>
          <t>-</t>
        </is>
      </c>
      <c r="E2210" s="4" t="inlineStr">
        <is>
          <t>10º PAV.</t>
        </is>
      </c>
      <c r="F2210" s="119" t="n">
        <v>46451</v>
      </c>
      <c r="G2210" s="119" t="n">
        <v>46462</v>
      </c>
      <c r="H2210" s="119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24938956</v>
      </c>
      <c r="C2211" s="4" t="inlineStr">
        <is>
          <t>ESTRUTURA TORRE - MEDIÇÃO</t>
        </is>
      </c>
      <c r="D2211" s="4" t="inlineStr">
        <is>
          <t>-</t>
        </is>
      </c>
      <c r="E2211" s="4" t="inlineStr">
        <is>
          <t>24º PAV.</t>
        </is>
      </c>
      <c r="F2211" s="119" t="n">
        <v>46451</v>
      </c>
      <c r="G2211" s="119" t="n">
        <v>46463</v>
      </c>
      <c r="H2211" s="119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9360005</v>
      </c>
      <c r="C2212" s="4" t="inlineStr">
        <is>
          <t>ESTRUTURA TORRE - MEDIÇÃO</t>
        </is>
      </c>
      <c r="D2212" s="4" t="inlineStr">
        <is>
          <t>Forma Pilar</t>
        </is>
      </c>
      <c r="E2212" s="4" t="inlineStr">
        <is>
          <t>24º PAV.</t>
        </is>
      </c>
      <c r="F2212" s="119" t="n">
        <v>46451</v>
      </c>
      <c r="G2212" s="119" t="n">
        <v>46457</v>
      </c>
      <c r="H2212" s="119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9360006</v>
      </c>
      <c r="C2213" s="4" t="inlineStr">
        <is>
          <t>ESTRUTURA TORRE - MEDIÇÃO</t>
        </is>
      </c>
      <c r="D2213" s="4" t="inlineStr">
        <is>
          <t>Armação Pilar</t>
        </is>
      </c>
      <c r="E2213" s="4" t="inlineStr">
        <is>
          <t>24º PAV.</t>
        </is>
      </c>
      <c r="F2213" s="119" t="n">
        <v>46451</v>
      </c>
      <c r="G2213" s="119" t="n">
        <v>46457</v>
      </c>
      <c r="H2213" s="119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9360007</v>
      </c>
      <c r="C2214" s="4" t="inlineStr">
        <is>
          <t>ESTRUTURA TORRE - MEDIÇÃO</t>
        </is>
      </c>
      <c r="D2214" s="4" t="inlineStr">
        <is>
          <t>Escoramento</t>
        </is>
      </c>
      <c r="E2214" s="4" t="inlineStr">
        <is>
          <t>24º PAV.</t>
        </is>
      </c>
      <c r="F2214" s="119" t="n">
        <v>46456</v>
      </c>
      <c r="G2214" s="119" t="n">
        <v>46458</v>
      </c>
      <c r="H2214" s="119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9360008</v>
      </c>
      <c r="C2215" s="4" t="inlineStr">
        <is>
          <t>ESTRUTURA TORRE - MEDIÇÃO</t>
        </is>
      </c>
      <c r="D2215" s="4" t="inlineStr">
        <is>
          <t>Concretagem Pilar</t>
        </is>
      </c>
      <c r="E2215" s="4" t="inlineStr">
        <is>
          <t>24º PAV.</t>
        </is>
      </c>
      <c r="F2215" s="119" t="n">
        <v>46461</v>
      </c>
      <c r="G2215" s="119" t="n">
        <v>46461</v>
      </c>
      <c r="H2215" s="119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9360009</v>
      </c>
      <c r="C2216" s="4" t="inlineStr">
        <is>
          <t>ESTRUTURA TORRE - MEDIÇÃO</t>
        </is>
      </c>
      <c r="D2216" s="4" t="inlineStr">
        <is>
          <t>Forma Vigas e Lajes</t>
        </is>
      </c>
      <c r="E2216" s="4" t="inlineStr">
        <is>
          <t>24º PAV.</t>
        </is>
      </c>
      <c r="F2216" s="119" t="n">
        <v>46462</v>
      </c>
      <c r="G2216" s="119" t="n">
        <v>46463</v>
      </c>
      <c r="H2216" s="119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9360010</v>
      </c>
      <c r="C2217" s="4" t="inlineStr">
        <is>
          <t>ESTRUTURA TORRE - MEDIÇÃO</t>
        </is>
      </c>
      <c r="D2217" s="4" t="inlineStr">
        <is>
          <t>Armação Vigas e Lajes</t>
        </is>
      </c>
      <c r="E2217" s="4" t="inlineStr">
        <is>
          <t>24º PAV.</t>
        </is>
      </c>
      <c r="F2217" s="119" t="n">
        <v>46463</v>
      </c>
      <c r="G2217" s="119" t="n">
        <v>46463</v>
      </c>
      <c r="H2217" s="119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9360011</v>
      </c>
      <c r="C2218" s="4" t="inlineStr">
        <is>
          <t>ESTRUTURA TORRE - MEDIÇÃO</t>
        </is>
      </c>
      <c r="D2218" s="4" t="inlineStr">
        <is>
          <t>Passagem Hidráulica</t>
        </is>
      </c>
      <c r="E2218" s="4" t="inlineStr">
        <is>
          <t>24º PAV.</t>
        </is>
      </c>
      <c r="F2218" s="119" t="n">
        <v>46462</v>
      </c>
      <c r="G2218" s="119" t="n">
        <v>46462</v>
      </c>
      <c r="H2218" s="119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9360012</v>
      </c>
      <c r="C2219" s="4" t="inlineStr">
        <is>
          <t>ESTRUTURA TORRE - MEDIÇÃO</t>
        </is>
      </c>
      <c r="D2219" s="4" t="inlineStr">
        <is>
          <t>Passagem Elétrica</t>
        </is>
      </c>
      <c r="E2219" s="4" t="inlineStr">
        <is>
          <t>24º PAV.</t>
        </is>
      </c>
      <c r="F2219" s="119" t="n">
        <v>46462</v>
      </c>
      <c r="G2219" s="119" t="n">
        <v>46462</v>
      </c>
      <c r="H2219" s="119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9360013</v>
      </c>
      <c r="C2220" s="4" t="inlineStr">
        <is>
          <t>ESTRUTURA TORRE - MEDIÇÃO</t>
        </is>
      </c>
      <c r="D2220" s="4" t="inlineStr">
        <is>
          <t>Concretagem</t>
        </is>
      </c>
      <c r="E2220" s="4" t="inlineStr">
        <is>
          <t>24º PAV.</t>
        </is>
      </c>
      <c r="F2220" s="119" t="n">
        <v>46463</v>
      </c>
      <c r="G2220" s="119" t="n">
        <v>46463</v>
      </c>
      <c r="H2220" s="119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26249671</v>
      </c>
      <c r="C2221" s="4" t="inlineStr">
        <is>
          <t>REBOCO DE FACHADA - FASE 1</t>
        </is>
      </c>
      <c r="D2221" s="4" t="inlineStr">
        <is>
          <t>-</t>
        </is>
      </c>
      <c r="E2221" s="4" t="inlineStr">
        <is>
          <t>FACHADA - ALAMEDA</t>
        </is>
      </c>
      <c r="F2221" s="119" t="n">
        <v>46451</v>
      </c>
      <c r="G2221" s="119" t="n">
        <v>46556</v>
      </c>
      <c r="H2221" s="119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9370048</v>
      </c>
      <c r="C2222" s="4" t="inlineStr">
        <is>
          <t>REBOCO DE FACHADA - FASE 1</t>
        </is>
      </c>
      <c r="D2222" s="4" t="inlineStr">
        <is>
          <t>Balancinho 1</t>
        </is>
      </c>
      <c r="E2222" s="4" t="inlineStr">
        <is>
          <t>FACHADA - ALAMEDA</t>
        </is>
      </c>
      <c r="F2222" s="119" t="n">
        <v>46451</v>
      </c>
      <c r="G2222" s="119" t="n">
        <v>46511</v>
      </c>
      <c r="H2222" s="119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9370049</v>
      </c>
      <c r="C2223" s="4" t="inlineStr">
        <is>
          <t>REBOCO DE FACHADA - FASE 1</t>
        </is>
      </c>
      <c r="D2223" s="4" t="inlineStr">
        <is>
          <t>Balancinho 2</t>
        </is>
      </c>
      <c r="E2223" s="4" t="inlineStr">
        <is>
          <t>FACHADA - ALAMEDA</t>
        </is>
      </c>
      <c r="F2223" s="119" t="n">
        <v>46456</v>
      </c>
      <c r="G2223" s="119" t="n">
        <v>46555</v>
      </c>
      <c r="H2223" s="119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9370050</v>
      </c>
      <c r="C2224" s="4" t="inlineStr">
        <is>
          <t>REBOCO DE FACHADA - FASE 1</t>
        </is>
      </c>
      <c r="D2224" s="4" t="inlineStr">
        <is>
          <t>Balancinho 3</t>
        </is>
      </c>
      <c r="E2224" s="4" t="inlineStr">
        <is>
          <t>FACHADA - ALAMEDA</t>
        </is>
      </c>
      <c r="F2224" s="119" t="n">
        <v>46457</v>
      </c>
      <c r="G2224" s="119" t="n">
        <v>46556</v>
      </c>
      <c r="H2224" s="119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9370051</v>
      </c>
      <c r="C2225" s="4" t="inlineStr">
        <is>
          <t>REBOCO DE FACHADA - FASE 1</t>
        </is>
      </c>
      <c r="D2225" s="4" t="inlineStr">
        <is>
          <t>Balancinho 4</t>
        </is>
      </c>
      <c r="E2225" s="4" t="inlineStr">
        <is>
          <t>FACHADA - ALAMEDA</t>
        </is>
      </c>
      <c r="F2225" s="119" t="n">
        <v>46458</v>
      </c>
      <c r="G2225" s="119" t="n">
        <v>46512</v>
      </c>
      <c r="H2225" s="119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26707669</v>
      </c>
      <c r="C2226" s="4" t="inlineStr">
        <is>
          <t>REBOCO INTERNO</t>
        </is>
      </c>
      <c r="D2226" s="4" t="inlineStr">
        <is>
          <t>-</t>
        </is>
      </c>
      <c r="E2226" s="4" t="inlineStr">
        <is>
          <t>1º PAV. - TÉRREO - LOJA 06, 07, 08</t>
        </is>
      </c>
      <c r="F2226" s="119" t="n">
        <v>46457</v>
      </c>
      <c r="G2226" s="119" t="n">
        <v>46478</v>
      </c>
      <c r="H2226" s="119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26743377</v>
      </c>
      <c r="C2227" s="4" t="inlineStr">
        <is>
          <t>CONTRAPISO</t>
        </is>
      </c>
      <c r="D2227" s="4" t="inlineStr">
        <is>
          <t>-</t>
        </is>
      </c>
      <c r="E2227" s="4" t="inlineStr">
        <is>
          <t>11º PAV.</t>
        </is>
      </c>
      <c r="F2227" s="119" t="n">
        <v>46457</v>
      </c>
      <c r="G2227" s="119" t="n">
        <v>46464</v>
      </c>
      <c r="H2227" s="119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26743346</v>
      </c>
      <c r="C2228" s="4" t="inlineStr">
        <is>
          <t>GÁS PISO</t>
        </is>
      </c>
      <c r="D2228" s="4" t="inlineStr">
        <is>
          <t>-</t>
        </is>
      </c>
      <c r="E2228" s="4" t="inlineStr">
        <is>
          <t>12º PAV.</t>
        </is>
      </c>
      <c r="F2228" s="119" t="n">
        <v>46457</v>
      </c>
      <c r="G2228" s="119" t="n">
        <v>46468</v>
      </c>
      <c r="H2228" s="119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26743302</v>
      </c>
      <c r="C2229" s="4" t="inlineStr">
        <is>
          <t>REBOCO INTERNO</t>
        </is>
      </c>
      <c r="D2229" s="4" t="inlineStr">
        <is>
          <t>-</t>
        </is>
      </c>
      <c r="E2229" s="4" t="inlineStr">
        <is>
          <t>13º PAV.</t>
        </is>
      </c>
      <c r="F2229" s="119" t="n">
        <v>46457</v>
      </c>
      <c r="G2229" s="119" t="n">
        <v>46468</v>
      </c>
      <c r="H2229" s="119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26743264</v>
      </c>
      <c r="C2230" s="4" t="inlineStr">
        <is>
          <t>CONTRAMARCO</t>
        </is>
      </c>
      <c r="D2230" s="4" t="inlineStr">
        <is>
          <t>-</t>
        </is>
      </c>
      <c r="E2230" s="4" t="inlineStr">
        <is>
          <t>14º PAV.</t>
        </is>
      </c>
      <c r="F2230" s="119" t="n">
        <v>46457</v>
      </c>
      <c r="G2230" s="119" t="n">
        <v>46468</v>
      </c>
      <c r="H2230" s="119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26750560</v>
      </c>
      <c r="C2231" s="4" t="inlineStr">
        <is>
          <t>PINTURA</t>
        </is>
      </c>
      <c r="D2231" s="4" t="inlineStr">
        <is>
          <t>-</t>
        </is>
      </c>
      <c r="E2231" s="4" t="inlineStr">
        <is>
          <t>4º SUBSOLO - ÁREAS TÉCNICAS</t>
        </is>
      </c>
      <c r="F2231" s="119" t="n">
        <v>46458</v>
      </c>
      <c r="G2231" s="119" t="n">
        <v>46464</v>
      </c>
      <c r="H2231" s="119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26750543</v>
      </c>
      <c r="C2232" s="4" t="inlineStr">
        <is>
          <t>LIMPEZA FINA</t>
        </is>
      </c>
      <c r="D2232" s="4" t="inlineStr">
        <is>
          <t>-</t>
        </is>
      </c>
      <c r="E2232" s="4" t="inlineStr">
        <is>
          <t>2º SUBSOLO - ÁREAS TECNICAS</t>
        </is>
      </c>
      <c r="F2232" s="119" t="n">
        <v>46458</v>
      </c>
      <c r="G2232" s="119" t="n">
        <v>46464</v>
      </c>
      <c r="H2232" s="119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26743248</v>
      </c>
      <c r="C2233" s="4" t="inlineStr">
        <is>
          <t>INSTALAÇÕES EMBUTIDAS NA ALVENARIA</t>
        </is>
      </c>
      <c r="D2233" s="4" t="inlineStr">
        <is>
          <t>-</t>
        </is>
      </c>
      <c r="E2233" s="4" t="inlineStr">
        <is>
          <t>15º PAV.</t>
        </is>
      </c>
      <c r="F2233" s="119" t="n">
        <v>46458</v>
      </c>
      <c r="G2233" s="119" t="n">
        <v>46469</v>
      </c>
      <c r="H2233" s="119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29844469</v>
      </c>
      <c r="C2234" s="4" t="inlineStr">
        <is>
          <t>TALISCAMENTO</t>
        </is>
      </c>
      <c r="D2234" s="4" t="inlineStr">
        <is>
          <t>-</t>
        </is>
      </c>
      <c r="E2234" s="4" t="inlineStr">
        <is>
          <t>15º PAV.</t>
        </is>
      </c>
      <c r="F2234" s="119" t="n">
        <v>46458</v>
      </c>
      <c r="G2234" s="119" t="n">
        <v>46468</v>
      </c>
      <c r="H2234" s="119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26743204</v>
      </c>
      <c r="C2235" s="4" t="inlineStr">
        <is>
          <t>PRUMADA HIDROSSANITÁRIA</t>
        </is>
      </c>
      <c r="D2235" s="4" t="inlineStr">
        <is>
          <t>-</t>
        </is>
      </c>
      <c r="E2235" s="4" t="inlineStr">
        <is>
          <t>16º PAV.</t>
        </is>
      </c>
      <c r="F2235" s="119" t="n">
        <v>46458</v>
      </c>
      <c r="G2235" s="119" t="n">
        <v>46469</v>
      </c>
      <c r="H2235" s="119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29844645</v>
      </c>
      <c r="C2236" s="4" t="inlineStr">
        <is>
          <t>PRUMADA ELÉTRICA (INFRA)</t>
        </is>
      </c>
      <c r="D2236" s="4" t="inlineStr">
        <is>
          <t>-</t>
        </is>
      </c>
      <c r="E2236" s="4" t="inlineStr">
        <is>
          <t>16º PAV.</t>
        </is>
      </c>
      <c r="F2236" s="119" t="n">
        <v>46458</v>
      </c>
      <c r="G2236" s="119" t="n">
        <v>46469</v>
      </c>
      <c r="H2236" s="119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29844628</v>
      </c>
      <c r="C2237" s="4" t="inlineStr">
        <is>
          <t>PRUMADA ELÉTRICA (INFRA)</t>
        </is>
      </c>
      <c r="D2237" s="4" t="inlineStr">
        <is>
          <t>-</t>
        </is>
      </c>
      <c r="E2237" s="4" t="inlineStr">
        <is>
          <t>1º SUBSOLO</t>
        </is>
      </c>
      <c r="F2237" s="119" t="n">
        <v>46462</v>
      </c>
      <c r="G2237" s="119" t="n">
        <v>46471</v>
      </c>
      <c r="H2237" s="119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26707647</v>
      </c>
      <c r="C2238" s="4" t="inlineStr">
        <is>
          <t>PRUMADA DE INCÊNDIO</t>
        </is>
      </c>
      <c r="D2238" s="4" t="inlineStr">
        <is>
          <t>-</t>
        </is>
      </c>
      <c r="E2238" s="4" t="inlineStr">
        <is>
          <t>1º PAV. - TÉRREO - LOJA 09, 10, 11</t>
        </is>
      </c>
      <c r="F2238" s="119" t="n">
        <v>46462</v>
      </c>
      <c r="G2238" s="119" t="n">
        <v>46483</v>
      </c>
      <c r="H2238" s="119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26745055</v>
      </c>
      <c r="C2239" s="4" t="inlineStr">
        <is>
          <t>ALVENARIA</t>
        </is>
      </c>
      <c r="D2239" s="4" t="inlineStr">
        <is>
          <t>-</t>
        </is>
      </c>
      <c r="E2239" s="4" t="inlineStr">
        <is>
          <t>1º PAV. - TÉRREO -  HALL RES., CIRC., ELEVADORES SOCIAIS, CAIXA DE ESCADA</t>
        </is>
      </c>
      <c r="F2239" s="119" t="n">
        <v>46462</v>
      </c>
      <c r="G2239" s="119" t="n">
        <v>46492</v>
      </c>
      <c r="H2239" s="119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29844384</v>
      </c>
      <c r="C2240" s="4" t="inlineStr">
        <is>
          <t>ENCUNHAMENTO</t>
        </is>
      </c>
      <c r="D2240" s="4" t="inlineStr">
        <is>
          <t>-</t>
        </is>
      </c>
      <c r="E2240" s="4" t="inlineStr">
        <is>
          <t>16º PAV.</t>
        </is>
      </c>
      <c r="F2240" s="119" t="n">
        <v>46462</v>
      </c>
      <c r="G2240" s="119" t="n">
        <v>46471</v>
      </c>
      <c r="H2240" s="119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26744802</v>
      </c>
      <c r="C2241" s="4" t="inlineStr">
        <is>
          <t>SHAFT INTERNO INST. HIDRAÚLICAS</t>
        </is>
      </c>
      <c r="D2241" s="4" t="inlineStr">
        <is>
          <t>-</t>
        </is>
      </c>
      <c r="E2241" s="4" t="inlineStr">
        <is>
          <t>3º PV. PILOTIS - GOURMET 1 E 2</t>
        </is>
      </c>
      <c r="F2241" s="119" t="n">
        <v>46463</v>
      </c>
      <c r="G2241" s="119" t="n">
        <v>46477</v>
      </c>
      <c r="H2241" s="119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26743652</v>
      </c>
      <c r="C2242" s="4" t="inlineStr">
        <is>
          <t>BANCADAS</t>
        </is>
      </c>
      <c r="D2242" s="4" t="inlineStr">
        <is>
          <t>-</t>
        </is>
      </c>
      <c r="E2242" s="4" t="inlineStr">
        <is>
          <t>4º PAV.</t>
        </is>
      </c>
      <c r="F2242" s="119" t="n">
        <v>46463</v>
      </c>
      <c r="G2242" s="119" t="n">
        <v>46475</v>
      </c>
      <c r="H2242" s="119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26743608</v>
      </c>
      <c r="C2243" s="4" t="inlineStr">
        <is>
          <t>REVESTIMENTOS PORCELANATO PISO</t>
        </is>
      </c>
      <c r="D2243" s="4" t="inlineStr">
        <is>
          <t>-</t>
        </is>
      </c>
      <c r="E2243" s="4" t="inlineStr">
        <is>
          <t>5º PAV.</t>
        </is>
      </c>
      <c r="F2243" s="119" t="n">
        <v>46463</v>
      </c>
      <c r="G2243" s="119" t="n">
        <v>46475</v>
      </c>
      <c r="H2243" s="119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26743555</v>
      </c>
      <c r="C2244" s="4" t="inlineStr">
        <is>
          <t>REVESTIMENTO PORCELANATO PAREDE</t>
        </is>
      </c>
      <c r="D2244" s="4" t="inlineStr">
        <is>
          <t>-</t>
        </is>
      </c>
      <c r="E2244" s="4" t="inlineStr">
        <is>
          <t>6º PAV.</t>
        </is>
      </c>
      <c r="F2244" s="119" t="n">
        <v>46463</v>
      </c>
      <c r="G2244" s="119" t="n">
        <v>46475</v>
      </c>
      <c r="H2244" s="119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26743517</v>
      </c>
      <c r="C2245" s="4" t="inlineStr">
        <is>
          <t>IMPERMEABILIZAÇÃO</t>
        </is>
      </c>
      <c r="D2245" s="4" t="inlineStr">
        <is>
          <t>-</t>
        </is>
      </c>
      <c r="E2245" s="4" t="inlineStr">
        <is>
          <t>7º PAV.</t>
        </is>
      </c>
      <c r="F2245" s="119" t="n">
        <v>46463</v>
      </c>
      <c r="G2245" s="119" t="n">
        <v>46475</v>
      </c>
      <c r="H2245" s="119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26743490</v>
      </c>
      <c r="C2246" s="4" t="inlineStr">
        <is>
          <t>DRYWALL 2º FACE</t>
        </is>
      </c>
      <c r="D2246" s="4" t="inlineStr">
        <is>
          <t>-</t>
        </is>
      </c>
      <c r="E2246" s="4" t="inlineStr">
        <is>
          <t>8º PAV.</t>
        </is>
      </c>
      <c r="F2246" s="119" t="n">
        <v>46463</v>
      </c>
      <c r="G2246" s="119" t="n">
        <v>46475</v>
      </c>
      <c r="H2246" s="119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26743454</v>
      </c>
      <c r="C2247" s="4" t="inlineStr">
        <is>
          <t>DISTRIBUIÇÃO HIDROSSANITÁRIA</t>
        </is>
      </c>
      <c r="D2247" s="4" t="inlineStr">
        <is>
          <t>-</t>
        </is>
      </c>
      <c r="E2247" s="4" t="inlineStr">
        <is>
          <t>9º PAV.</t>
        </is>
      </c>
      <c r="F2247" s="119" t="n">
        <v>46463</v>
      </c>
      <c r="G2247" s="119" t="n">
        <v>46475</v>
      </c>
      <c r="H2247" s="119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26743437</v>
      </c>
      <c r="C2248" s="4" t="inlineStr">
        <is>
          <t>DISTRIBUIÇÃO ELÉTRICA / QUADRO</t>
        </is>
      </c>
      <c r="D2248" s="4" t="inlineStr">
        <is>
          <t>-</t>
        </is>
      </c>
      <c r="E2248" s="4" t="inlineStr">
        <is>
          <t>9º PAV.</t>
        </is>
      </c>
      <c r="F2248" s="119" t="n">
        <v>46463</v>
      </c>
      <c r="G2248" s="119" t="n">
        <v>46475</v>
      </c>
      <c r="H2248" s="119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26743436</v>
      </c>
      <c r="C2249" s="4" t="inlineStr">
        <is>
          <t>INFRA DE AR CONDICIONADO</t>
        </is>
      </c>
      <c r="D2249" s="4" t="inlineStr">
        <is>
          <t>-</t>
        </is>
      </c>
      <c r="E2249" s="4" t="inlineStr">
        <is>
          <t>9º PAV.</t>
        </is>
      </c>
      <c r="F2249" s="119" t="n">
        <v>46463</v>
      </c>
      <c r="G2249" s="119" t="n">
        <v>46475</v>
      </c>
      <c r="H2249" s="119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26743455</v>
      </c>
      <c r="C2250" s="4" t="inlineStr">
        <is>
          <t>GÁS PAREDE</t>
        </is>
      </c>
      <c r="D2250" s="4" t="inlineStr">
        <is>
          <t>-</t>
        </is>
      </c>
      <c r="E2250" s="4" t="inlineStr">
        <is>
          <t>9º PAV.</t>
        </is>
      </c>
      <c r="F2250" s="119" t="n">
        <v>46463</v>
      </c>
      <c r="G2250" s="119" t="n">
        <v>46475</v>
      </c>
      <c r="H2250" s="119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26743456</v>
      </c>
      <c r="C2251" s="4" t="inlineStr">
        <is>
          <t>REDE HIDROSSANITÁRIA</t>
        </is>
      </c>
      <c r="D2251" s="4" t="inlineStr">
        <is>
          <t>-</t>
        </is>
      </c>
      <c r="E2251" s="4" t="inlineStr">
        <is>
          <t>9º PAV.</t>
        </is>
      </c>
      <c r="F2251" s="119" t="n">
        <v>46463</v>
      </c>
      <c r="G2251" s="119" t="n">
        <v>46475</v>
      </c>
      <c r="H2251" s="119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26743398</v>
      </c>
      <c r="C2252" s="4" t="inlineStr">
        <is>
          <t>DRYWALL 1º FACE</t>
        </is>
      </c>
      <c r="D2252" s="4" t="inlineStr">
        <is>
          <t>-</t>
        </is>
      </c>
      <c r="E2252" s="4" t="inlineStr">
        <is>
          <t>10º PAV.</t>
        </is>
      </c>
      <c r="F2252" s="119" t="n">
        <v>46463</v>
      </c>
      <c r="G2252" s="119" t="n">
        <v>46475</v>
      </c>
      <c r="H2252" s="119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26743168</v>
      </c>
      <c r="C2253" s="4" t="inlineStr">
        <is>
          <t>PRUMADA DE INCÊNDIO</t>
        </is>
      </c>
      <c r="D2253" s="4" t="inlineStr">
        <is>
          <t>-</t>
        </is>
      </c>
      <c r="E2253" s="4" t="inlineStr">
        <is>
          <t>17º PAV.</t>
        </is>
      </c>
      <c r="F2253" s="119" t="n">
        <v>46464</v>
      </c>
      <c r="G2253" s="119" t="n">
        <v>46476</v>
      </c>
      <c r="H2253" s="119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26743129</v>
      </c>
      <c r="C2254" s="4" t="inlineStr">
        <is>
          <t>ALVENARIA</t>
        </is>
      </c>
      <c r="D2254" s="4" t="inlineStr">
        <is>
          <t>-</t>
        </is>
      </c>
      <c r="E2254" s="4" t="inlineStr">
        <is>
          <t>18º PAV.</t>
        </is>
      </c>
      <c r="F2254" s="119" t="n">
        <v>46464</v>
      </c>
      <c r="G2254" s="119" t="n">
        <v>46476</v>
      </c>
      <c r="H2254" s="119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24938917</v>
      </c>
      <c r="C2255" s="4" t="inlineStr">
        <is>
          <t>ESTRUTURA TORRE - MEDIÇÃO</t>
        </is>
      </c>
      <c r="D2255" s="4" t="inlineStr">
        <is>
          <t>-</t>
        </is>
      </c>
      <c r="E2255" s="4" t="inlineStr">
        <is>
          <t>25º PAV.</t>
        </is>
      </c>
      <c r="F2255" s="119" t="n">
        <v>46464</v>
      </c>
      <c r="G2255" s="119" t="n">
        <v>46475</v>
      </c>
      <c r="H2255" s="119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9359996</v>
      </c>
      <c r="C2256" s="4" t="inlineStr">
        <is>
          <t>ESTRUTURA TORRE - MEDIÇÃO</t>
        </is>
      </c>
      <c r="D2256" s="4" t="inlineStr">
        <is>
          <t>Forma Pilar</t>
        </is>
      </c>
      <c r="E2256" s="4" t="inlineStr">
        <is>
          <t>25º PAV.</t>
        </is>
      </c>
      <c r="F2256" s="119" t="n">
        <v>46464</v>
      </c>
      <c r="G2256" s="119" t="n">
        <v>46468</v>
      </c>
      <c r="H2256" s="119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9359997</v>
      </c>
      <c r="C2257" s="4" t="inlineStr">
        <is>
          <t>ESTRUTURA TORRE - MEDIÇÃO</t>
        </is>
      </c>
      <c r="D2257" s="4" t="inlineStr">
        <is>
          <t>Armação Pilar</t>
        </is>
      </c>
      <c r="E2257" s="4" t="inlineStr">
        <is>
          <t>25º PAV.</t>
        </is>
      </c>
      <c r="F2257" s="119" t="n">
        <v>46464</v>
      </c>
      <c r="G2257" s="119" t="n">
        <v>46468</v>
      </c>
      <c r="H2257" s="119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B2258" s="4" t="n">
        <v>9359998</v>
      </c>
      <c r="C2258" s="4" t="inlineStr">
        <is>
          <t>ESTRUTURA TORRE - MEDIÇÃO</t>
        </is>
      </c>
      <c r="D2258" s="4" t="inlineStr">
        <is>
          <t>Escoramento</t>
        </is>
      </c>
      <c r="E2258" s="4" t="inlineStr">
        <is>
          <t>25º PAV.</t>
        </is>
      </c>
      <c r="F2258" s="119" t="n">
        <v>46465</v>
      </c>
      <c r="G2258" s="119" t="n">
        <v>46469</v>
      </c>
      <c r="H2258" s="119" t="n">
        <v>46293</v>
      </c>
      <c r="I2258" s="4" t="n">
        <v>0</v>
      </c>
      <c r="J2258" s="4" t="n">
        <v>0</v>
      </c>
      <c r="K2258" s="4" t="n">
        <v>0</v>
      </c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B2259" s="4" t="n">
        <v>9359999</v>
      </c>
      <c r="C2259" s="4" t="inlineStr">
        <is>
          <t>ESTRUTURA TORRE - MEDIÇÃO</t>
        </is>
      </c>
      <c r="D2259" s="4" t="inlineStr">
        <is>
          <t>Concretagem Pilar</t>
        </is>
      </c>
      <c r="E2259" s="4" t="inlineStr">
        <is>
          <t>25º PAV.</t>
        </is>
      </c>
      <c r="F2259" s="119" t="n">
        <v>46470</v>
      </c>
      <c r="G2259" s="119" t="n">
        <v>46470</v>
      </c>
      <c r="H2259" s="119" t="n">
        <v>46293</v>
      </c>
      <c r="I2259" s="4" t="n">
        <v>0</v>
      </c>
      <c r="J2259" s="4" t="n">
        <v>0</v>
      </c>
      <c r="K2259" s="4" t="n">
        <v>0</v>
      </c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B2260" s="4" t="n">
        <v>9360000</v>
      </c>
      <c r="C2260" s="4" t="inlineStr">
        <is>
          <t>ESTRUTURA TORRE - MEDIÇÃO</t>
        </is>
      </c>
      <c r="D2260" s="4" t="inlineStr">
        <is>
          <t>Forma Vigas e Lajes</t>
        </is>
      </c>
      <c r="E2260" s="4" t="inlineStr">
        <is>
          <t>25º PAV.</t>
        </is>
      </c>
      <c r="F2260" s="119" t="n">
        <v>46471</v>
      </c>
      <c r="G2260" s="119" t="n">
        <v>46475</v>
      </c>
      <c r="H2260" s="119" t="n">
        <v>46293</v>
      </c>
      <c r="I2260" s="4" t="n">
        <v>0</v>
      </c>
      <c r="J2260" s="4" t="n">
        <v>0</v>
      </c>
      <c r="K2260" s="4" t="n">
        <v>0</v>
      </c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B2261" s="4" t="n">
        <v>9360001</v>
      </c>
      <c r="C2261" s="4" t="inlineStr">
        <is>
          <t>ESTRUTURA TORRE - MEDIÇÃO</t>
        </is>
      </c>
      <c r="D2261" s="4" t="inlineStr">
        <is>
          <t>Armação Vigas e Lajes</t>
        </is>
      </c>
      <c r="E2261" s="4" t="inlineStr">
        <is>
          <t>25º PAV.</t>
        </is>
      </c>
      <c r="F2261" s="119" t="n">
        <v>46475</v>
      </c>
      <c r="G2261" s="119" t="n">
        <v>46475</v>
      </c>
      <c r="H2261" s="119" t="n">
        <v>46293</v>
      </c>
      <c r="I2261" s="4" t="n">
        <v>0</v>
      </c>
      <c r="J2261" s="4" t="n">
        <v>0</v>
      </c>
      <c r="K2261" s="4" t="n">
        <v>0</v>
      </c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B2262" s="4" t="n">
        <v>9360002</v>
      </c>
      <c r="C2262" s="4" t="inlineStr">
        <is>
          <t>ESTRUTURA TORRE - MEDIÇÃO</t>
        </is>
      </c>
      <c r="D2262" s="4" t="inlineStr">
        <is>
          <t>Passagem Hidráulica</t>
        </is>
      </c>
      <c r="E2262" s="4" t="inlineStr">
        <is>
          <t>25º PAV.</t>
        </is>
      </c>
      <c r="F2262" s="119" t="n">
        <v>46471</v>
      </c>
      <c r="G2262" s="119" t="n">
        <v>46471</v>
      </c>
      <c r="H2262" s="119" t="n">
        <v>46293</v>
      </c>
      <c r="I2262" s="4" t="n">
        <v>0</v>
      </c>
      <c r="J2262" s="4" t="n">
        <v>0</v>
      </c>
      <c r="K2262" s="4" t="n">
        <v>0</v>
      </c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B2263" s="4" t="n">
        <v>9360003</v>
      </c>
      <c r="C2263" s="4" t="inlineStr">
        <is>
          <t>ESTRUTURA TORRE - MEDIÇÃO</t>
        </is>
      </c>
      <c r="D2263" s="4" t="inlineStr">
        <is>
          <t>Passagem Elétrica</t>
        </is>
      </c>
      <c r="E2263" s="4" t="inlineStr">
        <is>
          <t>25º PAV.</t>
        </is>
      </c>
      <c r="F2263" s="119" t="n">
        <v>46471</v>
      </c>
      <c r="G2263" s="119" t="n">
        <v>46471</v>
      </c>
      <c r="H2263" s="119" t="n">
        <v>46293</v>
      </c>
      <c r="I2263" s="4" t="n">
        <v>0</v>
      </c>
      <c r="J2263" s="4" t="n">
        <v>0</v>
      </c>
      <c r="K2263" s="4" t="n">
        <v>0</v>
      </c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B2264" s="4" t="n">
        <v>9360004</v>
      </c>
      <c r="C2264" s="4" t="inlineStr">
        <is>
          <t>ESTRUTURA TORRE - MEDIÇÃO</t>
        </is>
      </c>
      <c r="D2264" s="4" t="inlineStr">
        <is>
          <t>Concretagem</t>
        </is>
      </c>
      <c r="E2264" s="4" t="inlineStr">
        <is>
          <t>25º PAV.</t>
        </is>
      </c>
      <c r="F2264" s="119" t="n">
        <v>46475</v>
      </c>
      <c r="G2264" s="119" t="n">
        <v>46475</v>
      </c>
      <c r="H2264" s="119" t="n">
        <v>46293</v>
      </c>
      <c r="I2264" s="4" t="n">
        <v>0</v>
      </c>
      <c r="J2264" s="4" t="n">
        <v>0</v>
      </c>
      <c r="K2264" s="4" t="n">
        <v>0</v>
      </c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B2265" s="4" t="n">
        <v>26750561</v>
      </c>
      <c r="C2265" s="4" t="inlineStr">
        <is>
          <t>ACABAMENTOS ELÉTRICOS</t>
        </is>
      </c>
      <c r="D2265" s="4" t="inlineStr">
        <is>
          <t>-</t>
        </is>
      </c>
      <c r="E2265" s="4" t="inlineStr">
        <is>
          <t>4º SUBSOLO - ÁREAS TÉCNICAS</t>
        </is>
      </c>
      <c r="F2265" s="119" t="n">
        <v>46465</v>
      </c>
      <c r="G2265" s="119" t="n">
        <v>46471</v>
      </c>
      <c r="H2265" s="119" t="n">
        <v>46293</v>
      </c>
      <c r="I2265" s="4" t="n">
        <v>0</v>
      </c>
      <c r="J2265" s="4" t="n">
        <v>0</v>
      </c>
      <c r="K2265" s="4" t="n">
        <v>0</v>
      </c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B2266" s="4" t="n">
        <v>26743697</v>
      </c>
      <c r="C2266" s="4" t="inlineStr">
        <is>
          <t>REBOCO INTERNO</t>
        </is>
      </c>
      <c r="D2266" s="4" t="inlineStr">
        <is>
          <t>-</t>
        </is>
      </c>
      <c r="E2266" s="4" t="inlineStr">
        <is>
          <t>MEZANINO</t>
        </is>
      </c>
      <c r="F2266" s="119" t="n">
        <v>46465</v>
      </c>
      <c r="G2266" s="119" t="n">
        <v>46510</v>
      </c>
      <c r="H2266" s="119" t="n">
        <v>46293</v>
      </c>
      <c r="I2266" s="4" t="n">
        <v>0</v>
      </c>
      <c r="J2266" s="4" t="n">
        <v>0</v>
      </c>
      <c r="K2266" s="4" t="n">
        <v>0</v>
      </c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B2267" s="4" t="n">
        <v>26743378</v>
      </c>
      <c r="C2267" s="4" t="inlineStr">
        <is>
          <t>MONTANTES DO DRYWALL</t>
        </is>
      </c>
      <c r="D2267" s="4" t="inlineStr">
        <is>
          <t>-</t>
        </is>
      </c>
      <c r="E2267" s="4" t="inlineStr">
        <is>
          <t>11º PAV.</t>
        </is>
      </c>
      <c r="F2267" s="119" t="n">
        <v>46465</v>
      </c>
      <c r="G2267" s="119" t="n">
        <v>46475</v>
      </c>
      <c r="H2267" s="119" t="n">
        <v>46293</v>
      </c>
      <c r="I2267" s="4" t="n">
        <v>0</v>
      </c>
      <c r="J2267" s="4" t="n">
        <v>0</v>
      </c>
      <c r="K2267" s="4" t="n">
        <v>0</v>
      </c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B2268" s="4" t="n">
        <v>26707646</v>
      </c>
      <c r="C2268" s="4" t="inlineStr">
        <is>
          <t>PRUMADA HIDROSSANITÁRIA</t>
        </is>
      </c>
      <c r="D2268" s="4" t="inlineStr">
        <is>
          <t>-</t>
        </is>
      </c>
      <c r="E2268" s="4" t="inlineStr">
        <is>
          <t>1º PAV. - TÉRREO - LOJA 09, 10, 11</t>
        </is>
      </c>
      <c r="F2268" s="119" t="n">
        <v>46468</v>
      </c>
      <c r="G2268" s="119" t="n">
        <v>46489</v>
      </c>
      <c r="H2268" s="119" t="n">
        <v>46293</v>
      </c>
      <c r="I2268" s="4" t="n">
        <v>0</v>
      </c>
      <c r="J2268" s="4" t="n">
        <v>0</v>
      </c>
      <c r="K2268" s="4" t="n">
        <v>0</v>
      </c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B2269" s="4" t="n">
        <v>26707695</v>
      </c>
      <c r="C2269" s="4" t="inlineStr">
        <is>
          <t>MASSA CORRIDA</t>
        </is>
      </c>
      <c r="D2269" s="4" t="inlineStr">
        <is>
          <t>-</t>
        </is>
      </c>
      <c r="E2269" s="4" t="inlineStr">
        <is>
          <t>1º PAV. - TÉRREO - LOJA 01, 02, 03</t>
        </is>
      </c>
      <c r="F2269" s="119" t="n">
        <v>46469</v>
      </c>
      <c r="G2269" s="119" t="n">
        <v>46490</v>
      </c>
      <c r="H2269" s="119" t="n">
        <v>46293</v>
      </c>
      <c r="I2269" s="4" t="n">
        <v>0</v>
      </c>
      <c r="J2269" s="4" t="n">
        <v>0</v>
      </c>
      <c r="K2269" s="4" t="n">
        <v>0</v>
      </c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B2270" s="4" t="n">
        <v>26707684</v>
      </c>
      <c r="C2270" s="4" t="inlineStr">
        <is>
          <t>DRYWALL</t>
        </is>
      </c>
      <c r="D2270" s="4" t="inlineStr">
        <is>
          <t>-</t>
        </is>
      </c>
      <c r="E2270" s="4" t="inlineStr">
        <is>
          <t>1º PAV. - TÉRREO - LOJA 04 E 05</t>
        </is>
      </c>
      <c r="F2270" s="119" t="n">
        <v>46469</v>
      </c>
      <c r="G2270" s="119" t="n">
        <v>46490</v>
      </c>
      <c r="H2270" s="119" t="n">
        <v>46293</v>
      </c>
      <c r="I2270" s="4" t="n">
        <v>0</v>
      </c>
      <c r="J2270" s="4" t="n">
        <v>0</v>
      </c>
      <c r="K2270" s="4" t="n">
        <v>0</v>
      </c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B2271" s="4" t="n">
        <v>26743340</v>
      </c>
      <c r="C2271" s="4" t="inlineStr">
        <is>
          <t>CONTRAPISO</t>
        </is>
      </c>
      <c r="D2271" s="4" t="inlineStr">
        <is>
          <t>-</t>
        </is>
      </c>
      <c r="E2271" s="4" t="inlineStr">
        <is>
          <t>12º PAV.</t>
        </is>
      </c>
      <c r="F2271" s="119" t="n">
        <v>46469</v>
      </c>
      <c r="G2271" s="119" t="n">
        <v>46477</v>
      </c>
      <c r="H2271" s="119" t="n">
        <v>46293</v>
      </c>
      <c r="I2271" s="4" t="n">
        <v>0</v>
      </c>
      <c r="J2271" s="4" t="n">
        <v>0</v>
      </c>
      <c r="K2271" s="4" t="n">
        <v>0</v>
      </c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B2272" s="4" t="n">
        <v>26743309</v>
      </c>
      <c r="C2272" s="4" t="inlineStr">
        <is>
          <t>GÁS PISO</t>
        </is>
      </c>
      <c r="D2272" s="4" t="inlineStr">
        <is>
          <t>-</t>
        </is>
      </c>
      <c r="E2272" s="4" t="inlineStr">
        <is>
          <t>13º PAV.</t>
        </is>
      </c>
      <c r="F2272" s="119" t="n">
        <v>46469</v>
      </c>
      <c r="G2272" s="119" t="n">
        <v>46479</v>
      </c>
      <c r="H2272" s="119" t="n">
        <v>46293</v>
      </c>
      <c r="I2272" s="4" t="n">
        <v>0</v>
      </c>
      <c r="J2272" s="4" t="n">
        <v>0</v>
      </c>
      <c r="K2272" s="4" t="n">
        <v>0</v>
      </c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B2273" s="4" t="n">
        <v>26743265</v>
      </c>
      <c r="C2273" s="4" t="inlineStr">
        <is>
          <t>REBOCO INTERNO</t>
        </is>
      </c>
      <c r="D2273" s="4" t="inlineStr">
        <is>
          <t>-</t>
        </is>
      </c>
      <c r="E2273" s="4" t="inlineStr">
        <is>
          <t>14º PAV.</t>
        </is>
      </c>
      <c r="F2273" s="119" t="n">
        <v>46469</v>
      </c>
      <c r="G2273" s="119" t="n">
        <v>46479</v>
      </c>
      <c r="H2273" s="119" t="n">
        <v>46293</v>
      </c>
      <c r="I2273" s="4" t="n">
        <v>0</v>
      </c>
      <c r="J2273" s="4" t="n">
        <v>0</v>
      </c>
      <c r="K2273" s="4" t="n">
        <v>0</v>
      </c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B2274" s="4" t="n">
        <v>26743227</v>
      </c>
      <c r="C2274" s="4" t="inlineStr">
        <is>
          <t>CONTRAMARCO</t>
        </is>
      </c>
      <c r="D2274" s="4" t="inlineStr">
        <is>
          <t>-</t>
        </is>
      </c>
      <c r="E2274" s="4" t="inlineStr">
        <is>
          <t>15º PAV.</t>
        </is>
      </c>
      <c r="F2274" s="119" t="n">
        <v>46469</v>
      </c>
      <c r="G2274" s="119" t="n">
        <v>46479</v>
      </c>
      <c r="H2274" s="119" t="n">
        <v>46293</v>
      </c>
      <c r="I2274" s="4" t="n">
        <v>0</v>
      </c>
      <c r="J2274" s="4" t="n">
        <v>0</v>
      </c>
      <c r="K2274" s="4" t="n">
        <v>0</v>
      </c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B2275" s="4" t="n">
        <v>26250184</v>
      </c>
      <c r="C2275" s="4" t="inlineStr">
        <is>
          <t>REBOCO DE FACHADA - FASE 1</t>
        </is>
      </c>
      <c r="D2275" s="4" t="inlineStr">
        <is>
          <t>-</t>
        </is>
      </c>
      <c r="E2275" s="4" t="inlineStr">
        <is>
          <t>FACHADA - OLYMPUS</t>
        </is>
      </c>
      <c r="F2275" s="119" t="n">
        <v>46469</v>
      </c>
      <c r="G2275" s="119" t="n">
        <v>46625</v>
      </c>
      <c r="H2275" s="119" t="n">
        <v>46293</v>
      </c>
      <c r="I2275" s="4" t="n">
        <v>0</v>
      </c>
      <c r="J2275" s="4" t="n">
        <v>0</v>
      </c>
      <c r="K2275" s="4" t="n">
        <v>0</v>
      </c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B2276" s="4" t="n">
        <v>11132045</v>
      </c>
      <c r="C2276" s="4" t="inlineStr">
        <is>
          <t>REBOCO DE FACHADA - FASE 1</t>
        </is>
      </c>
      <c r="D2276" s="4" t="inlineStr">
        <is>
          <t>Balancinho 1</t>
        </is>
      </c>
      <c r="E2276" s="4" t="inlineStr">
        <is>
          <t>FACHADA - OLYMPUS</t>
        </is>
      </c>
      <c r="F2276" s="119" t="n">
        <v>46469</v>
      </c>
      <c r="G2276" s="119" t="n">
        <v>46525</v>
      </c>
      <c r="H2276" s="119" t="n">
        <v>46293</v>
      </c>
      <c r="I2276" s="4" t="n">
        <v>0</v>
      </c>
      <c r="J2276" s="4" t="n">
        <v>0</v>
      </c>
      <c r="K2276" s="4" t="n">
        <v>0</v>
      </c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B2277" s="4" t="n">
        <v>11132046</v>
      </c>
      <c r="C2277" s="4" t="inlineStr">
        <is>
          <t>REBOCO DE FACHADA - FASE 1</t>
        </is>
      </c>
      <c r="D2277" s="4" t="inlineStr">
        <is>
          <t>Balancinho 2</t>
        </is>
      </c>
      <c r="E2277" s="4" t="inlineStr">
        <is>
          <t>FACHADA - OLYMPUS</t>
        </is>
      </c>
      <c r="F2277" s="119" t="n">
        <v>46470</v>
      </c>
      <c r="G2277" s="119" t="n">
        <v>46569</v>
      </c>
      <c r="H2277" s="119" t="n">
        <v>46293</v>
      </c>
      <c r="I2277" s="4" t="n">
        <v>0</v>
      </c>
      <c r="J2277" s="4" t="n">
        <v>0</v>
      </c>
      <c r="K2277" s="4" t="n">
        <v>0</v>
      </c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B2278" s="4" t="n">
        <v>11132047</v>
      </c>
      <c r="C2278" s="4" t="inlineStr">
        <is>
          <t>REBOCO DE FACHADA - FASE 1</t>
        </is>
      </c>
      <c r="D2278" s="4" t="inlineStr">
        <is>
          <t>Balancinho 3</t>
        </is>
      </c>
      <c r="E2278" s="4" t="inlineStr">
        <is>
          <t>FACHADA - OLYMPUS</t>
        </is>
      </c>
      <c r="F2278" s="119" t="n">
        <v>46471</v>
      </c>
      <c r="G2278" s="119" t="n">
        <v>46625</v>
      </c>
      <c r="H2278" s="119" t="n">
        <v>46293</v>
      </c>
      <c r="I2278" s="4" t="n">
        <v>0</v>
      </c>
      <c r="J2278" s="4" t="n">
        <v>0</v>
      </c>
      <c r="K2278" s="4" t="n">
        <v>0</v>
      </c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B2279" s="4" t="n">
        <v>11132048</v>
      </c>
      <c r="C2279" s="4" t="inlineStr">
        <is>
          <t>REBOCO DE FACHADA - FASE 1</t>
        </is>
      </c>
      <c r="D2279" s="4" t="inlineStr">
        <is>
          <t>Balancinho 4</t>
        </is>
      </c>
      <c r="E2279" s="4" t="inlineStr">
        <is>
          <t>FACHADA - OLYMPUS</t>
        </is>
      </c>
      <c r="F2279" s="119" t="n">
        <v>46475</v>
      </c>
      <c r="G2279" s="119" t="n">
        <v>46582</v>
      </c>
      <c r="H2279" s="119" t="n">
        <v>46293</v>
      </c>
      <c r="I2279" s="4" t="n">
        <v>0</v>
      </c>
      <c r="J2279" s="4" t="n">
        <v>0</v>
      </c>
      <c r="K2279" s="4" t="n">
        <v>0</v>
      </c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B2280" s="4" t="n">
        <v>26743211</v>
      </c>
      <c r="C2280" s="4" t="inlineStr">
        <is>
          <t>INSTALAÇÕES EMBUTIDAS NA ALVENARIA</t>
        </is>
      </c>
      <c r="D2280" s="4" t="inlineStr">
        <is>
          <t>-</t>
        </is>
      </c>
      <c r="E2280" s="4" t="inlineStr">
        <is>
          <t>16º PAV.</t>
        </is>
      </c>
      <c r="F2280" s="119" t="n">
        <v>46470</v>
      </c>
      <c r="G2280" s="119" t="n">
        <v>46482</v>
      </c>
      <c r="H2280" s="119" t="n">
        <v>46293</v>
      </c>
      <c r="I2280" s="4" t="n">
        <v>0</v>
      </c>
      <c r="J2280" s="4" t="n">
        <v>0</v>
      </c>
      <c r="K2280" s="4" t="n">
        <v>0</v>
      </c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B2281" s="4" t="n">
        <v>29844470</v>
      </c>
      <c r="C2281" s="4" t="inlineStr">
        <is>
          <t>TALISCAMENTO</t>
        </is>
      </c>
      <c r="D2281" s="4" t="inlineStr">
        <is>
          <t>-</t>
        </is>
      </c>
      <c r="E2281" s="4" t="inlineStr">
        <is>
          <t>16º PAV.</t>
        </is>
      </c>
      <c r="F2281" s="119" t="n">
        <v>46470</v>
      </c>
      <c r="G2281" s="119" t="n">
        <v>46479</v>
      </c>
      <c r="H2281" s="119" t="n">
        <v>46293</v>
      </c>
      <c r="I2281" s="4" t="n">
        <v>0</v>
      </c>
      <c r="J2281" s="4" t="n">
        <v>0</v>
      </c>
      <c r="K2281" s="4" t="n">
        <v>0</v>
      </c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B2282" s="4" t="n">
        <v>26743167</v>
      </c>
      <c r="C2282" s="4" t="inlineStr">
        <is>
          <t>PRUMADA HIDROSSANITÁRIA</t>
        </is>
      </c>
      <c r="D2282" s="4" t="inlineStr">
        <is>
          <t>-</t>
        </is>
      </c>
      <c r="E2282" s="4" t="inlineStr">
        <is>
          <t>17º PAV.</t>
        </is>
      </c>
      <c r="F2282" s="119" t="n">
        <v>46470</v>
      </c>
      <c r="G2282" s="119" t="n">
        <v>46482</v>
      </c>
      <c r="H2282" s="119" t="n">
        <v>46293</v>
      </c>
      <c r="I2282" s="4" t="n">
        <v>0</v>
      </c>
      <c r="J2282" s="4" t="n">
        <v>0</v>
      </c>
      <c r="K2282" s="4" t="n">
        <v>0</v>
      </c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B2283" s="4" t="n">
        <v>29844646</v>
      </c>
      <c r="C2283" s="4" t="inlineStr">
        <is>
          <t>PRUMADA ELÉTRICA (INFRA)</t>
        </is>
      </c>
      <c r="D2283" s="4" t="inlineStr">
        <is>
          <t>-</t>
        </is>
      </c>
      <c r="E2283" s="4" t="inlineStr">
        <is>
          <t>17º PAV.</t>
        </is>
      </c>
      <c r="F2283" s="119" t="n">
        <v>46470</v>
      </c>
      <c r="G2283" s="119" t="n">
        <v>46482</v>
      </c>
      <c r="H2283" s="119" t="n">
        <v>46293</v>
      </c>
      <c r="I2283" s="4" t="n">
        <v>0</v>
      </c>
      <c r="J2283" s="4" t="n">
        <v>0</v>
      </c>
      <c r="K2283" s="4" t="n">
        <v>0</v>
      </c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B2284" s="4" t="n">
        <v>26750562</v>
      </c>
      <c r="C2284" s="4" t="inlineStr">
        <is>
          <t>LIMPEZA FINA</t>
        </is>
      </c>
      <c r="D2284" s="4" t="inlineStr">
        <is>
          <t>-</t>
        </is>
      </c>
      <c r="E2284" s="4" t="inlineStr">
        <is>
          <t>4º SUBSOLO - ÁREAS TÉCNICAS</t>
        </is>
      </c>
      <c r="F2284" s="119" t="n">
        <v>46475</v>
      </c>
      <c r="G2284" s="119" t="n">
        <v>46479</v>
      </c>
      <c r="H2284" s="119" t="n">
        <v>46293</v>
      </c>
      <c r="I2284" s="4" t="n">
        <v>0</v>
      </c>
      <c r="J2284" s="4" t="n">
        <v>0</v>
      </c>
      <c r="K2284" s="4" t="n">
        <v>0</v>
      </c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B2285" s="4" t="n">
        <v>29844385</v>
      </c>
      <c r="C2285" s="4" t="inlineStr">
        <is>
          <t>ENCUNHAMENTO</t>
        </is>
      </c>
      <c r="D2285" s="4" t="inlineStr">
        <is>
          <t>-</t>
        </is>
      </c>
      <c r="E2285" s="4" t="inlineStr">
        <is>
          <t>17º PAV.</t>
        </is>
      </c>
      <c r="F2285" s="119" t="n">
        <v>46475</v>
      </c>
      <c r="G2285" s="119" t="n">
        <v>46484</v>
      </c>
      <c r="H2285" s="119" t="n">
        <v>46293</v>
      </c>
      <c r="I2285" s="4" t="n">
        <v>0</v>
      </c>
      <c r="J2285" s="4" t="n">
        <v>0</v>
      </c>
      <c r="K2285" s="4" t="n">
        <v>0</v>
      </c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B2286" s="4" t="n">
        <v>26744455</v>
      </c>
      <c r="C2286" s="4" t="inlineStr">
        <is>
          <t>ALVENARIA</t>
        </is>
      </c>
      <c r="D2286" s="4" t="inlineStr">
        <is>
          <t>-</t>
        </is>
      </c>
      <c r="E2286" s="4" t="inlineStr">
        <is>
          <t>3º PV. PILOTIS - VARANDA COBERTA</t>
        </is>
      </c>
      <c r="F2286" s="119" t="n">
        <v>46476</v>
      </c>
      <c r="G2286" s="119" t="n">
        <v>46506</v>
      </c>
      <c r="H2286" s="119" t="n">
        <v>46293</v>
      </c>
      <c r="I2286" s="4" t="n">
        <v>0</v>
      </c>
      <c r="J2286" s="4" t="n">
        <v>0</v>
      </c>
      <c r="K2286" s="4" t="n">
        <v>0</v>
      </c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B2287" s="4" t="n">
        <v>29845951</v>
      </c>
      <c r="C2287" s="4" t="inlineStr">
        <is>
          <t>FIAÇÃO ELÉTRICA E ILUMINAÇÃO</t>
        </is>
      </c>
      <c r="D2287" s="4" t="inlineStr">
        <is>
          <t>-</t>
        </is>
      </c>
      <c r="E2287" s="4" t="inlineStr">
        <is>
          <t>4º PAV.</t>
        </is>
      </c>
      <c r="F2287" s="119" t="n">
        <v>46476</v>
      </c>
      <c r="G2287" s="119" t="n">
        <v>46484</v>
      </c>
      <c r="H2287" s="119" t="n">
        <v>46293</v>
      </c>
      <c r="I2287" s="4" t="n">
        <v>0</v>
      </c>
      <c r="J2287" s="4" t="n">
        <v>0</v>
      </c>
      <c r="K2287" s="4" t="n">
        <v>0</v>
      </c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B2288" s="4" t="n">
        <v>29845890</v>
      </c>
      <c r="C2288" s="4" t="inlineStr">
        <is>
          <t>PRUMADA ELÉTRICA (CABOS)</t>
        </is>
      </c>
      <c r="D2288" s="4" t="inlineStr">
        <is>
          <t>-</t>
        </is>
      </c>
      <c r="E2288" s="4" t="inlineStr">
        <is>
          <t>4º PAV.</t>
        </is>
      </c>
      <c r="F2288" s="119" t="n">
        <v>46476</v>
      </c>
      <c r="G2288" s="119" t="n">
        <v>46485</v>
      </c>
      <c r="H2288" s="119" t="n">
        <v>46293</v>
      </c>
      <c r="I2288" s="4" t="n">
        <v>0</v>
      </c>
      <c r="J2288" s="4" t="n">
        <v>0</v>
      </c>
      <c r="K2288" s="4" t="n">
        <v>0</v>
      </c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B2289" s="4" t="n">
        <v>26743615</v>
      </c>
      <c r="C2289" s="4" t="inlineStr">
        <is>
          <t>BANCADAS</t>
        </is>
      </c>
      <c r="D2289" s="4" t="inlineStr">
        <is>
          <t>-</t>
        </is>
      </c>
      <c r="E2289" s="4" t="inlineStr">
        <is>
          <t>5º PAV.</t>
        </is>
      </c>
      <c r="F2289" s="119" t="n">
        <v>46476</v>
      </c>
      <c r="G2289" s="119" t="n">
        <v>46485</v>
      </c>
      <c r="H2289" s="119" t="n">
        <v>46293</v>
      </c>
      <c r="I2289" s="4" t="n">
        <v>0</v>
      </c>
      <c r="J2289" s="4" t="n">
        <v>0</v>
      </c>
      <c r="K2289" s="4" t="n">
        <v>0</v>
      </c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B2290" s="4" t="n">
        <v>26743571</v>
      </c>
      <c r="C2290" s="4" t="inlineStr">
        <is>
          <t>REVESTIMENTOS PORCELANATO PISO</t>
        </is>
      </c>
      <c r="D2290" s="4" t="inlineStr">
        <is>
          <t>-</t>
        </is>
      </c>
      <c r="E2290" s="4" t="inlineStr">
        <is>
          <t>6º PAV.</t>
        </is>
      </c>
      <c r="F2290" s="119" t="n">
        <v>46476</v>
      </c>
      <c r="G2290" s="119" t="n">
        <v>46485</v>
      </c>
      <c r="H2290" s="119" t="n">
        <v>46293</v>
      </c>
      <c r="I2290" s="4" t="n">
        <v>0</v>
      </c>
      <c r="J2290" s="4" t="n">
        <v>0</v>
      </c>
      <c r="K2290" s="4" t="n">
        <v>0</v>
      </c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B2291" s="4" t="n">
        <v>26743518</v>
      </c>
      <c r="C2291" s="4" t="inlineStr">
        <is>
          <t>REVESTIMENTO PORCELANATO PAREDE</t>
        </is>
      </c>
      <c r="D2291" s="4" t="inlineStr">
        <is>
          <t>-</t>
        </is>
      </c>
      <c r="E2291" s="4" t="inlineStr">
        <is>
          <t>7º PAV.</t>
        </is>
      </c>
      <c r="F2291" s="119" t="n">
        <v>46476</v>
      </c>
      <c r="G2291" s="119" t="n">
        <v>46485</v>
      </c>
      <c r="H2291" s="119" t="n">
        <v>46293</v>
      </c>
      <c r="I2291" s="4" t="n">
        <v>0</v>
      </c>
      <c r="J2291" s="4" t="n">
        <v>0</v>
      </c>
      <c r="K2291" s="4" t="n">
        <v>0</v>
      </c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B2292" s="4" t="n">
        <v>26743480</v>
      </c>
      <c r="C2292" s="4" t="inlineStr">
        <is>
          <t>IMPERMEABILIZAÇÃO</t>
        </is>
      </c>
      <c r="D2292" s="4" t="inlineStr">
        <is>
          <t>-</t>
        </is>
      </c>
      <c r="E2292" s="4" t="inlineStr">
        <is>
          <t>8º PAV.</t>
        </is>
      </c>
      <c r="F2292" s="119" t="n">
        <v>46476</v>
      </c>
      <c r="G2292" s="119" t="n">
        <v>46485</v>
      </c>
      <c r="H2292" s="119" t="n">
        <v>46293</v>
      </c>
      <c r="I2292" s="4" t="n">
        <v>0</v>
      </c>
      <c r="J2292" s="4" t="n">
        <v>0</v>
      </c>
      <c r="K2292" s="4" t="n">
        <v>0</v>
      </c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B2293" s="4" t="n">
        <v>26743453</v>
      </c>
      <c r="C2293" s="4" t="inlineStr">
        <is>
          <t>DRYWALL 2º FACE</t>
        </is>
      </c>
      <c r="D2293" s="4" t="inlineStr">
        <is>
          <t>-</t>
        </is>
      </c>
      <c r="E2293" s="4" t="inlineStr">
        <is>
          <t>9º PAV.</t>
        </is>
      </c>
      <c r="F2293" s="119" t="n">
        <v>46476</v>
      </c>
      <c r="G2293" s="119" t="n">
        <v>46485</v>
      </c>
      <c r="H2293" s="119" t="n">
        <v>46293</v>
      </c>
      <c r="I2293" s="4" t="n">
        <v>0</v>
      </c>
      <c r="J2293" s="4" t="n">
        <v>0</v>
      </c>
      <c r="K2293" s="4" t="n">
        <v>0</v>
      </c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B2294" s="4" t="n">
        <v>26743417</v>
      </c>
      <c r="C2294" s="4" t="inlineStr">
        <is>
          <t>DISTRIBUIÇÃO HIDROSSANITÁRIA</t>
        </is>
      </c>
      <c r="D2294" s="4" t="inlineStr">
        <is>
          <t>-</t>
        </is>
      </c>
      <c r="E2294" s="4" t="inlineStr">
        <is>
          <t>10º PAV.</t>
        </is>
      </c>
      <c r="F2294" s="119" t="n">
        <v>46476</v>
      </c>
      <c r="G2294" s="119" t="n">
        <v>46485</v>
      </c>
      <c r="H2294" s="119" t="n">
        <v>46293</v>
      </c>
      <c r="I2294" s="4" t="n">
        <v>0</v>
      </c>
      <c r="J2294" s="4" t="n">
        <v>0</v>
      </c>
      <c r="K2294" s="4" t="n">
        <v>0</v>
      </c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B2295" s="4" t="n">
        <v>26743400</v>
      </c>
      <c r="C2295" s="4" t="inlineStr">
        <is>
          <t>DISTRIBUIÇÃO ELÉTRICA / QUADRO</t>
        </is>
      </c>
      <c r="D2295" s="4" t="inlineStr">
        <is>
          <t>-</t>
        </is>
      </c>
      <c r="E2295" s="4" t="inlineStr">
        <is>
          <t>10º PAV.</t>
        </is>
      </c>
      <c r="F2295" s="119" t="n">
        <v>46476</v>
      </c>
      <c r="G2295" s="119" t="n">
        <v>46485</v>
      </c>
      <c r="H2295" s="119" t="n">
        <v>46293</v>
      </c>
      <c r="I2295" s="4" t="n">
        <v>0</v>
      </c>
      <c r="J2295" s="4" t="n">
        <v>0</v>
      </c>
      <c r="K2295" s="4" t="n">
        <v>0</v>
      </c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B2296" s="4" t="n">
        <v>26743399</v>
      </c>
      <c r="C2296" s="4" t="inlineStr">
        <is>
          <t>INFRA DE AR CONDICIONADO</t>
        </is>
      </c>
      <c r="D2296" s="4" t="inlineStr">
        <is>
          <t>-</t>
        </is>
      </c>
      <c r="E2296" s="4" t="inlineStr">
        <is>
          <t>10º PAV.</t>
        </is>
      </c>
      <c r="F2296" s="119" t="n">
        <v>46476</v>
      </c>
      <c r="G2296" s="119" t="n">
        <v>46485</v>
      </c>
      <c r="H2296" s="119" t="n">
        <v>46293</v>
      </c>
      <c r="I2296" s="4" t="n">
        <v>0</v>
      </c>
      <c r="J2296" s="4" t="n">
        <v>0</v>
      </c>
      <c r="K2296" s="4" t="n">
        <v>0</v>
      </c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B2297" s="4" t="n">
        <v>26743418</v>
      </c>
      <c r="C2297" s="4" t="inlineStr">
        <is>
          <t>GÁS PAREDE</t>
        </is>
      </c>
      <c r="D2297" s="4" t="inlineStr">
        <is>
          <t>-</t>
        </is>
      </c>
      <c r="E2297" s="4" t="inlineStr">
        <is>
          <t>10º PAV.</t>
        </is>
      </c>
      <c r="F2297" s="119" t="n">
        <v>46476</v>
      </c>
      <c r="G2297" s="119" t="n">
        <v>46485</v>
      </c>
      <c r="H2297" s="119" t="n">
        <v>46293</v>
      </c>
      <c r="I2297" s="4" t="n">
        <v>0</v>
      </c>
      <c r="J2297" s="4" t="n">
        <v>0</v>
      </c>
      <c r="K2297" s="4" t="n">
        <v>0</v>
      </c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B2298" s="4" t="n">
        <v>26743419</v>
      </c>
      <c r="C2298" s="4" t="inlineStr">
        <is>
          <t>REDE HIDROSSANITÁRIA</t>
        </is>
      </c>
      <c r="D2298" s="4" t="inlineStr">
        <is>
          <t>-</t>
        </is>
      </c>
      <c r="E2298" s="4" t="inlineStr">
        <is>
          <t>10º PAV.</t>
        </is>
      </c>
      <c r="F2298" s="119" t="n">
        <v>46476</v>
      </c>
      <c r="G2298" s="119" t="n">
        <v>46485</v>
      </c>
      <c r="H2298" s="119" t="n">
        <v>46293</v>
      </c>
      <c r="I2298" s="4" t="n">
        <v>0</v>
      </c>
      <c r="J2298" s="4" t="n">
        <v>0</v>
      </c>
      <c r="K2298" s="4" t="n">
        <v>0</v>
      </c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B2299" s="4" t="n">
        <v>26743361</v>
      </c>
      <c r="C2299" s="4" t="inlineStr">
        <is>
          <t>DRYWALL 1º FACE</t>
        </is>
      </c>
      <c r="D2299" s="4" t="inlineStr">
        <is>
          <t>-</t>
        </is>
      </c>
      <c r="E2299" s="4" t="inlineStr">
        <is>
          <t>11º PAV.</t>
        </is>
      </c>
      <c r="F2299" s="119" t="n">
        <v>46476</v>
      </c>
      <c r="G2299" s="119" t="n">
        <v>46485</v>
      </c>
      <c r="H2299" s="119" t="n">
        <v>46293</v>
      </c>
      <c r="I2299" s="4" t="n">
        <v>0</v>
      </c>
      <c r="J2299" s="4" t="n">
        <v>0</v>
      </c>
      <c r="K2299" s="4" t="n">
        <v>0</v>
      </c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B2300" s="4" t="n">
        <v>24938878</v>
      </c>
      <c r="C2300" s="4" t="inlineStr">
        <is>
          <t>ESTRUTURA TORRE - MEDIÇÃO</t>
        </is>
      </c>
      <c r="D2300" s="4" t="inlineStr">
        <is>
          <t>-</t>
        </is>
      </c>
      <c r="E2300" s="4" t="inlineStr">
        <is>
          <t>26º PAV.</t>
        </is>
      </c>
      <c r="F2300" s="119" t="n">
        <v>46476</v>
      </c>
      <c r="G2300" s="119" t="n">
        <v>46484</v>
      </c>
      <c r="H2300" s="119" t="n">
        <v>46293</v>
      </c>
      <c r="I2300" s="4" t="n">
        <v>0</v>
      </c>
      <c r="J2300" s="4" t="n">
        <v>0</v>
      </c>
      <c r="K2300" s="4" t="n">
        <v>0</v>
      </c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B2301" s="4" t="n">
        <v>9359987</v>
      </c>
      <c r="C2301" s="4" t="inlineStr">
        <is>
          <t>ESTRUTURA TORRE - MEDIÇÃO</t>
        </is>
      </c>
      <c r="D2301" s="4" t="inlineStr">
        <is>
          <t>Forma Pilar</t>
        </is>
      </c>
      <c r="E2301" s="4" t="inlineStr">
        <is>
          <t>26º PAV.</t>
        </is>
      </c>
      <c r="F2301" s="119" t="n">
        <v>46476</v>
      </c>
      <c r="G2301" s="119" t="n">
        <v>46478</v>
      </c>
      <c r="H2301" s="119" t="n">
        <v>46293</v>
      </c>
      <c r="I2301" s="4" t="n">
        <v>0</v>
      </c>
      <c r="J2301" s="4" t="n">
        <v>0</v>
      </c>
      <c r="K2301" s="4" t="n">
        <v>0</v>
      </c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B2302" s="4" t="n">
        <v>9359988</v>
      </c>
      <c r="C2302" s="4" t="inlineStr">
        <is>
          <t>ESTRUTURA TORRE - MEDIÇÃO</t>
        </is>
      </c>
      <c r="D2302" s="4" t="inlineStr">
        <is>
          <t>Armação Pilar</t>
        </is>
      </c>
      <c r="E2302" s="4" t="inlineStr">
        <is>
          <t>26º PAV.</t>
        </is>
      </c>
      <c r="F2302" s="119" t="n">
        <v>46476</v>
      </c>
      <c r="G2302" s="119" t="n">
        <v>46478</v>
      </c>
      <c r="H2302" s="119" t="n">
        <v>46293</v>
      </c>
      <c r="I2302" s="4" t="n">
        <v>0</v>
      </c>
      <c r="J2302" s="4" t="n">
        <v>0</v>
      </c>
      <c r="K2302" s="4" t="n">
        <v>0</v>
      </c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B2303" s="4" t="n">
        <v>9359989</v>
      </c>
      <c r="C2303" s="4" t="inlineStr">
        <is>
          <t>ESTRUTURA TORRE - MEDIÇÃO</t>
        </is>
      </c>
      <c r="D2303" s="4" t="inlineStr">
        <is>
          <t>Escoramento</t>
        </is>
      </c>
      <c r="E2303" s="4" t="inlineStr">
        <is>
          <t>26º PAV.</t>
        </is>
      </c>
      <c r="F2303" s="119" t="n">
        <v>46477</v>
      </c>
      <c r="G2303" s="119" t="n">
        <v>46479</v>
      </c>
      <c r="H2303" s="119" t="n">
        <v>46293</v>
      </c>
      <c r="I2303" s="4" t="n">
        <v>0</v>
      </c>
      <c r="J2303" s="4" t="n">
        <v>0</v>
      </c>
      <c r="K2303" s="4" t="n">
        <v>0</v>
      </c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B2304" s="4" t="n">
        <v>9359990</v>
      </c>
      <c r="C2304" s="4" t="inlineStr">
        <is>
          <t>ESTRUTURA TORRE - MEDIÇÃO</t>
        </is>
      </c>
      <c r="D2304" s="4" t="inlineStr">
        <is>
          <t>Concretagem Pilar</t>
        </is>
      </c>
      <c r="E2304" s="4" t="inlineStr">
        <is>
          <t>26º PAV.</t>
        </is>
      </c>
      <c r="F2304" s="119" t="n">
        <v>46482</v>
      </c>
      <c r="G2304" s="119" t="n">
        <v>46482</v>
      </c>
      <c r="H2304" s="119" t="n">
        <v>46293</v>
      </c>
      <c r="I2304" s="4" t="n">
        <v>0</v>
      </c>
      <c r="J2304" s="4" t="n">
        <v>0</v>
      </c>
      <c r="K2304" s="4" t="n">
        <v>0</v>
      </c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B2305" s="4" t="n">
        <v>9359991</v>
      </c>
      <c r="C2305" s="4" t="inlineStr">
        <is>
          <t>ESTRUTURA TORRE - MEDIÇÃO</t>
        </is>
      </c>
      <c r="D2305" s="4" t="inlineStr">
        <is>
          <t>Forma Vigas e Lajes</t>
        </is>
      </c>
      <c r="E2305" s="4" t="inlineStr">
        <is>
          <t>26º PAV.</t>
        </is>
      </c>
      <c r="F2305" s="119" t="n">
        <v>46483</v>
      </c>
      <c r="G2305" s="119" t="n">
        <v>46484</v>
      </c>
      <c r="H2305" s="119" t="n">
        <v>46293</v>
      </c>
      <c r="I2305" s="4" t="n">
        <v>0</v>
      </c>
      <c r="J2305" s="4" t="n">
        <v>0</v>
      </c>
      <c r="K2305" s="4" t="n">
        <v>0</v>
      </c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B2306" s="4" t="n">
        <v>9359992</v>
      </c>
      <c r="C2306" s="4" t="inlineStr">
        <is>
          <t>ESTRUTURA TORRE - MEDIÇÃO</t>
        </is>
      </c>
      <c r="D2306" s="4" t="inlineStr">
        <is>
          <t>Armação Vigas e Lajes</t>
        </is>
      </c>
      <c r="E2306" s="4" t="inlineStr">
        <is>
          <t>26º PAV.</t>
        </is>
      </c>
      <c r="F2306" s="119" t="n">
        <v>46484</v>
      </c>
      <c r="G2306" s="119" t="n">
        <v>46484</v>
      </c>
      <c r="H2306" s="119" t="n">
        <v>46293</v>
      </c>
      <c r="I2306" s="4" t="n">
        <v>0</v>
      </c>
      <c r="J2306" s="4" t="n">
        <v>0</v>
      </c>
      <c r="K2306" s="4" t="n">
        <v>0</v>
      </c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B2307" s="4" t="n">
        <v>9359993</v>
      </c>
      <c r="C2307" s="4" t="inlineStr">
        <is>
          <t>ESTRUTURA TORRE - MEDIÇÃO</t>
        </is>
      </c>
      <c r="D2307" s="4" t="inlineStr">
        <is>
          <t>Passagem Hidráulica</t>
        </is>
      </c>
      <c r="E2307" s="4" t="inlineStr">
        <is>
          <t>26º PAV.</t>
        </is>
      </c>
      <c r="F2307" s="119" t="n">
        <v>46483</v>
      </c>
      <c r="G2307" s="119" t="n">
        <v>46483</v>
      </c>
      <c r="H2307" s="119" t="n">
        <v>46293</v>
      </c>
      <c r="I2307" s="4" t="n">
        <v>0</v>
      </c>
      <c r="J2307" s="4" t="n">
        <v>0</v>
      </c>
      <c r="K2307" s="4" t="n">
        <v>0</v>
      </c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B2308" s="4" t="n">
        <v>9359994</v>
      </c>
      <c r="C2308" s="4" t="inlineStr">
        <is>
          <t>ESTRUTURA TORRE - MEDIÇÃO</t>
        </is>
      </c>
      <c r="D2308" s="4" t="inlineStr">
        <is>
          <t>Passagem Elétrica</t>
        </is>
      </c>
      <c r="E2308" s="4" t="inlineStr">
        <is>
          <t>26º PAV.</t>
        </is>
      </c>
      <c r="F2308" s="119" t="n">
        <v>46483</v>
      </c>
      <c r="G2308" s="119" t="n">
        <v>46483</v>
      </c>
      <c r="H2308" s="119" t="n">
        <v>46293</v>
      </c>
      <c r="I2308" s="4" t="n">
        <v>0</v>
      </c>
      <c r="J2308" s="4" t="n">
        <v>0</v>
      </c>
      <c r="K2308" s="4" t="n">
        <v>0</v>
      </c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B2309" s="4" t="n">
        <v>9359995</v>
      </c>
      <c r="C2309" s="4" t="inlineStr">
        <is>
          <t>ESTRUTURA TORRE - MEDIÇÃO</t>
        </is>
      </c>
      <c r="D2309" s="4" t="inlineStr">
        <is>
          <t>Concretagem</t>
        </is>
      </c>
      <c r="E2309" s="4" t="inlineStr">
        <is>
          <t>26º PAV.</t>
        </is>
      </c>
      <c r="F2309" s="119" t="n">
        <v>46484</v>
      </c>
      <c r="G2309" s="119" t="n">
        <v>46484</v>
      </c>
      <c r="H2309" s="119" t="n">
        <v>46293</v>
      </c>
      <c r="I2309" s="4" t="n">
        <v>0</v>
      </c>
      <c r="J2309" s="4" t="n">
        <v>0</v>
      </c>
      <c r="K2309" s="4" t="n">
        <v>0</v>
      </c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B2310" s="4" t="n">
        <v>26250674</v>
      </c>
      <c r="C2310" s="4" t="inlineStr">
        <is>
          <t>REBOCO DE FACHADA - FASE 1</t>
        </is>
      </c>
      <c r="D2310" s="4" t="inlineStr">
        <is>
          <t>-</t>
        </is>
      </c>
      <c r="E2310" s="4" t="inlineStr">
        <is>
          <t>FACHADA - CONCORDIA</t>
        </is>
      </c>
      <c r="F2310" s="119" t="n">
        <v>46476</v>
      </c>
      <c r="G2310" s="119" t="n">
        <v>46667</v>
      </c>
      <c r="H2310" s="119" t="n">
        <v>46293</v>
      </c>
      <c r="I2310" s="4" t="n">
        <v>0</v>
      </c>
      <c r="J2310" s="4" t="n">
        <v>0</v>
      </c>
      <c r="K2310" s="4" t="n">
        <v>0</v>
      </c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B2311" s="4" t="n">
        <v>11132049</v>
      </c>
      <c r="C2311" s="4" t="inlineStr">
        <is>
          <t>REBOCO DE FACHADA - FASE 1</t>
        </is>
      </c>
      <c r="D2311" s="4" t="inlineStr">
        <is>
          <t>Balancinho 1</t>
        </is>
      </c>
      <c r="E2311" s="4" t="inlineStr">
        <is>
          <t>FACHADA - CONCORDIA</t>
        </is>
      </c>
      <c r="F2311" s="119" t="n">
        <v>46476</v>
      </c>
      <c r="G2311" s="119" t="n">
        <v>46531</v>
      </c>
      <c r="H2311" s="119" t="n">
        <v>46293</v>
      </c>
      <c r="I2311" s="4" t="n">
        <v>0</v>
      </c>
      <c r="J2311" s="4" t="n">
        <v>0</v>
      </c>
      <c r="K2311" s="4" t="n">
        <v>0</v>
      </c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B2312" s="4" t="n">
        <v>11132050</v>
      </c>
      <c r="C2312" s="4" t="inlineStr">
        <is>
          <t>REBOCO DE FACHADA - FASE 1</t>
        </is>
      </c>
      <c r="D2312" s="4" t="inlineStr">
        <is>
          <t>Balancinho 2</t>
        </is>
      </c>
      <c r="E2312" s="4" t="inlineStr">
        <is>
          <t>FACHADA - CONCORDIA</t>
        </is>
      </c>
      <c r="F2312" s="119" t="n">
        <v>46477</v>
      </c>
      <c r="G2312" s="119" t="n">
        <v>46590</v>
      </c>
      <c r="H2312" s="119" t="n">
        <v>46293</v>
      </c>
      <c r="I2312" s="4" t="n">
        <v>0</v>
      </c>
      <c r="J2312" s="4" t="n">
        <v>0</v>
      </c>
      <c r="K2312" s="4" t="n">
        <v>0</v>
      </c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B2313" s="4" t="n">
        <v>11132051</v>
      </c>
      <c r="C2313" s="4" t="inlineStr">
        <is>
          <t>REBOCO DE FACHADA - FASE 1</t>
        </is>
      </c>
      <c r="D2313" s="4" t="inlineStr">
        <is>
          <t>Balancinho 3</t>
        </is>
      </c>
      <c r="E2313" s="4" t="inlineStr">
        <is>
          <t>FACHADA - CONCORDIA</t>
        </is>
      </c>
      <c r="F2313" s="119" t="n">
        <v>46478</v>
      </c>
      <c r="G2313" s="119" t="n">
        <v>46619</v>
      </c>
      <c r="H2313" s="119" t="n">
        <v>46293</v>
      </c>
      <c r="I2313" s="4" t="n">
        <v>0</v>
      </c>
      <c r="J2313" s="4" t="n">
        <v>0</v>
      </c>
      <c r="K2313" s="4" t="n">
        <v>0</v>
      </c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B2314" s="4" t="n">
        <v>11132052</v>
      </c>
      <c r="C2314" s="4" t="inlineStr">
        <is>
          <t>REBOCO DE FACHADA - FASE 1</t>
        </is>
      </c>
      <c r="D2314" s="4" t="inlineStr">
        <is>
          <t>Balancinho 4</t>
        </is>
      </c>
      <c r="E2314" s="4" t="inlineStr">
        <is>
          <t>FACHADA - CONCORDIA</t>
        </is>
      </c>
      <c r="F2314" s="119" t="n">
        <v>46479</v>
      </c>
      <c r="G2314" s="119" t="n">
        <v>46667</v>
      </c>
      <c r="H2314" s="119" t="n">
        <v>46293</v>
      </c>
      <c r="I2314" s="4" t="n">
        <v>0</v>
      </c>
      <c r="J2314" s="4" t="n">
        <v>0</v>
      </c>
      <c r="K2314" s="4" t="n">
        <v>0</v>
      </c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B2315" s="4" t="n">
        <v>26743131</v>
      </c>
      <c r="C2315" s="4" t="inlineStr">
        <is>
          <t>PRUMADA DE INCÊNDIO</t>
        </is>
      </c>
      <c r="D2315" s="4" t="inlineStr">
        <is>
          <t>-</t>
        </is>
      </c>
      <c r="E2315" s="4" t="inlineStr">
        <is>
          <t>18º PAV.</t>
        </is>
      </c>
      <c r="F2315" s="119" t="n">
        <v>46477</v>
      </c>
      <c r="G2315" s="119" t="n">
        <v>46486</v>
      </c>
      <c r="H2315" s="119" t="n">
        <v>46293</v>
      </c>
      <c r="I2315" s="4" t="n">
        <v>0</v>
      </c>
      <c r="J2315" s="4" t="n">
        <v>0</v>
      </c>
      <c r="K2315" s="4" t="n">
        <v>0</v>
      </c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B2316" s="4" t="n">
        <v>26743092</v>
      </c>
      <c r="C2316" s="4" t="inlineStr">
        <is>
          <t>ALVENARIA</t>
        </is>
      </c>
      <c r="D2316" s="4" t="inlineStr">
        <is>
          <t>-</t>
        </is>
      </c>
      <c r="E2316" s="4" t="inlineStr">
        <is>
          <t>19º PAV.</t>
        </is>
      </c>
      <c r="F2316" s="119" t="n">
        <v>46477</v>
      </c>
      <c r="G2316" s="119" t="n">
        <v>46486</v>
      </c>
      <c r="H2316" s="119" t="n">
        <v>46293</v>
      </c>
      <c r="I2316" s="4" t="n">
        <v>0</v>
      </c>
      <c r="J2316" s="4" t="n">
        <v>0</v>
      </c>
      <c r="K2316" s="4" t="n">
        <v>0</v>
      </c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B2317" s="4" t="n">
        <v>26744805</v>
      </c>
      <c r="C2317" s="4" t="inlineStr">
        <is>
          <t>CONTRAMARCO</t>
        </is>
      </c>
      <c r="D2317" s="4" t="inlineStr">
        <is>
          <t>-</t>
        </is>
      </c>
      <c r="E2317" s="4" t="inlineStr">
        <is>
          <t>3º PV. PILOTIS - GOURMET 1 E 2</t>
        </is>
      </c>
      <c r="F2317" s="119" t="n">
        <v>46478</v>
      </c>
      <c r="G2317" s="119" t="n">
        <v>46499</v>
      </c>
      <c r="H2317" s="119" t="n">
        <v>46293</v>
      </c>
      <c r="I2317" s="4" t="n">
        <v>0</v>
      </c>
      <c r="J2317" s="4" t="n">
        <v>0</v>
      </c>
      <c r="K2317" s="4" t="n">
        <v>0</v>
      </c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B2318" s="4" t="n">
        <v>26743341</v>
      </c>
      <c r="C2318" s="4" t="inlineStr">
        <is>
          <t>MONTANTES DO DRYWALL</t>
        </is>
      </c>
      <c r="D2318" s="4" t="inlineStr">
        <is>
          <t>-</t>
        </is>
      </c>
      <c r="E2318" s="4" t="inlineStr">
        <is>
          <t>12º PAV.</t>
        </is>
      </c>
      <c r="F2318" s="119" t="n">
        <v>46478</v>
      </c>
      <c r="G2318" s="119" t="n">
        <v>46485</v>
      </c>
      <c r="H2318" s="119" t="n">
        <v>46293</v>
      </c>
      <c r="I2318" s="4" t="n">
        <v>0</v>
      </c>
      <c r="J2318" s="4" t="n">
        <v>0</v>
      </c>
      <c r="K2318" s="4" t="n">
        <v>0</v>
      </c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B2319" s="4" t="n">
        <v>26707670</v>
      </c>
      <c r="C2319" s="4" t="inlineStr">
        <is>
          <t>MONTANTES DO DRYWALL</t>
        </is>
      </c>
      <c r="D2319" s="4" t="inlineStr">
        <is>
          <t>-</t>
        </is>
      </c>
      <c r="E2319" s="4" t="inlineStr">
        <is>
          <t>1º PAV. - TÉRREO - LOJA 06, 07, 08</t>
        </is>
      </c>
      <c r="F2319" s="119" t="n">
        <v>46479</v>
      </c>
      <c r="G2319" s="119" t="n">
        <v>46500</v>
      </c>
      <c r="H2319" s="119" t="n">
        <v>46293</v>
      </c>
      <c r="I2319" s="4" t="n">
        <v>0</v>
      </c>
      <c r="J2319" s="4" t="n">
        <v>0</v>
      </c>
      <c r="K2319" s="4" t="n">
        <v>0</v>
      </c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B2320" s="4" t="n">
        <v>26743303</v>
      </c>
      <c r="C2320" s="4" t="inlineStr">
        <is>
          <t>CONTRAPISO</t>
        </is>
      </c>
      <c r="D2320" s="4" t="inlineStr">
        <is>
          <t>-</t>
        </is>
      </c>
      <c r="E2320" s="4" t="inlineStr">
        <is>
          <t>13º PAV.</t>
        </is>
      </c>
      <c r="F2320" s="119" t="n">
        <v>46482</v>
      </c>
      <c r="G2320" s="119" t="n">
        <v>46489</v>
      </c>
      <c r="H2320" s="119" t="n">
        <v>46293</v>
      </c>
      <c r="I2320" s="4" t="n">
        <v>0</v>
      </c>
      <c r="J2320" s="4" t="n">
        <v>0</v>
      </c>
      <c r="K2320" s="4" t="n">
        <v>0</v>
      </c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B2321" s="4" t="n">
        <v>26743272</v>
      </c>
      <c r="C2321" s="4" t="inlineStr">
        <is>
          <t>GÁS PISO</t>
        </is>
      </c>
      <c r="D2321" s="4" t="inlineStr">
        <is>
          <t>-</t>
        </is>
      </c>
      <c r="E2321" s="4" t="inlineStr">
        <is>
          <t>14º PAV.</t>
        </is>
      </c>
      <c r="F2321" s="119" t="n">
        <v>46482</v>
      </c>
      <c r="G2321" s="119" t="n">
        <v>46491</v>
      </c>
      <c r="H2321" s="119" t="n">
        <v>46293</v>
      </c>
      <c r="I2321" s="4" t="n">
        <v>0</v>
      </c>
      <c r="J2321" s="4" t="n">
        <v>0</v>
      </c>
      <c r="K2321" s="4" t="n">
        <v>0</v>
      </c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B2322" s="4" t="n">
        <v>26743228</v>
      </c>
      <c r="C2322" s="4" t="inlineStr">
        <is>
          <t>REBOCO INTERNO</t>
        </is>
      </c>
      <c r="D2322" s="4" t="inlineStr">
        <is>
          <t>-</t>
        </is>
      </c>
      <c r="E2322" s="4" t="inlineStr">
        <is>
          <t>15º PAV.</t>
        </is>
      </c>
      <c r="F2322" s="119" t="n">
        <v>46482</v>
      </c>
      <c r="G2322" s="119" t="n">
        <v>46491</v>
      </c>
      <c r="H2322" s="119" t="n">
        <v>46293</v>
      </c>
      <c r="I2322" s="4" t="n">
        <v>0</v>
      </c>
      <c r="J2322" s="4" t="n">
        <v>0</v>
      </c>
      <c r="K2322" s="4" t="n">
        <v>0</v>
      </c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B2323" s="4" t="n">
        <v>26743190</v>
      </c>
      <c r="C2323" s="4" t="inlineStr">
        <is>
          <t>CONTRAMARCO</t>
        </is>
      </c>
      <c r="D2323" s="4" t="inlineStr">
        <is>
          <t>-</t>
        </is>
      </c>
      <c r="E2323" s="4" t="inlineStr">
        <is>
          <t>16º PAV.</t>
        </is>
      </c>
      <c r="F2323" s="119" t="n">
        <v>46482</v>
      </c>
      <c r="G2323" s="119" t="n">
        <v>46491</v>
      </c>
      <c r="H2323" s="119" t="n">
        <v>46293</v>
      </c>
      <c r="I2323" s="4" t="n">
        <v>0</v>
      </c>
      <c r="J2323" s="4" t="n">
        <v>0</v>
      </c>
      <c r="K2323" s="4" t="n">
        <v>0</v>
      </c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B2324" s="4" t="n">
        <v>26743174</v>
      </c>
      <c r="C2324" s="4" t="inlineStr">
        <is>
          <t>INSTALAÇÕES EMBUTIDAS NA ALVENARIA</t>
        </is>
      </c>
      <c r="D2324" s="4" t="inlineStr">
        <is>
          <t>-</t>
        </is>
      </c>
      <c r="E2324" s="4" t="inlineStr">
        <is>
          <t>17º PAV.</t>
        </is>
      </c>
      <c r="F2324" s="119" t="n">
        <v>46483</v>
      </c>
      <c r="G2324" s="119" t="n">
        <v>46492</v>
      </c>
      <c r="H2324" s="119" t="n">
        <v>46293</v>
      </c>
      <c r="I2324" s="4" t="n">
        <v>0</v>
      </c>
      <c r="J2324" s="4" t="n">
        <v>0</v>
      </c>
      <c r="K2324" s="4" t="n">
        <v>0</v>
      </c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B2325" s="4" t="n">
        <v>29844471</v>
      </c>
      <c r="C2325" s="4" t="inlineStr">
        <is>
          <t>TALISCAMENTO</t>
        </is>
      </c>
      <c r="D2325" s="4" t="inlineStr">
        <is>
          <t>-</t>
        </is>
      </c>
      <c r="E2325" s="4" t="inlineStr">
        <is>
          <t>17º PAV.</t>
        </is>
      </c>
      <c r="F2325" s="119" t="n">
        <v>46483</v>
      </c>
      <c r="G2325" s="119" t="n">
        <v>46491</v>
      </c>
      <c r="H2325" s="119" t="n">
        <v>46293</v>
      </c>
      <c r="I2325" s="4" t="n">
        <v>0</v>
      </c>
      <c r="J2325" s="4" t="n">
        <v>0</v>
      </c>
      <c r="K2325" s="4" t="n">
        <v>0</v>
      </c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B2326" s="4" t="n">
        <v>26743130</v>
      </c>
      <c r="C2326" s="4" t="inlineStr">
        <is>
          <t>PRUMADA HIDROSSANITÁRIA</t>
        </is>
      </c>
      <c r="D2326" s="4" t="inlineStr">
        <is>
          <t>-</t>
        </is>
      </c>
      <c r="E2326" s="4" t="inlineStr">
        <is>
          <t>18º PAV.</t>
        </is>
      </c>
      <c r="F2326" s="119" t="n">
        <v>46483</v>
      </c>
      <c r="G2326" s="119" t="n">
        <v>46492</v>
      </c>
      <c r="H2326" s="119" t="n">
        <v>46293</v>
      </c>
      <c r="I2326" s="4" t="n">
        <v>0</v>
      </c>
      <c r="J2326" s="4" t="n">
        <v>0</v>
      </c>
      <c r="K2326" s="4" t="n">
        <v>0</v>
      </c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B2327" s="4" t="n">
        <v>29844647</v>
      </c>
      <c r="C2327" s="4" t="inlineStr">
        <is>
          <t>PRUMADA ELÉTRICA (INFRA)</t>
        </is>
      </c>
      <c r="D2327" s="4" t="inlineStr">
        <is>
          <t>-</t>
        </is>
      </c>
      <c r="E2327" s="4" t="inlineStr">
        <is>
          <t>18º PAV.</t>
        </is>
      </c>
      <c r="F2327" s="119" t="n">
        <v>46483</v>
      </c>
      <c r="G2327" s="119" t="n">
        <v>46492</v>
      </c>
      <c r="H2327" s="119" t="n">
        <v>46293</v>
      </c>
      <c r="I2327" s="4" t="n">
        <v>0</v>
      </c>
      <c r="J2327" s="4" t="n">
        <v>0</v>
      </c>
      <c r="K2327" s="4" t="n">
        <v>0</v>
      </c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B2328" s="4" t="n">
        <v>26743650</v>
      </c>
      <c r="C2328" s="4" t="inlineStr">
        <is>
          <t>FORRO</t>
        </is>
      </c>
      <c r="D2328" s="4" t="inlineStr">
        <is>
          <t>-</t>
        </is>
      </c>
      <c r="E2328" s="4" t="inlineStr">
        <is>
          <t>4º PAV.</t>
        </is>
      </c>
      <c r="F2328" s="119" t="n">
        <v>46485</v>
      </c>
      <c r="G2328" s="119" t="n">
        <v>46496</v>
      </c>
      <c r="H2328" s="119" t="n">
        <v>46293</v>
      </c>
      <c r="I2328" s="4" t="n">
        <v>0</v>
      </c>
      <c r="J2328" s="4" t="n">
        <v>0</v>
      </c>
      <c r="K2328" s="4" t="n">
        <v>0</v>
      </c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B2329" s="4" t="n">
        <v>29844386</v>
      </c>
      <c r="C2329" s="4" t="inlineStr">
        <is>
          <t>ENCUNHAMENTO</t>
        </is>
      </c>
      <c r="D2329" s="4" t="inlineStr">
        <is>
          <t>-</t>
        </is>
      </c>
      <c r="E2329" s="4" t="inlineStr">
        <is>
          <t>18º PAV.</t>
        </is>
      </c>
      <c r="F2329" s="119" t="n">
        <v>46485</v>
      </c>
      <c r="G2329" s="119" t="n">
        <v>46496</v>
      </c>
      <c r="H2329" s="119" t="n">
        <v>46293</v>
      </c>
      <c r="I2329" s="4" t="n">
        <v>0</v>
      </c>
      <c r="J2329" s="4" t="n">
        <v>0</v>
      </c>
      <c r="K2329" s="4" t="n">
        <v>0</v>
      </c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B2330" s="4" t="n">
        <v>24938839</v>
      </c>
      <c r="C2330" s="4" t="inlineStr">
        <is>
          <t>ESTRUTURA TORRE - MEDIÇÃO</t>
        </is>
      </c>
      <c r="D2330" s="4" t="inlineStr">
        <is>
          <t>-</t>
        </is>
      </c>
      <c r="E2330" s="4" t="inlineStr">
        <is>
          <t>27º PAV</t>
        </is>
      </c>
      <c r="F2330" s="119" t="n">
        <v>46485</v>
      </c>
      <c r="G2330" s="119" t="n">
        <v>46493</v>
      </c>
      <c r="H2330" s="119" t="n">
        <v>46293</v>
      </c>
      <c r="I2330" s="4" t="n">
        <v>0</v>
      </c>
      <c r="J2330" s="4" t="n">
        <v>0</v>
      </c>
      <c r="K2330" s="4" t="n">
        <v>0</v>
      </c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B2331" s="4" t="n">
        <v>9359978</v>
      </c>
      <c r="C2331" s="4" t="inlineStr">
        <is>
          <t>ESTRUTURA TORRE - MEDIÇÃO</t>
        </is>
      </c>
      <c r="D2331" s="4" t="inlineStr">
        <is>
          <t>Forma Pilar</t>
        </is>
      </c>
      <c r="E2331" s="4" t="inlineStr">
        <is>
          <t>27º PAV</t>
        </is>
      </c>
      <c r="F2331" s="119" t="n">
        <v>46485</v>
      </c>
      <c r="G2331" s="119" t="n">
        <v>46489</v>
      </c>
      <c r="H2331" s="119" t="n">
        <v>46293</v>
      </c>
      <c r="I2331" s="4" t="n">
        <v>0</v>
      </c>
      <c r="J2331" s="4" t="n">
        <v>0</v>
      </c>
      <c r="K2331" s="4" t="n">
        <v>0</v>
      </c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B2332" s="4" t="n">
        <v>9359979</v>
      </c>
      <c r="C2332" s="4" t="inlineStr">
        <is>
          <t>ESTRUTURA TORRE - MEDIÇÃO</t>
        </is>
      </c>
      <c r="D2332" s="4" t="inlineStr">
        <is>
          <t>Armação Pilar</t>
        </is>
      </c>
      <c r="E2332" s="4" t="inlineStr">
        <is>
          <t>27º PAV</t>
        </is>
      </c>
      <c r="F2332" s="119" t="n">
        <v>46485</v>
      </c>
      <c r="G2332" s="119" t="n">
        <v>46489</v>
      </c>
      <c r="H2332" s="119" t="n">
        <v>46293</v>
      </c>
      <c r="I2332" s="4" t="n">
        <v>0</v>
      </c>
      <c r="J2332" s="4" t="n">
        <v>0</v>
      </c>
      <c r="K2332" s="4" t="n">
        <v>0</v>
      </c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B2333" s="4" t="n">
        <v>9359980</v>
      </c>
      <c r="C2333" s="4" t="inlineStr">
        <is>
          <t>ESTRUTURA TORRE - MEDIÇÃO</t>
        </is>
      </c>
      <c r="D2333" s="4" t="inlineStr">
        <is>
          <t>Escoramento</t>
        </is>
      </c>
      <c r="E2333" s="4" t="inlineStr">
        <is>
          <t>27º PAV</t>
        </is>
      </c>
      <c r="F2333" s="119" t="n">
        <v>46486</v>
      </c>
      <c r="G2333" s="119" t="n">
        <v>46490</v>
      </c>
      <c r="H2333" s="119" t="n">
        <v>46293</v>
      </c>
      <c r="I2333" s="4" t="n">
        <v>0</v>
      </c>
      <c r="J2333" s="4" t="n">
        <v>0</v>
      </c>
      <c r="K2333" s="4" t="n">
        <v>0</v>
      </c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B2334" s="4" t="n">
        <v>9359981</v>
      </c>
      <c r="C2334" s="4" t="inlineStr">
        <is>
          <t>ESTRUTURA TORRE - MEDIÇÃO</t>
        </is>
      </c>
      <c r="D2334" s="4" t="inlineStr">
        <is>
          <t>Concretagem Pilar</t>
        </is>
      </c>
      <c r="E2334" s="4" t="inlineStr">
        <is>
          <t>27º PAV</t>
        </is>
      </c>
      <c r="F2334" s="119" t="n">
        <v>46491</v>
      </c>
      <c r="G2334" s="119" t="n">
        <v>46491</v>
      </c>
      <c r="H2334" s="119" t="n">
        <v>46293</v>
      </c>
      <c r="I2334" s="4" t="n">
        <v>0</v>
      </c>
      <c r="J2334" s="4" t="n">
        <v>0</v>
      </c>
      <c r="K2334" s="4" t="n">
        <v>0</v>
      </c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B2335" s="4" t="n">
        <v>9359982</v>
      </c>
      <c r="C2335" s="4" t="inlineStr">
        <is>
          <t>ESTRUTURA TORRE - MEDIÇÃO</t>
        </is>
      </c>
      <c r="D2335" s="4" t="inlineStr">
        <is>
          <t>Forma Vigas e Lajes</t>
        </is>
      </c>
      <c r="E2335" s="4" t="inlineStr">
        <is>
          <t>27º PAV</t>
        </is>
      </c>
      <c r="F2335" s="119" t="n">
        <v>46492</v>
      </c>
      <c r="G2335" s="119" t="n">
        <v>46493</v>
      </c>
      <c r="H2335" s="119" t="n">
        <v>46293</v>
      </c>
      <c r="I2335" s="4" t="n">
        <v>0</v>
      </c>
      <c r="J2335" s="4" t="n">
        <v>0</v>
      </c>
      <c r="K2335" s="4" t="n">
        <v>0</v>
      </c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B2336" s="4" t="n">
        <v>9359983</v>
      </c>
      <c r="C2336" s="4" t="inlineStr">
        <is>
          <t>ESTRUTURA TORRE - MEDIÇÃO</t>
        </is>
      </c>
      <c r="D2336" s="4" t="inlineStr">
        <is>
          <t>Armação Vigas e Lajes</t>
        </is>
      </c>
      <c r="E2336" s="4" t="inlineStr">
        <is>
          <t>27º PAV</t>
        </is>
      </c>
      <c r="F2336" s="119" t="n">
        <v>46493</v>
      </c>
      <c r="G2336" s="119" t="n">
        <v>46493</v>
      </c>
      <c r="H2336" s="119" t="n">
        <v>46293</v>
      </c>
      <c r="I2336" s="4" t="n">
        <v>0</v>
      </c>
      <c r="J2336" s="4" t="n">
        <v>0</v>
      </c>
      <c r="K2336" s="4" t="n">
        <v>0</v>
      </c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B2337" s="4" t="n">
        <v>9359984</v>
      </c>
      <c r="C2337" s="4" t="inlineStr">
        <is>
          <t>ESTRUTURA TORRE - MEDIÇÃO</t>
        </is>
      </c>
      <c r="D2337" s="4" t="inlineStr">
        <is>
          <t>Passagem Hidráulica</t>
        </is>
      </c>
      <c r="E2337" s="4" t="inlineStr">
        <is>
          <t>27º PAV</t>
        </is>
      </c>
      <c r="F2337" s="119" t="n">
        <v>46492</v>
      </c>
      <c r="G2337" s="119" t="n">
        <v>46492</v>
      </c>
      <c r="H2337" s="119" t="n">
        <v>46293</v>
      </c>
      <c r="I2337" s="4" t="n">
        <v>0</v>
      </c>
      <c r="J2337" s="4" t="n">
        <v>0</v>
      </c>
      <c r="K2337" s="4" t="n">
        <v>0</v>
      </c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B2338" s="4" t="n">
        <v>9359985</v>
      </c>
      <c r="C2338" s="4" t="inlineStr">
        <is>
          <t>ESTRUTURA TORRE - MEDIÇÃO</t>
        </is>
      </c>
      <c r="D2338" s="4" t="inlineStr">
        <is>
          <t>Passagem Elétrica</t>
        </is>
      </c>
      <c r="E2338" s="4" t="inlineStr">
        <is>
          <t>27º PAV</t>
        </is>
      </c>
      <c r="F2338" s="119" t="n">
        <v>46492</v>
      </c>
      <c r="G2338" s="119" t="n">
        <v>46492</v>
      </c>
      <c r="H2338" s="119" t="n">
        <v>46293</v>
      </c>
      <c r="I2338" s="4" t="n">
        <v>0</v>
      </c>
      <c r="J2338" s="4" t="n">
        <v>0</v>
      </c>
      <c r="K2338" s="4" t="n">
        <v>0</v>
      </c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B2339" s="4" t="n">
        <v>9359986</v>
      </c>
      <c r="C2339" s="4" t="inlineStr">
        <is>
          <t>ESTRUTURA TORRE - MEDIÇÃO</t>
        </is>
      </c>
      <c r="D2339" s="4" t="inlineStr">
        <is>
          <t>Concretagem</t>
        </is>
      </c>
      <c r="E2339" s="4" t="inlineStr">
        <is>
          <t>27º PAV</t>
        </is>
      </c>
      <c r="F2339" s="119" t="n">
        <v>46493</v>
      </c>
      <c r="G2339" s="119" t="n">
        <v>46493</v>
      </c>
      <c r="H2339" s="119" t="n">
        <v>46293</v>
      </c>
      <c r="I2339" s="4" t="n">
        <v>0</v>
      </c>
      <c r="J2339" s="4" t="n">
        <v>0</v>
      </c>
      <c r="K2339" s="4" t="n">
        <v>0</v>
      </c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B2340" s="4" t="n">
        <v>29845952</v>
      </c>
      <c r="C2340" s="4" t="inlineStr">
        <is>
          <t>FIAÇÃO ELÉTRICA E ILUMINAÇÃO</t>
        </is>
      </c>
      <c r="D2340" s="4" t="inlineStr">
        <is>
          <t>-</t>
        </is>
      </c>
      <c r="E2340" s="4" t="inlineStr">
        <is>
          <t>5º PAV.</t>
        </is>
      </c>
      <c r="F2340" s="119" t="n">
        <v>46486</v>
      </c>
      <c r="G2340" s="119" t="n">
        <v>46496</v>
      </c>
      <c r="H2340" s="119" t="n">
        <v>46293</v>
      </c>
      <c r="I2340" s="4" t="n">
        <v>0</v>
      </c>
      <c r="J2340" s="4" t="n">
        <v>0</v>
      </c>
      <c r="K2340" s="4" t="n">
        <v>0</v>
      </c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B2341" s="4" t="n">
        <v>29845891</v>
      </c>
      <c r="C2341" s="4" t="inlineStr">
        <is>
          <t>PRUMADA ELÉTRICA (CABOS)</t>
        </is>
      </c>
      <c r="D2341" s="4" t="inlineStr">
        <is>
          <t>-</t>
        </is>
      </c>
      <c r="E2341" s="4" t="inlineStr">
        <is>
          <t>5º PAV.</t>
        </is>
      </c>
      <c r="F2341" s="119" t="n">
        <v>46486</v>
      </c>
      <c r="G2341" s="119" t="n">
        <v>46497</v>
      </c>
      <c r="H2341" s="119" t="n">
        <v>46293</v>
      </c>
      <c r="I2341" s="4" t="n">
        <v>0</v>
      </c>
      <c r="J2341" s="4" t="n">
        <v>0</v>
      </c>
      <c r="K2341" s="4" t="n">
        <v>0</v>
      </c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B2342" s="4" t="n">
        <v>26743578</v>
      </c>
      <c r="C2342" s="4" t="inlineStr">
        <is>
          <t>BANCADAS</t>
        </is>
      </c>
      <c r="D2342" s="4" t="inlineStr">
        <is>
          <t>-</t>
        </is>
      </c>
      <c r="E2342" s="4" t="inlineStr">
        <is>
          <t>6º PAV.</t>
        </is>
      </c>
      <c r="F2342" s="119" t="n">
        <v>46486</v>
      </c>
      <c r="G2342" s="119" t="n">
        <v>46497</v>
      </c>
      <c r="H2342" s="119" t="n">
        <v>46293</v>
      </c>
      <c r="I2342" s="4" t="n">
        <v>0</v>
      </c>
      <c r="J2342" s="4" t="n">
        <v>0</v>
      </c>
      <c r="K2342" s="4" t="n">
        <v>0</v>
      </c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B2343" s="4" t="n">
        <v>26743534</v>
      </c>
      <c r="C2343" s="4" t="inlineStr">
        <is>
          <t>REVESTIMENTOS PORCELANATO PISO</t>
        </is>
      </c>
      <c r="D2343" s="4" t="inlineStr">
        <is>
          <t>-</t>
        </is>
      </c>
      <c r="E2343" s="4" t="inlineStr">
        <is>
          <t>7º PAV.</t>
        </is>
      </c>
      <c r="F2343" s="119" t="n">
        <v>46486</v>
      </c>
      <c r="G2343" s="119" t="n">
        <v>46497</v>
      </c>
      <c r="H2343" s="119" t="n">
        <v>46293</v>
      </c>
      <c r="I2343" s="4" t="n">
        <v>0</v>
      </c>
      <c r="J2343" s="4" t="n">
        <v>0</v>
      </c>
      <c r="K2343" s="4" t="n">
        <v>0</v>
      </c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B2344" s="4" t="n">
        <v>26743481</v>
      </c>
      <c r="C2344" s="4" t="inlineStr">
        <is>
          <t>REVESTIMENTO PORCELANATO PAREDE</t>
        </is>
      </c>
      <c r="D2344" s="4" t="inlineStr">
        <is>
          <t>-</t>
        </is>
      </c>
      <c r="E2344" s="4" t="inlineStr">
        <is>
          <t>8º PAV.</t>
        </is>
      </c>
      <c r="F2344" s="119" t="n">
        <v>46486</v>
      </c>
      <c r="G2344" s="119" t="n">
        <v>46497</v>
      </c>
      <c r="H2344" s="119" t="n">
        <v>46293</v>
      </c>
      <c r="I2344" s="4" t="n">
        <v>0</v>
      </c>
      <c r="J2344" s="4" t="n">
        <v>0</v>
      </c>
      <c r="K2344" s="4" t="n">
        <v>0</v>
      </c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B2345" s="4" t="n">
        <v>26743443</v>
      </c>
      <c r="C2345" s="4" t="inlineStr">
        <is>
          <t>IMPERMEABILIZAÇÃO</t>
        </is>
      </c>
      <c r="D2345" s="4" t="inlineStr">
        <is>
          <t>-</t>
        </is>
      </c>
      <c r="E2345" s="4" t="inlineStr">
        <is>
          <t>9º PAV.</t>
        </is>
      </c>
      <c r="F2345" s="119" t="n">
        <v>46486</v>
      </c>
      <c r="G2345" s="119" t="n">
        <v>46497</v>
      </c>
      <c r="H2345" s="119" t="n">
        <v>46293</v>
      </c>
      <c r="I2345" s="4" t="n">
        <v>0</v>
      </c>
      <c r="J2345" s="4" t="n">
        <v>0</v>
      </c>
      <c r="K2345" s="4" t="n">
        <v>0</v>
      </c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B2346" s="4" t="n">
        <v>26743416</v>
      </c>
      <c r="C2346" s="4" t="inlineStr">
        <is>
          <t>DRYWALL 2º FACE</t>
        </is>
      </c>
      <c r="D2346" s="4" t="inlineStr">
        <is>
          <t>-</t>
        </is>
      </c>
      <c r="E2346" s="4" t="inlineStr">
        <is>
          <t>10º PAV.</t>
        </is>
      </c>
      <c r="F2346" s="119" t="n">
        <v>46486</v>
      </c>
      <c r="G2346" s="119" t="n">
        <v>46497</v>
      </c>
      <c r="H2346" s="119" t="n">
        <v>46293</v>
      </c>
      <c r="I2346" s="4" t="n">
        <v>0</v>
      </c>
      <c r="J2346" s="4" t="n">
        <v>0</v>
      </c>
      <c r="K2346" s="4" t="n">
        <v>0</v>
      </c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B2347" s="4" t="n">
        <v>26743380</v>
      </c>
      <c r="C2347" s="4" t="inlineStr">
        <is>
          <t>DISTRIBUIÇÃO HIDROSSANITÁRIA</t>
        </is>
      </c>
      <c r="D2347" s="4" t="inlineStr">
        <is>
          <t>-</t>
        </is>
      </c>
      <c r="E2347" s="4" t="inlineStr">
        <is>
          <t>11º PAV.</t>
        </is>
      </c>
      <c r="F2347" s="119" t="n">
        <v>46486</v>
      </c>
      <c r="G2347" s="119" t="n">
        <v>46497</v>
      </c>
      <c r="H2347" s="119" t="n">
        <v>46293</v>
      </c>
      <c r="I2347" s="4" t="n">
        <v>0</v>
      </c>
      <c r="J2347" s="4" t="n">
        <v>0</v>
      </c>
      <c r="K2347" s="4" t="n">
        <v>0</v>
      </c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B2348" s="4" t="n">
        <v>26743363</v>
      </c>
      <c r="C2348" s="4" t="inlineStr">
        <is>
          <t>DISTRIBUIÇÃO ELÉTRICA / QUADRO</t>
        </is>
      </c>
      <c r="D2348" s="4" t="inlineStr">
        <is>
          <t>-</t>
        </is>
      </c>
      <c r="E2348" s="4" t="inlineStr">
        <is>
          <t>11º PAV.</t>
        </is>
      </c>
      <c r="F2348" s="119" t="n">
        <v>46486</v>
      </c>
      <c r="G2348" s="119" t="n">
        <v>46497</v>
      </c>
      <c r="H2348" s="119" t="n">
        <v>46293</v>
      </c>
      <c r="I2348" s="4" t="n">
        <v>0</v>
      </c>
      <c r="J2348" s="4" t="n">
        <v>0</v>
      </c>
      <c r="K2348" s="4" t="n">
        <v>0</v>
      </c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B2349" s="4" t="n">
        <v>26743362</v>
      </c>
      <c r="C2349" s="4" t="inlineStr">
        <is>
          <t>INFRA DE AR CONDICIONADO</t>
        </is>
      </c>
      <c r="D2349" s="4" t="inlineStr">
        <is>
          <t>-</t>
        </is>
      </c>
      <c r="E2349" s="4" t="inlineStr">
        <is>
          <t>11º PAV.</t>
        </is>
      </c>
      <c r="F2349" s="119" t="n">
        <v>46486</v>
      </c>
      <c r="G2349" s="119" t="n">
        <v>46497</v>
      </c>
      <c r="H2349" s="119" t="n">
        <v>46293</v>
      </c>
      <c r="I2349" s="4" t="n">
        <v>0</v>
      </c>
      <c r="J2349" s="4" t="n">
        <v>0</v>
      </c>
      <c r="K2349" s="4" t="n">
        <v>0</v>
      </c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B2350" s="4" t="n">
        <v>26743381</v>
      </c>
      <c r="C2350" s="4" t="inlineStr">
        <is>
          <t>GÁS PAREDE</t>
        </is>
      </c>
      <c r="D2350" s="4" t="inlineStr">
        <is>
          <t>-</t>
        </is>
      </c>
      <c r="E2350" s="4" t="inlineStr">
        <is>
          <t>11º PAV.</t>
        </is>
      </c>
      <c r="F2350" s="119" t="n">
        <v>46486</v>
      </c>
      <c r="G2350" s="119" t="n">
        <v>46497</v>
      </c>
      <c r="H2350" s="119" t="n">
        <v>46293</v>
      </c>
      <c r="I2350" s="4" t="n">
        <v>0</v>
      </c>
      <c r="J2350" s="4" t="n">
        <v>0</v>
      </c>
      <c r="K2350" s="4" t="n">
        <v>0</v>
      </c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B2351" s="4" t="n">
        <v>26743382</v>
      </c>
      <c r="C2351" s="4" t="inlineStr">
        <is>
          <t>REDE HIDROSSANITÁRIA</t>
        </is>
      </c>
      <c r="D2351" s="4" t="inlineStr">
        <is>
          <t>-</t>
        </is>
      </c>
      <c r="E2351" s="4" t="inlineStr">
        <is>
          <t>11º PAV.</t>
        </is>
      </c>
      <c r="F2351" s="119" t="n">
        <v>46486</v>
      </c>
      <c r="G2351" s="119" t="n">
        <v>46497</v>
      </c>
      <c r="H2351" s="119" t="n">
        <v>46293</v>
      </c>
      <c r="I2351" s="4" t="n">
        <v>0</v>
      </c>
      <c r="J2351" s="4" t="n">
        <v>0</v>
      </c>
      <c r="K2351" s="4" t="n">
        <v>0</v>
      </c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B2352" s="4" t="n">
        <v>26743324</v>
      </c>
      <c r="C2352" s="4" t="inlineStr">
        <is>
          <t>DRYWALL 1º FACE</t>
        </is>
      </c>
      <c r="D2352" s="4" t="inlineStr">
        <is>
          <t>-</t>
        </is>
      </c>
      <c r="E2352" s="4" t="inlineStr">
        <is>
          <t>12º PAV.</t>
        </is>
      </c>
      <c r="F2352" s="119" t="n">
        <v>46486</v>
      </c>
      <c r="G2352" s="119" t="n">
        <v>46497</v>
      </c>
      <c r="H2352" s="119" t="n">
        <v>46293</v>
      </c>
      <c r="I2352" s="4" t="n">
        <v>0</v>
      </c>
      <c r="J2352" s="4" t="n">
        <v>0</v>
      </c>
      <c r="K2352" s="4" t="n">
        <v>0</v>
      </c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B2353" s="4" t="n">
        <v>26743094</v>
      </c>
      <c r="C2353" s="4" t="inlineStr">
        <is>
          <t>PRUMADA DE INCÊNDIO</t>
        </is>
      </c>
      <c r="D2353" s="4" t="inlineStr">
        <is>
          <t>-</t>
        </is>
      </c>
      <c r="E2353" s="4" t="inlineStr">
        <is>
          <t>19º PAV.</t>
        </is>
      </c>
      <c r="F2353" s="119" t="n">
        <v>46489</v>
      </c>
      <c r="G2353" s="119" t="n">
        <v>46499</v>
      </c>
      <c r="H2353" s="119" t="n">
        <v>46293</v>
      </c>
      <c r="I2353" s="4" t="n">
        <v>0</v>
      </c>
      <c r="J2353" s="4" t="n">
        <v>0</v>
      </c>
      <c r="K2353" s="4" t="n">
        <v>0</v>
      </c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B2354" s="4" t="n">
        <v>26743055</v>
      </c>
      <c r="C2354" s="4" t="inlineStr">
        <is>
          <t>ALVENARIA</t>
        </is>
      </c>
      <c r="D2354" s="4" t="inlineStr">
        <is>
          <t>-</t>
        </is>
      </c>
      <c r="E2354" s="4" t="inlineStr">
        <is>
          <t>20º PAV.</t>
        </is>
      </c>
      <c r="F2354" s="119" t="n">
        <v>46489</v>
      </c>
      <c r="G2354" s="119" t="n">
        <v>46499</v>
      </c>
      <c r="H2354" s="119" t="n">
        <v>46293</v>
      </c>
      <c r="I2354" s="4" t="n">
        <v>0</v>
      </c>
      <c r="J2354" s="4" t="n">
        <v>0</v>
      </c>
      <c r="K2354" s="4" t="n">
        <v>0</v>
      </c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B2355" s="4" t="n">
        <v>26707651</v>
      </c>
      <c r="C2355" s="4" t="inlineStr">
        <is>
          <t>REBOCO INTERNO</t>
        </is>
      </c>
      <c r="D2355" s="4" t="inlineStr">
        <is>
          <t>-</t>
        </is>
      </c>
      <c r="E2355" s="4" t="inlineStr">
        <is>
          <t>1º PAV. - TÉRREO - LOJA 09, 10, 11</t>
        </is>
      </c>
      <c r="F2355" s="119" t="n">
        <v>46490</v>
      </c>
      <c r="G2355" s="119" t="n">
        <v>46511</v>
      </c>
      <c r="H2355" s="119" t="n">
        <v>46293</v>
      </c>
      <c r="I2355" s="4" t="n">
        <v>0</v>
      </c>
      <c r="J2355" s="4" t="n">
        <v>0</v>
      </c>
      <c r="K2355" s="4" t="n">
        <v>0</v>
      </c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B2356" s="4" t="n">
        <v>26743304</v>
      </c>
      <c r="C2356" s="4" t="inlineStr">
        <is>
          <t>MONTANTES DO DRYWALL</t>
        </is>
      </c>
      <c r="D2356" s="4" t="inlineStr">
        <is>
          <t>-</t>
        </is>
      </c>
      <c r="E2356" s="4" t="inlineStr">
        <is>
          <t>13º PAV.</t>
        </is>
      </c>
      <c r="F2356" s="119" t="n">
        <v>46490</v>
      </c>
      <c r="G2356" s="119" t="n">
        <v>46497</v>
      </c>
      <c r="H2356" s="119" t="n">
        <v>46293</v>
      </c>
      <c r="I2356" s="4" t="n">
        <v>0</v>
      </c>
      <c r="J2356" s="4" t="n">
        <v>0</v>
      </c>
      <c r="K2356" s="4" t="n">
        <v>0</v>
      </c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B2357" s="4" t="n">
        <v>26714089</v>
      </c>
      <c r="C2357" s="4" t="inlineStr">
        <is>
          <t>INSTALAÇÕES INCÊNDIO</t>
        </is>
      </c>
      <c r="D2357" s="4" t="inlineStr">
        <is>
          <t>-</t>
        </is>
      </c>
      <c r="E2357" s="4" t="inlineStr">
        <is>
          <t>1º PAV. - TÉRREO - LOJA 01, 02, 03</t>
        </is>
      </c>
      <c r="F2357" s="119" t="n">
        <v>46491</v>
      </c>
      <c r="G2357" s="119" t="n">
        <v>46512</v>
      </c>
      <c r="H2357" s="119" t="n">
        <v>46293</v>
      </c>
      <c r="I2357" s="4" t="n">
        <v>0</v>
      </c>
      <c r="J2357" s="4" t="n">
        <v>0</v>
      </c>
      <c r="K2357" s="4" t="n">
        <v>0</v>
      </c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B2358" s="4" t="n">
        <v>26707698</v>
      </c>
      <c r="C2358" s="4" t="inlineStr">
        <is>
          <t>INFRA DE AR CONDICIONADO</t>
        </is>
      </c>
      <c r="D2358" s="4" t="inlineStr">
        <is>
          <t>-</t>
        </is>
      </c>
      <c r="E2358" s="4" t="inlineStr">
        <is>
          <t>1º PAV. - TÉRREO - LOJA 01, 02, 03</t>
        </is>
      </c>
      <c r="F2358" s="119" t="n">
        <v>46491</v>
      </c>
      <c r="G2358" s="119" t="n">
        <v>46512</v>
      </c>
      <c r="H2358" s="119" t="n">
        <v>46293</v>
      </c>
      <c r="I2358" s="4" t="n">
        <v>0</v>
      </c>
      <c r="J2358" s="4" t="n">
        <v>0</v>
      </c>
      <c r="K2358" s="4" t="n">
        <v>0</v>
      </c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B2359" s="4" t="n">
        <v>26707696</v>
      </c>
      <c r="C2359" s="4" t="inlineStr">
        <is>
          <t>INFRA DE SISTEMAS - CFTV</t>
        </is>
      </c>
      <c r="D2359" s="4" t="inlineStr">
        <is>
          <t>-</t>
        </is>
      </c>
      <c r="E2359" s="4" t="inlineStr">
        <is>
          <t>1º PAV. - TÉRREO - LOJA 01, 02, 03</t>
        </is>
      </c>
      <c r="F2359" s="119" t="n">
        <v>46491</v>
      </c>
      <c r="G2359" s="119" t="n">
        <v>46512</v>
      </c>
      <c r="H2359" s="119" t="n">
        <v>46293</v>
      </c>
      <c r="I2359" s="4" t="n">
        <v>0</v>
      </c>
      <c r="J2359" s="4" t="n">
        <v>0</v>
      </c>
      <c r="K2359" s="4" t="n">
        <v>0</v>
      </c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B2360" s="4" t="n">
        <v>26707697</v>
      </c>
      <c r="C2360" s="4" t="inlineStr">
        <is>
          <t>INFRA DE INSTALAÇÕES HIDRAULICAS</t>
        </is>
      </c>
      <c r="D2360" s="4" t="inlineStr">
        <is>
          <t>-</t>
        </is>
      </c>
      <c r="E2360" s="4" t="inlineStr">
        <is>
          <t>1º PAV. - TÉRREO - LOJA 01, 02, 03</t>
        </is>
      </c>
      <c r="F2360" s="119" t="n">
        <v>46491</v>
      </c>
      <c r="G2360" s="119" t="n">
        <v>46512</v>
      </c>
      <c r="H2360" s="119" t="n">
        <v>46293</v>
      </c>
      <c r="I2360" s="4" t="n">
        <v>0</v>
      </c>
      <c r="J2360" s="4" t="n">
        <v>0</v>
      </c>
      <c r="K2360" s="4" t="n">
        <v>0</v>
      </c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B2361" s="4" t="n">
        <v>26707708</v>
      </c>
      <c r="C2361" s="4" t="inlineStr">
        <is>
          <t>INFRA DE INSTALAÇÕES ELETRICAS</t>
        </is>
      </c>
      <c r="D2361" s="4" t="inlineStr">
        <is>
          <t>-</t>
        </is>
      </c>
      <c r="E2361" s="4" t="inlineStr">
        <is>
          <t>1º PAV. - TÉRREO - LOJA 01, 02, 03</t>
        </is>
      </c>
      <c r="F2361" s="119" t="n">
        <v>46491</v>
      </c>
      <c r="G2361" s="119" t="n">
        <v>46512</v>
      </c>
      <c r="H2361" s="119" t="n">
        <v>46293</v>
      </c>
      <c r="I2361" s="4" t="n">
        <v>0</v>
      </c>
      <c r="J2361" s="4" t="n">
        <v>0</v>
      </c>
      <c r="K2361" s="4" t="n">
        <v>0</v>
      </c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B2362" s="4" t="n">
        <v>26707677</v>
      </c>
      <c r="C2362" s="4" t="inlineStr">
        <is>
          <t>MASSA CORRIDA</t>
        </is>
      </c>
      <c r="D2362" s="4" t="inlineStr">
        <is>
          <t>-</t>
        </is>
      </c>
      <c r="E2362" s="4" t="inlineStr">
        <is>
          <t>1º PAV. - TÉRREO - LOJA 04 E 05</t>
        </is>
      </c>
      <c r="F2362" s="119" t="n">
        <v>46491</v>
      </c>
      <c r="G2362" s="119" t="n">
        <v>46512</v>
      </c>
      <c r="H2362" s="119" t="n">
        <v>46293</v>
      </c>
      <c r="I2362" s="4" t="n">
        <v>0</v>
      </c>
      <c r="J2362" s="4" t="n">
        <v>0</v>
      </c>
      <c r="K2362" s="4" t="n">
        <v>0</v>
      </c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B2363" s="4" t="n">
        <v>26744759</v>
      </c>
      <c r="C2363" s="4" t="inlineStr">
        <is>
          <t>PRUMADA DE INCÊNDIO</t>
        </is>
      </c>
      <c r="D2363" s="4" t="inlineStr">
        <is>
          <t>-</t>
        </is>
      </c>
      <c r="E2363" s="4" t="inlineStr">
        <is>
          <t>3º PV. PILOTIS - MERCADO E MASSAGEM</t>
        </is>
      </c>
      <c r="F2363" s="119" t="n">
        <v>46492</v>
      </c>
      <c r="G2363" s="119" t="n">
        <v>46506</v>
      </c>
      <c r="H2363" s="119" t="n">
        <v>46293</v>
      </c>
      <c r="I2363" s="4" t="n">
        <v>0</v>
      </c>
      <c r="J2363" s="4" t="n">
        <v>0</v>
      </c>
      <c r="K2363" s="4" t="n">
        <v>0</v>
      </c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B2364" s="4" t="n">
        <v>26744725</v>
      </c>
      <c r="C2364" s="4" t="inlineStr">
        <is>
          <t>ALVENARIA</t>
        </is>
      </c>
      <c r="D2364" s="4" t="inlineStr">
        <is>
          <t>-</t>
        </is>
      </c>
      <c r="E2364" s="4" t="inlineStr">
        <is>
          <t>3º PV. PILOTIS - IS E VESTIÁRIOS</t>
        </is>
      </c>
      <c r="F2364" s="119" t="n">
        <v>46492</v>
      </c>
      <c r="G2364" s="119" t="n">
        <v>46555</v>
      </c>
      <c r="H2364" s="119" t="n">
        <v>46293</v>
      </c>
      <c r="I2364" s="4" t="n">
        <v>0</v>
      </c>
      <c r="J2364" s="4" t="n">
        <v>0</v>
      </c>
      <c r="K2364" s="4" t="n">
        <v>0</v>
      </c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B2365" s="4" t="n">
        <v>26743266</v>
      </c>
      <c r="C2365" s="4" t="inlineStr">
        <is>
          <t>CONTRAPISO</t>
        </is>
      </c>
      <c r="D2365" s="4" t="inlineStr">
        <is>
          <t>-</t>
        </is>
      </c>
      <c r="E2365" s="4" t="inlineStr">
        <is>
          <t>14º PAV.</t>
        </is>
      </c>
      <c r="F2365" s="119" t="n">
        <v>46492</v>
      </c>
      <c r="G2365" s="119" t="n">
        <v>46500</v>
      </c>
      <c r="H2365" s="119" t="n">
        <v>46293</v>
      </c>
      <c r="I2365" s="4" t="n">
        <v>0</v>
      </c>
      <c r="J2365" s="4" t="n">
        <v>0</v>
      </c>
      <c r="K2365" s="4" t="n">
        <v>0</v>
      </c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B2366" s="4" t="n">
        <v>26743235</v>
      </c>
      <c r="C2366" s="4" t="inlineStr">
        <is>
          <t>GÁS PISO</t>
        </is>
      </c>
      <c r="D2366" s="4" t="inlineStr">
        <is>
          <t>-</t>
        </is>
      </c>
      <c r="E2366" s="4" t="inlineStr">
        <is>
          <t>15º PAV.</t>
        </is>
      </c>
      <c r="F2366" s="119" t="n">
        <v>46492</v>
      </c>
      <c r="G2366" s="119" t="n">
        <v>46504</v>
      </c>
      <c r="H2366" s="119" t="n">
        <v>46293</v>
      </c>
      <c r="I2366" s="4" t="n">
        <v>0</v>
      </c>
      <c r="J2366" s="4" t="n">
        <v>0</v>
      </c>
      <c r="K2366" s="4" t="n">
        <v>0</v>
      </c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B2367" s="4" t="n">
        <v>26743191</v>
      </c>
      <c r="C2367" s="4" t="inlineStr">
        <is>
          <t>REBOCO INTERNO</t>
        </is>
      </c>
      <c r="D2367" s="4" t="inlineStr">
        <is>
          <t>-</t>
        </is>
      </c>
      <c r="E2367" s="4" t="inlineStr">
        <is>
          <t>16º PAV.</t>
        </is>
      </c>
      <c r="F2367" s="119" t="n">
        <v>46492</v>
      </c>
      <c r="G2367" s="119" t="n">
        <v>46504</v>
      </c>
      <c r="H2367" s="119" t="n">
        <v>46293</v>
      </c>
      <c r="I2367" s="4" t="n">
        <v>0</v>
      </c>
      <c r="J2367" s="4" t="n">
        <v>0</v>
      </c>
      <c r="K2367" s="4" t="n">
        <v>0</v>
      </c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B2368" s="4" t="n">
        <v>26743153</v>
      </c>
      <c r="C2368" s="4" t="inlineStr">
        <is>
          <t>CONTRAMARCO</t>
        </is>
      </c>
      <c r="D2368" s="4" t="inlineStr">
        <is>
          <t>-</t>
        </is>
      </c>
      <c r="E2368" s="4" t="inlineStr">
        <is>
          <t>17º PAV.</t>
        </is>
      </c>
      <c r="F2368" s="119" t="n">
        <v>46492</v>
      </c>
      <c r="G2368" s="119" t="n">
        <v>46504</v>
      </c>
      <c r="H2368" s="119" t="n">
        <v>46293</v>
      </c>
      <c r="I2368" s="4" t="n">
        <v>0</v>
      </c>
      <c r="J2368" s="4" t="n">
        <v>0</v>
      </c>
      <c r="K2368" s="4" t="n">
        <v>0</v>
      </c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B2369" s="4" t="n">
        <v>26745043</v>
      </c>
      <c r="C2369" s="4" t="inlineStr">
        <is>
          <t>REBOCO INTERNO</t>
        </is>
      </c>
      <c r="D2369" s="4" t="inlineStr">
        <is>
          <t>-</t>
        </is>
      </c>
      <c r="E2369" s="4" t="inlineStr">
        <is>
          <t>1º PAV. - TÉRREO -  HALL RES., CIRC., ELEVADORES SOCIAIS, CAIXA DE ESCADA</t>
        </is>
      </c>
      <c r="F2369" s="119" t="n">
        <v>46493</v>
      </c>
      <c r="G2369" s="119" t="n">
        <v>46505</v>
      </c>
      <c r="H2369" s="119" t="n">
        <v>46293</v>
      </c>
      <c r="I2369" s="4" t="n">
        <v>0</v>
      </c>
      <c r="J2369" s="4" t="n">
        <v>0</v>
      </c>
      <c r="K2369" s="4" t="n">
        <v>0</v>
      </c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B2370" s="4" t="n">
        <v>26745040</v>
      </c>
      <c r="C2370" s="4" t="inlineStr">
        <is>
          <t>ALVENARIA</t>
        </is>
      </c>
      <c r="D2370" s="4" t="inlineStr">
        <is>
          <t>-</t>
        </is>
      </c>
      <c r="E2370" s="4" t="inlineStr">
        <is>
          <t>1º PAV. - TÉRREO - HALL, IS, ELEVADOR COMERCIAL</t>
        </is>
      </c>
      <c r="F2370" s="119" t="n">
        <v>46493</v>
      </c>
      <c r="G2370" s="119" t="n">
        <v>46525</v>
      </c>
      <c r="H2370" s="119" t="n">
        <v>46293</v>
      </c>
      <c r="I2370" s="4" t="n">
        <v>0</v>
      </c>
      <c r="J2370" s="4" t="n">
        <v>0</v>
      </c>
      <c r="K2370" s="4" t="n">
        <v>0</v>
      </c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B2371" s="4" t="n">
        <v>26743137</v>
      </c>
      <c r="C2371" s="4" t="inlineStr">
        <is>
          <t>INSTALAÇÕES EMBUTIDAS NA ALVENARIA</t>
        </is>
      </c>
      <c r="D2371" s="4" t="inlineStr">
        <is>
          <t>-</t>
        </is>
      </c>
      <c r="E2371" s="4" t="inlineStr">
        <is>
          <t>18º PAV.</t>
        </is>
      </c>
      <c r="F2371" s="119" t="n">
        <v>46493</v>
      </c>
      <c r="G2371" s="119" t="n">
        <v>46505</v>
      </c>
      <c r="H2371" s="119" t="n">
        <v>46293</v>
      </c>
      <c r="I2371" s="4" t="n">
        <v>0</v>
      </c>
      <c r="J2371" s="4" t="n">
        <v>0</v>
      </c>
      <c r="K2371" s="4" t="n">
        <v>0</v>
      </c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B2372" s="4" t="n">
        <v>29844472</v>
      </c>
      <c r="C2372" s="4" t="inlineStr">
        <is>
          <t>TALISCAMENTO</t>
        </is>
      </c>
      <c r="D2372" s="4" t="inlineStr">
        <is>
          <t>-</t>
        </is>
      </c>
      <c r="E2372" s="4" t="inlineStr">
        <is>
          <t>18º PAV.</t>
        </is>
      </c>
      <c r="F2372" s="119" t="n">
        <v>46493</v>
      </c>
      <c r="G2372" s="119" t="n">
        <v>46504</v>
      </c>
      <c r="H2372" s="119" t="n">
        <v>46293</v>
      </c>
      <c r="I2372" s="4" t="n">
        <v>0</v>
      </c>
      <c r="J2372" s="4" t="n">
        <v>0</v>
      </c>
      <c r="K2372" s="4" t="n">
        <v>0</v>
      </c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B2373" s="4" t="n">
        <v>26743093</v>
      </c>
      <c r="C2373" s="4" t="inlineStr">
        <is>
          <t>PRUMADA HIDROSSANITÁRIA</t>
        </is>
      </c>
      <c r="D2373" s="4" t="inlineStr">
        <is>
          <t>-</t>
        </is>
      </c>
      <c r="E2373" s="4" t="inlineStr">
        <is>
          <t>19º PAV.</t>
        </is>
      </c>
      <c r="F2373" s="119" t="n">
        <v>46493</v>
      </c>
      <c r="G2373" s="119" t="n">
        <v>46505</v>
      </c>
      <c r="H2373" s="119" t="n">
        <v>46293</v>
      </c>
      <c r="I2373" s="4" t="n">
        <v>0</v>
      </c>
      <c r="J2373" s="4" t="n">
        <v>0</v>
      </c>
      <c r="K2373" s="4" t="n">
        <v>0</v>
      </c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B2374" s="4" t="n">
        <v>29844648</v>
      </c>
      <c r="C2374" s="4" t="inlineStr">
        <is>
          <t>PRUMADA ELÉTRICA (INFRA)</t>
        </is>
      </c>
      <c r="D2374" s="4" t="inlineStr">
        <is>
          <t>-</t>
        </is>
      </c>
      <c r="E2374" s="4" t="inlineStr">
        <is>
          <t>19º PAV.</t>
        </is>
      </c>
      <c r="F2374" s="119" t="n">
        <v>46493</v>
      </c>
      <c r="G2374" s="119" t="n">
        <v>46505</v>
      </c>
      <c r="H2374" s="119" t="n">
        <v>46293</v>
      </c>
      <c r="I2374" s="4" t="n">
        <v>0</v>
      </c>
      <c r="J2374" s="4" t="n">
        <v>0</v>
      </c>
      <c r="K2374" s="4" t="n">
        <v>0</v>
      </c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B2375" s="4" t="n">
        <v>24938800</v>
      </c>
      <c r="C2375" s="4" t="inlineStr">
        <is>
          <t>ESTRUTURA TORRE - MEDIÇÃO</t>
        </is>
      </c>
      <c r="D2375" s="4" t="inlineStr">
        <is>
          <t>-</t>
        </is>
      </c>
      <c r="E2375" s="4" t="inlineStr">
        <is>
          <t>28º PAV - 1º N.COB</t>
        </is>
      </c>
      <c r="F2375" s="119" t="n">
        <v>46496</v>
      </c>
      <c r="G2375" s="119" t="n">
        <v>46505</v>
      </c>
      <c r="H2375" s="119" t="n">
        <v>46293</v>
      </c>
      <c r="I2375" s="4" t="n">
        <v>0</v>
      </c>
      <c r="J2375" s="4" t="n">
        <v>0</v>
      </c>
      <c r="K2375" s="4" t="n">
        <v>0</v>
      </c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B2376" s="4" t="n">
        <v>9359969</v>
      </c>
      <c r="C2376" s="4" t="inlineStr">
        <is>
          <t>ESTRUTURA TORRE - MEDIÇÃO</t>
        </is>
      </c>
      <c r="D2376" s="4" t="inlineStr">
        <is>
          <t>Forma Pilar</t>
        </is>
      </c>
      <c r="E2376" s="4" t="inlineStr">
        <is>
          <t>28º PAV - 1º N.COB</t>
        </is>
      </c>
      <c r="F2376" s="119" t="n">
        <v>46496</v>
      </c>
      <c r="G2376" s="119" t="n">
        <v>46499</v>
      </c>
      <c r="H2376" s="119" t="n">
        <v>46293</v>
      </c>
      <c r="I2376" s="4" t="n">
        <v>0</v>
      </c>
      <c r="J2376" s="4" t="n">
        <v>0</v>
      </c>
      <c r="K2376" s="4" t="n">
        <v>0</v>
      </c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B2377" s="4" t="n">
        <v>9359970</v>
      </c>
      <c r="C2377" s="4" t="inlineStr">
        <is>
          <t>ESTRUTURA TORRE - MEDIÇÃO</t>
        </is>
      </c>
      <c r="D2377" s="4" t="inlineStr">
        <is>
          <t>Armação Pilar</t>
        </is>
      </c>
      <c r="E2377" s="4" t="inlineStr">
        <is>
          <t>28º PAV - 1º N.COB</t>
        </is>
      </c>
      <c r="F2377" s="119" t="n">
        <v>46496</v>
      </c>
      <c r="G2377" s="119" t="n">
        <v>46499</v>
      </c>
      <c r="H2377" s="119" t="n">
        <v>46293</v>
      </c>
      <c r="I2377" s="4" t="n">
        <v>0</v>
      </c>
      <c r="J2377" s="4" t="n">
        <v>0</v>
      </c>
      <c r="K2377" s="4" t="n">
        <v>0</v>
      </c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B2378" s="4" t="n">
        <v>9359971</v>
      </c>
      <c r="C2378" s="4" t="inlineStr">
        <is>
          <t>ESTRUTURA TORRE - MEDIÇÃO</t>
        </is>
      </c>
      <c r="D2378" s="4" t="inlineStr">
        <is>
          <t>Escoramento</t>
        </is>
      </c>
      <c r="E2378" s="4" t="inlineStr">
        <is>
          <t>28º PAV - 1º N.COB</t>
        </is>
      </c>
      <c r="F2378" s="119" t="n">
        <v>46497</v>
      </c>
      <c r="G2378" s="119" t="n">
        <v>46500</v>
      </c>
      <c r="H2378" s="119" t="n">
        <v>46293</v>
      </c>
      <c r="I2378" s="4" t="n">
        <v>0</v>
      </c>
      <c r="J2378" s="4" t="n">
        <v>0</v>
      </c>
      <c r="K2378" s="4" t="n">
        <v>0</v>
      </c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B2379" s="4" t="n">
        <v>9359972</v>
      </c>
      <c r="C2379" s="4" t="inlineStr">
        <is>
          <t>ESTRUTURA TORRE - MEDIÇÃO</t>
        </is>
      </c>
      <c r="D2379" s="4" t="inlineStr">
        <is>
          <t>Concretagem Pilar</t>
        </is>
      </c>
      <c r="E2379" s="4" t="inlineStr">
        <is>
          <t>28º PAV - 1º N.COB</t>
        </is>
      </c>
      <c r="F2379" s="119" t="n">
        <v>46503</v>
      </c>
      <c r="G2379" s="119" t="n">
        <v>46503</v>
      </c>
      <c r="H2379" s="119" t="n">
        <v>46293</v>
      </c>
      <c r="I2379" s="4" t="n">
        <v>0</v>
      </c>
      <c r="J2379" s="4" t="n">
        <v>0</v>
      </c>
      <c r="K2379" s="4" t="n">
        <v>0</v>
      </c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B2380" s="4" t="n">
        <v>9359973</v>
      </c>
      <c r="C2380" s="4" t="inlineStr">
        <is>
          <t>ESTRUTURA TORRE - MEDIÇÃO</t>
        </is>
      </c>
      <c r="D2380" s="4" t="inlineStr">
        <is>
          <t>Forma Vigas e Lajes</t>
        </is>
      </c>
      <c r="E2380" s="4" t="inlineStr">
        <is>
          <t>28º PAV - 1º N.COB</t>
        </is>
      </c>
      <c r="F2380" s="119" t="n">
        <v>46500</v>
      </c>
      <c r="G2380" s="119" t="n">
        <v>46504</v>
      </c>
      <c r="H2380" s="119" t="n">
        <v>46293</v>
      </c>
      <c r="I2380" s="4" t="n">
        <v>0</v>
      </c>
      <c r="J2380" s="4" t="n">
        <v>0</v>
      </c>
      <c r="K2380" s="4" t="n">
        <v>0</v>
      </c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B2381" s="4" t="n">
        <v>9359974</v>
      </c>
      <c r="C2381" s="4" t="inlineStr">
        <is>
          <t>ESTRUTURA TORRE - MEDIÇÃO</t>
        </is>
      </c>
      <c r="D2381" s="4" t="inlineStr">
        <is>
          <t>Armação Vigas e Lajes</t>
        </is>
      </c>
      <c r="E2381" s="4" t="inlineStr">
        <is>
          <t>28º PAV - 1º N.COB</t>
        </is>
      </c>
      <c r="F2381" s="119" t="n">
        <v>46503</v>
      </c>
      <c r="G2381" s="119" t="n">
        <v>46505</v>
      </c>
      <c r="H2381" s="119" t="n">
        <v>46293</v>
      </c>
      <c r="I2381" s="4" t="n">
        <v>0</v>
      </c>
      <c r="J2381" s="4" t="n">
        <v>0</v>
      </c>
      <c r="K2381" s="4" t="n">
        <v>0</v>
      </c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B2382" s="4" t="n">
        <v>9359975</v>
      </c>
      <c r="C2382" s="4" t="inlineStr">
        <is>
          <t>ESTRUTURA TORRE - MEDIÇÃO</t>
        </is>
      </c>
      <c r="D2382" s="4" t="inlineStr">
        <is>
          <t>Passagem Hidráulica</t>
        </is>
      </c>
      <c r="E2382" s="4" t="inlineStr">
        <is>
          <t>28º PAV - 1º N.COB</t>
        </is>
      </c>
      <c r="F2382" s="119" t="n">
        <v>46504</v>
      </c>
      <c r="G2382" s="119" t="n">
        <v>46504</v>
      </c>
      <c r="H2382" s="119" t="n">
        <v>46293</v>
      </c>
      <c r="I2382" s="4" t="n">
        <v>0</v>
      </c>
      <c r="J2382" s="4" t="n">
        <v>0</v>
      </c>
      <c r="K2382" s="4" t="n">
        <v>0</v>
      </c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B2383" s="4" t="n">
        <v>9359976</v>
      </c>
      <c r="C2383" s="4" t="inlineStr">
        <is>
          <t>ESTRUTURA TORRE - MEDIÇÃO</t>
        </is>
      </c>
      <c r="D2383" s="4" t="inlineStr">
        <is>
          <t>Passagem Elétrica</t>
        </is>
      </c>
      <c r="E2383" s="4" t="inlineStr">
        <is>
          <t>28º PAV - 1º N.COB</t>
        </is>
      </c>
      <c r="F2383" s="119" t="n">
        <v>46504</v>
      </c>
      <c r="G2383" s="119" t="n">
        <v>46504</v>
      </c>
      <c r="H2383" s="119" t="n">
        <v>46293</v>
      </c>
      <c r="I2383" s="4" t="n">
        <v>0</v>
      </c>
      <c r="J2383" s="4" t="n">
        <v>0</v>
      </c>
      <c r="K2383" s="4" t="n">
        <v>0</v>
      </c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B2384" s="4" t="n">
        <v>9359977</v>
      </c>
      <c r="C2384" s="4" t="inlineStr">
        <is>
          <t>ESTRUTURA TORRE - MEDIÇÃO</t>
        </is>
      </c>
      <c r="D2384" s="4" t="inlineStr">
        <is>
          <t>Concretagem</t>
        </is>
      </c>
      <c r="E2384" s="4" t="inlineStr">
        <is>
          <t>28º PAV - 1º N.COB</t>
        </is>
      </c>
      <c r="F2384" s="119" t="n">
        <v>46505</v>
      </c>
      <c r="G2384" s="119" t="n">
        <v>46505</v>
      </c>
      <c r="H2384" s="119" t="n">
        <v>46293</v>
      </c>
      <c r="I2384" s="4" t="n">
        <v>0</v>
      </c>
      <c r="J2384" s="4" t="n">
        <v>0</v>
      </c>
      <c r="K2384" s="4" t="n">
        <v>0</v>
      </c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B2385" s="4" t="n">
        <v>26743643</v>
      </c>
      <c r="C2385" s="4" t="inlineStr">
        <is>
          <t>MASSA CORRIDA</t>
        </is>
      </c>
      <c r="D2385" s="4" t="inlineStr">
        <is>
          <t>-</t>
        </is>
      </c>
      <c r="E2385" s="4" t="inlineStr">
        <is>
          <t>4º PAV.</t>
        </is>
      </c>
      <c r="F2385" s="119" t="n">
        <v>46497</v>
      </c>
      <c r="G2385" s="119" t="n">
        <v>46507</v>
      </c>
      <c r="H2385" s="119" t="n">
        <v>46293</v>
      </c>
      <c r="I2385" s="4" t="n">
        <v>0</v>
      </c>
      <c r="J2385" s="4" t="n">
        <v>0</v>
      </c>
      <c r="K2385" s="4" t="n">
        <v>0</v>
      </c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B2386" s="4" t="n">
        <v>26743613</v>
      </c>
      <c r="C2386" s="4" t="inlineStr">
        <is>
          <t>FORRO</t>
        </is>
      </c>
      <c r="D2386" s="4" t="inlineStr">
        <is>
          <t>-</t>
        </is>
      </c>
      <c r="E2386" s="4" t="inlineStr">
        <is>
          <t>5º PAV.</t>
        </is>
      </c>
      <c r="F2386" s="119" t="n">
        <v>46497</v>
      </c>
      <c r="G2386" s="119" t="n">
        <v>46507</v>
      </c>
      <c r="H2386" s="119" t="n">
        <v>46293</v>
      </c>
      <c r="I2386" s="4" t="n">
        <v>0</v>
      </c>
      <c r="J2386" s="4" t="n">
        <v>0</v>
      </c>
      <c r="K2386" s="4" t="n">
        <v>0</v>
      </c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B2387" s="4" t="n">
        <v>29844387</v>
      </c>
      <c r="C2387" s="4" t="inlineStr">
        <is>
          <t>ENCUNHAMENTO</t>
        </is>
      </c>
      <c r="D2387" s="4" t="inlineStr">
        <is>
          <t>-</t>
        </is>
      </c>
      <c r="E2387" s="4" t="inlineStr">
        <is>
          <t>19º PAV.</t>
        </is>
      </c>
      <c r="F2387" s="119" t="n">
        <v>46497</v>
      </c>
      <c r="G2387" s="119" t="n">
        <v>46507</v>
      </c>
      <c r="H2387" s="119" t="n">
        <v>46293</v>
      </c>
      <c r="I2387" s="4" t="n">
        <v>0</v>
      </c>
      <c r="J2387" s="4" t="n">
        <v>0</v>
      </c>
      <c r="K2387" s="4" t="n">
        <v>0</v>
      </c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B2388" s="4" t="n">
        <v>26744758</v>
      </c>
      <c r="C2388" s="4" t="inlineStr">
        <is>
          <t>PRUMADA HIDROSSANITÁRIA</t>
        </is>
      </c>
      <c r="D2388" s="4" t="inlineStr">
        <is>
          <t>-</t>
        </is>
      </c>
      <c r="E2388" s="4" t="inlineStr">
        <is>
          <t>3º PV. PILOTIS - MERCADO E MASSAGEM</t>
        </is>
      </c>
      <c r="F2388" s="119" t="n">
        <v>46499</v>
      </c>
      <c r="G2388" s="119" t="n">
        <v>46512</v>
      </c>
      <c r="H2388" s="119" t="n">
        <v>46293</v>
      </c>
      <c r="I2388" s="4" t="n">
        <v>0</v>
      </c>
      <c r="J2388" s="4" t="n">
        <v>0</v>
      </c>
      <c r="K2388" s="4" t="n">
        <v>0</v>
      </c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B2389" s="4" t="n">
        <v>29845953</v>
      </c>
      <c r="C2389" s="4" t="inlineStr">
        <is>
          <t>FIAÇÃO ELÉTRICA E ILUMINAÇÃO</t>
        </is>
      </c>
      <c r="D2389" s="4" t="inlineStr">
        <is>
          <t>-</t>
        </is>
      </c>
      <c r="E2389" s="4" t="inlineStr">
        <is>
          <t>6º PAV.</t>
        </is>
      </c>
      <c r="F2389" s="119" t="n">
        <v>46499</v>
      </c>
      <c r="G2389" s="119" t="n">
        <v>46507</v>
      </c>
      <c r="H2389" s="119" t="n">
        <v>46293</v>
      </c>
      <c r="I2389" s="4" t="n">
        <v>0</v>
      </c>
      <c r="J2389" s="4" t="n">
        <v>0</v>
      </c>
      <c r="K2389" s="4" t="n">
        <v>0</v>
      </c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B2390" s="4" t="n">
        <v>29845892</v>
      </c>
      <c r="C2390" s="4" t="inlineStr">
        <is>
          <t>PRUMADA ELÉTRICA (CABOS)</t>
        </is>
      </c>
      <c r="D2390" s="4" t="inlineStr">
        <is>
          <t>-</t>
        </is>
      </c>
      <c r="E2390" s="4" t="inlineStr">
        <is>
          <t>6º PAV.</t>
        </is>
      </c>
      <c r="F2390" s="119" t="n">
        <v>46499</v>
      </c>
      <c r="G2390" s="119" t="n">
        <v>46510</v>
      </c>
      <c r="H2390" s="119" t="n">
        <v>46293</v>
      </c>
      <c r="I2390" s="4" t="n">
        <v>0</v>
      </c>
      <c r="J2390" s="4" t="n">
        <v>0</v>
      </c>
      <c r="K2390" s="4" t="n">
        <v>0</v>
      </c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B2391" s="4" t="n">
        <v>26743541</v>
      </c>
      <c r="C2391" s="4" t="inlineStr">
        <is>
          <t>BANCADAS</t>
        </is>
      </c>
      <c r="D2391" s="4" t="inlineStr">
        <is>
          <t>-</t>
        </is>
      </c>
      <c r="E2391" s="4" t="inlineStr">
        <is>
          <t>7º PAV.</t>
        </is>
      </c>
      <c r="F2391" s="119" t="n">
        <v>46499</v>
      </c>
      <c r="G2391" s="119" t="n">
        <v>46510</v>
      </c>
      <c r="H2391" s="119" t="n">
        <v>46293</v>
      </c>
      <c r="I2391" s="4" t="n">
        <v>0</v>
      </c>
      <c r="J2391" s="4" t="n">
        <v>0</v>
      </c>
      <c r="K2391" s="4" t="n">
        <v>0</v>
      </c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B2392" s="4" t="n">
        <v>26743497</v>
      </c>
      <c r="C2392" s="4" t="inlineStr">
        <is>
          <t>REVESTIMENTOS PORCELANATO PISO</t>
        </is>
      </c>
      <c r="D2392" s="4" t="inlineStr">
        <is>
          <t>-</t>
        </is>
      </c>
      <c r="E2392" s="4" t="inlineStr">
        <is>
          <t>8º PAV.</t>
        </is>
      </c>
      <c r="F2392" s="119" t="n">
        <v>46499</v>
      </c>
      <c r="G2392" s="119" t="n">
        <v>46510</v>
      </c>
      <c r="H2392" s="119" t="n">
        <v>46293</v>
      </c>
      <c r="I2392" s="4" t="n">
        <v>0</v>
      </c>
      <c r="J2392" s="4" t="n">
        <v>0</v>
      </c>
      <c r="K2392" s="4" t="n">
        <v>0</v>
      </c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B2393" s="4" t="n">
        <v>26743444</v>
      </c>
      <c r="C2393" s="4" t="inlineStr">
        <is>
          <t>REVESTIMENTO PORCELANATO PAREDE</t>
        </is>
      </c>
      <c r="D2393" s="4" t="inlineStr">
        <is>
          <t>-</t>
        </is>
      </c>
      <c r="E2393" s="4" t="inlineStr">
        <is>
          <t>9º PAV.</t>
        </is>
      </c>
      <c r="F2393" s="119" t="n">
        <v>46499</v>
      </c>
      <c r="G2393" s="119" t="n">
        <v>46510</v>
      </c>
      <c r="H2393" s="119" t="n">
        <v>46293</v>
      </c>
      <c r="I2393" s="4" t="n">
        <v>0</v>
      </c>
      <c r="J2393" s="4" t="n">
        <v>0</v>
      </c>
      <c r="K2393" s="4" t="n">
        <v>0</v>
      </c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B2394" s="4" t="n">
        <v>26743406</v>
      </c>
      <c r="C2394" s="4" t="inlineStr">
        <is>
          <t>IMPERMEABILIZAÇÃO</t>
        </is>
      </c>
      <c r="D2394" s="4" t="inlineStr">
        <is>
          <t>-</t>
        </is>
      </c>
      <c r="E2394" s="4" t="inlineStr">
        <is>
          <t>10º PAV.</t>
        </is>
      </c>
      <c r="F2394" s="119" t="n">
        <v>46499</v>
      </c>
      <c r="G2394" s="119" t="n">
        <v>46510</v>
      </c>
      <c r="H2394" s="119" t="n">
        <v>46293</v>
      </c>
      <c r="I2394" s="4" t="n">
        <v>0</v>
      </c>
      <c r="J2394" s="4" t="n">
        <v>0</v>
      </c>
      <c r="K2394" s="4" t="n">
        <v>0</v>
      </c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B2395" s="4" t="n">
        <v>26743379</v>
      </c>
      <c r="C2395" s="4" t="inlineStr">
        <is>
          <t>DRYWALL 2º FACE</t>
        </is>
      </c>
      <c r="D2395" s="4" t="inlineStr">
        <is>
          <t>-</t>
        </is>
      </c>
      <c r="E2395" s="4" t="inlineStr">
        <is>
          <t>11º PAV.</t>
        </is>
      </c>
      <c r="F2395" s="119" t="n">
        <v>46499</v>
      </c>
      <c r="G2395" s="119" t="n">
        <v>46510</v>
      </c>
      <c r="H2395" s="119" t="n">
        <v>46293</v>
      </c>
      <c r="I2395" s="4" t="n">
        <v>0</v>
      </c>
      <c r="J2395" s="4" t="n">
        <v>0</v>
      </c>
      <c r="K2395" s="4" t="n">
        <v>0</v>
      </c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B2396" s="4" t="n">
        <v>26743343</v>
      </c>
      <c r="C2396" s="4" t="inlineStr">
        <is>
          <t>DISTRIBUIÇÃO HIDROSSANITÁRIA</t>
        </is>
      </c>
      <c r="D2396" s="4" t="inlineStr">
        <is>
          <t>-</t>
        </is>
      </c>
      <c r="E2396" s="4" t="inlineStr">
        <is>
          <t>12º PAV.</t>
        </is>
      </c>
      <c r="F2396" s="119" t="n">
        <v>46499</v>
      </c>
      <c r="G2396" s="119" t="n">
        <v>46510</v>
      </c>
      <c r="H2396" s="119" t="n">
        <v>46293</v>
      </c>
      <c r="I2396" s="4" t="n">
        <v>0</v>
      </c>
      <c r="J2396" s="4" t="n">
        <v>0</v>
      </c>
      <c r="K2396" s="4" t="n">
        <v>0</v>
      </c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B2397" s="4" t="n">
        <v>26743326</v>
      </c>
      <c r="C2397" s="4" t="inlineStr">
        <is>
          <t>DISTRIBUIÇÃO ELÉTRICA / QUADRO</t>
        </is>
      </c>
      <c r="D2397" s="4" t="inlineStr">
        <is>
          <t>-</t>
        </is>
      </c>
      <c r="E2397" s="4" t="inlineStr">
        <is>
          <t>12º PAV.</t>
        </is>
      </c>
      <c r="F2397" s="119" t="n">
        <v>46499</v>
      </c>
      <c r="G2397" s="119" t="n">
        <v>46510</v>
      </c>
      <c r="H2397" s="119" t="n">
        <v>46293</v>
      </c>
      <c r="I2397" s="4" t="n">
        <v>0</v>
      </c>
      <c r="J2397" s="4" t="n">
        <v>0</v>
      </c>
      <c r="K2397" s="4" t="n">
        <v>0</v>
      </c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B2398" s="4" t="n">
        <v>26743325</v>
      </c>
      <c r="C2398" s="4" t="inlineStr">
        <is>
          <t>INFRA DE AR CONDICIONADO</t>
        </is>
      </c>
      <c r="D2398" s="4" t="inlineStr">
        <is>
          <t>-</t>
        </is>
      </c>
      <c r="E2398" s="4" t="inlineStr">
        <is>
          <t>12º PAV.</t>
        </is>
      </c>
      <c r="F2398" s="119" t="n">
        <v>46499</v>
      </c>
      <c r="G2398" s="119" t="n">
        <v>46510</v>
      </c>
      <c r="H2398" s="119" t="n">
        <v>46293</v>
      </c>
      <c r="I2398" s="4" t="n">
        <v>0</v>
      </c>
      <c r="J2398" s="4" t="n">
        <v>0</v>
      </c>
      <c r="K2398" s="4" t="n">
        <v>0</v>
      </c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B2399" s="4" t="n">
        <v>26743344</v>
      </c>
      <c r="C2399" s="4" t="inlineStr">
        <is>
          <t>GÁS PAREDE</t>
        </is>
      </c>
      <c r="D2399" s="4" t="inlineStr">
        <is>
          <t>-</t>
        </is>
      </c>
      <c r="E2399" s="4" t="inlineStr">
        <is>
          <t>12º PAV.</t>
        </is>
      </c>
      <c r="F2399" s="119" t="n">
        <v>46499</v>
      </c>
      <c r="G2399" s="119" t="n">
        <v>46510</v>
      </c>
      <c r="H2399" s="119" t="n">
        <v>46293</v>
      </c>
      <c r="I2399" s="4" t="n">
        <v>0</v>
      </c>
      <c r="J2399" s="4" t="n">
        <v>0</v>
      </c>
      <c r="K2399" s="4" t="n">
        <v>0</v>
      </c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B2400" s="4" t="n">
        <v>26743345</v>
      </c>
      <c r="C2400" s="4" t="inlineStr">
        <is>
          <t>REDE HIDROSSANITÁRIA</t>
        </is>
      </c>
      <c r="D2400" s="4" t="inlineStr">
        <is>
          <t>-</t>
        </is>
      </c>
      <c r="E2400" s="4" t="inlineStr">
        <is>
          <t>12º PAV.</t>
        </is>
      </c>
      <c r="F2400" s="119" t="n">
        <v>46499</v>
      </c>
      <c r="G2400" s="119" t="n">
        <v>46510</v>
      </c>
      <c r="H2400" s="119" t="n">
        <v>46293</v>
      </c>
      <c r="I2400" s="4" t="n">
        <v>0</v>
      </c>
      <c r="J2400" s="4" t="n">
        <v>0</v>
      </c>
      <c r="K2400" s="4" t="n">
        <v>0</v>
      </c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B2401" s="4" t="n">
        <v>26743287</v>
      </c>
      <c r="C2401" s="4" t="inlineStr">
        <is>
          <t>DRYWALL 1º FACE</t>
        </is>
      </c>
      <c r="D2401" s="4" t="inlineStr">
        <is>
          <t>-</t>
        </is>
      </c>
      <c r="E2401" s="4" t="inlineStr">
        <is>
          <t>13º PAV.</t>
        </is>
      </c>
      <c r="F2401" s="119" t="n">
        <v>46499</v>
      </c>
      <c r="G2401" s="119" t="n">
        <v>46510</v>
      </c>
      <c r="H2401" s="119" t="n">
        <v>46293</v>
      </c>
      <c r="I2401" s="4" t="n">
        <v>0</v>
      </c>
      <c r="J2401" s="4" t="n">
        <v>0</v>
      </c>
      <c r="K2401" s="4" t="n">
        <v>0</v>
      </c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B2402" s="4" t="n">
        <v>26744798</v>
      </c>
      <c r="C2402" s="4" t="inlineStr">
        <is>
          <t>REBOCO INTERNO</t>
        </is>
      </c>
      <c r="D2402" s="4" t="inlineStr">
        <is>
          <t>-</t>
        </is>
      </c>
      <c r="E2402" s="4" t="inlineStr">
        <is>
          <t>3º PV. PILOTIS - GOURMET 1 E 2</t>
        </is>
      </c>
      <c r="F2402" s="119" t="n">
        <v>46500</v>
      </c>
      <c r="G2402" s="119" t="n">
        <v>46562</v>
      </c>
      <c r="H2402" s="119" t="n">
        <v>46293</v>
      </c>
      <c r="I2402" s="4" t="n">
        <v>0</v>
      </c>
      <c r="J2402" s="4" t="n">
        <v>0</v>
      </c>
      <c r="K2402" s="4" t="n">
        <v>0</v>
      </c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B2403" s="4" t="n">
        <v>26743057</v>
      </c>
      <c r="C2403" s="4" t="inlineStr">
        <is>
          <t>PRUMADA DE INCÊNDIO</t>
        </is>
      </c>
      <c r="D2403" s="4" t="inlineStr">
        <is>
          <t>-</t>
        </is>
      </c>
      <c r="E2403" s="4" t="inlineStr">
        <is>
          <t>20º PAV.</t>
        </is>
      </c>
      <c r="F2403" s="119" t="n">
        <v>46500</v>
      </c>
      <c r="G2403" s="119" t="n">
        <v>46511</v>
      </c>
      <c r="H2403" s="119" t="n">
        <v>46293</v>
      </c>
      <c r="I2403" s="4" t="n">
        <v>0</v>
      </c>
      <c r="J2403" s="4" t="n">
        <v>0</v>
      </c>
      <c r="K2403" s="4" t="n">
        <v>0</v>
      </c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B2404" s="4" t="n">
        <v>26743018</v>
      </c>
      <c r="C2404" s="4" t="inlineStr">
        <is>
          <t>ALVENARIA</t>
        </is>
      </c>
      <c r="D2404" s="4" t="inlineStr">
        <is>
          <t>-</t>
        </is>
      </c>
      <c r="E2404" s="4" t="inlineStr">
        <is>
          <t>21º PAV.</t>
        </is>
      </c>
      <c r="F2404" s="119" t="n">
        <v>46500</v>
      </c>
      <c r="G2404" s="119" t="n">
        <v>46511</v>
      </c>
      <c r="H2404" s="119" t="n">
        <v>46293</v>
      </c>
      <c r="I2404" s="4" t="n">
        <v>0</v>
      </c>
      <c r="J2404" s="4" t="n">
        <v>0</v>
      </c>
      <c r="K2404" s="4" t="n">
        <v>0</v>
      </c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B2405" s="4" t="n">
        <v>26707666</v>
      </c>
      <c r="C2405" s="4" t="inlineStr">
        <is>
          <t>DRYWALL</t>
        </is>
      </c>
      <c r="D2405" s="4" t="inlineStr">
        <is>
          <t>-</t>
        </is>
      </c>
      <c r="E2405" s="4" t="inlineStr">
        <is>
          <t>1º PAV. - TÉRREO - LOJA 06, 07, 08</t>
        </is>
      </c>
      <c r="F2405" s="119" t="n">
        <v>46503</v>
      </c>
      <c r="G2405" s="119" t="n">
        <v>46521</v>
      </c>
      <c r="H2405" s="119" t="n">
        <v>46293</v>
      </c>
      <c r="I2405" s="4" t="n">
        <v>0</v>
      </c>
      <c r="J2405" s="4" t="n">
        <v>0</v>
      </c>
      <c r="K2405" s="4" t="n">
        <v>0</v>
      </c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B2406" s="4" t="n">
        <v>26743267</v>
      </c>
      <c r="C2406" s="4" t="inlineStr">
        <is>
          <t>MONTANTES DO DRYWALL</t>
        </is>
      </c>
      <c r="D2406" s="4" t="inlineStr">
        <is>
          <t>-</t>
        </is>
      </c>
      <c r="E2406" s="4" t="inlineStr">
        <is>
          <t>14º PAV.</t>
        </is>
      </c>
      <c r="F2406" s="119" t="n">
        <v>46503</v>
      </c>
      <c r="G2406" s="119" t="n">
        <v>46510</v>
      </c>
      <c r="H2406" s="119" t="n">
        <v>46293</v>
      </c>
      <c r="I2406" s="4" t="n">
        <v>0</v>
      </c>
      <c r="J2406" s="4" t="n">
        <v>0</v>
      </c>
      <c r="K2406" s="4" t="n">
        <v>0</v>
      </c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B2407" s="4" t="n">
        <v>26743229</v>
      </c>
      <c r="C2407" s="4" t="inlineStr">
        <is>
          <t>CONTRAPISO</t>
        </is>
      </c>
      <c r="D2407" s="4" t="inlineStr">
        <is>
          <t>-</t>
        </is>
      </c>
      <c r="E2407" s="4" t="inlineStr">
        <is>
          <t>15º PAV.</t>
        </is>
      </c>
      <c r="F2407" s="119" t="n">
        <v>46505</v>
      </c>
      <c r="G2407" s="119" t="n">
        <v>46512</v>
      </c>
      <c r="H2407" s="119" t="n">
        <v>46293</v>
      </c>
      <c r="I2407" s="4" t="n">
        <v>0</v>
      </c>
      <c r="J2407" s="4" t="n">
        <v>0</v>
      </c>
      <c r="K2407" s="4" t="n">
        <v>0</v>
      </c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B2408" s="4" t="n">
        <v>26743198</v>
      </c>
      <c r="C2408" s="4" t="inlineStr">
        <is>
          <t>GÁS PISO</t>
        </is>
      </c>
      <c r="D2408" s="4" t="inlineStr">
        <is>
          <t>-</t>
        </is>
      </c>
      <c r="E2408" s="4" t="inlineStr">
        <is>
          <t>16º PAV.</t>
        </is>
      </c>
      <c r="F2408" s="119" t="n">
        <v>46505</v>
      </c>
      <c r="G2408" s="119" t="n">
        <v>46514</v>
      </c>
      <c r="H2408" s="119" t="n">
        <v>46293</v>
      </c>
      <c r="I2408" s="4" t="n">
        <v>0</v>
      </c>
      <c r="J2408" s="4" t="n">
        <v>0</v>
      </c>
      <c r="K2408" s="4" t="n">
        <v>0</v>
      </c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B2409" s="4" t="n">
        <v>26743154</v>
      </c>
      <c r="C2409" s="4" t="inlineStr">
        <is>
          <t>REBOCO INTERNO</t>
        </is>
      </c>
      <c r="D2409" s="4" t="inlineStr">
        <is>
          <t>-</t>
        </is>
      </c>
      <c r="E2409" s="4" t="inlineStr">
        <is>
          <t>17º PAV.</t>
        </is>
      </c>
      <c r="F2409" s="119" t="n">
        <v>46505</v>
      </c>
      <c r="G2409" s="119" t="n">
        <v>46514</v>
      </c>
      <c r="H2409" s="119" t="n">
        <v>46293</v>
      </c>
      <c r="I2409" s="4" t="n">
        <v>0</v>
      </c>
      <c r="J2409" s="4" t="n">
        <v>0</v>
      </c>
      <c r="K2409" s="4" t="n">
        <v>0</v>
      </c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B2410" s="4" t="n">
        <v>26743116</v>
      </c>
      <c r="C2410" s="4" t="inlineStr">
        <is>
          <t>CONTRAMARCO</t>
        </is>
      </c>
      <c r="D2410" s="4" t="inlineStr">
        <is>
          <t>-</t>
        </is>
      </c>
      <c r="E2410" s="4" t="inlineStr">
        <is>
          <t>18º PAV.</t>
        </is>
      </c>
      <c r="F2410" s="119" t="n">
        <v>46505</v>
      </c>
      <c r="G2410" s="119" t="n">
        <v>46514</v>
      </c>
      <c r="H2410" s="119" t="n">
        <v>46293</v>
      </c>
      <c r="I2410" s="4" t="n">
        <v>0</v>
      </c>
      <c r="J2410" s="4" t="n">
        <v>0</v>
      </c>
      <c r="K2410" s="4" t="n">
        <v>0</v>
      </c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B2411" s="4" t="n">
        <v>26745044</v>
      </c>
      <c r="C2411" s="4" t="inlineStr">
        <is>
          <t>CONTRAPISO</t>
        </is>
      </c>
      <c r="D2411" s="4" t="inlineStr">
        <is>
          <t>-</t>
        </is>
      </c>
      <c r="E2411" s="4" t="inlineStr">
        <is>
          <t>1º PAV. - TÉRREO -  HALL RES., CIRC., ELEVADORES SOCIAIS, CAIXA DE ESCADA</t>
        </is>
      </c>
      <c r="F2411" s="119" t="n">
        <v>46506</v>
      </c>
      <c r="G2411" s="119" t="n">
        <v>46517</v>
      </c>
      <c r="H2411" s="119" t="n">
        <v>46293</v>
      </c>
      <c r="I2411" s="4" t="n">
        <v>0</v>
      </c>
      <c r="J2411" s="4" t="n">
        <v>0</v>
      </c>
      <c r="K2411" s="4" t="n">
        <v>0</v>
      </c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B2412" s="4" t="n">
        <v>26790179</v>
      </c>
      <c r="C2412" s="4" t="inlineStr">
        <is>
          <t>PASSEIOS</t>
        </is>
      </c>
      <c r="D2412" s="4" t="inlineStr">
        <is>
          <t>-</t>
        </is>
      </c>
      <c r="E2412" s="4" t="inlineStr">
        <is>
          <t>1º PAV. - TÉRREO -  HALL RES., CIRC., ELEVADORES SOCIAIS, CAIXA DE ESCADA</t>
        </is>
      </c>
      <c r="F2412" s="119" t="n">
        <v>46506</v>
      </c>
      <c r="G2412" s="119" t="n">
        <v>46567</v>
      </c>
      <c r="H2412" s="119" t="n">
        <v>46293</v>
      </c>
      <c r="I2412" s="4" t="n">
        <v>0</v>
      </c>
      <c r="J2412" s="4" t="n">
        <v>0</v>
      </c>
      <c r="K2412" s="4" t="n">
        <v>0</v>
      </c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B2413" s="4" t="n">
        <v>26743100</v>
      </c>
      <c r="C2413" s="4" t="inlineStr">
        <is>
          <t>INSTALAÇÕES EMBUTIDAS NA ALVENARIA</t>
        </is>
      </c>
      <c r="D2413" s="4" t="inlineStr">
        <is>
          <t>-</t>
        </is>
      </c>
      <c r="E2413" s="4" t="inlineStr">
        <is>
          <t>19º PAV.</t>
        </is>
      </c>
      <c r="F2413" s="119" t="n">
        <v>46506</v>
      </c>
      <c r="G2413" s="119" t="n">
        <v>46517</v>
      </c>
      <c r="H2413" s="119" t="n">
        <v>46293</v>
      </c>
      <c r="I2413" s="4" t="n">
        <v>0</v>
      </c>
      <c r="J2413" s="4" t="n">
        <v>0</v>
      </c>
      <c r="K2413" s="4" t="n">
        <v>0</v>
      </c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B2414" s="4" t="n">
        <v>29844473</v>
      </c>
      <c r="C2414" s="4" t="inlineStr">
        <is>
          <t>TALISCAMENTO</t>
        </is>
      </c>
      <c r="D2414" s="4" t="inlineStr">
        <is>
          <t>-</t>
        </is>
      </c>
      <c r="E2414" s="4" t="inlineStr">
        <is>
          <t>19º PAV.</t>
        </is>
      </c>
      <c r="F2414" s="119" t="n">
        <v>46506</v>
      </c>
      <c r="G2414" s="119" t="n">
        <v>46514</v>
      </c>
      <c r="H2414" s="119" t="n">
        <v>46293</v>
      </c>
      <c r="I2414" s="4" t="n">
        <v>0</v>
      </c>
      <c r="J2414" s="4" t="n">
        <v>0</v>
      </c>
      <c r="K2414" s="4" t="n">
        <v>0</v>
      </c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B2415" s="4" t="n">
        <v>26743056</v>
      </c>
      <c r="C2415" s="4" t="inlineStr">
        <is>
          <t>PRUMADA HIDROSSANITÁRIA</t>
        </is>
      </c>
      <c r="D2415" s="4" t="inlineStr">
        <is>
          <t>-</t>
        </is>
      </c>
      <c r="E2415" s="4" t="inlineStr">
        <is>
          <t>20º PAV.</t>
        </is>
      </c>
      <c r="F2415" s="119" t="n">
        <v>46506</v>
      </c>
      <c r="G2415" s="119" t="n">
        <v>46517</v>
      </c>
      <c r="H2415" s="119" t="n">
        <v>46293</v>
      </c>
      <c r="I2415" s="4" t="n">
        <v>0</v>
      </c>
      <c r="J2415" s="4" t="n">
        <v>0</v>
      </c>
      <c r="K2415" s="4" t="n">
        <v>0</v>
      </c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B2416" s="4" t="n">
        <v>29844649</v>
      </c>
      <c r="C2416" s="4" t="inlineStr">
        <is>
          <t>PRUMADA ELÉTRICA (INFRA)</t>
        </is>
      </c>
      <c r="D2416" s="4" t="inlineStr">
        <is>
          <t>-</t>
        </is>
      </c>
      <c r="E2416" s="4" t="inlineStr">
        <is>
          <t>20º PAV.</t>
        </is>
      </c>
      <c r="F2416" s="119" t="n">
        <v>46506</v>
      </c>
      <c r="G2416" s="119" t="n">
        <v>46517</v>
      </c>
      <c r="H2416" s="119" t="n">
        <v>46293</v>
      </c>
      <c r="I2416" s="4" t="n">
        <v>0</v>
      </c>
      <c r="J2416" s="4" t="n">
        <v>0</v>
      </c>
      <c r="K2416" s="4" t="n">
        <v>0</v>
      </c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B2417" s="4" t="n">
        <v>24938761</v>
      </c>
      <c r="C2417" s="4" t="inlineStr">
        <is>
          <t>ESTRUTURA TORRE - MEDIÇÃO</t>
        </is>
      </c>
      <c r="D2417" s="4" t="inlineStr">
        <is>
          <t>-</t>
        </is>
      </c>
      <c r="E2417" s="4" t="inlineStr">
        <is>
          <t>29º PAV - 2º N.COB</t>
        </is>
      </c>
      <c r="F2417" s="119" t="n">
        <v>46506</v>
      </c>
      <c r="G2417" s="119" t="n">
        <v>46518</v>
      </c>
      <c r="H2417" s="119" t="n">
        <v>46293</v>
      </c>
      <c r="I2417" s="4" t="n">
        <v>0</v>
      </c>
      <c r="J2417" s="4" t="n">
        <v>0</v>
      </c>
      <c r="K2417" s="4" t="n">
        <v>0</v>
      </c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B2418" s="4" t="n">
        <v>9359960</v>
      </c>
      <c r="C2418" s="4" t="inlineStr">
        <is>
          <t>ESTRUTURA TORRE - MEDIÇÃO</t>
        </is>
      </c>
      <c r="D2418" s="4" t="inlineStr">
        <is>
          <t>Forma Pilar</t>
        </is>
      </c>
      <c r="E2418" s="4" t="inlineStr">
        <is>
          <t>29º PAV - 2º N.COB</t>
        </is>
      </c>
      <c r="F2418" s="119" t="n">
        <v>46506</v>
      </c>
      <c r="G2418" s="119" t="n">
        <v>46510</v>
      </c>
      <c r="H2418" s="119" t="n">
        <v>46293</v>
      </c>
      <c r="I2418" s="4" t="n">
        <v>0</v>
      </c>
      <c r="J2418" s="4" t="n">
        <v>0</v>
      </c>
      <c r="K2418" s="4" t="n">
        <v>0</v>
      </c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B2419" s="4" t="n">
        <v>9359961</v>
      </c>
      <c r="C2419" s="4" t="inlineStr">
        <is>
          <t>ESTRUTURA TORRE - MEDIÇÃO</t>
        </is>
      </c>
      <c r="D2419" s="4" t="inlineStr">
        <is>
          <t>Armação Pilar</t>
        </is>
      </c>
      <c r="E2419" s="4" t="inlineStr">
        <is>
          <t>29º PAV - 2º N.COB</t>
        </is>
      </c>
      <c r="F2419" s="119" t="n">
        <v>46506</v>
      </c>
      <c r="G2419" s="119" t="n">
        <v>46510</v>
      </c>
      <c r="H2419" s="119" t="n">
        <v>46293</v>
      </c>
      <c r="I2419" s="4" t="n">
        <v>0</v>
      </c>
      <c r="J2419" s="4" t="n">
        <v>0</v>
      </c>
      <c r="K2419" s="4" t="n">
        <v>0</v>
      </c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B2420" s="4" t="n">
        <v>9359962</v>
      </c>
      <c r="C2420" s="4" t="inlineStr">
        <is>
          <t>ESTRUTURA TORRE - MEDIÇÃO</t>
        </is>
      </c>
      <c r="D2420" s="4" t="inlineStr">
        <is>
          <t>Escoramento</t>
        </is>
      </c>
      <c r="E2420" s="4" t="inlineStr">
        <is>
          <t>29º PAV - 2º N.COB</t>
        </is>
      </c>
      <c r="F2420" s="119" t="n">
        <v>46507</v>
      </c>
      <c r="G2420" s="119" t="n">
        <v>46511</v>
      </c>
      <c r="H2420" s="119" t="n">
        <v>46293</v>
      </c>
      <c r="I2420" s="4" t="n">
        <v>0</v>
      </c>
      <c r="J2420" s="4" t="n">
        <v>0</v>
      </c>
      <c r="K2420" s="4" t="n">
        <v>0</v>
      </c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B2421" s="4" t="n">
        <v>9359963</v>
      </c>
      <c r="C2421" s="4" t="inlineStr">
        <is>
          <t>ESTRUTURA TORRE - MEDIÇÃO</t>
        </is>
      </c>
      <c r="D2421" s="4" t="inlineStr">
        <is>
          <t>Concretagem Pilar</t>
        </is>
      </c>
      <c r="E2421" s="4" t="inlineStr">
        <is>
          <t>29º PAV - 2º N.COB</t>
        </is>
      </c>
      <c r="F2421" s="119" t="n">
        <v>46512</v>
      </c>
      <c r="G2421" s="119" t="n">
        <v>46512</v>
      </c>
      <c r="H2421" s="119" t="n">
        <v>46293</v>
      </c>
      <c r="I2421" s="4" t="n">
        <v>0</v>
      </c>
      <c r="J2421" s="4" t="n">
        <v>0</v>
      </c>
      <c r="K2421" s="4" t="n">
        <v>0</v>
      </c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B2422" s="4" t="n">
        <v>9359964</v>
      </c>
      <c r="C2422" s="4" t="inlineStr">
        <is>
          <t>ESTRUTURA TORRE - MEDIÇÃO</t>
        </is>
      </c>
      <c r="D2422" s="4" t="inlineStr">
        <is>
          <t>Forma Vigas e Lajes</t>
        </is>
      </c>
      <c r="E2422" s="4" t="inlineStr">
        <is>
          <t>29º PAV - 2º N.COB</t>
        </is>
      </c>
      <c r="F2422" s="119" t="n">
        <v>46511</v>
      </c>
      <c r="G2422" s="119" t="n">
        <v>46517</v>
      </c>
      <c r="H2422" s="119" t="n">
        <v>46293</v>
      </c>
      <c r="I2422" s="4" t="n">
        <v>0</v>
      </c>
      <c r="J2422" s="4" t="n">
        <v>0</v>
      </c>
      <c r="K2422" s="4" t="n">
        <v>0</v>
      </c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B2423" s="4" t="n">
        <v>9359965</v>
      </c>
      <c r="C2423" s="4" t="inlineStr">
        <is>
          <t>ESTRUTURA TORRE - MEDIÇÃO</t>
        </is>
      </c>
      <c r="D2423" s="4" t="inlineStr">
        <is>
          <t>Armação Vigas e Lajes</t>
        </is>
      </c>
      <c r="E2423" s="4" t="inlineStr">
        <is>
          <t>29º PAV - 2º N.COB</t>
        </is>
      </c>
      <c r="F2423" s="119" t="n">
        <v>46512</v>
      </c>
      <c r="G2423" s="119" t="n">
        <v>46518</v>
      </c>
      <c r="H2423" s="119" t="n">
        <v>46293</v>
      </c>
      <c r="I2423" s="4" t="n">
        <v>0</v>
      </c>
      <c r="J2423" s="4" t="n">
        <v>0</v>
      </c>
      <c r="K2423" s="4" t="n">
        <v>0</v>
      </c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B2424" s="4" t="n">
        <v>9359966</v>
      </c>
      <c r="C2424" s="4" t="inlineStr">
        <is>
          <t>ESTRUTURA TORRE - MEDIÇÃO</t>
        </is>
      </c>
      <c r="D2424" s="4" t="inlineStr">
        <is>
          <t>Passagem Hidráulica</t>
        </is>
      </c>
      <c r="E2424" s="4" t="inlineStr">
        <is>
          <t>29º PAV - 2º N.COB</t>
        </is>
      </c>
      <c r="F2424" s="119" t="n">
        <v>46517</v>
      </c>
      <c r="G2424" s="119" t="n">
        <v>46517</v>
      </c>
      <c r="H2424" s="119" t="n">
        <v>46293</v>
      </c>
      <c r="I2424" s="4" t="n">
        <v>0</v>
      </c>
      <c r="J2424" s="4" t="n">
        <v>0</v>
      </c>
      <c r="K2424" s="4" t="n">
        <v>0</v>
      </c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B2425" s="4" t="n">
        <v>9359967</v>
      </c>
      <c r="C2425" s="4" t="inlineStr">
        <is>
          <t>ESTRUTURA TORRE - MEDIÇÃO</t>
        </is>
      </c>
      <c r="D2425" s="4" t="inlineStr">
        <is>
          <t>Passagem Elétrica</t>
        </is>
      </c>
      <c r="E2425" s="4" t="inlineStr">
        <is>
          <t>29º PAV - 2º N.COB</t>
        </is>
      </c>
      <c r="F2425" s="119" t="n">
        <v>46517</v>
      </c>
      <c r="G2425" s="119" t="n">
        <v>46517</v>
      </c>
      <c r="H2425" s="119" t="n">
        <v>46293</v>
      </c>
      <c r="I2425" s="4" t="n">
        <v>0</v>
      </c>
      <c r="J2425" s="4" t="n">
        <v>0</v>
      </c>
      <c r="K2425" s="4" t="n">
        <v>0</v>
      </c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B2426" s="4" t="n">
        <v>9359968</v>
      </c>
      <c r="C2426" s="4" t="inlineStr">
        <is>
          <t>ESTRUTURA TORRE - MEDIÇÃO</t>
        </is>
      </c>
      <c r="D2426" s="4" t="inlineStr">
        <is>
          <t>Concretagem</t>
        </is>
      </c>
      <c r="E2426" s="4" t="inlineStr">
        <is>
          <t>29º PAV - 2º N.COB</t>
        </is>
      </c>
      <c r="F2426" s="119" t="n">
        <v>46518</v>
      </c>
      <c r="G2426" s="119" t="n">
        <v>46518</v>
      </c>
      <c r="H2426" s="119" t="n">
        <v>46293</v>
      </c>
      <c r="I2426" s="4" t="n">
        <v>0</v>
      </c>
      <c r="J2426" s="4" t="n">
        <v>0</v>
      </c>
      <c r="K2426" s="4" t="n">
        <v>0</v>
      </c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B2427" s="4" t="n">
        <v>26744483</v>
      </c>
      <c r="C2427" s="4" t="inlineStr">
        <is>
          <t>ALVENARIA</t>
        </is>
      </c>
      <c r="D2427" s="4" t="inlineStr">
        <is>
          <t>-</t>
        </is>
      </c>
      <c r="E2427" s="4" t="inlineStr">
        <is>
          <t>3º PV. PILOTIS - QUADRA BEACH TENIS E PLAYGROUND</t>
        </is>
      </c>
      <c r="F2427" s="119" t="n">
        <v>46507</v>
      </c>
      <c r="G2427" s="119" t="n">
        <v>46539</v>
      </c>
      <c r="H2427" s="119" t="n">
        <v>46293</v>
      </c>
      <c r="I2427" s="4" t="n">
        <v>0</v>
      </c>
      <c r="J2427" s="4" t="n">
        <v>0</v>
      </c>
      <c r="K2427" s="4" t="n">
        <v>0</v>
      </c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B2428" s="4" t="n">
        <v>26744389</v>
      </c>
      <c r="C2428" s="4" t="inlineStr">
        <is>
          <t>IMPERMEABILIZAÇÃO MANTA</t>
        </is>
      </c>
      <c r="D2428" s="4" t="inlineStr">
        <is>
          <t>-</t>
        </is>
      </c>
      <c r="E2428" s="4" t="inlineStr">
        <is>
          <t>3º PV. PILOTIS - VARANDA COBERTA</t>
        </is>
      </c>
      <c r="F2428" s="119" t="n">
        <v>46507</v>
      </c>
      <c r="G2428" s="119" t="n">
        <v>46539</v>
      </c>
      <c r="H2428" s="119" t="n">
        <v>46293</v>
      </c>
      <c r="I2428" s="4" t="n">
        <v>0</v>
      </c>
      <c r="J2428" s="4" t="n">
        <v>0</v>
      </c>
      <c r="K2428" s="4" t="n">
        <v>0</v>
      </c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B2429" s="4" t="n">
        <v>26744390</v>
      </c>
      <c r="C2429" s="4" t="inlineStr">
        <is>
          <t>REBOCO INTERNO</t>
        </is>
      </c>
      <c r="D2429" s="4" t="inlineStr">
        <is>
          <t>-</t>
        </is>
      </c>
      <c r="E2429" s="4" t="inlineStr">
        <is>
          <t>3º PV. PILOTIS - PISCINA DESCOBERTA E DECK</t>
        </is>
      </c>
      <c r="F2429" s="119" t="n">
        <v>46507</v>
      </c>
      <c r="G2429" s="119" t="n">
        <v>46539</v>
      </c>
      <c r="H2429" s="119" t="n">
        <v>46293</v>
      </c>
      <c r="I2429" s="4" t="n">
        <v>0</v>
      </c>
      <c r="J2429" s="4" t="n">
        <v>0</v>
      </c>
      <c r="K2429" s="4" t="n">
        <v>0</v>
      </c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B2430" s="4" t="n">
        <v>26743644</v>
      </c>
      <c r="C2430" s="4" t="inlineStr">
        <is>
          <t>PINTURA 1º DEMÃO</t>
        </is>
      </c>
      <c r="D2430" s="4" t="inlineStr">
        <is>
          <t>-</t>
        </is>
      </c>
      <c r="E2430" s="4" t="inlineStr">
        <is>
          <t>4º PAV.</t>
        </is>
      </c>
      <c r="F2430" s="119" t="n">
        <v>46510</v>
      </c>
      <c r="G2430" s="119" t="n">
        <v>46519</v>
      </c>
      <c r="H2430" s="119" t="n">
        <v>46293</v>
      </c>
      <c r="I2430" s="4" t="n">
        <v>0</v>
      </c>
      <c r="J2430" s="4" t="n">
        <v>0</v>
      </c>
      <c r="K2430" s="4" t="n">
        <v>0</v>
      </c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B2431" s="4" t="n">
        <v>26743606</v>
      </c>
      <c r="C2431" s="4" t="inlineStr">
        <is>
          <t>MASSA CORRIDA</t>
        </is>
      </c>
      <c r="D2431" s="4" t="inlineStr">
        <is>
          <t>-</t>
        </is>
      </c>
      <c r="E2431" s="4" t="inlineStr">
        <is>
          <t>5º PAV.</t>
        </is>
      </c>
      <c r="F2431" s="119" t="n">
        <v>46510</v>
      </c>
      <c r="G2431" s="119" t="n">
        <v>46519</v>
      </c>
      <c r="H2431" s="119" t="n">
        <v>46293</v>
      </c>
      <c r="I2431" s="4" t="n">
        <v>0</v>
      </c>
      <c r="J2431" s="4" t="n">
        <v>0</v>
      </c>
      <c r="K2431" s="4" t="n">
        <v>0</v>
      </c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B2432" s="4" t="n">
        <v>26743576</v>
      </c>
      <c r="C2432" s="4" t="inlineStr">
        <is>
          <t>FORRO</t>
        </is>
      </c>
      <c r="D2432" s="4" t="inlineStr">
        <is>
          <t>-</t>
        </is>
      </c>
      <c r="E2432" s="4" t="inlineStr">
        <is>
          <t>6º PAV.</t>
        </is>
      </c>
      <c r="F2432" s="119" t="n">
        <v>46510</v>
      </c>
      <c r="G2432" s="119" t="n">
        <v>46519</v>
      </c>
      <c r="H2432" s="119" t="n">
        <v>46293</v>
      </c>
      <c r="I2432" s="4" t="n">
        <v>0</v>
      </c>
      <c r="J2432" s="4" t="n">
        <v>0</v>
      </c>
      <c r="K2432" s="4" t="n">
        <v>0</v>
      </c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B2433" s="4" t="n">
        <v>29844388</v>
      </c>
      <c r="C2433" s="4" t="inlineStr">
        <is>
          <t>ENCUNHAMENTO</t>
        </is>
      </c>
      <c r="D2433" s="4" t="inlineStr">
        <is>
          <t>-</t>
        </is>
      </c>
      <c r="E2433" s="4" t="inlineStr">
        <is>
          <t>20º PAV.</t>
        </is>
      </c>
      <c r="F2433" s="119" t="n">
        <v>46510</v>
      </c>
      <c r="G2433" s="119" t="n">
        <v>46519</v>
      </c>
      <c r="H2433" s="119" t="n">
        <v>46293</v>
      </c>
      <c r="I2433" s="4" t="n">
        <v>0</v>
      </c>
      <c r="J2433" s="4" t="n">
        <v>0</v>
      </c>
      <c r="K2433" s="4" t="n">
        <v>0</v>
      </c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B2434" s="4" t="n">
        <v>26743721</v>
      </c>
      <c r="C2434" s="4" t="inlineStr">
        <is>
          <t>INSTALAÇÕES INCÊNDIO</t>
        </is>
      </c>
      <c r="D2434" s="4" t="inlineStr">
        <is>
          <t>-</t>
        </is>
      </c>
      <c r="E2434" s="4" t="inlineStr">
        <is>
          <t>1º SUBSOLO</t>
        </is>
      </c>
      <c r="F2434" s="119" t="n">
        <v>46511</v>
      </c>
      <c r="G2434" s="119" t="n">
        <v>46574</v>
      </c>
      <c r="H2434" s="119" t="n">
        <v>46293</v>
      </c>
      <c r="I2434" s="4" t="n">
        <v>0</v>
      </c>
      <c r="J2434" s="4" t="n">
        <v>0</v>
      </c>
      <c r="K2434" s="4" t="n">
        <v>0</v>
      </c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B2435" s="4" t="n">
        <v>29844629</v>
      </c>
      <c r="C2435" s="4" t="inlineStr">
        <is>
          <t>PRUMADA ELÉTRICA (INFRA)</t>
        </is>
      </c>
      <c r="D2435" s="4" t="inlineStr">
        <is>
          <t>-</t>
        </is>
      </c>
      <c r="E2435" s="4" t="inlineStr">
        <is>
          <t>MEZANINO</t>
        </is>
      </c>
      <c r="F2435" s="119" t="n">
        <v>46511</v>
      </c>
      <c r="G2435" s="119" t="n">
        <v>46520</v>
      </c>
      <c r="H2435" s="119" t="n">
        <v>46293</v>
      </c>
      <c r="I2435" s="4" t="n">
        <v>0</v>
      </c>
      <c r="J2435" s="4" t="n">
        <v>0</v>
      </c>
      <c r="K2435" s="4" t="n">
        <v>0</v>
      </c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B2436" s="4" t="n">
        <v>29845954</v>
      </c>
      <c r="C2436" s="4" t="inlineStr">
        <is>
          <t>FIAÇÃO ELÉTRICA E ILUMINAÇÃO</t>
        </is>
      </c>
      <c r="D2436" s="4" t="inlineStr">
        <is>
          <t>-</t>
        </is>
      </c>
      <c r="E2436" s="4" t="inlineStr">
        <is>
          <t>7º PAV.</t>
        </is>
      </c>
      <c r="F2436" s="119" t="n">
        <v>46511</v>
      </c>
      <c r="G2436" s="119" t="n">
        <v>46519</v>
      </c>
      <c r="H2436" s="119" t="n">
        <v>46293</v>
      </c>
      <c r="I2436" s="4" t="n">
        <v>0</v>
      </c>
      <c r="J2436" s="4" t="n">
        <v>0</v>
      </c>
      <c r="K2436" s="4" t="n">
        <v>0</v>
      </c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B2437" s="4" t="n">
        <v>29845893</v>
      </c>
      <c r="C2437" s="4" t="inlineStr">
        <is>
          <t>PRUMADA ELÉTRICA (CABOS)</t>
        </is>
      </c>
      <c r="D2437" s="4" t="inlineStr">
        <is>
          <t>-</t>
        </is>
      </c>
      <c r="E2437" s="4" t="inlineStr">
        <is>
          <t>7º PAV.</t>
        </is>
      </c>
      <c r="F2437" s="119" t="n">
        <v>46511</v>
      </c>
      <c r="G2437" s="119" t="n">
        <v>46520</v>
      </c>
      <c r="H2437" s="119" t="n">
        <v>46293</v>
      </c>
      <c r="I2437" s="4" t="n">
        <v>0</v>
      </c>
      <c r="J2437" s="4" t="n">
        <v>0</v>
      </c>
      <c r="K2437" s="4" t="n">
        <v>0</v>
      </c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B2438" s="4" t="n">
        <v>26743504</v>
      </c>
      <c r="C2438" s="4" t="inlineStr">
        <is>
          <t>BANCADAS</t>
        </is>
      </c>
      <c r="D2438" s="4" t="inlineStr">
        <is>
          <t>-</t>
        </is>
      </c>
      <c r="E2438" s="4" t="inlineStr">
        <is>
          <t>8º PAV.</t>
        </is>
      </c>
      <c r="F2438" s="119" t="n">
        <v>46511</v>
      </c>
      <c r="G2438" s="119" t="n">
        <v>46520</v>
      </c>
      <c r="H2438" s="119" t="n">
        <v>46293</v>
      </c>
      <c r="I2438" s="4" t="n">
        <v>0</v>
      </c>
      <c r="J2438" s="4" t="n">
        <v>0</v>
      </c>
      <c r="K2438" s="4" t="n">
        <v>0</v>
      </c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B2439" s="4" t="n">
        <v>26743460</v>
      </c>
      <c r="C2439" s="4" t="inlineStr">
        <is>
          <t>REVESTIMENTOS PORCELANATO PISO</t>
        </is>
      </c>
      <c r="D2439" s="4" t="inlineStr">
        <is>
          <t>-</t>
        </is>
      </c>
      <c r="E2439" s="4" t="inlineStr">
        <is>
          <t>9º PAV.</t>
        </is>
      </c>
      <c r="F2439" s="119" t="n">
        <v>46511</v>
      </c>
      <c r="G2439" s="119" t="n">
        <v>46520</v>
      </c>
      <c r="H2439" s="119" t="n">
        <v>46293</v>
      </c>
      <c r="I2439" s="4" t="n">
        <v>0</v>
      </c>
      <c r="J2439" s="4" t="n">
        <v>0</v>
      </c>
      <c r="K2439" s="4" t="n">
        <v>0</v>
      </c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B2440" s="4" t="n">
        <v>26743407</v>
      </c>
      <c r="C2440" s="4" t="inlineStr">
        <is>
          <t>REVESTIMENTO PORCELANATO PAREDE</t>
        </is>
      </c>
      <c r="D2440" s="4" t="inlineStr">
        <is>
          <t>-</t>
        </is>
      </c>
      <c r="E2440" s="4" t="inlineStr">
        <is>
          <t>10º PAV.</t>
        </is>
      </c>
      <c r="F2440" s="119" t="n">
        <v>46511</v>
      </c>
      <c r="G2440" s="119" t="n">
        <v>46520</v>
      </c>
      <c r="H2440" s="119" t="n">
        <v>46293</v>
      </c>
      <c r="I2440" s="4" t="n">
        <v>0</v>
      </c>
      <c r="J2440" s="4" t="n">
        <v>0</v>
      </c>
      <c r="K2440" s="4" t="n">
        <v>0</v>
      </c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B2441" s="4" t="n">
        <v>26743369</v>
      </c>
      <c r="C2441" s="4" t="inlineStr">
        <is>
          <t>IMPERMEABILIZAÇÃO</t>
        </is>
      </c>
      <c r="D2441" s="4" t="inlineStr">
        <is>
          <t>-</t>
        </is>
      </c>
      <c r="E2441" s="4" t="inlineStr">
        <is>
          <t>11º PAV.</t>
        </is>
      </c>
      <c r="F2441" s="119" t="n">
        <v>46511</v>
      </c>
      <c r="G2441" s="119" t="n">
        <v>46520</v>
      </c>
      <c r="H2441" s="119" t="n">
        <v>46293</v>
      </c>
      <c r="I2441" s="4" t="n">
        <v>0</v>
      </c>
      <c r="J2441" s="4" t="n">
        <v>0</v>
      </c>
      <c r="K2441" s="4" t="n">
        <v>0</v>
      </c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B2442" s="4" t="n">
        <v>26743342</v>
      </c>
      <c r="C2442" s="4" t="inlineStr">
        <is>
          <t>DRYWALL 2º FACE</t>
        </is>
      </c>
      <c r="D2442" s="4" t="inlineStr">
        <is>
          <t>-</t>
        </is>
      </c>
      <c r="E2442" s="4" t="inlineStr">
        <is>
          <t>12º PAV.</t>
        </is>
      </c>
      <c r="F2442" s="119" t="n">
        <v>46511</v>
      </c>
      <c r="G2442" s="119" t="n">
        <v>46520</v>
      </c>
      <c r="H2442" s="119" t="n">
        <v>46293</v>
      </c>
      <c r="I2442" s="4" t="n">
        <v>0</v>
      </c>
      <c r="J2442" s="4" t="n">
        <v>0</v>
      </c>
      <c r="K2442" s="4" t="n">
        <v>0</v>
      </c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B2443" s="4" t="n">
        <v>26743306</v>
      </c>
      <c r="C2443" s="4" t="inlineStr">
        <is>
          <t>DISTRIBUIÇÃO HIDROSSANITÁRIA</t>
        </is>
      </c>
      <c r="D2443" s="4" t="inlineStr">
        <is>
          <t>-</t>
        </is>
      </c>
      <c r="E2443" s="4" t="inlineStr">
        <is>
          <t>13º PAV.</t>
        </is>
      </c>
      <c r="F2443" s="119" t="n">
        <v>46511</v>
      </c>
      <c r="G2443" s="119" t="n">
        <v>46520</v>
      </c>
      <c r="H2443" s="119" t="n">
        <v>46293</v>
      </c>
      <c r="I2443" s="4" t="n">
        <v>0</v>
      </c>
      <c r="J2443" s="4" t="n">
        <v>0</v>
      </c>
      <c r="K2443" s="4" t="n">
        <v>0</v>
      </c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B2444" s="4" t="n">
        <v>26743289</v>
      </c>
      <c r="C2444" s="4" t="inlineStr">
        <is>
          <t>DISTRIBUIÇÃO ELÉTRICA / QUADRO</t>
        </is>
      </c>
      <c r="D2444" s="4" t="inlineStr">
        <is>
          <t>-</t>
        </is>
      </c>
      <c r="E2444" s="4" t="inlineStr">
        <is>
          <t>13º PAV.</t>
        </is>
      </c>
      <c r="F2444" s="119" t="n">
        <v>46511</v>
      </c>
      <c r="G2444" s="119" t="n">
        <v>46520</v>
      </c>
      <c r="H2444" s="119" t="n">
        <v>46293</v>
      </c>
      <c r="I2444" s="4" t="n">
        <v>0</v>
      </c>
      <c r="J2444" s="4" t="n">
        <v>0</v>
      </c>
      <c r="K2444" s="4" t="n">
        <v>0</v>
      </c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B2445" s="4" t="n">
        <v>26743288</v>
      </c>
      <c r="C2445" s="4" t="inlineStr">
        <is>
          <t>INFRA DE AR CONDICIONADO</t>
        </is>
      </c>
      <c r="D2445" s="4" t="inlineStr">
        <is>
          <t>-</t>
        </is>
      </c>
      <c r="E2445" s="4" t="inlineStr">
        <is>
          <t>13º PAV.</t>
        </is>
      </c>
      <c r="F2445" s="119" t="n">
        <v>46511</v>
      </c>
      <c r="G2445" s="119" t="n">
        <v>46520</v>
      </c>
      <c r="H2445" s="119" t="n">
        <v>46293</v>
      </c>
      <c r="I2445" s="4" t="n">
        <v>0</v>
      </c>
      <c r="J2445" s="4" t="n">
        <v>0</v>
      </c>
      <c r="K2445" s="4" t="n">
        <v>0</v>
      </c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B2446" s="4" t="n">
        <v>26743307</v>
      </c>
      <c r="C2446" s="4" t="inlineStr">
        <is>
          <t>GÁS PAREDE</t>
        </is>
      </c>
      <c r="D2446" s="4" t="inlineStr">
        <is>
          <t>-</t>
        </is>
      </c>
      <c r="E2446" s="4" t="inlineStr">
        <is>
          <t>13º PAV.</t>
        </is>
      </c>
      <c r="F2446" s="119" t="n">
        <v>46511</v>
      </c>
      <c r="G2446" s="119" t="n">
        <v>46520</v>
      </c>
      <c r="H2446" s="119" t="n">
        <v>46293</v>
      </c>
      <c r="I2446" s="4" t="n">
        <v>0</v>
      </c>
      <c r="J2446" s="4" t="n">
        <v>0</v>
      </c>
      <c r="K2446" s="4" t="n">
        <v>0</v>
      </c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B2447" s="4" t="n">
        <v>26743308</v>
      </c>
      <c r="C2447" s="4" t="inlineStr">
        <is>
          <t>REDE HIDROSSANITÁRIA</t>
        </is>
      </c>
      <c r="D2447" s="4" t="inlineStr">
        <is>
          <t>-</t>
        </is>
      </c>
      <c r="E2447" s="4" t="inlineStr">
        <is>
          <t>13º PAV.</t>
        </is>
      </c>
      <c r="F2447" s="119" t="n">
        <v>46511</v>
      </c>
      <c r="G2447" s="119" t="n">
        <v>46520</v>
      </c>
      <c r="H2447" s="119" t="n">
        <v>46293</v>
      </c>
      <c r="I2447" s="4" t="n">
        <v>0</v>
      </c>
      <c r="J2447" s="4" t="n">
        <v>0</v>
      </c>
      <c r="K2447" s="4" t="n">
        <v>0</v>
      </c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B2448" s="4" t="n">
        <v>26743250</v>
      </c>
      <c r="C2448" s="4" t="inlineStr">
        <is>
          <t>DRYWALL 1º FACE</t>
        </is>
      </c>
      <c r="D2448" s="4" t="inlineStr">
        <is>
          <t>-</t>
        </is>
      </c>
      <c r="E2448" s="4" t="inlineStr">
        <is>
          <t>14º PAV.</t>
        </is>
      </c>
      <c r="F2448" s="119" t="n">
        <v>46511</v>
      </c>
      <c r="G2448" s="119" t="n">
        <v>46520</v>
      </c>
      <c r="H2448" s="119" t="n">
        <v>46293</v>
      </c>
      <c r="I2448" s="4" t="n">
        <v>0</v>
      </c>
      <c r="J2448" s="4" t="n">
        <v>0</v>
      </c>
      <c r="K2448" s="4" t="n">
        <v>0</v>
      </c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B2449" s="4" t="n">
        <v>26707652</v>
      </c>
      <c r="C2449" s="4" t="inlineStr">
        <is>
          <t>MONTANTES DO DRYWALL</t>
        </is>
      </c>
      <c r="D2449" s="4" t="inlineStr">
        <is>
          <t>-</t>
        </is>
      </c>
      <c r="E2449" s="4" t="inlineStr">
        <is>
          <t>1º PAV. - TÉRREO - LOJA 09, 10, 11</t>
        </is>
      </c>
      <c r="F2449" s="119" t="n">
        <v>46512</v>
      </c>
      <c r="G2449" s="119" t="n">
        <v>46532</v>
      </c>
      <c r="H2449" s="119" t="n">
        <v>46293</v>
      </c>
      <c r="I2449" s="4" t="n">
        <v>0</v>
      </c>
      <c r="J2449" s="4" t="n">
        <v>0</v>
      </c>
      <c r="K2449" s="4" t="n">
        <v>0</v>
      </c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B2450" s="4" t="n">
        <v>26743020</v>
      </c>
      <c r="C2450" s="4" t="inlineStr">
        <is>
          <t>PRUMADA DE INCÊNDIO</t>
        </is>
      </c>
      <c r="D2450" s="4" t="inlineStr">
        <is>
          <t>-</t>
        </is>
      </c>
      <c r="E2450" s="4" t="inlineStr">
        <is>
          <t>21º PAV.</t>
        </is>
      </c>
      <c r="F2450" s="119" t="n">
        <v>46512</v>
      </c>
      <c r="G2450" s="119" t="n">
        <v>46521</v>
      </c>
      <c r="H2450" s="119" t="n">
        <v>46293</v>
      </c>
      <c r="I2450" s="4" t="n">
        <v>0</v>
      </c>
      <c r="J2450" s="4" t="n">
        <v>0</v>
      </c>
      <c r="K2450" s="4" t="n">
        <v>0</v>
      </c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B2451" s="4" t="n">
        <v>26742981</v>
      </c>
      <c r="C2451" s="4" t="inlineStr">
        <is>
          <t>ALVENARIA</t>
        </is>
      </c>
      <c r="D2451" s="4" t="inlineStr">
        <is>
          <t>-</t>
        </is>
      </c>
      <c r="E2451" s="4" t="inlineStr">
        <is>
          <t>22º PAV.</t>
        </is>
      </c>
      <c r="F2451" s="119" t="n">
        <v>46512</v>
      </c>
      <c r="G2451" s="119" t="n">
        <v>46521</v>
      </c>
      <c r="H2451" s="119" t="n">
        <v>46293</v>
      </c>
      <c r="I2451" s="4" t="n">
        <v>0</v>
      </c>
      <c r="J2451" s="4" t="n">
        <v>0</v>
      </c>
      <c r="K2451" s="4" t="n">
        <v>0</v>
      </c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B2452" s="4" t="n">
        <v>26707707</v>
      </c>
      <c r="C2452" s="4" t="inlineStr">
        <is>
          <t>ESQUADRIA DE ALUMINIO</t>
        </is>
      </c>
      <c r="D2452" s="4" t="inlineStr">
        <is>
          <t>-</t>
        </is>
      </c>
      <c r="E2452" s="4" t="inlineStr">
        <is>
          <t>1º PAV. - TÉRREO - LOJA 01, 02, 03</t>
        </is>
      </c>
      <c r="F2452" s="119" t="n">
        <v>46513</v>
      </c>
      <c r="G2452" s="119" t="n">
        <v>46533</v>
      </c>
      <c r="H2452" s="119" t="n">
        <v>46293</v>
      </c>
      <c r="I2452" s="4" t="n">
        <v>0</v>
      </c>
      <c r="J2452" s="4" t="n">
        <v>0</v>
      </c>
      <c r="K2452" s="4" t="n">
        <v>0</v>
      </c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B2453" s="4" t="n">
        <v>26714090</v>
      </c>
      <c r="C2453" s="4" t="inlineStr">
        <is>
          <t>INSTALAÇÕES INCÊNDIO</t>
        </is>
      </c>
      <c r="D2453" s="4" t="inlineStr">
        <is>
          <t>-</t>
        </is>
      </c>
      <c r="E2453" s="4" t="inlineStr">
        <is>
          <t>1º PAV. - TÉRREO - LOJA 04 E 05</t>
        </is>
      </c>
      <c r="F2453" s="119" t="n">
        <v>46513</v>
      </c>
      <c r="G2453" s="119" t="n">
        <v>46533</v>
      </c>
      <c r="H2453" s="119" t="n">
        <v>46293</v>
      </c>
      <c r="I2453" s="4" t="n">
        <v>0</v>
      </c>
      <c r="J2453" s="4" t="n">
        <v>0</v>
      </c>
      <c r="K2453" s="4" t="n">
        <v>0</v>
      </c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B2454" s="4" t="n">
        <v>26707680</v>
      </c>
      <c r="C2454" s="4" t="inlineStr">
        <is>
          <t>INFRA DE AR CONDICIONADO</t>
        </is>
      </c>
      <c r="D2454" s="4" t="inlineStr">
        <is>
          <t>-</t>
        </is>
      </c>
      <c r="E2454" s="4" t="inlineStr">
        <is>
          <t>1º PAV. - TÉRREO - LOJA 04 E 05</t>
        </is>
      </c>
      <c r="F2454" s="119" t="n">
        <v>46513</v>
      </c>
      <c r="G2454" s="119" t="n">
        <v>46533</v>
      </c>
      <c r="H2454" s="119" t="n">
        <v>46293</v>
      </c>
      <c r="I2454" s="4" t="n">
        <v>0</v>
      </c>
      <c r="J2454" s="4" t="n">
        <v>0</v>
      </c>
      <c r="K2454" s="4" t="n">
        <v>0</v>
      </c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B2455" s="4" t="n">
        <v>26707678</v>
      </c>
      <c r="C2455" s="4" t="inlineStr">
        <is>
          <t>INFRA DE SISTEMAS - CFTV</t>
        </is>
      </c>
      <c r="D2455" s="4" t="inlineStr">
        <is>
          <t>-</t>
        </is>
      </c>
      <c r="E2455" s="4" t="inlineStr">
        <is>
          <t>1º PAV. - TÉRREO - LOJA 04 E 05</t>
        </is>
      </c>
      <c r="F2455" s="119" t="n">
        <v>46513</v>
      </c>
      <c r="G2455" s="119" t="n">
        <v>46533</v>
      </c>
      <c r="H2455" s="119" t="n">
        <v>46293</v>
      </c>
      <c r="I2455" s="4" t="n">
        <v>0</v>
      </c>
      <c r="J2455" s="4" t="n">
        <v>0</v>
      </c>
      <c r="K2455" s="4" t="n">
        <v>0</v>
      </c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B2456" s="4" t="n">
        <v>26707679</v>
      </c>
      <c r="C2456" s="4" t="inlineStr">
        <is>
          <t>INFRA DE INSTALAÇÕES HIDRAULICAS</t>
        </is>
      </c>
      <c r="D2456" s="4" t="inlineStr">
        <is>
          <t>-</t>
        </is>
      </c>
      <c r="E2456" s="4" t="inlineStr">
        <is>
          <t>1º PAV. - TÉRREO - LOJA 04 E 05</t>
        </is>
      </c>
      <c r="F2456" s="119" t="n">
        <v>46513</v>
      </c>
      <c r="G2456" s="119" t="n">
        <v>46533</v>
      </c>
      <c r="H2456" s="119" t="n">
        <v>46293</v>
      </c>
      <c r="I2456" s="4" t="n">
        <v>0</v>
      </c>
      <c r="J2456" s="4" t="n">
        <v>0</v>
      </c>
      <c r="K2456" s="4" t="n">
        <v>0</v>
      </c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B2457" s="4" t="n">
        <v>26707690</v>
      </c>
      <c r="C2457" s="4" t="inlineStr">
        <is>
          <t>INFRA DE INSTALAÇÕES ELETRICAS</t>
        </is>
      </c>
      <c r="D2457" s="4" t="inlineStr">
        <is>
          <t>-</t>
        </is>
      </c>
      <c r="E2457" s="4" t="inlineStr">
        <is>
          <t>1º PAV. - TÉRREO - LOJA 04 E 05</t>
        </is>
      </c>
      <c r="F2457" s="119" t="n">
        <v>46513</v>
      </c>
      <c r="G2457" s="119" t="n">
        <v>46533</v>
      </c>
      <c r="H2457" s="119" t="n">
        <v>46293</v>
      </c>
      <c r="I2457" s="4" t="n">
        <v>0</v>
      </c>
      <c r="J2457" s="4" t="n">
        <v>0</v>
      </c>
      <c r="K2457" s="4" t="n">
        <v>0</v>
      </c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B2458" s="4" t="n">
        <v>26744769</v>
      </c>
      <c r="C2458" s="4" t="inlineStr">
        <is>
          <t>DISTRIBUIÇÃO HIDROSSANITÁRIA</t>
        </is>
      </c>
      <c r="D2458" s="4" t="inlineStr">
        <is>
          <t>-</t>
        </is>
      </c>
      <c r="E2458" s="4" t="inlineStr">
        <is>
          <t>3º PV. PILOTIS - MERCADO E MASSAGEM</t>
        </is>
      </c>
      <c r="F2458" s="119" t="n">
        <v>46513</v>
      </c>
      <c r="G2458" s="119" t="n">
        <v>46526</v>
      </c>
      <c r="H2458" s="119" t="n">
        <v>46293</v>
      </c>
      <c r="I2458" s="4" t="n">
        <v>0</v>
      </c>
      <c r="J2458" s="4" t="n">
        <v>0</v>
      </c>
      <c r="K2458" s="4" t="n">
        <v>0</v>
      </c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B2459" s="4" t="n">
        <v>26744772</v>
      </c>
      <c r="C2459" s="4" t="inlineStr">
        <is>
          <t>DISTRIBUIÇÃO ELÉTRICA / QUADRO</t>
        </is>
      </c>
      <c r="D2459" s="4" t="inlineStr">
        <is>
          <t>-</t>
        </is>
      </c>
      <c r="E2459" s="4" t="inlineStr">
        <is>
          <t>3º PV. PILOTIS - MERCADO E MASSAGEM</t>
        </is>
      </c>
      <c r="F2459" s="119" t="n">
        <v>46513</v>
      </c>
      <c r="G2459" s="119" t="n">
        <v>46526</v>
      </c>
      <c r="H2459" s="119" t="n">
        <v>46293</v>
      </c>
      <c r="I2459" s="4" t="n">
        <v>0</v>
      </c>
      <c r="J2459" s="4" t="n">
        <v>0</v>
      </c>
      <c r="K2459" s="4" t="n">
        <v>0</v>
      </c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B2460" s="4" t="n">
        <v>26744771</v>
      </c>
      <c r="C2460" s="4" t="inlineStr">
        <is>
          <t>GÁS</t>
        </is>
      </c>
      <c r="D2460" s="4" t="inlineStr">
        <is>
          <t>-</t>
        </is>
      </c>
      <c r="E2460" s="4" t="inlineStr">
        <is>
          <t>3º PV. PILOTIS - MERCADO E MASSAGEM</t>
        </is>
      </c>
      <c r="F2460" s="119" t="n">
        <v>46513</v>
      </c>
      <c r="G2460" s="119" t="n">
        <v>46526</v>
      </c>
      <c r="H2460" s="119" t="n">
        <v>46293</v>
      </c>
      <c r="I2460" s="4" t="n">
        <v>0</v>
      </c>
      <c r="J2460" s="4" t="n">
        <v>0</v>
      </c>
      <c r="K2460" s="4" t="n">
        <v>0</v>
      </c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B2461" s="4" t="n">
        <v>26743230</v>
      </c>
      <c r="C2461" s="4" t="inlineStr">
        <is>
          <t>MONTANTES DO DRYWALL</t>
        </is>
      </c>
      <c r="D2461" s="4" t="inlineStr">
        <is>
          <t>-</t>
        </is>
      </c>
      <c r="E2461" s="4" t="inlineStr">
        <is>
          <t>15º PAV.</t>
        </is>
      </c>
      <c r="F2461" s="119" t="n">
        <v>46513</v>
      </c>
      <c r="G2461" s="119" t="n">
        <v>46520</v>
      </c>
      <c r="H2461" s="119" t="n">
        <v>46293</v>
      </c>
      <c r="I2461" s="4" t="n">
        <v>0</v>
      </c>
      <c r="J2461" s="4" t="n">
        <v>0</v>
      </c>
      <c r="K2461" s="4" t="n">
        <v>0</v>
      </c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B2462" s="4" t="n">
        <v>26743192</v>
      </c>
      <c r="C2462" s="4" t="inlineStr">
        <is>
          <t>CONTRAPISO</t>
        </is>
      </c>
      <c r="D2462" s="4" t="inlineStr">
        <is>
          <t>-</t>
        </is>
      </c>
      <c r="E2462" s="4" t="inlineStr">
        <is>
          <t>16º PAV.</t>
        </is>
      </c>
      <c r="F2462" s="119" t="n">
        <v>46517</v>
      </c>
      <c r="G2462" s="119" t="n">
        <v>46524</v>
      </c>
      <c r="H2462" s="119" t="n">
        <v>46293</v>
      </c>
      <c r="I2462" s="4" t="n">
        <v>0</v>
      </c>
      <c r="J2462" s="4" t="n">
        <v>0</v>
      </c>
      <c r="K2462" s="4" t="n">
        <v>0</v>
      </c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B2463" s="4" t="n">
        <v>26743161</v>
      </c>
      <c r="C2463" s="4" t="inlineStr">
        <is>
          <t>GÁS PISO</t>
        </is>
      </c>
      <c r="D2463" s="4" t="inlineStr">
        <is>
          <t>-</t>
        </is>
      </c>
      <c r="E2463" s="4" t="inlineStr">
        <is>
          <t>17º PAV.</t>
        </is>
      </c>
      <c r="F2463" s="119" t="n">
        <v>46517</v>
      </c>
      <c r="G2463" s="119" t="n">
        <v>46526</v>
      </c>
      <c r="H2463" s="119" t="n">
        <v>46293</v>
      </c>
      <c r="I2463" s="4" t="n">
        <v>0</v>
      </c>
      <c r="J2463" s="4" t="n">
        <v>0</v>
      </c>
      <c r="K2463" s="4" t="n">
        <v>0</v>
      </c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B2464" s="4" t="n">
        <v>26743117</v>
      </c>
      <c r="C2464" s="4" t="inlineStr">
        <is>
          <t>REBOCO INTERNO</t>
        </is>
      </c>
      <c r="D2464" s="4" t="inlineStr">
        <is>
          <t>-</t>
        </is>
      </c>
      <c r="E2464" s="4" t="inlineStr">
        <is>
          <t>18º PAV.</t>
        </is>
      </c>
      <c r="F2464" s="119" t="n">
        <v>46517</v>
      </c>
      <c r="G2464" s="119" t="n">
        <v>46526</v>
      </c>
      <c r="H2464" s="119" t="n">
        <v>46293</v>
      </c>
      <c r="I2464" s="4" t="n">
        <v>0</v>
      </c>
      <c r="J2464" s="4" t="n">
        <v>0</v>
      </c>
      <c r="K2464" s="4" t="n">
        <v>0</v>
      </c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B2465" s="4" t="n">
        <v>26743079</v>
      </c>
      <c r="C2465" s="4" t="inlineStr">
        <is>
          <t>CONTRAMARCO</t>
        </is>
      </c>
      <c r="D2465" s="4" t="inlineStr">
        <is>
          <t>-</t>
        </is>
      </c>
      <c r="E2465" s="4" t="inlineStr">
        <is>
          <t>19º PAV.</t>
        </is>
      </c>
      <c r="F2465" s="119" t="n">
        <v>46517</v>
      </c>
      <c r="G2465" s="119" t="n">
        <v>46526</v>
      </c>
      <c r="H2465" s="119" t="n">
        <v>46293</v>
      </c>
      <c r="I2465" s="4" t="n">
        <v>0</v>
      </c>
      <c r="J2465" s="4" t="n">
        <v>0</v>
      </c>
      <c r="K2465" s="4" t="n">
        <v>0</v>
      </c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B2466" s="4" t="n">
        <v>26714251</v>
      </c>
      <c r="C2466" s="4" t="inlineStr">
        <is>
          <t>PINTURA ESPALA FECHADA - FASE 1</t>
        </is>
      </c>
      <c r="D2466" s="4" t="inlineStr">
        <is>
          <t>-</t>
        </is>
      </c>
      <c r="E2466" s="4" t="inlineStr">
        <is>
          <t>FACHADA - CONCORDIA</t>
        </is>
      </c>
      <c r="F2466" s="119" t="n">
        <v>46517</v>
      </c>
      <c r="G2466" s="119" t="n">
        <v>46587</v>
      </c>
      <c r="H2466" s="119" t="n">
        <v>46293</v>
      </c>
      <c r="I2466" s="4" t="n">
        <v>0</v>
      </c>
      <c r="J2466" s="4" t="n">
        <v>0</v>
      </c>
      <c r="K2466" s="4" t="n">
        <v>0</v>
      </c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B2467" s="4" t="n">
        <v>26745041</v>
      </c>
      <c r="C2467" s="4" t="inlineStr">
        <is>
          <t>REVESTIMENTOS PORCELANATO PISO</t>
        </is>
      </c>
      <c r="D2467" s="4" t="inlineStr">
        <is>
          <t>-</t>
        </is>
      </c>
      <c r="E2467" s="4" t="inlineStr">
        <is>
          <t>1º PAV. - TÉRREO -  HALL RES., CIRC., ELEVADORES SOCIAIS, CAIXA DE ESCADA</t>
        </is>
      </c>
      <c r="F2467" s="119" t="n">
        <v>46518</v>
      </c>
      <c r="G2467" s="119" t="n">
        <v>46526</v>
      </c>
      <c r="H2467" s="119" t="n">
        <v>46293</v>
      </c>
      <c r="I2467" s="4" t="n">
        <v>0</v>
      </c>
      <c r="J2467" s="4" t="n">
        <v>0</v>
      </c>
      <c r="K2467" s="4" t="n">
        <v>0</v>
      </c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B2468" s="4" t="n">
        <v>26743063</v>
      </c>
      <c r="C2468" s="4" t="inlineStr">
        <is>
          <t>INSTALAÇÕES EMBUTIDAS NA ALVENARIA</t>
        </is>
      </c>
      <c r="D2468" s="4" t="inlineStr">
        <is>
          <t>-</t>
        </is>
      </c>
      <c r="E2468" s="4" t="inlineStr">
        <is>
          <t>20º PAV.</t>
        </is>
      </c>
      <c r="F2468" s="119" t="n">
        <v>46518</v>
      </c>
      <c r="G2468" s="119" t="n">
        <v>46527</v>
      </c>
      <c r="H2468" s="119" t="n">
        <v>46293</v>
      </c>
      <c r="I2468" s="4" t="n">
        <v>0</v>
      </c>
      <c r="J2468" s="4" t="n">
        <v>0</v>
      </c>
      <c r="K2468" s="4" t="n">
        <v>0</v>
      </c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B2469" s="4" t="n">
        <v>29844474</v>
      </c>
      <c r="C2469" s="4" t="inlineStr">
        <is>
          <t>TALISCAMENTO</t>
        </is>
      </c>
      <c r="D2469" s="4" t="inlineStr">
        <is>
          <t>-</t>
        </is>
      </c>
      <c r="E2469" s="4" t="inlineStr">
        <is>
          <t>20º PAV.</t>
        </is>
      </c>
      <c r="F2469" s="119" t="n">
        <v>46518</v>
      </c>
      <c r="G2469" s="119" t="n">
        <v>46526</v>
      </c>
      <c r="H2469" s="119" t="n">
        <v>46293</v>
      </c>
      <c r="I2469" s="4" t="n">
        <v>0</v>
      </c>
      <c r="J2469" s="4" t="n">
        <v>0</v>
      </c>
      <c r="K2469" s="4" t="n">
        <v>0</v>
      </c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B2470" s="4" t="n">
        <v>26743019</v>
      </c>
      <c r="C2470" s="4" t="inlineStr">
        <is>
          <t>PRUMADA HIDROSSANITÁRIA</t>
        </is>
      </c>
      <c r="D2470" s="4" t="inlineStr">
        <is>
          <t>-</t>
        </is>
      </c>
      <c r="E2470" s="4" t="inlineStr">
        <is>
          <t>21º PAV.</t>
        </is>
      </c>
      <c r="F2470" s="119" t="n">
        <v>46518</v>
      </c>
      <c r="G2470" s="119" t="n">
        <v>46527</v>
      </c>
      <c r="H2470" s="119" t="n">
        <v>46293</v>
      </c>
      <c r="I2470" s="4" t="n">
        <v>0</v>
      </c>
      <c r="J2470" s="4" t="n">
        <v>0</v>
      </c>
      <c r="K2470" s="4" t="n">
        <v>0</v>
      </c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B2471" s="4" t="n">
        <v>29844650</v>
      </c>
      <c r="C2471" s="4" t="inlineStr">
        <is>
          <t>PRUMADA ELÉTRICA (INFRA)</t>
        </is>
      </c>
      <c r="D2471" s="4" t="inlineStr">
        <is>
          <t>-</t>
        </is>
      </c>
      <c r="E2471" s="4" t="inlineStr">
        <is>
          <t>21º PAV.</t>
        </is>
      </c>
      <c r="F2471" s="119" t="n">
        <v>46518</v>
      </c>
      <c r="G2471" s="119" t="n">
        <v>46527</v>
      </c>
      <c r="H2471" s="119" t="n">
        <v>46293</v>
      </c>
      <c r="I2471" s="4" t="n">
        <v>0</v>
      </c>
      <c r="J2471" s="4" t="n">
        <v>0</v>
      </c>
      <c r="K2471" s="4" t="n">
        <v>0</v>
      </c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B2472" s="4" t="n">
        <v>24938722</v>
      </c>
      <c r="C2472" s="4" t="inlineStr">
        <is>
          <t>ESTRUTURA TORRE - MEDIÇÃO</t>
        </is>
      </c>
      <c r="D2472" s="4" t="inlineStr">
        <is>
          <t>-</t>
        </is>
      </c>
      <c r="E2472" s="4" t="inlineStr">
        <is>
          <t>PAVIMENTO TÉCNICO</t>
        </is>
      </c>
      <c r="F2472" s="119" t="n">
        <v>46519</v>
      </c>
      <c r="G2472" s="119" t="n">
        <v>46535</v>
      </c>
      <c r="H2472" s="119" t="n">
        <v>46293</v>
      </c>
      <c r="I2472" s="4" t="n">
        <v>0</v>
      </c>
      <c r="J2472" s="4" t="n">
        <v>0</v>
      </c>
      <c r="K2472" s="4" t="n">
        <v>0</v>
      </c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B2473" s="4" t="n">
        <v>9363294</v>
      </c>
      <c r="C2473" s="4" t="inlineStr">
        <is>
          <t>ESTRUTURA TORRE - MEDIÇÃO</t>
        </is>
      </c>
      <c r="D2473" s="4" t="inlineStr">
        <is>
          <t>Forma Pilar</t>
        </is>
      </c>
      <c r="E2473" s="4" t="inlineStr">
        <is>
          <t>PAVIMENTO TÉCNICO</t>
        </is>
      </c>
      <c r="F2473" s="119" t="n">
        <v>46519</v>
      </c>
      <c r="G2473" s="119" t="n">
        <v>46521</v>
      </c>
      <c r="H2473" s="119" t="n">
        <v>46293</v>
      </c>
      <c r="I2473" s="4" t="n">
        <v>0</v>
      </c>
      <c r="J2473" s="4" t="n">
        <v>0</v>
      </c>
      <c r="K2473" s="4" t="n">
        <v>0</v>
      </c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B2474" s="4" t="n">
        <v>9363295</v>
      </c>
      <c r="C2474" s="4" t="inlineStr">
        <is>
          <t>ESTRUTURA TORRE - MEDIÇÃO</t>
        </is>
      </c>
      <c r="D2474" s="4" t="inlineStr">
        <is>
          <t>Armação Pilar</t>
        </is>
      </c>
      <c r="E2474" s="4" t="inlineStr">
        <is>
          <t>PAVIMENTO TÉCNICO</t>
        </is>
      </c>
      <c r="F2474" s="119" t="n">
        <v>46519</v>
      </c>
      <c r="G2474" s="119" t="n">
        <v>46521</v>
      </c>
      <c r="H2474" s="119" t="n">
        <v>46293</v>
      </c>
      <c r="I2474" s="4" t="n">
        <v>0</v>
      </c>
      <c r="J2474" s="4" t="n">
        <v>0</v>
      </c>
      <c r="K2474" s="4" t="n">
        <v>0</v>
      </c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B2475" s="4" t="n">
        <v>9363296</v>
      </c>
      <c r="C2475" s="4" t="inlineStr">
        <is>
          <t>ESTRUTURA TORRE - MEDIÇÃO</t>
        </is>
      </c>
      <c r="D2475" s="4" t="inlineStr">
        <is>
          <t>Escoramento</t>
        </is>
      </c>
      <c r="E2475" s="4" t="inlineStr">
        <is>
          <t>PAVIMENTO TÉCNICO</t>
        </is>
      </c>
      <c r="F2475" s="119" t="n">
        <v>46520</v>
      </c>
      <c r="G2475" s="119" t="n">
        <v>46525</v>
      </c>
      <c r="H2475" s="119" t="n">
        <v>46293</v>
      </c>
      <c r="I2475" s="4" t="n">
        <v>0</v>
      </c>
      <c r="J2475" s="4" t="n">
        <v>0</v>
      </c>
      <c r="K2475" s="4" t="n">
        <v>0</v>
      </c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B2476" s="4" t="n">
        <v>9363297</v>
      </c>
      <c r="C2476" s="4" t="inlineStr">
        <is>
          <t>ESTRUTURA TORRE - MEDIÇÃO</t>
        </is>
      </c>
      <c r="D2476" s="4" t="inlineStr">
        <is>
          <t>Concretagem Pilar</t>
        </is>
      </c>
      <c r="E2476" s="4" t="inlineStr">
        <is>
          <t>PAVIMENTO TÉCNICO</t>
        </is>
      </c>
      <c r="F2476" s="119" t="n">
        <v>46526</v>
      </c>
      <c r="G2476" s="119" t="n">
        <v>46526</v>
      </c>
      <c r="H2476" s="119" t="n">
        <v>46293</v>
      </c>
      <c r="I2476" s="4" t="n">
        <v>0</v>
      </c>
      <c r="J2476" s="4" t="n">
        <v>0</v>
      </c>
      <c r="K2476" s="4" t="n">
        <v>0</v>
      </c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B2477" s="4" t="n">
        <v>9363298</v>
      </c>
      <c r="C2477" s="4" t="inlineStr">
        <is>
          <t>ESTRUTURA TORRE - MEDIÇÃO</t>
        </is>
      </c>
      <c r="D2477" s="4" t="inlineStr">
        <is>
          <t>Forma Vigas e Lajes</t>
        </is>
      </c>
      <c r="E2477" s="4" t="inlineStr">
        <is>
          <t>PAVIMENTO TÉCNICO</t>
        </is>
      </c>
      <c r="F2477" s="119" t="n">
        <v>46527</v>
      </c>
      <c r="G2477" s="119" t="n">
        <v>46533</v>
      </c>
      <c r="H2477" s="119" t="n">
        <v>46293</v>
      </c>
      <c r="I2477" s="4" t="n">
        <v>0</v>
      </c>
      <c r="J2477" s="4" t="n">
        <v>0</v>
      </c>
      <c r="K2477" s="4" t="n">
        <v>0</v>
      </c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B2478" s="4" t="n">
        <v>9363299</v>
      </c>
      <c r="C2478" s="4" t="inlineStr">
        <is>
          <t>ESTRUTURA TORRE - MEDIÇÃO</t>
        </is>
      </c>
      <c r="D2478" s="4" t="inlineStr">
        <is>
          <t>Armação Vigas e Lajes</t>
        </is>
      </c>
      <c r="E2478" s="4" t="inlineStr">
        <is>
          <t>PAVIMENTO TÉCNICO</t>
        </is>
      </c>
      <c r="F2478" s="119" t="n">
        <v>46528</v>
      </c>
      <c r="G2478" s="119" t="n">
        <v>46532</v>
      </c>
      <c r="H2478" s="119" t="n">
        <v>46293</v>
      </c>
      <c r="I2478" s="4" t="n">
        <v>0</v>
      </c>
      <c r="J2478" s="4" t="n">
        <v>0</v>
      </c>
      <c r="K2478" s="4" t="n">
        <v>0</v>
      </c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B2479" s="4" t="n">
        <v>9363300</v>
      </c>
      <c r="C2479" s="4" t="inlineStr">
        <is>
          <t>ESTRUTURA TORRE - MEDIÇÃO</t>
        </is>
      </c>
      <c r="D2479" s="4" t="inlineStr">
        <is>
          <t>Passagem Hidráulica</t>
        </is>
      </c>
      <c r="E2479" s="4" t="inlineStr">
        <is>
          <t>PAVIMENTO TÉCNICO</t>
        </is>
      </c>
      <c r="F2479" s="119" t="n">
        <v>46533</v>
      </c>
      <c r="G2479" s="119" t="n">
        <v>46533</v>
      </c>
      <c r="H2479" s="119" t="n">
        <v>46293</v>
      </c>
      <c r="I2479" s="4" t="n">
        <v>0</v>
      </c>
      <c r="J2479" s="4" t="n">
        <v>0</v>
      </c>
      <c r="K2479" s="4" t="n">
        <v>0</v>
      </c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B2480" s="4" t="n">
        <v>9363301</v>
      </c>
      <c r="C2480" s="4" t="inlineStr">
        <is>
          <t>ESTRUTURA TORRE - MEDIÇÃO</t>
        </is>
      </c>
      <c r="D2480" s="4" t="inlineStr">
        <is>
          <t>Passagem Elétrica</t>
        </is>
      </c>
      <c r="E2480" s="4" t="inlineStr">
        <is>
          <t>PAVIMENTO TÉCNICO</t>
        </is>
      </c>
      <c r="F2480" s="119" t="n">
        <v>46533</v>
      </c>
      <c r="G2480" s="119" t="n">
        <v>46533</v>
      </c>
      <c r="H2480" s="119" t="n">
        <v>46293</v>
      </c>
      <c r="I2480" s="4" t="n">
        <v>0</v>
      </c>
      <c r="J2480" s="4" t="n">
        <v>0</v>
      </c>
      <c r="K2480" s="4" t="n">
        <v>0</v>
      </c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B2481" s="4" t="n">
        <v>9363302</v>
      </c>
      <c r="C2481" s="4" t="inlineStr">
        <is>
          <t>ESTRUTURA TORRE - MEDIÇÃO</t>
        </is>
      </c>
      <c r="D2481" s="4" t="inlineStr">
        <is>
          <t>Concretagem</t>
        </is>
      </c>
      <c r="E2481" s="4" t="inlineStr">
        <is>
          <t>PAVIMENTO TÉCNICO</t>
        </is>
      </c>
      <c r="F2481" s="119" t="n">
        <v>46535</v>
      </c>
      <c r="G2481" s="119" t="n">
        <v>46535</v>
      </c>
      <c r="H2481" s="119" t="n">
        <v>46293</v>
      </c>
      <c r="I2481" s="4" t="n">
        <v>0</v>
      </c>
      <c r="J2481" s="4" t="n">
        <v>0</v>
      </c>
      <c r="K2481" s="4" t="n">
        <v>0</v>
      </c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B2482" s="4" t="n">
        <v>26743607</v>
      </c>
      <c r="C2482" s="4" t="inlineStr">
        <is>
          <t>PINTURA 1º DEMÃO</t>
        </is>
      </c>
      <c r="D2482" s="4" t="inlineStr">
        <is>
          <t>-</t>
        </is>
      </c>
      <c r="E2482" s="4" t="inlineStr">
        <is>
          <t>5º PAV.</t>
        </is>
      </c>
      <c r="F2482" s="119" t="n">
        <v>46520</v>
      </c>
      <c r="G2482" s="119" t="n">
        <v>46531</v>
      </c>
      <c r="H2482" s="119" t="n">
        <v>46293</v>
      </c>
      <c r="I2482" s="4" t="n">
        <v>0</v>
      </c>
      <c r="J2482" s="4" t="n">
        <v>0</v>
      </c>
      <c r="K2482" s="4" t="n">
        <v>0</v>
      </c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B2483" s="4" t="n">
        <v>26743569</v>
      </c>
      <c r="C2483" s="4" t="inlineStr">
        <is>
          <t>MASSA CORRIDA</t>
        </is>
      </c>
      <c r="D2483" s="4" t="inlineStr">
        <is>
          <t>-</t>
        </is>
      </c>
      <c r="E2483" s="4" t="inlineStr">
        <is>
          <t>6º PAV.</t>
        </is>
      </c>
      <c r="F2483" s="119" t="n">
        <v>46520</v>
      </c>
      <c r="G2483" s="119" t="n">
        <v>46531</v>
      </c>
      <c r="H2483" s="119" t="n">
        <v>46293</v>
      </c>
      <c r="I2483" s="4" t="n">
        <v>0</v>
      </c>
      <c r="J2483" s="4" t="n">
        <v>0</v>
      </c>
      <c r="K2483" s="4" t="n">
        <v>0</v>
      </c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B2484" s="4" t="n">
        <v>26743539</v>
      </c>
      <c r="C2484" s="4" t="inlineStr">
        <is>
          <t>FORRO</t>
        </is>
      </c>
      <c r="D2484" s="4" t="inlineStr">
        <is>
          <t>-</t>
        </is>
      </c>
      <c r="E2484" s="4" t="inlineStr">
        <is>
          <t>7º PAV.</t>
        </is>
      </c>
      <c r="F2484" s="119" t="n">
        <v>46520</v>
      </c>
      <c r="G2484" s="119" t="n">
        <v>46531</v>
      </c>
      <c r="H2484" s="119" t="n">
        <v>46293</v>
      </c>
      <c r="I2484" s="4" t="n">
        <v>0</v>
      </c>
      <c r="J2484" s="4" t="n">
        <v>0</v>
      </c>
      <c r="K2484" s="4" t="n">
        <v>0</v>
      </c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B2485" s="4" t="n">
        <v>29844389</v>
      </c>
      <c r="C2485" s="4" t="inlineStr">
        <is>
          <t>ENCUNHAMENTO</t>
        </is>
      </c>
      <c r="D2485" s="4" t="inlineStr">
        <is>
          <t>-</t>
        </is>
      </c>
      <c r="E2485" s="4" t="inlineStr">
        <is>
          <t>21º PAV.</t>
        </is>
      </c>
      <c r="F2485" s="119" t="n">
        <v>46520</v>
      </c>
      <c r="G2485" s="119" t="n">
        <v>46531</v>
      </c>
      <c r="H2485" s="119" t="n">
        <v>46293</v>
      </c>
      <c r="I2485" s="4" t="n">
        <v>0</v>
      </c>
      <c r="J2485" s="4" t="n">
        <v>0</v>
      </c>
      <c r="K2485" s="4" t="n">
        <v>0</v>
      </c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B2486" s="4" t="n">
        <v>29845955</v>
      </c>
      <c r="C2486" s="4" t="inlineStr">
        <is>
          <t>FIAÇÃO ELÉTRICA E ILUMINAÇÃO</t>
        </is>
      </c>
      <c r="D2486" s="4" t="inlineStr">
        <is>
          <t>-</t>
        </is>
      </c>
      <c r="E2486" s="4" t="inlineStr">
        <is>
          <t>8º PAV.</t>
        </is>
      </c>
      <c r="F2486" s="119" t="n">
        <v>46521</v>
      </c>
      <c r="G2486" s="119" t="n">
        <v>46531</v>
      </c>
      <c r="H2486" s="119" t="n">
        <v>46293</v>
      </c>
      <c r="I2486" s="4" t="n">
        <v>0</v>
      </c>
      <c r="J2486" s="4" t="n">
        <v>0</v>
      </c>
      <c r="K2486" s="4" t="n">
        <v>0</v>
      </c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B2487" s="4" t="n">
        <v>29845894</v>
      </c>
      <c r="C2487" s="4" t="inlineStr">
        <is>
          <t>PRUMADA ELÉTRICA (CABOS)</t>
        </is>
      </c>
      <c r="D2487" s="4" t="inlineStr">
        <is>
          <t>-</t>
        </is>
      </c>
      <c r="E2487" s="4" t="inlineStr">
        <is>
          <t>8º PAV.</t>
        </is>
      </c>
      <c r="F2487" s="119" t="n">
        <v>46521</v>
      </c>
      <c r="G2487" s="119" t="n">
        <v>46532</v>
      </c>
      <c r="H2487" s="119" t="n">
        <v>46293</v>
      </c>
      <c r="I2487" s="4" t="n">
        <v>0</v>
      </c>
      <c r="J2487" s="4" t="n">
        <v>0</v>
      </c>
      <c r="K2487" s="4" t="n">
        <v>0</v>
      </c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B2488" s="4" t="n">
        <v>26743467</v>
      </c>
      <c r="C2488" s="4" t="inlineStr">
        <is>
          <t>BANCADAS</t>
        </is>
      </c>
      <c r="D2488" s="4" t="inlineStr">
        <is>
          <t>-</t>
        </is>
      </c>
      <c r="E2488" s="4" t="inlineStr">
        <is>
          <t>9º PAV.</t>
        </is>
      </c>
      <c r="F2488" s="119" t="n">
        <v>46521</v>
      </c>
      <c r="G2488" s="119" t="n">
        <v>46532</v>
      </c>
      <c r="H2488" s="119" t="n">
        <v>46293</v>
      </c>
      <c r="I2488" s="4" t="n">
        <v>0</v>
      </c>
      <c r="J2488" s="4" t="n">
        <v>0</v>
      </c>
      <c r="K2488" s="4" t="n">
        <v>0</v>
      </c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B2489" s="4" t="n">
        <v>26743423</v>
      </c>
      <c r="C2489" s="4" t="inlineStr">
        <is>
          <t>REVESTIMENTOS PORCELANATO PISO</t>
        </is>
      </c>
      <c r="D2489" s="4" t="inlineStr">
        <is>
          <t>-</t>
        </is>
      </c>
      <c r="E2489" s="4" t="inlineStr">
        <is>
          <t>10º PAV.</t>
        </is>
      </c>
      <c r="F2489" s="119" t="n">
        <v>46521</v>
      </c>
      <c r="G2489" s="119" t="n">
        <v>46532</v>
      </c>
      <c r="H2489" s="119" t="n">
        <v>46293</v>
      </c>
      <c r="I2489" s="4" t="n">
        <v>0</v>
      </c>
      <c r="J2489" s="4" t="n">
        <v>0</v>
      </c>
      <c r="K2489" s="4" t="n">
        <v>0</v>
      </c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B2490" s="4" t="n">
        <v>26743370</v>
      </c>
      <c r="C2490" s="4" t="inlineStr">
        <is>
          <t>REVESTIMENTO PORCELANATO PAREDE</t>
        </is>
      </c>
      <c r="D2490" s="4" t="inlineStr">
        <is>
          <t>-</t>
        </is>
      </c>
      <c r="E2490" s="4" t="inlineStr">
        <is>
          <t>11º PAV.</t>
        </is>
      </c>
      <c r="F2490" s="119" t="n">
        <v>46521</v>
      </c>
      <c r="G2490" s="119" t="n">
        <v>46532</v>
      </c>
      <c r="H2490" s="119" t="n">
        <v>46293</v>
      </c>
      <c r="I2490" s="4" t="n">
        <v>0</v>
      </c>
      <c r="J2490" s="4" t="n">
        <v>0</v>
      </c>
      <c r="K2490" s="4" t="n">
        <v>0</v>
      </c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B2491" s="4" t="n">
        <v>26743332</v>
      </c>
      <c r="C2491" s="4" t="inlineStr">
        <is>
          <t>IMPERMEABILIZAÇÃO</t>
        </is>
      </c>
      <c r="D2491" s="4" t="inlineStr">
        <is>
          <t>-</t>
        </is>
      </c>
      <c r="E2491" s="4" t="inlineStr">
        <is>
          <t>12º PAV.</t>
        </is>
      </c>
      <c r="F2491" s="119" t="n">
        <v>46521</v>
      </c>
      <c r="G2491" s="119" t="n">
        <v>46532</v>
      </c>
      <c r="H2491" s="119" t="n">
        <v>46293</v>
      </c>
      <c r="I2491" s="4" t="n">
        <v>0</v>
      </c>
      <c r="J2491" s="4" t="n">
        <v>0</v>
      </c>
      <c r="K2491" s="4" t="n">
        <v>0</v>
      </c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B2492" s="4" t="n">
        <v>26743305</v>
      </c>
      <c r="C2492" s="4" t="inlineStr">
        <is>
          <t>DRYWALL 2º FACE</t>
        </is>
      </c>
      <c r="D2492" s="4" t="inlineStr">
        <is>
          <t>-</t>
        </is>
      </c>
      <c r="E2492" s="4" t="inlineStr">
        <is>
          <t>13º PAV.</t>
        </is>
      </c>
      <c r="F2492" s="119" t="n">
        <v>46521</v>
      </c>
      <c r="G2492" s="119" t="n">
        <v>46532</v>
      </c>
      <c r="H2492" s="119" t="n">
        <v>46293</v>
      </c>
      <c r="I2492" s="4" t="n">
        <v>0</v>
      </c>
      <c r="J2492" s="4" t="n">
        <v>0</v>
      </c>
      <c r="K2492" s="4" t="n">
        <v>0</v>
      </c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B2493" s="4" t="n">
        <v>26743269</v>
      </c>
      <c r="C2493" s="4" t="inlineStr">
        <is>
          <t>DISTRIBUIÇÃO HIDROSSANITÁRIA</t>
        </is>
      </c>
      <c r="D2493" s="4" t="inlineStr">
        <is>
          <t>-</t>
        </is>
      </c>
      <c r="E2493" s="4" t="inlineStr">
        <is>
          <t>14º PAV.</t>
        </is>
      </c>
      <c r="F2493" s="119" t="n">
        <v>46521</v>
      </c>
      <c r="G2493" s="119" t="n">
        <v>46532</v>
      </c>
      <c r="H2493" s="119" t="n">
        <v>46293</v>
      </c>
      <c r="I2493" s="4" t="n">
        <v>0</v>
      </c>
      <c r="J2493" s="4" t="n">
        <v>0</v>
      </c>
      <c r="K2493" s="4" t="n">
        <v>0</v>
      </c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B2494" s="4" t="n">
        <v>26743252</v>
      </c>
      <c r="C2494" s="4" t="inlineStr">
        <is>
          <t>DISTRIBUIÇÃO ELÉTRICA / QUADRO</t>
        </is>
      </c>
      <c r="D2494" s="4" t="inlineStr">
        <is>
          <t>-</t>
        </is>
      </c>
      <c r="E2494" s="4" t="inlineStr">
        <is>
          <t>14º PAV.</t>
        </is>
      </c>
      <c r="F2494" s="119" t="n">
        <v>46521</v>
      </c>
      <c r="G2494" s="119" t="n">
        <v>46532</v>
      </c>
      <c r="H2494" s="119" t="n">
        <v>46293</v>
      </c>
      <c r="I2494" s="4" t="n">
        <v>0</v>
      </c>
      <c r="J2494" s="4" t="n">
        <v>0</v>
      </c>
      <c r="K2494" s="4" t="n">
        <v>0</v>
      </c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B2495" s="4" t="n">
        <v>26743251</v>
      </c>
      <c r="C2495" s="4" t="inlineStr">
        <is>
          <t>INFRA DE AR CONDICIONADO</t>
        </is>
      </c>
      <c r="D2495" s="4" t="inlineStr">
        <is>
          <t>-</t>
        </is>
      </c>
      <c r="E2495" s="4" t="inlineStr">
        <is>
          <t>14º PAV.</t>
        </is>
      </c>
      <c r="F2495" s="119" t="n">
        <v>46521</v>
      </c>
      <c r="G2495" s="119" t="n">
        <v>46532</v>
      </c>
      <c r="H2495" s="119" t="n">
        <v>46293</v>
      </c>
      <c r="I2495" s="4" t="n">
        <v>0</v>
      </c>
      <c r="J2495" s="4" t="n">
        <v>0</v>
      </c>
      <c r="K2495" s="4" t="n">
        <v>0</v>
      </c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B2496" s="4" t="n">
        <v>26743270</v>
      </c>
      <c r="C2496" s="4" t="inlineStr">
        <is>
          <t>GÁS PAREDE</t>
        </is>
      </c>
      <c r="D2496" s="4" t="inlineStr">
        <is>
          <t>-</t>
        </is>
      </c>
      <c r="E2496" s="4" t="inlineStr">
        <is>
          <t>14º PAV.</t>
        </is>
      </c>
      <c r="F2496" s="119" t="n">
        <v>46521</v>
      </c>
      <c r="G2496" s="119" t="n">
        <v>46532</v>
      </c>
      <c r="H2496" s="119" t="n">
        <v>46293</v>
      </c>
      <c r="I2496" s="4" t="n">
        <v>0</v>
      </c>
      <c r="J2496" s="4" t="n">
        <v>0</v>
      </c>
      <c r="K2496" s="4" t="n">
        <v>0</v>
      </c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B2497" s="4" t="n">
        <v>26743271</v>
      </c>
      <c r="C2497" s="4" t="inlineStr">
        <is>
          <t>REDE HIDROSSANITÁRIA</t>
        </is>
      </c>
      <c r="D2497" s="4" t="inlineStr">
        <is>
          <t>-</t>
        </is>
      </c>
      <c r="E2497" s="4" t="inlineStr">
        <is>
          <t>14º PAV.</t>
        </is>
      </c>
      <c r="F2497" s="119" t="n">
        <v>46521</v>
      </c>
      <c r="G2497" s="119" t="n">
        <v>46532</v>
      </c>
      <c r="H2497" s="119" t="n">
        <v>46293</v>
      </c>
      <c r="I2497" s="4" t="n">
        <v>0</v>
      </c>
      <c r="J2497" s="4" t="n">
        <v>0</v>
      </c>
      <c r="K2497" s="4" t="n">
        <v>0</v>
      </c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B2498" s="4" t="n">
        <v>26743213</v>
      </c>
      <c r="C2498" s="4" t="inlineStr">
        <is>
          <t>DRYWALL 1º FACE</t>
        </is>
      </c>
      <c r="D2498" s="4" t="inlineStr">
        <is>
          <t>-</t>
        </is>
      </c>
      <c r="E2498" s="4" t="inlineStr">
        <is>
          <t>15º PAV.</t>
        </is>
      </c>
      <c r="F2498" s="119" t="n">
        <v>46521</v>
      </c>
      <c r="G2498" s="119" t="n">
        <v>46532</v>
      </c>
      <c r="H2498" s="119" t="n">
        <v>46293</v>
      </c>
      <c r="I2498" s="4" t="n">
        <v>0</v>
      </c>
      <c r="J2498" s="4" t="n">
        <v>0</v>
      </c>
      <c r="K2498" s="4" t="n">
        <v>0</v>
      </c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B2499" s="4" t="n">
        <v>26707659</v>
      </c>
      <c r="C2499" s="4" t="inlineStr">
        <is>
          <t>MASSA CORRIDA</t>
        </is>
      </c>
      <c r="D2499" s="4" t="inlineStr">
        <is>
          <t>-</t>
        </is>
      </c>
      <c r="E2499" s="4" t="inlineStr">
        <is>
          <t>1º PAV. - TÉRREO - LOJA 06, 07, 08</t>
        </is>
      </c>
      <c r="F2499" s="119" t="n">
        <v>46524</v>
      </c>
      <c r="G2499" s="119" t="n">
        <v>46545</v>
      </c>
      <c r="H2499" s="119" t="n">
        <v>46293</v>
      </c>
      <c r="I2499" s="4" t="n">
        <v>0</v>
      </c>
      <c r="J2499" s="4" t="n">
        <v>0</v>
      </c>
      <c r="K2499" s="4" t="n">
        <v>0</v>
      </c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B2500" s="4" t="n">
        <v>26742983</v>
      </c>
      <c r="C2500" s="4" t="inlineStr">
        <is>
          <t>PRUMADA DE INCÊNDIO</t>
        </is>
      </c>
      <c r="D2500" s="4" t="inlineStr">
        <is>
          <t>-</t>
        </is>
      </c>
      <c r="E2500" s="4" t="inlineStr">
        <is>
          <t>22º PAV.</t>
        </is>
      </c>
      <c r="F2500" s="119" t="n">
        <v>46524</v>
      </c>
      <c r="G2500" s="119" t="n">
        <v>46533</v>
      </c>
      <c r="H2500" s="119" t="n">
        <v>46293</v>
      </c>
      <c r="I2500" s="4" t="n">
        <v>0</v>
      </c>
      <c r="J2500" s="4" t="n">
        <v>0</v>
      </c>
      <c r="K2500" s="4" t="n">
        <v>0</v>
      </c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B2501" s="4" t="n">
        <v>26742944</v>
      </c>
      <c r="C2501" s="4" t="inlineStr">
        <is>
          <t>ALVENARIA</t>
        </is>
      </c>
      <c r="D2501" s="4" t="inlineStr">
        <is>
          <t>-</t>
        </is>
      </c>
      <c r="E2501" s="4" t="inlineStr">
        <is>
          <t>23º PAV.</t>
        </is>
      </c>
      <c r="F2501" s="119" t="n">
        <v>46524</v>
      </c>
      <c r="G2501" s="119" t="n">
        <v>46533</v>
      </c>
      <c r="H2501" s="119" t="n">
        <v>46293</v>
      </c>
      <c r="I2501" s="4" t="n">
        <v>0</v>
      </c>
      <c r="J2501" s="4" t="n">
        <v>0</v>
      </c>
      <c r="K2501" s="4" t="n">
        <v>0</v>
      </c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B2502" s="4" t="n">
        <v>26743193</v>
      </c>
      <c r="C2502" s="4" t="inlineStr">
        <is>
          <t>MONTANTES DO DRYWALL</t>
        </is>
      </c>
      <c r="D2502" s="4" t="inlineStr">
        <is>
          <t>-</t>
        </is>
      </c>
      <c r="E2502" s="4" t="inlineStr">
        <is>
          <t>16º PAV.</t>
        </is>
      </c>
      <c r="F2502" s="119" t="n">
        <v>46525</v>
      </c>
      <c r="G2502" s="119" t="n">
        <v>46532</v>
      </c>
      <c r="H2502" s="119" t="n">
        <v>46293</v>
      </c>
      <c r="I2502" s="4" t="n">
        <v>0</v>
      </c>
      <c r="J2502" s="4" t="n">
        <v>0</v>
      </c>
      <c r="K2502" s="4" t="n">
        <v>0</v>
      </c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B2503" s="4" t="n">
        <v>26240966</v>
      </c>
      <c r="C2503" s="4" t="inlineStr">
        <is>
          <t>REBOCO DE FACHADA - FASE 1</t>
        </is>
      </c>
      <c r="D2503" s="4" t="inlineStr">
        <is>
          <t>-</t>
        </is>
      </c>
      <c r="E2503" s="4" t="inlineStr">
        <is>
          <t>FACHADA - VALE DO SERENO</t>
        </is>
      </c>
      <c r="F2503" s="119" t="n">
        <v>46525</v>
      </c>
      <c r="G2503" s="119" t="n">
        <v>46755</v>
      </c>
      <c r="H2503" s="119" t="n">
        <v>46293</v>
      </c>
      <c r="I2503" s="4" t="n">
        <v>0</v>
      </c>
      <c r="J2503" s="4" t="n">
        <v>0</v>
      </c>
      <c r="K2503" s="4" t="n">
        <v>0</v>
      </c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B2504" s="4" t="n">
        <v>11132041</v>
      </c>
      <c r="C2504" s="4" t="inlineStr">
        <is>
          <t>REBOCO DE FACHADA - FASE 1</t>
        </is>
      </c>
      <c r="D2504" s="4" t="inlineStr">
        <is>
          <t>Balancinho 1</t>
        </is>
      </c>
      <c r="E2504" s="4" t="inlineStr">
        <is>
          <t>FACHADA - VALE DO SERENO</t>
        </is>
      </c>
      <c r="F2504" s="119" t="n">
        <v>46525</v>
      </c>
      <c r="G2504" s="119" t="n">
        <v>46702</v>
      </c>
      <c r="H2504" s="119" t="n">
        <v>46293</v>
      </c>
      <c r="I2504" s="4" t="n">
        <v>0</v>
      </c>
      <c r="J2504" s="4" t="n">
        <v>0</v>
      </c>
      <c r="K2504" s="4" t="n">
        <v>0</v>
      </c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B2505" s="4" t="n">
        <v>11132042</v>
      </c>
      <c r="C2505" s="4" t="inlineStr">
        <is>
          <t>REBOCO DE FACHADA - FASE 1</t>
        </is>
      </c>
      <c r="D2505" s="4" t="inlineStr">
        <is>
          <t>Balancinho 2</t>
        </is>
      </c>
      <c r="E2505" s="4" t="inlineStr">
        <is>
          <t>FACHADA - VALE DO SERENO</t>
        </is>
      </c>
      <c r="F2505" s="119" t="n">
        <v>46526</v>
      </c>
      <c r="G2505" s="119" t="n">
        <v>46703</v>
      </c>
      <c r="H2505" s="119" t="n">
        <v>46293</v>
      </c>
      <c r="I2505" s="4" t="n">
        <v>0</v>
      </c>
      <c r="J2505" s="4" t="n">
        <v>0</v>
      </c>
      <c r="K2505" s="4" t="n">
        <v>0</v>
      </c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B2506" s="4" t="n">
        <v>11132043</v>
      </c>
      <c r="C2506" s="4" t="inlineStr">
        <is>
          <t>REBOCO DE FACHADA - FASE 1</t>
        </is>
      </c>
      <c r="D2506" s="4" t="inlineStr">
        <is>
          <t>Balancinho 3</t>
        </is>
      </c>
      <c r="E2506" s="4" t="inlineStr">
        <is>
          <t>FACHADA - VALE DO SERENO</t>
        </is>
      </c>
      <c r="F2506" s="119" t="n">
        <v>46527</v>
      </c>
      <c r="G2506" s="119" t="n">
        <v>46707</v>
      </c>
      <c r="H2506" s="119" t="n">
        <v>46293</v>
      </c>
      <c r="I2506" s="4" t="n">
        <v>0</v>
      </c>
      <c r="J2506" s="4" t="n">
        <v>0</v>
      </c>
      <c r="K2506" s="4" t="n">
        <v>0</v>
      </c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B2507" s="4" t="n">
        <v>11132044</v>
      </c>
      <c r="C2507" s="4" t="inlineStr">
        <is>
          <t>REBOCO DE FACHADA - FASE 1</t>
        </is>
      </c>
      <c r="D2507" s="4" t="inlineStr">
        <is>
          <t>Balancinho 4</t>
        </is>
      </c>
      <c r="E2507" s="4" t="inlineStr">
        <is>
          <t>FACHADA - VALE DO SERENO</t>
        </is>
      </c>
      <c r="F2507" s="119" t="n">
        <v>46528</v>
      </c>
      <c r="G2507" s="119" t="n">
        <v>46755</v>
      </c>
      <c r="H2507" s="119" t="n">
        <v>46293</v>
      </c>
      <c r="I2507" s="4" t="n">
        <v>0</v>
      </c>
      <c r="J2507" s="4" t="n">
        <v>0</v>
      </c>
      <c r="K2507" s="4" t="n">
        <v>0</v>
      </c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B2508" s="4" t="n">
        <v>26745028</v>
      </c>
      <c r="C2508" s="4" t="inlineStr">
        <is>
          <t>REBOCO INTERNO</t>
        </is>
      </c>
      <c r="D2508" s="4" t="inlineStr">
        <is>
          <t>-</t>
        </is>
      </c>
      <c r="E2508" s="4" t="inlineStr">
        <is>
          <t>1º PAV. - TÉRREO - HALL, IS, ELEVADOR COMERCIAL</t>
        </is>
      </c>
      <c r="F2508" s="119" t="n">
        <v>46526</v>
      </c>
      <c r="G2508" s="119" t="n">
        <v>46538</v>
      </c>
      <c r="H2508" s="119" t="n">
        <v>46293</v>
      </c>
      <c r="I2508" s="4" t="n">
        <v>0</v>
      </c>
      <c r="J2508" s="4" t="n">
        <v>0</v>
      </c>
      <c r="K2508" s="4" t="n">
        <v>0</v>
      </c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B2509" s="4" t="n">
        <v>26745149</v>
      </c>
      <c r="C2509" s="4" t="inlineStr">
        <is>
          <t>ALVENARIA</t>
        </is>
      </c>
      <c r="D2509" s="4" t="inlineStr">
        <is>
          <t>-</t>
        </is>
      </c>
      <c r="E2509" s="4" t="inlineStr">
        <is>
          <t>2º PV. - ESCADAS LATERAIS</t>
        </is>
      </c>
      <c r="F2509" s="119" t="n">
        <v>46526</v>
      </c>
      <c r="G2509" s="119" t="n">
        <v>46556</v>
      </c>
      <c r="H2509" s="119" t="n">
        <v>46293</v>
      </c>
      <c r="I2509" s="4" t="n">
        <v>0</v>
      </c>
      <c r="J2509" s="4" t="n">
        <v>0</v>
      </c>
      <c r="K2509" s="4" t="n">
        <v>0</v>
      </c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B2510" s="4" t="n">
        <v>26745042</v>
      </c>
      <c r="C2510" s="4" t="inlineStr">
        <is>
          <t>FIAÇÃO ELÉTRICA</t>
        </is>
      </c>
      <c r="D2510" s="4" t="inlineStr">
        <is>
          <t>-</t>
        </is>
      </c>
      <c r="E2510" s="4" t="inlineStr">
        <is>
          <t>1º PAV. - TÉRREO -  HALL RES., CIRC., ELEVADORES SOCIAIS, CAIXA DE ESCADA</t>
        </is>
      </c>
      <c r="F2510" s="119" t="n">
        <v>46527</v>
      </c>
      <c r="G2510" s="119" t="n">
        <v>46539</v>
      </c>
      <c r="H2510" s="119" t="n">
        <v>46293</v>
      </c>
      <c r="I2510" s="4" t="n">
        <v>0</v>
      </c>
      <c r="J2510" s="4" t="n">
        <v>0</v>
      </c>
      <c r="K2510" s="4" t="n">
        <v>0</v>
      </c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B2511" s="4" t="n">
        <v>26744770</v>
      </c>
      <c r="C2511" s="4" t="inlineStr">
        <is>
          <t>SHAFT INTERNO INST. HIDRAÚLICAS</t>
        </is>
      </c>
      <c r="D2511" s="4" t="inlineStr">
        <is>
          <t>-</t>
        </is>
      </c>
      <c r="E2511" s="4" t="inlineStr">
        <is>
          <t>3º PV. PILOTIS - MERCADO E MASSAGEM</t>
        </is>
      </c>
      <c r="F2511" s="119" t="n">
        <v>46527</v>
      </c>
      <c r="G2511" s="119" t="n">
        <v>46541</v>
      </c>
      <c r="H2511" s="119" t="n">
        <v>46293</v>
      </c>
      <c r="I2511" s="4" t="n">
        <v>0</v>
      </c>
      <c r="J2511" s="4" t="n">
        <v>0</v>
      </c>
      <c r="K2511" s="4" t="n">
        <v>0</v>
      </c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B2512" s="4" t="n">
        <v>26743155</v>
      </c>
      <c r="C2512" s="4" t="inlineStr">
        <is>
          <t>CONTRAPISO</t>
        </is>
      </c>
      <c r="D2512" s="4" t="inlineStr">
        <is>
          <t>-</t>
        </is>
      </c>
      <c r="E2512" s="4" t="inlineStr">
        <is>
          <t>17º PAV.</t>
        </is>
      </c>
      <c r="F2512" s="119" t="n">
        <v>46527</v>
      </c>
      <c r="G2512" s="119" t="n">
        <v>46535</v>
      </c>
      <c r="H2512" s="119" t="n">
        <v>46293</v>
      </c>
      <c r="I2512" s="4" t="n">
        <v>0</v>
      </c>
      <c r="J2512" s="4" t="n">
        <v>0</v>
      </c>
      <c r="K2512" s="4" t="n">
        <v>0</v>
      </c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B2513" s="4" t="n">
        <v>26743124</v>
      </c>
      <c r="C2513" s="4" t="inlineStr">
        <is>
          <t>GÁS PISO</t>
        </is>
      </c>
      <c r="D2513" s="4" t="inlineStr">
        <is>
          <t>-</t>
        </is>
      </c>
      <c r="E2513" s="4" t="inlineStr">
        <is>
          <t>18º PAV.</t>
        </is>
      </c>
      <c r="F2513" s="119" t="n">
        <v>46527</v>
      </c>
      <c r="G2513" s="119" t="n">
        <v>46539</v>
      </c>
      <c r="H2513" s="119" t="n">
        <v>46293</v>
      </c>
      <c r="I2513" s="4" t="n">
        <v>0</v>
      </c>
      <c r="J2513" s="4" t="n">
        <v>0</v>
      </c>
      <c r="K2513" s="4" t="n">
        <v>0</v>
      </c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B2514" s="4" t="n">
        <v>26743080</v>
      </c>
      <c r="C2514" s="4" t="inlineStr">
        <is>
          <t>REBOCO INTERNO</t>
        </is>
      </c>
      <c r="D2514" s="4" t="inlineStr">
        <is>
          <t>-</t>
        </is>
      </c>
      <c r="E2514" s="4" t="inlineStr">
        <is>
          <t>19º PAV.</t>
        </is>
      </c>
      <c r="F2514" s="119" t="n">
        <v>46527</v>
      </c>
      <c r="G2514" s="119" t="n">
        <v>46539</v>
      </c>
      <c r="H2514" s="119" t="n">
        <v>46293</v>
      </c>
      <c r="I2514" s="4" t="n">
        <v>0</v>
      </c>
      <c r="J2514" s="4" t="n">
        <v>0</v>
      </c>
      <c r="K2514" s="4" t="n">
        <v>0</v>
      </c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B2515" s="4" t="n">
        <v>26743042</v>
      </c>
      <c r="C2515" s="4" t="inlineStr">
        <is>
          <t>CONTRAMARCO</t>
        </is>
      </c>
      <c r="D2515" s="4" t="inlineStr">
        <is>
          <t>-</t>
        </is>
      </c>
      <c r="E2515" s="4" t="inlineStr">
        <is>
          <t>20º PAV.</t>
        </is>
      </c>
      <c r="F2515" s="119" t="n">
        <v>46527</v>
      </c>
      <c r="G2515" s="119" t="n">
        <v>46539</v>
      </c>
      <c r="H2515" s="119" t="n">
        <v>46293</v>
      </c>
      <c r="I2515" s="4" t="n">
        <v>0</v>
      </c>
      <c r="J2515" s="4" t="n">
        <v>0</v>
      </c>
      <c r="K2515" s="4" t="n">
        <v>0</v>
      </c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B2516" s="4" t="n">
        <v>26743026</v>
      </c>
      <c r="C2516" s="4" t="inlineStr">
        <is>
          <t>INSTALAÇÕES EMBUTIDAS NA ALVENARIA</t>
        </is>
      </c>
      <c r="D2516" s="4" t="inlineStr">
        <is>
          <t>-</t>
        </is>
      </c>
      <c r="E2516" s="4" t="inlineStr">
        <is>
          <t>21º PAV.</t>
        </is>
      </c>
      <c r="F2516" s="119" t="n">
        <v>46528</v>
      </c>
      <c r="G2516" s="119" t="n">
        <v>46540</v>
      </c>
      <c r="H2516" s="119" t="n">
        <v>46293</v>
      </c>
      <c r="I2516" s="4" t="n">
        <v>0</v>
      </c>
      <c r="J2516" s="4" t="n">
        <v>0</v>
      </c>
      <c r="K2516" s="4" t="n">
        <v>0</v>
      </c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B2517" s="4" t="n">
        <v>29844475</v>
      </c>
      <c r="C2517" s="4" t="inlineStr">
        <is>
          <t>TALISCAMENTO</t>
        </is>
      </c>
      <c r="D2517" s="4" t="inlineStr">
        <is>
          <t>-</t>
        </is>
      </c>
      <c r="E2517" s="4" t="inlineStr">
        <is>
          <t>21º PAV.</t>
        </is>
      </c>
      <c r="F2517" s="119" t="n">
        <v>46528</v>
      </c>
      <c r="G2517" s="119" t="n">
        <v>46539</v>
      </c>
      <c r="H2517" s="119" t="n">
        <v>46293</v>
      </c>
      <c r="I2517" s="4" t="n">
        <v>0</v>
      </c>
      <c r="J2517" s="4" t="n">
        <v>0</v>
      </c>
      <c r="K2517" s="4" t="n">
        <v>0</v>
      </c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B2518" s="4" t="n">
        <v>26742982</v>
      </c>
      <c r="C2518" s="4" t="inlineStr">
        <is>
          <t>PRUMADA HIDROSSANITÁRIA</t>
        </is>
      </c>
      <c r="D2518" s="4" t="inlineStr">
        <is>
          <t>-</t>
        </is>
      </c>
      <c r="E2518" s="4" t="inlineStr">
        <is>
          <t>22º PAV.</t>
        </is>
      </c>
      <c r="F2518" s="119" t="n">
        <v>46528</v>
      </c>
      <c r="G2518" s="119" t="n">
        <v>46540</v>
      </c>
      <c r="H2518" s="119" t="n">
        <v>46293</v>
      </c>
      <c r="I2518" s="4" t="n">
        <v>0</v>
      </c>
      <c r="J2518" s="4" t="n">
        <v>0</v>
      </c>
      <c r="K2518" s="4" t="n">
        <v>0</v>
      </c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B2519" s="4" t="n">
        <v>29844651</v>
      </c>
      <c r="C2519" s="4" t="inlineStr">
        <is>
          <t>PRUMADA ELÉTRICA (INFRA)</t>
        </is>
      </c>
      <c r="D2519" s="4" t="inlineStr">
        <is>
          <t>-</t>
        </is>
      </c>
      <c r="E2519" s="4" t="inlineStr">
        <is>
          <t>22º PAV.</t>
        </is>
      </c>
      <c r="F2519" s="119" t="n">
        <v>46528</v>
      </c>
      <c r="G2519" s="119" t="n">
        <v>46540</v>
      </c>
      <c r="H2519" s="119" t="n">
        <v>46293</v>
      </c>
      <c r="I2519" s="4" t="n">
        <v>0</v>
      </c>
      <c r="J2519" s="4" t="n">
        <v>0</v>
      </c>
      <c r="K2519" s="4" t="n">
        <v>0</v>
      </c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B2520" s="4" t="n">
        <v>26743570</v>
      </c>
      <c r="C2520" s="4" t="inlineStr">
        <is>
          <t>PINTURA 1º DEMÃO</t>
        </is>
      </c>
      <c r="D2520" s="4" t="inlineStr">
        <is>
          <t>-</t>
        </is>
      </c>
      <c r="E2520" s="4" t="inlineStr">
        <is>
          <t>6º PAV.</t>
        </is>
      </c>
      <c r="F2520" s="119" t="n">
        <v>46532</v>
      </c>
      <c r="G2520" s="119" t="n">
        <v>46542</v>
      </c>
      <c r="H2520" s="119" t="n">
        <v>46293</v>
      </c>
      <c r="I2520" s="4" t="n">
        <v>0</v>
      </c>
      <c r="J2520" s="4" t="n">
        <v>0</v>
      </c>
      <c r="K2520" s="4" t="n">
        <v>0</v>
      </c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B2521" s="4" t="n">
        <v>26743532</v>
      </c>
      <c r="C2521" s="4" t="inlineStr">
        <is>
          <t>MASSA CORRIDA</t>
        </is>
      </c>
      <c r="D2521" s="4" t="inlineStr">
        <is>
          <t>-</t>
        </is>
      </c>
      <c r="E2521" s="4" t="inlineStr">
        <is>
          <t>7º PAV.</t>
        </is>
      </c>
      <c r="F2521" s="119" t="n">
        <v>46532</v>
      </c>
      <c r="G2521" s="119" t="n">
        <v>46542</v>
      </c>
      <c r="H2521" s="119" t="n">
        <v>46293</v>
      </c>
      <c r="I2521" s="4" t="n">
        <v>0</v>
      </c>
      <c r="J2521" s="4" t="n">
        <v>0</v>
      </c>
      <c r="K2521" s="4" t="n">
        <v>0</v>
      </c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B2522" s="4" t="n">
        <v>26743502</v>
      </c>
      <c r="C2522" s="4" t="inlineStr">
        <is>
          <t>FORRO</t>
        </is>
      </c>
      <c r="D2522" s="4" t="inlineStr">
        <is>
          <t>-</t>
        </is>
      </c>
      <c r="E2522" s="4" t="inlineStr">
        <is>
          <t>8º PAV.</t>
        </is>
      </c>
      <c r="F2522" s="119" t="n">
        <v>46532</v>
      </c>
      <c r="G2522" s="119" t="n">
        <v>46542</v>
      </c>
      <c r="H2522" s="119" t="n">
        <v>46293</v>
      </c>
      <c r="I2522" s="4" t="n">
        <v>0</v>
      </c>
      <c r="J2522" s="4" t="n">
        <v>0</v>
      </c>
      <c r="K2522" s="4" t="n">
        <v>0</v>
      </c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B2523" s="4" t="n">
        <v>29844390</v>
      </c>
      <c r="C2523" s="4" t="inlineStr">
        <is>
          <t>ENCUNHAMENTO</t>
        </is>
      </c>
      <c r="D2523" s="4" t="inlineStr">
        <is>
          <t>-</t>
        </is>
      </c>
      <c r="E2523" s="4" t="inlineStr">
        <is>
          <t>22º PAV.</t>
        </is>
      </c>
      <c r="F2523" s="119" t="n">
        <v>46532</v>
      </c>
      <c r="G2523" s="119" t="n">
        <v>46542</v>
      </c>
      <c r="H2523" s="119" t="n">
        <v>46293</v>
      </c>
      <c r="I2523" s="4" t="n">
        <v>0</v>
      </c>
      <c r="J2523" s="4" t="n">
        <v>0</v>
      </c>
      <c r="K2523" s="4" t="n">
        <v>0</v>
      </c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B2524" s="4" t="n">
        <v>26707648</v>
      </c>
      <c r="C2524" s="4" t="inlineStr">
        <is>
          <t>DRYWALL</t>
        </is>
      </c>
      <c r="D2524" s="4" t="inlineStr">
        <is>
          <t>-</t>
        </is>
      </c>
      <c r="E2524" s="4" t="inlineStr">
        <is>
          <t>1º PAV. - TÉRREO - LOJA 09, 10, 11</t>
        </is>
      </c>
      <c r="F2524" s="119" t="n">
        <v>46533</v>
      </c>
      <c r="G2524" s="119" t="n">
        <v>46554</v>
      </c>
      <c r="H2524" s="119" t="n">
        <v>46293</v>
      </c>
      <c r="I2524" s="4" t="n">
        <v>0</v>
      </c>
      <c r="J2524" s="4" t="n">
        <v>0</v>
      </c>
      <c r="K2524" s="4" t="n">
        <v>0</v>
      </c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B2525" s="4" t="n">
        <v>29845956</v>
      </c>
      <c r="C2525" s="4" t="inlineStr">
        <is>
          <t>FIAÇÃO ELÉTRICA E ILUMINAÇÃO</t>
        </is>
      </c>
      <c r="D2525" s="4" t="inlineStr">
        <is>
          <t>-</t>
        </is>
      </c>
      <c r="E2525" s="4" t="inlineStr">
        <is>
          <t>9º PAV.</t>
        </is>
      </c>
      <c r="F2525" s="119" t="n">
        <v>46533</v>
      </c>
      <c r="G2525" s="119" t="n">
        <v>46542</v>
      </c>
      <c r="H2525" s="119" t="n">
        <v>46293</v>
      </c>
      <c r="I2525" s="4" t="n">
        <v>0</v>
      </c>
      <c r="J2525" s="4" t="n">
        <v>0</v>
      </c>
      <c r="K2525" s="4" t="n">
        <v>0</v>
      </c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B2526" s="4" t="n">
        <v>29845895</v>
      </c>
      <c r="C2526" s="4" t="inlineStr">
        <is>
          <t>PRUMADA ELÉTRICA (CABOS)</t>
        </is>
      </c>
      <c r="D2526" s="4" t="inlineStr">
        <is>
          <t>-</t>
        </is>
      </c>
      <c r="E2526" s="4" t="inlineStr">
        <is>
          <t>9º PAV.</t>
        </is>
      </c>
      <c r="F2526" s="119" t="n">
        <v>46533</v>
      </c>
      <c r="G2526" s="119" t="n">
        <v>46545</v>
      </c>
      <c r="H2526" s="119" t="n">
        <v>46293</v>
      </c>
      <c r="I2526" s="4" t="n">
        <v>0</v>
      </c>
      <c r="J2526" s="4" t="n">
        <v>0</v>
      </c>
      <c r="K2526" s="4" t="n">
        <v>0</v>
      </c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B2527" s="4" t="n">
        <v>26743430</v>
      </c>
      <c r="C2527" s="4" t="inlineStr">
        <is>
          <t>BANCADAS</t>
        </is>
      </c>
      <c r="D2527" s="4" t="inlineStr">
        <is>
          <t>-</t>
        </is>
      </c>
      <c r="E2527" s="4" t="inlineStr">
        <is>
          <t>10º PAV.</t>
        </is>
      </c>
      <c r="F2527" s="119" t="n">
        <v>46533</v>
      </c>
      <c r="G2527" s="119" t="n">
        <v>46545</v>
      </c>
      <c r="H2527" s="119" t="n">
        <v>46293</v>
      </c>
      <c r="I2527" s="4" t="n">
        <v>0</v>
      </c>
      <c r="J2527" s="4" t="n">
        <v>0</v>
      </c>
      <c r="K2527" s="4" t="n">
        <v>0</v>
      </c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B2528" s="4" t="n">
        <v>26743386</v>
      </c>
      <c r="C2528" s="4" t="inlineStr">
        <is>
          <t>REVESTIMENTOS PORCELANATO PISO</t>
        </is>
      </c>
      <c r="D2528" s="4" t="inlineStr">
        <is>
          <t>-</t>
        </is>
      </c>
      <c r="E2528" s="4" t="inlineStr">
        <is>
          <t>11º PAV.</t>
        </is>
      </c>
      <c r="F2528" s="119" t="n">
        <v>46533</v>
      </c>
      <c r="G2528" s="119" t="n">
        <v>46545</v>
      </c>
      <c r="H2528" s="119" t="n">
        <v>46293</v>
      </c>
      <c r="I2528" s="4" t="n">
        <v>0</v>
      </c>
      <c r="J2528" s="4" t="n">
        <v>0</v>
      </c>
      <c r="K2528" s="4" t="n">
        <v>0</v>
      </c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B2529" s="4" t="n">
        <v>26743333</v>
      </c>
      <c r="C2529" s="4" t="inlineStr">
        <is>
          <t>REVESTIMENTO PORCELANATO PAREDE</t>
        </is>
      </c>
      <c r="D2529" s="4" t="inlineStr">
        <is>
          <t>-</t>
        </is>
      </c>
      <c r="E2529" s="4" t="inlineStr">
        <is>
          <t>12º PAV.</t>
        </is>
      </c>
      <c r="F2529" s="119" t="n">
        <v>46533</v>
      </c>
      <c r="G2529" s="119" t="n">
        <v>46545</v>
      </c>
      <c r="H2529" s="119" t="n">
        <v>46293</v>
      </c>
      <c r="I2529" s="4" t="n">
        <v>0</v>
      </c>
      <c r="J2529" s="4" t="n">
        <v>0</v>
      </c>
      <c r="K2529" s="4" t="n">
        <v>0</v>
      </c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B2530" s="4" t="n">
        <v>26743295</v>
      </c>
      <c r="C2530" s="4" t="inlineStr">
        <is>
          <t>IMPERMEABILIZAÇÃO</t>
        </is>
      </c>
      <c r="D2530" s="4" t="inlineStr">
        <is>
          <t>-</t>
        </is>
      </c>
      <c r="E2530" s="4" t="inlineStr">
        <is>
          <t>13º PAV.</t>
        </is>
      </c>
      <c r="F2530" s="119" t="n">
        <v>46533</v>
      </c>
      <c r="G2530" s="119" t="n">
        <v>46545</v>
      </c>
      <c r="H2530" s="119" t="n">
        <v>46293</v>
      </c>
      <c r="I2530" s="4" t="n">
        <v>0</v>
      </c>
      <c r="J2530" s="4" t="n">
        <v>0</v>
      </c>
      <c r="K2530" s="4" t="n">
        <v>0</v>
      </c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B2531" s="4" t="n">
        <v>26743268</v>
      </c>
      <c r="C2531" s="4" t="inlineStr">
        <is>
          <t>DRYWALL 2º FACE</t>
        </is>
      </c>
      <c r="D2531" s="4" t="inlineStr">
        <is>
          <t>-</t>
        </is>
      </c>
      <c r="E2531" s="4" t="inlineStr">
        <is>
          <t>14º PAV.</t>
        </is>
      </c>
      <c r="F2531" s="119" t="n">
        <v>46533</v>
      </c>
      <c r="G2531" s="119" t="n">
        <v>46545</v>
      </c>
      <c r="H2531" s="119" t="n">
        <v>46293</v>
      </c>
      <c r="I2531" s="4" t="n">
        <v>0</v>
      </c>
      <c r="J2531" s="4" t="n">
        <v>0</v>
      </c>
      <c r="K2531" s="4" t="n">
        <v>0</v>
      </c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B2532" s="4" t="n">
        <v>26743232</v>
      </c>
      <c r="C2532" s="4" t="inlineStr">
        <is>
          <t>DISTRIBUIÇÃO HIDROSSANITÁRIA</t>
        </is>
      </c>
      <c r="D2532" s="4" t="inlineStr">
        <is>
          <t>-</t>
        </is>
      </c>
      <c r="E2532" s="4" t="inlineStr">
        <is>
          <t>15º PAV.</t>
        </is>
      </c>
      <c r="F2532" s="119" t="n">
        <v>46533</v>
      </c>
      <c r="G2532" s="119" t="n">
        <v>46545</v>
      </c>
      <c r="H2532" s="119" t="n">
        <v>46293</v>
      </c>
      <c r="I2532" s="4" t="n">
        <v>0</v>
      </c>
      <c r="J2532" s="4" t="n">
        <v>0</v>
      </c>
      <c r="K2532" s="4" t="n">
        <v>0</v>
      </c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B2533" s="4" t="n">
        <v>26743215</v>
      </c>
      <c r="C2533" s="4" t="inlineStr">
        <is>
          <t>DISTRIBUIÇÃO ELÉTRICA / QUADRO</t>
        </is>
      </c>
      <c r="D2533" s="4" t="inlineStr">
        <is>
          <t>-</t>
        </is>
      </c>
      <c r="E2533" s="4" t="inlineStr">
        <is>
          <t>15º PAV.</t>
        </is>
      </c>
      <c r="F2533" s="119" t="n">
        <v>46533</v>
      </c>
      <c r="G2533" s="119" t="n">
        <v>46545</v>
      </c>
      <c r="H2533" s="119" t="n">
        <v>46293</v>
      </c>
      <c r="I2533" s="4" t="n">
        <v>0</v>
      </c>
      <c r="J2533" s="4" t="n">
        <v>0</v>
      </c>
      <c r="K2533" s="4" t="n">
        <v>0</v>
      </c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B2534" s="4" t="n">
        <v>26743214</v>
      </c>
      <c r="C2534" s="4" t="inlineStr">
        <is>
          <t>INFRA DE AR CONDICIONADO</t>
        </is>
      </c>
      <c r="D2534" s="4" t="inlineStr">
        <is>
          <t>-</t>
        </is>
      </c>
      <c r="E2534" s="4" t="inlineStr">
        <is>
          <t>15º PAV.</t>
        </is>
      </c>
      <c r="F2534" s="119" t="n">
        <v>46533</v>
      </c>
      <c r="G2534" s="119" t="n">
        <v>46545</v>
      </c>
      <c r="H2534" s="119" t="n">
        <v>46293</v>
      </c>
      <c r="I2534" s="4" t="n">
        <v>0</v>
      </c>
      <c r="J2534" s="4" t="n">
        <v>0</v>
      </c>
      <c r="K2534" s="4" t="n">
        <v>0</v>
      </c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B2535" s="4" t="n">
        <v>26743233</v>
      </c>
      <c r="C2535" s="4" t="inlineStr">
        <is>
          <t>GÁS PAREDE</t>
        </is>
      </c>
      <c r="D2535" s="4" t="inlineStr">
        <is>
          <t>-</t>
        </is>
      </c>
      <c r="E2535" s="4" t="inlineStr">
        <is>
          <t>15º PAV.</t>
        </is>
      </c>
      <c r="F2535" s="119" t="n">
        <v>46533</v>
      </c>
      <c r="G2535" s="119" t="n">
        <v>46545</v>
      </c>
      <c r="H2535" s="119" t="n">
        <v>46293</v>
      </c>
      <c r="I2535" s="4" t="n">
        <v>0</v>
      </c>
      <c r="J2535" s="4" t="n">
        <v>0</v>
      </c>
      <c r="K2535" s="4" t="n">
        <v>0</v>
      </c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B2536" s="4" t="n">
        <v>26743234</v>
      </c>
      <c r="C2536" s="4" t="inlineStr">
        <is>
          <t>REDE HIDROSSANITÁRIA</t>
        </is>
      </c>
      <c r="D2536" s="4" t="inlineStr">
        <is>
          <t>-</t>
        </is>
      </c>
      <c r="E2536" s="4" t="inlineStr">
        <is>
          <t>15º PAV.</t>
        </is>
      </c>
      <c r="F2536" s="119" t="n">
        <v>46533</v>
      </c>
      <c r="G2536" s="119" t="n">
        <v>46545</v>
      </c>
      <c r="H2536" s="119" t="n">
        <v>46293</v>
      </c>
      <c r="I2536" s="4" t="n">
        <v>0</v>
      </c>
      <c r="J2536" s="4" t="n">
        <v>0</v>
      </c>
      <c r="K2536" s="4" t="n">
        <v>0</v>
      </c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B2537" s="4" t="n">
        <v>26743176</v>
      </c>
      <c r="C2537" s="4" t="inlineStr">
        <is>
          <t>DRYWALL 1º FACE</t>
        </is>
      </c>
      <c r="D2537" s="4" t="inlineStr">
        <is>
          <t>-</t>
        </is>
      </c>
      <c r="E2537" s="4" t="inlineStr">
        <is>
          <t>16º PAV.</t>
        </is>
      </c>
      <c r="F2537" s="119" t="n">
        <v>46533</v>
      </c>
      <c r="G2537" s="119" t="n">
        <v>46545</v>
      </c>
      <c r="H2537" s="119" t="n">
        <v>46293</v>
      </c>
      <c r="I2537" s="4" t="n">
        <v>0</v>
      </c>
      <c r="J2537" s="4" t="n">
        <v>0</v>
      </c>
      <c r="K2537" s="4" t="n">
        <v>0</v>
      </c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B2538" s="4" t="n">
        <v>26707703</v>
      </c>
      <c r="C2538" s="4" t="inlineStr">
        <is>
          <t>PINTURA 1º DEMÃO</t>
        </is>
      </c>
      <c r="D2538" s="4" t="inlineStr">
        <is>
          <t>-</t>
        </is>
      </c>
      <c r="E2538" s="4" t="inlineStr">
        <is>
          <t>1º PAV. - TÉRREO - LOJA 01, 02, 03</t>
        </is>
      </c>
      <c r="F2538" s="119" t="n">
        <v>46535</v>
      </c>
      <c r="G2538" s="119" t="n">
        <v>46555</v>
      </c>
      <c r="H2538" s="119" t="n">
        <v>46293</v>
      </c>
      <c r="I2538" s="4" t="n">
        <v>0</v>
      </c>
      <c r="J2538" s="4" t="n">
        <v>0</v>
      </c>
      <c r="K2538" s="4" t="n">
        <v>0</v>
      </c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B2539" s="4" t="n">
        <v>26707689</v>
      </c>
      <c r="C2539" s="4" t="inlineStr">
        <is>
          <t>ESQUADRIA DE ALUMINIO</t>
        </is>
      </c>
      <c r="D2539" s="4" t="inlineStr">
        <is>
          <t>-</t>
        </is>
      </c>
      <c r="E2539" s="4" t="inlineStr">
        <is>
          <t>1º PAV. - TÉRREO - LOJA 04 E 05</t>
        </is>
      </c>
      <c r="F2539" s="119" t="n">
        <v>46535</v>
      </c>
      <c r="G2539" s="119" t="n">
        <v>46555</v>
      </c>
      <c r="H2539" s="119" t="n">
        <v>46293</v>
      </c>
      <c r="I2539" s="4" t="n">
        <v>0</v>
      </c>
      <c r="J2539" s="4" t="n">
        <v>0</v>
      </c>
      <c r="K2539" s="4" t="n">
        <v>0</v>
      </c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B2540" s="4" t="n">
        <v>26742946</v>
      </c>
      <c r="C2540" s="4" t="inlineStr">
        <is>
          <t>PRUMADA DE INCÊNDIO</t>
        </is>
      </c>
      <c r="D2540" s="4" t="inlineStr">
        <is>
          <t>-</t>
        </is>
      </c>
      <c r="E2540" s="4" t="inlineStr">
        <is>
          <t>23º PAV.</t>
        </is>
      </c>
      <c r="F2540" s="119" t="n">
        <v>46535</v>
      </c>
      <c r="G2540" s="119" t="n">
        <v>46546</v>
      </c>
      <c r="H2540" s="119" t="n">
        <v>46293</v>
      </c>
      <c r="I2540" s="4" t="n">
        <v>0</v>
      </c>
      <c r="J2540" s="4" t="n">
        <v>0</v>
      </c>
      <c r="K2540" s="4" t="n">
        <v>0</v>
      </c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B2541" s="4" t="n">
        <v>26742907</v>
      </c>
      <c r="C2541" s="4" t="inlineStr">
        <is>
          <t>ALVENARIA</t>
        </is>
      </c>
      <c r="D2541" s="4" t="inlineStr">
        <is>
          <t>-</t>
        </is>
      </c>
      <c r="E2541" s="4" t="inlineStr">
        <is>
          <t>24º PAV.</t>
        </is>
      </c>
      <c r="F2541" s="119" t="n">
        <v>46535</v>
      </c>
      <c r="G2541" s="119" t="n">
        <v>46546</v>
      </c>
      <c r="H2541" s="119" t="n">
        <v>46293</v>
      </c>
      <c r="I2541" s="4" t="n">
        <v>0</v>
      </c>
      <c r="J2541" s="4" t="n">
        <v>0</v>
      </c>
      <c r="K2541" s="4" t="n">
        <v>0</v>
      </c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B2542" s="4" t="n">
        <v>26743156</v>
      </c>
      <c r="C2542" s="4" t="inlineStr">
        <is>
          <t>MONTANTES DO DRYWALL</t>
        </is>
      </c>
      <c r="D2542" s="4" t="inlineStr">
        <is>
          <t>-</t>
        </is>
      </c>
      <c r="E2542" s="4" t="inlineStr">
        <is>
          <t>17º PAV.</t>
        </is>
      </c>
      <c r="F2542" s="119" t="n">
        <v>46538</v>
      </c>
      <c r="G2542" s="119" t="n">
        <v>46545</v>
      </c>
      <c r="H2542" s="119" t="n">
        <v>46293</v>
      </c>
      <c r="I2542" s="4" t="n">
        <v>0</v>
      </c>
      <c r="J2542" s="4" t="n">
        <v>0</v>
      </c>
      <c r="K2542" s="4" t="n">
        <v>0</v>
      </c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B2543" s="4" t="n">
        <v>24938683</v>
      </c>
      <c r="C2543" s="4" t="inlineStr">
        <is>
          <t>ESTRUTURA TORRE - MEDIÇÃO</t>
        </is>
      </c>
      <c r="D2543" s="4" t="inlineStr">
        <is>
          <t>-</t>
        </is>
      </c>
      <c r="E2543" s="4" t="inlineStr">
        <is>
          <t>RES. SUPERIOR</t>
        </is>
      </c>
      <c r="F2543" s="119" t="n">
        <v>46538</v>
      </c>
      <c r="G2543" s="119" t="n">
        <v>46553</v>
      </c>
      <c r="H2543" s="119" t="n">
        <v>46293</v>
      </c>
      <c r="I2543" s="4" t="n">
        <v>0</v>
      </c>
      <c r="J2543" s="4" t="n">
        <v>0</v>
      </c>
      <c r="K2543" s="4" t="n">
        <v>0</v>
      </c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B2544" s="4" t="n">
        <v>9363285</v>
      </c>
      <c r="C2544" s="4" t="inlineStr">
        <is>
          <t>ESTRUTURA TORRE - MEDIÇÃO</t>
        </is>
      </c>
      <c r="D2544" s="4" t="inlineStr">
        <is>
          <t>Forma Pilar</t>
        </is>
      </c>
      <c r="E2544" s="4" t="inlineStr">
        <is>
          <t>RES. SUPERIOR</t>
        </is>
      </c>
      <c r="F2544" s="119" t="n">
        <v>46538</v>
      </c>
      <c r="G2544" s="119" t="n">
        <v>46540</v>
      </c>
      <c r="H2544" s="119" t="n">
        <v>46293</v>
      </c>
      <c r="I2544" s="4" t="n">
        <v>0</v>
      </c>
      <c r="J2544" s="4" t="n">
        <v>0</v>
      </c>
      <c r="K2544" s="4" t="n">
        <v>0</v>
      </c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B2545" s="4" t="n">
        <v>9363286</v>
      </c>
      <c r="C2545" s="4" t="inlineStr">
        <is>
          <t>ESTRUTURA TORRE - MEDIÇÃO</t>
        </is>
      </c>
      <c r="D2545" s="4" t="inlineStr">
        <is>
          <t>Armação Pilar</t>
        </is>
      </c>
      <c r="E2545" s="4" t="inlineStr">
        <is>
          <t>RES. SUPERIOR</t>
        </is>
      </c>
      <c r="F2545" s="119" t="n">
        <v>46538</v>
      </c>
      <c r="G2545" s="119" t="n">
        <v>46540</v>
      </c>
      <c r="H2545" s="119" t="n">
        <v>46293</v>
      </c>
      <c r="I2545" s="4" t="n">
        <v>0</v>
      </c>
      <c r="J2545" s="4" t="n">
        <v>0</v>
      </c>
      <c r="K2545" s="4" t="n">
        <v>0</v>
      </c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B2546" s="4" t="n">
        <v>9363287</v>
      </c>
      <c r="C2546" s="4" t="inlineStr">
        <is>
          <t>ESTRUTURA TORRE - MEDIÇÃO</t>
        </is>
      </c>
      <c r="D2546" s="4" t="inlineStr">
        <is>
          <t>Escoramento</t>
        </is>
      </c>
      <c r="E2546" s="4" t="inlineStr">
        <is>
          <t>RES. SUPERIOR</t>
        </is>
      </c>
      <c r="F2546" s="119" t="n">
        <v>46539</v>
      </c>
      <c r="G2546" s="119" t="n">
        <v>46541</v>
      </c>
      <c r="H2546" s="119" t="n">
        <v>46293</v>
      </c>
      <c r="I2546" s="4" t="n">
        <v>0</v>
      </c>
      <c r="J2546" s="4" t="n">
        <v>0</v>
      </c>
      <c r="K2546" s="4" t="n">
        <v>0</v>
      </c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B2547" s="4" t="n">
        <v>9363288</v>
      </c>
      <c r="C2547" s="4" t="inlineStr">
        <is>
          <t>ESTRUTURA TORRE - MEDIÇÃO</t>
        </is>
      </c>
      <c r="D2547" s="4" t="inlineStr">
        <is>
          <t>Concretagem Pilar</t>
        </is>
      </c>
      <c r="E2547" s="4" t="inlineStr">
        <is>
          <t>RES. SUPERIOR</t>
        </is>
      </c>
      <c r="F2547" s="119" t="n">
        <v>46542</v>
      </c>
      <c r="G2547" s="119" t="n">
        <v>46542</v>
      </c>
      <c r="H2547" s="119" t="n">
        <v>46293</v>
      </c>
      <c r="I2547" s="4" t="n">
        <v>0</v>
      </c>
      <c r="J2547" s="4" t="n">
        <v>0</v>
      </c>
      <c r="K2547" s="4" t="n">
        <v>0</v>
      </c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B2548" s="4" t="n">
        <v>9363289</v>
      </c>
      <c r="C2548" s="4" t="inlineStr">
        <is>
          <t>ESTRUTURA TORRE - MEDIÇÃO</t>
        </is>
      </c>
      <c r="D2548" s="4" t="inlineStr">
        <is>
          <t>Forma Vigas e Lajes</t>
        </is>
      </c>
      <c r="E2548" s="4" t="inlineStr">
        <is>
          <t>RES. SUPERIOR</t>
        </is>
      </c>
      <c r="F2548" s="119" t="n">
        <v>46545</v>
      </c>
      <c r="G2548" s="119" t="n">
        <v>46547</v>
      </c>
      <c r="H2548" s="119" t="n">
        <v>46293</v>
      </c>
      <c r="I2548" s="4" t="n">
        <v>0</v>
      </c>
      <c r="J2548" s="4" t="n">
        <v>0</v>
      </c>
      <c r="K2548" s="4" t="n">
        <v>0</v>
      </c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B2549" s="4" t="n">
        <v>9363290</v>
      </c>
      <c r="C2549" s="4" t="inlineStr">
        <is>
          <t>ESTRUTURA TORRE - MEDIÇÃO</t>
        </is>
      </c>
      <c r="D2549" s="4" t="inlineStr">
        <is>
          <t>Armação Vigas e Lajes</t>
        </is>
      </c>
      <c r="E2549" s="4" t="inlineStr">
        <is>
          <t>RES. SUPERIOR</t>
        </is>
      </c>
      <c r="F2549" s="119" t="n">
        <v>46546</v>
      </c>
      <c r="G2549" s="119" t="n">
        <v>46548</v>
      </c>
      <c r="H2549" s="119" t="n">
        <v>46293</v>
      </c>
      <c r="I2549" s="4" t="n">
        <v>0</v>
      </c>
      <c r="J2549" s="4" t="n">
        <v>0</v>
      </c>
      <c r="K2549" s="4" t="n">
        <v>0</v>
      </c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B2550" s="4" t="n">
        <v>9363291</v>
      </c>
      <c r="C2550" s="4" t="inlineStr">
        <is>
          <t>ESTRUTURA TORRE - MEDIÇÃO</t>
        </is>
      </c>
      <c r="D2550" s="4" t="inlineStr">
        <is>
          <t>Passagem Hidráulica</t>
        </is>
      </c>
      <c r="E2550" s="4" t="inlineStr">
        <is>
          <t>RES. SUPERIOR</t>
        </is>
      </c>
      <c r="F2550" s="119" t="n">
        <v>46549</v>
      </c>
      <c r="G2550" s="119" t="n">
        <v>46552</v>
      </c>
      <c r="H2550" s="119" t="n">
        <v>46293</v>
      </c>
      <c r="I2550" s="4" t="n">
        <v>0</v>
      </c>
      <c r="J2550" s="4" t="n">
        <v>0</v>
      </c>
      <c r="K2550" s="4" t="n">
        <v>0</v>
      </c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B2551" s="4" t="n">
        <v>9363292</v>
      </c>
      <c r="C2551" s="4" t="inlineStr">
        <is>
          <t>ESTRUTURA TORRE - MEDIÇÃO</t>
        </is>
      </c>
      <c r="D2551" s="4" t="inlineStr">
        <is>
          <t>Passagem Elétrica</t>
        </is>
      </c>
      <c r="E2551" s="4" t="inlineStr">
        <is>
          <t>RES. SUPERIOR</t>
        </is>
      </c>
      <c r="F2551" s="119" t="n">
        <v>46552</v>
      </c>
      <c r="G2551" s="119" t="n">
        <v>46552</v>
      </c>
      <c r="H2551" s="119" t="n">
        <v>46293</v>
      </c>
      <c r="I2551" s="4" t="n">
        <v>0</v>
      </c>
      <c r="J2551" s="4" t="n">
        <v>0</v>
      </c>
      <c r="K2551" s="4" t="n">
        <v>0</v>
      </c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B2552" s="4" t="n">
        <v>9363293</v>
      </c>
      <c r="C2552" s="4" t="inlineStr">
        <is>
          <t>ESTRUTURA TORRE - MEDIÇÃO</t>
        </is>
      </c>
      <c r="D2552" s="4" t="inlineStr">
        <is>
          <t>Concretagem</t>
        </is>
      </c>
      <c r="E2552" s="4" t="inlineStr">
        <is>
          <t>RES. SUPERIOR</t>
        </is>
      </c>
      <c r="F2552" s="119" t="n">
        <v>46553</v>
      </c>
      <c r="G2552" s="119" t="n">
        <v>46553</v>
      </c>
      <c r="H2552" s="119" t="n">
        <v>46293</v>
      </c>
      <c r="I2552" s="4" t="n">
        <v>0</v>
      </c>
      <c r="J2552" s="4" t="n">
        <v>0</v>
      </c>
      <c r="K2552" s="4" t="n">
        <v>0</v>
      </c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B2553" s="4" t="n">
        <v>26745029</v>
      </c>
      <c r="C2553" s="4" t="inlineStr">
        <is>
          <t>CONTRAPISO</t>
        </is>
      </c>
      <c r="D2553" s="4" t="inlineStr">
        <is>
          <t>-</t>
        </is>
      </c>
      <c r="E2553" s="4" t="inlineStr">
        <is>
          <t>1º PAV. - TÉRREO - HALL, IS, ELEVADOR COMERCIAL</t>
        </is>
      </c>
      <c r="F2553" s="119" t="n">
        <v>46539</v>
      </c>
      <c r="G2553" s="119" t="n">
        <v>46548</v>
      </c>
      <c r="H2553" s="119" t="n">
        <v>46293</v>
      </c>
      <c r="I2553" s="4" t="n">
        <v>0</v>
      </c>
      <c r="J2553" s="4" t="n">
        <v>0</v>
      </c>
      <c r="K2553" s="4" t="n">
        <v>0</v>
      </c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B2554" s="4" t="n">
        <v>26745045</v>
      </c>
      <c r="C2554" s="4" t="inlineStr">
        <is>
          <t>FORRO</t>
        </is>
      </c>
      <c r="D2554" s="4" t="inlineStr">
        <is>
          <t>-</t>
        </is>
      </c>
      <c r="E2554" s="4" t="inlineStr">
        <is>
          <t>1º PAV. - TÉRREO -  HALL RES., CIRC., ELEVADORES SOCIAIS, CAIXA DE ESCADA</t>
        </is>
      </c>
      <c r="F2554" s="119" t="n">
        <v>46540</v>
      </c>
      <c r="G2554" s="119" t="n">
        <v>46549</v>
      </c>
      <c r="H2554" s="119" t="n">
        <v>46293</v>
      </c>
      <c r="I2554" s="4" t="n">
        <v>0</v>
      </c>
      <c r="J2554" s="4" t="n">
        <v>0</v>
      </c>
      <c r="K2554" s="4" t="n">
        <v>0</v>
      </c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B2555" s="4" t="n">
        <v>26546948</v>
      </c>
      <c r="C2555" s="4" t="inlineStr">
        <is>
          <t>IMPERMEABILIZAÇÃO MANTA</t>
        </is>
      </c>
      <c r="D2555" s="4" t="inlineStr">
        <is>
          <t>-</t>
        </is>
      </c>
      <c r="E2555" s="4" t="inlineStr">
        <is>
          <t>3º PV. PILOTIS - QUADRA BEACH TENIS E PLAYGROUND</t>
        </is>
      </c>
      <c r="F2555" s="119" t="n">
        <v>46540</v>
      </c>
      <c r="G2555" s="119" t="n">
        <v>46601</v>
      </c>
      <c r="H2555" s="119" t="n">
        <v>46293</v>
      </c>
      <c r="I2555" s="4" t="n">
        <v>0</v>
      </c>
      <c r="J2555" s="4" t="n">
        <v>0</v>
      </c>
      <c r="K2555" s="4" t="n">
        <v>0</v>
      </c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B2556" s="4" t="n">
        <v>26744425</v>
      </c>
      <c r="C2556" s="4" t="inlineStr">
        <is>
          <t>REBOCO INTERNO</t>
        </is>
      </c>
      <c r="D2556" s="4" t="inlineStr">
        <is>
          <t>-</t>
        </is>
      </c>
      <c r="E2556" s="4" t="inlineStr">
        <is>
          <t>3º PV. PILOTIS - VARANDA COBERTA</t>
        </is>
      </c>
      <c r="F2556" s="119" t="n">
        <v>46540</v>
      </c>
      <c r="G2556" s="119" t="n">
        <v>46569</v>
      </c>
      <c r="H2556" s="119" t="n">
        <v>46293</v>
      </c>
      <c r="I2556" s="4" t="n">
        <v>0</v>
      </c>
      <c r="J2556" s="4" t="n">
        <v>0</v>
      </c>
      <c r="K2556" s="4" t="n">
        <v>0</v>
      </c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B2557" s="4" t="n">
        <v>26744391</v>
      </c>
      <c r="C2557" s="4" t="inlineStr">
        <is>
          <t>CONTRAPISO</t>
        </is>
      </c>
      <c r="D2557" s="4" t="inlineStr">
        <is>
          <t>-</t>
        </is>
      </c>
      <c r="E2557" s="4" t="inlineStr">
        <is>
          <t>3º PV. PILOTIS - PISCINA DESCOBERTA E DECK</t>
        </is>
      </c>
      <c r="F2557" s="119" t="n">
        <v>46540</v>
      </c>
      <c r="G2557" s="119" t="n">
        <v>46569</v>
      </c>
      <c r="H2557" s="119" t="n">
        <v>46293</v>
      </c>
      <c r="I2557" s="4" t="n">
        <v>0</v>
      </c>
      <c r="J2557" s="4" t="n">
        <v>0</v>
      </c>
      <c r="K2557" s="4" t="n">
        <v>0</v>
      </c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B2558" s="4" t="n">
        <v>26743118</v>
      </c>
      <c r="C2558" s="4" t="inlineStr">
        <is>
          <t>CONTRAPISO</t>
        </is>
      </c>
      <c r="D2558" s="4" t="inlineStr">
        <is>
          <t>-</t>
        </is>
      </c>
      <c r="E2558" s="4" t="inlineStr">
        <is>
          <t>18º PAV.</t>
        </is>
      </c>
      <c r="F2558" s="119" t="n">
        <v>46540</v>
      </c>
      <c r="G2558" s="119" t="n">
        <v>46547</v>
      </c>
      <c r="H2558" s="119" t="n">
        <v>46293</v>
      </c>
      <c r="I2558" s="4" t="n">
        <v>0</v>
      </c>
      <c r="J2558" s="4" t="n">
        <v>0</v>
      </c>
      <c r="K2558" s="4" t="n">
        <v>0</v>
      </c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B2559" s="4" t="n">
        <v>26743087</v>
      </c>
      <c r="C2559" s="4" t="inlineStr">
        <is>
          <t>GÁS PISO</t>
        </is>
      </c>
      <c r="D2559" s="4" t="inlineStr">
        <is>
          <t>-</t>
        </is>
      </c>
      <c r="E2559" s="4" t="inlineStr">
        <is>
          <t>19º PAV.</t>
        </is>
      </c>
      <c r="F2559" s="119" t="n">
        <v>46540</v>
      </c>
      <c r="G2559" s="119" t="n">
        <v>46549</v>
      </c>
      <c r="H2559" s="119" t="n">
        <v>46293</v>
      </c>
      <c r="I2559" s="4" t="n">
        <v>0</v>
      </c>
      <c r="J2559" s="4" t="n">
        <v>0</v>
      </c>
      <c r="K2559" s="4" t="n">
        <v>0</v>
      </c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B2560" s="4" t="n">
        <v>26743043</v>
      </c>
      <c r="C2560" s="4" t="inlineStr">
        <is>
          <t>REBOCO INTERNO</t>
        </is>
      </c>
      <c r="D2560" s="4" t="inlineStr">
        <is>
          <t>-</t>
        </is>
      </c>
      <c r="E2560" s="4" t="inlineStr">
        <is>
          <t>20º PAV.</t>
        </is>
      </c>
      <c r="F2560" s="119" t="n">
        <v>46540</v>
      </c>
      <c r="G2560" s="119" t="n">
        <v>46549</v>
      </c>
      <c r="H2560" s="119" t="n">
        <v>46293</v>
      </c>
      <c r="I2560" s="4" t="n">
        <v>0</v>
      </c>
      <c r="J2560" s="4" t="n">
        <v>0</v>
      </c>
      <c r="K2560" s="4" t="n">
        <v>0</v>
      </c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B2561" s="4" t="n">
        <v>26743005</v>
      </c>
      <c r="C2561" s="4" t="inlineStr">
        <is>
          <t>CONTRAMARCO</t>
        </is>
      </c>
      <c r="D2561" s="4" t="inlineStr">
        <is>
          <t>-</t>
        </is>
      </c>
      <c r="E2561" s="4" t="inlineStr">
        <is>
          <t>21º PAV.</t>
        </is>
      </c>
      <c r="F2561" s="119" t="n">
        <v>46540</v>
      </c>
      <c r="G2561" s="119" t="n">
        <v>46549</v>
      </c>
      <c r="H2561" s="119" t="n">
        <v>46293</v>
      </c>
      <c r="I2561" s="4" t="n">
        <v>0</v>
      </c>
      <c r="J2561" s="4" t="n">
        <v>0</v>
      </c>
      <c r="K2561" s="4" t="n">
        <v>0</v>
      </c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B2562" s="4" t="n">
        <v>26742989</v>
      </c>
      <c r="C2562" s="4" t="inlineStr">
        <is>
          <t>INSTALAÇÕES EMBUTIDAS NA ALVENARIA</t>
        </is>
      </c>
      <c r="D2562" s="4" t="inlineStr">
        <is>
          <t>-</t>
        </is>
      </c>
      <c r="E2562" s="4" t="inlineStr">
        <is>
          <t>22º PAV.</t>
        </is>
      </c>
      <c r="F2562" s="119" t="n">
        <v>46541</v>
      </c>
      <c r="G2562" s="119" t="n">
        <v>46552</v>
      </c>
      <c r="H2562" s="119" t="n">
        <v>46293</v>
      </c>
      <c r="I2562" s="4" t="n">
        <v>0</v>
      </c>
      <c r="J2562" s="4" t="n">
        <v>0</v>
      </c>
      <c r="K2562" s="4" t="n">
        <v>0</v>
      </c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B2563" s="4" t="n">
        <v>29844476</v>
      </c>
      <c r="C2563" s="4" t="inlineStr">
        <is>
          <t>TALISCAMENTO</t>
        </is>
      </c>
      <c r="D2563" s="4" t="inlineStr">
        <is>
          <t>-</t>
        </is>
      </c>
      <c r="E2563" s="4" t="inlineStr">
        <is>
          <t>22º PAV.</t>
        </is>
      </c>
      <c r="F2563" s="119" t="n">
        <v>46541</v>
      </c>
      <c r="G2563" s="119" t="n">
        <v>46549</v>
      </c>
      <c r="H2563" s="119" t="n">
        <v>46293</v>
      </c>
      <c r="I2563" s="4" t="n">
        <v>0</v>
      </c>
      <c r="J2563" s="4" t="n">
        <v>0</v>
      </c>
      <c r="K2563" s="4" t="n">
        <v>0</v>
      </c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B2564" s="4" t="n">
        <v>26742945</v>
      </c>
      <c r="C2564" s="4" t="inlineStr">
        <is>
          <t>PRUMADA HIDROSSANITÁRIA</t>
        </is>
      </c>
      <c r="D2564" s="4" t="inlineStr">
        <is>
          <t>-</t>
        </is>
      </c>
      <c r="E2564" s="4" t="inlineStr">
        <is>
          <t>23º PAV.</t>
        </is>
      </c>
      <c r="F2564" s="119" t="n">
        <v>46541</v>
      </c>
      <c r="G2564" s="119" t="n">
        <v>46552</v>
      </c>
      <c r="H2564" s="119" t="n">
        <v>46293</v>
      </c>
      <c r="I2564" s="4" t="n">
        <v>0</v>
      </c>
      <c r="J2564" s="4" t="n">
        <v>0</v>
      </c>
      <c r="K2564" s="4" t="n">
        <v>0</v>
      </c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B2565" s="4" t="n">
        <v>29844652</v>
      </c>
      <c r="C2565" s="4" t="inlineStr">
        <is>
          <t>PRUMADA ELÉTRICA (INFRA)</t>
        </is>
      </c>
      <c r="D2565" s="4" t="inlineStr">
        <is>
          <t>-</t>
        </is>
      </c>
      <c r="E2565" s="4" t="inlineStr">
        <is>
          <t>23º PAV.</t>
        </is>
      </c>
      <c r="F2565" s="119" t="n">
        <v>46541</v>
      </c>
      <c r="G2565" s="119" t="n">
        <v>46552</v>
      </c>
      <c r="H2565" s="119" t="n">
        <v>46293</v>
      </c>
      <c r="I2565" s="4" t="n">
        <v>0</v>
      </c>
      <c r="J2565" s="4" t="n">
        <v>0</v>
      </c>
      <c r="K2565" s="4" t="n">
        <v>0</v>
      </c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B2566" s="4" t="n">
        <v>26744773</v>
      </c>
      <c r="C2566" s="4" t="inlineStr">
        <is>
          <t>CONTRAMARCO</t>
        </is>
      </c>
      <c r="D2566" s="4" t="inlineStr">
        <is>
          <t>-</t>
        </is>
      </c>
      <c r="E2566" s="4" t="inlineStr">
        <is>
          <t>3º PV. PILOTIS - MERCADO E MASSAGEM</t>
        </is>
      </c>
      <c r="F2566" s="119" t="n">
        <v>46542</v>
      </c>
      <c r="G2566" s="119" t="n">
        <v>46562</v>
      </c>
      <c r="H2566" s="119" t="n">
        <v>46293</v>
      </c>
      <c r="I2566" s="4" t="n">
        <v>0</v>
      </c>
      <c r="J2566" s="4" t="n">
        <v>0</v>
      </c>
      <c r="K2566" s="4" t="n">
        <v>0</v>
      </c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B2567" s="4" t="n">
        <v>26743533</v>
      </c>
      <c r="C2567" s="4" t="inlineStr">
        <is>
          <t>PINTURA 1º DEMÃO</t>
        </is>
      </c>
      <c r="D2567" s="4" t="inlineStr">
        <is>
          <t>-</t>
        </is>
      </c>
      <c r="E2567" s="4" t="inlineStr">
        <is>
          <t>7º PAV.</t>
        </is>
      </c>
      <c r="F2567" s="119" t="n">
        <v>46545</v>
      </c>
      <c r="G2567" s="119" t="n">
        <v>46554</v>
      </c>
      <c r="H2567" s="119" t="n">
        <v>46293</v>
      </c>
      <c r="I2567" s="4" t="n">
        <v>0</v>
      </c>
      <c r="J2567" s="4" t="n">
        <v>0</v>
      </c>
      <c r="K2567" s="4" t="n">
        <v>0</v>
      </c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B2568" s="4" t="n">
        <v>26743495</v>
      </c>
      <c r="C2568" s="4" t="inlineStr">
        <is>
          <t>MASSA CORRIDA</t>
        </is>
      </c>
      <c r="D2568" s="4" t="inlineStr">
        <is>
          <t>-</t>
        </is>
      </c>
      <c r="E2568" s="4" t="inlineStr">
        <is>
          <t>8º PAV.</t>
        </is>
      </c>
      <c r="F2568" s="119" t="n">
        <v>46545</v>
      </c>
      <c r="G2568" s="119" t="n">
        <v>46554</v>
      </c>
      <c r="H2568" s="119" t="n">
        <v>46293</v>
      </c>
      <c r="I2568" s="4" t="n">
        <v>0</v>
      </c>
      <c r="J2568" s="4" t="n">
        <v>0</v>
      </c>
      <c r="K2568" s="4" t="n">
        <v>0</v>
      </c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B2569" s="4" t="n">
        <v>26743465</v>
      </c>
      <c r="C2569" s="4" t="inlineStr">
        <is>
          <t>FORRO</t>
        </is>
      </c>
      <c r="D2569" s="4" t="inlineStr">
        <is>
          <t>-</t>
        </is>
      </c>
      <c r="E2569" s="4" t="inlineStr">
        <is>
          <t>9º PAV.</t>
        </is>
      </c>
      <c r="F2569" s="119" t="n">
        <v>46545</v>
      </c>
      <c r="G2569" s="119" t="n">
        <v>46554</v>
      </c>
      <c r="H2569" s="119" t="n">
        <v>46293</v>
      </c>
      <c r="I2569" s="4" t="n">
        <v>0</v>
      </c>
      <c r="J2569" s="4" t="n">
        <v>0</v>
      </c>
      <c r="K2569" s="4" t="n">
        <v>0</v>
      </c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B2570" s="4" t="n">
        <v>29844391</v>
      </c>
      <c r="C2570" s="4" t="inlineStr">
        <is>
          <t>ENCUNHAMENTO</t>
        </is>
      </c>
      <c r="D2570" s="4" t="inlineStr">
        <is>
          <t>-</t>
        </is>
      </c>
      <c r="E2570" s="4" t="inlineStr">
        <is>
          <t>23º PAV.</t>
        </is>
      </c>
      <c r="F2570" s="119" t="n">
        <v>46545</v>
      </c>
      <c r="G2570" s="119" t="n">
        <v>46554</v>
      </c>
      <c r="H2570" s="119" t="n">
        <v>46293</v>
      </c>
      <c r="I2570" s="4" t="n">
        <v>0</v>
      </c>
      <c r="J2570" s="4" t="n">
        <v>0</v>
      </c>
      <c r="K2570" s="4" t="n">
        <v>0</v>
      </c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B2571" s="4" t="n">
        <v>26714091</v>
      </c>
      <c r="C2571" s="4" t="inlineStr">
        <is>
          <t>INSTALAÇÕES INCÊNDIO</t>
        </is>
      </c>
      <c r="D2571" s="4" t="inlineStr">
        <is>
          <t>-</t>
        </is>
      </c>
      <c r="E2571" s="4" t="inlineStr">
        <is>
          <t>1º PAV. - TÉRREO - LOJA 06, 07, 08</t>
        </is>
      </c>
      <c r="F2571" s="119" t="n">
        <v>46546</v>
      </c>
      <c r="G2571" s="119" t="n">
        <v>46566</v>
      </c>
      <c r="H2571" s="119" t="n">
        <v>46293</v>
      </c>
      <c r="I2571" s="4" t="n">
        <v>0</v>
      </c>
      <c r="J2571" s="4" t="n">
        <v>0</v>
      </c>
      <c r="K2571" s="4" t="n">
        <v>0</v>
      </c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B2572" s="4" t="n">
        <v>26707662</v>
      </c>
      <c r="C2572" s="4" t="inlineStr">
        <is>
          <t>INFRA DE AR CONDICIONADO</t>
        </is>
      </c>
      <c r="D2572" s="4" t="inlineStr">
        <is>
          <t>-</t>
        </is>
      </c>
      <c r="E2572" s="4" t="inlineStr">
        <is>
          <t>1º PAV. - TÉRREO - LOJA 06, 07, 08</t>
        </is>
      </c>
      <c r="F2572" s="119" t="n">
        <v>46546</v>
      </c>
      <c r="G2572" s="119" t="n">
        <v>46566</v>
      </c>
      <c r="H2572" s="119" t="n">
        <v>46293</v>
      </c>
      <c r="I2572" s="4" t="n">
        <v>0</v>
      </c>
      <c r="J2572" s="4" t="n">
        <v>0</v>
      </c>
      <c r="K2572" s="4" t="n">
        <v>0</v>
      </c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B2573" s="4" t="n">
        <v>26707660</v>
      </c>
      <c r="C2573" s="4" t="inlineStr">
        <is>
          <t>INFRA DE SISTEMAS - CFTV</t>
        </is>
      </c>
      <c r="D2573" s="4" t="inlineStr">
        <is>
          <t>-</t>
        </is>
      </c>
      <c r="E2573" s="4" t="inlineStr">
        <is>
          <t>1º PAV. - TÉRREO - LOJA 06, 07, 08</t>
        </is>
      </c>
      <c r="F2573" s="119" t="n">
        <v>46546</v>
      </c>
      <c r="G2573" s="119" t="n">
        <v>46566</v>
      </c>
      <c r="H2573" s="119" t="n">
        <v>46293</v>
      </c>
      <c r="I2573" s="4" t="n">
        <v>0</v>
      </c>
      <c r="J2573" s="4" t="n">
        <v>0</v>
      </c>
      <c r="K2573" s="4" t="n">
        <v>0</v>
      </c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B2574" s="4" t="n">
        <v>26707661</v>
      </c>
      <c r="C2574" s="4" t="inlineStr">
        <is>
          <t>INFRA DE INSTALAÇÕES HIDRAULICAS</t>
        </is>
      </c>
      <c r="D2574" s="4" t="inlineStr">
        <is>
          <t>-</t>
        </is>
      </c>
      <c r="E2574" s="4" t="inlineStr">
        <is>
          <t>1º PAV. - TÉRREO - LOJA 06, 07, 08</t>
        </is>
      </c>
      <c r="F2574" s="119" t="n">
        <v>46546</v>
      </c>
      <c r="G2574" s="119" t="n">
        <v>46566</v>
      </c>
      <c r="H2574" s="119" t="n">
        <v>46293</v>
      </c>
      <c r="I2574" s="4" t="n">
        <v>0</v>
      </c>
      <c r="J2574" s="4" t="n">
        <v>0</v>
      </c>
      <c r="K2574" s="4" t="n">
        <v>0</v>
      </c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B2575" s="4" t="n">
        <v>26707672</v>
      </c>
      <c r="C2575" s="4" t="inlineStr">
        <is>
          <t>INFRA DE INSTALAÇÕES ELETRICAS</t>
        </is>
      </c>
      <c r="D2575" s="4" t="inlineStr">
        <is>
          <t>-</t>
        </is>
      </c>
      <c r="E2575" s="4" t="inlineStr">
        <is>
          <t>1º PAV. - TÉRREO - LOJA 06, 07, 08</t>
        </is>
      </c>
      <c r="F2575" s="119" t="n">
        <v>46546</v>
      </c>
      <c r="G2575" s="119" t="n">
        <v>46566</v>
      </c>
      <c r="H2575" s="119" t="n">
        <v>46293</v>
      </c>
      <c r="I2575" s="4" t="n">
        <v>0</v>
      </c>
      <c r="J2575" s="4" t="n">
        <v>0</v>
      </c>
      <c r="K2575" s="4" t="n">
        <v>0</v>
      </c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B2576" s="4" t="n">
        <v>29845957</v>
      </c>
      <c r="C2576" s="4" t="inlineStr">
        <is>
          <t>FIAÇÃO ELÉTRICA E ILUMINAÇÃO</t>
        </is>
      </c>
      <c r="D2576" s="4" t="inlineStr">
        <is>
          <t>-</t>
        </is>
      </c>
      <c r="E2576" s="4" t="inlineStr">
        <is>
          <t>10º PAV.</t>
        </is>
      </c>
      <c r="F2576" s="119" t="n">
        <v>46546</v>
      </c>
      <c r="G2576" s="119" t="n">
        <v>46554</v>
      </c>
      <c r="H2576" s="119" t="n">
        <v>46293</v>
      </c>
      <c r="I2576" s="4" t="n">
        <v>0</v>
      </c>
      <c r="J2576" s="4" t="n">
        <v>0</v>
      </c>
      <c r="K2576" s="4" t="n">
        <v>0</v>
      </c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B2577" s="4" t="n">
        <v>29845896</v>
      </c>
      <c r="C2577" s="4" t="inlineStr">
        <is>
          <t>PRUMADA ELÉTRICA (CABOS)</t>
        </is>
      </c>
      <c r="D2577" s="4" t="inlineStr">
        <is>
          <t>-</t>
        </is>
      </c>
      <c r="E2577" s="4" t="inlineStr">
        <is>
          <t>10º PAV.</t>
        </is>
      </c>
      <c r="F2577" s="119" t="n">
        <v>46546</v>
      </c>
      <c r="G2577" s="119" t="n">
        <v>46555</v>
      </c>
      <c r="H2577" s="119" t="n">
        <v>46293</v>
      </c>
      <c r="I2577" s="4" t="n">
        <v>0</v>
      </c>
      <c r="J2577" s="4" t="n">
        <v>0</v>
      </c>
      <c r="K2577" s="4" t="n">
        <v>0</v>
      </c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B2578" s="4" t="n">
        <v>26743393</v>
      </c>
      <c r="C2578" s="4" t="inlineStr">
        <is>
          <t>BANCADAS</t>
        </is>
      </c>
      <c r="D2578" s="4" t="inlineStr">
        <is>
          <t>-</t>
        </is>
      </c>
      <c r="E2578" s="4" t="inlineStr">
        <is>
          <t>11º PAV.</t>
        </is>
      </c>
      <c r="F2578" s="119" t="n">
        <v>46546</v>
      </c>
      <c r="G2578" s="119" t="n">
        <v>46555</v>
      </c>
      <c r="H2578" s="119" t="n">
        <v>46293</v>
      </c>
      <c r="I2578" s="4" t="n">
        <v>0</v>
      </c>
      <c r="J2578" s="4" t="n">
        <v>0</v>
      </c>
      <c r="K2578" s="4" t="n">
        <v>0</v>
      </c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B2579" s="4" t="n">
        <v>26743349</v>
      </c>
      <c r="C2579" s="4" t="inlineStr">
        <is>
          <t>REVESTIMENTOS PORCELANATO PISO</t>
        </is>
      </c>
      <c r="D2579" s="4" t="inlineStr">
        <is>
          <t>-</t>
        </is>
      </c>
      <c r="E2579" s="4" t="inlineStr">
        <is>
          <t>12º PAV.</t>
        </is>
      </c>
      <c r="F2579" s="119" t="n">
        <v>46546</v>
      </c>
      <c r="G2579" s="119" t="n">
        <v>46555</v>
      </c>
      <c r="H2579" s="119" t="n">
        <v>46293</v>
      </c>
      <c r="I2579" s="4" t="n">
        <v>0</v>
      </c>
      <c r="J2579" s="4" t="n">
        <v>0</v>
      </c>
      <c r="K2579" s="4" t="n">
        <v>0</v>
      </c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B2580" s="4" t="n">
        <v>26743296</v>
      </c>
      <c r="C2580" s="4" t="inlineStr">
        <is>
          <t>REVESTIMENTO PORCELANATO PAREDE</t>
        </is>
      </c>
      <c r="D2580" s="4" t="inlineStr">
        <is>
          <t>-</t>
        </is>
      </c>
      <c r="E2580" s="4" t="inlineStr">
        <is>
          <t>13º PAV.</t>
        </is>
      </c>
      <c r="F2580" s="119" t="n">
        <v>46546</v>
      </c>
      <c r="G2580" s="119" t="n">
        <v>46555</v>
      </c>
      <c r="H2580" s="119" t="n">
        <v>46293</v>
      </c>
      <c r="I2580" s="4" t="n">
        <v>0</v>
      </c>
      <c r="J2580" s="4" t="n">
        <v>0</v>
      </c>
      <c r="K2580" s="4" t="n">
        <v>0</v>
      </c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B2581" s="4" t="n">
        <v>26743258</v>
      </c>
      <c r="C2581" s="4" t="inlineStr">
        <is>
          <t>IMPERMEABILIZAÇÃO</t>
        </is>
      </c>
      <c r="D2581" s="4" t="inlineStr">
        <is>
          <t>-</t>
        </is>
      </c>
      <c r="E2581" s="4" t="inlineStr">
        <is>
          <t>14º PAV.</t>
        </is>
      </c>
      <c r="F2581" s="119" t="n">
        <v>46546</v>
      </c>
      <c r="G2581" s="119" t="n">
        <v>46555</v>
      </c>
      <c r="H2581" s="119" t="n">
        <v>46293</v>
      </c>
      <c r="I2581" s="4" t="n">
        <v>0</v>
      </c>
      <c r="J2581" s="4" t="n">
        <v>0</v>
      </c>
      <c r="K2581" s="4" t="n">
        <v>0</v>
      </c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B2582" s="4" t="n">
        <v>26743231</v>
      </c>
      <c r="C2582" s="4" t="inlineStr">
        <is>
          <t>DRYWALL 2º FACE</t>
        </is>
      </c>
      <c r="D2582" s="4" t="inlineStr">
        <is>
          <t>-</t>
        </is>
      </c>
      <c r="E2582" s="4" t="inlineStr">
        <is>
          <t>15º PAV.</t>
        </is>
      </c>
      <c r="F2582" s="119" t="n">
        <v>46546</v>
      </c>
      <c r="G2582" s="119" t="n">
        <v>46555</v>
      </c>
      <c r="H2582" s="119" t="n">
        <v>46293</v>
      </c>
      <c r="I2582" s="4" t="n">
        <v>0</v>
      </c>
      <c r="J2582" s="4" t="n">
        <v>0</v>
      </c>
      <c r="K2582" s="4" t="n">
        <v>0</v>
      </c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B2583" s="4" t="n">
        <v>26743195</v>
      </c>
      <c r="C2583" s="4" t="inlineStr">
        <is>
          <t>DISTRIBUIÇÃO HIDROSSANITÁRIA</t>
        </is>
      </c>
      <c r="D2583" s="4" t="inlineStr">
        <is>
          <t>-</t>
        </is>
      </c>
      <c r="E2583" s="4" t="inlineStr">
        <is>
          <t>16º PAV.</t>
        </is>
      </c>
      <c r="F2583" s="119" t="n">
        <v>46546</v>
      </c>
      <c r="G2583" s="119" t="n">
        <v>46555</v>
      </c>
      <c r="H2583" s="119" t="n">
        <v>46293</v>
      </c>
      <c r="I2583" s="4" t="n">
        <v>0</v>
      </c>
      <c r="J2583" s="4" t="n">
        <v>0</v>
      </c>
      <c r="K2583" s="4" t="n">
        <v>0</v>
      </c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B2584" s="4" t="n">
        <v>26743178</v>
      </c>
      <c r="C2584" s="4" t="inlineStr">
        <is>
          <t>DISTRIBUIÇÃO ELÉTRICA / QUADRO</t>
        </is>
      </c>
      <c r="D2584" s="4" t="inlineStr">
        <is>
          <t>-</t>
        </is>
      </c>
      <c r="E2584" s="4" t="inlineStr">
        <is>
          <t>16º PAV.</t>
        </is>
      </c>
      <c r="F2584" s="119" t="n">
        <v>46546</v>
      </c>
      <c r="G2584" s="119" t="n">
        <v>46555</v>
      </c>
      <c r="H2584" s="119" t="n">
        <v>46293</v>
      </c>
      <c r="I2584" s="4" t="n">
        <v>0</v>
      </c>
      <c r="J2584" s="4" t="n">
        <v>0</v>
      </c>
      <c r="K2584" s="4" t="n">
        <v>0</v>
      </c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B2585" s="4" t="n">
        <v>26743177</v>
      </c>
      <c r="C2585" s="4" t="inlineStr">
        <is>
          <t>INFRA DE AR CONDICIONADO</t>
        </is>
      </c>
      <c r="D2585" s="4" t="inlineStr">
        <is>
          <t>-</t>
        </is>
      </c>
      <c r="E2585" s="4" t="inlineStr">
        <is>
          <t>16º PAV.</t>
        </is>
      </c>
      <c r="F2585" s="119" t="n">
        <v>46546</v>
      </c>
      <c r="G2585" s="119" t="n">
        <v>46555</v>
      </c>
      <c r="H2585" s="119" t="n">
        <v>46293</v>
      </c>
      <c r="I2585" s="4" t="n">
        <v>0</v>
      </c>
      <c r="J2585" s="4" t="n">
        <v>0</v>
      </c>
      <c r="K2585" s="4" t="n">
        <v>0</v>
      </c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B2586" s="4" t="n">
        <v>26743196</v>
      </c>
      <c r="C2586" s="4" t="inlineStr">
        <is>
          <t>GÁS PAREDE</t>
        </is>
      </c>
      <c r="D2586" s="4" t="inlineStr">
        <is>
          <t>-</t>
        </is>
      </c>
      <c r="E2586" s="4" t="inlineStr">
        <is>
          <t>16º PAV.</t>
        </is>
      </c>
      <c r="F2586" s="119" t="n">
        <v>46546</v>
      </c>
      <c r="G2586" s="119" t="n">
        <v>46555</v>
      </c>
      <c r="H2586" s="119" t="n">
        <v>46293</v>
      </c>
      <c r="I2586" s="4" t="n">
        <v>0</v>
      </c>
      <c r="J2586" s="4" t="n">
        <v>0</v>
      </c>
      <c r="K2586" s="4" t="n">
        <v>0</v>
      </c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B2587" s="4" t="n">
        <v>26743197</v>
      </c>
      <c r="C2587" s="4" t="inlineStr">
        <is>
          <t>REDE HIDROSSANITÁRIA</t>
        </is>
      </c>
      <c r="D2587" s="4" t="inlineStr">
        <is>
          <t>-</t>
        </is>
      </c>
      <c r="E2587" s="4" t="inlineStr">
        <is>
          <t>16º PAV.</t>
        </is>
      </c>
      <c r="F2587" s="119" t="n">
        <v>46546</v>
      </c>
      <c r="G2587" s="119" t="n">
        <v>46555</v>
      </c>
      <c r="H2587" s="119" t="n">
        <v>46293</v>
      </c>
      <c r="I2587" s="4" t="n">
        <v>0</v>
      </c>
      <c r="J2587" s="4" t="n">
        <v>0</v>
      </c>
      <c r="K2587" s="4" t="n">
        <v>0</v>
      </c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B2588" s="4" t="n">
        <v>26743139</v>
      </c>
      <c r="C2588" s="4" t="inlineStr">
        <is>
          <t>DRYWALL 1º FACE</t>
        </is>
      </c>
      <c r="D2588" s="4" t="inlineStr">
        <is>
          <t>-</t>
        </is>
      </c>
      <c r="E2588" s="4" t="inlineStr">
        <is>
          <t>17º PAV.</t>
        </is>
      </c>
      <c r="F2588" s="119" t="n">
        <v>46546</v>
      </c>
      <c r="G2588" s="119" t="n">
        <v>46555</v>
      </c>
      <c r="H2588" s="119" t="n">
        <v>46293</v>
      </c>
      <c r="I2588" s="4" t="n">
        <v>0</v>
      </c>
      <c r="J2588" s="4" t="n">
        <v>0</v>
      </c>
      <c r="K2588" s="4" t="n">
        <v>0</v>
      </c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B2589" s="4" t="n">
        <v>26742909</v>
      </c>
      <c r="C2589" s="4" t="inlineStr">
        <is>
          <t>PRUMADA DE INCÊNDIO</t>
        </is>
      </c>
      <c r="D2589" s="4" t="inlineStr">
        <is>
          <t>-</t>
        </is>
      </c>
      <c r="E2589" s="4" t="inlineStr">
        <is>
          <t>24º PAV.</t>
        </is>
      </c>
      <c r="F2589" s="119" t="n">
        <v>46547</v>
      </c>
      <c r="G2589" s="119" t="n">
        <v>46556</v>
      </c>
      <c r="H2589" s="119" t="n">
        <v>46293</v>
      </c>
      <c r="I2589" s="4" t="n">
        <v>0</v>
      </c>
      <c r="J2589" s="4" t="n">
        <v>0</v>
      </c>
      <c r="K2589" s="4" t="n">
        <v>0</v>
      </c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B2590" s="4" t="n">
        <v>26742870</v>
      </c>
      <c r="C2590" s="4" t="inlineStr">
        <is>
          <t>ALVENARIA</t>
        </is>
      </c>
      <c r="D2590" s="4" t="inlineStr">
        <is>
          <t>-</t>
        </is>
      </c>
      <c r="E2590" s="4" t="inlineStr">
        <is>
          <t>25º PAV.</t>
        </is>
      </c>
      <c r="F2590" s="119" t="n">
        <v>46547</v>
      </c>
      <c r="G2590" s="119" t="n">
        <v>46556</v>
      </c>
      <c r="H2590" s="119" t="n">
        <v>46293</v>
      </c>
      <c r="I2590" s="4" t="n">
        <v>0</v>
      </c>
      <c r="J2590" s="4" t="n">
        <v>0</v>
      </c>
      <c r="K2590" s="4" t="n">
        <v>0</v>
      </c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B2591" s="4" t="n">
        <v>26743119</v>
      </c>
      <c r="C2591" s="4" t="inlineStr">
        <is>
          <t>MONTANTES DO DRYWALL</t>
        </is>
      </c>
      <c r="D2591" s="4" t="inlineStr">
        <is>
          <t>-</t>
        </is>
      </c>
      <c r="E2591" s="4" t="inlineStr">
        <is>
          <t>18º PAV.</t>
        </is>
      </c>
      <c r="F2591" s="119" t="n">
        <v>46548</v>
      </c>
      <c r="G2591" s="119" t="n">
        <v>46555</v>
      </c>
      <c r="H2591" s="119" t="n">
        <v>46293</v>
      </c>
      <c r="I2591" s="4" t="n">
        <v>0</v>
      </c>
      <c r="J2591" s="4" t="n">
        <v>0</v>
      </c>
      <c r="K2591" s="4" t="n">
        <v>0</v>
      </c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B2592" s="4" t="n">
        <v>26745026</v>
      </c>
      <c r="C2592" s="4" t="inlineStr">
        <is>
          <t>REVESTIMENTOS PORCELANATO PISO</t>
        </is>
      </c>
      <c r="D2592" s="4" t="inlineStr">
        <is>
          <t>-</t>
        </is>
      </c>
      <c r="E2592" s="4" t="inlineStr">
        <is>
          <t>1º PAV. - TÉRREO - HALL, IS, ELEVADOR COMERCIAL</t>
        </is>
      </c>
      <c r="F2592" s="119" t="n">
        <v>46549</v>
      </c>
      <c r="G2592" s="119" t="n">
        <v>46560</v>
      </c>
      <c r="H2592" s="119" t="n">
        <v>46293</v>
      </c>
      <c r="I2592" s="4" t="n">
        <v>0</v>
      </c>
      <c r="J2592" s="4" t="n">
        <v>0</v>
      </c>
      <c r="K2592" s="4" t="n">
        <v>0</v>
      </c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B2593" s="4" t="n">
        <v>36118367</v>
      </c>
      <c r="C2593" s="4" t="inlineStr">
        <is>
          <t>TRATAMENTO DE CONCRETO APARENTE</t>
        </is>
      </c>
      <c r="D2593" s="4" t="inlineStr">
        <is>
          <t>-</t>
        </is>
      </c>
      <c r="E2593" s="4" t="inlineStr">
        <is>
          <t>6º SUBSOLO</t>
        </is>
      </c>
      <c r="F2593" s="119" t="n">
        <v>46552</v>
      </c>
      <c r="G2593" s="119" t="n">
        <v>46591</v>
      </c>
      <c r="H2593" s="119" t="n">
        <v>46293</v>
      </c>
      <c r="I2593" s="4" t="n">
        <v>0</v>
      </c>
      <c r="J2593" s="4" t="n">
        <v>0</v>
      </c>
      <c r="K2593" s="4" t="n">
        <v>0</v>
      </c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B2594" s="4" t="n">
        <v>26745046</v>
      </c>
      <c r="C2594" s="4" t="inlineStr">
        <is>
          <t>MASSA CORRIDA</t>
        </is>
      </c>
      <c r="D2594" s="4" t="inlineStr">
        <is>
          <t>-</t>
        </is>
      </c>
      <c r="E2594" s="4" t="inlineStr">
        <is>
          <t>1º PAV. - TÉRREO -  HALL RES., CIRC., ELEVADORES SOCIAIS, CAIXA DE ESCADA</t>
        </is>
      </c>
      <c r="F2594" s="119" t="n">
        <v>46552</v>
      </c>
      <c r="G2594" s="119" t="n">
        <v>46561</v>
      </c>
      <c r="H2594" s="119" t="n">
        <v>46293</v>
      </c>
      <c r="I2594" s="4" t="n">
        <v>0</v>
      </c>
      <c r="J2594" s="4" t="n">
        <v>0</v>
      </c>
      <c r="K2594" s="4" t="n">
        <v>0</v>
      </c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B2595" s="4" t="n">
        <v>26743081</v>
      </c>
      <c r="C2595" s="4" t="inlineStr">
        <is>
          <t>CONTRAPISO</t>
        </is>
      </c>
      <c r="D2595" s="4" t="inlineStr">
        <is>
          <t>-</t>
        </is>
      </c>
      <c r="E2595" s="4" t="inlineStr">
        <is>
          <t>19º PAV.</t>
        </is>
      </c>
      <c r="F2595" s="119" t="n">
        <v>46552</v>
      </c>
      <c r="G2595" s="119" t="n">
        <v>46559</v>
      </c>
      <c r="H2595" s="119" t="n">
        <v>46293</v>
      </c>
      <c r="I2595" s="4" t="n">
        <v>0</v>
      </c>
      <c r="J2595" s="4" t="n">
        <v>0</v>
      </c>
      <c r="K2595" s="4" t="n">
        <v>0</v>
      </c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B2596" s="4" t="n">
        <v>26743050</v>
      </c>
      <c r="C2596" s="4" t="inlineStr">
        <is>
          <t>GÁS PISO</t>
        </is>
      </c>
      <c r="D2596" s="4" t="inlineStr">
        <is>
          <t>-</t>
        </is>
      </c>
      <c r="E2596" s="4" t="inlineStr">
        <is>
          <t>20º PAV.</t>
        </is>
      </c>
      <c r="F2596" s="119" t="n">
        <v>46552</v>
      </c>
      <c r="G2596" s="119" t="n">
        <v>46561</v>
      </c>
      <c r="H2596" s="119" t="n">
        <v>46293</v>
      </c>
      <c r="I2596" s="4" t="n">
        <v>0</v>
      </c>
      <c r="J2596" s="4" t="n">
        <v>0</v>
      </c>
      <c r="K2596" s="4" t="n">
        <v>0</v>
      </c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B2597" s="4" t="n">
        <v>26743006</v>
      </c>
      <c r="C2597" s="4" t="inlineStr">
        <is>
          <t>REBOCO INTERNO</t>
        </is>
      </c>
      <c r="D2597" s="4" t="inlineStr">
        <is>
          <t>-</t>
        </is>
      </c>
      <c r="E2597" s="4" t="inlineStr">
        <is>
          <t>21º PAV.</t>
        </is>
      </c>
      <c r="F2597" s="119" t="n">
        <v>46552</v>
      </c>
      <c r="G2597" s="119" t="n">
        <v>46561</v>
      </c>
      <c r="H2597" s="119" t="n">
        <v>46293</v>
      </c>
      <c r="I2597" s="4" t="n">
        <v>0</v>
      </c>
      <c r="J2597" s="4" t="n">
        <v>0</v>
      </c>
      <c r="K2597" s="4" t="n">
        <v>0</v>
      </c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B2598" s="4" t="n">
        <v>26742968</v>
      </c>
      <c r="C2598" s="4" t="inlineStr">
        <is>
          <t>CONTRAMARCO</t>
        </is>
      </c>
      <c r="D2598" s="4" t="inlineStr">
        <is>
          <t>-</t>
        </is>
      </c>
      <c r="E2598" s="4" t="inlineStr">
        <is>
          <t>22º PAV.</t>
        </is>
      </c>
      <c r="F2598" s="119" t="n">
        <v>46552</v>
      </c>
      <c r="G2598" s="119" t="n">
        <v>46561</v>
      </c>
      <c r="H2598" s="119" t="n">
        <v>46293</v>
      </c>
      <c r="I2598" s="4" t="n">
        <v>0</v>
      </c>
      <c r="J2598" s="4" t="n">
        <v>0</v>
      </c>
      <c r="K2598" s="4" t="n">
        <v>0</v>
      </c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B2599" s="4" t="n">
        <v>26743706</v>
      </c>
      <c r="C2599" s="4" t="inlineStr">
        <is>
          <t>INSTALAÇÕES INCÊNDIO</t>
        </is>
      </c>
      <c r="D2599" s="4" t="inlineStr">
        <is>
          <t>-</t>
        </is>
      </c>
      <c r="E2599" s="4" t="inlineStr">
        <is>
          <t>MEZANINO</t>
        </is>
      </c>
      <c r="F2599" s="119" t="n">
        <v>46553</v>
      </c>
      <c r="G2599" s="119" t="n">
        <v>46615</v>
      </c>
      <c r="H2599" s="119" t="n">
        <v>46293</v>
      </c>
      <c r="I2599" s="4" t="n">
        <v>0</v>
      </c>
      <c r="J2599" s="4" t="n">
        <v>0</v>
      </c>
      <c r="K2599" s="4" t="n">
        <v>0</v>
      </c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B2600" s="4" t="n">
        <v>26742952</v>
      </c>
      <c r="C2600" s="4" t="inlineStr">
        <is>
          <t>INSTALAÇÕES EMBUTIDAS NA ALVENARIA</t>
        </is>
      </c>
      <c r="D2600" s="4" t="inlineStr">
        <is>
          <t>-</t>
        </is>
      </c>
      <c r="E2600" s="4" t="inlineStr">
        <is>
          <t>23º PAV.</t>
        </is>
      </c>
      <c r="F2600" s="119" t="n">
        <v>46553</v>
      </c>
      <c r="G2600" s="119" t="n">
        <v>46562</v>
      </c>
      <c r="H2600" s="119" t="n">
        <v>46293</v>
      </c>
      <c r="I2600" s="4" t="n">
        <v>0</v>
      </c>
      <c r="J2600" s="4" t="n">
        <v>0</v>
      </c>
      <c r="K2600" s="4" t="n">
        <v>0</v>
      </c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B2601" s="4" t="n">
        <v>29844477</v>
      </c>
      <c r="C2601" s="4" t="inlineStr">
        <is>
          <t>TALISCAMENTO</t>
        </is>
      </c>
      <c r="D2601" s="4" t="inlineStr">
        <is>
          <t>-</t>
        </is>
      </c>
      <c r="E2601" s="4" t="inlineStr">
        <is>
          <t>23º PAV.</t>
        </is>
      </c>
      <c r="F2601" s="119" t="n">
        <v>46553</v>
      </c>
      <c r="G2601" s="119" t="n">
        <v>46561</v>
      </c>
      <c r="H2601" s="119" t="n">
        <v>46293</v>
      </c>
      <c r="I2601" s="4" t="n">
        <v>0</v>
      </c>
      <c r="J2601" s="4" t="n">
        <v>0</v>
      </c>
      <c r="K2601" s="4" t="n">
        <v>0</v>
      </c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B2602" s="4" t="n">
        <v>26742908</v>
      </c>
      <c r="C2602" s="4" t="inlineStr">
        <is>
          <t>PRUMADA HIDROSSANITÁRIA</t>
        </is>
      </c>
      <c r="D2602" s="4" t="inlineStr">
        <is>
          <t>-</t>
        </is>
      </c>
      <c r="E2602" s="4" t="inlineStr">
        <is>
          <t>24º PAV.</t>
        </is>
      </c>
      <c r="F2602" s="119" t="n">
        <v>46553</v>
      </c>
      <c r="G2602" s="119" t="n">
        <v>46562</v>
      </c>
      <c r="H2602" s="119" t="n">
        <v>46293</v>
      </c>
      <c r="I2602" s="4" t="n">
        <v>0</v>
      </c>
      <c r="J2602" s="4" t="n">
        <v>0</v>
      </c>
      <c r="K2602" s="4" t="n">
        <v>0</v>
      </c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B2603" s="4" t="n">
        <v>29844653</v>
      </c>
      <c r="C2603" s="4" t="inlineStr">
        <is>
          <t>PRUMADA ELÉTRICA (INFRA)</t>
        </is>
      </c>
      <c r="D2603" s="4" t="inlineStr">
        <is>
          <t>-</t>
        </is>
      </c>
      <c r="E2603" s="4" t="inlineStr">
        <is>
          <t>24º PAV.</t>
        </is>
      </c>
      <c r="F2603" s="119" t="n">
        <v>46553</v>
      </c>
      <c r="G2603" s="119" t="n">
        <v>46562</v>
      </c>
      <c r="H2603" s="119" t="n">
        <v>46293</v>
      </c>
      <c r="I2603" s="4" t="n">
        <v>0</v>
      </c>
      <c r="J2603" s="4" t="n">
        <v>0</v>
      </c>
      <c r="K2603" s="4" t="n">
        <v>0</v>
      </c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B2604" s="4" t="n">
        <v>26736505</v>
      </c>
      <c r="C2604" s="4" t="inlineStr">
        <is>
          <t>ESTRUTURA TORRE - MEDIÇÃO</t>
        </is>
      </c>
      <c r="D2604" s="4" t="inlineStr">
        <is>
          <t>-</t>
        </is>
      </c>
      <c r="E2604" s="4" t="inlineStr">
        <is>
          <t>COB</t>
        </is>
      </c>
      <c r="F2604" s="119" t="n">
        <v>46554</v>
      </c>
      <c r="G2604" s="119" t="n">
        <v>46581</v>
      </c>
      <c r="H2604" s="119" t="n">
        <v>46293</v>
      </c>
      <c r="I2604" s="4" t="n">
        <v>0</v>
      </c>
      <c r="J2604" s="4" t="n">
        <v>0</v>
      </c>
      <c r="K2604" s="4" t="n">
        <v>0</v>
      </c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B2605" s="4" t="n">
        <v>9522199</v>
      </c>
      <c r="C2605" s="4" t="inlineStr">
        <is>
          <t>ESTRUTURA TORRE - MEDIÇÃO</t>
        </is>
      </c>
      <c r="D2605" s="4" t="inlineStr">
        <is>
          <t>Forma Pilar</t>
        </is>
      </c>
      <c r="E2605" s="4" t="inlineStr">
        <is>
          <t>COB</t>
        </is>
      </c>
      <c r="F2605" s="119" t="n">
        <v>46554</v>
      </c>
      <c r="G2605" s="119" t="n">
        <v>46566</v>
      </c>
      <c r="H2605" s="119" t="n">
        <v>46293</v>
      </c>
      <c r="I2605" s="4" t="n">
        <v>0</v>
      </c>
      <c r="J2605" s="4" t="n">
        <v>0</v>
      </c>
      <c r="K2605" s="4" t="n">
        <v>0</v>
      </c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B2606" s="4" t="n">
        <v>9522200</v>
      </c>
      <c r="C2606" s="4" t="inlineStr">
        <is>
          <t>ESTRUTURA TORRE - MEDIÇÃO</t>
        </is>
      </c>
      <c r="D2606" s="4" t="inlineStr">
        <is>
          <t>Armação Pilar</t>
        </is>
      </c>
      <c r="E2606" s="4" t="inlineStr">
        <is>
          <t>COB</t>
        </is>
      </c>
      <c r="F2606" s="119" t="n">
        <v>46554</v>
      </c>
      <c r="G2606" s="119" t="n">
        <v>46566</v>
      </c>
      <c r="H2606" s="119" t="n">
        <v>46293</v>
      </c>
      <c r="I2606" s="4" t="n">
        <v>0</v>
      </c>
      <c r="J2606" s="4" t="n">
        <v>0</v>
      </c>
      <c r="K2606" s="4" t="n">
        <v>0</v>
      </c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B2607" s="4" t="n">
        <v>9522201</v>
      </c>
      <c r="C2607" s="4" t="inlineStr">
        <is>
          <t>ESTRUTURA TORRE - MEDIÇÃO</t>
        </is>
      </c>
      <c r="D2607" s="4" t="inlineStr">
        <is>
          <t>Escoramento</t>
        </is>
      </c>
      <c r="E2607" s="4" t="inlineStr">
        <is>
          <t>COB</t>
        </is>
      </c>
      <c r="F2607" s="119" t="n">
        <v>46555</v>
      </c>
      <c r="G2607" s="119" t="n">
        <v>46560</v>
      </c>
      <c r="H2607" s="119" t="n">
        <v>46293</v>
      </c>
      <c r="I2607" s="4" t="n">
        <v>0</v>
      </c>
      <c r="J2607" s="4" t="n">
        <v>0</v>
      </c>
      <c r="K2607" s="4" t="n">
        <v>0</v>
      </c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B2608" s="4" t="n">
        <v>9522202</v>
      </c>
      <c r="C2608" s="4" t="inlineStr">
        <is>
          <t>ESTRUTURA TORRE - MEDIÇÃO</t>
        </is>
      </c>
      <c r="D2608" s="4" t="inlineStr">
        <is>
          <t>Concretagem Pilar</t>
        </is>
      </c>
      <c r="E2608" s="4" t="inlineStr">
        <is>
          <t>COB</t>
        </is>
      </c>
      <c r="F2608" s="119" t="n">
        <v>46556</v>
      </c>
      <c r="G2608" s="119" t="n">
        <v>46556</v>
      </c>
      <c r="H2608" s="119" t="n">
        <v>46293</v>
      </c>
      <c r="I2608" s="4" t="n">
        <v>0</v>
      </c>
      <c r="J2608" s="4" t="n">
        <v>0</v>
      </c>
      <c r="K2608" s="4" t="n">
        <v>0</v>
      </c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B2609" s="4" t="n">
        <v>9522203</v>
      </c>
      <c r="C2609" s="4" t="inlineStr">
        <is>
          <t>ESTRUTURA TORRE - MEDIÇÃO</t>
        </is>
      </c>
      <c r="D2609" s="4" t="inlineStr">
        <is>
          <t>Forma Vigas e Lajes</t>
        </is>
      </c>
      <c r="E2609" s="4" t="inlineStr">
        <is>
          <t>COB</t>
        </is>
      </c>
      <c r="F2609" s="119" t="n">
        <v>46559</v>
      </c>
      <c r="G2609" s="119" t="n">
        <v>46577</v>
      </c>
      <c r="H2609" s="119" t="n">
        <v>46293</v>
      </c>
      <c r="I2609" s="4" t="n">
        <v>0</v>
      </c>
      <c r="J2609" s="4" t="n">
        <v>0</v>
      </c>
      <c r="K2609" s="4" t="n">
        <v>0</v>
      </c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B2610" s="4" t="n">
        <v>9522204</v>
      </c>
      <c r="C2610" s="4" t="inlineStr">
        <is>
          <t>ESTRUTURA TORRE - MEDIÇÃO</t>
        </is>
      </c>
      <c r="D2610" s="4" t="inlineStr">
        <is>
          <t>Armação Vigas e Lajes</t>
        </is>
      </c>
      <c r="E2610" s="4" t="inlineStr">
        <is>
          <t>COB</t>
        </is>
      </c>
      <c r="F2610" s="119" t="n">
        <v>46560</v>
      </c>
      <c r="G2610" s="119" t="n">
        <v>46577</v>
      </c>
      <c r="H2610" s="119" t="n">
        <v>46293</v>
      </c>
      <c r="I2610" s="4" t="n">
        <v>0</v>
      </c>
      <c r="J2610" s="4" t="n">
        <v>0</v>
      </c>
      <c r="K2610" s="4" t="n">
        <v>0</v>
      </c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B2611" s="4" t="n">
        <v>9522205</v>
      </c>
      <c r="C2611" s="4" t="inlineStr">
        <is>
          <t>ESTRUTURA TORRE - MEDIÇÃO</t>
        </is>
      </c>
      <c r="D2611" s="4" t="inlineStr">
        <is>
          <t>Passagem Hidráulica</t>
        </is>
      </c>
      <c r="E2611" s="4" t="inlineStr">
        <is>
          <t>COB</t>
        </is>
      </c>
      <c r="F2611" s="119" t="n">
        <v>46580</v>
      </c>
      <c r="G2611" s="119" t="n">
        <v>46580</v>
      </c>
      <c r="H2611" s="119" t="n">
        <v>46293</v>
      </c>
      <c r="I2611" s="4" t="n">
        <v>0</v>
      </c>
      <c r="J2611" s="4" t="n">
        <v>0</v>
      </c>
      <c r="K2611" s="4" t="n">
        <v>0</v>
      </c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B2612" s="4" t="n">
        <v>9522206</v>
      </c>
      <c r="C2612" s="4" t="inlineStr">
        <is>
          <t>ESTRUTURA TORRE - MEDIÇÃO</t>
        </is>
      </c>
      <c r="D2612" s="4" t="inlineStr">
        <is>
          <t>Passagem Elétrica</t>
        </is>
      </c>
      <c r="E2612" s="4" t="inlineStr">
        <is>
          <t>COB</t>
        </is>
      </c>
      <c r="F2612" s="119" t="n">
        <v>46580</v>
      </c>
      <c r="G2612" s="119" t="n">
        <v>46580</v>
      </c>
      <c r="H2612" s="119" t="n">
        <v>46293</v>
      </c>
      <c r="I2612" s="4" t="n">
        <v>0</v>
      </c>
      <c r="J2612" s="4" t="n">
        <v>0</v>
      </c>
      <c r="K2612" s="4" t="n">
        <v>0</v>
      </c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B2613" s="4" t="n">
        <v>9522207</v>
      </c>
      <c r="C2613" s="4" t="inlineStr">
        <is>
          <t>ESTRUTURA TORRE - MEDIÇÃO</t>
        </is>
      </c>
      <c r="D2613" s="4" t="inlineStr">
        <is>
          <t>Concretagem</t>
        </is>
      </c>
      <c r="E2613" s="4" t="inlineStr">
        <is>
          <t>COB</t>
        </is>
      </c>
      <c r="F2613" s="119" t="n">
        <v>46581</v>
      </c>
      <c r="G2613" s="119" t="n">
        <v>46581</v>
      </c>
      <c r="H2613" s="119" t="n">
        <v>46293</v>
      </c>
      <c r="I2613" s="4" t="n">
        <v>0</v>
      </c>
      <c r="J2613" s="4" t="n">
        <v>0</v>
      </c>
      <c r="K2613" s="4" t="n">
        <v>0</v>
      </c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B2614" s="4" t="n">
        <v>26707641</v>
      </c>
      <c r="C2614" s="4" t="inlineStr">
        <is>
          <t>MASSA CORRIDA</t>
        </is>
      </c>
      <c r="D2614" s="4" t="inlineStr">
        <is>
          <t>-</t>
        </is>
      </c>
      <c r="E2614" s="4" t="inlineStr">
        <is>
          <t>1º PAV. - TÉRREO - LOJA 09, 10, 11</t>
        </is>
      </c>
      <c r="F2614" s="119" t="n">
        <v>46555</v>
      </c>
      <c r="G2614" s="119" t="n">
        <v>46575</v>
      </c>
      <c r="H2614" s="119" t="n">
        <v>46293</v>
      </c>
      <c r="I2614" s="4" t="n">
        <v>0</v>
      </c>
      <c r="J2614" s="4" t="n">
        <v>0</v>
      </c>
      <c r="K2614" s="4" t="n">
        <v>0</v>
      </c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B2615" s="4" t="n">
        <v>26743496</v>
      </c>
      <c r="C2615" s="4" t="inlineStr">
        <is>
          <t>PINTURA 1º DEMÃO</t>
        </is>
      </c>
      <c r="D2615" s="4" t="inlineStr">
        <is>
          <t>-</t>
        </is>
      </c>
      <c r="E2615" s="4" t="inlineStr">
        <is>
          <t>8º PAV.</t>
        </is>
      </c>
      <c r="F2615" s="119" t="n">
        <v>46555</v>
      </c>
      <c r="G2615" s="119" t="n">
        <v>46566</v>
      </c>
      <c r="H2615" s="119" t="n">
        <v>46293</v>
      </c>
      <c r="I2615" s="4" t="n">
        <v>0</v>
      </c>
      <c r="J2615" s="4" t="n">
        <v>0</v>
      </c>
      <c r="K2615" s="4" t="n">
        <v>0</v>
      </c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B2616" s="4" t="n">
        <v>26743458</v>
      </c>
      <c r="C2616" s="4" t="inlineStr">
        <is>
          <t>MASSA CORRIDA</t>
        </is>
      </c>
      <c r="D2616" s="4" t="inlineStr">
        <is>
          <t>-</t>
        </is>
      </c>
      <c r="E2616" s="4" t="inlineStr">
        <is>
          <t>9º PAV.</t>
        </is>
      </c>
      <c r="F2616" s="119" t="n">
        <v>46555</v>
      </c>
      <c r="G2616" s="119" t="n">
        <v>46566</v>
      </c>
      <c r="H2616" s="119" t="n">
        <v>46293</v>
      </c>
      <c r="I2616" s="4" t="n">
        <v>0</v>
      </c>
      <c r="J2616" s="4" t="n">
        <v>0</v>
      </c>
      <c r="K2616" s="4" t="n">
        <v>0</v>
      </c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B2617" s="4" t="n">
        <v>26743428</v>
      </c>
      <c r="C2617" s="4" t="inlineStr">
        <is>
          <t>FORRO</t>
        </is>
      </c>
      <c r="D2617" s="4" t="inlineStr">
        <is>
          <t>-</t>
        </is>
      </c>
      <c r="E2617" s="4" t="inlineStr">
        <is>
          <t>10º PAV.</t>
        </is>
      </c>
      <c r="F2617" s="119" t="n">
        <v>46555</v>
      </c>
      <c r="G2617" s="119" t="n">
        <v>46566</v>
      </c>
      <c r="H2617" s="119" t="n">
        <v>46293</v>
      </c>
      <c r="I2617" s="4" t="n">
        <v>0</v>
      </c>
      <c r="J2617" s="4" t="n">
        <v>0</v>
      </c>
      <c r="K2617" s="4" t="n">
        <v>0</v>
      </c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B2618" s="4" t="n">
        <v>29844392</v>
      </c>
      <c r="C2618" s="4" t="inlineStr">
        <is>
          <t>ENCUNHAMENTO</t>
        </is>
      </c>
      <c r="D2618" s="4" t="inlineStr">
        <is>
          <t>-</t>
        </is>
      </c>
      <c r="E2618" s="4" t="inlineStr">
        <is>
          <t>24º PAV.</t>
        </is>
      </c>
      <c r="F2618" s="119" t="n">
        <v>46555</v>
      </c>
      <c r="G2618" s="119" t="n">
        <v>46566</v>
      </c>
      <c r="H2618" s="119" t="n">
        <v>46293</v>
      </c>
      <c r="I2618" s="4" t="n">
        <v>0</v>
      </c>
      <c r="J2618" s="4" t="n">
        <v>0</v>
      </c>
      <c r="K2618" s="4" t="n">
        <v>0</v>
      </c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B2619" s="4" t="n">
        <v>26707709</v>
      </c>
      <c r="C2619" s="4" t="inlineStr">
        <is>
          <t>LIMPEZA GROSSA</t>
        </is>
      </c>
      <c r="D2619" s="4" t="inlineStr">
        <is>
          <t>-</t>
        </is>
      </c>
      <c r="E2619" s="4" t="inlineStr">
        <is>
          <t>1º PAV. - TÉRREO - LOJA 01, 02, 03</t>
        </is>
      </c>
      <c r="F2619" s="119" t="n">
        <v>46556</v>
      </c>
      <c r="G2619" s="119" t="n">
        <v>46576</v>
      </c>
      <c r="H2619" s="119" t="n">
        <v>46293</v>
      </c>
      <c r="I2619" s="4" t="n">
        <v>0</v>
      </c>
      <c r="J2619" s="4" t="n">
        <v>0</v>
      </c>
      <c r="K2619" s="4" t="n">
        <v>0</v>
      </c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B2620" s="4" t="n">
        <v>26707704</v>
      </c>
      <c r="C2620" s="4" t="inlineStr">
        <is>
          <t>COMUNICAÇÃO E ALARME</t>
        </is>
      </c>
      <c r="D2620" s="4" t="inlineStr">
        <is>
          <t>-</t>
        </is>
      </c>
      <c r="E2620" s="4" t="inlineStr">
        <is>
          <t>1º PAV. - TÉRREO - LOJA 01, 02, 03</t>
        </is>
      </c>
      <c r="F2620" s="119" t="n">
        <v>46556</v>
      </c>
      <c r="G2620" s="119" t="n">
        <v>46576</v>
      </c>
      <c r="H2620" s="119" t="n">
        <v>46293</v>
      </c>
      <c r="I2620" s="4" t="n">
        <v>0</v>
      </c>
      <c r="J2620" s="4" t="n">
        <v>0</v>
      </c>
      <c r="K2620" s="4" t="n">
        <v>0</v>
      </c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B2621" s="4" t="n">
        <v>26707685</v>
      </c>
      <c r="C2621" s="4" t="inlineStr">
        <is>
          <t>PINTURA 1º DEMÃO</t>
        </is>
      </c>
      <c r="D2621" s="4" t="inlineStr">
        <is>
          <t>-</t>
        </is>
      </c>
      <c r="E2621" s="4" t="inlineStr">
        <is>
          <t>1º PAV. - TÉRREO - LOJA 04 E 05</t>
        </is>
      </c>
      <c r="F2621" s="119" t="n">
        <v>46556</v>
      </c>
      <c r="G2621" s="119" t="n">
        <v>46576</v>
      </c>
      <c r="H2621" s="119" t="n">
        <v>46293</v>
      </c>
      <c r="I2621" s="4" t="n">
        <v>0</v>
      </c>
      <c r="J2621" s="4" t="n">
        <v>0</v>
      </c>
      <c r="K2621" s="4" t="n">
        <v>0</v>
      </c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B2622" s="4" t="n">
        <v>26744727</v>
      </c>
      <c r="C2622" s="4" t="inlineStr">
        <is>
          <t>PRUMADA DE INCÊNDIO</t>
        </is>
      </c>
      <c r="D2622" s="4" t="inlineStr">
        <is>
          <t>-</t>
        </is>
      </c>
      <c r="E2622" s="4" t="inlineStr">
        <is>
          <t>3º PV. PILOTIS - IS E VESTIÁRIOS</t>
        </is>
      </c>
      <c r="F2622" s="119" t="n">
        <v>46556</v>
      </c>
      <c r="G2622" s="119" t="n">
        <v>46569</v>
      </c>
      <c r="H2622" s="119" t="n">
        <v>46293</v>
      </c>
      <c r="I2622" s="4" t="n">
        <v>0</v>
      </c>
      <c r="J2622" s="4" t="n">
        <v>0</v>
      </c>
      <c r="K2622" s="4" t="n">
        <v>0</v>
      </c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B2623" s="4" t="n">
        <v>26744693</v>
      </c>
      <c r="C2623" s="4" t="inlineStr">
        <is>
          <t>ALVENARIA</t>
        </is>
      </c>
      <c r="D2623" s="4" t="inlineStr">
        <is>
          <t>-</t>
        </is>
      </c>
      <c r="E2623" s="4" t="inlineStr">
        <is>
          <t>3º PV. PILOTIS - HALL, ELEVADORES E CAIXA DE ESCADA</t>
        </is>
      </c>
      <c r="F2623" s="119" t="n">
        <v>46556</v>
      </c>
      <c r="G2623" s="119" t="n">
        <v>46617</v>
      </c>
      <c r="H2623" s="119" t="n">
        <v>46293</v>
      </c>
      <c r="I2623" s="4" t="n">
        <v>0</v>
      </c>
      <c r="J2623" s="4" t="n">
        <v>0</v>
      </c>
      <c r="K2623" s="4" t="n">
        <v>0</v>
      </c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B2624" s="4" t="n">
        <v>29845958</v>
      </c>
      <c r="C2624" s="4" t="inlineStr">
        <is>
          <t>FIAÇÃO ELÉTRICA E ILUMINAÇÃO</t>
        </is>
      </c>
      <c r="D2624" s="4" t="inlineStr">
        <is>
          <t>-</t>
        </is>
      </c>
      <c r="E2624" s="4" t="inlineStr">
        <is>
          <t>11º PAV.</t>
        </is>
      </c>
      <c r="F2624" s="119" t="n">
        <v>46556</v>
      </c>
      <c r="G2624" s="119" t="n">
        <v>46566</v>
      </c>
      <c r="H2624" s="119" t="n">
        <v>46293</v>
      </c>
      <c r="I2624" s="4" t="n">
        <v>0</v>
      </c>
      <c r="J2624" s="4" t="n">
        <v>0</v>
      </c>
      <c r="K2624" s="4" t="n">
        <v>0</v>
      </c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B2625" s="4" t="n">
        <v>29845897</v>
      </c>
      <c r="C2625" s="4" t="inlineStr">
        <is>
          <t>PRUMADA ELÉTRICA (CABOS)</t>
        </is>
      </c>
      <c r="D2625" s="4" t="inlineStr">
        <is>
          <t>-</t>
        </is>
      </c>
      <c r="E2625" s="4" t="inlineStr">
        <is>
          <t>11º PAV.</t>
        </is>
      </c>
      <c r="F2625" s="119" t="n">
        <v>46556</v>
      </c>
      <c r="G2625" s="119" t="n">
        <v>46567</v>
      </c>
      <c r="H2625" s="119" t="n">
        <v>46293</v>
      </c>
      <c r="I2625" s="4" t="n">
        <v>0</v>
      </c>
      <c r="J2625" s="4" t="n">
        <v>0</v>
      </c>
      <c r="K2625" s="4" t="n">
        <v>0</v>
      </c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B2626" s="4" t="n">
        <v>26743356</v>
      </c>
      <c r="C2626" s="4" t="inlineStr">
        <is>
          <t>BANCADAS</t>
        </is>
      </c>
      <c r="D2626" s="4" t="inlineStr">
        <is>
          <t>-</t>
        </is>
      </c>
      <c r="E2626" s="4" t="inlineStr">
        <is>
          <t>12º PAV.</t>
        </is>
      </c>
      <c r="F2626" s="119" t="n">
        <v>46556</v>
      </c>
      <c r="G2626" s="119" t="n">
        <v>46567</v>
      </c>
      <c r="H2626" s="119" t="n">
        <v>46293</v>
      </c>
      <c r="I2626" s="4" t="n">
        <v>0</v>
      </c>
      <c r="J2626" s="4" t="n">
        <v>0</v>
      </c>
      <c r="K2626" s="4" t="n">
        <v>0</v>
      </c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B2627" s="4" t="n">
        <v>26743312</v>
      </c>
      <c r="C2627" s="4" t="inlineStr">
        <is>
          <t>REVESTIMENTOS PORCELANATO PISO</t>
        </is>
      </c>
      <c r="D2627" s="4" t="inlineStr">
        <is>
          <t>-</t>
        </is>
      </c>
      <c r="E2627" s="4" t="inlineStr">
        <is>
          <t>13º PAV.</t>
        </is>
      </c>
      <c r="F2627" s="119" t="n">
        <v>46556</v>
      </c>
      <c r="G2627" s="119" t="n">
        <v>46567</v>
      </c>
      <c r="H2627" s="119" t="n">
        <v>46293</v>
      </c>
      <c r="I2627" s="4" t="n">
        <v>0</v>
      </c>
      <c r="J2627" s="4" t="n">
        <v>0</v>
      </c>
      <c r="K2627" s="4" t="n">
        <v>0</v>
      </c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B2628" s="4" t="n">
        <v>26743259</v>
      </c>
      <c r="C2628" s="4" t="inlineStr">
        <is>
          <t>REVESTIMENTO PORCELANATO PAREDE</t>
        </is>
      </c>
      <c r="D2628" s="4" t="inlineStr">
        <is>
          <t>-</t>
        </is>
      </c>
      <c r="E2628" s="4" t="inlineStr">
        <is>
          <t>14º PAV.</t>
        </is>
      </c>
      <c r="F2628" s="119" t="n">
        <v>46556</v>
      </c>
      <c r="G2628" s="119" t="n">
        <v>46567</v>
      </c>
      <c r="H2628" s="119" t="n">
        <v>46293</v>
      </c>
      <c r="I2628" s="4" t="n">
        <v>0</v>
      </c>
      <c r="J2628" s="4" t="n">
        <v>0</v>
      </c>
      <c r="K2628" s="4" t="n">
        <v>0</v>
      </c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B2629" s="4" t="n">
        <v>26743221</v>
      </c>
      <c r="C2629" s="4" t="inlineStr">
        <is>
          <t>IMPERMEABILIZAÇÃO</t>
        </is>
      </c>
      <c r="D2629" s="4" t="inlineStr">
        <is>
          <t>-</t>
        </is>
      </c>
      <c r="E2629" s="4" t="inlineStr">
        <is>
          <t>15º PAV.</t>
        </is>
      </c>
      <c r="F2629" s="119" t="n">
        <v>46556</v>
      </c>
      <c r="G2629" s="119" t="n">
        <v>46567</v>
      </c>
      <c r="H2629" s="119" t="n">
        <v>46293</v>
      </c>
      <c r="I2629" s="4" t="n">
        <v>0</v>
      </c>
      <c r="J2629" s="4" t="n">
        <v>0</v>
      </c>
      <c r="K2629" s="4" t="n">
        <v>0</v>
      </c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B2630" s="4" t="n">
        <v>26743194</v>
      </c>
      <c r="C2630" s="4" t="inlineStr">
        <is>
          <t>DRYWALL 2º FACE</t>
        </is>
      </c>
      <c r="D2630" s="4" t="inlineStr">
        <is>
          <t>-</t>
        </is>
      </c>
      <c r="E2630" s="4" t="inlineStr">
        <is>
          <t>16º PAV.</t>
        </is>
      </c>
      <c r="F2630" s="119" t="n">
        <v>46556</v>
      </c>
      <c r="G2630" s="119" t="n">
        <v>46567</v>
      </c>
      <c r="H2630" s="119" t="n">
        <v>46293</v>
      </c>
      <c r="I2630" s="4" t="n">
        <v>0</v>
      </c>
      <c r="J2630" s="4" t="n">
        <v>0</v>
      </c>
      <c r="K2630" s="4" t="n">
        <v>0</v>
      </c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B2631" s="4" t="n">
        <v>26743158</v>
      </c>
      <c r="C2631" s="4" t="inlineStr">
        <is>
          <t>DISTRIBUIÇÃO HIDROSSANITÁRIA</t>
        </is>
      </c>
      <c r="D2631" s="4" t="inlineStr">
        <is>
          <t>-</t>
        </is>
      </c>
      <c r="E2631" s="4" t="inlineStr">
        <is>
          <t>17º PAV.</t>
        </is>
      </c>
      <c r="F2631" s="119" t="n">
        <v>46556</v>
      </c>
      <c r="G2631" s="119" t="n">
        <v>46567</v>
      </c>
      <c r="H2631" s="119" t="n">
        <v>46293</v>
      </c>
      <c r="I2631" s="4" t="n">
        <v>0</v>
      </c>
      <c r="J2631" s="4" t="n">
        <v>0</v>
      </c>
      <c r="K2631" s="4" t="n">
        <v>0</v>
      </c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B2632" s="4" t="n">
        <v>26743141</v>
      </c>
      <c r="C2632" s="4" t="inlineStr">
        <is>
          <t>DISTRIBUIÇÃO ELÉTRICA / QUADRO</t>
        </is>
      </c>
      <c r="D2632" s="4" t="inlineStr">
        <is>
          <t>-</t>
        </is>
      </c>
      <c r="E2632" s="4" t="inlineStr">
        <is>
          <t>17º PAV.</t>
        </is>
      </c>
      <c r="F2632" s="119" t="n">
        <v>46556</v>
      </c>
      <c r="G2632" s="119" t="n">
        <v>46567</v>
      </c>
      <c r="H2632" s="119" t="n">
        <v>46293</v>
      </c>
      <c r="I2632" s="4" t="n">
        <v>0</v>
      </c>
      <c r="J2632" s="4" t="n">
        <v>0</v>
      </c>
      <c r="K2632" s="4" t="n">
        <v>0</v>
      </c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B2633" s="4" t="n">
        <v>26743140</v>
      </c>
      <c r="C2633" s="4" t="inlineStr">
        <is>
          <t>INFRA DE AR CONDICIONADO</t>
        </is>
      </c>
      <c r="D2633" s="4" t="inlineStr">
        <is>
          <t>-</t>
        </is>
      </c>
      <c r="E2633" s="4" t="inlineStr">
        <is>
          <t>17º PAV.</t>
        </is>
      </c>
      <c r="F2633" s="119" t="n">
        <v>46556</v>
      </c>
      <c r="G2633" s="119" t="n">
        <v>46567</v>
      </c>
      <c r="H2633" s="119" t="n">
        <v>46293</v>
      </c>
      <c r="I2633" s="4" t="n">
        <v>0</v>
      </c>
      <c r="J2633" s="4" t="n">
        <v>0</v>
      </c>
      <c r="K2633" s="4" t="n">
        <v>0</v>
      </c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B2634" s="4" t="n">
        <v>26743159</v>
      </c>
      <c r="C2634" s="4" t="inlineStr">
        <is>
          <t>GÁS PAREDE</t>
        </is>
      </c>
      <c r="D2634" s="4" t="inlineStr">
        <is>
          <t>-</t>
        </is>
      </c>
      <c r="E2634" s="4" t="inlineStr">
        <is>
          <t>17º PAV.</t>
        </is>
      </c>
      <c r="F2634" s="119" t="n">
        <v>46556</v>
      </c>
      <c r="G2634" s="119" t="n">
        <v>46567</v>
      </c>
      <c r="H2634" s="119" t="n">
        <v>46293</v>
      </c>
      <c r="I2634" s="4" t="n">
        <v>0</v>
      </c>
      <c r="J2634" s="4" t="n">
        <v>0</v>
      </c>
      <c r="K2634" s="4" t="n">
        <v>0</v>
      </c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B2635" s="4" t="n">
        <v>26743160</v>
      </c>
      <c r="C2635" s="4" t="inlineStr">
        <is>
          <t>REDE HIDROSSANITÁRIA</t>
        </is>
      </c>
      <c r="D2635" s="4" t="inlineStr">
        <is>
          <t>-</t>
        </is>
      </c>
      <c r="E2635" s="4" t="inlineStr">
        <is>
          <t>17º PAV.</t>
        </is>
      </c>
      <c r="F2635" s="119" t="n">
        <v>46556</v>
      </c>
      <c r="G2635" s="119" t="n">
        <v>46567</v>
      </c>
      <c r="H2635" s="119" t="n">
        <v>46293</v>
      </c>
      <c r="I2635" s="4" t="n">
        <v>0</v>
      </c>
      <c r="J2635" s="4" t="n">
        <v>0</v>
      </c>
      <c r="K2635" s="4" t="n">
        <v>0</v>
      </c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B2636" s="4" t="n">
        <v>26743102</v>
      </c>
      <c r="C2636" s="4" t="inlineStr">
        <is>
          <t>DRYWALL 1º FACE</t>
        </is>
      </c>
      <c r="D2636" s="4" t="inlineStr">
        <is>
          <t>-</t>
        </is>
      </c>
      <c r="E2636" s="4" t="inlineStr">
        <is>
          <t>18º PAV.</t>
        </is>
      </c>
      <c r="F2636" s="119" t="n">
        <v>46556</v>
      </c>
      <c r="G2636" s="119" t="n">
        <v>46567</v>
      </c>
      <c r="H2636" s="119" t="n">
        <v>46293</v>
      </c>
      <c r="I2636" s="4" t="n">
        <v>0</v>
      </c>
      <c r="J2636" s="4" t="n">
        <v>0</v>
      </c>
      <c r="K2636" s="4" t="n">
        <v>0</v>
      </c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B2637" s="4" t="n">
        <v>26745136</v>
      </c>
      <c r="C2637" s="4" t="inlineStr">
        <is>
          <t>REBOCO INTERNO</t>
        </is>
      </c>
      <c r="D2637" s="4" t="inlineStr">
        <is>
          <t>-</t>
        </is>
      </c>
      <c r="E2637" s="4" t="inlineStr">
        <is>
          <t>2º PV. - ESCADAS LATERAIS</t>
        </is>
      </c>
      <c r="F2637" s="119" t="n">
        <v>46559</v>
      </c>
      <c r="G2637" s="119" t="n">
        <v>46577</v>
      </c>
      <c r="H2637" s="119" t="n">
        <v>46293</v>
      </c>
      <c r="I2637" s="4" t="n">
        <v>0</v>
      </c>
      <c r="J2637" s="4" t="n">
        <v>0</v>
      </c>
      <c r="K2637" s="4" t="n">
        <v>0</v>
      </c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B2638" s="4" t="n">
        <v>26707627</v>
      </c>
      <c r="C2638" s="4" t="inlineStr">
        <is>
          <t>ALVENARIA</t>
        </is>
      </c>
      <c r="D2638" s="4" t="inlineStr">
        <is>
          <t>-</t>
        </is>
      </c>
      <c r="E2638" s="4" t="inlineStr">
        <is>
          <t>2º PV. - LOJA 01, 02 E 03</t>
        </is>
      </c>
      <c r="F2638" s="119" t="n">
        <v>46559</v>
      </c>
      <c r="G2638" s="119" t="n">
        <v>46588</v>
      </c>
      <c r="H2638" s="119" t="n">
        <v>46293</v>
      </c>
      <c r="I2638" s="4" t="n">
        <v>0</v>
      </c>
      <c r="J2638" s="4" t="n">
        <v>0</v>
      </c>
      <c r="K2638" s="4" t="n">
        <v>0</v>
      </c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B2639" s="4" t="n">
        <v>26742872</v>
      </c>
      <c r="C2639" s="4" t="inlineStr">
        <is>
          <t>PRUMADA DE INCÊNDIO</t>
        </is>
      </c>
      <c r="D2639" s="4" t="inlineStr">
        <is>
          <t>-</t>
        </is>
      </c>
      <c r="E2639" s="4" t="inlineStr">
        <is>
          <t>25º PAV.</t>
        </is>
      </c>
      <c r="F2639" s="119" t="n">
        <v>46559</v>
      </c>
      <c r="G2639" s="119" t="n">
        <v>46568</v>
      </c>
      <c r="H2639" s="119" t="n">
        <v>46293</v>
      </c>
      <c r="I2639" s="4" t="n">
        <v>0</v>
      </c>
      <c r="J2639" s="4" t="n">
        <v>0</v>
      </c>
      <c r="K2639" s="4" t="n">
        <v>0</v>
      </c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B2640" s="4" t="n">
        <v>26742833</v>
      </c>
      <c r="C2640" s="4" t="inlineStr">
        <is>
          <t>ALVENARIA</t>
        </is>
      </c>
      <c r="D2640" s="4" t="inlineStr">
        <is>
          <t>-</t>
        </is>
      </c>
      <c r="E2640" s="4" t="inlineStr">
        <is>
          <t>26º PAV.</t>
        </is>
      </c>
      <c r="F2640" s="119" t="n">
        <v>46559</v>
      </c>
      <c r="G2640" s="119" t="n">
        <v>46568</v>
      </c>
      <c r="H2640" s="119" t="n">
        <v>46293</v>
      </c>
      <c r="I2640" s="4" t="n">
        <v>0</v>
      </c>
      <c r="J2640" s="4" t="n">
        <v>0</v>
      </c>
      <c r="K2640" s="4" t="n">
        <v>0</v>
      </c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B2641" s="4" t="n">
        <v>26250037</v>
      </c>
      <c r="C2641" s="4" t="inlineStr">
        <is>
          <t>REBOCO DE FACHADA - FASE 2</t>
        </is>
      </c>
      <c r="D2641" s="4" t="inlineStr">
        <is>
          <t>-</t>
        </is>
      </c>
      <c r="E2641" s="4" t="inlineStr">
        <is>
          <t>FACHADA - ALAMEDA</t>
        </is>
      </c>
      <c r="F2641" s="119" t="n">
        <v>46559</v>
      </c>
      <c r="G2641" s="119" t="n">
        <v>46700</v>
      </c>
      <c r="H2641" s="119" t="n">
        <v>46293</v>
      </c>
      <c r="I2641" s="4" t="n">
        <v>0</v>
      </c>
      <c r="J2641" s="4" t="n">
        <v>0</v>
      </c>
      <c r="K2641" s="4" t="n">
        <v>0</v>
      </c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B2642" s="4" t="n">
        <v>9370503</v>
      </c>
      <c r="C2642" s="4" t="inlineStr">
        <is>
          <t>REBOCO DE FACHADA - FASE 2</t>
        </is>
      </c>
      <c r="D2642" s="4" t="inlineStr">
        <is>
          <t>Balancinho 1</t>
        </is>
      </c>
      <c r="E2642" s="4" t="inlineStr">
        <is>
          <t>FACHADA - ALAMEDA</t>
        </is>
      </c>
      <c r="F2642" s="119" t="n">
        <v>46559</v>
      </c>
      <c r="G2642" s="119" t="n">
        <v>46609</v>
      </c>
      <c r="H2642" s="119" t="n">
        <v>46293</v>
      </c>
      <c r="I2642" s="4" t="n">
        <v>0</v>
      </c>
      <c r="J2642" s="4" t="n">
        <v>0</v>
      </c>
      <c r="K2642" s="4" t="n">
        <v>0</v>
      </c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B2643" s="4" t="n">
        <v>9370504</v>
      </c>
      <c r="C2643" s="4" t="inlineStr">
        <is>
          <t>REBOCO DE FACHADA - FASE 2</t>
        </is>
      </c>
      <c r="D2643" s="4" t="inlineStr">
        <is>
          <t>Balancinho 2</t>
        </is>
      </c>
      <c r="E2643" s="4" t="inlineStr">
        <is>
          <t>FACHADA - ALAMEDA</t>
        </is>
      </c>
      <c r="F2643" s="119" t="n">
        <v>46569</v>
      </c>
      <c r="G2643" s="119" t="n">
        <v>46661</v>
      </c>
      <c r="H2643" s="119" t="n">
        <v>46293</v>
      </c>
      <c r="I2643" s="4" t="n">
        <v>0</v>
      </c>
      <c r="J2643" s="4" t="n">
        <v>0</v>
      </c>
      <c r="K2643" s="4" t="n">
        <v>0</v>
      </c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B2644" s="4" t="n">
        <v>9370505</v>
      </c>
      <c r="C2644" s="4" t="inlineStr">
        <is>
          <t>REBOCO DE FACHADA - FASE 2</t>
        </is>
      </c>
      <c r="D2644" s="4" t="inlineStr">
        <is>
          <t>Balancinho 3</t>
        </is>
      </c>
      <c r="E2644" s="4" t="inlineStr">
        <is>
          <t>FACHADA - ALAMEDA</t>
        </is>
      </c>
      <c r="F2644" s="119" t="n">
        <v>46610</v>
      </c>
      <c r="G2644" s="119" t="n">
        <v>46700</v>
      </c>
      <c r="H2644" s="119" t="n">
        <v>46293</v>
      </c>
      <c r="I2644" s="4" t="n">
        <v>0</v>
      </c>
      <c r="J2644" s="4" t="n">
        <v>0</v>
      </c>
      <c r="K2644" s="4" t="n">
        <v>0</v>
      </c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B2645" s="4" t="n">
        <v>9370506</v>
      </c>
      <c r="C2645" s="4" t="inlineStr">
        <is>
          <t>REBOCO DE FACHADA - FASE 2</t>
        </is>
      </c>
      <c r="D2645" s="4" t="inlineStr">
        <is>
          <t>Balancinho 4</t>
        </is>
      </c>
      <c r="E2645" s="4" t="inlineStr">
        <is>
          <t>FACHADA - ALAMEDA</t>
        </is>
      </c>
      <c r="F2645" s="119" t="n">
        <v>46611</v>
      </c>
      <c r="G2645" s="119" t="n">
        <v>46661</v>
      </c>
      <c r="H2645" s="119" t="n">
        <v>46293</v>
      </c>
      <c r="I2645" s="4" t="n">
        <v>0</v>
      </c>
      <c r="J2645" s="4" t="n">
        <v>0</v>
      </c>
      <c r="K2645" s="4" t="n">
        <v>0</v>
      </c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B2646" s="4" t="n">
        <v>26743082</v>
      </c>
      <c r="C2646" s="4" t="inlineStr">
        <is>
          <t>MONTANTES DO DRYWALL</t>
        </is>
      </c>
      <c r="D2646" s="4" t="inlineStr">
        <is>
          <t>-</t>
        </is>
      </c>
      <c r="E2646" s="4" t="inlineStr">
        <is>
          <t>19º PAV.</t>
        </is>
      </c>
      <c r="F2646" s="119" t="n">
        <v>46560</v>
      </c>
      <c r="G2646" s="119" t="n">
        <v>46567</v>
      </c>
      <c r="H2646" s="119" t="n">
        <v>46293</v>
      </c>
      <c r="I2646" s="4" t="n">
        <v>0</v>
      </c>
      <c r="J2646" s="4" t="n">
        <v>0</v>
      </c>
      <c r="K2646" s="4" t="n">
        <v>0</v>
      </c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B2647" s="4" t="n">
        <v>26745027</v>
      </c>
      <c r="C2647" s="4" t="inlineStr">
        <is>
          <t>FIAÇÃO ELÉTRICA</t>
        </is>
      </c>
      <c r="D2647" s="4" t="inlineStr">
        <is>
          <t>-</t>
        </is>
      </c>
      <c r="E2647" s="4" t="inlineStr">
        <is>
          <t>1º PAV. - TÉRREO - HALL, IS, ELEVADOR COMERCIAL</t>
        </is>
      </c>
      <c r="F2647" s="119" t="n">
        <v>46561</v>
      </c>
      <c r="G2647" s="119" t="n">
        <v>46570</v>
      </c>
      <c r="H2647" s="119" t="n">
        <v>46293</v>
      </c>
      <c r="I2647" s="4" t="n">
        <v>0</v>
      </c>
      <c r="J2647" s="4" t="n">
        <v>0</v>
      </c>
      <c r="K2647" s="4" t="n">
        <v>0</v>
      </c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B2648" s="4" t="n">
        <v>26745150</v>
      </c>
      <c r="C2648" s="4" t="inlineStr">
        <is>
          <t>REVESTIMENTOS PORCELANATO PISO</t>
        </is>
      </c>
      <c r="D2648" s="4" t="inlineStr">
        <is>
          <t>-</t>
        </is>
      </c>
      <c r="E2648" s="4" t="inlineStr">
        <is>
          <t>MEZANINO - ESCADAS LATERAIS</t>
        </is>
      </c>
      <c r="F2648" s="119" t="n">
        <v>46562</v>
      </c>
      <c r="G2648" s="119" t="n">
        <v>46573</v>
      </c>
      <c r="H2648" s="119" t="n">
        <v>46293</v>
      </c>
      <c r="I2648" s="4" t="n">
        <v>0</v>
      </c>
      <c r="J2648" s="4" t="n">
        <v>0</v>
      </c>
      <c r="K2648" s="4" t="n">
        <v>0</v>
      </c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B2649" s="4" t="n">
        <v>26745047</v>
      </c>
      <c r="C2649" s="4" t="inlineStr">
        <is>
          <t>PINTURA 1º DEMÃO</t>
        </is>
      </c>
      <c r="D2649" s="4" t="inlineStr">
        <is>
          <t>-</t>
        </is>
      </c>
      <c r="E2649" s="4" t="inlineStr">
        <is>
          <t>1º PAV. - TÉRREO -  HALL RES., CIRC., ELEVADORES SOCIAIS, CAIXA DE ESCADA</t>
        </is>
      </c>
      <c r="F2649" s="119" t="n">
        <v>46562</v>
      </c>
      <c r="G2649" s="119" t="n">
        <v>46573</v>
      </c>
      <c r="H2649" s="119" t="n">
        <v>46293</v>
      </c>
      <c r="I2649" s="4" t="n">
        <v>0</v>
      </c>
      <c r="J2649" s="4" t="n">
        <v>0</v>
      </c>
      <c r="K2649" s="4" t="n">
        <v>0</v>
      </c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B2650" s="4" t="n">
        <v>26744726</v>
      </c>
      <c r="C2650" s="4" t="inlineStr">
        <is>
          <t>PRUMADA HIDROSSANITÁRIA</t>
        </is>
      </c>
      <c r="D2650" s="4" t="inlineStr">
        <is>
          <t>-</t>
        </is>
      </c>
      <c r="E2650" s="4" t="inlineStr">
        <is>
          <t>3º PV. PILOTIS - IS E VESTIÁRIOS</t>
        </is>
      </c>
      <c r="F2650" s="119" t="n">
        <v>46562</v>
      </c>
      <c r="G2650" s="119" t="n">
        <v>46575</v>
      </c>
      <c r="H2650" s="119" t="n">
        <v>46293</v>
      </c>
      <c r="I2650" s="4" t="n">
        <v>0</v>
      </c>
      <c r="J2650" s="4" t="n">
        <v>0</v>
      </c>
      <c r="K2650" s="4" t="n">
        <v>0</v>
      </c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B2651" s="4" t="n">
        <v>26743044</v>
      </c>
      <c r="C2651" s="4" t="inlineStr">
        <is>
          <t>CONTRAPISO</t>
        </is>
      </c>
      <c r="D2651" s="4" t="inlineStr">
        <is>
          <t>-</t>
        </is>
      </c>
      <c r="E2651" s="4" t="inlineStr">
        <is>
          <t>20º PAV.</t>
        </is>
      </c>
      <c r="F2651" s="119" t="n">
        <v>46562</v>
      </c>
      <c r="G2651" s="119" t="n">
        <v>46569</v>
      </c>
      <c r="H2651" s="119" t="n">
        <v>46293</v>
      </c>
      <c r="I2651" s="4" t="n">
        <v>0</v>
      </c>
      <c r="J2651" s="4" t="n">
        <v>0</v>
      </c>
      <c r="K2651" s="4" t="n">
        <v>0</v>
      </c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B2652" s="4" t="n">
        <v>26743013</v>
      </c>
      <c r="C2652" s="4" t="inlineStr">
        <is>
          <t>GÁS PISO</t>
        </is>
      </c>
      <c r="D2652" s="4" t="inlineStr">
        <is>
          <t>-</t>
        </is>
      </c>
      <c r="E2652" s="4" t="inlineStr">
        <is>
          <t>21º PAV.</t>
        </is>
      </c>
      <c r="F2652" s="119" t="n">
        <v>46562</v>
      </c>
      <c r="G2652" s="119" t="n">
        <v>46573</v>
      </c>
      <c r="H2652" s="119" t="n">
        <v>46293</v>
      </c>
      <c r="I2652" s="4" t="n">
        <v>0</v>
      </c>
      <c r="J2652" s="4" t="n">
        <v>0</v>
      </c>
      <c r="K2652" s="4" t="n">
        <v>0</v>
      </c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B2653" s="4" t="n">
        <v>26742969</v>
      </c>
      <c r="C2653" s="4" t="inlineStr">
        <is>
          <t>REBOCO INTERNO</t>
        </is>
      </c>
      <c r="D2653" s="4" t="inlineStr">
        <is>
          <t>-</t>
        </is>
      </c>
      <c r="E2653" s="4" t="inlineStr">
        <is>
          <t>22º PAV.</t>
        </is>
      </c>
      <c r="F2653" s="119" t="n">
        <v>46562</v>
      </c>
      <c r="G2653" s="119" t="n">
        <v>46573</v>
      </c>
      <c r="H2653" s="119" t="n">
        <v>46293</v>
      </c>
      <c r="I2653" s="4" t="n">
        <v>0</v>
      </c>
      <c r="J2653" s="4" t="n">
        <v>0</v>
      </c>
      <c r="K2653" s="4" t="n">
        <v>0</v>
      </c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B2654" s="4" t="n">
        <v>26742931</v>
      </c>
      <c r="C2654" s="4" t="inlineStr">
        <is>
          <t>CONTRAMARCO</t>
        </is>
      </c>
      <c r="D2654" s="4" t="inlineStr">
        <is>
          <t>-</t>
        </is>
      </c>
      <c r="E2654" s="4" t="inlineStr">
        <is>
          <t>23º PAV.</t>
        </is>
      </c>
      <c r="F2654" s="119" t="n">
        <v>46562</v>
      </c>
      <c r="G2654" s="119" t="n">
        <v>46573</v>
      </c>
      <c r="H2654" s="119" t="n">
        <v>46293</v>
      </c>
      <c r="I2654" s="4" t="n">
        <v>0</v>
      </c>
      <c r="J2654" s="4" t="n">
        <v>0</v>
      </c>
      <c r="K2654" s="4" t="n">
        <v>0</v>
      </c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B2655" s="4" t="n">
        <v>26744794</v>
      </c>
      <c r="C2655" s="4" t="inlineStr">
        <is>
          <t>IMPERMEABILIZAÇÃO</t>
        </is>
      </c>
      <c r="D2655" s="4" t="inlineStr">
        <is>
          <t>-</t>
        </is>
      </c>
      <c r="E2655" s="4" t="inlineStr">
        <is>
          <t>3º PV. PILOTIS - GOURMET 1 E 2</t>
        </is>
      </c>
      <c r="F2655" s="119" t="n">
        <v>46563</v>
      </c>
      <c r="G2655" s="119" t="n">
        <v>46573</v>
      </c>
      <c r="H2655" s="119" t="n">
        <v>46293</v>
      </c>
      <c r="I2655" s="4" t="n">
        <v>0</v>
      </c>
      <c r="J2655" s="4" t="n">
        <v>0</v>
      </c>
      <c r="K2655" s="4" t="n">
        <v>0</v>
      </c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B2656" s="4" t="n">
        <v>26744766</v>
      </c>
      <c r="C2656" s="4" t="inlineStr">
        <is>
          <t>REBOCO INTERNO</t>
        </is>
      </c>
      <c r="D2656" s="4" t="inlineStr">
        <is>
          <t>-</t>
        </is>
      </c>
      <c r="E2656" s="4" t="inlineStr">
        <is>
          <t>3º PV. PILOTIS - MERCADO E MASSAGEM</t>
        </is>
      </c>
      <c r="F2656" s="119" t="n">
        <v>46563</v>
      </c>
      <c r="G2656" s="119" t="n">
        <v>46624</v>
      </c>
      <c r="H2656" s="119" t="n">
        <v>46293</v>
      </c>
      <c r="I2656" s="4" t="n">
        <v>0</v>
      </c>
      <c r="J2656" s="4" t="n">
        <v>0</v>
      </c>
      <c r="K2656" s="4" t="n">
        <v>0</v>
      </c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B2657" s="4" t="n">
        <v>26742915</v>
      </c>
      <c r="C2657" s="4" t="inlineStr">
        <is>
          <t>INSTALAÇÕES EMBUTIDAS NA ALVENARIA</t>
        </is>
      </c>
      <c r="D2657" s="4" t="inlineStr">
        <is>
          <t>-</t>
        </is>
      </c>
      <c r="E2657" s="4" t="inlineStr">
        <is>
          <t>24º PAV.</t>
        </is>
      </c>
      <c r="F2657" s="119" t="n">
        <v>46563</v>
      </c>
      <c r="G2657" s="119" t="n">
        <v>46574</v>
      </c>
      <c r="H2657" s="119" t="n">
        <v>46293</v>
      </c>
      <c r="I2657" s="4" t="n">
        <v>0</v>
      </c>
      <c r="J2657" s="4" t="n">
        <v>0</v>
      </c>
      <c r="K2657" s="4" t="n">
        <v>0</v>
      </c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B2658" s="4" t="n">
        <v>29844478</v>
      </c>
      <c r="C2658" s="4" t="inlineStr">
        <is>
          <t>TALISCAMENTO</t>
        </is>
      </c>
      <c r="D2658" s="4" t="inlineStr">
        <is>
          <t>-</t>
        </is>
      </c>
      <c r="E2658" s="4" t="inlineStr">
        <is>
          <t>24º PAV.</t>
        </is>
      </c>
      <c r="F2658" s="119" t="n">
        <v>46563</v>
      </c>
      <c r="G2658" s="119" t="n">
        <v>46573</v>
      </c>
      <c r="H2658" s="119" t="n">
        <v>46293</v>
      </c>
      <c r="I2658" s="4" t="n">
        <v>0</v>
      </c>
      <c r="J2658" s="4" t="n">
        <v>0</v>
      </c>
      <c r="K2658" s="4" t="n">
        <v>0</v>
      </c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B2659" s="4" t="n">
        <v>26742871</v>
      </c>
      <c r="C2659" s="4" t="inlineStr">
        <is>
          <t>PRUMADA HIDROSSANITÁRIA</t>
        </is>
      </c>
      <c r="D2659" s="4" t="inlineStr">
        <is>
          <t>-</t>
        </is>
      </c>
      <c r="E2659" s="4" t="inlineStr">
        <is>
          <t>25º PAV.</t>
        </is>
      </c>
      <c r="F2659" s="119" t="n">
        <v>46563</v>
      </c>
      <c r="G2659" s="119" t="n">
        <v>46574</v>
      </c>
      <c r="H2659" s="119" t="n">
        <v>46293</v>
      </c>
      <c r="I2659" s="4" t="n">
        <v>0</v>
      </c>
      <c r="J2659" s="4" t="n">
        <v>0</v>
      </c>
      <c r="K2659" s="4" t="n">
        <v>0</v>
      </c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B2660" s="4" t="n">
        <v>29844654</v>
      </c>
      <c r="C2660" s="4" t="inlineStr">
        <is>
          <t>PRUMADA ELÉTRICA (INFRA)</t>
        </is>
      </c>
      <c r="D2660" s="4" t="inlineStr">
        <is>
          <t>-</t>
        </is>
      </c>
      <c r="E2660" s="4" t="inlineStr">
        <is>
          <t>25º PAV.</t>
        </is>
      </c>
      <c r="F2660" s="119" t="n">
        <v>46563</v>
      </c>
      <c r="G2660" s="119" t="n">
        <v>46574</v>
      </c>
      <c r="H2660" s="119" t="n">
        <v>46293</v>
      </c>
      <c r="I2660" s="4" t="n">
        <v>0</v>
      </c>
      <c r="J2660" s="4" t="n">
        <v>0</v>
      </c>
      <c r="K2660" s="4" t="n">
        <v>0</v>
      </c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B2661" s="4" t="n">
        <v>26714259</v>
      </c>
      <c r="C2661" s="4" t="inlineStr">
        <is>
          <t>PINTURA ESPALA FECHADA - FASE 1</t>
        </is>
      </c>
      <c r="D2661" s="4" t="inlineStr">
        <is>
          <t>-</t>
        </is>
      </c>
      <c r="E2661" s="4" t="inlineStr">
        <is>
          <t>FACHADA - VALE DO SERENO</t>
        </is>
      </c>
      <c r="F2661" s="119" t="n">
        <v>46566</v>
      </c>
      <c r="G2661" s="119" t="n">
        <v>46633</v>
      </c>
      <c r="H2661" s="119" t="n">
        <v>46293</v>
      </c>
      <c r="I2661" s="4" t="n">
        <v>0</v>
      </c>
      <c r="J2661" s="4" t="n">
        <v>0</v>
      </c>
      <c r="K2661" s="4" t="n">
        <v>0</v>
      </c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B2662" s="4" t="n">
        <v>26750505</v>
      </c>
      <c r="C2662" s="4" t="inlineStr">
        <is>
          <t>REVESTIMENTOS PORCELANATO PISO</t>
        </is>
      </c>
      <c r="D2662" s="4" t="inlineStr">
        <is>
          <t>-</t>
        </is>
      </c>
      <c r="E2662" s="4" t="inlineStr">
        <is>
          <t>MEZANINO - ÁREAS TÉCNICAS</t>
        </is>
      </c>
      <c r="F2662" s="119" t="n">
        <v>46567</v>
      </c>
      <c r="G2662" s="119" t="n">
        <v>46573</v>
      </c>
      <c r="H2662" s="119" t="n">
        <v>46293</v>
      </c>
      <c r="I2662" s="4" t="n">
        <v>0</v>
      </c>
      <c r="J2662" s="4" t="n">
        <v>0</v>
      </c>
      <c r="K2662" s="4" t="n">
        <v>0</v>
      </c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B2663" s="4" t="n">
        <v>26707671</v>
      </c>
      <c r="C2663" s="4" t="inlineStr">
        <is>
          <t>ESQUADRIA DE ALUMINIO</t>
        </is>
      </c>
      <c r="D2663" s="4" t="inlineStr">
        <is>
          <t>-</t>
        </is>
      </c>
      <c r="E2663" s="4" t="inlineStr">
        <is>
          <t>1º PAV. - TÉRREO - LOJA 06, 07, 08</t>
        </is>
      </c>
      <c r="F2663" s="119" t="n">
        <v>46567</v>
      </c>
      <c r="G2663" s="119" t="n">
        <v>46587</v>
      </c>
      <c r="H2663" s="119" t="n">
        <v>46293</v>
      </c>
      <c r="I2663" s="4" t="n">
        <v>0</v>
      </c>
      <c r="J2663" s="4" t="n">
        <v>0</v>
      </c>
      <c r="K2663" s="4" t="n">
        <v>0</v>
      </c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B2664" s="4" t="n">
        <v>26743459</v>
      </c>
      <c r="C2664" s="4" t="inlineStr">
        <is>
          <t>PINTURA 1º DEMÃO</t>
        </is>
      </c>
      <c r="D2664" s="4" t="inlineStr">
        <is>
          <t>-</t>
        </is>
      </c>
      <c r="E2664" s="4" t="inlineStr">
        <is>
          <t>9º PAV.</t>
        </is>
      </c>
      <c r="F2664" s="119" t="n">
        <v>46567</v>
      </c>
      <c r="G2664" s="119" t="n">
        <v>46576</v>
      </c>
      <c r="H2664" s="119" t="n">
        <v>46293</v>
      </c>
      <c r="I2664" s="4" t="n">
        <v>0</v>
      </c>
      <c r="J2664" s="4" t="n">
        <v>0</v>
      </c>
      <c r="K2664" s="4" t="n">
        <v>0</v>
      </c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B2665" s="4" t="n">
        <v>26743421</v>
      </c>
      <c r="C2665" s="4" t="inlineStr">
        <is>
          <t>MASSA CORRIDA</t>
        </is>
      </c>
      <c r="D2665" s="4" t="inlineStr">
        <is>
          <t>-</t>
        </is>
      </c>
      <c r="E2665" s="4" t="inlineStr">
        <is>
          <t>10º PAV.</t>
        </is>
      </c>
      <c r="F2665" s="119" t="n">
        <v>46567</v>
      </c>
      <c r="G2665" s="119" t="n">
        <v>46576</v>
      </c>
      <c r="H2665" s="119" t="n">
        <v>46293</v>
      </c>
      <c r="I2665" s="4" t="n">
        <v>0</v>
      </c>
      <c r="J2665" s="4" t="n">
        <v>0</v>
      </c>
      <c r="K2665" s="4" t="n">
        <v>0</v>
      </c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B2666" s="4" t="n">
        <v>26743391</v>
      </c>
      <c r="C2666" s="4" t="inlineStr">
        <is>
          <t>FORRO</t>
        </is>
      </c>
      <c r="D2666" s="4" t="inlineStr">
        <is>
          <t>-</t>
        </is>
      </c>
      <c r="E2666" s="4" t="inlineStr">
        <is>
          <t>11º PAV.</t>
        </is>
      </c>
      <c r="F2666" s="119" t="n">
        <v>46567</v>
      </c>
      <c r="G2666" s="119" t="n">
        <v>46576</v>
      </c>
      <c r="H2666" s="119" t="n">
        <v>46293</v>
      </c>
      <c r="I2666" s="4" t="n">
        <v>0</v>
      </c>
      <c r="J2666" s="4" t="n">
        <v>0</v>
      </c>
      <c r="K2666" s="4" t="n">
        <v>0</v>
      </c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B2667" s="4" t="n">
        <v>29844393</v>
      </c>
      <c r="C2667" s="4" t="inlineStr">
        <is>
          <t>ENCUNHAMENTO</t>
        </is>
      </c>
      <c r="D2667" s="4" t="inlineStr">
        <is>
          <t>-</t>
        </is>
      </c>
      <c r="E2667" s="4" t="inlineStr">
        <is>
          <t>25º PAV.</t>
        </is>
      </c>
      <c r="F2667" s="119" t="n">
        <v>46567</v>
      </c>
      <c r="G2667" s="119" t="n">
        <v>46576</v>
      </c>
      <c r="H2667" s="119" t="n">
        <v>46293</v>
      </c>
      <c r="I2667" s="4" t="n">
        <v>0</v>
      </c>
      <c r="J2667" s="4" t="n">
        <v>0</v>
      </c>
      <c r="K2667" s="4" t="n">
        <v>0</v>
      </c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B2668" s="4" t="n">
        <v>29845959</v>
      </c>
      <c r="C2668" s="4" t="inlineStr">
        <is>
          <t>FIAÇÃO ELÉTRICA E ILUMINAÇÃO</t>
        </is>
      </c>
      <c r="D2668" s="4" t="inlineStr">
        <is>
          <t>-</t>
        </is>
      </c>
      <c r="E2668" s="4" t="inlineStr">
        <is>
          <t>12º PAV.</t>
        </is>
      </c>
      <c r="F2668" s="119" t="n">
        <v>46568</v>
      </c>
      <c r="G2668" s="119" t="n">
        <v>46576</v>
      </c>
      <c r="H2668" s="119" t="n">
        <v>46293</v>
      </c>
      <c r="I2668" s="4" t="n">
        <v>0</v>
      </c>
      <c r="J2668" s="4" t="n">
        <v>0</v>
      </c>
      <c r="K2668" s="4" t="n">
        <v>0</v>
      </c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B2669" s="4" t="n">
        <v>29845898</v>
      </c>
      <c r="C2669" s="4" t="inlineStr">
        <is>
          <t>PRUMADA ELÉTRICA (CABOS)</t>
        </is>
      </c>
      <c r="D2669" s="4" t="inlineStr">
        <is>
          <t>-</t>
        </is>
      </c>
      <c r="E2669" s="4" t="inlineStr">
        <is>
          <t>12º PAV.</t>
        </is>
      </c>
      <c r="F2669" s="119" t="n">
        <v>46568</v>
      </c>
      <c r="G2669" s="119" t="n">
        <v>46577</v>
      </c>
      <c r="H2669" s="119" t="n">
        <v>46293</v>
      </c>
      <c r="I2669" s="4" t="n">
        <v>0</v>
      </c>
      <c r="J2669" s="4" t="n">
        <v>0</v>
      </c>
      <c r="K2669" s="4" t="n">
        <v>0</v>
      </c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B2670" s="4" t="n">
        <v>26743319</v>
      </c>
      <c r="C2670" s="4" t="inlineStr">
        <is>
          <t>BANCADAS</t>
        </is>
      </c>
      <c r="D2670" s="4" t="inlineStr">
        <is>
          <t>-</t>
        </is>
      </c>
      <c r="E2670" s="4" t="inlineStr">
        <is>
          <t>13º PAV.</t>
        </is>
      </c>
      <c r="F2670" s="119" t="n">
        <v>46568</v>
      </c>
      <c r="G2670" s="119" t="n">
        <v>46577</v>
      </c>
      <c r="H2670" s="119" t="n">
        <v>46293</v>
      </c>
      <c r="I2670" s="4" t="n">
        <v>0</v>
      </c>
      <c r="J2670" s="4" t="n">
        <v>0</v>
      </c>
      <c r="K2670" s="4" t="n">
        <v>0</v>
      </c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B2671" s="4" t="n">
        <v>26743275</v>
      </c>
      <c r="C2671" s="4" t="inlineStr">
        <is>
          <t>REVESTIMENTOS PORCELANATO PISO</t>
        </is>
      </c>
      <c r="D2671" s="4" t="inlineStr">
        <is>
          <t>-</t>
        </is>
      </c>
      <c r="E2671" s="4" t="inlineStr">
        <is>
          <t>14º PAV.</t>
        </is>
      </c>
      <c r="F2671" s="119" t="n">
        <v>46568</v>
      </c>
      <c r="G2671" s="119" t="n">
        <v>46577</v>
      </c>
      <c r="H2671" s="119" t="n">
        <v>46293</v>
      </c>
      <c r="I2671" s="4" t="n">
        <v>0</v>
      </c>
      <c r="J2671" s="4" t="n">
        <v>0</v>
      </c>
      <c r="K2671" s="4" t="n">
        <v>0</v>
      </c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B2672" s="4" t="n">
        <v>26743222</v>
      </c>
      <c r="C2672" s="4" t="inlineStr">
        <is>
          <t>REVESTIMENTO PORCELANATO PAREDE</t>
        </is>
      </c>
      <c r="D2672" s="4" t="inlineStr">
        <is>
          <t>-</t>
        </is>
      </c>
      <c r="E2672" s="4" t="inlineStr">
        <is>
          <t>15º PAV.</t>
        </is>
      </c>
      <c r="F2672" s="119" t="n">
        <v>46568</v>
      </c>
      <c r="G2672" s="119" t="n">
        <v>46577</v>
      </c>
      <c r="H2672" s="119" t="n">
        <v>46293</v>
      </c>
      <c r="I2672" s="4" t="n">
        <v>0</v>
      </c>
      <c r="J2672" s="4" t="n">
        <v>0</v>
      </c>
      <c r="K2672" s="4" t="n">
        <v>0</v>
      </c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B2673" s="4" t="n">
        <v>26743184</v>
      </c>
      <c r="C2673" s="4" t="inlineStr">
        <is>
          <t>IMPERMEABILIZAÇÃO</t>
        </is>
      </c>
      <c r="D2673" s="4" t="inlineStr">
        <is>
          <t>-</t>
        </is>
      </c>
      <c r="E2673" s="4" t="inlineStr">
        <is>
          <t>16º PAV.</t>
        </is>
      </c>
      <c r="F2673" s="119" t="n">
        <v>46568</v>
      </c>
      <c r="G2673" s="119" t="n">
        <v>46577</v>
      </c>
      <c r="H2673" s="119" t="n">
        <v>46293</v>
      </c>
      <c r="I2673" s="4" t="n">
        <v>0</v>
      </c>
      <c r="J2673" s="4" t="n">
        <v>0</v>
      </c>
      <c r="K2673" s="4" t="n">
        <v>0</v>
      </c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B2674" s="4" t="n">
        <v>26743157</v>
      </c>
      <c r="C2674" s="4" t="inlineStr">
        <is>
          <t>DRYWALL 2º FACE</t>
        </is>
      </c>
      <c r="D2674" s="4" t="inlineStr">
        <is>
          <t>-</t>
        </is>
      </c>
      <c r="E2674" s="4" t="inlineStr">
        <is>
          <t>17º PAV.</t>
        </is>
      </c>
      <c r="F2674" s="119" t="n">
        <v>46568</v>
      </c>
      <c r="G2674" s="119" t="n">
        <v>46577</v>
      </c>
      <c r="H2674" s="119" t="n">
        <v>46293</v>
      </c>
      <c r="I2674" s="4" t="n">
        <v>0</v>
      </c>
      <c r="J2674" s="4" t="n">
        <v>0</v>
      </c>
      <c r="K2674" s="4" t="n">
        <v>0</v>
      </c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B2675" s="4" t="n">
        <v>26743121</v>
      </c>
      <c r="C2675" s="4" t="inlineStr">
        <is>
          <t>DISTRIBUIÇÃO HIDROSSANITÁRIA</t>
        </is>
      </c>
      <c r="D2675" s="4" t="inlineStr">
        <is>
          <t>-</t>
        </is>
      </c>
      <c r="E2675" s="4" t="inlineStr">
        <is>
          <t>18º PAV.</t>
        </is>
      </c>
      <c r="F2675" s="119" t="n">
        <v>46568</v>
      </c>
      <c r="G2675" s="119" t="n">
        <v>46577</v>
      </c>
      <c r="H2675" s="119" t="n">
        <v>46293</v>
      </c>
      <c r="I2675" s="4" t="n">
        <v>0</v>
      </c>
      <c r="J2675" s="4" t="n">
        <v>0</v>
      </c>
      <c r="K2675" s="4" t="n">
        <v>0</v>
      </c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B2676" s="4" t="n">
        <v>26743104</v>
      </c>
      <c r="C2676" s="4" t="inlineStr">
        <is>
          <t>DISTRIBUIÇÃO ELÉTRICA / QUADRO</t>
        </is>
      </c>
      <c r="D2676" s="4" t="inlineStr">
        <is>
          <t>-</t>
        </is>
      </c>
      <c r="E2676" s="4" t="inlineStr">
        <is>
          <t>18º PAV.</t>
        </is>
      </c>
      <c r="F2676" s="119" t="n">
        <v>46568</v>
      </c>
      <c r="G2676" s="119" t="n">
        <v>46577</v>
      </c>
      <c r="H2676" s="119" t="n">
        <v>46293</v>
      </c>
      <c r="I2676" s="4" t="n">
        <v>0</v>
      </c>
      <c r="J2676" s="4" t="n">
        <v>0</v>
      </c>
      <c r="K2676" s="4" t="n">
        <v>0</v>
      </c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B2677" s="4" t="n">
        <v>26743103</v>
      </c>
      <c r="C2677" s="4" t="inlineStr">
        <is>
          <t>INFRA DE AR CONDICIONADO</t>
        </is>
      </c>
      <c r="D2677" s="4" t="inlineStr">
        <is>
          <t>-</t>
        </is>
      </c>
      <c r="E2677" s="4" t="inlineStr">
        <is>
          <t>18º PAV.</t>
        </is>
      </c>
      <c r="F2677" s="119" t="n">
        <v>46568</v>
      </c>
      <c r="G2677" s="119" t="n">
        <v>46577</v>
      </c>
      <c r="H2677" s="119" t="n">
        <v>46293</v>
      </c>
      <c r="I2677" s="4" t="n">
        <v>0</v>
      </c>
      <c r="J2677" s="4" t="n">
        <v>0</v>
      </c>
      <c r="K2677" s="4" t="n">
        <v>0</v>
      </c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B2678" s="4" t="n">
        <v>26743122</v>
      </c>
      <c r="C2678" s="4" t="inlineStr">
        <is>
          <t>GÁS PAREDE</t>
        </is>
      </c>
      <c r="D2678" s="4" t="inlineStr">
        <is>
          <t>-</t>
        </is>
      </c>
      <c r="E2678" s="4" t="inlineStr">
        <is>
          <t>18º PAV.</t>
        </is>
      </c>
      <c r="F2678" s="119" t="n">
        <v>46568</v>
      </c>
      <c r="G2678" s="119" t="n">
        <v>46577</v>
      </c>
      <c r="H2678" s="119" t="n">
        <v>46293</v>
      </c>
      <c r="I2678" s="4" t="n">
        <v>0</v>
      </c>
      <c r="J2678" s="4" t="n">
        <v>0</v>
      </c>
      <c r="K2678" s="4" t="n">
        <v>0</v>
      </c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B2679" s="4" t="n">
        <v>26743123</v>
      </c>
      <c r="C2679" s="4" t="inlineStr">
        <is>
          <t>REDE HIDROSSANITÁRIA</t>
        </is>
      </c>
      <c r="D2679" s="4" t="inlineStr">
        <is>
          <t>-</t>
        </is>
      </c>
      <c r="E2679" s="4" t="inlineStr">
        <is>
          <t>18º PAV.</t>
        </is>
      </c>
      <c r="F2679" s="119" t="n">
        <v>46568</v>
      </c>
      <c r="G2679" s="119" t="n">
        <v>46577</v>
      </c>
      <c r="H2679" s="119" t="n">
        <v>46293</v>
      </c>
      <c r="I2679" s="4" t="n">
        <v>0</v>
      </c>
      <c r="J2679" s="4" t="n">
        <v>0</v>
      </c>
      <c r="K2679" s="4" t="n">
        <v>0</v>
      </c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B2680" s="4" t="n">
        <v>26743065</v>
      </c>
      <c r="C2680" s="4" t="inlineStr">
        <is>
          <t>DRYWALL 1º FACE</t>
        </is>
      </c>
      <c r="D2680" s="4" t="inlineStr">
        <is>
          <t>-</t>
        </is>
      </c>
      <c r="E2680" s="4" t="inlineStr">
        <is>
          <t>19º PAV.</t>
        </is>
      </c>
      <c r="F2680" s="119" t="n">
        <v>46568</v>
      </c>
      <c r="G2680" s="119" t="n">
        <v>46577</v>
      </c>
      <c r="H2680" s="119" t="n">
        <v>46293</v>
      </c>
      <c r="I2680" s="4" t="n">
        <v>0</v>
      </c>
      <c r="J2680" s="4" t="n">
        <v>0</v>
      </c>
      <c r="K2680" s="4" t="n">
        <v>0</v>
      </c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B2681" s="4" t="n">
        <v>26742835</v>
      </c>
      <c r="C2681" s="4" t="inlineStr">
        <is>
          <t>PRUMADA DE INCÊNDIO</t>
        </is>
      </c>
      <c r="D2681" s="4" t="inlineStr">
        <is>
          <t>-</t>
        </is>
      </c>
      <c r="E2681" s="4" t="inlineStr">
        <is>
          <t>26º PAV.</t>
        </is>
      </c>
      <c r="F2681" s="119" t="n">
        <v>46569</v>
      </c>
      <c r="G2681" s="119" t="n">
        <v>46580</v>
      </c>
      <c r="H2681" s="119" t="n">
        <v>46293</v>
      </c>
      <c r="I2681" s="4" t="n">
        <v>0</v>
      </c>
      <c r="J2681" s="4" t="n">
        <v>0</v>
      </c>
      <c r="K2681" s="4" t="n">
        <v>0</v>
      </c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B2682" s="4" t="n">
        <v>26742796</v>
      </c>
      <c r="C2682" s="4" t="inlineStr">
        <is>
          <t>ALVENARIA</t>
        </is>
      </c>
      <c r="D2682" s="4" t="inlineStr">
        <is>
          <t>-</t>
        </is>
      </c>
      <c r="E2682" s="4" t="inlineStr">
        <is>
          <t>27º PAV</t>
        </is>
      </c>
      <c r="F2682" s="119" t="n">
        <v>46569</v>
      </c>
      <c r="G2682" s="119" t="n">
        <v>46580</v>
      </c>
      <c r="H2682" s="119" t="n">
        <v>46293</v>
      </c>
      <c r="I2682" s="4" t="n">
        <v>0</v>
      </c>
      <c r="J2682" s="4" t="n">
        <v>0</v>
      </c>
      <c r="K2682" s="4" t="n">
        <v>0</v>
      </c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B2683" s="4" t="n">
        <v>26744392</v>
      </c>
      <c r="C2683" s="4" t="inlineStr">
        <is>
          <t>REVESTIMENTO ACABAMENTO</t>
        </is>
      </c>
      <c r="D2683" s="4" t="inlineStr">
        <is>
          <t>-</t>
        </is>
      </c>
      <c r="E2683" s="4" t="inlineStr">
        <is>
          <t>3º PV. PILOTIS - PISCINA DESCOBERTA E DECK</t>
        </is>
      </c>
      <c r="F2683" s="119" t="n">
        <v>46570</v>
      </c>
      <c r="G2683" s="119" t="n">
        <v>46631</v>
      </c>
      <c r="H2683" s="119" t="n">
        <v>46293</v>
      </c>
      <c r="I2683" s="4" t="n">
        <v>0</v>
      </c>
      <c r="J2683" s="4" t="n">
        <v>0</v>
      </c>
      <c r="K2683" s="4" t="n">
        <v>0</v>
      </c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B2684" s="4" t="n">
        <v>26743045</v>
      </c>
      <c r="C2684" s="4" t="inlineStr">
        <is>
          <t>MONTANTES DO DRYWALL</t>
        </is>
      </c>
      <c r="D2684" s="4" t="inlineStr">
        <is>
          <t>-</t>
        </is>
      </c>
      <c r="E2684" s="4" t="inlineStr">
        <is>
          <t>20º PAV.</t>
        </is>
      </c>
      <c r="F2684" s="119" t="n">
        <v>46570</v>
      </c>
      <c r="G2684" s="119" t="n">
        <v>46577</v>
      </c>
      <c r="H2684" s="119" t="n">
        <v>46293</v>
      </c>
      <c r="I2684" s="4" t="n">
        <v>0</v>
      </c>
      <c r="J2684" s="4" t="n">
        <v>0</v>
      </c>
      <c r="K2684" s="4" t="n">
        <v>0</v>
      </c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B2685" s="4" t="n">
        <v>26745030</v>
      </c>
      <c r="C2685" s="4" t="inlineStr">
        <is>
          <t>FORRO</t>
        </is>
      </c>
      <c r="D2685" s="4" t="inlineStr">
        <is>
          <t>-</t>
        </is>
      </c>
      <c r="E2685" s="4" t="inlineStr">
        <is>
          <t>1º PAV. - TÉRREO - HALL, IS, ELEVADOR COMERCIAL</t>
        </is>
      </c>
      <c r="F2685" s="119" t="n">
        <v>46573</v>
      </c>
      <c r="G2685" s="119" t="n">
        <v>46582</v>
      </c>
      <c r="H2685" s="119" t="n">
        <v>46293</v>
      </c>
      <c r="I2685" s="4" t="n">
        <v>0</v>
      </c>
      <c r="J2685" s="4" t="n">
        <v>0</v>
      </c>
      <c r="K2685" s="4" t="n">
        <v>0</v>
      </c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B2686" s="4" t="n">
        <v>26743705</v>
      </c>
      <c r="C2686" s="4" t="inlineStr">
        <is>
          <t>POLIMENTO DE PISO</t>
        </is>
      </c>
      <c r="D2686" s="4" t="inlineStr">
        <is>
          <t>-</t>
        </is>
      </c>
      <c r="E2686" s="4" t="inlineStr">
        <is>
          <t>MEZANINO</t>
        </is>
      </c>
      <c r="F2686" s="119" t="n">
        <v>46574</v>
      </c>
      <c r="G2686" s="119" t="n">
        <v>46594</v>
      </c>
      <c r="H2686" s="119" t="n">
        <v>46293</v>
      </c>
      <c r="I2686" s="4" t="n">
        <v>0</v>
      </c>
      <c r="J2686" s="4" t="n">
        <v>0</v>
      </c>
      <c r="K2686" s="4" t="n">
        <v>0</v>
      </c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B2687" s="4" t="n">
        <v>26745151</v>
      </c>
      <c r="C2687" s="4" t="inlineStr">
        <is>
          <t>FIAÇÃO ELÉTRICA</t>
        </is>
      </c>
      <c r="D2687" s="4" t="inlineStr">
        <is>
          <t>-</t>
        </is>
      </c>
      <c r="E2687" s="4" t="inlineStr">
        <is>
          <t>MEZANINO - ESCADAS LATERAIS</t>
        </is>
      </c>
      <c r="F2687" s="119" t="n">
        <v>46574</v>
      </c>
      <c r="G2687" s="119" t="n">
        <v>46582</v>
      </c>
      <c r="H2687" s="119" t="n">
        <v>46293</v>
      </c>
      <c r="I2687" s="4" t="n">
        <v>0</v>
      </c>
      <c r="J2687" s="4" t="n">
        <v>0</v>
      </c>
      <c r="K2687" s="4" t="n">
        <v>0</v>
      </c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B2688" s="4" t="n">
        <v>26750502</v>
      </c>
      <c r="C2688" s="4" t="inlineStr">
        <is>
          <t>REVESTIMENTO PORCELANATO PAREDE</t>
        </is>
      </c>
      <c r="D2688" s="4" t="inlineStr">
        <is>
          <t>-</t>
        </is>
      </c>
      <c r="E2688" s="4" t="inlineStr">
        <is>
          <t>MEZANINO - ÁREAS TÉCNICAS</t>
        </is>
      </c>
      <c r="F2688" s="119" t="n">
        <v>46574</v>
      </c>
      <c r="G2688" s="119" t="n">
        <v>46580</v>
      </c>
      <c r="H2688" s="119" t="n">
        <v>46293</v>
      </c>
      <c r="I2688" s="4" t="n">
        <v>0</v>
      </c>
      <c r="J2688" s="4" t="n">
        <v>0</v>
      </c>
      <c r="K2688" s="4" t="n">
        <v>0</v>
      </c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B2689" s="4" t="n">
        <v>26745048</v>
      </c>
      <c r="C2689" s="4" t="inlineStr">
        <is>
          <t>LIMPEZA GROSSA</t>
        </is>
      </c>
      <c r="D2689" s="4" t="inlineStr">
        <is>
          <t>-</t>
        </is>
      </c>
      <c r="E2689" s="4" t="inlineStr">
        <is>
          <t>1º PAV. - TÉRREO -  HALL RES., CIRC., ELEVADORES SOCIAIS, CAIXA DE ESCADA</t>
        </is>
      </c>
      <c r="F2689" s="119" t="n">
        <v>46574</v>
      </c>
      <c r="G2689" s="119" t="n">
        <v>46583</v>
      </c>
      <c r="H2689" s="119" t="n">
        <v>46293</v>
      </c>
      <c r="I2689" s="4" t="n">
        <v>0</v>
      </c>
      <c r="J2689" s="4" t="n">
        <v>0</v>
      </c>
      <c r="K2689" s="4" t="n">
        <v>0</v>
      </c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B2690" s="4" t="n">
        <v>26744795</v>
      </c>
      <c r="C2690" s="4" t="inlineStr">
        <is>
          <t>CONTRAPISO</t>
        </is>
      </c>
      <c r="D2690" s="4" t="inlineStr">
        <is>
          <t>-</t>
        </is>
      </c>
      <c r="E2690" s="4" t="inlineStr">
        <is>
          <t>3º PV. PILOTIS - GOURMET 1 E 2</t>
        </is>
      </c>
      <c r="F2690" s="119" t="n">
        <v>46574</v>
      </c>
      <c r="G2690" s="119" t="n">
        <v>46587</v>
      </c>
      <c r="H2690" s="119" t="n">
        <v>46293</v>
      </c>
      <c r="I2690" s="4" t="n">
        <v>0</v>
      </c>
      <c r="J2690" s="4" t="n">
        <v>0</v>
      </c>
      <c r="K2690" s="4" t="n">
        <v>0</v>
      </c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B2691" s="4" t="n">
        <v>26743007</v>
      </c>
      <c r="C2691" s="4" t="inlineStr">
        <is>
          <t>CONTRAPISO</t>
        </is>
      </c>
      <c r="D2691" s="4" t="inlineStr">
        <is>
          <t>-</t>
        </is>
      </c>
      <c r="E2691" s="4" t="inlineStr">
        <is>
          <t>21º PAV.</t>
        </is>
      </c>
      <c r="F2691" s="119" t="n">
        <v>46574</v>
      </c>
      <c r="G2691" s="119" t="n">
        <v>46581</v>
      </c>
      <c r="H2691" s="119" t="n">
        <v>46293</v>
      </c>
      <c r="I2691" s="4" t="n">
        <v>0</v>
      </c>
      <c r="J2691" s="4" t="n">
        <v>0</v>
      </c>
      <c r="K2691" s="4" t="n">
        <v>0</v>
      </c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B2692" s="4" t="n">
        <v>26742976</v>
      </c>
      <c r="C2692" s="4" t="inlineStr">
        <is>
          <t>GÁS PISO</t>
        </is>
      </c>
      <c r="D2692" s="4" t="inlineStr">
        <is>
          <t>-</t>
        </is>
      </c>
      <c r="E2692" s="4" t="inlineStr">
        <is>
          <t>22º PAV.</t>
        </is>
      </c>
      <c r="F2692" s="119" t="n">
        <v>46574</v>
      </c>
      <c r="G2692" s="119" t="n">
        <v>46583</v>
      </c>
      <c r="H2692" s="119" t="n">
        <v>46293</v>
      </c>
      <c r="I2692" s="4" t="n">
        <v>0</v>
      </c>
      <c r="J2692" s="4" t="n">
        <v>0</v>
      </c>
      <c r="K2692" s="4" t="n">
        <v>0</v>
      </c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B2693" s="4" t="n">
        <v>26742932</v>
      </c>
      <c r="C2693" s="4" t="inlineStr">
        <is>
          <t>REBOCO INTERNO</t>
        </is>
      </c>
      <c r="D2693" s="4" t="inlineStr">
        <is>
          <t>-</t>
        </is>
      </c>
      <c r="E2693" s="4" t="inlineStr">
        <is>
          <t>23º PAV.</t>
        </is>
      </c>
      <c r="F2693" s="119" t="n">
        <v>46574</v>
      </c>
      <c r="G2693" s="119" t="n">
        <v>46583</v>
      </c>
      <c r="H2693" s="119" t="n">
        <v>46293</v>
      </c>
      <c r="I2693" s="4" t="n">
        <v>0</v>
      </c>
      <c r="J2693" s="4" t="n">
        <v>0</v>
      </c>
      <c r="K2693" s="4" t="n">
        <v>0</v>
      </c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B2694" s="4" t="n">
        <v>26742894</v>
      </c>
      <c r="C2694" s="4" t="inlineStr">
        <is>
          <t>CONTRAMARCO</t>
        </is>
      </c>
      <c r="D2694" s="4" t="inlineStr">
        <is>
          <t>-</t>
        </is>
      </c>
      <c r="E2694" s="4" t="inlineStr">
        <is>
          <t>24º PAV.</t>
        </is>
      </c>
      <c r="F2694" s="119" t="n">
        <v>46574</v>
      </c>
      <c r="G2694" s="119" t="n">
        <v>46583</v>
      </c>
      <c r="H2694" s="119" t="n">
        <v>46293</v>
      </c>
      <c r="I2694" s="4" t="n">
        <v>0</v>
      </c>
      <c r="J2694" s="4" t="n">
        <v>0</v>
      </c>
      <c r="K2694" s="4" t="n">
        <v>0</v>
      </c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B2695" s="4" t="n">
        <v>26742878</v>
      </c>
      <c r="C2695" s="4" t="inlineStr">
        <is>
          <t>INSTALAÇÕES EMBUTIDAS NA ALVENARIA</t>
        </is>
      </c>
      <c r="D2695" s="4" t="inlineStr">
        <is>
          <t>-</t>
        </is>
      </c>
      <c r="E2695" s="4" t="inlineStr">
        <is>
          <t>25º PAV.</t>
        </is>
      </c>
      <c r="F2695" s="119" t="n">
        <v>46575</v>
      </c>
      <c r="G2695" s="119" t="n">
        <v>46584</v>
      </c>
      <c r="H2695" s="119" t="n">
        <v>46293</v>
      </c>
      <c r="I2695" s="4" t="n">
        <v>0</v>
      </c>
      <c r="J2695" s="4" t="n">
        <v>0</v>
      </c>
      <c r="K2695" s="4" t="n">
        <v>0</v>
      </c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B2696" s="4" t="n">
        <v>29844479</v>
      </c>
      <c r="C2696" s="4" t="inlineStr">
        <is>
          <t>TALISCAMENTO</t>
        </is>
      </c>
      <c r="D2696" s="4" t="inlineStr">
        <is>
          <t>-</t>
        </is>
      </c>
      <c r="E2696" s="4" t="inlineStr">
        <is>
          <t>25º PAV.</t>
        </is>
      </c>
      <c r="F2696" s="119" t="n">
        <v>46575</v>
      </c>
      <c r="G2696" s="119" t="n">
        <v>46583</v>
      </c>
      <c r="H2696" s="119" t="n">
        <v>46293</v>
      </c>
      <c r="I2696" s="4" t="n">
        <v>0</v>
      </c>
      <c r="J2696" s="4" t="n">
        <v>0</v>
      </c>
      <c r="K2696" s="4" t="n">
        <v>0</v>
      </c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B2697" s="4" t="n">
        <v>26742834</v>
      </c>
      <c r="C2697" s="4" t="inlineStr">
        <is>
          <t>PRUMADA HIDROSSANITÁRIA</t>
        </is>
      </c>
      <c r="D2697" s="4" t="inlineStr">
        <is>
          <t>-</t>
        </is>
      </c>
      <c r="E2697" s="4" t="inlineStr">
        <is>
          <t>26º PAV.</t>
        </is>
      </c>
      <c r="F2697" s="119" t="n">
        <v>46575</v>
      </c>
      <c r="G2697" s="119" t="n">
        <v>46584</v>
      </c>
      <c r="H2697" s="119" t="n">
        <v>46293</v>
      </c>
      <c r="I2697" s="4" t="n">
        <v>0</v>
      </c>
      <c r="J2697" s="4" t="n">
        <v>0</v>
      </c>
      <c r="K2697" s="4" t="n">
        <v>0</v>
      </c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B2698" s="4" t="n">
        <v>29844655</v>
      </c>
      <c r="C2698" s="4" t="inlineStr">
        <is>
          <t>PRUMADA ELÉTRICA (INFRA)</t>
        </is>
      </c>
      <c r="D2698" s="4" t="inlineStr">
        <is>
          <t>-</t>
        </is>
      </c>
      <c r="E2698" s="4" t="inlineStr">
        <is>
          <t>26º PAV.</t>
        </is>
      </c>
      <c r="F2698" s="119" t="n">
        <v>46575</v>
      </c>
      <c r="G2698" s="119" t="n">
        <v>46584</v>
      </c>
      <c r="H2698" s="119" t="n">
        <v>46293</v>
      </c>
      <c r="I2698" s="4" t="n">
        <v>0</v>
      </c>
      <c r="J2698" s="4" t="n">
        <v>0</v>
      </c>
      <c r="K2698" s="4" t="n">
        <v>0</v>
      </c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B2699" s="4" t="n">
        <v>26744911</v>
      </c>
      <c r="C2699" s="4" t="inlineStr">
        <is>
          <t>ALVENARIA</t>
        </is>
      </c>
      <c r="D2699" s="4" t="inlineStr">
        <is>
          <t>-</t>
        </is>
      </c>
      <c r="E2699" s="4" t="inlineStr">
        <is>
          <t>PAVIMENTO TÉCNICO</t>
        </is>
      </c>
      <c r="F2699" s="119" t="n">
        <v>46575</v>
      </c>
      <c r="G2699" s="119" t="n">
        <v>46636</v>
      </c>
      <c r="H2699" s="119" t="n">
        <v>46293</v>
      </c>
      <c r="I2699" s="4" t="n">
        <v>0</v>
      </c>
      <c r="J2699" s="4" t="n">
        <v>0</v>
      </c>
      <c r="K2699" s="4" t="n">
        <v>0</v>
      </c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B2700" s="4" t="n">
        <v>26714092</v>
      </c>
      <c r="C2700" s="4" t="inlineStr">
        <is>
          <t>INSTALAÇÕES INCÊNDIO</t>
        </is>
      </c>
      <c r="D2700" s="4" t="inlineStr">
        <is>
          <t>-</t>
        </is>
      </c>
      <c r="E2700" s="4" t="inlineStr">
        <is>
          <t>1º PAV. - TÉRREO - LOJA 09, 10, 11</t>
        </is>
      </c>
      <c r="F2700" s="119" t="n">
        <v>46576</v>
      </c>
      <c r="G2700" s="119" t="n">
        <v>46596</v>
      </c>
      <c r="H2700" s="119" t="n">
        <v>46293</v>
      </c>
      <c r="I2700" s="4" t="n">
        <v>0</v>
      </c>
      <c r="J2700" s="4" t="n">
        <v>0</v>
      </c>
      <c r="K2700" s="4" t="n">
        <v>0</v>
      </c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B2701" s="4" t="n">
        <v>26707644</v>
      </c>
      <c r="C2701" s="4" t="inlineStr">
        <is>
          <t>INFRA DE AR CONDICIONADO</t>
        </is>
      </c>
      <c r="D2701" s="4" t="inlineStr">
        <is>
          <t>-</t>
        </is>
      </c>
      <c r="E2701" s="4" t="inlineStr">
        <is>
          <t>1º PAV. - TÉRREO - LOJA 09, 10, 11</t>
        </is>
      </c>
      <c r="F2701" s="119" t="n">
        <v>46576</v>
      </c>
      <c r="G2701" s="119" t="n">
        <v>46596</v>
      </c>
      <c r="H2701" s="119" t="n">
        <v>46293</v>
      </c>
      <c r="I2701" s="4" t="n">
        <v>0</v>
      </c>
      <c r="J2701" s="4" t="n">
        <v>0</v>
      </c>
      <c r="K2701" s="4" t="n">
        <v>0</v>
      </c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B2702" s="4" t="n">
        <v>26707642</v>
      </c>
      <c r="C2702" s="4" t="inlineStr">
        <is>
          <t>INFRA DE SISTEMAS - CFTV</t>
        </is>
      </c>
      <c r="D2702" s="4" t="inlineStr">
        <is>
          <t>-</t>
        </is>
      </c>
      <c r="E2702" s="4" t="inlineStr">
        <is>
          <t>1º PAV. - TÉRREO - LOJA 09, 10, 11</t>
        </is>
      </c>
      <c r="F2702" s="119" t="n">
        <v>46576</v>
      </c>
      <c r="G2702" s="119" t="n">
        <v>46596</v>
      </c>
      <c r="H2702" s="119" t="n">
        <v>46293</v>
      </c>
      <c r="I2702" s="4" t="n">
        <v>0</v>
      </c>
      <c r="J2702" s="4" t="n">
        <v>0</v>
      </c>
      <c r="K2702" s="4" t="n">
        <v>0</v>
      </c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B2703" s="4" t="n">
        <v>26707643</v>
      </c>
      <c r="C2703" s="4" t="inlineStr">
        <is>
          <t>INFRA DE INSTALAÇÕES HIDRAULICAS</t>
        </is>
      </c>
      <c r="D2703" s="4" t="inlineStr">
        <is>
          <t>-</t>
        </is>
      </c>
      <c r="E2703" s="4" t="inlineStr">
        <is>
          <t>1º PAV. - TÉRREO - LOJA 09, 10, 11</t>
        </is>
      </c>
      <c r="F2703" s="119" t="n">
        <v>46576</v>
      </c>
      <c r="G2703" s="119" t="n">
        <v>46596</v>
      </c>
      <c r="H2703" s="119" t="n">
        <v>46293</v>
      </c>
      <c r="I2703" s="4" t="n">
        <v>0</v>
      </c>
      <c r="J2703" s="4" t="n">
        <v>0</v>
      </c>
      <c r="K2703" s="4" t="n">
        <v>0</v>
      </c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B2704" s="4" t="n">
        <v>26707654</v>
      </c>
      <c r="C2704" s="4" t="inlineStr">
        <is>
          <t>INFRA DE INSTALAÇÕES ELETRICAS</t>
        </is>
      </c>
      <c r="D2704" s="4" t="inlineStr">
        <is>
          <t>-</t>
        </is>
      </c>
      <c r="E2704" s="4" t="inlineStr">
        <is>
          <t>1º PAV. - TÉRREO - LOJA 09, 10, 11</t>
        </is>
      </c>
      <c r="F2704" s="119" t="n">
        <v>46576</v>
      </c>
      <c r="G2704" s="119" t="n">
        <v>46596</v>
      </c>
      <c r="H2704" s="119" t="n">
        <v>46293</v>
      </c>
      <c r="I2704" s="4" t="n">
        <v>0</v>
      </c>
      <c r="J2704" s="4" t="n">
        <v>0</v>
      </c>
      <c r="K2704" s="4" t="n">
        <v>0</v>
      </c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B2705" s="4" t="n">
        <v>26744737</v>
      </c>
      <c r="C2705" s="4" t="inlineStr">
        <is>
          <t>DISTRIBUIÇÃO HIDROSSANITÁRIA</t>
        </is>
      </c>
      <c r="D2705" s="4" t="inlineStr">
        <is>
          <t>-</t>
        </is>
      </c>
      <c r="E2705" s="4" t="inlineStr">
        <is>
          <t>3º PV. PILOTIS - IS E VESTIÁRIOS</t>
        </is>
      </c>
      <c r="F2705" s="119" t="n">
        <v>46576</v>
      </c>
      <c r="G2705" s="119" t="n">
        <v>46589</v>
      </c>
      <c r="H2705" s="119" t="n">
        <v>46293</v>
      </c>
      <c r="I2705" s="4" t="n">
        <v>0</v>
      </c>
      <c r="J2705" s="4" t="n">
        <v>0</v>
      </c>
      <c r="K2705" s="4" t="n">
        <v>0</v>
      </c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B2706" s="4" t="n">
        <v>26744740</v>
      </c>
      <c r="C2706" s="4" t="inlineStr">
        <is>
          <t>DISTRIBUIÇÃO ELÉTRICA / QUADRO</t>
        </is>
      </c>
      <c r="D2706" s="4" t="inlineStr">
        <is>
          <t>-</t>
        </is>
      </c>
      <c r="E2706" s="4" t="inlineStr">
        <is>
          <t>3º PV. PILOTIS - IS E VESTIÁRIOS</t>
        </is>
      </c>
      <c r="F2706" s="119" t="n">
        <v>46576</v>
      </c>
      <c r="G2706" s="119" t="n">
        <v>46589</v>
      </c>
      <c r="H2706" s="119" t="n">
        <v>46293</v>
      </c>
      <c r="I2706" s="4" t="n">
        <v>0</v>
      </c>
      <c r="J2706" s="4" t="n">
        <v>0</v>
      </c>
      <c r="K2706" s="4" t="n">
        <v>0</v>
      </c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B2707" s="4" t="n">
        <v>26744739</v>
      </c>
      <c r="C2707" s="4" t="inlineStr">
        <is>
          <t>GÁS</t>
        </is>
      </c>
      <c r="D2707" s="4" t="inlineStr">
        <is>
          <t>-</t>
        </is>
      </c>
      <c r="E2707" s="4" t="inlineStr">
        <is>
          <t>3º PV. PILOTIS - IS E VESTIÁRIOS</t>
        </is>
      </c>
      <c r="F2707" s="119" t="n">
        <v>46576</v>
      </c>
      <c r="G2707" s="119" t="n">
        <v>46589</v>
      </c>
      <c r="H2707" s="119" t="n">
        <v>46293</v>
      </c>
      <c r="I2707" s="4" t="n">
        <v>0</v>
      </c>
      <c r="J2707" s="4" t="n">
        <v>0</v>
      </c>
      <c r="K2707" s="4" t="n">
        <v>0</v>
      </c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B2708" s="4" t="n">
        <v>26707710</v>
      </c>
      <c r="C2708" s="4" t="inlineStr">
        <is>
          <t>PINTURA 2º DEMÃO</t>
        </is>
      </c>
      <c r="D2708" s="4" t="inlineStr">
        <is>
          <t>-</t>
        </is>
      </c>
      <c r="E2708" s="4" t="inlineStr">
        <is>
          <t>1º PAV. - TÉRREO - LOJA 01, 02, 03</t>
        </is>
      </c>
      <c r="F2708" s="119" t="n">
        <v>46577</v>
      </c>
      <c r="G2708" s="119" t="n">
        <v>46597</v>
      </c>
      <c r="H2708" s="119" t="n">
        <v>46293</v>
      </c>
      <c r="I2708" s="4" t="n">
        <v>0</v>
      </c>
      <c r="J2708" s="4" t="n">
        <v>0</v>
      </c>
      <c r="K2708" s="4" t="n">
        <v>0</v>
      </c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B2709" s="4" t="n">
        <v>26707691</v>
      </c>
      <c r="C2709" s="4" t="inlineStr">
        <is>
          <t>LIMPEZA GROSSA</t>
        </is>
      </c>
      <c r="D2709" s="4" t="inlineStr">
        <is>
          <t>-</t>
        </is>
      </c>
      <c r="E2709" s="4" t="inlineStr">
        <is>
          <t>1º PAV. - TÉRREO - LOJA 04 E 05</t>
        </is>
      </c>
      <c r="F2709" s="119" t="n">
        <v>46577</v>
      </c>
      <c r="G2709" s="119" t="n">
        <v>46597</v>
      </c>
      <c r="H2709" s="119" t="n">
        <v>46293</v>
      </c>
      <c r="I2709" s="4" t="n">
        <v>0</v>
      </c>
      <c r="J2709" s="4" t="n">
        <v>0</v>
      </c>
      <c r="K2709" s="4" t="n">
        <v>0</v>
      </c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B2710" s="4" t="n">
        <v>26707686</v>
      </c>
      <c r="C2710" s="4" t="inlineStr">
        <is>
          <t>COMUNICAÇÃO E ALARME</t>
        </is>
      </c>
      <c r="D2710" s="4" t="inlineStr">
        <is>
          <t>-</t>
        </is>
      </c>
      <c r="E2710" s="4" t="inlineStr">
        <is>
          <t>1º PAV. - TÉRREO - LOJA 04 E 05</t>
        </is>
      </c>
      <c r="F2710" s="119" t="n">
        <v>46577</v>
      </c>
      <c r="G2710" s="119" t="n">
        <v>46597</v>
      </c>
      <c r="H2710" s="119" t="n">
        <v>46293</v>
      </c>
      <c r="I2710" s="4" t="n">
        <v>0</v>
      </c>
      <c r="J2710" s="4" t="n">
        <v>0</v>
      </c>
      <c r="K2710" s="4" t="n">
        <v>0</v>
      </c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B2711" s="4" t="n">
        <v>26743422</v>
      </c>
      <c r="C2711" s="4" t="inlineStr">
        <is>
          <t>PINTURA 1º DEMÃO</t>
        </is>
      </c>
      <c r="D2711" s="4" t="inlineStr">
        <is>
          <t>-</t>
        </is>
      </c>
      <c r="E2711" s="4" t="inlineStr">
        <is>
          <t>10º PAV.</t>
        </is>
      </c>
      <c r="F2711" s="119" t="n">
        <v>46577</v>
      </c>
      <c r="G2711" s="119" t="n">
        <v>46588</v>
      </c>
      <c r="H2711" s="119" t="n">
        <v>46293</v>
      </c>
      <c r="I2711" s="4" t="n">
        <v>0</v>
      </c>
      <c r="J2711" s="4" t="n">
        <v>0</v>
      </c>
      <c r="K2711" s="4" t="n">
        <v>0</v>
      </c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B2712" s="4" t="n">
        <v>26743384</v>
      </c>
      <c r="C2712" s="4" t="inlineStr">
        <is>
          <t>MASSA CORRIDA</t>
        </is>
      </c>
      <c r="D2712" s="4" t="inlineStr">
        <is>
          <t>-</t>
        </is>
      </c>
      <c r="E2712" s="4" t="inlineStr">
        <is>
          <t>11º PAV.</t>
        </is>
      </c>
      <c r="F2712" s="119" t="n">
        <v>46577</v>
      </c>
      <c r="G2712" s="119" t="n">
        <v>46588</v>
      </c>
      <c r="H2712" s="119" t="n">
        <v>46293</v>
      </c>
      <c r="I2712" s="4" t="n">
        <v>0</v>
      </c>
      <c r="J2712" s="4" t="n">
        <v>0</v>
      </c>
      <c r="K2712" s="4" t="n">
        <v>0</v>
      </c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B2713" s="4" t="n">
        <v>26743354</v>
      </c>
      <c r="C2713" s="4" t="inlineStr">
        <is>
          <t>FORRO</t>
        </is>
      </c>
      <c r="D2713" s="4" t="inlineStr">
        <is>
          <t>-</t>
        </is>
      </c>
      <c r="E2713" s="4" t="inlineStr">
        <is>
          <t>12º PAV.</t>
        </is>
      </c>
      <c r="F2713" s="119" t="n">
        <v>46577</v>
      </c>
      <c r="G2713" s="119" t="n">
        <v>46588</v>
      </c>
      <c r="H2713" s="119" t="n">
        <v>46293</v>
      </c>
      <c r="I2713" s="4" t="n">
        <v>0</v>
      </c>
      <c r="J2713" s="4" t="n">
        <v>0</v>
      </c>
      <c r="K2713" s="4" t="n">
        <v>0</v>
      </c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B2714" s="4" t="n">
        <v>29844394</v>
      </c>
      <c r="C2714" s="4" t="inlineStr">
        <is>
          <t>ENCUNHAMENTO</t>
        </is>
      </c>
      <c r="D2714" s="4" t="inlineStr">
        <is>
          <t>-</t>
        </is>
      </c>
      <c r="E2714" s="4" t="inlineStr">
        <is>
          <t>26º PAV.</t>
        </is>
      </c>
      <c r="F2714" s="119" t="n">
        <v>46577</v>
      </c>
      <c r="G2714" s="119" t="n">
        <v>46588</v>
      </c>
      <c r="H2714" s="119" t="n">
        <v>46293</v>
      </c>
      <c r="I2714" s="4" t="n">
        <v>0</v>
      </c>
      <c r="J2714" s="4" t="n">
        <v>0</v>
      </c>
      <c r="K2714" s="4" t="n">
        <v>0</v>
      </c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B2715" s="4" t="n">
        <v>29844631</v>
      </c>
      <c r="C2715" s="4" t="inlineStr">
        <is>
          <t>PRUMADA ELÉTRICA (INFRA)</t>
        </is>
      </c>
      <c r="D2715" s="4" t="inlineStr">
        <is>
          <t>-</t>
        </is>
      </c>
      <c r="E2715" s="4" t="inlineStr">
        <is>
          <t>2º PAV.</t>
        </is>
      </c>
      <c r="F2715" s="119" t="n">
        <v>46580</v>
      </c>
      <c r="G2715" s="119" t="n">
        <v>46589</v>
      </c>
      <c r="H2715" s="119" t="n">
        <v>46293</v>
      </c>
      <c r="I2715" s="4" t="n">
        <v>0</v>
      </c>
      <c r="J2715" s="4" t="n">
        <v>0</v>
      </c>
      <c r="K2715" s="4" t="n">
        <v>0</v>
      </c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B2716" s="4" t="n">
        <v>26745137</v>
      </c>
      <c r="C2716" s="4" t="inlineStr">
        <is>
          <t>CONTRAPISO</t>
        </is>
      </c>
      <c r="D2716" s="4" t="inlineStr">
        <is>
          <t>-</t>
        </is>
      </c>
      <c r="E2716" s="4" t="inlineStr">
        <is>
          <t>2º PV. - ESCADAS LATERAIS</t>
        </is>
      </c>
      <c r="F2716" s="119" t="n">
        <v>46580</v>
      </c>
      <c r="G2716" s="119" t="n">
        <v>46591</v>
      </c>
      <c r="H2716" s="119" t="n">
        <v>46293</v>
      </c>
      <c r="I2716" s="4" t="n">
        <v>0</v>
      </c>
      <c r="J2716" s="4" t="n">
        <v>0</v>
      </c>
      <c r="K2716" s="4" t="n">
        <v>0</v>
      </c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B2717" s="4" t="n">
        <v>29845960</v>
      </c>
      <c r="C2717" s="4" t="inlineStr">
        <is>
          <t>FIAÇÃO ELÉTRICA E ILUMINAÇÃO</t>
        </is>
      </c>
      <c r="D2717" s="4" t="inlineStr">
        <is>
          <t>-</t>
        </is>
      </c>
      <c r="E2717" s="4" t="inlineStr">
        <is>
          <t>13º PAV.</t>
        </is>
      </c>
      <c r="F2717" s="119" t="n">
        <v>46580</v>
      </c>
      <c r="G2717" s="119" t="n">
        <v>46588</v>
      </c>
      <c r="H2717" s="119" t="n">
        <v>46293</v>
      </c>
      <c r="I2717" s="4" t="n">
        <v>0</v>
      </c>
      <c r="J2717" s="4" t="n">
        <v>0</v>
      </c>
      <c r="K2717" s="4" t="n">
        <v>0</v>
      </c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B2718" s="4" t="n">
        <v>29845899</v>
      </c>
      <c r="C2718" s="4" t="inlineStr">
        <is>
          <t>PRUMADA ELÉTRICA (CABOS)</t>
        </is>
      </c>
      <c r="D2718" s="4" t="inlineStr">
        <is>
          <t>-</t>
        </is>
      </c>
      <c r="E2718" s="4" t="inlineStr">
        <is>
          <t>13º PAV.</t>
        </is>
      </c>
      <c r="F2718" s="119" t="n">
        <v>46580</v>
      </c>
      <c r="G2718" s="119" t="n">
        <v>46589</v>
      </c>
      <c r="H2718" s="119" t="n">
        <v>46293</v>
      </c>
      <c r="I2718" s="4" t="n">
        <v>0</v>
      </c>
      <c r="J2718" s="4" t="n">
        <v>0</v>
      </c>
      <c r="K2718" s="4" t="n">
        <v>0</v>
      </c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B2719" s="4" t="n">
        <v>26743282</v>
      </c>
      <c r="C2719" s="4" t="inlineStr">
        <is>
          <t>BANCADAS</t>
        </is>
      </c>
      <c r="D2719" s="4" t="inlineStr">
        <is>
          <t>-</t>
        </is>
      </c>
      <c r="E2719" s="4" t="inlineStr">
        <is>
          <t>14º PAV.</t>
        </is>
      </c>
      <c r="F2719" s="119" t="n">
        <v>46580</v>
      </c>
      <c r="G2719" s="119" t="n">
        <v>46589</v>
      </c>
      <c r="H2719" s="119" t="n">
        <v>46293</v>
      </c>
      <c r="I2719" s="4" t="n">
        <v>0</v>
      </c>
      <c r="J2719" s="4" t="n">
        <v>0</v>
      </c>
      <c r="K2719" s="4" t="n">
        <v>0</v>
      </c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B2720" s="4" t="n">
        <v>26743238</v>
      </c>
      <c r="C2720" s="4" t="inlineStr">
        <is>
          <t>REVESTIMENTOS PORCELANATO PISO</t>
        </is>
      </c>
      <c r="D2720" s="4" t="inlineStr">
        <is>
          <t>-</t>
        </is>
      </c>
      <c r="E2720" s="4" t="inlineStr">
        <is>
          <t>15º PAV.</t>
        </is>
      </c>
      <c r="F2720" s="119" t="n">
        <v>46580</v>
      </c>
      <c r="G2720" s="119" t="n">
        <v>46589</v>
      </c>
      <c r="H2720" s="119" t="n">
        <v>46293</v>
      </c>
      <c r="I2720" s="4" t="n">
        <v>0</v>
      </c>
      <c r="J2720" s="4" t="n">
        <v>0</v>
      </c>
      <c r="K2720" s="4" t="n">
        <v>0</v>
      </c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B2721" s="4" t="n">
        <v>26743147</v>
      </c>
      <c r="C2721" s="4" t="inlineStr">
        <is>
          <t>IMPERMEABILIZAÇÃO</t>
        </is>
      </c>
      <c r="D2721" s="4" t="inlineStr">
        <is>
          <t>-</t>
        </is>
      </c>
      <c r="E2721" s="4" t="inlineStr">
        <is>
          <t>17º PAV.</t>
        </is>
      </c>
      <c r="F2721" s="119" t="n">
        <v>46580</v>
      </c>
      <c r="G2721" s="119" t="n">
        <v>46589</v>
      </c>
      <c r="H2721" s="119" t="n">
        <v>46293</v>
      </c>
      <c r="I2721" s="4" t="n">
        <v>0</v>
      </c>
      <c r="J2721" s="4" t="n">
        <v>0</v>
      </c>
      <c r="K2721" s="4" t="n">
        <v>0</v>
      </c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B2722" s="4" t="n">
        <v>26743120</v>
      </c>
      <c r="C2722" s="4" t="inlineStr">
        <is>
          <t>DRYWALL 2º FACE</t>
        </is>
      </c>
      <c r="D2722" s="4" t="inlineStr">
        <is>
          <t>-</t>
        </is>
      </c>
      <c r="E2722" s="4" t="inlineStr">
        <is>
          <t>18º PAV.</t>
        </is>
      </c>
      <c r="F2722" s="119" t="n">
        <v>46580</v>
      </c>
      <c r="G2722" s="119" t="n">
        <v>46589</v>
      </c>
      <c r="H2722" s="119" t="n">
        <v>46293</v>
      </c>
      <c r="I2722" s="4" t="n">
        <v>0</v>
      </c>
      <c r="J2722" s="4" t="n">
        <v>0</v>
      </c>
      <c r="K2722" s="4" t="n">
        <v>0</v>
      </c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B2723" s="4" t="n">
        <v>26743084</v>
      </c>
      <c r="C2723" s="4" t="inlineStr">
        <is>
          <t>DISTRIBUIÇÃO HIDROSSANITÁRIA</t>
        </is>
      </c>
      <c r="D2723" s="4" t="inlineStr">
        <is>
          <t>-</t>
        </is>
      </c>
      <c r="E2723" s="4" t="inlineStr">
        <is>
          <t>19º PAV.</t>
        </is>
      </c>
      <c r="F2723" s="119" t="n">
        <v>46580</v>
      </c>
      <c r="G2723" s="119" t="n">
        <v>46589</v>
      </c>
      <c r="H2723" s="119" t="n">
        <v>46293</v>
      </c>
      <c r="I2723" s="4" t="n">
        <v>0</v>
      </c>
      <c r="J2723" s="4" t="n">
        <v>0</v>
      </c>
      <c r="K2723" s="4" t="n">
        <v>0</v>
      </c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B2724" s="4" t="n">
        <v>26743067</v>
      </c>
      <c r="C2724" s="4" t="inlineStr">
        <is>
          <t>DISTRIBUIÇÃO ELÉTRICA / QUADRO</t>
        </is>
      </c>
      <c r="D2724" s="4" t="inlineStr">
        <is>
          <t>-</t>
        </is>
      </c>
      <c r="E2724" s="4" t="inlineStr">
        <is>
          <t>19º PAV.</t>
        </is>
      </c>
      <c r="F2724" s="119" t="n">
        <v>46580</v>
      </c>
      <c r="G2724" s="119" t="n">
        <v>46589</v>
      </c>
      <c r="H2724" s="119" t="n">
        <v>46293</v>
      </c>
      <c r="I2724" s="4" t="n">
        <v>0</v>
      </c>
      <c r="J2724" s="4" t="n">
        <v>0</v>
      </c>
      <c r="K2724" s="4" t="n">
        <v>0</v>
      </c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B2725" s="4" t="n">
        <v>26743066</v>
      </c>
      <c r="C2725" s="4" t="inlineStr">
        <is>
          <t>INFRA DE AR CONDICIONADO</t>
        </is>
      </c>
      <c r="D2725" s="4" t="inlineStr">
        <is>
          <t>-</t>
        </is>
      </c>
      <c r="E2725" s="4" t="inlineStr">
        <is>
          <t>19º PAV.</t>
        </is>
      </c>
      <c r="F2725" s="119" t="n">
        <v>46580</v>
      </c>
      <c r="G2725" s="119" t="n">
        <v>46589</v>
      </c>
      <c r="H2725" s="119" t="n">
        <v>46293</v>
      </c>
      <c r="I2725" s="4" t="n">
        <v>0</v>
      </c>
      <c r="J2725" s="4" t="n">
        <v>0</v>
      </c>
      <c r="K2725" s="4" t="n">
        <v>0</v>
      </c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B2726" s="4" t="n">
        <v>26743085</v>
      </c>
      <c r="C2726" s="4" t="inlineStr">
        <is>
          <t>GÁS PAREDE</t>
        </is>
      </c>
      <c r="D2726" s="4" t="inlineStr">
        <is>
          <t>-</t>
        </is>
      </c>
      <c r="E2726" s="4" t="inlineStr">
        <is>
          <t>19º PAV.</t>
        </is>
      </c>
      <c r="F2726" s="119" t="n">
        <v>46580</v>
      </c>
      <c r="G2726" s="119" t="n">
        <v>46589</v>
      </c>
      <c r="H2726" s="119" t="n">
        <v>46293</v>
      </c>
      <c r="I2726" s="4" t="n">
        <v>0</v>
      </c>
      <c r="J2726" s="4" t="n">
        <v>0</v>
      </c>
      <c r="K2726" s="4" t="n">
        <v>0</v>
      </c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B2727" s="4" t="n">
        <v>26743086</v>
      </c>
      <c r="C2727" s="4" t="inlineStr">
        <is>
          <t>REDE HIDROSSANITÁRIA</t>
        </is>
      </c>
      <c r="D2727" s="4" t="inlineStr">
        <is>
          <t>-</t>
        </is>
      </c>
      <c r="E2727" s="4" t="inlineStr">
        <is>
          <t>19º PAV.</t>
        </is>
      </c>
      <c r="F2727" s="119" t="n">
        <v>46580</v>
      </c>
      <c r="G2727" s="119" t="n">
        <v>46589</v>
      </c>
      <c r="H2727" s="119" t="n">
        <v>46293</v>
      </c>
      <c r="I2727" s="4" t="n">
        <v>0</v>
      </c>
      <c r="J2727" s="4" t="n">
        <v>0</v>
      </c>
      <c r="K2727" s="4" t="n">
        <v>0</v>
      </c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B2728" s="4" t="n">
        <v>26743028</v>
      </c>
      <c r="C2728" s="4" t="inlineStr">
        <is>
          <t>DRYWALL 1º FACE</t>
        </is>
      </c>
      <c r="D2728" s="4" t="inlineStr">
        <is>
          <t>-</t>
        </is>
      </c>
      <c r="E2728" s="4" t="inlineStr">
        <is>
          <t>20º PAV.</t>
        </is>
      </c>
      <c r="F2728" s="119" t="n">
        <v>46580</v>
      </c>
      <c r="G2728" s="119" t="n">
        <v>46589</v>
      </c>
      <c r="H2728" s="119" t="n">
        <v>46293</v>
      </c>
      <c r="I2728" s="4" t="n">
        <v>0</v>
      </c>
      <c r="J2728" s="4" t="n">
        <v>0</v>
      </c>
      <c r="K2728" s="4" t="n">
        <v>0</v>
      </c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B2729" s="4" t="n">
        <v>26750508</v>
      </c>
      <c r="C2729" s="4" t="inlineStr">
        <is>
          <t>FORRO</t>
        </is>
      </c>
      <c r="D2729" s="4" t="inlineStr">
        <is>
          <t>-</t>
        </is>
      </c>
      <c r="E2729" s="4" t="inlineStr">
        <is>
          <t>MEZANINO - ÁREAS TÉCNICAS</t>
        </is>
      </c>
      <c r="F2729" s="119" t="n">
        <v>46581</v>
      </c>
      <c r="G2729" s="119" t="n">
        <v>46587</v>
      </c>
      <c r="H2729" s="119" t="n">
        <v>46293</v>
      </c>
      <c r="I2729" s="4" t="n">
        <v>0</v>
      </c>
      <c r="J2729" s="4" t="n">
        <v>0</v>
      </c>
      <c r="K2729" s="4" t="n">
        <v>0</v>
      </c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B2730" s="4" t="n">
        <v>26742798</v>
      </c>
      <c r="C2730" s="4" t="inlineStr">
        <is>
          <t>PRUMADA DE INCÊNDIO</t>
        </is>
      </c>
      <c r="D2730" s="4" t="inlineStr">
        <is>
          <t>-</t>
        </is>
      </c>
      <c r="E2730" s="4" t="inlineStr">
        <is>
          <t>27º PAV</t>
        </is>
      </c>
      <c r="F2730" s="119" t="n">
        <v>46581</v>
      </c>
      <c r="G2730" s="119" t="n">
        <v>46590</v>
      </c>
      <c r="H2730" s="119" t="n">
        <v>46293</v>
      </c>
      <c r="I2730" s="4" t="n">
        <v>0</v>
      </c>
      <c r="J2730" s="4" t="n">
        <v>0</v>
      </c>
      <c r="K2730" s="4" t="n">
        <v>0</v>
      </c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B2731" s="4" t="n">
        <v>26742759</v>
      </c>
      <c r="C2731" s="4" t="inlineStr">
        <is>
          <t>ALVENARIA</t>
        </is>
      </c>
      <c r="D2731" s="4" t="inlineStr">
        <is>
          <t>-</t>
        </is>
      </c>
      <c r="E2731" s="4" t="inlineStr">
        <is>
          <t>28º PAV - 1º N.COB</t>
        </is>
      </c>
      <c r="F2731" s="119" t="n">
        <v>46581</v>
      </c>
      <c r="G2731" s="119" t="n">
        <v>46590</v>
      </c>
      <c r="H2731" s="119" t="n">
        <v>46293</v>
      </c>
      <c r="I2731" s="4" t="n">
        <v>0</v>
      </c>
      <c r="J2731" s="4" t="n">
        <v>0</v>
      </c>
      <c r="K2731" s="4" t="n">
        <v>0</v>
      </c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B2732" s="4" t="n">
        <v>26743008</v>
      </c>
      <c r="C2732" s="4" t="inlineStr">
        <is>
          <t>MONTANTES DO DRYWALL</t>
        </is>
      </c>
      <c r="D2732" s="4" t="inlineStr">
        <is>
          <t>-</t>
        </is>
      </c>
      <c r="E2732" s="4" t="inlineStr">
        <is>
          <t>21º PAV.</t>
        </is>
      </c>
      <c r="F2732" s="119" t="n">
        <v>46582</v>
      </c>
      <c r="G2732" s="119" t="n">
        <v>46589</v>
      </c>
      <c r="H2732" s="119" t="n">
        <v>46293</v>
      </c>
      <c r="I2732" s="4" t="n">
        <v>0</v>
      </c>
      <c r="J2732" s="4" t="n">
        <v>0</v>
      </c>
      <c r="K2732" s="4" t="n">
        <v>0</v>
      </c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B2733" s="4" t="n">
        <v>26745166</v>
      </c>
      <c r="C2733" s="4" t="inlineStr">
        <is>
          <t>REVESTIMENTOS PORCELANATO PISO</t>
        </is>
      </c>
      <c r="D2733" s="4" t="inlineStr">
        <is>
          <t>-</t>
        </is>
      </c>
      <c r="E2733" s="4" t="inlineStr">
        <is>
          <t>1º SUBSOLO - ESCADAS LATERAIS</t>
        </is>
      </c>
      <c r="F2733" s="119" t="n">
        <v>46583</v>
      </c>
      <c r="G2733" s="119" t="n">
        <v>46594</v>
      </c>
      <c r="H2733" s="119" t="n">
        <v>46293</v>
      </c>
      <c r="I2733" s="4" t="n">
        <v>0</v>
      </c>
      <c r="J2733" s="4" t="n">
        <v>0</v>
      </c>
      <c r="K2733" s="4" t="n">
        <v>0</v>
      </c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B2734" s="4" t="n">
        <v>26745154</v>
      </c>
      <c r="C2734" s="4" t="inlineStr">
        <is>
          <t>FORRO</t>
        </is>
      </c>
      <c r="D2734" s="4" t="inlineStr">
        <is>
          <t>-</t>
        </is>
      </c>
      <c r="E2734" s="4" t="inlineStr">
        <is>
          <t>MEZANINO - ESCADAS LATERAIS</t>
        </is>
      </c>
      <c r="F2734" s="119" t="n">
        <v>46583</v>
      </c>
      <c r="G2734" s="119" t="n">
        <v>46594</v>
      </c>
      <c r="H2734" s="119" t="n">
        <v>46293</v>
      </c>
      <c r="I2734" s="4" t="n">
        <v>0</v>
      </c>
      <c r="J2734" s="4" t="n">
        <v>0</v>
      </c>
      <c r="K2734" s="4" t="n">
        <v>0</v>
      </c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B2735" s="4" t="n">
        <v>26745031</v>
      </c>
      <c r="C2735" s="4" t="inlineStr">
        <is>
          <t>MASSA CORRIDA</t>
        </is>
      </c>
      <c r="D2735" s="4" t="inlineStr">
        <is>
          <t>-</t>
        </is>
      </c>
      <c r="E2735" s="4" t="inlineStr">
        <is>
          <t>1º PAV. - TÉRREO - HALL, IS, ELEVADOR COMERCIAL</t>
        </is>
      </c>
      <c r="F2735" s="119" t="n">
        <v>46583</v>
      </c>
      <c r="G2735" s="119" t="n">
        <v>46594</v>
      </c>
      <c r="H2735" s="119" t="n">
        <v>46293</v>
      </c>
      <c r="I2735" s="4" t="n">
        <v>0</v>
      </c>
      <c r="J2735" s="4" t="n">
        <v>0</v>
      </c>
      <c r="K2735" s="4" t="n">
        <v>0</v>
      </c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B2736" s="4" t="n">
        <v>26744936</v>
      </c>
      <c r="C2736" s="4" t="inlineStr">
        <is>
          <t>REVESTIMENTOS PORCELANATO PISO</t>
        </is>
      </c>
      <c r="D2736" s="4" t="inlineStr">
        <is>
          <t>-</t>
        </is>
      </c>
      <c r="E2736" s="4" t="inlineStr">
        <is>
          <t>1º SUBSOLO - HALL, ELEVADORES E CAIXA DE ESCADA</t>
        </is>
      </c>
      <c r="F2736" s="119" t="n">
        <v>46584</v>
      </c>
      <c r="G2736" s="119" t="n">
        <v>46594</v>
      </c>
      <c r="H2736" s="119" t="n">
        <v>46293</v>
      </c>
      <c r="I2736" s="4" t="n">
        <v>0</v>
      </c>
      <c r="J2736" s="4" t="n">
        <v>0</v>
      </c>
      <c r="K2736" s="4" t="n">
        <v>0</v>
      </c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B2737" s="4" t="n">
        <v>26745049</v>
      </c>
      <c r="C2737" s="4" t="inlineStr">
        <is>
          <t>MARCENARIA</t>
        </is>
      </c>
      <c r="D2737" s="4" t="inlineStr">
        <is>
          <t>-</t>
        </is>
      </c>
      <c r="E2737" s="4" t="inlineStr">
        <is>
          <t>1º PAV. - TÉRREO -  HALL RES., CIRC., ELEVADORES SOCIAIS, CAIXA DE ESCADA</t>
        </is>
      </c>
      <c r="F2737" s="119" t="n">
        <v>46584</v>
      </c>
      <c r="G2737" s="119" t="n">
        <v>46595</v>
      </c>
      <c r="H2737" s="119" t="n">
        <v>46293</v>
      </c>
      <c r="I2737" s="4" t="n">
        <v>0</v>
      </c>
      <c r="J2737" s="4" t="n">
        <v>0</v>
      </c>
      <c r="K2737" s="4" t="n">
        <v>0</v>
      </c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B2738" s="4" t="n">
        <v>26742970</v>
      </c>
      <c r="C2738" s="4" t="inlineStr">
        <is>
          <t>CONTRAPISO</t>
        </is>
      </c>
      <c r="D2738" s="4" t="inlineStr">
        <is>
          <t>-</t>
        </is>
      </c>
      <c r="E2738" s="4" t="inlineStr">
        <is>
          <t>22º PAV.</t>
        </is>
      </c>
      <c r="F2738" s="119" t="n">
        <v>46584</v>
      </c>
      <c r="G2738" s="119" t="n">
        <v>46591</v>
      </c>
      <c r="H2738" s="119" t="n">
        <v>46293</v>
      </c>
      <c r="I2738" s="4" t="n">
        <v>0</v>
      </c>
      <c r="J2738" s="4" t="n">
        <v>0</v>
      </c>
      <c r="K2738" s="4" t="n">
        <v>0</v>
      </c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B2739" s="4" t="n">
        <v>26742939</v>
      </c>
      <c r="C2739" s="4" t="inlineStr">
        <is>
          <t>GÁS PISO</t>
        </is>
      </c>
      <c r="D2739" s="4" t="inlineStr">
        <is>
          <t>-</t>
        </is>
      </c>
      <c r="E2739" s="4" t="inlineStr">
        <is>
          <t>23º PAV.</t>
        </is>
      </c>
      <c r="F2739" s="119" t="n">
        <v>46584</v>
      </c>
      <c r="G2739" s="119" t="n">
        <v>46595</v>
      </c>
      <c r="H2739" s="119" t="n">
        <v>46293</v>
      </c>
      <c r="I2739" s="4" t="n">
        <v>0</v>
      </c>
      <c r="J2739" s="4" t="n">
        <v>0</v>
      </c>
      <c r="K2739" s="4" t="n">
        <v>0</v>
      </c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B2740" s="4" t="n">
        <v>26742895</v>
      </c>
      <c r="C2740" s="4" t="inlineStr">
        <is>
          <t>REBOCO INTERNO</t>
        </is>
      </c>
      <c r="D2740" s="4" t="inlineStr">
        <is>
          <t>-</t>
        </is>
      </c>
      <c r="E2740" s="4" t="inlineStr">
        <is>
          <t>24º PAV.</t>
        </is>
      </c>
      <c r="F2740" s="119" t="n">
        <v>46584</v>
      </c>
      <c r="G2740" s="119" t="n">
        <v>46595</v>
      </c>
      <c r="H2740" s="119" t="n">
        <v>46293</v>
      </c>
      <c r="I2740" s="4" t="n">
        <v>0</v>
      </c>
      <c r="J2740" s="4" t="n">
        <v>0</v>
      </c>
      <c r="K2740" s="4" t="n">
        <v>0</v>
      </c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B2741" s="4" t="n">
        <v>26742857</v>
      </c>
      <c r="C2741" s="4" t="inlineStr">
        <is>
          <t>CONTRAMARCO</t>
        </is>
      </c>
      <c r="D2741" s="4" t="inlineStr">
        <is>
          <t>-</t>
        </is>
      </c>
      <c r="E2741" s="4" t="inlineStr">
        <is>
          <t>25º PAV.</t>
        </is>
      </c>
      <c r="F2741" s="119" t="n">
        <v>46584</v>
      </c>
      <c r="G2741" s="119" t="n">
        <v>46595</v>
      </c>
      <c r="H2741" s="119" t="n">
        <v>46293</v>
      </c>
      <c r="I2741" s="4" t="n">
        <v>0</v>
      </c>
      <c r="J2741" s="4" t="n">
        <v>0</v>
      </c>
      <c r="K2741" s="4" t="n">
        <v>0</v>
      </c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B2742" s="4" t="n">
        <v>26742841</v>
      </c>
      <c r="C2742" s="4" t="inlineStr">
        <is>
          <t>INSTALAÇÕES EMBUTIDAS NA ALVENARIA</t>
        </is>
      </c>
      <c r="D2742" s="4" t="inlineStr">
        <is>
          <t>-</t>
        </is>
      </c>
      <c r="E2742" s="4" t="inlineStr">
        <is>
          <t>26º PAV.</t>
        </is>
      </c>
      <c r="F2742" s="119" t="n">
        <v>46587</v>
      </c>
      <c r="G2742" s="119" t="n">
        <v>46596</v>
      </c>
      <c r="H2742" s="119" t="n">
        <v>46293</v>
      </c>
      <c r="I2742" s="4" t="n">
        <v>0</v>
      </c>
      <c r="J2742" s="4" t="n">
        <v>0</v>
      </c>
      <c r="K2742" s="4" t="n">
        <v>0</v>
      </c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B2743" s="4" t="n">
        <v>29844480</v>
      </c>
      <c r="C2743" s="4" t="inlineStr">
        <is>
          <t>TALISCAMENTO</t>
        </is>
      </c>
      <c r="D2743" s="4" t="inlineStr">
        <is>
          <t>-</t>
        </is>
      </c>
      <c r="E2743" s="4" t="inlineStr">
        <is>
          <t>26º PAV.</t>
        </is>
      </c>
      <c r="F2743" s="119" t="n">
        <v>46587</v>
      </c>
      <c r="G2743" s="119" t="n">
        <v>46595</v>
      </c>
      <c r="H2743" s="119" t="n">
        <v>46293</v>
      </c>
      <c r="I2743" s="4" t="n">
        <v>0</v>
      </c>
      <c r="J2743" s="4" t="n">
        <v>0</v>
      </c>
      <c r="K2743" s="4" t="n">
        <v>0</v>
      </c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B2744" s="4" t="n">
        <v>26742797</v>
      </c>
      <c r="C2744" s="4" t="inlineStr">
        <is>
          <t>PRUMADA HIDROSSANITÁRIA</t>
        </is>
      </c>
      <c r="D2744" s="4" t="inlineStr">
        <is>
          <t>-</t>
        </is>
      </c>
      <c r="E2744" s="4" t="inlineStr">
        <is>
          <t>27º PAV</t>
        </is>
      </c>
      <c r="F2744" s="119" t="n">
        <v>46587</v>
      </c>
      <c r="G2744" s="119" t="n">
        <v>46596</v>
      </c>
      <c r="H2744" s="119" t="n">
        <v>46293</v>
      </c>
      <c r="I2744" s="4" t="n">
        <v>0</v>
      </c>
      <c r="J2744" s="4" t="n">
        <v>0</v>
      </c>
      <c r="K2744" s="4" t="n">
        <v>0</v>
      </c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B2745" s="4" t="n">
        <v>29844656</v>
      </c>
      <c r="C2745" s="4" t="inlineStr">
        <is>
          <t>PRUMADA ELÉTRICA (INFRA)</t>
        </is>
      </c>
      <c r="D2745" s="4" t="inlineStr">
        <is>
          <t>-</t>
        </is>
      </c>
      <c r="E2745" s="4" t="inlineStr">
        <is>
          <t>27º PAV</t>
        </is>
      </c>
      <c r="F2745" s="119" t="n">
        <v>46587</v>
      </c>
      <c r="G2745" s="119" t="n">
        <v>46596</v>
      </c>
      <c r="H2745" s="119" t="n">
        <v>46293</v>
      </c>
      <c r="I2745" s="4" t="n">
        <v>0</v>
      </c>
      <c r="J2745" s="4" t="n">
        <v>0</v>
      </c>
      <c r="K2745" s="4" t="n">
        <v>0</v>
      </c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B2746" s="4" t="n">
        <v>26750515</v>
      </c>
      <c r="C2746" s="4" t="inlineStr">
        <is>
          <t>REVESTIMENTOS PORCELANATO PISO</t>
        </is>
      </c>
      <c r="D2746" s="4" t="inlineStr">
        <is>
          <t>-</t>
        </is>
      </c>
      <c r="E2746" s="4" t="inlineStr">
        <is>
          <t>1º SUBSOLO - ÁREAS TÉCNICAS E CIRCULAÇÃO</t>
        </is>
      </c>
      <c r="F2746" s="119" t="n">
        <v>46588</v>
      </c>
      <c r="G2746" s="119" t="n">
        <v>46594</v>
      </c>
      <c r="H2746" s="119" t="n">
        <v>46293</v>
      </c>
      <c r="I2746" s="4" t="n">
        <v>0</v>
      </c>
      <c r="J2746" s="4" t="n">
        <v>0</v>
      </c>
      <c r="K2746" s="4" t="n">
        <v>0</v>
      </c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B2747" s="4" t="n">
        <v>26750503</v>
      </c>
      <c r="C2747" s="4" t="inlineStr">
        <is>
          <t>ESQUADRIA DE ALUMINIO</t>
        </is>
      </c>
      <c r="D2747" s="4" t="inlineStr">
        <is>
          <t>-</t>
        </is>
      </c>
      <c r="E2747" s="4" t="inlineStr">
        <is>
          <t>MEZANINO - ÁREAS TÉCNICAS</t>
        </is>
      </c>
      <c r="F2747" s="119" t="n">
        <v>46588</v>
      </c>
      <c r="G2747" s="119" t="n">
        <v>46594</v>
      </c>
      <c r="H2747" s="119" t="n">
        <v>46293</v>
      </c>
      <c r="I2747" s="4" t="n">
        <v>0</v>
      </c>
      <c r="J2747" s="4" t="n">
        <v>0</v>
      </c>
      <c r="K2747" s="4" t="n">
        <v>0</v>
      </c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B2748" s="4" t="n">
        <v>26707667</v>
      </c>
      <c r="C2748" s="4" t="inlineStr">
        <is>
          <t>PINTURA 1º DEMÃO</t>
        </is>
      </c>
      <c r="D2748" s="4" t="inlineStr">
        <is>
          <t>-</t>
        </is>
      </c>
      <c r="E2748" s="4" t="inlineStr">
        <is>
          <t>1º PAV. - TÉRREO - LOJA 06, 07, 08</t>
        </is>
      </c>
      <c r="F2748" s="119" t="n">
        <v>46588</v>
      </c>
      <c r="G2748" s="119" t="n">
        <v>46608</v>
      </c>
      <c r="H2748" s="119" t="n">
        <v>46293</v>
      </c>
      <c r="I2748" s="4" t="n">
        <v>0</v>
      </c>
      <c r="J2748" s="4" t="n">
        <v>0</v>
      </c>
      <c r="K2748" s="4" t="n">
        <v>0</v>
      </c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B2749" s="4" t="n">
        <v>26744785</v>
      </c>
      <c r="C2749" s="4" t="inlineStr">
        <is>
          <t>DRYWALL</t>
        </is>
      </c>
      <c r="D2749" s="4" t="inlineStr">
        <is>
          <t>-</t>
        </is>
      </c>
      <c r="E2749" s="4" t="inlineStr">
        <is>
          <t>3º PV. PILOTIS - GOURMET 1 E 2</t>
        </is>
      </c>
      <c r="F2749" s="119" t="n">
        <v>46588</v>
      </c>
      <c r="G2749" s="119" t="n">
        <v>46596</v>
      </c>
      <c r="H2749" s="119" t="n">
        <v>46293</v>
      </c>
      <c r="I2749" s="4" t="n">
        <v>0</v>
      </c>
      <c r="J2749" s="4" t="n">
        <v>0</v>
      </c>
      <c r="K2749" s="4" t="n">
        <v>0</v>
      </c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B2750" s="4" t="n">
        <v>26707629</v>
      </c>
      <c r="C2750" s="4" t="inlineStr">
        <is>
          <t>PRUMADA DE INCÊNDIO</t>
        </is>
      </c>
      <c r="D2750" s="4" t="inlineStr">
        <is>
          <t>-</t>
        </is>
      </c>
      <c r="E2750" s="4" t="inlineStr">
        <is>
          <t>2º PV. - LOJA 01, 02 E 03</t>
        </is>
      </c>
      <c r="F2750" s="119" t="n">
        <v>46589</v>
      </c>
      <c r="G2750" s="119" t="n">
        <v>46609</v>
      </c>
      <c r="H2750" s="119" t="n">
        <v>46293</v>
      </c>
      <c r="I2750" s="4" t="n">
        <v>0</v>
      </c>
      <c r="J2750" s="4" t="n">
        <v>0</v>
      </c>
      <c r="K2750" s="4" t="n">
        <v>0</v>
      </c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B2751" s="4" t="n">
        <v>26707609</v>
      </c>
      <c r="C2751" s="4" t="inlineStr">
        <is>
          <t>ALVENARIA</t>
        </is>
      </c>
      <c r="D2751" s="4" t="inlineStr">
        <is>
          <t>-</t>
        </is>
      </c>
      <c r="E2751" s="4" t="inlineStr">
        <is>
          <t>2º PV. - LOJA 04 E 05</t>
        </is>
      </c>
      <c r="F2751" s="119" t="n">
        <v>46589</v>
      </c>
      <c r="G2751" s="119" t="n">
        <v>46618</v>
      </c>
      <c r="H2751" s="119" t="n">
        <v>46293</v>
      </c>
      <c r="I2751" s="4" t="n">
        <v>0</v>
      </c>
      <c r="J2751" s="4" t="n">
        <v>0</v>
      </c>
      <c r="K2751" s="4" t="n">
        <v>0</v>
      </c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B2752" s="4" t="n">
        <v>26743385</v>
      </c>
      <c r="C2752" s="4" t="inlineStr">
        <is>
          <t>PINTURA 1º DEMÃO</t>
        </is>
      </c>
      <c r="D2752" s="4" t="inlineStr">
        <is>
          <t>-</t>
        </is>
      </c>
      <c r="E2752" s="4" t="inlineStr">
        <is>
          <t>11º PAV.</t>
        </is>
      </c>
      <c r="F2752" s="119" t="n">
        <v>46589</v>
      </c>
      <c r="G2752" s="119" t="n">
        <v>46598</v>
      </c>
      <c r="H2752" s="119" t="n">
        <v>46293</v>
      </c>
      <c r="I2752" s="4" t="n">
        <v>0</v>
      </c>
      <c r="J2752" s="4" t="n">
        <v>0</v>
      </c>
      <c r="K2752" s="4" t="n">
        <v>0</v>
      </c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B2753" s="4" t="n">
        <v>26743347</v>
      </c>
      <c r="C2753" s="4" t="inlineStr">
        <is>
          <t>MASSA CORRIDA</t>
        </is>
      </c>
      <c r="D2753" s="4" t="inlineStr">
        <is>
          <t>-</t>
        </is>
      </c>
      <c r="E2753" s="4" t="inlineStr">
        <is>
          <t>12º PAV.</t>
        </is>
      </c>
      <c r="F2753" s="119" t="n">
        <v>46589</v>
      </c>
      <c r="G2753" s="119" t="n">
        <v>46598</v>
      </c>
      <c r="H2753" s="119" t="n">
        <v>46293</v>
      </c>
      <c r="I2753" s="4" t="n">
        <v>0</v>
      </c>
      <c r="J2753" s="4" t="n">
        <v>0</v>
      </c>
      <c r="K2753" s="4" t="n">
        <v>0</v>
      </c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B2754" s="4" t="n">
        <v>26743317</v>
      </c>
      <c r="C2754" s="4" t="inlineStr">
        <is>
          <t>FORRO</t>
        </is>
      </c>
      <c r="D2754" s="4" t="inlineStr">
        <is>
          <t>-</t>
        </is>
      </c>
      <c r="E2754" s="4" t="inlineStr">
        <is>
          <t>13º PAV.</t>
        </is>
      </c>
      <c r="F2754" s="119" t="n">
        <v>46589</v>
      </c>
      <c r="G2754" s="119" t="n">
        <v>46598</v>
      </c>
      <c r="H2754" s="119" t="n">
        <v>46293</v>
      </c>
      <c r="I2754" s="4" t="n">
        <v>0</v>
      </c>
      <c r="J2754" s="4" t="n">
        <v>0</v>
      </c>
      <c r="K2754" s="4" t="n">
        <v>0</v>
      </c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B2755" s="4" t="n">
        <v>29844395</v>
      </c>
      <c r="C2755" s="4" t="inlineStr">
        <is>
          <t>ENCUNHAMENTO</t>
        </is>
      </c>
      <c r="D2755" s="4" t="inlineStr">
        <is>
          <t>-</t>
        </is>
      </c>
      <c r="E2755" s="4" t="inlineStr">
        <is>
          <t>27º PAV</t>
        </is>
      </c>
      <c r="F2755" s="119" t="n">
        <v>46589</v>
      </c>
      <c r="G2755" s="119" t="n">
        <v>46598</v>
      </c>
      <c r="H2755" s="119" t="n">
        <v>46293</v>
      </c>
      <c r="I2755" s="4" t="n">
        <v>0</v>
      </c>
      <c r="J2755" s="4" t="n">
        <v>0</v>
      </c>
      <c r="K2755" s="4" t="n">
        <v>0</v>
      </c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B2756" s="4" t="n">
        <v>26744738</v>
      </c>
      <c r="C2756" s="4" t="inlineStr">
        <is>
          <t>SHAFT INTERNO INST. HIDRAÚLICAS</t>
        </is>
      </c>
      <c r="D2756" s="4" t="inlineStr">
        <is>
          <t>-</t>
        </is>
      </c>
      <c r="E2756" s="4" t="inlineStr">
        <is>
          <t>3º PV. PILOTIS - IS E VESTIÁRIOS</t>
        </is>
      </c>
      <c r="F2756" s="119" t="n">
        <v>46590</v>
      </c>
      <c r="G2756" s="119" t="n">
        <v>46603</v>
      </c>
      <c r="H2756" s="119" t="n">
        <v>46293</v>
      </c>
      <c r="I2756" s="4" t="n">
        <v>0</v>
      </c>
      <c r="J2756" s="4" t="n">
        <v>0</v>
      </c>
      <c r="K2756" s="4" t="n">
        <v>0</v>
      </c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B2757" s="4" t="n">
        <v>29845961</v>
      </c>
      <c r="C2757" s="4" t="inlineStr">
        <is>
          <t>FIAÇÃO ELÉTRICA E ILUMINAÇÃO</t>
        </is>
      </c>
      <c r="D2757" s="4" t="inlineStr">
        <is>
          <t>-</t>
        </is>
      </c>
      <c r="E2757" s="4" t="inlineStr">
        <is>
          <t>14º PAV.</t>
        </is>
      </c>
      <c r="F2757" s="119" t="n">
        <v>46590</v>
      </c>
      <c r="G2757" s="119" t="n">
        <v>46598</v>
      </c>
      <c r="H2757" s="119" t="n">
        <v>46293</v>
      </c>
      <c r="I2757" s="4" t="n">
        <v>0</v>
      </c>
      <c r="J2757" s="4" t="n">
        <v>0</v>
      </c>
      <c r="K2757" s="4" t="n">
        <v>0</v>
      </c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B2758" s="4" t="n">
        <v>29845900</v>
      </c>
      <c r="C2758" s="4" t="inlineStr">
        <is>
          <t>PRUMADA ELÉTRICA (CABOS)</t>
        </is>
      </c>
      <c r="D2758" s="4" t="inlineStr">
        <is>
          <t>-</t>
        </is>
      </c>
      <c r="E2758" s="4" t="inlineStr">
        <is>
          <t>14º PAV.</t>
        </is>
      </c>
      <c r="F2758" s="119" t="n">
        <v>46590</v>
      </c>
      <c r="G2758" s="119" t="n">
        <v>46601</v>
      </c>
      <c r="H2758" s="119" t="n">
        <v>46293</v>
      </c>
      <c r="I2758" s="4" t="n">
        <v>0</v>
      </c>
      <c r="J2758" s="4" t="n">
        <v>0</v>
      </c>
      <c r="K2758" s="4" t="n">
        <v>0</v>
      </c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B2759" s="4" t="n">
        <v>26743245</v>
      </c>
      <c r="C2759" s="4" t="inlineStr">
        <is>
          <t>BANCADAS</t>
        </is>
      </c>
      <c r="D2759" s="4" t="inlineStr">
        <is>
          <t>-</t>
        </is>
      </c>
      <c r="E2759" s="4" t="inlineStr">
        <is>
          <t>15º PAV.</t>
        </is>
      </c>
      <c r="F2759" s="119" t="n">
        <v>46590</v>
      </c>
      <c r="G2759" s="119" t="n">
        <v>46601</v>
      </c>
      <c r="H2759" s="119" t="n">
        <v>46293</v>
      </c>
      <c r="I2759" s="4" t="n">
        <v>0</v>
      </c>
      <c r="J2759" s="4" t="n">
        <v>0</v>
      </c>
      <c r="K2759" s="4" t="n">
        <v>0</v>
      </c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B2760" s="4" t="n">
        <v>26743148</v>
      </c>
      <c r="C2760" s="4" t="inlineStr">
        <is>
          <t>REVESTIMENTO PORCELANATO PAREDE</t>
        </is>
      </c>
      <c r="D2760" s="4" t="inlineStr">
        <is>
          <t>-</t>
        </is>
      </c>
      <c r="E2760" s="4" t="inlineStr">
        <is>
          <t>17º PAV.</t>
        </is>
      </c>
      <c r="F2760" s="119" t="n">
        <v>46590</v>
      </c>
      <c r="G2760" s="119" t="n">
        <v>46601</v>
      </c>
      <c r="H2760" s="119" t="n">
        <v>46293</v>
      </c>
      <c r="I2760" s="4" t="n">
        <v>0</v>
      </c>
      <c r="J2760" s="4" t="n">
        <v>0</v>
      </c>
      <c r="K2760" s="4" t="n">
        <v>0</v>
      </c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B2761" s="4" t="n">
        <v>26743110</v>
      </c>
      <c r="C2761" s="4" t="inlineStr">
        <is>
          <t>IMPERMEABILIZAÇÃO</t>
        </is>
      </c>
      <c r="D2761" s="4" t="inlineStr">
        <is>
          <t>-</t>
        </is>
      </c>
      <c r="E2761" s="4" t="inlineStr">
        <is>
          <t>18º PAV.</t>
        </is>
      </c>
      <c r="F2761" s="119" t="n">
        <v>46590</v>
      </c>
      <c r="G2761" s="119" t="n">
        <v>46601</v>
      </c>
      <c r="H2761" s="119" t="n">
        <v>46293</v>
      </c>
      <c r="I2761" s="4" t="n">
        <v>0</v>
      </c>
      <c r="J2761" s="4" t="n">
        <v>0</v>
      </c>
      <c r="K2761" s="4" t="n">
        <v>0</v>
      </c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B2762" s="4" t="n">
        <v>26743083</v>
      </c>
      <c r="C2762" s="4" t="inlineStr">
        <is>
          <t>DRYWALL 2º FACE</t>
        </is>
      </c>
      <c r="D2762" s="4" t="inlineStr">
        <is>
          <t>-</t>
        </is>
      </c>
      <c r="E2762" s="4" t="inlineStr">
        <is>
          <t>19º PAV.</t>
        </is>
      </c>
      <c r="F2762" s="119" t="n">
        <v>46590</v>
      </c>
      <c r="G2762" s="119" t="n">
        <v>46601</v>
      </c>
      <c r="H2762" s="119" t="n">
        <v>46293</v>
      </c>
      <c r="I2762" s="4" t="n">
        <v>0</v>
      </c>
      <c r="J2762" s="4" t="n">
        <v>0</v>
      </c>
      <c r="K2762" s="4" t="n">
        <v>0</v>
      </c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B2763" s="4" t="n">
        <v>26743047</v>
      </c>
      <c r="C2763" s="4" t="inlineStr">
        <is>
          <t>DISTRIBUIÇÃO HIDROSSANITÁRIA</t>
        </is>
      </c>
      <c r="D2763" s="4" t="inlineStr">
        <is>
          <t>-</t>
        </is>
      </c>
      <c r="E2763" s="4" t="inlineStr">
        <is>
          <t>20º PAV.</t>
        </is>
      </c>
      <c r="F2763" s="119" t="n">
        <v>46590</v>
      </c>
      <c r="G2763" s="119" t="n">
        <v>46601</v>
      </c>
      <c r="H2763" s="119" t="n">
        <v>46293</v>
      </c>
      <c r="I2763" s="4" t="n">
        <v>0</v>
      </c>
      <c r="J2763" s="4" t="n">
        <v>0</v>
      </c>
      <c r="K2763" s="4" t="n">
        <v>0</v>
      </c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B2764" s="4" t="n">
        <v>26743030</v>
      </c>
      <c r="C2764" s="4" t="inlineStr">
        <is>
          <t>DISTRIBUIÇÃO ELÉTRICA / QUADRO</t>
        </is>
      </c>
      <c r="D2764" s="4" t="inlineStr">
        <is>
          <t>-</t>
        </is>
      </c>
      <c r="E2764" s="4" t="inlineStr">
        <is>
          <t>20º PAV.</t>
        </is>
      </c>
      <c r="F2764" s="119" t="n">
        <v>46590</v>
      </c>
      <c r="G2764" s="119" t="n">
        <v>46601</v>
      </c>
      <c r="H2764" s="119" t="n">
        <v>46293</v>
      </c>
      <c r="I2764" s="4" t="n">
        <v>0</v>
      </c>
      <c r="J2764" s="4" t="n">
        <v>0</v>
      </c>
      <c r="K2764" s="4" t="n">
        <v>0</v>
      </c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B2765" s="4" t="n">
        <v>26743029</v>
      </c>
      <c r="C2765" s="4" t="inlineStr">
        <is>
          <t>INFRA DE AR CONDICIONADO</t>
        </is>
      </c>
      <c r="D2765" s="4" t="inlineStr">
        <is>
          <t>-</t>
        </is>
      </c>
      <c r="E2765" s="4" t="inlineStr">
        <is>
          <t>20º PAV.</t>
        </is>
      </c>
      <c r="F2765" s="119" t="n">
        <v>46590</v>
      </c>
      <c r="G2765" s="119" t="n">
        <v>46601</v>
      </c>
      <c r="H2765" s="119" t="n">
        <v>46293</v>
      </c>
      <c r="I2765" s="4" t="n">
        <v>0</v>
      </c>
      <c r="J2765" s="4" t="n">
        <v>0</v>
      </c>
      <c r="K2765" s="4" t="n">
        <v>0</v>
      </c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B2766" s="4" t="n">
        <v>26743048</v>
      </c>
      <c r="C2766" s="4" t="inlineStr">
        <is>
          <t>GÁS PAREDE</t>
        </is>
      </c>
      <c r="D2766" s="4" t="inlineStr">
        <is>
          <t>-</t>
        </is>
      </c>
      <c r="E2766" s="4" t="inlineStr">
        <is>
          <t>20º PAV.</t>
        </is>
      </c>
      <c r="F2766" s="119" t="n">
        <v>46590</v>
      </c>
      <c r="G2766" s="119" t="n">
        <v>46601</v>
      </c>
      <c r="H2766" s="119" t="n">
        <v>46293</v>
      </c>
      <c r="I2766" s="4" t="n">
        <v>0</v>
      </c>
      <c r="J2766" s="4" t="n">
        <v>0</v>
      </c>
      <c r="K2766" s="4" t="n">
        <v>0</v>
      </c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B2767" s="4" t="n">
        <v>26743049</v>
      </c>
      <c r="C2767" s="4" t="inlineStr">
        <is>
          <t>REDE HIDROSSANITÁRIA</t>
        </is>
      </c>
      <c r="D2767" s="4" t="inlineStr">
        <is>
          <t>-</t>
        </is>
      </c>
      <c r="E2767" s="4" t="inlineStr">
        <is>
          <t>20º PAV.</t>
        </is>
      </c>
      <c r="F2767" s="119" t="n">
        <v>46590</v>
      </c>
      <c r="G2767" s="119" t="n">
        <v>46601</v>
      </c>
      <c r="H2767" s="119" t="n">
        <v>46293</v>
      </c>
      <c r="I2767" s="4" t="n">
        <v>0</v>
      </c>
      <c r="J2767" s="4" t="n">
        <v>0</v>
      </c>
      <c r="K2767" s="4" t="n">
        <v>0</v>
      </c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B2768" s="4" t="n">
        <v>26742991</v>
      </c>
      <c r="C2768" s="4" t="inlineStr">
        <is>
          <t>DRYWALL 1º FACE</t>
        </is>
      </c>
      <c r="D2768" s="4" t="inlineStr">
        <is>
          <t>-</t>
        </is>
      </c>
      <c r="E2768" s="4" t="inlineStr">
        <is>
          <t>21º PAV.</t>
        </is>
      </c>
      <c r="F2768" s="119" t="n">
        <v>46590</v>
      </c>
      <c r="G2768" s="119" t="n">
        <v>46601</v>
      </c>
      <c r="H2768" s="119" t="n">
        <v>46293</v>
      </c>
      <c r="I2768" s="4" t="n">
        <v>0</v>
      </c>
      <c r="J2768" s="4" t="n">
        <v>0</v>
      </c>
      <c r="K2768" s="4" t="n">
        <v>0</v>
      </c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B2769" s="4" t="n">
        <v>26742761</v>
      </c>
      <c r="C2769" s="4" t="inlineStr">
        <is>
          <t>PRUMADA DE INCÊNDIO</t>
        </is>
      </c>
      <c r="D2769" s="4" t="inlineStr">
        <is>
          <t>-</t>
        </is>
      </c>
      <c r="E2769" s="4" t="inlineStr">
        <is>
          <t>28º PAV - 1º N.COB</t>
        </is>
      </c>
      <c r="F2769" s="119" t="n">
        <v>46591</v>
      </c>
      <c r="G2769" s="119" t="n">
        <v>46602</v>
      </c>
      <c r="H2769" s="119" t="n">
        <v>46293</v>
      </c>
      <c r="I2769" s="4" t="n">
        <v>0</v>
      </c>
      <c r="J2769" s="4" t="n">
        <v>0</v>
      </c>
      <c r="K2769" s="4" t="n">
        <v>0</v>
      </c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B2770" s="4" t="n">
        <v>26742722</v>
      </c>
      <c r="C2770" s="4" t="inlineStr">
        <is>
          <t>ALVENARIA</t>
        </is>
      </c>
      <c r="D2770" s="4" t="inlineStr">
        <is>
          <t>-</t>
        </is>
      </c>
      <c r="E2770" s="4" t="inlineStr">
        <is>
          <t>29º PAV - 2º N.COB</t>
        </is>
      </c>
      <c r="F2770" s="119" t="n">
        <v>46591</v>
      </c>
      <c r="G2770" s="119" t="n">
        <v>46602</v>
      </c>
      <c r="H2770" s="119" t="n">
        <v>46293</v>
      </c>
      <c r="I2770" s="4" t="n">
        <v>0</v>
      </c>
      <c r="J2770" s="4" t="n">
        <v>0</v>
      </c>
      <c r="K2770" s="4" t="n">
        <v>0</v>
      </c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B2771" s="4" t="n">
        <v>26745134</v>
      </c>
      <c r="C2771" s="4" t="inlineStr">
        <is>
          <t>REVESTIMENTOS PORCELANATO PISO</t>
        </is>
      </c>
      <c r="D2771" s="4" t="inlineStr">
        <is>
          <t>-</t>
        </is>
      </c>
      <c r="E2771" s="4" t="inlineStr">
        <is>
          <t>2º PV. - ESCADAS LATERAIS</t>
        </is>
      </c>
      <c r="F2771" s="119" t="n">
        <v>46594</v>
      </c>
      <c r="G2771" s="119" t="n">
        <v>46603</v>
      </c>
      <c r="H2771" s="119" t="n">
        <v>46293</v>
      </c>
      <c r="I2771" s="4" t="n">
        <v>0</v>
      </c>
      <c r="J2771" s="4" t="n">
        <v>0</v>
      </c>
      <c r="K2771" s="4" t="n">
        <v>0</v>
      </c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B2772" s="4" t="n">
        <v>26742971</v>
      </c>
      <c r="C2772" s="4" t="inlineStr">
        <is>
          <t>MONTANTES DO DRYWALL</t>
        </is>
      </c>
      <c r="D2772" s="4" t="inlineStr">
        <is>
          <t>-</t>
        </is>
      </c>
      <c r="E2772" s="4" t="inlineStr">
        <is>
          <t>22º PAV.</t>
        </is>
      </c>
      <c r="F2772" s="119" t="n">
        <v>46594</v>
      </c>
      <c r="G2772" s="119" t="n">
        <v>46601</v>
      </c>
      <c r="H2772" s="119" t="n">
        <v>46293</v>
      </c>
      <c r="I2772" s="4" t="n">
        <v>0</v>
      </c>
      <c r="J2772" s="4" t="n">
        <v>0</v>
      </c>
      <c r="K2772" s="4" t="n">
        <v>0</v>
      </c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B2773" s="4" t="n">
        <v>26743720</v>
      </c>
      <c r="C2773" s="4" t="inlineStr">
        <is>
          <t>POLIMENTO DE PISO</t>
        </is>
      </c>
      <c r="D2773" s="4" t="inlineStr">
        <is>
          <t>-</t>
        </is>
      </c>
      <c r="E2773" s="4" t="inlineStr">
        <is>
          <t>1º SUBSOLO</t>
        </is>
      </c>
      <c r="F2773" s="119" t="n">
        <v>46595</v>
      </c>
      <c r="G2773" s="119" t="n">
        <v>46624</v>
      </c>
      <c r="H2773" s="119" t="n">
        <v>46293</v>
      </c>
      <c r="I2773" s="4" t="n">
        <v>0</v>
      </c>
      <c r="J2773" s="4" t="n">
        <v>0</v>
      </c>
      <c r="K2773" s="4" t="n">
        <v>0</v>
      </c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B2774" s="4" t="n">
        <v>26744937</v>
      </c>
      <c r="C2774" s="4" t="inlineStr">
        <is>
          <t>FIAÇÃO ELÉTRICA</t>
        </is>
      </c>
      <c r="D2774" s="4" t="inlineStr">
        <is>
          <t>-</t>
        </is>
      </c>
      <c r="E2774" s="4" t="inlineStr">
        <is>
          <t>1º SUBSOLO - HALL, ELEVADORES E CAIXA DE ESCADA</t>
        </is>
      </c>
      <c r="F2774" s="119" t="n">
        <v>46595</v>
      </c>
      <c r="G2774" s="119" t="n">
        <v>46603</v>
      </c>
      <c r="H2774" s="119" t="n">
        <v>46293</v>
      </c>
      <c r="I2774" s="4" t="n">
        <v>0</v>
      </c>
      <c r="J2774" s="4" t="n">
        <v>0</v>
      </c>
      <c r="K2774" s="4" t="n">
        <v>0</v>
      </c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B2775" s="4" t="n">
        <v>26750516</v>
      </c>
      <c r="C2775" s="4" t="inlineStr">
        <is>
          <t>REVESTIMENTO PORCELANATO PAREDE</t>
        </is>
      </c>
      <c r="D2775" s="4" t="inlineStr">
        <is>
          <t>-</t>
        </is>
      </c>
      <c r="E2775" s="4" t="inlineStr">
        <is>
          <t>1º SUBSOLO - ÁREAS TÉCNICAS E CIRCULAÇÃO</t>
        </is>
      </c>
      <c r="F2775" s="119" t="n">
        <v>46595</v>
      </c>
      <c r="G2775" s="119" t="n">
        <v>46601</v>
      </c>
      <c r="H2775" s="119" t="n">
        <v>46293</v>
      </c>
      <c r="I2775" s="4" t="n">
        <v>0</v>
      </c>
      <c r="J2775" s="4" t="n">
        <v>0</v>
      </c>
      <c r="K2775" s="4" t="n">
        <v>0</v>
      </c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B2776" s="4" t="n">
        <v>26745167</v>
      </c>
      <c r="C2776" s="4" t="inlineStr">
        <is>
          <t>FIAÇÃO ELÉTRICA</t>
        </is>
      </c>
      <c r="D2776" s="4" t="inlineStr">
        <is>
          <t>-</t>
        </is>
      </c>
      <c r="E2776" s="4" t="inlineStr">
        <is>
          <t>1º SUBSOLO - ESCADAS LATERAIS</t>
        </is>
      </c>
      <c r="F2776" s="119" t="n">
        <v>46595</v>
      </c>
      <c r="G2776" s="119" t="n">
        <v>46603</v>
      </c>
      <c r="H2776" s="119" t="n">
        <v>46293</v>
      </c>
      <c r="I2776" s="4" t="n">
        <v>0</v>
      </c>
      <c r="J2776" s="4" t="n">
        <v>0</v>
      </c>
      <c r="K2776" s="4" t="n">
        <v>0</v>
      </c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B2777" s="4" t="n">
        <v>26743704</v>
      </c>
      <c r="C2777" s="4" t="inlineStr">
        <is>
          <t>PINTURA</t>
        </is>
      </c>
      <c r="D2777" s="4" t="inlineStr">
        <is>
          <t>-</t>
        </is>
      </c>
      <c r="E2777" s="4" t="inlineStr">
        <is>
          <t>MEZANINO</t>
        </is>
      </c>
      <c r="F2777" s="119" t="n">
        <v>46595</v>
      </c>
      <c r="G2777" s="119" t="n">
        <v>46624</v>
      </c>
      <c r="H2777" s="119" t="n">
        <v>46293</v>
      </c>
      <c r="I2777" s="4" t="n">
        <v>0</v>
      </c>
      <c r="J2777" s="4" t="n">
        <v>0</v>
      </c>
      <c r="K2777" s="4" t="n">
        <v>0</v>
      </c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B2778" s="4" t="n">
        <v>26745155</v>
      </c>
      <c r="C2778" s="4" t="inlineStr">
        <is>
          <t>MASSA CORRIDA</t>
        </is>
      </c>
      <c r="D2778" s="4" t="inlineStr">
        <is>
          <t>-</t>
        </is>
      </c>
      <c r="E2778" s="4" t="inlineStr">
        <is>
          <t>MEZANINO - ESCADAS LATERAIS</t>
        </is>
      </c>
      <c r="F2778" s="119" t="n">
        <v>46595</v>
      </c>
      <c r="G2778" s="119" t="n">
        <v>46604</v>
      </c>
      <c r="H2778" s="119" t="n">
        <v>46293</v>
      </c>
      <c r="I2778" s="4" t="n">
        <v>0</v>
      </c>
      <c r="J2778" s="4" t="n">
        <v>0</v>
      </c>
      <c r="K2778" s="4" t="n">
        <v>0</v>
      </c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B2779" s="4" t="n">
        <v>26750506</v>
      </c>
      <c r="C2779" s="4" t="inlineStr">
        <is>
          <t>TEXTURA</t>
        </is>
      </c>
      <c r="D2779" s="4" t="inlineStr">
        <is>
          <t>-</t>
        </is>
      </c>
      <c r="E2779" s="4" t="inlineStr">
        <is>
          <t>MEZANINO - ÁREAS TÉCNICAS</t>
        </is>
      </c>
      <c r="F2779" s="119" t="n">
        <v>46595</v>
      </c>
      <c r="G2779" s="119" t="n">
        <v>46601</v>
      </c>
      <c r="H2779" s="119" t="n">
        <v>46293</v>
      </c>
      <c r="I2779" s="4" t="n">
        <v>0</v>
      </c>
      <c r="J2779" s="4" t="n">
        <v>0</v>
      </c>
      <c r="K2779" s="4" t="n">
        <v>0</v>
      </c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B2780" s="4" t="n">
        <v>26745032</v>
      </c>
      <c r="C2780" s="4" t="inlineStr">
        <is>
          <t>PINTURA 1º DEMÃO</t>
        </is>
      </c>
      <c r="D2780" s="4" t="inlineStr">
        <is>
          <t>-</t>
        </is>
      </c>
      <c r="E2780" s="4" t="inlineStr">
        <is>
          <t>1º PAV. - TÉRREO - HALL, IS, ELEVADOR COMERCIAL</t>
        </is>
      </c>
      <c r="F2780" s="119" t="n">
        <v>46595</v>
      </c>
      <c r="G2780" s="119" t="n">
        <v>46604</v>
      </c>
      <c r="H2780" s="119" t="n">
        <v>46293</v>
      </c>
      <c r="I2780" s="4" t="n">
        <v>0</v>
      </c>
      <c r="J2780" s="4" t="n">
        <v>0</v>
      </c>
      <c r="K2780" s="4" t="n">
        <v>0</v>
      </c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B2781" s="4" t="n">
        <v>26707628</v>
      </c>
      <c r="C2781" s="4" t="inlineStr">
        <is>
          <t>PRUMADA HIDROSSANITÁRIA</t>
        </is>
      </c>
      <c r="D2781" s="4" t="inlineStr">
        <is>
          <t>-</t>
        </is>
      </c>
      <c r="E2781" s="4" t="inlineStr">
        <is>
          <t>2º PV. - LOJA 01, 02 E 03</t>
        </is>
      </c>
      <c r="F2781" s="119" t="n">
        <v>46595</v>
      </c>
      <c r="G2781" s="119" t="n">
        <v>46615</v>
      </c>
      <c r="H2781" s="119" t="n">
        <v>46293</v>
      </c>
      <c r="I2781" s="4" t="n">
        <v>0</v>
      </c>
      <c r="J2781" s="4" t="n">
        <v>0</v>
      </c>
      <c r="K2781" s="4" t="n">
        <v>0</v>
      </c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B2782" s="4" t="n">
        <v>26745050</v>
      </c>
      <c r="C2782" s="4" t="inlineStr">
        <is>
          <t>PINTURA 2º DEMÃO</t>
        </is>
      </c>
      <c r="D2782" s="4" t="inlineStr">
        <is>
          <t>-</t>
        </is>
      </c>
      <c r="E2782" s="4" t="inlineStr">
        <is>
          <t>1º PAV. - TÉRREO -  HALL RES., CIRC., ELEVADORES SOCIAIS, CAIXA DE ESCADA</t>
        </is>
      </c>
      <c r="F2782" s="119" t="n">
        <v>46596</v>
      </c>
      <c r="G2782" s="119" t="n">
        <v>46605</v>
      </c>
      <c r="H2782" s="119" t="n">
        <v>46293</v>
      </c>
      <c r="I2782" s="4" t="n">
        <v>0</v>
      </c>
      <c r="J2782" s="4" t="n">
        <v>0</v>
      </c>
      <c r="K2782" s="4" t="n">
        <v>0</v>
      </c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B2783" s="4" t="n">
        <v>26742933</v>
      </c>
      <c r="C2783" s="4" t="inlineStr">
        <is>
          <t>CONTRAPISO</t>
        </is>
      </c>
      <c r="D2783" s="4" t="inlineStr">
        <is>
          <t>-</t>
        </is>
      </c>
      <c r="E2783" s="4" t="inlineStr">
        <is>
          <t>23º PAV.</t>
        </is>
      </c>
      <c r="F2783" s="119" t="n">
        <v>46596</v>
      </c>
      <c r="G2783" s="119" t="n">
        <v>46603</v>
      </c>
      <c r="H2783" s="119" t="n">
        <v>46293</v>
      </c>
      <c r="I2783" s="4" t="n">
        <v>0</v>
      </c>
      <c r="J2783" s="4" t="n">
        <v>0</v>
      </c>
      <c r="K2783" s="4" t="n">
        <v>0</v>
      </c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B2784" s="4" t="n">
        <v>26742902</v>
      </c>
      <c r="C2784" s="4" t="inlineStr">
        <is>
          <t>GÁS PISO</t>
        </is>
      </c>
      <c r="D2784" s="4" t="inlineStr">
        <is>
          <t>-</t>
        </is>
      </c>
      <c r="E2784" s="4" t="inlineStr">
        <is>
          <t>24º PAV.</t>
        </is>
      </c>
      <c r="F2784" s="119" t="n">
        <v>46596</v>
      </c>
      <c r="G2784" s="119" t="n">
        <v>46605</v>
      </c>
      <c r="H2784" s="119" t="n">
        <v>46293</v>
      </c>
      <c r="I2784" s="4" t="n">
        <v>0</v>
      </c>
      <c r="J2784" s="4" t="n">
        <v>0</v>
      </c>
      <c r="K2784" s="4" t="n">
        <v>0</v>
      </c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B2785" s="4" t="n">
        <v>26742858</v>
      </c>
      <c r="C2785" s="4" t="inlineStr">
        <is>
          <t>REBOCO INTERNO</t>
        </is>
      </c>
      <c r="D2785" s="4" t="inlineStr">
        <is>
          <t>-</t>
        </is>
      </c>
      <c r="E2785" s="4" t="inlineStr">
        <is>
          <t>25º PAV.</t>
        </is>
      </c>
      <c r="F2785" s="119" t="n">
        <v>46596</v>
      </c>
      <c r="G2785" s="119" t="n">
        <v>46605</v>
      </c>
      <c r="H2785" s="119" t="n">
        <v>46293</v>
      </c>
      <c r="I2785" s="4" t="n">
        <v>0</v>
      </c>
      <c r="J2785" s="4" t="n">
        <v>0</v>
      </c>
      <c r="K2785" s="4" t="n">
        <v>0</v>
      </c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B2786" s="4" t="n">
        <v>26742820</v>
      </c>
      <c r="C2786" s="4" t="inlineStr">
        <is>
          <t>CONTRAMARCO</t>
        </is>
      </c>
      <c r="D2786" s="4" t="inlineStr">
        <is>
          <t>-</t>
        </is>
      </c>
      <c r="E2786" s="4" t="inlineStr">
        <is>
          <t>26º PAV.</t>
        </is>
      </c>
      <c r="F2786" s="119" t="n">
        <v>46596</v>
      </c>
      <c r="G2786" s="119" t="n">
        <v>46605</v>
      </c>
      <c r="H2786" s="119" t="n">
        <v>46293</v>
      </c>
      <c r="I2786" s="4" t="n">
        <v>0</v>
      </c>
      <c r="J2786" s="4" t="n">
        <v>0</v>
      </c>
      <c r="K2786" s="4" t="n">
        <v>0</v>
      </c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B2787" s="4" t="n">
        <v>26707653</v>
      </c>
      <c r="C2787" s="4" t="inlineStr">
        <is>
          <t>ESQUADRIA DE ALUMINIO</t>
        </is>
      </c>
      <c r="D2787" s="4" t="inlineStr">
        <is>
          <t>-</t>
        </is>
      </c>
      <c r="E2787" s="4" t="inlineStr">
        <is>
          <t>1º PAV. - TÉRREO - LOJA 09, 10, 11</t>
        </is>
      </c>
      <c r="F2787" s="119" t="n">
        <v>46597</v>
      </c>
      <c r="G2787" s="119" t="n">
        <v>46617</v>
      </c>
      <c r="H2787" s="119" t="n">
        <v>46293</v>
      </c>
      <c r="I2787" s="4" t="n">
        <v>0</v>
      </c>
      <c r="J2787" s="4" t="n">
        <v>0</v>
      </c>
      <c r="K2787" s="4" t="n">
        <v>0</v>
      </c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B2788" s="4" t="n">
        <v>26742804</v>
      </c>
      <c r="C2788" s="4" t="inlineStr">
        <is>
          <t>INSTALAÇÕES EMBUTIDAS NA ALVENARIA</t>
        </is>
      </c>
      <c r="D2788" s="4" t="inlineStr">
        <is>
          <t>-</t>
        </is>
      </c>
      <c r="E2788" s="4" t="inlineStr">
        <is>
          <t>27º PAV</t>
        </is>
      </c>
      <c r="F2788" s="119" t="n">
        <v>46597</v>
      </c>
      <c r="G2788" s="119" t="n">
        <v>46608</v>
      </c>
      <c r="H2788" s="119" t="n">
        <v>46293</v>
      </c>
      <c r="I2788" s="4" t="n">
        <v>0</v>
      </c>
      <c r="J2788" s="4" t="n">
        <v>0</v>
      </c>
      <c r="K2788" s="4" t="n">
        <v>0</v>
      </c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B2789" s="4" t="n">
        <v>29844481</v>
      </c>
      <c r="C2789" s="4" t="inlineStr">
        <is>
          <t>TALISCAMENTO</t>
        </is>
      </c>
      <c r="D2789" s="4" t="inlineStr">
        <is>
          <t>-</t>
        </is>
      </c>
      <c r="E2789" s="4" t="inlineStr">
        <is>
          <t>27º PAV</t>
        </is>
      </c>
      <c r="F2789" s="119" t="n">
        <v>46597</v>
      </c>
      <c r="G2789" s="119" t="n">
        <v>46605</v>
      </c>
      <c r="H2789" s="119" t="n">
        <v>46293</v>
      </c>
      <c r="I2789" s="4" t="n">
        <v>0</v>
      </c>
      <c r="J2789" s="4" t="n">
        <v>0</v>
      </c>
      <c r="K2789" s="4" t="n">
        <v>0</v>
      </c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B2790" s="4" t="n">
        <v>26742760</v>
      </c>
      <c r="C2790" s="4" t="inlineStr">
        <is>
          <t>PRUMADA HIDROSSANITÁRIA</t>
        </is>
      </c>
      <c r="D2790" s="4" t="inlineStr">
        <is>
          <t>-</t>
        </is>
      </c>
      <c r="E2790" s="4" t="inlineStr">
        <is>
          <t>28º PAV - 1º N.COB</t>
        </is>
      </c>
      <c r="F2790" s="119" t="n">
        <v>46597</v>
      </c>
      <c r="G2790" s="119" t="n">
        <v>46608</v>
      </c>
      <c r="H2790" s="119" t="n">
        <v>46293</v>
      </c>
      <c r="I2790" s="4" t="n">
        <v>0</v>
      </c>
      <c r="J2790" s="4" t="n">
        <v>0</v>
      </c>
      <c r="K2790" s="4" t="n">
        <v>0</v>
      </c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B2791" s="4" t="n">
        <v>29844657</v>
      </c>
      <c r="C2791" s="4" t="inlineStr">
        <is>
          <t>PRUMADA ELÉTRICA (INFRA)</t>
        </is>
      </c>
      <c r="D2791" s="4" t="inlineStr">
        <is>
          <t>-</t>
        </is>
      </c>
      <c r="E2791" s="4" t="inlineStr">
        <is>
          <t>28º PAV - 1º N.COB</t>
        </is>
      </c>
      <c r="F2791" s="119" t="n">
        <v>46597</v>
      </c>
      <c r="G2791" s="119" t="n">
        <v>46608</v>
      </c>
      <c r="H2791" s="119" t="n">
        <v>46293</v>
      </c>
      <c r="I2791" s="4" t="n">
        <v>0</v>
      </c>
      <c r="J2791" s="4" t="n">
        <v>0</v>
      </c>
      <c r="K2791" s="4" t="n">
        <v>0</v>
      </c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B2792" s="4" t="n">
        <v>26714244</v>
      </c>
      <c r="C2792" s="4" t="inlineStr">
        <is>
          <t>PINTURA ESPALA FECHADA - FASE 2</t>
        </is>
      </c>
      <c r="D2792" s="4" t="inlineStr">
        <is>
          <t>-</t>
        </is>
      </c>
      <c r="E2792" s="4" t="inlineStr">
        <is>
          <t>FACHADA - ALAMEDA</t>
        </is>
      </c>
      <c r="F2792" s="119" t="n">
        <v>46597</v>
      </c>
      <c r="G2792" s="119" t="n">
        <v>46667</v>
      </c>
      <c r="H2792" s="119" t="n">
        <v>46293</v>
      </c>
      <c r="I2792" s="4" t="n">
        <v>0</v>
      </c>
      <c r="J2792" s="4" t="n">
        <v>0</v>
      </c>
      <c r="K2792" s="4" t="n">
        <v>0</v>
      </c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B2793" s="4" t="n">
        <v>26707711</v>
      </c>
      <c r="C2793" s="4" t="inlineStr">
        <is>
          <t>LIMPEZA FINA</t>
        </is>
      </c>
      <c r="D2793" s="4" t="inlineStr">
        <is>
          <t>-</t>
        </is>
      </c>
      <c r="E2793" s="4" t="inlineStr">
        <is>
          <t>1º PAV. - TÉRREO - LOJA 01, 02, 03</t>
        </is>
      </c>
      <c r="F2793" s="119" t="n">
        <v>46598</v>
      </c>
      <c r="G2793" s="119" t="n">
        <v>46611</v>
      </c>
      <c r="H2793" s="119" t="n">
        <v>46293</v>
      </c>
      <c r="I2793" s="4" t="n">
        <v>0</v>
      </c>
      <c r="J2793" s="4" t="n">
        <v>0</v>
      </c>
      <c r="K2793" s="4" t="n">
        <v>0</v>
      </c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B2794" s="4" t="n">
        <v>26707692</v>
      </c>
      <c r="C2794" s="4" t="inlineStr">
        <is>
          <t>PINTURA 2º DEMÃO</t>
        </is>
      </c>
      <c r="D2794" s="4" t="inlineStr">
        <is>
          <t>-</t>
        </is>
      </c>
      <c r="E2794" s="4" t="inlineStr">
        <is>
          <t>1º PAV. - TÉRREO - LOJA 04 E 05</t>
        </is>
      </c>
      <c r="F2794" s="119" t="n">
        <v>46598</v>
      </c>
      <c r="G2794" s="119" t="n">
        <v>46618</v>
      </c>
      <c r="H2794" s="119" t="n">
        <v>46293</v>
      </c>
      <c r="I2794" s="4" t="n">
        <v>0</v>
      </c>
      <c r="J2794" s="4" t="n">
        <v>0</v>
      </c>
      <c r="K2794" s="4" t="n">
        <v>0</v>
      </c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B2795" s="4" t="n">
        <v>26743348</v>
      </c>
      <c r="C2795" s="4" t="inlineStr">
        <is>
          <t>PINTURA 1º DEMÃO</t>
        </is>
      </c>
      <c r="D2795" s="4" t="inlineStr">
        <is>
          <t>-</t>
        </is>
      </c>
      <c r="E2795" s="4" t="inlineStr">
        <is>
          <t>12º PAV.</t>
        </is>
      </c>
      <c r="F2795" s="119" t="n">
        <v>46601</v>
      </c>
      <c r="G2795" s="119" t="n">
        <v>46610</v>
      </c>
      <c r="H2795" s="119" t="n">
        <v>46293</v>
      </c>
      <c r="I2795" s="4" t="n">
        <v>0</v>
      </c>
      <c r="J2795" s="4" t="n">
        <v>0</v>
      </c>
      <c r="K2795" s="4" t="n">
        <v>0</v>
      </c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B2796" s="4" t="n">
        <v>26743310</v>
      </c>
      <c r="C2796" s="4" t="inlineStr">
        <is>
          <t>MASSA CORRIDA</t>
        </is>
      </c>
      <c r="D2796" s="4" t="inlineStr">
        <is>
          <t>-</t>
        </is>
      </c>
      <c r="E2796" s="4" t="inlineStr">
        <is>
          <t>13º PAV.</t>
        </is>
      </c>
      <c r="F2796" s="119" t="n">
        <v>46601</v>
      </c>
      <c r="G2796" s="119" t="n">
        <v>46610</v>
      </c>
      <c r="H2796" s="119" t="n">
        <v>46293</v>
      </c>
      <c r="I2796" s="4" t="n">
        <v>0</v>
      </c>
      <c r="J2796" s="4" t="n">
        <v>0</v>
      </c>
      <c r="K2796" s="4" t="n">
        <v>0</v>
      </c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B2797" s="4" t="n">
        <v>26743280</v>
      </c>
      <c r="C2797" s="4" t="inlineStr">
        <is>
          <t>FORRO</t>
        </is>
      </c>
      <c r="D2797" s="4" t="inlineStr">
        <is>
          <t>-</t>
        </is>
      </c>
      <c r="E2797" s="4" t="inlineStr">
        <is>
          <t>14º PAV.</t>
        </is>
      </c>
      <c r="F2797" s="119" t="n">
        <v>46601</v>
      </c>
      <c r="G2797" s="119" t="n">
        <v>46610</v>
      </c>
      <c r="H2797" s="119" t="n">
        <v>46293</v>
      </c>
      <c r="I2797" s="4" t="n">
        <v>0</v>
      </c>
      <c r="J2797" s="4" t="n">
        <v>0</v>
      </c>
      <c r="K2797" s="4" t="n">
        <v>0</v>
      </c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B2798" s="4" t="n">
        <v>29844396</v>
      </c>
      <c r="C2798" s="4" t="inlineStr">
        <is>
          <t>ENCUNHAMENTO</t>
        </is>
      </c>
      <c r="D2798" s="4" t="inlineStr">
        <is>
          <t>-</t>
        </is>
      </c>
      <c r="E2798" s="4" t="inlineStr">
        <is>
          <t>28º PAV - 1º N.COB</t>
        </is>
      </c>
      <c r="F2798" s="119" t="n">
        <v>46601</v>
      </c>
      <c r="G2798" s="119" t="n">
        <v>46610</v>
      </c>
      <c r="H2798" s="119" t="n">
        <v>46293</v>
      </c>
      <c r="I2798" s="4" t="n">
        <v>0</v>
      </c>
      <c r="J2798" s="4" t="n">
        <v>0</v>
      </c>
      <c r="K2798" s="4" t="n">
        <v>0</v>
      </c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B2799" s="4" t="n">
        <v>26750512</v>
      </c>
      <c r="C2799" s="4" t="inlineStr">
        <is>
          <t>FORRO</t>
        </is>
      </c>
      <c r="D2799" s="4" t="inlineStr">
        <is>
          <t>-</t>
        </is>
      </c>
      <c r="E2799" s="4" t="inlineStr">
        <is>
          <t>1º SUBSOLO - ÁREAS TÉCNICAS E CIRCULAÇÃO</t>
        </is>
      </c>
      <c r="F2799" s="119" t="n">
        <v>46602</v>
      </c>
      <c r="G2799" s="119" t="n">
        <v>46608</v>
      </c>
      <c r="H2799" s="119" t="n">
        <v>46293</v>
      </c>
      <c r="I2799" s="4" t="n">
        <v>0</v>
      </c>
      <c r="J2799" s="4" t="n">
        <v>0</v>
      </c>
      <c r="K2799" s="4" t="n">
        <v>0</v>
      </c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B2800" s="4" t="n">
        <v>26750507</v>
      </c>
      <c r="C2800" s="4" t="inlineStr">
        <is>
          <t>PINTURA</t>
        </is>
      </c>
      <c r="D2800" s="4" t="inlineStr">
        <is>
          <t>-</t>
        </is>
      </c>
      <c r="E2800" s="4" t="inlineStr">
        <is>
          <t>MEZANINO - ÁREAS TÉCNICAS</t>
        </is>
      </c>
      <c r="F2800" s="119" t="n">
        <v>46602</v>
      </c>
      <c r="G2800" s="119" t="n">
        <v>46608</v>
      </c>
      <c r="H2800" s="119" t="n">
        <v>46293</v>
      </c>
      <c r="I2800" s="4" t="n">
        <v>0</v>
      </c>
      <c r="J2800" s="4" t="n">
        <v>0</v>
      </c>
      <c r="K2800" s="4" t="n">
        <v>0</v>
      </c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B2801" s="4" t="n">
        <v>29845962</v>
      </c>
      <c r="C2801" s="4" t="inlineStr">
        <is>
          <t>FIAÇÃO ELÉTRICA E ILUMINAÇÃO</t>
        </is>
      </c>
      <c r="D2801" s="4" t="inlineStr">
        <is>
          <t>-</t>
        </is>
      </c>
      <c r="E2801" s="4" t="inlineStr">
        <is>
          <t>15º PAV.</t>
        </is>
      </c>
      <c r="F2801" s="119" t="n">
        <v>46602</v>
      </c>
      <c r="G2801" s="119" t="n">
        <v>46610</v>
      </c>
      <c r="H2801" s="119" t="n">
        <v>46293</v>
      </c>
      <c r="I2801" s="4" t="n">
        <v>0</v>
      </c>
      <c r="J2801" s="4" t="n">
        <v>0</v>
      </c>
      <c r="K2801" s="4" t="n">
        <v>0</v>
      </c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B2802" s="4" t="n">
        <v>29845901</v>
      </c>
      <c r="C2802" s="4" t="inlineStr">
        <is>
          <t>PRUMADA ELÉTRICA (CABOS)</t>
        </is>
      </c>
      <c r="D2802" s="4" t="inlineStr">
        <is>
          <t>-</t>
        </is>
      </c>
      <c r="E2802" s="4" t="inlineStr">
        <is>
          <t>15º PAV.</t>
        </is>
      </c>
      <c r="F2802" s="119" t="n">
        <v>46602</v>
      </c>
      <c r="G2802" s="119" t="n">
        <v>46611</v>
      </c>
      <c r="H2802" s="119" t="n">
        <v>46293</v>
      </c>
      <c r="I2802" s="4" t="n">
        <v>0</v>
      </c>
      <c r="J2802" s="4" t="n">
        <v>0</v>
      </c>
      <c r="K2802" s="4" t="n">
        <v>0</v>
      </c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B2803" s="4" t="n">
        <v>26743164</v>
      </c>
      <c r="C2803" s="4" t="inlineStr">
        <is>
          <t>REVESTIMENTOS PORCELANATO PISO</t>
        </is>
      </c>
      <c r="D2803" s="4" t="inlineStr">
        <is>
          <t>-</t>
        </is>
      </c>
      <c r="E2803" s="4" t="inlineStr">
        <is>
          <t>17º PAV.</t>
        </is>
      </c>
      <c r="F2803" s="119" t="n">
        <v>46602</v>
      </c>
      <c r="G2803" s="119" t="n">
        <v>46611</v>
      </c>
      <c r="H2803" s="119" t="n">
        <v>46293</v>
      </c>
      <c r="I2803" s="4" t="n">
        <v>0</v>
      </c>
      <c r="J2803" s="4" t="n">
        <v>0</v>
      </c>
      <c r="K2803" s="4" t="n">
        <v>0</v>
      </c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B2804" s="4" t="n">
        <v>26743111</v>
      </c>
      <c r="C2804" s="4" t="inlineStr">
        <is>
          <t>REVESTIMENTO PORCELANATO PAREDE</t>
        </is>
      </c>
      <c r="D2804" s="4" t="inlineStr">
        <is>
          <t>-</t>
        </is>
      </c>
      <c r="E2804" s="4" t="inlineStr">
        <is>
          <t>18º PAV.</t>
        </is>
      </c>
      <c r="F2804" s="119" t="n">
        <v>46602</v>
      </c>
      <c r="G2804" s="119" t="n">
        <v>46611</v>
      </c>
      <c r="H2804" s="119" t="n">
        <v>46293</v>
      </c>
      <c r="I2804" s="4" t="n">
        <v>0</v>
      </c>
      <c r="J2804" s="4" t="n">
        <v>0</v>
      </c>
      <c r="K2804" s="4" t="n">
        <v>0</v>
      </c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B2805" s="4" t="n">
        <v>26743073</v>
      </c>
      <c r="C2805" s="4" t="inlineStr">
        <is>
          <t>IMPERMEABILIZAÇÃO</t>
        </is>
      </c>
      <c r="D2805" s="4" t="inlineStr">
        <is>
          <t>-</t>
        </is>
      </c>
      <c r="E2805" s="4" t="inlineStr">
        <is>
          <t>19º PAV.</t>
        </is>
      </c>
      <c r="F2805" s="119" t="n">
        <v>46602</v>
      </c>
      <c r="G2805" s="119" t="n">
        <v>46611</v>
      </c>
      <c r="H2805" s="119" t="n">
        <v>46293</v>
      </c>
      <c r="I2805" s="4" t="n">
        <v>0</v>
      </c>
      <c r="J2805" s="4" t="n">
        <v>0</v>
      </c>
      <c r="K2805" s="4" t="n">
        <v>0</v>
      </c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B2806" s="4" t="n">
        <v>26743046</v>
      </c>
      <c r="C2806" s="4" t="inlineStr">
        <is>
          <t>DRYWALL 2º FACE</t>
        </is>
      </c>
      <c r="D2806" s="4" t="inlineStr">
        <is>
          <t>-</t>
        </is>
      </c>
      <c r="E2806" s="4" t="inlineStr">
        <is>
          <t>20º PAV.</t>
        </is>
      </c>
      <c r="F2806" s="119" t="n">
        <v>46602</v>
      </c>
      <c r="G2806" s="119" t="n">
        <v>46611</v>
      </c>
      <c r="H2806" s="119" t="n">
        <v>46293</v>
      </c>
      <c r="I2806" s="4" t="n">
        <v>0</v>
      </c>
      <c r="J2806" s="4" t="n">
        <v>0</v>
      </c>
      <c r="K2806" s="4" t="n">
        <v>0</v>
      </c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B2807" s="4" t="n">
        <v>26743010</v>
      </c>
      <c r="C2807" s="4" t="inlineStr">
        <is>
          <t>DISTRIBUIÇÃO HIDROSSANITÁRIA</t>
        </is>
      </c>
      <c r="D2807" s="4" t="inlineStr">
        <is>
          <t>-</t>
        </is>
      </c>
      <c r="E2807" s="4" t="inlineStr">
        <is>
          <t>21º PAV.</t>
        </is>
      </c>
      <c r="F2807" s="119" t="n">
        <v>46602</v>
      </c>
      <c r="G2807" s="119" t="n">
        <v>46611</v>
      </c>
      <c r="H2807" s="119" t="n">
        <v>46293</v>
      </c>
      <c r="I2807" s="4" t="n">
        <v>0</v>
      </c>
      <c r="J2807" s="4" t="n">
        <v>0</v>
      </c>
      <c r="K2807" s="4" t="n">
        <v>0</v>
      </c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B2808" s="4" t="n">
        <v>26742993</v>
      </c>
      <c r="C2808" s="4" t="inlineStr">
        <is>
          <t>DISTRIBUIÇÃO ELÉTRICA / QUADRO</t>
        </is>
      </c>
      <c r="D2808" s="4" t="inlineStr">
        <is>
          <t>-</t>
        </is>
      </c>
      <c r="E2808" s="4" t="inlineStr">
        <is>
          <t>21º PAV.</t>
        </is>
      </c>
      <c r="F2808" s="119" t="n">
        <v>46602</v>
      </c>
      <c r="G2808" s="119" t="n">
        <v>46611</v>
      </c>
      <c r="H2808" s="119" t="n">
        <v>46293</v>
      </c>
      <c r="I2808" s="4" t="n">
        <v>0</v>
      </c>
      <c r="J2808" s="4" t="n">
        <v>0</v>
      </c>
      <c r="K2808" s="4" t="n">
        <v>0</v>
      </c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B2809" s="4" t="n">
        <v>26742992</v>
      </c>
      <c r="C2809" s="4" t="inlineStr">
        <is>
          <t>INFRA DE AR CONDICIONADO</t>
        </is>
      </c>
      <c r="D2809" s="4" t="inlineStr">
        <is>
          <t>-</t>
        </is>
      </c>
      <c r="E2809" s="4" t="inlineStr">
        <is>
          <t>21º PAV.</t>
        </is>
      </c>
      <c r="F2809" s="119" t="n">
        <v>46602</v>
      </c>
      <c r="G2809" s="119" t="n">
        <v>46611</v>
      </c>
      <c r="H2809" s="119" t="n">
        <v>46293</v>
      </c>
      <c r="I2809" s="4" t="n">
        <v>0</v>
      </c>
      <c r="J2809" s="4" t="n">
        <v>0</v>
      </c>
      <c r="K2809" s="4" t="n">
        <v>0</v>
      </c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B2810" s="4" t="n">
        <v>26743011</v>
      </c>
      <c r="C2810" s="4" t="inlineStr">
        <is>
          <t>GÁS PAREDE</t>
        </is>
      </c>
      <c r="D2810" s="4" t="inlineStr">
        <is>
          <t>-</t>
        </is>
      </c>
      <c r="E2810" s="4" t="inlineStr">
        <is>
          <t>21º PAV.</t>
        </is>
      </c>
      <c r="F2810" s="119" t="n">
        <v>46602</v>
      </c>
      <c r="G2810" s="119" t="n">
        <v>46611</v>
      </c>
      <c r="H2810" s="119" t="n">
        <v>46293</v>
      </c>
      <c r="I2810" s="4" t="n">
        <v>0</v>
      </c>
      <c r="J2810" s="4" t="n">
        <v>0</v>
      </c>
      <c r="K2810" s="4" t="n">
        <v>0</v>
      </c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B2811" s="4" t="n">
        <v>26743012</v>
      </c>
      <c r="C2811" s="4" t="inlineStr">
        <is>
          <t>REDE HIDROSSANITÁRIA</t>
        </is>
      </c>
      <c r="D2811" s="4" t="inlineStr">
        <is>
          <t>-</t>
        </is>
      </c>
      <c r="E2811" s="4" t="inlineStr">
        <is>
          <t>21º PAV.</t>
        </is>
      </c>
      <c r="F2811" s="119" t="n">
        <v>46602</v>
      </c>
      <c r="G2811" s="119" t="n">
        <v>46611</v>
      </c>
      <c r="H2811" s="119" t="n">
        <v>46293</v>
      </c>
      <c r="I2811" s="4" t="n">
        <v>0</v>
      </c>
      <c r="J2811" s="4" t="n">
        <v>0</v>
      </c>
      <c r="K2811" s="4" t="n">
        <v>0</v>
      </c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B2812" s="4" t="n">
        <v>26742954</v>
      </c>
      <c r="C2812" s="4" t="inlineStr">
        <is>
          <t>DRYWALL 1º FACE</t>
        </is>
      </c>
      <c r="D2812" s="4" t="inlineStr">
        <is>
          <t>-</t>
        </is>
      </c>
      <c r="E2812" s="4" t="inlineStr">
        <is>
          <t>22º PAV.</t>
        </is>
      </c>
      <c r="F2812" s="119" t="n">
        <v>46602</v>
      </c>
      <c r="G2812" s="119" t="n">
        <v>46611</v>
      </c>
      <c r="H2812" s="119" t="n">
        <v>46293</v>
      </c>
      <c r="I2812" s="4" t="n">
        <v>0</v>
      </c>
      <c r="J2812" s="4" t="n">
        <v>0</v>
      </c>
      <c r="K2812" s="4" t="n">
        <v>0</v>
      </c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B2813" s="4" t="n">
        <v>26742724</v>
      </c>
      <c r="C2813" s="4" t="inlineStr">
        <is>
          <t>PRUMADA DE INCÊNDIO</t>
        </is>
      </c>
      <c r="D2813" s="4" t="inlineStr">
        <is>
          <t>-</t>
        </is>
      </c>
      <c r="E2813" s="4" t="inlineStr">
        <is>
          <t>29º PAV - 2º N.COB</t>
        </is>
      </c>
      <c r="F2813" s="119" t="n">
        <v>46603</v>
      </c>
      <c r="G2813" s="119" t="n">
        <v>46612</v>
      </c>
      <c r="H2813" s="119" t="n">
        <v>46293</v>
      </c>
      <c r="I2813" s="4" t="n">
        <v>0</v>
      </c>
      <c r="J2813" s="4" t="n">
        <v>0</v>
      </c>
      <c r="K2813" s="4" t="n">
        <v>0</v>
      </c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B2814" s="4" t="n">
        <v>26708178</v>
      </c>
      <c r="C2814" s="4" t="inlineStr">
        <is>
          <t>PRUMADA DE INCÊNDIO</t>
        </is>
      </c>
      <c r="D2814" s="4" t="inlineStr">
        <is>
          <t>-</t>
        </is>
      </c>
      <c r="E2814" s="4" t="inlineStr">
        <is>
          <t>6º SUBSOLO - LOJAS 01, 02, 03 E 04</t>
        </is>
      </c>
      <c r="F2814" s="119" t="n">
        <v>46604</v>
      </c>
      <c r="G2814" s="119" t="n">
        <v>46615</v>
      </c>
      <c r="H2814" s="119" t="n">
        <v>46293</v>
      </c>
      <c r="I2814" s="4" t="n">
        <v>0</v>
      </c>
      <c r="J2814" s="4" t="n">
        <v>0</v>
      </c>
      <c r="K2814" s="4" t="n">
        <v>0</v>
      </c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B2815" s="4" t="n">
        <v>26708144</v>
      </c>
      <c r="C2815" s="4" t="inlineStr">
        <is>
          <t>ALVENARIA</t>
        </is>
      </c>
      <c r="D2815" s="4" t="inlineStr">
        <is>
          <t>-</t>
        </is>
      </c>
      <c r="E2815" s="4" t="inlineStr">
        <is>
          <t>6º SUBSOLO - LOJAS 05, 06 E 07</t>
        </is>
      </c>
      <c r="F2815" s="119" t="n">
        <v>46604</v>
      </c>
      <c r="G2815" s="119" t="n">
        <v>46615</v>
      </c>
      <c r="H2815" s="119" t="n">
        <v>46293</v>
      </c>
      <c r="I2815" s="4" t="n">
        <v>0</v>
      </c>
      <c r="J2815" s="4" t="n">
        <v>0</v>
      </c>
      <c r="K2815" s="4" t="n">
        <v>0</v>
      </c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B2816" s="4" t="n">
        <v>26744940</v>
      </c>
      <c r="C2816" s="4" t="inlineStr">
        <is>
          <t>FORRO</t>
        </is>
      </c>
      <c r="D2816" s="4" t="inlineStr">
        <is>
          <t>-</t>
        </is>
      </c>
      <c r="E2816" s="4" t="inlineStr">
        <is>
          <t>1º SUBSOLO - HALL, ELEVADORES E CAIXA DE ESCADA</t>
        </is>
      </c>
      <c r="F2816" s="119" t="n">
        <v>46604</v>
      </c>
      <c r="G2816" s="119" t="n">
        <v>46612</v>
      </c>
      <c r="H2816" s="119" t="n">
        <v>46293</v>
      </c>
      <c r="I2816" s="4" t="n">
        <v>0</v>
      </c>
      <c r="J2816" s="4" t="n">
        <v>0</v>
      </c>
      <c r="K2816" s="4" t="n">
        <v>0</v>
      </c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B2817" s="4" t="n">
        <v>26745170</v>
      </c>
      <c r="C2817" s="4" t="inlineStr">
        <is>
          <t>FORRO</t>
        </is>
      </c>
      <c r="D2817" s="4" t="inlineStr">
        <is>
          <t>-</t>
        </is>
      </c>
      <c r="E2817" s="4" t="inlineStr">
        <is>
          <t>1º SUBSOLO - ESCADAS LATERAIS</t>
        </is>
      </c>
      <c r="F2817" s="119" t="n">
        <v>46604</v>
      </c>
      <c r="G2817" s="119" t="n">
        <v>46615</v>
      </c>
      <c r="H2817" s="119" t="n">
        <v>46293</v>
      </c>
      <c r="I2817" s="4" t="n">
        <v>0</v>
      </c>
      <c r="J2817" s="4" t="n">
        <v>0</v>
      </c>
      <c r="K2817" s="4" t="n">
        <v>0</v>
      </c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B2818" s="4" t="n">
        <v>29845888</v>
      </c>
      <c r="C2818" s="4" t="inlineStr">
        <is>
          <t>PRUMADA ELÉTRICA (CABOS)</t>
        </is>
      </c>
      <c r="D2818" s="4" t="inlineStr">
        <is>
          <t>-</t>
        </is>
      </c>
      <c r="E2818" s="4" t="inlineStr">
        <is>
          <t>2º PAV.</t>
        </is>
      </c>
      <c r="F2818" s="119" t="n">
        <v>46604</v>
      </c>
      <c r="G2818" s="119" t="n">
        <v>46615</v>
      </c>
      <c r="H2818" s="119" t="n">
        <v>46293</v>
      </c>
      <c r="I2818" s="4" t="n">
        <v>0</v>
      </c>
      <c r="J2818" s="4" t="n">
        <v>0</v>
      </c>
      <c r="K2818" s="4" t="n">
        <v>0</v>
      </c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B2819" s="4" t="n">
        <v>26745135</v>
      </c>
      <c r="C2819" s="4" t="inlineStr">
        <is>
          <t>FIAÇÃO ELÉTRICA</t>
        </is>
      </c>
      <c r="D2819" s="4" t="inlineStr">
        <is>
          <t>-</t>
        </is>
      </c>
      <c r="E2819" s="4" t="inlineStr">
        <is>
          <t>2º PV. - ESCADAS LATERAIS</t>
        </is>
      </c>
      <c r="F2819" s="119" t="n">
        <v>46604</v>
      </c>
      <c r="G2819" s="119" t="n">
        <v>46612</v>
      </c>
      <c r="H2819" s="119" t="n">
        <v>46293</v>
      </c>
      <c r="I2819" s="4" t="n">
        <v>0</v>
      </c>
      <c r="J2819" s="4" t="n">
        <v>0</v>
      </c>
      <c r="K2819" s="4" t="n">
        <v>0</v>
      </c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B2820" s="4" t="n">
        <v>26744741</v>
      </c>
      <c r="C2820" s="4" t="inlineStr">
        <is>
          <t>CONTRAMARCO</t>
        </is>
      </c>
      <c r="D2820" s="4" t="inlineStr">
        <is>
          <t>-</t>
        </is>
      </c>
      <c r="E2820" s="4" t="inlineStr">
        <is>
          <t>3º PV. PILOTIS - IS E VESTIÁRIOS</t>
        </is>
      </c>
      <c r="F2820" s="119" t="n">
        <v>46604</v>
      </c>
      <c r="G2820" s="119" t="n">
        <v>46624</v>
      </c>
      <c r="H2820" s="119" t="n">
        <v>46293</v>
      </c>
      <c r="I2820" s="4" t="n">
        <v>0</v>
      </c>
      <c r="J2820" s="4" t="n">
        <v>0</v>
      </c>
      <c r="K2820" s="4" t="n">
        <v>0</v>
      </c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B2821" s="4" t="n">
        <v>26742934</v>
      </c>
      <c r="C2821" s="4" t="inlineStr">
        <is>
          <t>MONTANTES DO DRYWALL</t>
        </is>
      </c>
      <c r="D2821" s="4" t="inlineStr">
        <is>
          <t>-</t>
        </is>
      </c>
      <c r="E2821" s="4" t="inlineStr">
        <is>
          <t>23º PAV.</t>
        </is>
      </c>
      <c r="F2821" s="119" t="n">
        <v>46604</v>
      </c>
      <c r="G2821" s="119" t="n">
        <v>46611</v>
      </c>
      <c r="H2821" s="119" t="n">
        <v>46293</v>
      </c>
      <c r="I2821" s="4" t="n">
        <v>0</v>
      </c>
      <c r="J2821" s="4" t="n">
        <v>0</v>
      </c>
      <c r="K2821" s="4" t="n">
        <v>0</v>
      </c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B2822" s="4" t="n">
        <v>26745156</v>
      </c>
      <c r="C2822" s="4" t="inlineStr">
        <is>
          <t>PINTURA 1º DEMÃO</t>
        </is>
      </c>
      <c r="D2822" s="4" t="inlineStr">
        <is>
          <t>-</t>
        </is>
      </c>
      <c r="E2822" s="4" t="inlineStr">
        <is>
          <t>MEZANINO - ESCADAS LATERAIS</t>
        </is>
      </c>
      <c r="F2822" s="119" t="n">
        <v>46605</v>
      </c>
      <c r="G2822" s="119" t="n">
        <v>46616</v>
      </c>
      <c r="H2822" s="119" t="n">
        <v>46293</v>
      </c>
      <c r="I2822" s="4" t="n">
        <v>0</v>
      </c>
      <c r="J2822" s="4" t="n">
        <v>0</v>
      </c>
      <c r="K2822" s="4" t="n">
        <v>0</v>
      </c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B2823" s="4" t="n">
        <v>26745033</v>
      </c>
      <c r="C2823" s="4" t="inlineStr">
        <is>
          <t>LIMPEZA GROSSA</t>
        </is>
      </c>
      <c r="D2823" s="4" t="inlineStr">
        <is>
          <t>-</t>
        </is>
      </c>
      <c r="E2823" s="4" t="inlineStr">
        <is>
          <t>1º PAV. - TÉRREO - HALL, IS, ELEVADOR COMERCIAL</t>
        </is>
      </c>
      <c r="F2823" s="119" t="n">
        <v>46605</v>
      </c>
      <c r="G2823" s="119" t="n">
        <v>46616</v>
      </c>
      <c r="H2823" s="119" t="n">
        <v>46293</v>
      </c>
      <c r="I2823" s="4" t="n">
        <v>0</v>
      </c>
      <c r="J2823" s="4" t="n">
        <v>0</v>
      </c>
      <c r="K2823" s="4" t="n">
        <v>0</v>
      </c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B2824" s="4" t="n">
        <v>26745051</v>
      </c>
      <c r="C2824" s="4" t="inlineStr">
        <is>
          <t>ACABAMENTOS ELÉTRICOS</t>
        </is>
      </c>
      <c r="D2824" s="4" t="inlineStr">
        <is>
          <t>-</t>
        </is>
      </c>
      <c r="E2824" s="4" t="inlineStr">
        <is>
          <t>1º PAV. - TÉRREO -  HALL RES., CIRC., ELEVADORES SOCIAIS, CAIXA DE ESCADA</t>
        </is>
      </c>
      <c r="F2824" s="119" t="n">
        <v>46608</v>
      </c>
      <c r="G2824" s="119" t="n">
        <v>46617</v>
      </c>
      <c r="H2824" s="119" t="n">
        <v>46293</v>
      </c>
      <c r="I2824" s="4" t="n">
        <v>0</v>
      </c>
      <c r="J2824" s="4" t="n">
        <v>0</v>
      </c>
      <c r="K2824" s="4" t="n">
        <v>0</v>
      </c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B2825" s="4" t="n">
        <v>26742896</v>
      </c>
      <c r="C2825" s="4" t="inlineStr">
        <is>
          <t>CONTRAPISO</t>
        </is>
      </c>
      <c r="D2825" s="4" t="inlineStr">
        <is>
          <t>-</t>
        </is>
      </c>
      <c r="E2825" s="4" t="inlineStr">
        <is>
          <t>24º PAV.</t>
        </is>
      </c>
      <c r="F2825" s="119" t="n">
        <v>46608</v>
      </c>
      <c r="G2825" s="119" t="n">
        <v>46615</v>
      </c>
      <c r="H2825" s="119" t="n">
        <v>46293</v>
      </c>
      <c r="I2825" s="4" t="n">
        <v>0</v>
      </c>
      <c r="J2825" s="4" t="n">
        <v>0</v>
      </c>
      <c r="K2825" s="4" t="n">
        <v>0</v>
      </c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B2826" s="4" t="n">
        <v>26742865</v>
      </c>
      <c r="C2826" s="4" t="inlineStr">
        <is>
          <t>GÁS PISO</t>
        </is>
      </c>
      <c r="D2826" s="4" t="inlineStr">
        <is>
          <t>-</t>
        </is>
      </c>
      <c r="E2826" s="4" t="inlineStr">
        <is>
          <t>25º PAV.</t>
        </is>
      </c>
      <c r="F2826" s="119" t="n">
        <v>46608</v>
      </c>
      <c r="G2826" s="119" t="n">
        <v>46617</v>
      </c>
      <c r="H2826" s="119" t="n">
        <v>46293</v>
      </c>
      <c r="I2826" s="4" t="n">
        <v>0</v>
      </c>
      <c r="J2826" s="4" t="n">
        <v>0</v>
      </c>
      <c r="K2826" s="4" t="n">
        <v>0</v>
      </c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B2827" s="4" t="n">
        <v>26742821</v>
      </c>
      <c r="C2827" s="4" t="inlineStr">
        <is>
          <t>REBOCO INTERNO</t>
        </is>
      </c>
      <c r="D2827" s="4" t="inlineStr">
        <is>
          <t>-</t>
        </is>
      </c>
      <c r="E2827" s="4" t="inlineStr">
        <is>
          <t>26º PAV.</t>
        </is>
      </c>
      <c r="F2827" s="119" t="n">
        <v>46608</v>
      </c>
      <c r="G2827" s="119" t="n">
        <v>46617</v>
      </c>
      <c r="H2827" s="119" t="n">
        <v>46293</v>
      </c>
      <c r="I2827" s="4" t="n">
        <v>0</v>
      </c>
      <c r="J2827" s="4" t="n">
        <v>0</v>
      </c>
      <c r="K2827" s="4" t="n">
        <v>0</v>
      </c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B2828" s="4" t="n">
        <v>26742783</v>
      </c>
      <c r="C2828" s="4" t="inlineStr">
        <is>
          <t>CONTRAMARCO</t>
        </is>
      </c>
      <c r="D2828" s="4" t="inlineStr">
        <is>
          <t>-</t>
        </is>
      </c>
      <c r="E2828" s="4" t="inlineStr">
        <is>
          <t>27º PAV</t>
        </is>
      </c>
      <c r="F2828" s="119" t="n">
        <v>46608</v>
      </c>
      <c r="G2828" s="119" t="n">
        <v>46617</v>
      </c>
      <c r="H2828" s="119" t="n">
        <v>46293</v>
      </c>
      <c r="I2828" s="4" t="n">
        <v>0</v>
      </c>
      <c r="J2828" s="4" t="n">
        <v>0</v>
      </c>
      <c r="K2828" s="4" t="n">
        <v>0</v>
      </c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B2829" s="4" t="n">
        <v>26750513</v>
      </c>
      <c r="C2829" s="4" t="inlineStr">
        <is>
          <t>ESQUADRIA DE ALUMINIO</t>
        </is>
      </c>
      <c r="D2829" s="4" t="inlineStr">
        <is>
          <t>-</t>
        </is>
      </c>
      <c r="E2829" s="4" t="inlineStr">
        <is>
          <t>1º SUBSOLO - ÁREAS TÉCNICAS E CIRCULAÇÃO</t>
        </is>
      </c>
      <c r="F2829" s="119" t="n">
        <v>46609</v>
      </c>
      <c r="G2829" s="119" t="n">
        <v>46615</v>
      </c>
      <c r="H2829" s="119" t="n">
        <v>46293</v>
      </c>
      <c r="I2829" s="4" t="n">
        <v>0</v>
      </c>
      <c r="J2829" s="4" t="n">
        <v>0</v>
      </c>
      <c r="K2829" s="4" t="n">
        <v>0</v>
      </c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B2830" s="4" t="n">
        <v>26750509</v>
      </c>
      <c r="C2830" s="4" t="inlineStr">
        <is>
          <t>ACABAMENTOS ELÉTRICOS</t>
        </is>
      </c>
      <c r="D2830" s="4" t="inlineStr">
        <is>
          <t>-</t>
        </is>
      </c>
      <c r="E2830" s="4" t="inlineStr">
        <is>
          <t>MEZANINO - ÁREAS TÉCNICAS</t>
        </is>
      </c>
      <c r="F2830" s="119" t="n">
        <v>46609</v>
      </c>
      <c r="G2830" s="119" t="n">
        <v>46615</v>
      </c>
      <c r="H2830" s="119" t="n">
        <v>46293</v>
      </c>
      <c r="I2830" s="4" t="n">
        <v>0</v>
      </c>
      <c r="J2830" s="4" t="n">
        <v>0</v>
      </c>
      <c r="K2830" s="4" t="n">
        <v>0</v>
      </c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B2831" s="4" t="n">
        <v>26707673</v>
      </c>
      <c r="C2831" s="4" t="inlineStr">
        <is>
          <t>LIMPEZA GROSSA</t>
        </is>
      </c>
      <c r="D2831" s="4" t="inlineStr">
        <is>
          <t>-</t>
        </is>
      </c>
      <c r="E2831" s="4" t="inlineStr">
        <is>
          <t>1º PAV. - TÉRREO - LOJA 06, 07, 08</t>
        </is>
      </c>
      <c r="F2831" s="119" t="n">
        <v>46609</v>
      </c>
      <c r="G2831" s="119" t="n">
        <v>46629</v>
      </c>
      <c r="H2831" s="119" t="n">
        <v>46293</v>
      </c>
      <c r="I2831" s="4" t="n">
        <v>0</v>
      </c>
      <c r="J2831" s="4" t="n">
        <v>0</v>
      </c>
      <c r="K2831" s="4" t="n">
        <v>0</v>
      </c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B2832" s="4" t="n">
        <v>26707668</v>
      </c>
      <c r="C2832" s="4" t="inlineStr">
        <is>
          <t>COMUNICAÇÃO E ALARME</t>
        </is>
      </c>
      <c r="D2832" s="4" t="inlineStr">
        <is>
          <t>-</t>
        </is>
      </c>
      <c r="E2832" s="4" t="inlineStr">
        <is>
          <t>1º PAV. - TÉRREO - LOJA 06, 07, 08</t>
        </is>
      </c>
      <c r="F2832" s="119" t="n">
        <v>46609</v>
      </c>
      <c r="G2832" s="119" t="n">
        <v>46629</v>
      </c>
      <c r="H2832" s="119" t="n">
        <v>46293</v>
      </c>
      <c r="I2832" s="4" t="n">
        <v>0</v>
      </c>
      <c r="J2832" s="4" t="n">
        <v>0</v>
      </c>
      <c r="K2832" s="4" t="n">
        <v>0</v>
      </c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B2833" s="4" t="n">
        <v>26742767</v>
      </c>
      <c r="C2833" s="4" t="inlineStr">
        <is>
          <t>INSTALAÇÕES EMBUTIDAS NA ALVENARIA</t>
        </is>
      </c>
      <c r="D2833" s="4" t="inlineStr">
        <is>
          <t>-</t>
        </is>
      </c>
      <c r="E2833" s="4" t="inlineStr">
        <is>
          <t>28º PAV - 1º N.COB</t>
        </is>
      </c>
      <c r="F2833" s="119" t="n">
        <v>46609</v>
      </c>
      <c r="G2833" s="119" t="n">
        <v>46618</v>
      </c>
      <c r="H2833" s="119" t="n">
        <v>46293</v>
      </c>
      <c r="I2833" s="4" t="n">
        <v>0</v>
      </c>
      <c r="J2833" s="4" t="n">
        <v>0</v>
      </c>
      <c r="K2833" s="4" t="n">
        <v>0</v>
      </c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B2834" s="4" t="n">
        <v>29844482</v>
      </c>
      <c r="C2834" s="4" t="inlineStr">
        <is>
          <t>TALISCAMENTO</t>
        </is>
      </c>
      <c r="D2834" s="4" t="inlineStr">
        <is>
          <t>-</t>
        </is>
      </c>
      <c r="E2834" s="4" t="inlineStr">
        <is>
          <t>28º PAV - 1º N.COB</t>
        </is>
      </c>
      <c r="F2834" s="119" t="n">
        <v>46609</v>
      </c>
      <c r="G2834" s="119" t="n">
        <v>46617</v>
      </c>
      <c r="H2834" s="119" t="n">
        <v>46293</v>
      </c>
      <c r="I2834" s="4" t="n">
        <v>0</v>
      </c>
      <c r="J2834" s="4" t="n">
        <v>0</v>
      </c>
      <c r="K2834" s="4" t="n">
        <v>0</v>
      </c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B2835" s="4" t="n">
        <v>26742723</v>
      </c>
      <c r="C2835" s="4" t="inlineStr">
        <is>
          <t>PRUMADA HIDROSSANITÁRIA</t>
        </is>
      </c>
      <c r="D2835" s="4" t="inlineStr">
        <is>
          <t>-</t>
        </is>
      </c>
      <c r="E2835" s="4" t="inlineStr">
        <is>
          <t>29º PAV - 2º N.COB</t>
        </is>
      </c>
      <c r="F2835" s="119" t="n">
        <v>46609</v>
      </c>
      <c r="G2835" s="119" t="n">
        <v>46618</v>
      </c>
      <c r="H2835" s="119" t="n">
        <v>46293</v>
      </c>
      <c r="I2835" s="4" t="n">
        <v>0</v>
      </c>
      <c r="J2835" s="4" t="n">
        <v>0</v>
      </c>
      <c r="K2835" s="4" t="n">
        <v>0</v>
      </c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B2836" s="4" t="n">
        <v>29844658</v>
      </c>
      <c r="C2836" s="4" t="inlineStr">
        <is>
          <t>PRUMADA ELÉTRICA (INFRA)</t>
        </is>
      </c>
      <c r="D2836" s="4" t="inlineStr">
        <is>
          <t>-</t>
        </is>
      </c>
      <c r="E2836" s="4" t="inlineStr">
        <is>
          <t>29º PAV - 2º N.COB</t>
        </is>
      </c>
      <c r="F2836" s="119" t="n">
        <v>46609</v>
      </c>
      <c r="G2836" s="119" t="n">
        <v>46618</v>
      </c>
      <c r="H2836" s="119" t="n">
        <v>46293</v>
      </c>
      <c r="I2836" s="4" t="n">
        <v>0</v>
      </c>
      <c r="J2836" s="4" t="n">
        <v>0</v>
      </c>
      <c r="K2836" s="4" t="n">
        <v>0</v>
      </c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B2837" s="4" t="n">
        <v>26708171</v>
      </c>
      <c r="C2837" s="4" t="inlineStr">
        <is>
          <t>PRUMADA HIDROSSANITÁRIA</t>
        </is>
      </c>
      <c r="D2837" s="4" t="inlineStr">
        <is>
          <t>-</t>
        </is>
      </c>
      <c r="E2837" s="4" t="inlineStr">
        <is>
          <t>6º SUBSOLO - LOJAS 01, 02, 03 E 04</t>
        </is>
      </c>
      <c r="F2837" s="119" t="n">
        <v>46610</v>
      </c>
      <c r="G2837" s="119" t="n">
        <v>46619</v>
      </c>
      <c r="H2837" s="119" t="n">
        <v>46293</v>
      </c>
      <c r="I2837" s="4" t="n">
        <v>0</v>
      </c>
      <c r="J2837" s="4" t="n">
        <v>0</v>
      </c>
      <c r="K2837" s="4" t="n">
        <v>0</v>
      </c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B2838" s="4" t="n">
        <v>26743311</v>
      </c>
      <c r="C2838" s="4" t="inlineStr">
        <is>
          <t>PINTURA 1º DEMÃO</t>
        </is>
      </c>
      <c r="D2838" s="4" t="inlineStr">
        <is>
          <t>-</t>
        </is>
      </c>
      <c r="E2838" s="4" t="inlineStr">
        <is>
          <t>13º PAV.</t>
        </is>
      </c>
      <c r="F2838" s="119" t="n">
        <v>46611</v>
      </c>
      <c r="G2838" s="119" t="n">
        <v>46622</v>
      </c>
      <c r="H2838" s="119" t="n">
        <v>46293</v>
      </c>
      <c r="I2838" s="4" t="n">
        <v>0</v>
      </c>
      <c r="J2838" s="4" t="n">
        <v>0</v>
      </c>
      <c r="K2838" s="4" t="n">
        <v>0</v>
      </c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B2839" s="4" t="n">
        <v>26743273</v>
      </c>
      <c r="C2839" s="4" t="inlineStr">
        <is>
          <t>MASSA CORRIDA</t>
        </is>
      </c>
      <c r="D2839" s="4" t="inlineStr">
        <is>
          <t>-</t>
        </is>
      </c>
      <c r="E2839" s="4" t="inlineStr">
        <is>
          <t>14º PAV.</t>
        </is>
      </c>
      <c r="F2839" s="119" t="n">
        <v>46611</v>
      </c>
      <c r="G2839" s="119" t="n">
        <v>46622</v>
      </c>
      <c r="H2839" s="119" t="n">
        <v>46293</v>
      </c>
      <c r="I2839" s="4" t="n">
        <v>0</v>
      </c>
      <c r="J2839" s="4" t="n">
        <v>0</v>
      </c>
      <c r="K2839" s="4" t="n">
        <v>0</v>
      </c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B2840" s="4" t="n">
        <v>26743243</v>
      </c>
      <c r="C2840" s="4" t="inlineStr">
        <is>
          <t>FORRO</t>
        </is>
      </c>
      <c r="D2840" s="4" t="inlineStr">
        <is>
          <t>-</t>
        </is>
      </c>
      <c r="E2840" s="4" t="inlineStr">
        <is>
          <t>15º PAV.</t>
        </is>
      </c>
      <c r="F2840" s="119" t="n">
        <v>46611</v>
      </c>
      <c r="G2840" s="119" t="n">
        <v>46622</v>
      </c>
      <c r="H2840" s="119" t="n">
        <v>46293</v>
      </c>
      <c r="I2840" s="4" t="n">
        <v>0</v>
      </c>
      <c r="J2840" s="4" t="n">
        <v>0</v>
      </c>
      <c r="K2840" s="4" t="n">
        <v>0</v>
      </c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B2841" s="4" t="n">
        <v>29844397</v>
      </c>
      <c r="C2841" s="4" t="inlineStr">
        <is>
          <t>ENCUNHAMENTO</t>
        </is>
      </c>
      <c r="D2841" s="4" t="inlineStr">
        <is>
          <t>-</t>
        </is>
      </c>
      <c r="E2841" s="4" t="inlineStr">
        <is>
          <t>29º PAV - 2º N.COB</t>
        </is>
      </c>
      <c r="F2841" s="119" t="n">
        <v>46611</v>
      </c>
      <c r="G2841" s="119" t="n">
        <v>46622</v>
      </c>
      <c r="H2841" s="119" t="n">
        <v>46293</v>
      </c>
      <c r="I2841" s="4" t="n">
        <v>0</v>
      </c>
      <c r="J2841" s="4" t="n">
        <v>0</v>
      </c>
      <c r="K2841" s="4" t="n">
        <v>0</v>
      </c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B2842" s="4" t="n">
        <v>26744922</v>
      </c>
      <c r="C2842" s="4" t="inlineStr">
        <is>
          <t>ALVENARIA</t>
        </is>
      </c>
      <c r="D2842" s="4" t="inlineStr">
        <is>
          <t>-</t>
        </is>
      </c>
      <c r="E2842" s="4" t="inlineStr">
        <is>
          <t>COB</t>
        </is>
      </c>
      <c r="F2842" s="119" t="n">
        <v>46611</v>
      </c>
      <c r="G2842" s="119" t="n">
        <v>46653</v>
      </c>
      <c r="H2842" s="119" t="n">
        <v>46293</v>
      </c>
      <c r="I2842" s="4" t="n">
        <v>0</v>
      </c>
      <c r="J2842" s="4" t="n">
        <v>0</v>
      </c>
      <c r="K2842" s="4" t="n">
        <v>0</v>
      </c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B2843" s="4" t="n">
        <v>26707712</v>
      </c>
      <c r="C2843" s="4" t="inlineStr">
        <is>
          <t>CHECKLIST</t>
        </is>
      </c>
      <c r="D2843" s="4" t="inlineStr">
        <is>
          <t>-</t>
        </is>
      </c>
      <c r="E2843" s="4" t="inlineStr">
        <is>
          <t>1º PAV. - TÉRREO - LOJA 01, 02, 03</t>
        </is>
      </c>
      <c r="F2843" s="119" t="n">
        <v>46612</v>
      </c>
      <c r="G2843" s="119" t="n">
        <v>46625</v>
      </c>
      <c r="H2843" s="119" t="n">
        <v>46293</v>
      </c>
      <c r="I2843" s="4" t="n">
        <v>0</v>
      </c>
      <c r="J2843" s="4" t="n">
        <v>0</v>
      </c>
      <c r="K2843" s="4" t="n">
        <v>0</v>
      </c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B2844" s="4" t="n">
        <v>26743171</v>
      </c>
      <c r="C2844" s="4" t="inlineStr">
        <is>
          <t>BANCADAS</t>
        </is>
      </c>
      <c r="D2844" s="4" t="inlineStr">
        <is>
          <t>-</t>
        </is>
      </c>
      <c r="E2844" s="4" t="inlineStr">
        <is>
          <t>17º PAV.</t>
        </is>
      </c>
      <c r="F2844" s="119" t="n">
        <v>46612</v>
      </c>
      <c r="G2844" s="119" t="n">
        <v>46623</v>
      </c>
      <c r="H2844" s="119" t="n">
        <v>46293</v>
      </c>
      <c r="I2844" s="4" t="n">
        <v>0</v>
      </c>
      <c r="J2844" s="4" t="n">
        <v>0</v>
      </c>
      <c r="K2844" s="4" t="n">
        <v>0</v>
      </c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B2845" s="4" t="n">
        <v>26743127</v>
      </c>
      <c r="C2845" s="4" t="inlineStr">
        <is>
          <t>REVESTIMENTOS PORCELANATO PISO</t>
        </is>
      </c>
      <c r="D2845" s="4" t="inlineStr">
        <is>
          <t>-</t>
        </is>
      </c>
      <c r="E2845" s="4" t="inlineStr">
        <is>
          <t>18º PAV.</t>
        </is>
      </c>
      <c r="F2845" s="119" t="n">
        <v>46612</v>
      </c>
      <c r="G2845" s="119" t="n">
        <v>46623</v>
      </c>
      <c r="H2845" s="119" t="n">
        <v>46293</v>
      </c>
      <c r="I2845" s="4" t="n">
        <v>0</v>
      </c>
      <c r="J2845" s="4" t="n">
        <v>0</v>
      </c>
      <c r="K2845" s="4" t="n">
        <v>0</v>
      </c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B2846" s="4" t="n">
        <v>26743074</v>
      </c>
      <c r="C2846" s="4" t="inlineStr">
        <is>
          <t>REVESTIMENTO PORCELANATO PAREDE</t>
        </is>
      </c>
      <c r="D2846" s="4" t="inlineStr">
        <is>
          <t>-</t>
        </is>
      </c>
      <c r="E2846" s="4" t="inlineStr">
        <is>
          <t>19º PAV.</t>
        </is>
      </c>
      <c r="F2846" s="119" t="n">
        <v>46612</v>
      </c>
      <c r="G2846" s="119" t="n">
        <v>46623</v>
      </c>
      <c r="H2846" s="119" t="n">
        <v>46293</v>
      </c>
      <c r="I2846" s="4" t="n">
        <v>0</v>
      </c>
      <c r="J2846" s="4" t="n">
        <v>0</v>
      </c>
      <c r="K2846" s="4" t="n">
        <v>0</v>
      </c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B2847" s="4" t="n">
        <v>26743036</v>
      </c>
      <c r="C2847" s="4" t="inlineStr">
        <is>
          <t>IMPERMEABILIZAÇÃO</t>
        </is>
      </c>
      <c r="D2847" s="4" t="inlineStr">
        <is>
          <t>-</t>
        </is>
      </c>
      <c r="E2847" s="4" t="inlineStr">
        <is>
          <t>20º PAV.</t>
        </is>
      </c>
      <c r="F2847" s="119" t="n">
        <v>46612</v>
      </c>
      <c r="G2847" s="119" t="n">
        <v>46623</v>
      </c>
      <c r="H2847" s="119" t="n">
        <v>46293</v>
      </c>
      <c r="I2847" s="4" t="n">
        <v>0</v>
      </c>
      <c r="J2847" s="4" t="n">
        <v>0</v>
      </c>
      <c r="K2847" s="4" t="n">
        <v>0</v>
      </c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B2848" s="4" t="n">
        <v>26743009</v>
      </c>
      <c r="C2848" s="4" t="inlineStr">
        <is>
          <t>DRYWALL 2º FACE</t>
        </is>
      </c>
      <c r="D2848" s="4" t="inlineStr">
        <is>
          <t>-</t>
        </is>
      </c>
      <c r="E2848" s="4" t="inlineStr">
        <is>
          <t>21º PAV.</t>
        </is>
      </c>
      <c r="F2848" s="119" t="n">
        <v>46612</v>
      </c>
      <c r="G2848" s="119" t="n">
        <v>46623</v>
      </c>
      <c r="H2848" s="119" t="n">
        <v>46293</v>
      </c>
      <c r="I2848" s="4" t="n">
        <v>0</v>
      </c>
      <c r="J2848" s="4" t="n">
        <v>0</v>
      </c>
      <c r="K2848" s="4" t="n">
        <v>0</v>
      </c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B2849" s="4" t="n">
        <v>26742973</v>
      </c>
      <c r="C2849" s="4" t="inlineStr">
        <is>
          <t>DISTRIBUIÇÃO HIDROSSANITÁRIA</t>
        </is>
      </c>
      <c r="D2849" s="4" t="inlineStr">
        <is>
          <t>-</t>
        </is>
      </c>
      <c r="E2849" s="4" t="inlineStr">
        <is>
          <t>22º PAV.</t>
        </is>
      </c>
      <c r="F2849" s="119" t="n">
        <v>46612</v>
      </c>
      <c r="G2849" s="119" t="n">
        <v>46623</v>
      </c>
      <c r="H2849" s="119" t="n">
        <v>46293</v>
      </c>
      <c r="I2849" s="4" t="n">
        <v>0</v>
      </c>
      <c r="J2849" s="4" t="n">
        <v>0</v>
      </c>
      <c r="K2849" s="4" t="n">
        <v>0</v>
      </c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B2850" s="4" t="n">
        <v>26742956</v>
      </c>
      <c r="C2850" s="4" t="inlineStr">
        <is>
          <t>DISTRIBUIÇÃO ELÉTRICA / QUADRO</t>
        </is>
      </c>
      <c r="D2850" s="4" t="inlineStr">
        <is>
          <t>-</t>
        </is>
      </c>
      <c r="E2850" s="4" t="inlineStr">
        <is>
          <t>22º PAV.</t>
        </is>
      </c>
      <c r="F2850" s="119" t="n">
        <v>46612</v>
      </c>
      <c r="G2850" s="119" t="n">
        <v>46623</v>
      </c>
      <c r="H2850" s="119" t="n">
        <v>46293</v>
      </c>
      <c r="I2850" s="4" t="n">
        <v>0</v>
      </c>
      <c r="J2850" s="4" t="n">
        <v>0</v>
      </c>
      <c r="K2850" s="4" t="n">
        <v>0</v>
      </c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B2851" s="4" t="n">
        <v>26742955</v>
      </c>
      <c r="C2851" s="4" t="inlineStr">
        <is>
          <t>INFRA DE AR CONDICIONADO</t>
        </is>
      </c>
      <c r="D2851" s="4" t="inlineStr">
        <is>
          <t>-</t>
        </is>
      </c>
      <c r="E2851" s="4" t="inlineStr">
        <is>
          <t>22º PAV.</t>
        </is>
      </c>
      <c r="F2851" s="119" t="n">
        <v>46612</v>
      </c>
      <c r="G2851" s="119" t="n">
        <v>46623</v>
      </c>
      <c r="H2851" s="119" t="n">
        <v>46293</v>
      </c>
      <c r="I2851" s="4" t="n">
        <v>0</v>
      </c>
      <c r="J2851" s="4" t="n">
        <v>0</v>
      </c>
      <c r="K2851" s="4" t="n">
        <v>0</v>
      </c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B2852" s="4" t="n">
        <v>26742974</v>
      </c>
      <c r="C2852" s="4" t="inlineStr">
        <is>
          <t>GÁS PAREDE</t>
        </is>
      </c>
      <c r="D2852" s="4" t="inlineStr">
        <is>
          <t>-</t>
        </is>
      </c>
      <c r="E2852" s="4" t="inlineStr">
        <is>
          <t>22º PAV.</t>
        </is>
      </c>
      <c r="F2852" s="119" t="n">
        <v>46612</v>
      </c>
      <c r="G2852" s="119" t="n">
        <v>46623</v>
      </c>
      <c r="H2852" s="119" t="n">
        <v>46293</v>
      </c>
      <c r="I2852" s="4" t="n">
        <v>0</v>
      </c>
      <c r="J2852" s="4" t="n">
        <v>0</v>
      </c>
      <c r="K2852" s="4" t="n">
        <v>0</v>
      </c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B2853" s="4" t="n">
        <v>26742975</v>
      </c>
      <c r="C2853" s="4" t="inlineStr">
        <is>
          <t>REDE HIDROSSANITÁRIA</t>
        </is>
      </c>
      <c r="D2853" s="4" t="inlineStr">
        <is>
          <t>-</t>
        </is>
      </c>
      <c r="E2853" s="4" t="inlineStr">
        <is>
          <t>22º PAV.</t>
        </is>
      </c>
      <c r="F2853" s="119" t="n">
        <v>46612</v>
      </c>
      <c r="G2853" s="119" t="n">
        <v>46623</v>
      </c>
      <c r="H2853" s="119" t="n">
        <v>46293</v>
      </c>
      <c r="I2853" s="4" t="n">
        <v>0</v>
      </c>
      <c r="J2853" s="4" t="n">
        <v>0</v>
      </c>
      <c r="K2853" s="4" t="n">
        <v>0</v>
      </c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B2854" s="4" t="n">
        <v>26742917</v>
      </c>
      <c r="C2854" s="4" t="inlineStr">
        <is>
          <t>DRYWALL 1º FACE</t>
        </is>
      </c>
      <c r="D2854" s="4" t="inlineStr">
        <is>
          <t>-</t>
        </is>
      </c>
      <c r="E2854" s="4" t="inlineStr">
        <is>
          <t>23º PAV.</t>
        </is>
      </c>
      <c r="F2854" s="119" t="n">
        <v>46612</v>
      </c>
      <c r="G2854" s="119" t="n">
        <v>46623</v>
      </c>
      <c r="H2854" s="119" t="n">
        <v>46293</v>
      </c>
      <c r="I2854" s="4" t="n">
        <v>0</v>
      </c>
      <c r="J2854" s="4" t="n">
        <v>0</v>
      </c>
      <c r="K2854" s="4" t="n">
        <v>0</v>
      </c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B2855" s="4" t="n">
        <v>26744941</v>
      </c>
      <c r="C2855" s="4" t="inlineStr">
        <is>
          <t>MASSA CORRIDA</t>
        </is>
      </c>
      <c r="D2855" s="4" t="inlineStr">
        <is>
          <t>-</t>
        </is>
      </c>
      <c r="E2855" s="4" t="inlineStr">
        <is>
          <t>1º SUBSOLO - HALL, ELEVADORES E CAIXA DE ESCADA</t>
        </is>
      </c>
      <c r="F2855" s="119" t="n">
        <v>46615</v>
      </c>
      <c r="G2855" s="119" t="n">
        <v>46623</v>
      </c>
      <c r="H2855" s="119" t="n">
        <v>46293</v>
      </c>
      <c r="I2855" s="4" t="n">
        <v>0</v>
      </c>
      <c r="J2855" s="4" t="n">
        <v>0</v>
      </c>
      <c r="K2855" s="4" t="n">
        <v>0</v>
      </c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B2856" s="4" t="n">
        <v>26745138</v>
      </c>
      <c r="C2856" s="4" t="inlineStr">
        <is>
          <t>FORRO</t>
        </is>
      </c>
      <c r="D2856" s="4" t="inlineStr">
        <is>
          <t>-</t>
        </is>
      </c>
      <c r="E2856" s="4" t="inlineStr">
        <is>
          <t>2º PV. - ESCADAS LATERAIS</t>
        </is>
      </c>
      <c r="F2856" s="119" t="n">
        <v>46615</v>
      </c>
      <c r="G2856" s="119" t="n">
        <v>46624</v>
      </c>
      <c r="H2856" s="119" t="n">
        <v>46293</v>
      </c>
      <c r="I2856" s="4" t="n">
        <v>0</v>
      </c>
      <c r="J2856" s="4" t="n">
        <v>0</v>
      </c>
      <c r="K2856" s="4" t="n">
        <v>0</v>
      </c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B2857" s="4" t="n">
        <v>26708145</v>
      </c>
      <c r="C2857" s="4" t="inlineStr">
        <is>
          <t>PRUMADA DE INCÊNDIO</t>
        </is>
      </c>
      <c r="D2857" s="4" t="inlineStr">
        <is>
          <t>-</t>
        </is>
      </c>
      <c r="E2857" s="4" t="inlineStr">
        <is>
          <t>6º SUBSOLO - LOJAS 05, 06 E 07</t>
        </is>
      </c>
      <c r="F2857" s="119" t="n">
        <v>46616</v>
      </c>
      <c r="G2857" s="119" t="n">
        <v>46625</v>
      </c>
      <c r="H2857" s="119" t="n">
        <v>46293</v>
      </c>
      <c r="I2857" s="4" t="n">
        <v>0</v>
      </c>
      <c r="J2857" s="4" t="n">
        <v>0</v>
      </c>
      <c r="K2857" s="4" t="n">
        <v>0</v>
      </c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B2858" s="4" t="n">
        <v>26750590</v>
      </c>
      <c r="C2858" s="4" t="inlineStr">
        <is>
          <t>ALVENARIA</t>
        </is>
      </c>
      <c r="D2858" s="4" t="inlineStr">
        <is>
          <t>-</t>
        </is>
      </c>
      <c r="E2858" s="4" t="inlineStr">
        <is>
          <t>6º SUBSOLO - CAIXA DE ESCADAS E ELEVADORES</t>
        </is>
      </c>
      <c r="F2858" s="119" t="n">
        <v>46616</v>
      </c>
      <c r="G2858" s="119" t="n">
        <v>46625</v>
      </c>
      <c r="H2858" s="119" t="n">
        <v>46293</v>
      </c>
      <c r="I2858" s="4" t="n">
        <v>0</v>
      </c>
      <c r="J2858" s="4" t="n">
        <v>0</v>
      </c>
      <c r="K2858" s="4" t="n">
        <v>0</v>
      </c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B2859" s="4" t="n">
        <v>26750517</v>
      </c>
      <c r="C2859" s="4" t="inlineStr">
        <is>
          <t>TEXTURA</t>
        </is>
      </c>
      <c r="D2859" s="4" t="inlineStr">
        <is>
          <t>-</t>
        </is>
      </c>
      <c r="E2859" s="4" t="inlineStr">
        <is>
          <t>1º SUBSOLO - ÁREAS TÉCNICAS E CIRCULAÇÃO</t>
        </is>
      </c>
      <c r="F2859" s="119" t="n">
        <v>46616</v>
      </c>
      <c r="G2859" s="119" t="n">
        <v>46622</v>
      </c>
      <c r="H2859" s="119" t="n">
        <v>46293</v>
      </c>
      <c r="I2859" s="4" t="n">
        <v>0</v>
      </c>
      <c r="J2859" s="4" t="n">
        <v>0</v>
      </c>
      <c r="K2859" s="4" t="n">
        <v>0</v>
      </c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B2860" s="4" t="n">
        <v>26745171</v>
      </c>
      <c r="C2860" s="4" t="inlineStr">
        <is>
          <t>MASSA CORRIDA</t>
        </is>
      </c>
      <c r="D2860" s="4" t="inlineStr">
        <is>
          <t>-</t>
        </is>
      </c>
      <c r="E2860" s="4" t="inlineStr">
        <is>
          <t>1º SUBSOLO - ESCADAS LATERAIS</t>
        </is>
      </c>
      <c r="F2860" s="119" t="n">
        <v>46616</v>
      </c>
      <c r="G2860" s="119" t="n">
        <v>46625</v>
      </c>
      <c r="H2860" s="119" t="n">
        <v>46293</v>
      </c>
      <c r="I2860" s="4" t="n">
        <v>0</v>
      </c>
      <c r="J2860" s="4" t="n">
        <v>0</v>
      </c>
      <c r="K2860" s="4" t="n">
        <v>0</v>
      </c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B2861" s="4" t="n">
        <v>26750510</v>
      </c>
      <c r="C2861" s="4" t="inlineStr">
        <is>
          <t>LOUÇAS</t>
        </is>
      </c>
      <c r="D2861" s="4" t="inlineStr">
        <is>
          <t>-</t>
        </is>
      </c>
      <c r="E2861" s="4" t="inlineStr">
        <is>
          <t>MEZANINO - ÁREAS TÉCNICAS</t>
        </is>
      </c>
      <c r="F2861" s="119" t="n">
        <v>46616</v>
      </c>
      <c r="G2861" s="119" t="n">
        <v>46622</v>
      </c>
      <c r="H2861" s="119" t="n">
        <v>46293</v>
      </c>
      <c r="I2861" s="4" t="n">
        <v>0</v>
      </c>
      <c r="J2861" s="4" t="n">
        <v>0</v>
      </c>
      <c r="K2861" s="4" t="n">
        <v>0</v>
      </c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B2862" s="4" t="n">
        <v>26707633</v>
      </c>
      <c r="C2862" s="4" t="inlineStr">
        <is>
          <t>REBOCO INTERNO</t>
        </is>
      </c>
      <c r="D2862" s="4" t="inlineStr">
        <is>
          <t>-</t>
        </is>
      </c>
      <c r="E2862" s="4" t="inlineStr">
        <is>
          <t>2º PV. - LOJA 01, 02 E 03</t>
        </is>
      </c>
      <c r="F2862" s="119" t="n">
        <v>46616</v>
      </c>
      <c r="G2862" s="119" t="n">
        <v>46636</v>
      </c>
      <c r="H2862" s="119" t="n">
        <v>46293</v>
      </c>
      <c r="I2862" s="4" t="n">
        <v>0</v>
      </c>
      <c r="J2862" s="4" t="n">
        <v>0</v>
      </c>
      <c r="K2862" s="4" t="n">
        <v>0</v>
      </c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B2863" s="4" t="n">
        <v>26742897</v>
      </c>
      <c r="C2863" s="4" t="inlineStr">
        <is>
          <t>MONTANTES DO DRYWALL</t>
        </is>
      </c>
      <c r="D2863" s="4" t="inlineStr">
        <is>
          <t>-</t>
        </is>
      </c>
      <c r="E2863" s="4" t="inlineStr">
        <is>
          <t>24º PAV.</t>
        </is>
      </c>
      <c r="F2863" s="119" t="n">
        <v>46616</v>
      </c>
      <c r="G2863" s="119" t="n">
        <v>46623</v>
      </c>
      <c r="H2863" s="119" t="n">
        <v>46293</v>
      </c>
      <c r="I2863" s="4" t="n">
        <v>0</v>
      </c>
      <c r="J2863" s="4" t="n">
        <v>0</v>
      </c>
      <c r="K2863" s="4" t="n">
        <v>0</v>
      </c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B2864" s="4" t="n">
        <v>26745157</v>
      </c>
      <c r="C2864" s="4" t="inlineStr">
        <is>
          <t>ESQUADRIA DE ALUMINIO</t>
        </is>
      </c>
      <c r="D2864" s="4" t="inlineStr">
        <is>
          <t>-</t>
        </is>
      </c>
      <c r="E2864" s="4" t="inlineStr">
        <is>
          <t>MEZANINO - ESCADAS LATERAIS</t>
        </is>
      </c>
      <c r="F2864" s="119" t="n">
        <v>46617</v>
      </c>
      <c r="G2864" s="119" t="n">
        <v>46626</v>
      </c>
      <c r="H2864" s="119" t="n">
        <v>46293</v>
      </c>
      <c r="I2864" s="4" t="n">
        <v>0</v>
      </c>
      <c r="J2864" s="4" t="n">
        <v>0</v>
      </c>
      <c r="K2864" s="4" t="n">
        <v>0</v>
      </c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B2865" s="4" t="n">
        <v>26745034</v>
      </c>
      <c r="C2865" s="4" t="inlineStr">
        <is>
          <t>MARCENARIA</t>
        </is>
      </c>
      <c r="D2865" s="4" t="inlineStr">
        <is>
          <t>-</t>
        </is>
      </c>
      <c r="E2865" s="4" t="inlineStr">
        <is>
          <t>1º PAV. - TÉRREO - HALL, IS, ELEVADOR COMERCIAL</t>
        </is>
      </c>
      <c r="F2865" s="119" t="n">
        <v>46617</v>
      </c>
      <c r="G2865" s="119" t="n">
        <v>46626</v>
      </c>
      <c r="H2865" s="119" t="n">
        <v>46293</v>
      </c>
      <c r="I2865" s="4" t="n">
        <v>0</v>
      </c>
      <c r="J2865" s="4" t="n">
        <v>0</v>
      </c>
      <c r="K2865" s="4" t="n">
        <v>0</v>
      </c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B2866" s="4" t="n">
        <v>26707649</v>
      </c>
      <c r="C2866" s="4" t="inlineStr">
        <is>
          <t>PINTURA 1º DEMÃO</t>
        </is>
      </c>
      <c r="D2866" s="4" t="inlineStr">
        <is>
          <t>-</t>
        </is>
      </c>
      <c r="E2866" s="4" t="inlineStr">
        <is>
          <t>1º PAV. - TÉRREO - LOJA 09, 10, 11</t>
        </is>
      </c>
      <c r="F2866" s="119" t="n">
        <v>46618</v>
      </c>
      <c r="G2866" s="119" t="n">
        <v>46639</v>
      </c>
      <c r="H2866" s="119" t="n">
        <v>46293</v>
      </c>
      <c r="I2866" s="4" t="n">
        <v>0</v>
      </c>
      <c r="J2866" s="4" t="n">
        <v>0</v>
      </c>
      <c r="K2866" s="4" t="n">
        <v>0</v>
      </c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B2867" s="4" t="n">
        <v>26745052</v>
      </c>
      <c r="C2867" s="4" t="inlineStr">
        <is>
          <t>PINTURA 3º DEMÃO</t>
        </is>
      </c>
      <c r="D2867" s="4" t="inlineStr">
        <is>
          <t>-</t>
        </is>
      </c>
      <c r="E2867" s="4" t="inlineStr">
        <is>
          <t>1º PAV. - TÉRREO -  HALL RES., CIRC., ELEVADORES SOCIAIS, CAIXA DE ESCADA</t>
        </is>
      </c>
      <c r="F2867" s="119" t="n">
        <v>46618</v>
      </c>
      <c r="G2867" s="119" t="n">
        <v>46629</v>
      </c>
      <c r="H2867" s="119" t="n">
        <v>46293</v>
      </c>
      <c r="I2867" s="4" t="n">
        <v>0</v>
      </c>
      <c r="J2867" s="4" t="n">
        <v>0</v>
      </c>
      <c r="K2867" s="4" t="n">
        <v>0</v>
      </c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B2868" s="4" t="n">
        <v>26744695</v>
      </c>
      <c r="C2868" s="4" t="inlineStr">
        <is>
          <t>PRUMADA DE INCÊNDIO</t>
        </is>
      </c>
      <c r="D2868" s="4" t="inlineStr">
        <is>
          <t>-</t>
        </is>
      </c>
      <c r="E2868" s="4" t="inlineStr">
        <is>
          <t>3º PV. PILOTIS - HALL, ELEVADORES E CAIXA DE ESCADA</t>
        </is>
      </c>
      <c r="F2868" s="119" t="n">
        <v>46618</v>
      </c>
      <c r="G2868" s="119" t="n">
        <v>46631</v>
      </c>
      <c r="H2868" s="119" t="n">
        <v>46293</v>
      </c>
      <c r="I2868" s="4" t="n">
        <v>0</v>
      </c>
      <c r="J2868" s="4" t="n">
        <v>0</v>
      </c>
      <c r="K2868" s="4" t="n">
        <v>0</v>
      </c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B2869" s="4" t="n">
        <v>26744661</v>
      </c>
      <c r="C2869" s="4" t="inlineStr">
        <is>
          <t>ALVENARIA</t>
        </is>
      </c>
      <c r="D2869" s="4" t="inlineStr">
        <is>
          <t>-</t>
        </is>
      </c>
      <c r="E2869" s="4" t="inlineStr">
        <is>
          <t>3º PV. PILOTIS - ACADEMIA E CIRCULAÇÃO</t>
        </is>
      </c>
      <c r="F2869" s="119" t="n">
        <v>46618</v>
      </c>
      <c r="G2869" s="119" t="n">
        <v>46681</v>
      </c>
      <c r="H2869" s="119" t="n">
        <v>46293</v>
      </c>
      <c r="I2869" s="4" t="n">
        <v>0</v>
      </c>
      <c r="J2869" s="4" t="n">
        <v>0</v>
      </c>
      <c r="K2869" s="4" t="n">
        <v>0</v>
      </c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B2870" s="4" t="n">
        <v>26742859</v>
      </c>
      <c r="C2870" s="4" t="inlineStr">
        <is>
          <t>CONTRAPISO</t>
        </is>
      </c>
      <c r="D2870" s="4" t="inlineStr">
        <is>
          <t>-</t>
        </is>
      </c>
      <c r="E2870" s="4" t="inlineStr">
        <is>
          <t>25º PAV.</t>
        </is>
      </c>
      <c r="F2870" s="119" t="n">
        <v>46618</v>
      </c>
      <c r="G2870" s="119" t="n">
        <v>46625</v>
      </c>
      <c r="H2870" s="119" t="n">
        <v>46293</v>
      </c>
      <c r="I2870" s="4" t="n">
        <v>0</v>
      </c>
      <c r="J2870" s="4" t="n">
        <v>0</v>
      </c>
      <c r="K2870" s="4" t="n">
        <v>0</v>
      </c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B2871" s="4" t="n">
        <v>26742828</v>
      </c>
      <c r="C2871" s="4" t="inlineStr">
        <is>
          <t>GÁS PISO</t>
        </is>
      </c>
      <c r="D2871" s="4" t="inlineStr">
        <is>
          <t>-</t>
        </is>
      </c>
      <c r="E2871" s="4" t="inlineStr">
        <is>
          <t>26º PAV.</t>
        </is>
      </c>
      <c r="F2871" s="119" t="n">
        <v>46618</v>
      </c>
      <c r="G2871" s="119" t="n">
        <v>46629</v>
      </c>
      <c r="H2871" s="119" t="n">
        <v>46293</v>
      </c>
      <c r="I2871" s="4" t="n">
        <v>0</v>
      </c>
      <c r="J2871" s="4" t="n">
        <v>0</v>
      </c>
      <c r="K2871" s="4" t="n">
        <v>0</v>
      </c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B2872" s="4" t="n">
        <v>26742784</v>
      </c>
      <c r="C2872" s="4" t="inlineStr">
        <is>
          <t>REBOCO INTERNO</t>
        </is>
      </c>
      <c r="D2872" s="4" t="inlineStr">
        <is>
          <t>-</t>
        </is>
      </c>
      <c r="E2872" s="4" t="inlineStr">
        <is>
          <t>27º PAV</t>
        </is>
      </c>
      <c r="F2872" s="119" t="n">
        <v>46618</v>
      </c>
      <c r="G2872" s="119" t="n">
        <v>46629</v>
      </c>
      <c r="H2872" s="119" t="n">
        <v>46293</v>
      </c>
      <c r="I2872" s="4" t="n">
        <v>0</v>
      </c>
      <c r="J2872" s="4" t="n">
        <v>0</v>
      </c>
      <c r="K2872" s="4" t="n">
        <v>0</v>
      </c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B2873" s="4" t="n">
        <v>26742746</v>
      </c>
      <c r="C2873" s="4" t="inlineStr">
        <is>
          <t>CONTRAMARCO</t>
        </is>
      </c>
      <c r="D2873" s="4" t="inlineStr">
        <is>
          <t>-</t>
        </is>
      </c>
      <c r="E2873" s="4" t="inlineStr">
        <is>
          <t>28º PAV - 1º N.COB</t>
        </is>
      </c>
      <c r="F2873" s="119" t="n">
        <v>46618</v>
      </c>
      <c r="G2873" s="119" t="n">
        <v>46629</v>
      </c>
      <c r="H2873" s="119" t="n">
        <v>46293</v>
      </c>
      <c r="I2873" s="4" t="n">
        <v>0</v>
      </c>
      <c r="J2873" s="4" t="n">
        <v>0</v>
      </c>
      <c r="K2873" s="4" t="n">
        <v>0</v>
      </c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B2874" s="4" t="n">
        <v>26707693</v>
      </c>
      <c r="C2874" s="4" t="inlineStr">
        <is>
          <t>LIMPEZA FINA</t>
        </is>
      </c>
      <c r="D2874" s="4" t="inlineStr">
        <is>
          <t>-</t>
        </is>
      </c>
      <c r="E2874" s="4" t="inlineStr">
        <is>
          <t>1º PAV. - TÉRREO - LOJA 04 E 05</t>
        </is>
      </c>
      <c r="F2874" s="119" t="n">
        <v>46619</v>
      </c>
      <c r="G2874" s="119" t="n">
        <v>46632</v>
      </c>
      <c r="H2874" s="119" t="n">
        <v>46293</v>
      </c>
      <c r="I2874" s="4" t="n">
        <v>0</v>
      </c>
      <c r="J2874" s="4" t="n">
        <v>0</v>
      </c>
      <c r="K2874" s="4" t="n">
        <v>0</v>
      </c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B2875" s="4" t="n">
        <v>26707611</v>
      </c>
      <c r="C2875" s="4" t="inlineStr">
        <is>
          <t>PRUMADA DE INCÊNDIO</t>
        </is>
      </c>
      <c r="D2875" s="4" t="inlineStr">
        <is>
          <t>-</t>
        </is>
      </c>
      <c r="E2875" s="4" t="inlineStr">
        <is>
          <t>2º PV. - LOJA 04 E 05</t>
        </is>
      </c>
      <c r="F2875" s="119" t="n">
        <v>46619</v>
      </c>
      <c r="G2875" s="119" t="n">
        <v>46640</v>
      </c>
      <c r="H2875" s="119" t="n">
        <v>46293</v>
      </c>
      <c r="I2875" s="4" t="n">
        <v>0</v>
      </c>
      <c r="J2875" s="4" t="n">
        <v>0</v>
      </c>
      <c r="K2875" s="4" t="n">
        <v>0</v>
      </c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B2876" s="4" t="n">
        <v>26707591</v>
      </c>
      <c r="C2876" s="4" t="inlineStr">
        <is>
          <t>ALVENARIA</t>
        </is>
      </c>
      <c r="D2876" s="4" t="inlineStr">
        <is>
          <t>-</t>
        </is>
      </c>
      <c r="E2876" s="4" t="inlineStr">
        <is>
          <t>2º PV. - LOJA 06, 07</t>
        </is>
      </c>
      <c r="F2876" s="119" t="n">
        <v>46619</v>
      </c>
      <c r="G2876" s="119" t="n">
        <v>46651</v>
      </c>
      <c r="H2876" s="119" t="n">
        <v>46293</v>
      </c>
      <c r="I2876" s="4" t="n">
        <v>0</v>
      </c>
      <c r="J2876" s="4" t="n">
        <v>0</v>
      </c>
      <c r="K2876" s="4" t="n">
        <v>0</v>
      </c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B2877" s="4" t="n">
        <v>26742730</v>
      </c>
      <c r="C2877" s="4" t="inlineStr">
        <is>
          <t>INSTALAÇÕES EMBUTIDAS NA ALVENARIA</t>
        </is>
      </c>
      <c r="D2877" s="4" t="inlineStr">
        <is>
          <t>-</t>
        </is>
      </c>
      <c r="E2877" s="4" t="inlineStr">
        <is>
          <t>29º PAV - 2º N.COB</t>
        </is>
      </c>
      <c r="F2877" s="119" t="n">
        <v>46619</v>
      </c>
      <c r="G2877" s="119" t="n">
        <v>46630</v>
      </c>
      <c r="H2877" s="119" t="n">
        <v>46293</v>
      </c>
      <c r="I2877" s="4" t="n">
        <v>0</v>
      </c>
      <c r="J2877" s="4" t="n">
        <v>0</v>
      </c>
      <c r="K2877" s="4" t="n">
        <v>0</v>
      </c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B2878" s="4" t="n">
        <v>29844483</v>
      </c>
      <c r="C2878" s="4" t="inlineStr">
        <is>
          <t>TALISCAMENTO</t>
        </is>
      </c>
      <c r="D2878" s="4" t="inlineStr">
        <is>
          <t>-</t>
        </is>
      </c>
      <c r="E2878" s="4" t="inlineStr">
        <is>
          <t>29º PAV - 2º N.COB</t>
        </is>
      </c>
      <c r="F2878" s="119" t="n">
        <v>46619</v>
      </c>
      <c r="G2878" s="119" t="n">
        <v>46629</v>
      </c>
      <c r="H2878" s="119" t="n">
        <v>46293</v>
      </c>
      <c r="I2878" s="4" t="n">
        <v>0</v>
      </c>
      <c r="J2878" s="4" t="n">
        <v>0</v>
      </c>
      <c r="K2878" s="4" t="n">
        <v>0</v>
      </c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B2879" s="4" t="n">
        <v>26708172</v>
      </c>
      <c r="C2879" s="4" t="inlineStr">
        <is>
          <t>INSTALAÇÕES EMBUTIDAS NA ALVENARIA</t>
        </is>
      </c>
      <c r="D2879" s="4" t="inlineStr">
        <is>
          <t>-</t>
        </is>
      </c>
      <c r="E2879" s="4" t="inlineStr">
        <is>
          <t>6º SUBSOLO - LOJAS 01, 02, 03 E 04</t>
        </is>
      </c>
      <c r="F2879" s="119" t="n">
        <v>46622</v>
      </c>
      <c r="G2879" s="119" t="n">
        <v>46631</v>
      </c>
      <c r="H2879" s="119" t="n">
        <v>46293</v>
      </c>
      <c r="I2879" s="4" t="n">
        <v>0</v>
      </c>
      <c r="J2879" s="4" t="n">
        <v>0</v>
      </c>
      <c r="K2879" s="4" t="n">
        <v>0</v>
      </c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B2880" s="4" t="n">
        <v>26708138</v>
      </c>
      <c r="C2880" s="4" t="inlineStr">
        <is>
          <t>PRUMADA HIDROSSANITÁRIA</t>
        </is>
      </c>
      <c r="D2880" s="4" t="inlineStr">
        <is>
          <t>-</t>
        </is>
      </c>
      <c r="E2880" s="4" t="inlineStr">
        <is>
          <t>6º SUBSOLO - LOJAS 05, 06 E 07</t>
        </is>
      </c>
      <c r="F2880" s="119" t="n">
        <v>46622</v>
      </c>
      <c r="G2880" s="119" t="n">
        <v>46631</v>
      </c>
      <c r="H2880" s="119" t="n">
        <v>46293</v>
      </c>
      <c r="I2880" s="4" t="n">
        <v>0</v>
      </c>
      <c r="J2880" s="4" t="n">
        <v>0</v>
      </c>
      <c r="K2880" s="4" t="n">
        <v>0</v>
      </c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B2881" s="4" t="n">
        <v>26750518</v>
      </c>
      <c r="C2881" s="4" t="inlineStr">
        <is>
          <t>PINTURA</t>
        </is>
      </c>
      <c r="D2881" s="4" t="inlineStr">
        <is>
          <t>-</t>
        </is>
      </c>
      <c r="E2881" s="4" t="inlineStr">
        <is>
          <t>1º SUBSOLO - ÁREAS TÉCNICAS E CIRCULAÇÃO</t>
        </is>
      </c>
      <c r="F2881" s="119" t="n">
        <v>46623</v>
      </c>
      <c r="G2881" s="119" t="n">
        <v>46629</v>
      </c>
      <c r="H2881" s="119" t="n">
        <v>46293</v>
      </c>
      <c r="I2881" s="4" t="n">
        <v>0</v>
      </c>
      <c r="J2881" s="4" t="n">
        <v>0</v>
      </c>
      <c r="K2881" s="4" t="n">
        <v>0</v>
      </c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B2882" s="4" t="n">
        <v>26750511</v>
      </c>
      <c r="C2882" s="4" t="inlineStr">
        <is>
          <t>LIMPEZA FINA</t>
        </is>
      </c>
      <c r="D2882" s="4" t="inlineStr">
        <is>
          <t>-</t>
        </is>
      </c>
      <c r="E2882" s="4" t="inlineStr">
        <is>
          <t>MEZANINO - ÁREAS TÉCNICAS</t>
        </is>
      </c>
      <c r="F2882" s="119" t="n">
        <v>46623</v>
      </c>
      <c r="G2882" s="119" t="n">
        <v>46629</v>
      </c>
      <c r="H2882" s="119" t="n">
        <v>46293</v>
      </c>
      <c r="I2882" s="4" t="n">
        <v>0</v>
      </c>
      <c r="J2882" s="4" t="n">
        <v>0</v>
      </c>
      <c r="K2882" s="4" t="n">
        <v>0</v>
      </c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B2883" s="4" t="n">
        <v>26743274</v>
      </c>
      <c r="C2883" s="4" t="inlineStr">
        <is>
          <t>PINTURA 1º DEMÃO</t>
        </is>
      </c>
      <c r="D2883" s="4" t="inlineStr">
        <is>
          <t>-</t>
        </is>
      </c>
      <c r="E2883" s="4" t="inlineStr">
        <is>
          <t>14º PAV.</t>
        </is>
      </c>
      <c r="F2883" s="119" t="n">
        <v>46623</v>
      </c>
      <c r="G2883" s="119" t="n">
        <v>46632</v>
      </c>
      <c r="H2883" s="119" t="n">
        <v>46293</v>
      </c>
      <c r="I2883" s="4" t="n">
        <v>0</v>
      </c>
      <c r="J2883" s="4" t="n">
        <v>0</v>
      </c>
      <c r="K2883" s="4" t="n">
        <v>0</v>
      </c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B2884" s="4" t="n">
        <v>26743236</v>
      </c>
      <c r="C2884" s="4" t="inlineStr">
        <is>
          <t>MASSA CORRIDA</t>
        </is>
      </c>
      <c r="D2884" s="4" t="inlineStr">
        <is>
          <t>-</t>
        </is>
      </c>
      <c r="E2884" s="4" t="inlineStr">
        <is>
          <t>15º PAV.</t>
        </is>
      </c>
      <c r="F2884" s="119" t="n">
        <v>46623</v>
      </c>
      <c r="G2884" s="119" t="n">
        <v>46632</v>
      </c>
      <c r="H2884" s="119" t="n">
        <v>46293</v>
      </c>
      <c r="I2884" s="4" t="n">
        <v>0</v>
      </c>
      <c r="J2884" s="4" t="n">
        <v>0</v>
      </c>
      <c r="K2884" s="4" t="n">
        <v>0</v>
      </c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B2885" s="4" t="n">
        <v>26744942</v>
      </c>
      <c r="C2885" s="4" t="inlineStr">
        <is>
          <t>PINTURA 1º DEMÃO</t>
        </is>
      </c>
      <c r="D2885" s="4" t="inlineStr">
        <is>
          <t>-</t>
        </is>
      </c>
      <c r="E2885" s="4" t="inlineStr">
        <is>
          <t>1º SUBSOLO - HALL, ELEVADORES E CAIXA DE ESCADA</t>
        </is>
      </c>
      <c r="F2885" s="119" t="n">
        <v>46624</v>
      </c>
      <c r="G2885" s="119" t="n">
        <v>46632</v>
      </c>
      <c r="H2885" s="119" t="n">
        <v>46293</v>
      </c>
      <c r="I2885" s="4" t="n">
        <v>0</v>
      </c>
      <c r="J2885" s="4" t="n">
        <v>0</v>
      </c>
      <c r="K2885" s="4" t="n">
        <v>0</v>
      </c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B2886" s="4" t="n">
        <v>26744694</v>
      </c>
      <c r="C2886" s="4" t="inlineStr">
        <is>
          <t>PRUMADA HIDROSSANITÁRIA</t>
        </is>
      </c>
      <c r="D2886" s="4" t="inlineStr">
        <is>
          <t>-</t>
        </is>
      </c>
      <c r="E2886" s="4" t="inlineStr">
        <is>
          <t>3º PV. PILOTIS - HALL, ELEVADORES E CAIXA DE ESCADA</t>
        </is>
      </c>
      <c r="F2886" s="119" t="n">
        <v>46624</v>
      </c>
      <c r="G2886" s="119" t="n">
        <v>46638</v>
      </c>
      <c r="H2886" s="119" t="n">
        <v>46293</v>
      </c>
      <c r="I2886" s="4" t="n">
        <v>0</v>
      </c>
      <c r="J2886" s="4" t="n">
        <v>0</v>
      </c>
      <c r="K2886" s="4" t="n">
        <v>0</v>
      </c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B2887" s="4" t="n">
        <v>29845964</v>
      </c>
      <c r="C2887" s="4" t="inlineStr">
        <is>
          <t>FIAÇÃO ELÉTRICA E ILUMINAÇÃO</t>
        </is>
      </c>
      <c r="D2887" s="4" t="inlineStr">
        <is>
          <t>-</t>
        </is>
      </c>
      <c r="E2887" s="4" t="inlineStr">
        <is>
          <t>17º PAV.</t>
        </is>
      </c>
      <c r="F2887" s="119" t="n">
        <v>46624</v>
      </c>
      <c r="G2887" s="119" t="n">
        <v>46632</v>
      </c>
      <c r="H2887" s="119" t="n">
        <v>46293</v>
      </c>
      <c r="I2887" s="4" t="n">
        <v>0</v>
      </c>
      <c r="J2887" s="4" t="n">
        <v>0</v>
      </c>
      <c r="K2887" s="4" t="n">
        <v>0</v>
      </c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B2888" s="4" t="n">
        <v>29845903</v>
      </c>
      <c r="C2888" s="4" t="inlineStr">
        <is>
          <t>PRUMADA ELÉTRICA (CABOS)</t>
        </is>
      </c>
      <c r="D2888" s="4" t="inlineStr">
        <is>
          <t>-</t>
        </is>
      </c>
      <c r="E2888" s="4" t="inlineStr">
        <is>
          <t>17º PAV.</t>
        </is>
      </c>
      <c r="F2888" s="119" t="n">
        <v>46624</v>
      </c>
      <c r="G2888" s="119" t="n">
        <v>46633</v>
      </c>
      <c r="H2888" s="119" t="n">
        <v>46293</v>
      </c>
      <c r="I2888" s="4" t="n">
        <v>0</v>
      </c>
      <c r="J2888" s="4" t="n">
        <v>0</v>
      </c>
      <c r="K2888" s="4" t="n">
        <v>0</v>
      </c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B2889" s="4" t="n">
        <v>26743134</v>
      </c>
      <c r="C2889" s="4" t="inlineStr">
        <is>
          <t>BANCADAS</t>
        </is>
      </c>
      <c r="D2889" s="4" t="inlineStr">
        <is>
          <t>-</t>
        </is>
      </c>
      <c r="E2889" s="4" t="inlineStr">
        <is>
          <t>18º PAV.</t>
        </is>
      </c>
      <c r="F2889" s="119" t="n">
        <v>46624</v>
      </c>
      <c r="G2889" s="119" t="n">
        <v>46633</v>
      </c>
      <c r="H2889" s="119" t="n">
        <v>46293</v>
      </c>
      <c r="I2889" s="4" t="n">
        <v>0</v>
      </c>
      <c r="J2889" s="4" t="n">
        <v>0</v>
      </c>
      <c r="K2889" s="4" t="n">
        <v>0</v>
      </c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B2890" s="4" t="n">
        <v>26743090</v>
      </c>
      <c r="C2890" s="4" t="inlineStr">
        <is>
          <t>REVESTIMENTOS PORCELANATO PISO</t>
        </is>
      </c>
      <c r="D2890" s="4" t="inlineStr">
        <is>
          <t>-</t>
        </is>
      </c>
      <c r="E2890" s="4" t="inlineStr">
        <is>
          <t>19º PAV.</t>
        </is>
      </c>
      <c r="F2890" s="119" t="n">
        <v>46624</v>
      </c>
      <c r="G2890" s="119" t="n">
        <v>46633</v>
      </c>
      <c r="H2890" s="119" t="n">
        <v>46293</v>
      </c>
      <c r="I2890" s="4" t="n">
        <v>0</v>
      </c>
      <c r="J2890" s="4" t="n">
        <v>0</v>
      </c>
      <c r="K2890" s="4" t="n">
        <v>0</v>
      </c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B2891" s="4" t="n">
        <v>26743037</v>
      </c>
      <c r="C2891" s="4" t="inlineStr">
        <is>
          <t>REVESTIMENTO PORCELANATO PAREDE</t>
        </is>
      </c>
      <c r="D2891" s="4" t="inlineStr">
        <is>
          <t>-</t>
        </is>
      </c>
      <c r="E2891" s="4" t="inlineStr">
        <is>
          <t>20º PAV.</t>
        </is>
      </c>
      <c r="F2891" s="119" t="n">
        <v>46624</v>
      </c>
      <c r="G2891" s="119" t="n">
        <v>46633</v>
      </c>
      <c r="H2891" s="119" t="n">
        <v>46293</v>
      </c>
      <c r="I2891" s="4" t="n">
        <v>0</v>
      </c>
      <c r="J2891" s="4" t="n">
        <v>0</v>
      </c>
      <c r="K2891" s="4" t="n">
        <v>0</v>
      </c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B2892" s="4" t="n">
        <v>26742999</v>
      </c>
      <c r="C2892" s="4" t="inlineStr">
        <is>
          <t>IMPERMEABILIZAÇÃO</t>
        </is>
      </c>
      <c r="D2892" s="4" t="inlineStr">
        <is>
          <t>-</t>
        </is>
      </c>
      <c r="E2892" s="4" t="inlineStr">
        <is>
          <t>21º PAV.</t>
        </is>
      </c>
      <c r="F2892" s="119" t="n">
        <v>46624</v>
      </c>
      <c r="G2892" s="119" t="n">
        <v>46633</v>
      </c>
      <c r="H2892" s="119" t="n">
        <v>46293</v>
      </c>
      <c r="I2892" s="4" t="n">
        <v>0</v>
      </c>
      <c r="J2892" s="4" t="n">
        <v>0</v>
      </c>
      <c r="K2892" s="4" t="n">
        <v>0</v>
      </c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B2893" s="4" t="n">
        <v>26742972</v>
      </c>
      <c r="C2893" s="4" t="inlineStr">
        <is>
          <t>DRYWALL 2º FACE</t>
        </is>
      </c>
      <c r="D2893" s="4" t="inlineStr">
        <is>
          <t>-</t>
        </is>
      </c>
      <c r="E2893" s="4" t="inlineStr">
        <is>
          <t>22º PAV.</t>
        </is>
      </c>
      <c r="F2893" s="119" t="n">
        <v>46624</v>
      </c>
      <c r="G2893" s="119" t="n">
        <v>46633</v>
      </c>
      <c r="H2893" s="119" t="n">
        <v>46293</v>
      </c>
      <c r="I2893" s="4" t="n">
        <v>0</v>
      </c>
      <c r="J2893" s="4" t="n">
        <v>0</v>
      </c>
      <c r="K2893" s="4" t="n">
        <v>0</v>
      </c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B2894" s="4" t="n">
        <v>26742936</v>
      </c>
      <c r="C2894" s="4" t="inlineStr">
        <is>
          <t>DISTRIBUIÇÃO HIDROSSANITÁRIA</t>
        </is>
      </c>
      <c r="D2894" s="4" t="inlineStr">
        <is>
          <t>-</t>
        </is>
      </c>
      <c r="E2894" s="4" t="inlineStr">
        <is>
          <t>23º PAV.</t>
        </is>
      </c>
      <c r="F2894" s="119" t="n">
        <v>46624</v>
      </c>
      <c r="G2894" s="119" t="n">
        <v>46633</v>
      </c>
      <c r="H2894" s="119" t="n">
        <v>46293</v>
      </c>
      <c r="I2894" s="4" t="n">
        <v>0</v>
      </c>
      <c r="J2894" s="4" t="n">
        <v>0</v>
      </c>
      <c r="K2894" s="4" t="n">
        <v>0</v>
      </c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B2895" s="4" t="n">
        <v>26742919</v>
      </c>
      <c r="C2895" s="4" t="inlineStr">
        <is>
          <t>DISTRIBUIÇÃO ELÉTRICA / QUADRO</t>
        </is>
      </c>
      <c r="D2895" s="4" t="inlineStr">
        <is>
          <t>-</t>
        </is>
      </c>
      <c r="E2895" s="4" t="inlineStr">
        <is>
          <t>23º PAV.</t>
        </is>
      </c>
      <c r="F2895" s="119" t="n">
        <v>46624</v>
      </c>
      <c r="G2895" s="119" t="n">
        <v>46633</v>
      </c>
      <c r="H2895" s="119" t="n">
        <v>46293</v>
      </c>
      <c r="I2895" s="4" t="n">
        <v>0</v>
      </c>
      <c r="J2895" s="4" t="n">
        <v>0</v>
      </c>
      <c r="K2895" s="4" t="n">
        <v>0</v>
      </c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B2896" s="4" t="n">
        <v>26742918</v>
      </c>
      <c r="C2896" s="4" t="inlineStr">
        <is>
          <t>INFRA DE AR CONDICIONADO</t>
        </is>
      </c>
      <c r="D2896" s="4" t="inlineStr">
        <is>
          <t>-</t>
        </is>
      </c>
      <c r="E2896" s="4" t="inlineStr">
        <is>
          <t>23º PAV.</t>
        </is>
      </c>
      <c r="F2896" s="119" t="n">
        <v>46624</v>
      </c>
      <c r="G2896" s="119" t="n">
        <v>46633</v>
      </c>
      <c r="H2896" s="119" t="n">
        <v>46293</v>
      </c>
      <c r="I2896" s="4" t="n">
        <v>0</v>
      </c>
      <c r="J2896" s="4" t="n">
        <v>0</v>
      </c>
      <c r="K2896" s="4" t="n">
        <v>0</v>
      </c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B2897" s="4" t="n">
        <v>26742937</v>
      </c>
      <c r="C2897" s="4" t="inlineStr">
        <is>
          <t>GÁS PAREDE</t>
        </is>
      </c>
      <c r="D2897" s="4" t="inlineStr">
        <is>
          <t>-</t>
        </is>
      </c>
      <c r="E2897" s="4" t="inlineStr">
        <is>
          <t>23º PAV.</t>
        </is>
      </c>
      <c r="F2897" s="119" t="n">
        <v>46624</v>
      </c>
      <c r="G2897" s="119" t="n">
        <v>46633</v>
      </c>
      <c r="H2897" s="119" t="n">
        <v>46293</v>
      </c>
      <c r="I2897" s="4" t="n">
        <v>0</v>
      </c>
      <c r="J2897" s="4" t="n">
        <v>0</v>
      </c>
      <c r="K2897" s="4" t="n">
        <v>0</v>
      </c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B2898" s="4" t="n">
        <v>26742938</v>
      </c>
      <c r="C2898" s="4" t="inlineStr">
        <is>
          <t>REDE HIDROSSANITÁRIA</t>
        </is>
      </c>
      <c r="D2898" s="4" t="inlineStr">
        <is>
          <t>-</t>
        </is>
      </c>
      <c r="E2898" s="4" t="inlineStr">
        <is>
          <t>23º PAV.</t>
        </is>
      </c>
      <c r="F2898" s="119" t="n">
        <v>46624</v>
      </c>
      <c r="G2898" s="119" t="n">
        <v>46633</v>
      </c>
      <c r="H2898" s="119" t="n">
        <v>46293</v>
      </c>
      <c r="I2898" s="4" t="n">
        <v>0</v>
      </c>
      <c r="J2898" s="4" t="n">
        <v>0</v>
      </c>
      <c r="K2898" s="4" t="n">
        <v>0</v>
      </c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B2899" s="4" t="n">
        <v>26742880</v>
      </c>
      <c r="C2899" s="4" t="inlineStr">
        <is>
          <t>DRYWALL 1º FACE</t>
        </is>
      </c>
      <c r="D2899" s="4" t="inlineStr">
        <is>
          <t>-</t>
        </is>
      </c>
      <c r="E2899" s="4" t="inlineStr">
        <is>
          <t>24º PAV.</t>
        </is>
      </c>
      <c r="F2899" s="119" t="n">
        <v>46624</v>
      </c>
      <c r="G2899" s="119" t="n">
        <v>46633</v>
      </c>
      <c r="H2899" s="119" t="n">
        <v>46293</v>
      </c>
      <c r="I2899" s="4" t="n">
        <v>0</v>
      </c>
      <c r="J2899" s="4" t="n">
        <v>0</v>
      </c>
      <c r="K2899" s="4" t="n">
        <v>0</v>
      </c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B2900" s="4" t="n">
        <v>26252385</v>
      </c>
      <c r="C2900" s="4" t="inlineStr">
        <is>
          <t>GRANITO FACHADA</t>
        </is>
      </c>
      <c r="D2900" s="4" t="inlineStr">
        <is>
          <t>-</t>
        </is>
      </c>
      <c r="E2900" s="4" t="inlineStr">
        <is>
          <t>FACHADA - ALAMEDA</t>
        </is>
      </c>
      <c r="F2900" s="119" t="n">
        <v>46624</v>
      </c>
      <c r="G2900" s="119" t="n">
        <v>46700</v>
      </c>
      <c r="H2900" s="119" t="n">
        <v>46293</v>
      </c>
      <c r="I2900" s="4" t="n">
        <v>0</v>
      </c>
      <c r="J2900" s="4" t="n">
        <v>0</v>
      </c>
      <c r="K2900" s="4" t="n">
        <v>0</v>
      </c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B2901" s="4" t="n">
        <v>26743735</v>
      </c>
      <c r="C2901" s="4" t="inlineStr">
        <is>
          <t>POLIMENTO DE PISO</t>
        </is>
      </c>
      <c r="D2901" s="4" t="inlineStr">
        <is>
          <t>-</t>
        </is>
      </c>
      <c r="E2901" s="4" t="inlineStr">
        <is>
          <t>2º SUBSOLO</t>
        </is>
      </c>
      <c r="F2901" s="119" t="n">
        <v>46625</v>
      </c>
      <c r="G2901" s="119" t="n">
        <v>46657</v>
      </c>
      <c r="H2901" s="119" t="n">
        <v>46293</v>
      </c>
      <c r="I2901" s="4" t="n">
        <v>0</v>
      </c>
      <c r="J2901" s="4" t="n">
        <v>0</v>
      </c>
      <c r="K2901" s="4" t="n">
        <v>0</v>
      </c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B2902" s="4" t="n">
        <v>26743719</v>
      </c>
      <c r="C2902" s="4" t="inlineStr">
        <is>
          <t>PINTURA</t>
        </is>
      </c>
      <c r="D2902" s="4" t="inlineStr">
        <is>
          <t>-</t>
        </is>
      </c>
      <c r="E2902" s="4" t="inlineStr">
        <is>
          <t>1º SUBSOLO</t>
        </is>
      </c>
      <c r="F2902" s="119" t="n">
        <v>46625</v>
      </c>
      <c r="G2902" s="119" t="n">
        <v>46657</v>
      </c>
      <c r="H2902" s="119" t="n">
        <v>46293</v>
      </c>
      <c r="I2902" s="4" t="n">
        <v>0</v>
      </c>
      <c r="J2902" s="4" t="n">
        <v>0</v>
      </c>
      <c r="K2902" s="4" t="n">
        <v>0</v>
      </c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B2903" s="4" t="n">
        <v>26743711</v>
      </c>
      <c r="C2903" s="4" t="inlineStr">
        <is>
          <t>FIAÇÃO ELÉTRICA E ILUMINAÇÃO</t>
        </is>
      </c>
      <c r="D2903" s="4" t="inlineStr">
        <is>
          <t>-</t>
        </is>
      </c>
      <c r="E2903" s="4" t="inlineStr">
        <is>
          <t>MEZANINO</t>
        </is>
      </c>
      <c r="F2903" s="119" t="n">
        <v>46625</v>
      </c>
      <c r="G2903" s="119" t="n">
        <v>46653</v>
      </c>
      <c r="H2903" s="119" t="n">
        <v>46293</v>
      </c>
      <c r="I2903" s="4" t="n">
        <v>0</v>
      </c>
      <c r="J2903" s="4" t="n">
        <v>0</v>
      </c>
      <c r="K2903" s="4" t="n">
        <v>0</v>
      </c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B2904" s="4" t="n">
        <v>29845886</v>
      </c>
      <c r="C2904" s="4" t="inlineStr">
        <is>
          <t>PRUMADA ELÉTRICA (CABOS)</t>
        </is>
      </c>
      <c r="D2904" s="4" t="inlineStr">
        <is>
          <t>-</t>
        </is>
      </c>
      <c r="E2904" s="4" t="inlineStr">
        <is>
          <t>MEZANINO</t>
        </is>
      </c>
      <c r="F2904" s="119" t="n">
        <v>46625</v>
      </c>
      <c r="G2904" s="119" t="n">
        <v>46631</v>
      </c>
      <c r="H2904" s="119" t="n">
        <v>46293</v>
      </c>
      <c r="I2904" s="4" t="n">
        <v>0</v>
      </c>
      <c r="J2904" s="4" t="n">
        <v>0</v>
      </c>
      <c r="K2904" s="4" t="n">
        <v>0</v>
      </c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B2905" s="4" t="n">
        <v>36118609</v>
      </c>
      <c r="C2905" s="4" t="inlineStr">
        <is>
          <t>INSTALAÇÃO DE PCF (FOLHAS)</t>
        </is>
      </c>
      <c r="D2905" s="4" t="inlineStr">
        <is>
          <t>-</t>
        </is>
      </c>
      <c r="E2905" s="4" t="inlineStr">
        <is>
          <t>MEZANINO</t>
        </is>
      </c>
      <c r="F2905" s="119" t="n">
        <v>46625</v>
      </c>
      <c r="G2905" s="119" t="n">
        <v>46639</v>
      </c>
      <c r="H2905" s="119" t="n">
        <v>46293</v>
      </c>
      <c r="I2905" s="4" t="n">
        <v>0</v>
      </c>
      <c r="J2905" s="4" t="n">
        <v>0</v>
      </c>
      <c r="K2905" s="4" t="n">
        <v>0</v>
      </c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B2906" s="4" t="n">
        <v>26745139</v>
      </c>
      <c r="C2906" s="4" t="inlineStr">
        <is>
          <t>MASSA CORRIDA</t>
        </is>
      </c>
      <c r="D2906" s="4" t="inlineStr">
        <is>
          <t>-</t>
        </is>
      </c>
      <c r="E2906" s="4" t="inlineStr">
        <is>
          <t>2º PV. - ESCADAS LATERAIS</t>
        </is>
      </c>
      <c r="F2906" s="119" t="n">
        <v>46625</v>
      </c>
      <c r="G2906" s="119" t="n">
        <v>46636</v>
      </c>
      <c r="H2906" s="119" t="n">
        <v>46293</v>
      </c>
      <c r="I2906" s="4" t="n">
        <v>0</v>
      </c>
      <c r="J2906" s="4" t="n">
        <v>0</v>
      </c>
      <c r="K2906" s="4" t="n">
        <v>0</v>
      </c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B2907" s="4" t="n">
        <v>26707610</v>
      </c>
      <c r="C2907" s="4" t="inlineStr">
        <is>
          <t>PRUMADA HIDROSSANITÁRIA</t>
        </is>
      </c>
      <c r="D2907" s="4" t="inlineStr">
        <is>
          <t>-</t>
        </is>
      </c>
      <c r="E2907" s="4" t="inlineStr">
        <is>
          <t>2º PV. - LOJA 04 E 05</t>
        </is>
      </c>
      <c r="F2907" s="119" t="n">
        <v>46625</v>
      </c>
      <c r="G2907" s="119" t="n">
        <v>46646</v>
      </c>
      <c r="H2907" s="119" t="n">
        <v>46293</v>
      </c>
      <c r="I2907" s="4" t="n">
        <v>0</v>
      </c>
      <c r="J2907" s="4" t="n">
        <v>0</v>
      </c>
      <c r="K2907" s="4" t="n">
        <v>0</v>
      </c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B2908" s="4" t="n">
        <v>26744762</v>
      </c>
      <c r="C2908" s="4" t="inlineStr">
        <is>
          <t>IMPERMEABILIZAÇÃO</t>
        </is>
      </c>
      <c r="D2908" s="4" t="inlineStr">
        <is>
          <t>-</t>
        </is>
      </c>
      <c r="E2908" s="4" t="inlineStr">
        <is>
          <t>3º PV. PILOTIS - MERCADO E MASSAGEM</t>
        </is>
      </c>
      <c r="F2908" s="119" t="n">
        <v>46625</v>
      </c>
      <c r="G2908" s="119" t="n">
        <v>46633</v>
      </c>
      <c r="H2908" s="119" t="n">
        <v>46293</v>
      </c>
      <c r="I2908" s="4" t="n">
        <v>0</v>
      </c>
      <c r="J2908" s="4" t="n">
        <v>0</v>
      </c>
      <c r="K2908" s="4" t="n">
        <v>0</v>
      </c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B2909" s="4" t="n">
        <v>26744734</v>
      </c>
      <c r="C2909" s="4" t="inlineStr">
        <is>
          <t>REBOCO INTERNO</t>
        </is>
      </c>
      <c r="D2909" s="4" t="inlineStr">
        <is>
          <t>-</t>
        </is>
      </c>
      <c r="E2909" s="4" t="inlineStr">
        <is>
          <t>3º PV. PILOTIS - IS E VESTIÁRIOS</t>
        </is>
      </c>
      <c r="F2909" s="119" t="n">
        <v>46625</v>
      </c>
      <c r="G2909" s="119" t="n">
        <v>46688</v>
      </c>
      <c r="H2909" s="119" t="n">
        <v>46293</v>
      </c>
      <c r="I2909" s="4" t="n">
        <v>0</v>
      </c>
      <c r="J2909" s="4" t="n">
        <v>0</v>
      </c>
      <c r="K2909" s="4" t="n">
        <v>0</v>
      </c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B2910" s="4" t="n">
        <v>36118602</v>
      </c>
      <c r="C2910" s="4" t="inlineStr">
        <is>
          <t>INSTALAÇÃO DE PCF (MARCO)</t>
        </is>
      </c>
      <c r="D2910" s="4" t="inlineStr">
        <is>
          <t>-</t>
        </is>
      </c>
      <c r="E2910" s="4" t="inlineStr">
        <is>
          <t>6º SUBSOLO</t>
        </is>
      </c>
      <c r="F2910" s="119" t="n">
        <v>46626</v>
      </c>
      <c r="G2910" s="119" t="n">
        <v>46647</v>
      </c>
      <c r="H2910" s="119" t="n">
        <v>46293</v>
      </c>
      <c r="I2910" s="4" t="n">
        <v>0</v>
      </c>
      <c r="J2910" s="4" t="n">
        <v>0</v>
      </c>
      <c r="K2910" s="4" t="n">
        <v>0</v>
      </c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B2911" s="4" t="n">
        <v>29844937</v>
      </c>
      <c r="C2911" s="4" t="inlineStr">
        <is>
          <t>DISTRIBUIÇÃO ELÉTRICA / QUADRO</t>
        </is>
      </c>
      <c r="D2911" s="4" t="inlineStr">
        <is>
          <t>-</t>
        </is>
      </c>
      <c r="E2911" s="4" t="inlineStr">
        <is>
          <t>6º SUBSOLO - CAIXA DE ESCADAS E ELEVADORES</t>
        </is>
      </c>
      <c r="F2911" s="119" t="n">
        <v>46626</v>
      </c>
      <c r="G2911" s="119" t="n">
        <v>46632</v>
      </c>
      <c r="H2911" s="119" t="n">
        <v>46293</v>
      </c>
      <c r="I2911" s="4" t="n">
        <v>0</v>
      </c>
      <c r="J2911" s="4" t="n">
        <v>0</v>
      </c>
      <c r="K2911" s="4" t="n">
        <v>0</v>
      </c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B2912" s="4" t="n">
        <v>26745010</v>
      </c>
      <c r="C2912" s="4" t="inlineStr">
        <is>
          <t>ALVENARIA</t>
        </is>
      </c>
      <c r="D2912" s="4" t="inlineStr">
        <is>
          <t>-</t>
        </is>
      </c>
      <c r="E2912" s="4" t="inlineStr">
        <is>
          <t>6º SUBSOLO - HALL E CIRCULAÇÃO</t>
        </is>
      </c>
      <c r="F2912" s="119" t="n">
        <v>46626</v>
      </c>
      <c r="G2912" s="119" t="n">
        <v>46638</v>
      </c>
      <c r="H2912" s="119" t="n">
        <v>46293</v>
      </c>
      <c r="I2912" s="4" t="n">
        <v>0</v>
      </c>
      <c r="J2912" s="4" t="n">
        <v>0</v>
      </c>
      <c r="K2912" s="4" t="n">
        <v>0</v>
      </c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B2913" s="4" t="n">
        <v>26745172</v>
      </c>
      <c r="C2913" s="4" t="inlineStr">
        <is>
          <t>PINTURA 1º DEMÃO</t>
        </is>
      </c>
      <c r="D2913" s="4" t="inlineStr">
        <is>
          <t>-</t>
        </is>
      </c>
      <c r="E2913" s="4" t="inlineStr">
        <is>
          <t>1º SUBSOLO - ESCADAS LATERAIS</t>
        </is>
      </c>
      <c r="F2913" s="119" t="n">
        <v>46626</v>
      </c>
      <c r="G2913" s="119" t="n">
        <v>46638</v>
      </c>
      <c r="H2913" s="119" t="n">
        <v>46293</v>
      </c>
      <c r="I2913" s="4" t="n">
        <v>0</v>
      </c>
      <c r="J2913" s="4" t="n">
        <v>0</v>
      </c>
      <c r="K2913" s="4" t="n">
        <v>0</v>
      </c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B2914" s="4" t="n">
        <v>26742860</v>
      </c>
      <c r="C2914" s="4" t="inlineStr">
        <is>
          <t>MONTANTES DO DRYWALL</t>
        </is>
      </c>
      <c r="D2914" s="4" t="inlineStr">
        <is>
          <t>-</t>
        </is>
      </c>
      <c r="E2914" s="4" t="inlineStr">
        <is>
          <t>25º PAV.</t>
        </is>
      </c>
      <c r="F2914" s="119" t="n">
        <v>46626</v>
      </c>
      <c r="G2914" s="119" t="n">
        <v>46633</v>
      </c>
      <c r="H2914" s="119" t="n">
        <v>46293</v>
      </c>
      <c r="I2914" s="4" t="n">
        <v>0</v>
      </c>
      <c r="J2914" s="4" t="n">
        <v>0</v>
      </c>
      <c r="K2914" s="4" t="n">
        <v>0</v>
      </c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B2915" s="4" t="n">
        <v>26250189</v>
      </c>
      <c r="C2915" s="4" t="inlineStr">
        <is>
          <t>REBOCO DE FACHADA - FASE 2</t>
        </is>
      </c>
      <c r="D2915" s="4" t="inlineStr">
        <is>
          <t>-</t>
        </is>
      </c>
      <c r="E2915" s="4" t="inlineStr">
        <is>
          <t>FACHADA - OLYMPUS</t>
        </is>
      </c>
      <c r="F2915" s="119" t="n">
        <v>46626</v>
      </c>
      <c r="G2915" s="119" t="n">
        <v>46791</v>
      </c>
      <c r="H2915" s="119" t="n">
        <v>46293</v>
      </c>
      <c r="I2915" s="4" t="n">
        <v>0</v>
      </c>
      <c r="J2915" s="4" t="n">
        <v>0</v>
      </c>
      <c r="K2915" s="4" t="n">
        <v>0</v>
      </c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B2916" s="4" t="n">
        <v>9370879</v>
      </c>
      <c r="C2916" s="4" t="inlineStr">
        <is>
          <t>REBOCO DE FACHADA - FASE 2</t>
        </is>
      </c>
      <c r="D2916" s="4" t="inlineStr">
        <is>
          <t>Balancinho 5</t>
        </is>
      </c>
      <c r="E2916" s="4" t="inlineStr">
        <is>
          <t>FACHADA - OLYMPUS</t>
        </is>
      </c>
      <c r="F2916" s="119" t="n">
        <v>46626</v>
      </c>
      <c r="G2916" s="119" t="n">
        <v>46786</v>
      </c>
      <c r="H2916" s="119" t="n">
        <v>46293</v>
      </c>
      <c r="I2916" s="4" t="n">
        <v>0</v>
      </c>
      <c r="J2916" s="4" t="n">
        <v>0</v>
      </c>
      <c r="K2916" s="4" t="n">
        <v>0</v>
      </c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B2917" s="4" t="n">
        <v>9370880</v>
      </c>
      <c r="C2917" s="4" t="inlineStr">
        <is>
          <t>REBOCO DE FACHADA - FASE 2</t>
        </is>
      </c>
      <c r="D2917" s="4" t="inlineStr">
        <is>
          <t>Balancinho 6</t>
        </is>
      </c>
      <c r="E2917" s="4" t="inlineStr">
        <is>
          <t>FACHADA - OLYMPUS</t>
        </is>
      </c>
      <c r="F2917" s="119" t="n">
        <v>46631</v>
      </c>
      <c r="G2917" s="119" t="n">
        <v>46791</v>
      </c>
      <c r="H2917" s="119" t="n">
        <v>46293</v>
      </c>
      <c r="I2917" s="4" t="n">
        <v>0</v>
      </c>
      <c r="J2917" s="4" t="n">
        <v>0</v>
      </c>
      <c r="K2917" s="4" t="n">
        <v>0</v>
      </c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B2918" s="4" t="n">
        <v>9370881</v>
      </c>
      <c r="C2918" s="4" t="inlineStr">
        <is>
          <t>REBOCO DE FACHADA - FASE 2</t>
        </is>
      </c>
      <c r="D2918" s="4" t="inlineStr">
        <is>
          <t>Balancinho 7</t>
        </is>
      </c>
      <c r="E2918" s="4" t="inlineStr">
        <is>
          <t>FACHADA - OLYMPUS</t>
        </is>
      </c>
      <c r="F2918" s="119" t="n">
        <v>46666</v>
      </c>
      <c r="G2918" s="119" t="n">
        <v>46742</v>
      </c>
      <c r="H2918" s="119" t="n">
        <v>46293</v>
      </c>
      <c r="I2918" s="4" t="n">
        <v>0</v>
      </c>
      <c r="J2918" s="4" t="n">
        <v>0</v>
      </c>
      <c r="K2918" s="4" t="n">
        <v>0</v>
      </c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B2919" s="4" t="n">
        <v>9370882</v>
      </c>
      <c r="C2919" s="4" t="inlineStr">
        <is>
          <t>REBOCO DE FACHADA - FASE 2</t>
        </is>
      </c>
      <c r="D2919" s="4" t="inlineStr">
        <is>
          <t>Balancinho 8</t>
        </is>
      </c>
      <c r="E2919" s="4" t="inlineStr">
        <is>
          <t>FACHADA - OLYMPUS</t>
        </is>
      </c>
      <c r="F2919" s="119" t="n">
        <v>46671</v>
      </c>
      <c r="G2919" s="119" t="n">
        <v>46757</v>
      </c>
      <c r="H2919" s="119" t="n">
        <v>46293</v>
      </c>
      <c r="I2919" s="4" t="n">
        <v>0</v>
      </c>
      <c r="J2919" s="4" t="n">
        <v>0</v>
      </c>
      <c r="K2919" s="4" t="n">
        <v>0</v>
      </c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B2920" s="4" t="n">
        <v>26745158</v>
      </c>
      <c r="C2920" s="4" t="inlineStr">
        <is>
          <t>LIMPEZA GROSSA</t>
        </is>
      </c>
      <c r="D2920" s="4" t="inlineStr">
        <is>
          <t>-</t>
        </is>
      </c>
      <c r="E2920" s="4" t="inlineStr">
        <is>
          <t>MEZANINO - ESCADAS LATERAIS</t>
        </is>
      </c>
      <c r="F2920" s="119" t="n">
        <v>46629</v>
      </c>
      <c r="G2920" s="119" t="n">
        <v>46639</v>
      </c>
      <c r="H2920" s="119" t="n">
        <v>46293</v>
      </c>
      <c r="I2920" s="4" t="n">
        <v>0</v>
      </c>
      <c r="J2920" s="4" t="n">
        <v>0</v>
      </c>
      <c r="K2920" s="4" t="n">
        <v>0</v>
      </c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B2921" s="4" t="n">
        <v>26745035</v>
      </c>
      <c r="C2921" s="4" t="inlineStr">
        <is>
          <t>PINTURA 2º DEMÃO</t>
        </is>
      </c>
      <c r="D2921" s="4" t="inlineStr">
        <is>
          <t>-</t>
        </is>
      </c>
      <c r="E2921" s="4" t="inlineStr">
        <is>
          <t>1º PAV. - TÉRREO - HALL, IS, ELEVADOR COMERCIAL</t>
        </is>
      </c>
      <c r="F2921" s="119" t="n">
        <v>46629</v>
      </c>
      <c r="G2921" s="119" t="n">
        <v>46639</v>
      </c>
      <c r="H2921" s="119" t="n">
        <v>46293</v>
      </c>
      <c r="I2921" s="4" t="n">
        <v>0</v>
      </c>
      <c r="J2921" s="4" t="n">
        <v>0</v>
      </c>
      <c r="K2921" s="4" t="n">
        <v>0</v>
      </c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B2922" s="4" t="n">
        <v>26750519</v>
      </c>
      <c r="C2922" s="4" t="inlineStr">
        <is>
          <t>ACABAMENTOS ELÉTRICOS</t>
        </is>
      </c>
      <c r="D2922" s="4" t="inlineStr">
        <is>
          <t>-</t>
        </is>
      </c>
      <c r="E2922" s="4" t="inlineStr">
        <is>
          <t>1º SUBSOLO - ÁREAS TÉCNICAS E CIRCULAÇÃO</t>
        </is>
      </c>
      <c r="F2922" s="119" t="n">
        <v>46630</v>
      </c>
      <c r="G2922" s="119" t="n">
        <v>46636</v>
      </c>
      <c r="H2922" s="119" t="n">
        <v>46293</v>
      </c>
      <c r="I2922" s="4" t="n">
        <v>0</v>
      </c>
      <c r="J2922" s="4" t="n">
        <v>0</v>
      </c>
      <c r="K2922" s="4" t="n">
        <v>0</v>
      </c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B2923" s="4" t="n">
        <v>26750521</v>
      </c>
      <c r="C2923" s="4" t="inlineStr">
        <is>
          <t>GERADOR</t>
        </is>
      </c>
      <c r="D2923" s="4" t="inlineStr">
        <is>
          <t>-</t>
        </is>
      </c>
      <c r="E2923" s="4" t="inlineStr">
        <is>
          <t>1º SUBSOLO - ÁREAS TÉCNICAS E CIRCULAÇÃO</t>
        </is>
      </c>
      <c r="F2923" s="119" t="n">
        <v>46630</v>
      </c>
      <c r="G2923" s="119" t="n">
        <v>46636</v>
      </c>
      <c r="H2923" s="119" t="n">
        <v>46293</v>
      </c>
      <c r="I2923" s="4" t="n">
        <v>0</v>
      </c>
      <c r="J2923" s="4" t="n">
        <v>0</v>
      </c>
      <c r="K2923" s="4" t="n">
        <v>0</v>
      </c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B2924" s="4" t="n">
        <v>26707674</v>
      </c>
      <c r="C2924" s="4" t="inlineStr">
        <is>
          <t>PINTURA 2º DEMÃO</t>
        </is>
      </c>
      <c r="D2924" s="4" t="inlineStr">
        <is>
          <t>-</t>
        </is>
      </c>
      <c r="E2924" s="4" t="inlineStr">
        <is>
          <t>1º PAV. - TÉRREO - LOJA 06, 07, 08</t>
        </is>
      </c>
      <c r="F2924" s="119" t="n">
        <v>46630</v>
      </c>
      <c r="G2924" s="119" t="n">
        <v>46651</v>
      </c>
      <c r="H2924" s="119" t="n">
        <v>46293</v>
      </c>
      <c r="I2924" s="4" t="n">
        <v>0</v>
      </c>
      <c r="J2924" s="4" t="n">
        <v>0</v>
      </c>
      <c r="K2924" s="4" t="n">
        <v>0</v>
      </c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B2925" s="4" t="n">
        <v>26745053</v>
      </c>
      <c r="C2925" s="4" t="inlineStr">
        <is>
          <t>LIMPEZA FINA</t>
        </is>
      </c>
      <c r="D2925" s="4" t="inlineStr">
        <is>
          <t>-</t>
        </is>
      </c>
      <c r="E2925" s="4" t="inlineStr">
        <is>
          <t>1º PAV. - TÉRREO -  HALL RES., CIRC., ELEVADORES SOCIAIS, CAIXA DE ESCADA</t>
        </is>
      </c>
      <c r="F2925" s="119" t="n">
        <v>46630</v>
      </c>
      <c r="G2925" s="119" t="n">
        <v>46640</v>
      </c>
      <c r="H2925" s="119" t="n">
        <v>46293</v>
      </c>
      <c r="I2925" s="4" t="n">
        <v>0</v>
      </c>
      <c r="J2925" s="4" t="n">
        <v>0</v>
      </c>
      <c r="K2925" s="4" t="n">
        <v>0</v>
      </c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B2926" s="4" t="n">
        <v>26742822</v>
      </c>
      <c r="C2926" s="4" t="inlineStr">
        <is>
          <t>CONTRAPISO</t>
        </is>
      </c>
      <c r="D2926" s="4" t="inlineStr">
        <is>
          <t>-</t>
        </is>
      </c>
      <c r="E2926" s="4" t="inlineStr">
        <is>
          <t>26º PAV.</t>
        </is>
      </c>
      <c r="F2926" s="119" t="n">
        <v>46630</v>
      </c>
      <c r="G2926" s="119" t="n">
        <v>46638</v>
      </c>
      <c r="H2926" s="119" t="n">
        <v>46293</v>
      </c>
      <c r="I2926" s="4" t="n">
        <v>0</v>
      </c>
      <c r="J2926" s="4" t="n">
        <v>0</v>
      </c>
      <c r="K2926" s="4" t="n">
        <v>0</v>
      </c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B2927" s="4" t="n">
        <v>26742791</v>
      </c>
      <c r="C2927" s="4" t="inlineStr">
        <is>
          <t>GÁS PISO</t>
        </is>
      </c>
      <c r="D2927" s="4" t="inlineStr">
        <is>
          <t>-</t>
        </is>
      </c>
      <c r="E2927" s="4" t="inlineStr">
        <is>
          <t>27º PAV</t>
        </is>
      </c>
      <c r="F2927" s="119" t="n">
        <v>46630</v>
      </c>
      <c r="G2927" s="119" t="n">
        <v>46640</v>
      </c>
      <c r="H2927" s="119" t="n">
        <v>46293</v>
      </c>
      <c r="I2927" s="4" t="n">
        <v>0</v>
      </c>
      <c r="J2927" s="4" t="n">
        <v>0</v>
      </c>
      <c r="K2927" s="4" t="n">
        <v>0</v>
      </c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B2928" s="4" t="n">
        <v>26742747</v>
      </c>
      <c r="C2928" s="4" t="inlineStr">
        <is>
          <t>REBOCO INTERNO</t>
        </is>
      </c>
      <c r="D2928" s="4" t="inlineStr">
        <is>
          <t>-</t>
        </is>
      </c>
      <c r="E2928" s="4" t="inlineStr">
        <is>
          <t>28º PAV - 1º N.COB</t>
        </is>
      </c>
      <c r="F2928" s="119" t="n">
        <v>46630</v>
      </c>
      <c r="G2928" s="119" t="n">
        <v>46640</v>
      </c>
      <c r="H2928" s="119" t="n">
        <v>46293</v>
      </c>
      <c r="I2928" s="4" t="n">
        <v>0</v>
      </c>
      <c r="J2928" s="4" t="n">
        <v>0</v>
      </c>
      <c r="K2928" s="4" t="n">
        <v>0</v>
      </c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B2929" s="4" t="n">
        <v>26742709</v>
      </c>
      <c r="C2929" s="4" t="inlineStr">
        <is>
          <t>CONTRAMARCO</t>
        </is>
      </c>
      <c r="D2929" s="4" t="inlineStr">
        <is>
          <t>-</t>
        </is>
      </c>
      <c r="E2929" s="4" t="inlineStr">
        <is>
          <t>29º PAV - 2º N.COB</t>
        </is>
      </c>
      <c r="F2929" s="119" t="n">
        <v>46630</v>
      </c>
      <c r="G2929" s="119" t="n">
        <v>46640</v>
      </c>
      <c r="H2929" s="119" t="n">
        <v>46293</v>
      </c>
      <c r="I2929" s="4" t="n">
        <v>0</v>
      </c>
      <c r="J2929" s="4" t="n">
        <v>0</v>
      </c>
      <c r="K2929" s="4" t="n">
        <v>0</v>
      </c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B2930" s="4" t="n">
        <v>26708185</v>
      </c>
      <c r="C2930" s="4" t="inlineStr">
        <is>
          <t>REBOCO INTERNO</t>
        </is>
      </c>
      <c r="D2930" s="4" t="inlineStr">
        <is>
          <t>-</t>
        </is>
      </c>
      <c r="E2930" s="4" t="inlineStr">
        <is>
          <t>6º SUBSOLO - LOJAS 01, 02, 03 E 04</t>
        </is>
      </c>
      <c r="F2930" s="119" t="n">
        <v>46632</v>
      </c>
      <c r="G2930" s="119" t="n">
        <v>46644</v>
      </c>
      <c r="H2930" s="119" t="n">
        <v>46293</v>
      </c>
      <c r="I2930" s="4" t="n">
        <v>0</v>
      </c>
      <c r="J2930" s="4" t="n">
        <v>0</v>
      </c>
      <c r="K2930" s="4" t="n">
        <v>0</v>
      </c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B2931" s="4" t="n">
        <v>26708139</v>
      </c>
      <c r="C2931" s="4" t="inlineStr">
        <is>
          <t>INSTALAÇÕES EMBUTIDAS NA ALVENARIA</t>
        </is>
      </c>
      <c r="D2931" s="4" t="inlineStr">
        <is>
          <t>-</t>
        </is>
      </c>
      <c r="E2931" s="4" t="inlineStr">
        <is>
          <t>6º SUBSOLO - LOJAS 05, 06 E 07</t>
        </is>
      </c>
      <c r="F2931" s="119" t="n">
        <v>46632</v>
      </c>
      <c r="G2931" s="119" t="n">
        <v>46644</v>
      </c>
      <c r="H2931" s="119" t="n">
        <v>46293</v>
      </c>
      <c r="I2931" s="4" t="n">
        <v>0</v>
      </c>
      <c r="J2931" s="4" t="n">
        <v>0</v>
      </c>
      <c r="K2931" s="4" t="n">
        <v>0</v>
      </c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B2932" s="4" t="n">
        <v>26744396</v>
      </c>
      <c r="C2932" s="4" t="inlineStr">
        <is>
          <t>INSTALAÇÕES ELÉTRICAS</t>
        </is>
      </c>
      <c r="D2932" s="4" t="inlineStr">
        <is>
          <t>-</t>
        </is>
      </c>
      <c r="E2932" s="4" t="inlineStr">
        <is>
          <t>3º PV. PILOTIS - PISCINA DESCOBERTA E DECK</t>
        </is>
      </c>
      <c r="F2932" s="119" t="n">
        <v>46632</v>
      </c>
      <c r="G2932" s="119" t="n">
        <v>46664</v>
      </c>
      <c r="H2932" s="119" t="n">
        <v>46293</v>
      </c>
      <c r="I2932" s="4" t="n">
        <v>0</v>
      </c>
      <c r="J2932" s="4" t="n">
        <v>0</v>
      </c>
      <c r="K2932" s="4" t="n">
        <v>0</v>
      </c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B2933" s="4" t="n">
        <v>26744394</v>
      </c>
      <c r="C2933" s="4" t="inlineStr">
        <is>
          <t>PISO ELEVADO</t>
        </is>
      </c>
      <c r="D2933" s="4" t="inlineStr">
        <is>
          <t>-</t>
        </is>
      </c>
      <c r="E2933" s="4" t="inlineStr">
        <is>
          <t>3º PV. PILOTIS - PISCINA DESCOBERTA E DECK</t>
        </is>
      </c>
      <c r="F2933" s="119" t="n">
        <v>46632</v>
      </c>
      <c r="G2933" s="119" t="n">
        <v>46664</v>
      </c>
      <c r="H2933" s="119" t="n">
        <v>46293</v>
      </c>
      <c r="I2933" s="4" t="n">
        <v>0</v>
      </c>
      <c r="J2933" s="4" t="n">
        <v>0</v>
      </c>
      <c r="K2933" s="4" t="n">
        <v>0</v>
      </c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B2934" s="4" t="n">
        <v>26750577</v>
      </c>
      <c r="C2934" s="4" t="inlineStr">
        <is>
          <t>REBOCO INTERNO</t>
        </is>
      </c>
      <c r="D2934" s="4" t="inlineStr">
        <is>
          <t>-</t>
        </is>
      </c>
      <c r="E2934" s="4" t="inlineStr">
        <is>
          <t>6º SUBSOLO - CAIXA DE ESCADAS E ELEVADORES</t>
        </is>
      </c>
      <c r="F2934" s="119" t="n">
        <v>46633</v>
      </c>
      <c r="G2934" s="119" t="n">
        <v>46645</v>
      </c>
      <c r="H2934" s="119" t="n">
        <v>46293</v>
      </c>
      <c r="I2934" s="4" t="n">
        <v>0</v>
      </c>
      <c r="J2934" s="4" t="n">
        <v>0</v>
      </c>
      <c r="K2934" s="4" t="n">
        <v>0</v>
      </c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B2935" s="4" t="n">
        <v>26744943</v>
      </c>
      <c r="C2935" s="4" t="inlineStr">
        <is>
          <t>LIMPEZA GROSSA</t>
        </is>
      </c>
      <c r="D2935" s="4" t="inlineStr">
        <is>
          <t>-</t>
        </is>
      </c>
      <c r="E2935" s="4" t="inlineStr">
        <is>
          <t>1º SUBSOLO - HALL, ELEVADORES E CAIXA DE ESCADA</t>
        </is>
      </c>
      <c r="F2935" s="119" t="n">
        <v>46633</v>
      </c>
      <c r="G2935" s="119" t="n">
        <v>46644</v>
      </c>
      <c r="H2935" s="119" t="n">
        <v>46293</v>
      </c>
      <c r="I2935" s="4" t="n">
        <v>0</v>
      </c>
      <c r="J2935" s="4" t="n">
        <v>0</v>
      </c>
      <c r="K2935" s="4" t="n">
        <v>0</v>
      </c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B2936" s="4" t="n">
        <v>26707694</v>
      </c>
      <c r="C2936" s="4" t="inlineStr">
        <is>
          <t>CHECKLIST</t>
        </is>
      </c>
      <c r="D2936" s="4" t="inlineStr">
        <is>
          <t>-</t>
        </is>
      </c>
      <c r="E2936" s="4" t="inlineStr">
        <is>
          <t>1º PAV. - TÉRREO - LOJA 04 E 05</t>
        </is>
      </c>
      <c r="F2936" s="119" t="n">
        <v>46633</v>
      </c>
      <c r="G2936" s="119" t="n">
        <v>46647</v>
      </c>
      <c r="H2936" s="119" t="n">
        <v>46293</v>
      </c>
      <c r="I2936" s="4" t="n">
        <v>0</v>
      </c>
      <c r="J2936" s="4" t="n">
        <v>0</v>
      </c>
      <c r="K2936" s="4" t="n">
        <v>0</v>
      </c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B2937" s="4" t="n">
        <v>26743237</v>
      </c>
      <c r="C2937" s="4" t="inlineStr">
        <is>
          <t>PINTURA 1º DEMÃO</t>
        </is>
      </c>
      <c r="D2937" s="4" t="inlineStr">
        <is>
          <t>-</t>
        </is>
      </c>
      <c r="E2937" s="4" t="inlineStr">
        <is>
          <t>15º PAV.</t>
        </is>
      </c>
      <c r="F2937" s="119" t="n">
        <v>46633</v>
      </c>
      <c r="G2937" s="119" t="n">
        <v>46645</v>
      </c>
      <c r="H2937" s="119" t="n">
        <v>46293</v>
      </c>
      <c r="I2937" s="4" t="n">
        <v>0</v>
      </c>
      <c r="J2937" s="4" t="n">
        <v>0</v>
      </c>
      <c r="K2937" s="4" t="n">
        <v>0</v>
      </c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B2938" s="4" t="n">
        <v>26743169</v>
      </c>
      <c r="C2938" s="4" t="inlineStr">
        <is>
          <t>FORRO</t>
        </is>
      </c>
      <c r="D2938" s="4" t="inlineStr">
        <is>
          <t>-</t>
        </is>
      </c>
      <c r="E2938" s="4" t="inlineStr">
        <is>
          <t>17º PAV.</t>
        </is>
      </c>
      <c r="F2938" s="119" t="n">
        <v>46633</v>
      </c>
      <c r="G2938" s="119" t="n">
        <v>46645</v>
      </c>
      <c r="H2938" s="119" t="n">
        <v>46293</v>
      </c>
      <c r="I2938" s="4" t="n">
        <v>0</v>
      </c>
      <c r="J2938" s="4" t="n">
        <v>0</v>
      </c>
      <c r="K2938" s="4" t="n">
        <v>0</v>
      </c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B2939" s="4" t="n">
        <v>26744763</v>
      </c>
      <c r="C2939" s="4" t="inlineStr">
        <is>
          <t>CONTRAPISO</t>
        </is>
      </c>
      <c r="D2939" s="4" t="inlineStr">
        <is>
          <t>-</t>
        </is>
      </c>
      <c r="E2939" s="4" t="inlineStr">
        <is>
          <t>3º PV. PILOTIS - MERCADO E MASSAGEM</t>
        </is>
      </c>
      <c r="F2939" s="119" t="n">
        <v>46636</v>
      </c>
      <c r="G2939" s="119" t="n">
        <v>46650</v>
      </c>
      <c r="H2939" s="119" t="n">
        <v>46293</v>
      </c>
      <c r="I2939" s="4" t="n">
        <v>0</v>
      </c>
      <c r="J2939" s="4" t="n">
        <v>0</v>
      </c>
      <c r="K2939" s="4" t="n">
        <v>0</v>
      </c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B2940" s="4" t="n">
        <v>29845965</v>
      </c>
      <c r="C2940" s="4" t="inlineStr">
        <is>
          <t>FIAÇÃO ELÉTRICA E ILUMINAÇÃO</t>
        </is>
      </c>
      <c r="D2940" s="4" t="inlineStr">
        <is>
          <t>-</t>
        </is>
      </c>
      <c r="E2940" s="4" t="inlineStr">
        <is>
          <t>18º PAV.</t>
        </is>
      </c>
      <c r="F2940" s="119" t="n">
        <v>46636</v>
      </c>
      <c r="G2940" s="119" t="n">
        <v>46645</v>
      </c>
      <c r="H2940" s="119" t="n">
        <v>46293</v>
      </c>
      <c r="I2940" s="4" t="n">
        <v>0</v>
      </c>
      <c r="J2940" s="4" t="n">
        <v>0</v>
      </c>
      <c r="K2940" s="4" t="n">
        <v>0</v>
      </c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B2941" s="4" t="n">
        <v>29845904</v>
      </c>
      <c r="C2941" s="4" t="inlineStr">
        <is>
          <t>PRUMADA ELÉTRICA (CABOS)</t>
        </is>
      </c>
      <c r="D2941" s="4" t="inlineStr">
        <is>
          <t>-</t>
        </is>
      </c>
      <c r="E2941" s="4" t="inlineStr">
        <is>
          <t>18º PAV.</t>
        </is>
      </c>
      <c r="F2941" s="119" t="n">
        <v>46636</v>
      </c>
      <c r="G2941" s="119" t="n">
        <v>46646</v>
      </c>
      <c r="H2941" s="119" t="n">
        <v>46293</v>
      </c>
      <c r="I2941" s="4" t="n">
        <v>0</v>
      </c>
      <c r="J2941" s="4" t="n">
        <v>0</v>
      </c>
      <c r="K2941" s="4" t="n">
        <v>0</v>
      </c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B2942" s="4" t="n">
        <v>26743097</v>
      </c>
      <c r="C2942" s="4" t="inlineStr">
        <is>
          <t>BANCADAS</t>
        </is>
      </c>
      <c r="D2942" s="4" t="inlineStr">
        <is>
          <t>-</t>
        </is>
      </c>
      <c r="E2942" s="4" t="inlineStr">
        <is>
          <t>19º PAV.</t>
        </is>
      </c>
      <c r="F2942" s="119" t="n">
        <v>46636</v>
      </c>
      <c r="G2942" s="119" t="n">
        <v>46646</v>
      </c>
      <c r="H2942" s="119" t="n">
        <v>46293</v>
      </c>
      <c r="I2942" s="4" t="n">
        <v>0</v>
      </c>
      <c r="J2942" s="4" t="n">
        <v>0</v>
      </c>
      <c r="K2942" s="4" t="n">
        <v>0</v>
      </c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B2943" s="4" t="n">
        <v>26743053</v>
      </c>
      <c r="C2943" s="4" t="inlineStr">
        <is>
          <t>REVESTIMENTOS PORCELANATO PISO</t>
        </is>
      </c>
      <c r="D2943" s="4" t="inlineStr">
        <is>
          <t>-</t>
        </is>
      </c>
      <c r="E2943" s="4" t="inlineStr">
        <is>
          <t>20º PAV.</t>
        </is>
      </c>
      <c r="F2943" s="119" t="n">
        <v>46636</v>
      </c>
      <c r="G2943" s="119" t="n">
        <v>46646</v>
      </c>
      <c r="H2943" s="119" t="n">
        <v>46293</v>
      </c>
      <c r="I2943" s="4" t="n">
        <v>0</v>
      </c>
      <c r="J2943" s="4" t="n">
        <v>0</v>
      </c>
      <c r="K2943" s="4" t="n">
        <v>0</v>
      </c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B2944" s="4" t="n">
        <v>26743000</v>
      </c>
      <c r="C2944" s="4" t="inlineStr">
        <is>
          <t>REVESTIMENTO PORCELANATO PAREDE</t>
        </is>
      </c>
      <c r="D2944" s="4" t="inlineStr">
        <is>
          <t>-</t>
        </is>
      </c>
      <c r="E2944" s="4" t="inlineStr">
        <is>
          <t>21º PAV.</t>
        </is>
      </c>
      <c r="F2944" s="119" t="n">
        <v>46636</v>
      </c>
      <c r="G2944" s="119" t="n">
        <v>46646</v>
      </c>
      <c r="H2944" s="119" t="n">
        <v>46293</v>
      </c>
      <c r="I2944" s="4" t="n">
        <v>0</v>
      </c>
      <c r="J2944" s="4" t="n">
        <v>0</v>
      </c>
      <c r="K2944" s="4" t="n">
        <v>0</v>
      </c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B2945" s="4" t="n">
        <v>26742962</v>
      </c>
      <c r="C2945" s="4" t="inlineStr">
        <is>
          <t>IMPERMEABILIZAÇÃO</t>
        </is>
      </c>
      <c r="D2945" s="4" t="inlineStr">
        <is>
          <t>-</t>
        </is>
      </c>
      <c r="E2945" s="4" t="inlineStr">
        <is>
          <t>22º PAV.</t>
        </is>
      </c>
      <c r="F2945" s="119" t="n">
        <v>46636</v>
      </c>
      <c r="G2945" s="119" t="n">
        <v>46646</v>
      </c>
      <c r="H2945" s="119" t="n">
        <v>46293</v>
      </c>
      <c r="I2945" s="4" t="n">
        <v>0</v>
      </c>
      <c r="J2945" s="4" t="n">
        <v>0</v>
      </c>
      <c r="K2945" s="4" t="n">
        <v>0</v>
      </c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B2946" s="4" t="n">
        <v>26742935</v>
      </c>
      <c r="C2946" s="4" t="inlineStr">
        <is>
          <t>DRYWALL 2º FACE</t>
        </is>
      </c>
      <c r="D2946" s="4" t="inlineStr">
        <is>
          <t>-</t>
        </is>
      </c>
      <c r="E2946" s="4" t="inlineStr">
        <is>
          <t>23º PAV.</t>
        </is>
      </c>
      <c r="F2946" s="119" t="n">
        <v>46636</v>
      </c>
      <c r="G2946" s="119" t="n">
        <v>46646</v>
      </c>
      <c r="H2946" s="119" t="n">
        <v>46293</v>
      </c>
      <c r="I2946" s="4" t="n">
        <v>0</v>
      </c>
      <c r="J2946" s="4" t="n">
        <v>0</v>
      </c>
      <c r="K2946" s="4" t="n">
        <v>0</v>
      </c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B2947" s="4" t="n">
        <v>26742899</v>
      </c>
      <c r="C2947" s="4" t="inlineStr">
        <is>
          <t>DISTRIBUIÇÃO HIDROSSANITÁRIA</t>
        </is>
      </c>
      <c r="D2947" s="4" t="inlineStr">
        <is>
          <t>-</t>
        </is>
      </c>
      <c r="E2947" s="4" t="inlineStr">
        <is>
          <t>24º PAV.</t>
        </is>
      </c>
      <c r="F2947" s="119" t="n">
        <v>46636</v>
      </c>
      <c r="G2947" s="119" t="n">
        <v>46646</v>
      </c>
      <c r="H2947" s="119" t="n">
        <v>46293</v>
      </c>
      <c r="I2947" s="4" t="n">
        <v>0</v>
      </c>
      <c r="J2947" s="4" t="n">
        <v>0</v>
      </c>
      <c r="K2947" s="4" t="n">
        <v>0</v>
      </c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B2948" s="4" t="n">
        <v>26742882</v>
      </c>
      <c r="C2948" s="4" t="inlineStr">
        <is>
          <t>DISTRIBUIÇÃO ELÉTRICA / QUADRO</t>
        </is>
      </c>
      <c r="D2948" s="4" t="inlineStr">
        <is>
          <t>-</t>
        </is>
      </c>
      <c r="E2948" s="4" t="inlineStr">
        <is>
          <t>24º PAV.</t>
        </is>
      </c>
      <c r="F2948" s="119" t="n">
        <v>46636</v>
      </c>
      <c r="G2948" s="119" t="n">
        <v>46646</v>
      </c>
      <c r="H2948" s="119" t="n">
        <v>46293</v>
      </c>
      <c r="I2948" s="4" t="n">
        <v>0</v>
      </c>
      <c r="J2948" s="4" t="n">
        <v>0</v>
      </c>
      <c r="K2948" s="4" t="n">
        <v>0</v>
      </c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B2949" s="4" t="n">
        <v>26742881</v>
      </c>
      <c r="C2949" s="4" t="inlineStr">
        <is>
          <t>INFRA DE AR CONDICIONADO</t>
        </is>
      </c>
      <c r="D2949" s="4" t="inlineStr">
        <is>
          <t>-</t>
        </is>
      </c>
      <c r="E2949" s="4" t="inlineStr">
        <is>
          <t>24º PAV.</t>
        </is>
      </c>
      <c r="F2949" s="119" t="n">
        <v>46636</v>
      </c>
      <c r="G2949" s="119" t="n">
        <v>46646</v>
      </c>
      <c r="H2949" s="119" t="n">
        <v>46293</v>
      </c>
      <c r="I2949" s="4" t="n">
        <v>0</v>
      </c>
      <c r="J2949" s="4" t="n">
        <v>0</v>
      </c>
      <c r="K2949" s="4" t="n">
        <v>0</v>
      </c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B2950" s="4" t="n">
        <v>26742900</v>
      </c>
      <c r="C2950" s="4" t="inlineStr">
        <is>
          <t>GÁS PAREDE</t>
        </is>
      </c>
      <c r="D2950" s="4" t="inlineStr">
        <is>
          <t>-</t>
        </is>
      </c>
      <c r="E2950" s="4" t="inlineStr">
        <is>
          <t>24º PAV.</t>
        </is>
      </c>
      <c r="F2950" s="119" t="n">
        <v>46636</v>
      </c>
      <c r="G2950" s="119" t="n">
        <v>46646</v>
      </c>
      <c r="H2950" s="119" t="n">
        <v>46293</v>
      </c>
      <c r="I2950" s="4" t="n">
        <v>0</v>
      </c>
      <c r="J2950" s="4" t="n">
        <v>0</v>
      </c>
      <c r="K2950" s="4" t="n">
        <v>0</v>
      </c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B2951" s="4" t="n">
        <v>26742901</v>
      </c>
      <c r="C2951" s="4" t="inlineStr">
        <is>
          <t>REDE HIDROSSANITÁRIA</t>
        </is>
      </c>
      <c r="D2951" s="4" t="inlineStr">
        <is>
          <t>-</t>
        </is>
      </c>
      <c r="E2951" s="4" t="inlineStr">
        <is>
          <t>24º PAV.</t>
        </is>
      </c>
      <c r="F2951" s="119" t="n">
        <v>46636</v>
      </c>
      <c r="G2951" s="119" t="n">
        <v>46646</v>
      </c>
      <c r="H2951" s="119" t="n">
        <v>46293</v>
      </c>
      <c r="I2951" s="4" t="n">
        <v>0</v>
      </c>
      <c r="J2951" s="4" t="n">
        <v>0</v>
      </c>
      <c r="K2951" s="4" t="n">
        <v>0</v>
      </c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B2952" s="4" t="n">
        <v>26742843</v>
      </c>
      <c r="C2952" s="4" t="inlineStr">
        <is>
          <t>DRYWALL 1º FACE</t>
        </is>
      </c>
      <c r="D2952" s="4" t="inlineStr">
        <is>
          <t>-</t>
        </is>
      </c>
      <c r="E2952" s="4" t="inlineStr">
        <is>
          <t>25º PAV.</t>
        </is>
      </c>
      <c r="F2952" s="119" t="n">
        <v>46636</v>
      </c>
      <c r="G2952" s="119" t="n">
        <v>46646</v>
      </c>
      <c r="H2952" s="119" t="n">
        <v>46293</v>
      </c>
      <c r="I2952" s="4" t="n">
        <v>0</v>
      </c>
      <c r="J2952" s="4" t="n">
        <v>0</v>
      </c>
      <c r="K2952" s="4" t="n">
        <v>0</v>
      </c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B2953" s="4" t="n">
        <v>26750563</v>
      </c>
      <c r="C2953" s="4" t="inlineStr">
        <is>
          <t>GERADOR</t>
        </is>
      </c>
      <c r="D2953" s="4" t="inlineStr">
        <is>
          <t>-</t>
        </is>
      </c>
      <c r="E2953" s="4" t="inlineStr">
        <is>
          <t>4º SUBSOLO - ÁREAS TÉCNICAS</t>
        </is>
      </c>
      <c r="F2953" s="119" t="n">
        <v>46638</v>
      </c>
      <c r="G2953" s="119" t="n">
        <v>46644</v>
      </c>
      <c r="H2953" s="119" t="n">
        <v>46293</v>
      </c>
      <c r="I2953" s="4" t="n">
        <v>0</v>
      </c>
      <c r="J2953" s="4" t="n">
        <v>0</v>
      </c>
      <c r="K2953" s="4" t="n">
        <v>0</v>
      </c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B2954" s="4" t="n">
        <v>26750520</v>
      </c>
      <c r="C2954" s="4" t="inlineStr">
        <is>
          <t>LIMPEZA FINA</t>
        </is>
      </c>
      <c r="D2954" s="4" t="inlineStr">
        <is>
          <t>-</t>
        </is>
      </c>
      <c r="E2954" s="4" t="inlineStr">
        <is>
          <t>1º SUBSOLO - ÁREAS TÉCNICAS E CIRCULAÇÃO</t>
        </is>
      </c>
      <c r="F2954" s="119" t="n">
        <v>46638</v>
      </c>
      <c r="G2954" s="119" t="n">
        <v>46644</v>
      </c>
      <c r="H2954" s="119" t="n">
        <v>46293</v>
      </c>
      <c r="I2954" s="4" t="n">
        <v>0</v>
      </c>
      <c r="J2954" s="4" t="n">
        <v>0</v>
      </c>
      <c r="K2954" s="4" t="n">
        <v>0</v>
      </c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B2955" s="4" t="n">
        <v>26745140</v>
      </c>
      <c r="C2955" s="4" t="inlineStr">
        <is>
          <t>PINTURA 1º DEMÃO</t>
        </is>
      </c>
      <c r="D2955" s="4" t="inlineStr">
        <is>
          <t>-</t>
        </is>
      </c>
      <c r="E2955" s="4" t="inlineStr">
        <is>
          <t>2º PV. - ESCADAS LATERAIS</t>
        </is>
      </c>
      <c r="F2955" s="119" t="n">
        <v>46638</v>
      </c>
      <c r="G2955" s="119" t="n">
        <v>46647</v>
      </c>
      <c r="H2955" s="119" t="n">
        <v>46293</v>
      </c>
      <c r="I2955" s="4" t="n">
        <v>0</v>
      </c>
      <c r="J2955" s="4" t="n">
        <v>0</v>
      </c>
      <c r="K2955" s="4" t="n">
        <v>0</v>
      </c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B2956" s="4" t="n">
        <v>26707634</v>
      </c>
      <c r="C2956" s="4" t="inlineStr">
        <is>
          <t>MONTANTES DO DRYWALL</t>
        </is>
      </c>
      <c r="D2956" s="4" t="inlineStr">
        <is>
          <t>-</t>
        </is>
      </c>
      <c r="E2956" s="4" t="inlineStr">
        <is>
          <t>2º PV. - LOJA 01, 02 E 03</t>
        </is>
      </c>
      <c r="F2956" s="119" t="n">
        <v>46638</v>
      </c>
      <c r="G2956" s="119" t="n">
        <v>46658</v>
      </c>
      <c r="H2956" s="119" t="n">
        <v>46293</v>
      </c>
      <c r="I2956" s="4" t="n">
        <v>0</v>
      </c>
      <c r="J2956" s="4" t="n">
        <v>0</v>
      </c>
      <c r="K2956" s="4" t="n">
        <v>0</v>
      </c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B2957" s="4" t="n">
        <v>26744912</v>
      </c>
      <c r="C2957" s="4" t="inlineStr">
        <is>
          <t>TRATAMENTO DE CONCRETO APARENTE</t>
        </is>
      </c>
      <c r="D2957" s="4" t="inlineStr">
        <is>
          <t>-</t>
        </is>
      </c>
      <c r="E2957" s="4" t="inlineStr">
        <is>
          <t>PAVIMENTO TÉCNICO</t>
        </is>
      </c>
      <c r="F2957" s="119" t="n">
        <v>46638</v>
      </c>
      <c r="G2957" s="119" t="n">
        <v>46658</v>
      </c>
      <c r="H2957" s="119" t="n">
        <v>46293</v>
      </c>
      <c r="I2957" s="4" t="n">
        <v>0</v>
      </c>
      <c r="J2957" s="4" t="n">
        <v>0</v>
      </c>
      <c r="K2957" s="4" t="n">
        <v>0</v>
      </c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B2958" s="4" t="n">
        <v>29844971</v>
      </c>
      <c r="C2958" s="4" t="inlineStr">
        <is>
          <t>DISTRIBUIÇÃO ELÉTRICA / QUADRO</t>
        </is>
      </c>
      <c r="D2958" s="4" t="inlineStr">
        <is>
          <t>-</t>
        </is>
      </c>
      <c r="E2958" s="4" t="inlineStr">
        <is>
          <t>6º SUBSOLO - HALL E CIRCULAÇÃO</t>
        </is>
      </c>
      <c r="F2958" s="119" t="n">
        <v>46639</v>
      </c>
      <c r="G2958" s="119" t="n">
        <v>46645</v>
      </c>
      <c r="H2958" s="119" t="n">
        <v>46293</v>
      </c>
      <c r="I2958" s="4" t="n">
        <v>0</v>
      </c>
      <c r="J2958" s="4" t="n">
        <v>0</v>
      </c>
      <c r="K2958" s="4" t="n">
        <v>0</v>
      </c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B2959" s="4" t="n">
        <v>36118369</v>
      </c>
      <c r="C2959" s="4" t="inlineStr">
        <is>
          <t>ALVENARIA</t>
        </is>
      </c>
      <c r="D2959" s="4" t="inlineStr">
        <is>
          <t>-</t>
        </is>
      </c>
      <c r="E2959" s="4" t="inlineStr">
        <is>
          <t>6º SUBSOLO - ÁREAS TÉCNICAS</t>
        </is>
      </c>
      <c r="F2959" s="119" t="n">
        <v>46639</v>
      </c>
      <c r="G2959" s="119" t="n">
        <v>46659</v>
      </c>
      <c r="H2959" s="119" t="n">
        <v>46293</v>
      </c>
      <c r="I2959" s="4" t="n">
        <v>0</v>
      </c>
      <c r="J2959" s="4" t="n">
        <v>0</v>
      </c>
      <c r="K2959" s="4" t="n">
        <v>0</v>
      </c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B2960" s="4" t="n">
        <v>26745173</v>
      </c>
      <c r="C2960" s="4" t="inlineStr">
        <is>
          <t>ESQUADRIA DE ALUMINIO</t>
        </is>
      </c>
      <c r="D2960" s="4" t="inlineStr">
        <is>
          <t>-</t>
        </is>
      </c>
      <c r="E2960" s="4" t="inlineStr">
        <is>
          <t>1º SUBSOLO - ESCADAS LATERAIS</t>
        </is>
      </c>
      <c r="F2960" s="119" t="n">
        <v>46639</v>
      </c>
      <c r="G2960" s="119" t="n">
        <v>46650</v>
      </c>
      <c r="H2960" s="119" t="n">
        <v>46293</v>
      </c>
      <c r="I2960" s="4" t="n">
        <v>0</v>
      </c>
      <c r="J2960" s="4" t="n">
        <v>0</v>
      </c>
      <c r="K2960" s="4" t="n">
        <v>0</v>
      </c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B2961" s="4" t="n">
        <v>26744705</v>
      </c>
      <c r="C2961" s="4" t="inlineStr">
        <is>
          <t>DISTRIBUIÇÃO HIDROSSANITÁRIA</t>
        </is>
      </c>
      <c r="D2961" s="4" t="inlineStr">
        <is>
          <t>-</t>
        </is>
      </c>
      <c r="E2961" s="4" t="inlineStr">
        <is>
          <t>3º PV. PILOTIS - HALL, ELEVADORES E CAIXA DE ESCADA</t>
        </is>
      </c>
      <c r="F2961" s="119" t="n">
        <v>46639</v>
      </c>
      <c r="G2961" s="119" t="n">
        <v>46652</v>
      </c>
      <c r="H2961" s="119" t="n">
        <v>46293</v>
      </c>
      <c r="I2961" s="4" t="n">
        <v>0</v>
      </c>
      <c r="J2961" s="4" t="n">
        <v>0</v>
      </c>
      <c r="K2961" s="4" t="n">
        <v>0</v>
      </c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B2962" s="4" t="n">
        <v>26744708</v>
      </c>
      <c r="C2962" s="4" t="inlineStr">
        <is>
          <t>DISTRIBUIÇÃO ELÉTRICA / QUADRO</t>
        </is>
      </c>
      <c r="D2962" s="4" t="inlineStr">
        <is>
          <t>-</t>
        </is>
      </c>
      <c r="E2962" s="4" t="inlineStr">
        <is>
          <t>3º PV. PILOTIS - HALL, ELEVADORES E CAIXA DE ESCADA</t>
        </is>
      </c>
      <c r="F2962" s="119" t="n">
        <v>46639</v>
      </c>
      <c r="G2962" s="119" t="n">
        <v>46652</v>
      </c>
      <c r="H2962" s="119" t="n">
        <v>46293</v>
      </c>
      <c r="I2962" s="4" t="n">
        <v>0</v>
      </c>
      <c r="J2962" s="4" t="n">
        <v>0</v>
      </c>
      <c r="K2962" s="4" t="n">
        <v>0</v>
      </c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B2963" s="4" t="n">
        <v>26744707</v>
      </c>
      <c r="C2963" s="4" t="inlineStr">
        <is>
          <t>GÁS</t>
        </is>
      </c>
      <c r="D2963" s="4" t="inlineStr">
        <is>
          <t>-</t>
        </is>
      </c>
      <c r="E2963" s="4" t="inlineStr">
        <is>
          <t>3º PV. PILOTIS - HALL, ELEVADORES E CAIXA DE ESCADA</t>
        </is>
      </c>
      <c r="F2963" s="119" t="n">
        <v>46639</v>
      </c>
      <c r="G2963" s="119" t="n">
        <v>46652</v>
      </c>
      <c r="H2963" s="119" t="n">
        <v>46293</v>
      </c>
      <c r="I2963" s="4" t="n">
        <v>0</v>
      </c>
      <c r="J2963" s="4" t="n">
        <v>0</v>
      </c>
      <c r="K2963" s="4" t="n">
        <v>0</v>
      </c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B2964" s="4" t="n">
        <v>26742823</v>
      </c>
      <c r="C2964" s="4" t="inlineStr">
        <is>
          <t>MONTANTES DO DRYWALL</t>
        </is>
      </c>
      <c r="D2964" s="4" t="inlineStr">
        <is>
          <t>-</t>
        </is>
      </c>
      <c r="E2964" s="4" t="inlineStr">
        <is>
          <t>26º PAV.</t>
        </is>
      </c>
      <c r="F2964" s="119" t="n">
        <v>46639</v>
      </c>
      <c r="G2964" s="119" t="n">
        <v>46646</v>
      </c>
      <c r="H2964" s="119" t="n">
        <v>46293</v>
      </c>
      <c r="I2964" s="4" t="n">
        <v>0</v>
      </c>
      <c r="J2964" s="4" t="n">
        <v>0</v>
      </c>
      <c r="K2964" s="4" t="n">
        <v>0</v>
      </c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B2965" s="4" t="n">
        <v>26745159</v>
      </c>
      <c r="C2965" s="4" t="inlineStr">
        <is>
          <t>PINTURA 2º DEMÃO</t>
        </is>
      </c>
      <c r="D2965" s="4" t="inlineStr">
        <is>
          <t>-</t>
        </is>
      </c>
      <c r="E2965" s="4" t="inlineStr">
        <is>
          <t>MEZANINO - ESCADAS LATERAIS</t>
        </is>
      </c>
      <c r="F2965" s="119" t="n">
        <v>46640</v>
      </c>
      <c r="G2965" s="119" t="n">
        <v>46651</v>
      </c>
      <c r="H2965" s="119" t="n">
        <v>46293</v>
      </c>
      <c r="I2965" s="4" t="n">
        <v>0</v>
      </c>
      <c r="J2965" s="4" t="n">
        <v>0</v>
      </c>
      <c r="K2965" s="4" t="n">
        <v>0</v>
      </c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B2966" s="4" t="n">
        <v>26707655</v>
      </c>
      <c r="C2966" s="4" t="inlineStr">
        <is>
          <t>LIMPEZA GROSSA</t>
        </is>
      </c>
      <c r="D2966" s="4" t="inlineStr">
        <is>
          <t>-</t>
        </is>
      </c>
      <c r="E2966" s="4" t="inlineStr">
        <is>
          <t>1º PAV. - TÉRREO - LOJA 09, 10, 11</t>
        </is>
      </c>
      <c r="F2966" s="119" t="n">
        <v>46640</v>
      </c>
      <c r="G2966" s="119" t="n">
        <v>46660</v>
      </c>
      <c r="H2966" s="119" t="n">
        <v>46293</v>
      </c>
      <c r="I2966" s="4" t="n">
        <v>0</v>
      </c>
      <c r="J2966" s="4" t="n">
        <v>0</v>
      </c>
      <c r="K2966" s="4" t="n">
        <v>0</v>
      </c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B2967" s="4" t="n">
        <v>26707650</v>
      </c>
      <c r="C2967" s="4" t="inlineStr">
        <is>
          <t>COMUNICAÇÃO E ALARME</t>
        </is>
      </c>
      <c r="D2967" s="4" t="inlineStr">
        <is>
          <t>-</t>
        </is>
      </c>
      <c r="E2967" s="4" t="inlineStr">
        <is>
          <t>1º PAV. - TÉRREO - LOJA 09, 10, 11</t>
        </is>
      </c>
      <c r="F2967" s="119" t="n">
        <v>46640</v>
      </c>
      <c r="G2967" s="119" t="n">
        <v>46660</v>
      </c>
      <c r="H2967" s="119" t="n">
        <v>46293</v>
      </c>
      <c r="I2967" s="4" t="n">
        <v>0</v>
      </c>
      <c r="J2967" s="4" t="n">
        <v>0</v>
      </c>
      <c r="K2967" s="4" t="n">
        <v>0</v>
      </c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B2968" s="4" t="n">
        <v>26745036</v>
      </c>
      <c r="C2968" s="4" t="inlineStr">
        <is>
          <t>ACABAMENTOS ELÉTRICOS</t>
        </is>
      </c>
      <c r="D2968" s="4" t="inlineStr">
        <is>
          <t>-</t>
        </is>
      </c>
      <c r="E2968" s="4" t="inlineStr">
        <is>
          <t>1º PAV. - TÉRREO - HALL, IS, ELEVADOR COMERCIAL</t>
        </is>
      </c>
      <c r="F2968" s="119" t="n">
        <v>46640</v>
      </c>
      <c r="G2968" s="119" t="n">
        <v>46651</v>
      </c>
      <c r="H2968" s="119" t="n">
        <v>46293</v>
      </c>
      <c r="I2968" s="4" t="n">
        <v>0</v>
      </c>
      <c r="J2968" s="4" t="n">
        <v>0</v>
      </c>
      <c r="K2968" s="4" t="n">
        <v>0</v>
      </c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B2969" s="4" t="n">
        <v>26745054</v>
      </c>
      <c r="C2969" s="4" t="inlineStr">
        <is>
          <t>CHECKLIST</t>
        </is>
      </c>
      <c r="D2969" s="4" t="inlineStr">
        <is>
          <t>-</t>
        </is>
      </c>
      <c r="E2969" s="4" t="inlineStr">
        <is>
          <t>1º PAV. - TÉRREO -  HALL RES., CIRC., ELEVADORES SOCIAIS, CAIXA DE ESCADA</t>
        </is>
      </c>
      <c r="F2969" s="119" t="n">
        <v>46643</v>
      </c>
      <c r="G2969" s="119" t="n">
        <v>46652</v>
      </c>
      <c r="H2969" s="119" t="n">
        <v>46293</v>
      </c>
      <c r="I2969" s="4" t="n">
        <v>0</v>
      </c>
      <c r="J2969" s="4" t="n">
        <v>0</v>
      </c>
      <c r="K2969" s="4" t="n">
        <v>0</v>
      </c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B2970" s="4" t="n">
        <v>26742785</v>
      </c>
      <c r="C2970" s="4" t="inlineStr">
        <is>
          <t>CONTRAPISO</t>
        </is>
      </c>
      <c r="D2970" s="4" t="inlineStr">
        <is>
          <t>-</t>
        </is>
      </c>
      <c r="E2970" s="4" t="inlineStr">
        <is>
          <t>27º PAV</t>
        </is>
      </c>
      <c r="F2970" s="119" t="n">
        <v>46643</v>
      </c>
      <c r="G2970" s="119" t="n">
        <v>46650</v>
      </c>
      <c r="H2970" s="119" t="n">
        <v>46293</v>
      </c>
      <c r="I2970" s="4" t="n">
        <v>0</v>
      </c>
      <c r="J2970" s="4" t="n">
        <v>0</v>
      </c>
      <c r="K2970" s="4" t="n">
        <v>0</v>
      </c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B2971" s="4" t="n">
        <v>26742754</v>
      </c>
      <c r="C2971" s="4" t="inlineStr">
        <is>
          <t>GÁS PISO</t>
        </is>
      </c>
      <c r="D2971" s="4" t="inlineStr">
        <is>
          <t>-</t>
        </is>
      </c>
      <c r="E2971" s="4" t="inlineStr">
        <is>
          <t>28º PAV - 1º N.COB</t>
        </is>
      </c>
      <c r="F2971" s="119" t="n">
        <v>46643</v>
      </c>
      <c r="G2971" s="119" t="n">
        <v>46652</v>
      </c>
      <c r="H2971" s="119" t="n">
        <v>46293</v>
      </c>
      <c r="I2971" s="4" t="n">
        <v>0</v>
      </c>
      <c r="J2971" s="4" t="n">
        <v>0</v>
      </c>
      <c r="K2971" s="4" t="n">
        <v>0</v>
      </c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B2972" s="4" t="n">
        <v>26742710</v>
      </c>
      <c r="C2972" s="4" t="inlineStr">
        <is>
          <t>REBOCO INTERNO</t>
        </is>
      </c>
      <c r="D2972" s="4" t="inlineStr">
        <is>
          <t>-</t>
        </is>
      </c>
      <c r="E2972" s="4" t="inlineStr">
        <is>
          <t>29º PAV - 2º N.COB</t>
        </is>
      </c>
      <c r="F2972" s="119" t="n">
        <v>46643</v>
      </c>
      <c r="G2972" s="119" t="n">
        <v>46652</v>
      </c>
      <c r="H2972" s="119" t="n">
        <v>46293</v>
      </c>
      <c r="I2972" s="4" t="n">
        <v>0</v>
      </c>
      <c r="J2972" s="4" t="n">
        <v>0</v>
      </c>
      <c r="K2972" s="4" t="n">
        <v>0</v>
      </c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B2973" s="4" t="n">
        <v>26714237</v>
      </c>
      <c r="C2973" s="4" t="inlineStr">
        <is>
          <t>PINTURA ESPALA FECHADA - FASE 1</t>
        </is>
      </c>
      <c r="D2973" s="4" t="inlineStr">
        <is>
          <t>-</t>
        </is>
      </c>
      <c r="E2973" s="4" t="inlineStr">
        <is>
          <t>FACHADA - ALAMEDA</t>
        </is>
      </c>
      <c r="F2973" s="119" t="n">
        <v>46643</v>
      </c>
      <c r="G2973" s="119" t="n">
        <v>46715</v>
      </c>
      <c r="H2973" s="119" t="n">
        <v>46293</v>
      </c>
      <c r="I2973" s="4" t="n">
        <v>0</v>
      </c>
      <c r="J2973" s="4" t="n">
        <v>0</v>
      </c>
      <c r="K2973" s="4" t="n">
        <v>0</v>
      </c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B2974" s="4" t="n">
        <v>34053127</v>
      </c>
      <c r="C2974" s="4" t="inlineStr">
        <is>
          <t>PONTOS DE ANCORAGEM INOX</t>
        </is>
      </c>
      <c r="D2974" s="4" t="inlineStr">
        <is>
          <t>-</t>
        </is>
      </c>
      <c r="E2974" s="4" t="inlineStr">
        <is>
          <t>COB</t>
        </is>
      </c>
      <c r="F2974" s="119" t="n">
        <v>46644</v>
      </c>
      <c r="G2974" s="119" t="n">
        <v>46664</v>
      </c>
      <c r="H2974" s="119" t="n">
        <v>46293</v>
      </c>
      <c r="I2974" s="4" t="n">
        <v>0</v>
      </c>
      <c r="J2974" s="4" t="n">
        <v>0</v>
      </c>
      <c r="K2974" s="4" t="n">
        <v>0</v>
      </c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B2975" s="4" t="n">
        <v>26708180</v>
      </c>
      <c r="C2975" s="4" t="inlineStr">
        <is>
          <t>GÁS PISO</t>
        </is>
      </c>
      <c r="D2975" s="4" t="inlineStr">
        <is>
          <t>-</t>
        </is>
      </c>
      <c r="E2975" s="4" t="inlineStr">
        <is>
          <t>6º SUBSOLO - LOJAS 01, 02, 03 E 04</t>
        </is>
      </c>
      <c r="F2975" s="119" t="n">
        <v>46645</v>
      </c>
      <c r="G2975" s="119" t="n">
        <v>46654</v>
      </c>
      <c r="H2975" s="119" t="n">
        <v>46293</v>
      </c>
      <c r="I2975" s="4" t="n">
        <v>0</v>
      </c>
      <c r="J2975" s="4" t="n">
        <v>0</v>
      </c>
      <c r="K2975" s="4" t="n">
        <v>0</v>
      </c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B2976" s="4" t="n">
        <v>26708152</v>
      </c>
      <c r="C2976" s="4" t="inlineStr">
        <is>
          <t>REBOCO INTERNO</t>
        </is>
      </c>
      <c r="D2976" s="4" t="inlineStr">
        <is>
          <t>-</t>
        </is>
      </c>
      <c r="E2976" s="4" t="inlineStr">
        <is>
          <t>6º SUBSOLO - LOJAS 05, 06 E 07</t>
        </is>
      </c>
      <c r="F2976" s="119" t="n">
        <v>46645</v>
      </c>
      <c r="G2976" s="119" t="n">
        <v>46654</v>
      </c>
      <c r="H2976" s="119" t="n">
        <v>46293</v>
      </c>
      <c r="I2976" s="4" t="n">
        <v>0</v>
      </c>
      <c r="J2976" s="4" t="n">
        <v>0</v>
      </c>
      <c r="K2976" s="4" t="n">
        <v>0</v>
      </c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B2977" s="4" t="n">
        <v>26744944</v>
      </c>
      <c r="C2977" s="4" t="inlineStr">
        <is>
          <t>MARCENARIA</t>
        </is>
      </c>
      <c r="D2977" s="4" t="inlineStr">
        <is>
          <t>-</t>
        </is>
      </c>
      <c r="E2977" s="4" t="inlineStr">
        <is>
          <t>1º SUBSOLO - HALL, ELEVADORES E CAIXA DE ESCADA</t>
        </is>
      </c>
      <c r="F2977" s="119" t="n">
        <v>46645</v>
      </c>
      <c r="G2977" s="119" t="n">
        <v>46653</v>
      </c>
      <c r="H2977" s="119" t="n">
        <v>46293</v>
      </c>
      <c r="I2977" s="4" t="n">
        <v>0</v>
      </c>
      <c r="J2977" s="4" t="n">
        <v>0</v>
      </c>
      <c r="K2977" s="4" t="n">
        <v>0</v>
      </c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B2978" s="4" t="n">
        <v>26259410</v>
      </c>
      <c r="C2978" s="4" t="inlineStr">
        <is>
          <t>ELEVADORES SOCIAL - 01</t>
        </is>
      </c>
      <c r="D2978" s="4" t="inlineStr">
        <is>
          <t>-</t>
        </is>
      </c>
      <c r="E2978" s="4" t="inlineStr">
        <is>
          <t>ELEVADORES</t>
        </is>
      </c>
      <c r="F2978" s="119" t="n">
        <v>46645</v>
      </c>
      <c r="G2978" s="119" t="n">
        <v>46675</v>
      </c>
      <c r="H2978" s="119" t="n">
        <v>46293</v>
      </c>
      <c r="I2978" s="4" t="n">
        <v>0</v>
      </c>
      <c r="J2978" s="4" t="n">
        <v>0</v>
      </c>
      <c r="K2978" s="4" t="n">
        <v>0</v>
      </c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B2979" s="4" t="n">
        <v>26259464</v>
      </c>
      <c r="C2979" s="4" t="inlineStr">
        <is>
          <t>ELEVADORES SOCIAL - 02</t>
        </is>
      </c>
      <c r="D2979" s="4" t="inlineStr">
        <is>
          <t>-</t>
        </is>
      </c>
      <c r="E2979" s="4" t="inlineStr">
        <is>
          <t>ELEVADORES</t>
        </is>
      </c>
      <c r="F2979" s="119" t="n">
        <v>46645</v>
      </c>
      <c r="G2979" s="119" t="n">
        <v>46675</v>
      </c>
      <c r="H2979" s="119" t="n">
        <v>46293</v>
      </c>
      <c r="I2979" s="4" t="n">
        <v>0</v>
      </c>
      <c r="J2979" s="4" t="n">
        <v>0</v>
      </c>
      <c r="K2979" s="4" t="n">
        <v>0</v>
      </c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B2980" s="4" t="n">
        <v>26750578</v>
      </c>
      <c r="C2980" s="4" t="inlineStr">
        <is>
          <t>CONTRAPISO</t>
        </is>
      </c>
      <c r="D2980" s="4" t="inlineStr">
        <is>
          <t>-</t>
        </is>
      </c>
      <c r="E2980" s="4" t="inlineStr">
        <is>
          <t>6º SUBSOLO - CAIXA DE ESCADAS E ELEVADORES</t>
        </is>
      </c>
      <c r="F2980" s="119" t="n">
        <v>46646</v>
      </c>
      <c r="G2980" s="119" t="n">
        <v>46657</v>
      </c>
      <c r="H2980" s="119" t="n">
        <v>46293</v>
      </c>
      <c r="I2980" s="4" t="n">
        <v>0</v>
      </c>
      <c r="J2980" s="4" t="n">
        <v>0</v>
      </c>
      <c r="K2980" s="4" t="n">
        <v>0</v>
      </c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B2981" s="4" t="n">
        <v>26744998</v>
      </c>
      <c r="C2981" s="4" t="inlineStr">
        <is>
          <t>REBOCO INTERNO</t>
        </is>
      </c>
      <c r="D2981" s="4" t="inlineStr">
        <is>
          <t>-</t>
        </is>
      </c>
      <c r="E2981" s="4" t="inlineStr">
        <is>
          <t>6º SUBSOLO - HALL E CIRCULAÇÃO</t>
        </is>
      </c>
      <c r="F2981" s="119" t="n">
        <v>46646</v>
      </c>
      <c r="G2981" s="119" t="n">
        <v>46657</v>
      </c>
      <c r="H2981" s="119" t="n">
        <v>46293</v>
      </c>
      <c r="I2981" s="4" t="n">
        <v>0</v>
      </c>
      <c r="J2981" s="4" t="n">
        <v>0</v>
      </c>
      <c r="K2981" s="4" t="n">
        <v>0</v>
      </c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B2982" s="4" t="n">
        <v>26790174</v>
      </c>
      <c r="C2982" s="4" t="inlineStr">
        <is>
          <t>PASSEIOS</t>
        </is>
      </c>
      <c r="D2982" s="4" t="inlineStr">
        <is>
          <t>-</t>
        </is>
      </c>
      <c r="E2982" s="4" t="inlineStr">
        <is>
          <t>6º SUBSOLO - HALL E CIRCULAÇÃO</t>
        </is>
      </c>
      <c r="F2982" s="119" t="n">
        <v>46646</v>
      </c>
      <c r="G2982" s="119" t="n">
        <v>46743</v>
      </c>
      <c r="H2982" s="119" t="n">
        <v>46293</v>
      </c>
      <c r="I2982" s="4" t="n">
        <v>0</v>
      </c>
      <c r="J2982" s="4" t="n">
        <v>0</v>
      </c>
      <c r="K2982" s="4" t="n">
        <v>0</v>
      </c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B2983" s="4" t="n">
        <v>26744951</v>
      </c>
      <c r="C2983" s="4" t="inlineStr">
        <is>
          <t>REVESTIMENTOS PORCELANATO PISO</t>
        </is>
      </c>
      <c r="D2983" s="4" t="inlineStr">
        <is>
          <t>-</t>
        </is>
      </c>
      <c r="E2983" s="4" t="inlineStr">
        <is>
          <t>3º SUBSOLO - HALL, ELVADORES E CAIXA DE ESCADA</t>
        </is>
      </c>
      <c r="F2983" s="119" t="n">
        <v>46646</v>
      </c>
      <c r="G2983" s="119" t="n">
        <v>46657</v>
      </c>
      <c r="H2983" s="119" t="n">
        <v>46293</v>
      </c>
      <c r="I2983" s="4" t="n">
        <v>0</v>
      </c>
      <c r="J2983" s="4" t="n">
        <v>0</v>
      </c>
      <c r="K2983" s="4" t="n">
        <v>0</v>
      </c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B2984" s="4" t="n">
        <v>26743162</v>
      </c>
      <c r="C2984" s="4" t="inlineStr">
        <is>
          <t>MASSA CORRIDA</t>
        </is>
      </c>
      <c r="D2984" s="4" t="inlineStr">
        <is>
          <t>-</t>
        </is>
      </c>
      <c r="E2984" s="4" t="inlineStr">
        <is>
          <t>17º PAV.</t>
        </is>
      </c>
      <c r="F2984" s="119" t="n">
        <v>46646</v>
      </c>
      <c r="G2984" s="119" t="n">
        <v>46657</v>
      </c>
      <c r="H2984" s="119" t="n">
        <v>46293</v>
      </c>
      <c r="I2984" s="4" t="n">
        <v>0</v>
      </c>
      <c r="J2984" s="4" t="n">
        <v>0</v>
      </c>
      <c r="K2984" s="4" t="n">
        <v>0</v>
      </c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B2985" s="4" t="n">
        <v>26743132</v>
      </c>
      <c r="C2985" s="4" t="inlineStr">
        <is>
          <t>FORRO</t>
        </is>
      </c>
      <c r="D2985" s="4" t="inlineStr">
        <is>
          <t>-</t>
        </is>
      </c>
      <c r="E2985" s="4" t="inlineStr">
        <is>
          <t>18º PAV.</t>
        </is>
      </c>
      <c r="F2985" s="119" t="n">
        <v>46646</v>
      </c>
      <c r="G2985" s="119" t="n">
        <v>46657</v>
      </c>
      <c r="H2985" s="119" t="n">
        <v>46293</v>
      </c>
      <c r="I2985" s="4" t="n">
        <v>0</v>
      </c>
      <c r="J2985" s="4" t="n">
        <v>0</v>
      </c>
      <c r="K2985" s="4" t="n">
        <v>0</v>
      </c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B2986" s="4" t="n">
        <v>26707615</v>
      </c>
      <c r="C2986" s="4" t="inlineStr">
        <is>
          <t>REBOCO INTERNO</t>
        </is>
      </c>
      <c r="D2986" s="4" t="inlineStr">
        <is>
          <t>-</t>
        </is>
      </c>
      <c r="E2986" s="4" t="inlineStr">
        <is>
          <t>2º PV. - LOJA 04 E 05</t>
        </is>
      </c>
      <c r="F2986" s="119" t="n">
        <v>46647</v>
      </c>
      <c r="G2986" s="119" t="n">
        <v>46667</v>
      </c>
      <c r="H2986" s="119" t="n">
        <v>46293</v>
      </c>
      <c r="I2986" s="4" t="n">
        <v>0</v>
      </c>
      <c r="J2986" s="4" t="n">
        <v>0</v>
      </c>
      <c r="K2986" s="4" t="n">
        <v>0</v>
      </c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B2987" s="4" t="n">
        <v>29845966</v>
      </c>
      <c r="C2987" s="4" t="inlineStr">
        <is>
          <t>FIAÇÃO ELÉTRICA E ILUMINAÇÃO</t>
        </is>
      </c>
      <c r="D2987" s="4" t="inlineStr">
        <is>
          <t>-</t>
        </is>
      </c>
      <c r="E2987" s="4" t="inlineStr">
        <is>
          <t>19º PAV.</t>
        </is>
      </c>
      <c r="F2987" s="119" t="n">
        <v>46647</v>
      </c>
      <c r="G2987" s="119" t="n">
        <v>46657</v>
      </c>
      <c r="H2987" s="119" t="n">
        <v>46293</v>
      </c>
      <c r="I2987" s="4" t="n">
        <v>0</v>
      </c>
      <c r="J2987" s="4" t="n">
        <v>0</v>
      </c>
      <c r="K2987" s="4" t="n">
        <v>0</v>
      </c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B2988" s="4" t="n">
        <v>29845905</v>
      </c>
      <c r="C2988" s="4" t="inlineStr">
        <is>
          <t>PRUMADA ELÉTRICA (CABOS)</t>
        </is>
      </c>
      <c r="D2988" s="4" t="inlineStr">
        <is>
          <t>-</t>
        </is>
      </c>
      <c r="E2988" s="4" t="inlineStr">
        <is>
          <t>19º PAV.</t>
        </is>
      </c>
      <c r="F2988" s="119" t="n">
        <v>46647</v>
      </c>
      <c r="G2988" s="119" t="n">
        <v>46658</v>
      </c>
      <c r="H2988" s="119" t="n">
        <v>46293</v>
      </c>
      <c r="I2988" s="4" t="n">
        <v>0</v>
      </c>
      <c r="J2988" s="4" t="n">
        <v>0</v>
      </c>
      <c r="K2988" s="4" t="n">
        <v>0</v>
      </c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B2989" s="4" t="n">
        <v>26743060</v>
      </c>
      <c r="C2989" s="4" t="inlineStr">
        <is>
          <t>BANCADAS</t>
        </is>
      </c>
      <c r="D2989" s="4" t="inlineStr">
        <is>
          <t>-</t>
        </is>
      </c>
      <c r="E2989" s="4" t="inlineStr">
        <is>
          <t>20º PAV.</t>
        </is>
      </c>
      <c r="F2989" s="119" t="n">
        <v>46647</v>
      </c>
      <c r="G2989" s="119" t="n">
        <v>46658</v>
      </c>
      <c r="H2989" s="119" t="n">
        <v>46293</v>
      </c>
      <c r="I2989" s="4" t="n">
        <v>0</v>
      </c>
      <c r="J2989" s="4" t="n">
        <v>0</v>
      </c>
      <c r="K2989" s="4" t="n">
        <v>0</v>
      </c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B2990" s="4" t="n">
        <v>26743016</v>
      </c>
      <c r="C2990" s="4" t="inlineStr">
        <is>
          <t>REVESTIMENTOS PORCELANATO PISO</t>
        </is>
      </c>
      <c r="D2990" s="4" t="inlineStr">
        <is>
          <t>-</t>
        </is>
      </c>
      <c r="E2990" s="4" t="inlineStr">
        <is>
          <t>21º PAV.</t>
        </is>
      </c>
      <c r="F2990" s="119" t="n">
        <v>46647</v>
      </c>
      <c r="G2990" s="119" t="n">
        <v>46658</v>
      </c>
      <c r="H2990" s="119" t="n">
        <v>46293</v>
      </c>
      <c r="I2990" s="4" t="n">
        <v>0</v>
      </c>
      <c r="J2990" s="4" t="n">
        <v>0</v>
      </c>
      <c r="K2990" s="4" t="n">
        <v>0</v>
      </c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B2991" s="4" t="n">
        <v>26742963</v>
      </c>
      <c r="C2991" s="4" t="inlineStr">
        <is>
          <t>REVESTIMENTO PORCELANATO PAREDE</t>
        </is>
      </c>
      <c r="D2991" s="4" t="inlineStr">
        <is>
          <t>-</t>
        </is>
      </c>
      <c r="E2991" s="4" t="inlineStr">
        <is>
          <t>22º PAV.</t>
        </is>
      </c>
      <c r="F2991" s="119" t="n">
        <v>46647</v>
      </c>
      <c r="G2991" s="119" t="n">
        <v>46658</v>
      </c>
      <c r="H2991" s="119" t="n">
        <v>46293</v>
      </c>
      <c r="I2991" s="4" t="n">
        <v>0</v>
      </c>
      <c r="J2991" s="4" t="n">
        <v>0</v>
      </c>
      <c r="K2991" s="4" t="n">
        <v>0</v>
      </c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B2992" s="4" t="n">
        <v>26742925</v>
      </c>
      <c r="C2992" s="4" t="inlineStr">
        <is>
          <t>IMPERMEABILIZAÇÃO</t>
        </is>
      </c>
      <c r="D2992" s="4" t="inlineStr">
        <is>
          <t>-</t>
        </is>
      </c>
      <c r="E2992" s="4" t="inlineStr">
        <is>
          <t>23º PAV.</t>
        </is>
      </c>
      <c r="F2992" s="119" t="n">
        <v>46647</v>
      </c>
      <c r="G2992" s="119" t="n">
        <v>46658</v>
      </c>
      <c r="H2992" s="119" t="n">
        <v>46293</v>
      </c>
      <c r="I2992" s="4" t="n">
        <v>0</v>
      </c>
      <c r="J2992" s="4" t="n">
        <v>0</v>
      </c>
      <c r="K2992" s="4" t="n">
        <v>0</v>
      </c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B2993" s="4" t="n">
        <v>26742898</v>
      </c>
      <c r="C2993" s="4" t="inlineStr">
        <is>
          <t>DRYWALL 2º FACE</t>
        </is>
      </c>
      <c r="D2993" s="4" t="inlineStr">
        <is>
          <t>-</t>
        </is>
      </c>
      <c r="E2993" s="4" t="inlineStr">
        <is>
          <t>24º PAV.</t>
        </is>
      </c>
      <c r="F2993" s="119" t="n">
        <v>46647</v>
      </c>
      <c r="G2993" s="119" t="n">
        <v>46658</v>
      </c>
      <c r="H2993" s="119" t="n">
        <v>46293</v>
      </c>
      <c r="I2993" s="4" t="n">
        <v>0</v>
      </c>
      <c r="J2993" s="4" t="n">
        <v>0</v>
      </c>
      <c r="K2993" s="4" t="n">
        <v>0</v>
      </c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B2994" s="4" t="n">
        <v>26742862</v>
      </c>
      <c r="C2994" s="4" t="inlineStr">
        <is>
          <t>DISTRIBUIÇÃO HIDROSSANITÁRIA</t>
        </is>
      </c>
      <c r="D2994" s="4" t="inlineStr">
        <is>
          <t>-</t>
        </is>
      </c>
      <c r="E2994" s="4" t="inlineStr">
        <is>
          <t>25º PAV.</t>
        </is>
      </c>
      <c r="F2994" s="119" t="n">
        <v>46647</v>
      </c>
      <c r="G2994" s="119" t="n">
        <v>46658</v>
      </c>
      <c r="H2994" s="119" t="n">
        <v>46293</v>
      </c>
      <c r="I2994" s="4" t="n">
        <v>0</v>
      </c>
      <c r="J2994" s="4" t="n">
        <v>0</v>
      </c>
      <c r="K2994" s="4" t="n">
        <v>0</v>
      </c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B2995" s="4" t="n">
        <v>26742845</v>
      </c>
      <c r="C2995" s="4" t="inlineStr">
        <is>
          <t>DISTRIBUIÇÃO ELÉTRICA / QUADRO</t>
        </is>
      </c>
      <c r="D2995" s="4" t="inlineStr">
        <is>
          <t>-</t>
        </is>
      </c>
      <c r="E2995" s="4" t="inlineStr">
        <is>
          <t>25º PAV.</t>
        </is>
      </c>
      <c r="F2995" s="119" t="n">
        <v>46647</v>
      </c>
      <c r="G2995" s="119" t="n">
        <v>46658</v>
      </c>
      <c r="H2995" s="119" t="n">
        <v>46293</v>
      </c>
      <c r="I2995" s="4" t="n">
        <v>0</v>
      </c>
      <c r="J2995" s="4" t="n">
        <v>0</v>
      </c>
      <c r="K2995" s="4" t="n">
        <v>0</v>
      </c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B2996" s="4" t="n">
        <v>26742844</v>
      </c>
      <c r="C2996" s="4" t="inlineStr">
        <is>
          <t>INFRA DE AR CONDICIONADO</t>
        </is>
      </c>
      <c r="D2996" s="4" t="inlineStr">
        <is>
          <t>-</t>
        </is>
      </c>
      <c r="E2996" s="4" t="inlineStr">
        <is>
          <t>25º PAV.</t>
        </is>
      </c>
      <c r="F2996" s="119" t="n">
        <v>46647</v>
      </c>
      <c r="G2996" s="119" t="n">
        <v>46658</v>
      </c>
      <c r="H2996" s="119" t="n">
        <v>46293</v>
      </c>
      <c r="I2996" s="4" t="n">
        <v>0</v>
      </c>
      <c r="J2996" s="4" t="n">
        <v>0</v>
      </c>
      <c r="K2996" s="4" t="n">
        <v>0</v>
      </c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B2997" s="4" t="n">
        <v>26742863</v>
      </c>
      <c r="C2997" s="4" t="inlineStr">
        <is>
          <t>GÁS PAREDE</t>
        </is>
      </c>
      <c r="D2997" s="4" t="inlineStr">
        <is>
          <t>-</t>
        </is>
      </c>
      <c r="E2997" s="4" t="inlineStr">
        <is>
          <t>25º PAV.</t>
        </is>
      </c>
      <c r="F2997" s="119" t="n">
        <v>46647</v>
      </c>
      <c r="G2997" s="119" t="n">
        <v>46658</v>
      </c>
      <c r="H2997" s="119" t="n">
        <v>46293</v>
      </c>
      <c r="I2997" s="4" t="n">
        <v>0</v>
      </c>
      <c r="J2997" s="4" t="n">
        <v>0</v>
      </c>
      <c r="K2997" s="4" t="n">
        <v>0</v>
      </c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B2998" s="4" t="n">
        <v>26742864</v>
      </c>
      <c r="C2998" s="4" t="inlineStr">
        <is>
          <t>REDE HIDROSSANITÁRIA</t>
        </is>
      </c>
      <c r="D2998" s="4" t="inlineStr">
        <is>
          <t>-</t>
        </is>
      </c>
      <c r="E2998" s="4" t="inlineStr">
        <is>
          <t>25º PAV.</t>
        </is>
      </c>
      <c r="F2998" s="119" t="n">
        <v>46647</v>
      </c>
      <c r="G2998" s="119" t="n">
        <v>46658</v>
      </c>
      <c r="H2998" s="119" t="n">
        <v>46293</v>
      </c>
      <c r="I2998" s="4" t="n">
        <v>0</v>
      </c>
      <c r="J2998" s="4" t="n">
        <v>0</v>
      </c>
      <c r="K2998" s="4" t="n">
        <v>0</v>
      </c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B2999" s="4" t="n">
        <v>26742806</v>
      </c>
      <c r="C2999" s="4" t="inlineStr">
        <is>
          <t>DRYWALL 1º FACE</t>
        </is>
      </c>
      <c r="D2999" s="4" t="inlineStr">
        <is>
          <t>-</t>
        </is>
      </c>
      <c r="E2999" s="4" t="inlineStr">
        <is>
          <t>26º PAV.</t>
        </is>
      </c>
      <c r="F2999" s="119" t="n">
        <v>46647</v>
      </c>
      <c r="G2999" s="119" t="n">
        <v>46658</v>
      </c>
      <c r="H2999" s="119" t="n">
        <v>46293</v>
      </c>
      <c r="I2999" s="4" t="n">
        <v>0</v>
      </c>
      <c r="J2999" s="4" t="n">
        <v>0</v>
      </c>
      <c r="K2999" s="4" t="n">
        <v>0</v>
      </c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B3000" s="4" t="n">
        <v>26745141</v>
      </c>
      <c r="C3000" s="4" t="inlineStr">
        <is>
          <t>ESQUADRIA DE ALUMINIO</t>
        </is>
      </c>
      <c r="D3000" s="4" t="inlineStr">
        <is>
          <t>-</t>
        </is>
      </c>
      <c r="E3000" s="4" t="inlineStr">
        <is>
          <t>2º PV. - ESCADAS LATERAIS</t>
        </is>
      </c>
      <c r="F3000" s="119" t="n">
        <v>46650</v>
      </c>
      <c r="G3000" s="119" t="n">
        <v>46659</v>
      </c>
      <c r="H3000" s="119" t="n">
        <v>46293</v>
      </c>
      <c r="I3000" s="4" t="n">
        <v>0</v>
      </c>
      <c r="J3000" s="4" t="n">
        <v>0</v>
      </c>
      <c r="K3000" s="4" t="n">
        <v>0</v>
      </c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B3001" s="4" t="n">
        <v>26750548</v>
      </c>
      <c r="C3001" s="4" t="inlineStr">
        <is>
          <t>REVESTIMENTOS PORCELANATO PISO</t>
        </is>
      </c>
      <c r="D3001" s="4" t="inlineStr">
        <is>
          <t>-</t>
        </is>
      </c>
      <c r="E3001" s="4" t="inlineStr">
        <is>
          <t>3º SUBSOLO - ÁREAS TÉCNICAS</t>
        </is>
      </c>
      <c r="F3001" s="119" t="n">
        <v>46651</v>
      </c>
      <c r="G3001" s="119" t="n">
        <v>46657</v>
      </c>
      <c r="H3001" s="119" t="n">
        <v>46293</v>
      </c>
      <c r="I3001" s="4" t="n">
        <v>0</v>
      </c>
      <c r="J3001" s="4" t="n">
        <v>0</v>
      </c>
      <c r="K3001" s="4" t="n">
        <v>0</v>
      </c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B3002" s="4" t="n">
        <v>26745174</v>
      </c>
      <c r="C3002" s="4" t="inlineStr">
        <is>
          <t>LIMPEZA GROSSA</t>
        </is>
      </c>
      <c r="D3002" s="4" t="inlineStr">
        <is>
          <t>-</t>
        </is>
      </c>
      <c r="E3002" s="4" t="inlineStr">
        <is>
          <t>1º SUBSOLO - ESCADAS LATERAIS</t>
        </is>
      </c>
      <c r="F3002" s="119" t="n">
        <v>46651</v>
      </c>
      <c r="G3002" s="119" t="n">
        <v>46660</v>
      </c>
      <c r="H3002" s="119" t="n">
        <v>46293</v>
      </c>
      <c r="I3002" s="4" t="n">
        <v>0</v>
      </c>
      <c r="J3002" s="4" t="n">
        <v>0</v>
      </c>
      <c r="K3002" s="4" t="n">
        <v>0</v>
      </c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B3003" s="4" t="n">
        <v>26744753</v>
      </c>
      <c r="C3003" s="4" t="inlineStr">
        <is>
          <t>DRYWALL</t>
        </is>
      </c>
      <c r="D3003" s="4" t="inlineStr">
        <is>
          <t>-</t>
        </is>
      </c>
      <c r="E3003" s="4" t="inlineStr">
        <is>
          <t>3º PV. PILOTIS - MERCADO E MASSAGEM</t>
        </is>
      </c>
      <c r="F3003" s="119" t="n">
        <v>46651</v>
      </c>
      <c r="G3003" s="119" t="n">
        <v>46659</v>
      </c>
      <c r="H3003" s="119" t="n">
        <v>46293</v>
      </c>
      <c r="I3003" s="4" t="n">
        <v>0</v>
      </c>
      <c r="J3003" s="4" t="n">
        <v>0</v>
      </c>
      <c r="K3003" s="4" t="n">
        <v>0</v>
      </c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B3004" s="4" t="n">
        <v>26742786</v>
      </c>
      <c r="C3004" s="4" t="inlineStr">
        <is>
          <t>MONTANTES DO DRYWALL</t>
        </is>
      </c>
      <c r="D3004" s="4" t="inlineStr">
        <is>
          <t>-</t>
        </is>
      </c>
      <c r="E3004" s="4" t="inlineStr">
        <is>
          <t>27º PAV</t>
        </is>
      </c>
      <c r="F3004" s="119" t="n">
        <v>46651</v>
      </c>
      <c r="G3004" s="119" t="n">
        <v>46658</v>
      </c>
      <c r="H3004" s="119" t="n">
        <v>46293</v>
      </c>
      <c r="I3004" s="4" t="n">
        <v>0</v>
      </c>
      <c r="J3004" s="4" t="n">
        <v>0</v>
      </c>
      <c r="K3004" s="4" t="n">
        <v>0</v>
      </c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B3005" s="4" t="n">
        <v>26745160</v>
      </c>
      <c r="C3005" s="4" t="inlineStr">
        <is>
          <t>ACABAMENTOS ELÉTRICOS</t>
        </is>
      </c>
      <c r="D3005" s="4" t="inlineStr">
        <is>
          <t>-</t>
        </is>
      </c>
      <c r="E3005" s="4" t="inlineStr">
        <is>
          <t>MEZANINO - ESCADAS LATERAIS</t>
        </is>
      </c>
      <c r="F3005" s="119" t="n">
        <v>46652</v>
      </c>
      <c r="G3005" s="119" t="n">
        <v>46661</v>
      </c>
      <c r="H3005" s="119" t="n">
        <v>46293</v>
      </c>
      <c r="I3005" s="4" t="n">
        <v>0</v>
      </c>
      <c r="J3005" s="4" t="n">
        <v>0</v>
      </c>
      <c r="K3005" s="4" t="n">
        <v>0</v>
      </c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B3006" s="4" t="n">
        <v>26707675</v>
      </c>
      <c r="C3006" s="4" t="inlineStr">
        <is>
          <t>LIMPEZA FINA</t>
        </is>
      </c>
      <c r="D3006" s="4" t="inlineStr">
        <is>
          <t>-</t>
        </is>
      </c>
      <c r="E3006" s="4" t="inlineStr">
        <is>
          <t>1º PAV. - TÉRREO - LOJA 06, 07, 08</t>
        </is>
      </c>
      <c r="F3006" s="119" t="n">
        <v>46652</v>
      </c>
      <c r="G3006" s="119" t="n">
        <v>46665</v>
      </c>
      <c r="H3006" s="119" t="n">
        <v>46293</v>
      </c>
      <c r="I3006" s="4" t="n">
        <v>0</v>
      </c>
      <c r="J3006" s="4" t="n">
        <v>0</v>
      </c>
      <c r="K3006" s="4" t="n">
        <v>0</v>
      </c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B3007" s="4" t="n">
        <v>26745037</v>
      </c>
      <c r="C3007" s="4" t="inlineStr">
        <is>
          <t>PINTURA 3º DEMÃO</t>
        </is>
      </c>
      <c r="D3007" s="4" t="inlineStr">
        <is>
          <t>-</t>
        </is>
      </c>
      <c r="E3007" s="4" t="inlineStr">
        <is>
          <t>1º PAV. - TÉRREO - HALL, IS, ELEVADOR COMERCIAL</t>
        </is>
      </c>
      <c r="F3007" s="119" t="n">
        <v>46652</v>
      </c>
      <c r="G3007" s="119" t="n">
        <v>46661</v>
      </c>
      <c r="H3007" s="119" t="n">
        <v>46293</v>
      </c>
      <c r="I3007" s="4" t="n">
        <v>0</v>
      </c>
      <c r="J3007" s="4" t="n">
        <v>0</v>
      </c>
      <c r="K3007" s="4" t="n">
        <v>0</v>
      </c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B3008" s="4" t="n">
        <v>26707593</v>
      </c>
      <c r="C3008" s="4" t="inlineStr">
        <is>
          <t>PRUMADA DE INCÊNDIO</t>
        </is>
      </c>
      <c r="D3008" s="4" t="inlineStr">
        <is>
          <t>-</t>
        </is>
      </c>
      <c r="E3008" s="4" t="inlineStr">
        <is>
          <t>2º PV. - LOJA 06, 07</t>
        </is>
      </c>
      <c r="F3008" s="119" t="n">
        <v>46652</v>
      </c>
      <c r="G3008" s="119" t="n">
        <v>46673</v>
      </c>
      <c r="H3008" s="119" t="n">
        <v>46293</v>
      </c>
      <c r="I3008" s="4" t="n">
        <v>0</v>
      </c>
      <c r="J3008" s="4" t="n">
        <v>0</v>
      </c>
      <c r="K3008" s="4" t="n">
        <v>0</v>
      </c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B3009" s="4" t="n">
        <v>26707573</v>
      </c>
      <c r="C3009" s="4" t="inlineStr">
        <is>
          <t>ALVENARIA</t>
        </is>
      </c>
      <c r="D3009" s="4" t="inlineStr">
        <is>
          <t>-</t>
        </is>
      </c>
      <c r="E3009" s="4" t="inlineStr">
        <is>
          <t>2º PV. - LOJA 08, 09 E 10</t>
        </is>
      </c>
      <c r="F3009" s="119" t="n">
        <v>46652</v>
      </c>
      <c r="G3009" s="119" t="n">
        <v>46682</v>
      </c>
      <c r="H3009" s="119" t="n">
        <v>46293</v>
      </c>
      <c r="I3009" s="4" t="n">
        <v>0</v>
      </c>
      <c r="J3009" s="4" t="n">
        <v>0</v>
      </c>
      <c r="K3009" s="4" t="n">
        <v>0</v>
      </c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B3010" s="4" t="n">
        <v>26744706</v>
      </c>
      <c r="C3010" s="4" t="inlineStr">
        <is>
          <t>SHAFT INTERNO INST. HIDRAÚLICAS</t>
        </is>
      </c>
      <c r="D3010" s="4" t="inlineStr">
        <is>
          <t>-</t>
        </is>
      </c>
      <c r="E3010" s="4" t="inlineStr">
        <is>
          <t>3º PV. PILOTIS - HALL, ELEVADORES E CAIXA DE ESCADA</t>
        </is>
      </c>
      <c r="F3010" s="119" t="n">
        <v>46653</v>
      </c>
      <c r="G3010" s="119" t="n">
        <v>46666</v>
      </c>
      <c r="H3010" s="119" t="n">
        <v>46293</v>
      </c>
      <c r="I3010" s="4" t="n">
        <v>0</v>
      </c>
      <c r="J3010" s="4" t="n">
        <v>0</v>
      </c>
      <c r="K3010" s="4" t="n">
        <v>0</v>
      </c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B3011" s="4" t="n">
        <v>26742748</v>
      </c>
      <c r="C3011" s="4" t="inlineStr">
        <is>
          <t>CONTRAPISO</t>
        </is>
      </c>
      <c r="D3011" s="4" t="inlineStr">
        <is>
          <t>-</t>
        </is>
      </c>
      <c r="E3011" s="4" t="inlineStr">
        <is>
          <t>28º PAV - 1º N.COB</t>
        </is>
      </c>
      <c r="F3011" s="119" t="n">
        <v>46653</v>
      </c>
      <c r="G3011" s="119" t="n">
        <v>46660</v>
      </c>
      <c r="H3011" s="119" t="n">
        <v>46293</v>
      </c>
      <c r="I3011" s="4" t="n">
        <v>0</v>
      </c>
      <c r="J3011" s="4" t="n">
        <v>0</v>
      </c>
      <c r="K3011" s="4" t="n">
        <v>0</v>
      </c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B3012" s="4" t="n">
        <v>26742717</v>
      </c>
      <c r="C3012" s="4" t="inlineStr">
        <is>
          <t>GÁS PISO</t>
        </is>
      </c>
      <c r="D3012" s="4" t="inlineStr">
        <is>
          <t>-</t>
        </is>
      </c>
      <c r="E3012" s="4" t="inlineStr">
        <is>
          <t>29º PAV - 2º N.COB</t>
        </is>
      </c>
      <c r="F3012" s="119" t="n">
        <v>46653</v>
      </c>
      <c r="G3012" s="119" t="n">
        <v>46664</v>
      </c>
      <c r="H3012" s="119" t="n">
        <v>46293</v>
      </c>
      <c r="I3012" s="4" t="n">
        <v>0</v>
      </c>
      <c r="J3012" s="4" t="n">
        <v>0</v>
      </c>
      <c r="K3012" s="4" t="n">
        <v>0</v>
      </c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B3013" s="4" t="n">
        <v>26744945</v>
      </c>
      <c r="C3013" s="4" t="inlineStr">
        <is>
          <t>PINTURA 2º DEMÃO</t>
        </is>
      </c>
      <c r="D3013" s="4" t="inlineStr">
        <is>
          <t>-</t>
        </is>
      </c>
      <c r="E3013" s="4" t="inlineStr">
        <is>
          <t>1º SUBSOLO - HALL, ELEVADORES E CAIXA DE ESCADA</t>
        </is>
      </c>
      <c r="F3013" s="119" t="n">
        <v>46654</v>
      </c>
      <c r="G3013" s="119" t="n">
        <v>46664</v>
      </c>
      <c r="H3013" s="119" t="n">
        <v>46293</v>
      </c>
      <c r="I3013" s="4" t="n">
        <v>0</v>
      </c>
      <c r="J3013" s="4" t="n">
        <v>0</v>
      </c>
      <c r="K3013" s="4" t="n">
        <v>0</v>
      </c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B3014" s="4" t="n">
        <v>26743701</v>
      </c>
      <c r="C3014" s="4" t="inlineStr">
        <is>
          <t>LIMPEZA GROSSA</t>
        </is>
      </c>
      <c r="D3014" s="4" t="inlineStr">
        <is>
          <t>-</t>
        </is>
      </c>
      <c r="E3014" s="4" t="inlineStr">
        <is>
          <t>MEZANINO</t>
        </is>
      </c>
      <c r="F3014" s="119" t="n">
        <v>46654</v>
      </c>
      <c r="G3014" s="119" t="n">
        <v>46675</v>
      </c>
      <c r="H3014" s="119" t="n">
        <v>46293</v>
      </c>
      <c r="I3014" s="4" t="n">
        <v>0</v>
      </c>
      <c r="J3014" s="4" t="n">
        <v>0</v>
      </c>
      <c r="K3014" s="4" t="n">
        <v>0</v>
      </c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B3015" s="4" t="n">
        <v>26708181</v>
      </c>
      <c r="C3015" s="4" t="inlineStr">
        <is>
          <t>CONTRAPISO</t>
        </is>
      </c>
      <c r="D3015" s="4" t="inlineStr">
        <is>
          <t>-</t>
        </is>
      </c>
      <c r="E3015" s="4" t="inlineStr">
        <is>
          <t>6º SUBSOLO - LOJAS 01, 02, 03 E 04</t>
        </is>
      </c>
      <c r="F3015" s="119" t="n">
        <v>46657</v>
      </c>
      <c r="G3015" s="119" t="n">
        <v>46666</v>
      </c>
      <c r="H3015" s="119" t="n">
        <v>46293</v>
      </c>
      <c r="I3015" s="4" t="n">
        <v>0</v>
      </c>
      <c r="J3015" s="4" t="n">
        <v>0</v>
      </c>
      <c r="K3015" s="4" t="n">
        <v>0</v>
      </c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B3016" s="4" t="n">
        <v>26708147</v>
      </c>
      <c r="C3016" s="4" t="inlineStr">
        <is>
          <t>GÁS PISO</t>
        </is>
      </c>
      <c r="D3016" s="4" t="inlineStr">
        <is>
          <t>-</t>
        </is>
      </c>
      <c r="E3016" s="4" t="inlineStr">
        <is>
          <t>6º SUBSOLO - LOJAS 05, 06 E 07</t>
        </is>
      </c>
      <c r="F3016" s="119" t="n">
        <v>46657</v>
      </c>
      <c r="G3016" s="119" t="n">
        <v>46666</v>
      </c>
      <c r="H3016" s="119" t="n">
        <v>46293</v>
      </c>
      <c r="I3016" s="4" t="n">
        <v>0</v>
      </c>
      <c r="J3016" s="4" t="n">
        <v>0</v>
      </c>
      <c r="K3016" s="4" t="n">
        <v>0</v>
      </c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B3017" s="4" t="n">
        <v>26750575</v>
      </c>
      <c r="C3017" s="4" t="inlineStr">
        <is>
          <t>REVESTIMENTOS PORCELANATO PISO</t>
        </is>
      </c>
      <c r="D3017" s="4" t="inlineStr">
        <is>
          <t>-</t>
        </is>
      </c>
      <c r="E3017" s="4" t="inlineStr">
        <is>
          <t>6º SUBSOLO - CAIXA DE ESCADAS E ELEVADORES</t>
        </is>
      </c>
      <c r="F3017" s="119" t="n">
        <v>46658</v>
      </c>
      <c r="G3017" s="119" t="n">
        <v>46667</v>
      </c>
      <c r="H3017" s="119" t="n">
        <v>46293</v>
      </c>
      <c r="I3017" s="4" t="n">
        <v>0</v>
      </c>
      <c r="J3017" s="4" t="n">
        <v>0</v>
      </c>
      <c r="K3017" s="4" t="n">
        <v>0</v>
      </c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B3018" s="4" t="n">
        <v>26744999</v>
      </c>
      <c r="C3018" s="4" t="inlineStr">
        <is>
          <t>CONTRAPISO</t>
        </is>
      </c>
      <c r="D3018" s="4" t="inlineStr">
        <is>
          <t>-</t>
        </is>
      </c>
      <c r="E3018" s="4" t="inlineStr">
        <is>
          <t>6º SUBSOLO - HALL E CIRCULAÇÃO</t>
        </is>
      </c>
      <c r="F3018" s="119" t="n">
        <v>46658</v>
      </c>
      <c r="G3018" s="119" t="n">
        <v>46666</v>
      </c>
      <c r="H3018" s="119" t="n">
        <v>46293</v>
      </c>
      <c r="I3018" s="4" t="n">
        <v>0</v>
      </c>
      <c r="J3018" s="4" t="n">
        <v>0</v>
      </c>
      <c r="K3018" s="4" t="n">
        <v>0</v>
      </c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B3019" s="4" t="n">
        <v>26743750</v>
      </c>
      <c r="C3019" s="4" t="inlineStr">
        <is>
          <t>POLIMENTO DE PISO</t>
        </is>
      </c>
      <c r="D3019" s="4" t="inlineStr">
        <is>
          <t>-</t>
        </is>
      </c>
      <c r="E3019" s="4" t="inlineStr">
        <is>
          <t>3º SUBSOLO</t>
        </is>
      </c>
      <c r="F3019" s="119" t="n">
        <v>46658</v>
      </c>
      <c r="G3019" s="119" t="n">
        <v>46688</v>
      </c>
      <c r="H3019" s="119" t="n">
        <v>46293</v>
      </c>
      <c r="I3019" s="4" t="n">
        <v>0</v>
      </c>
      <c r="J3019" s="4" t="n">
        <v>0</v>
      </c>
      <c r="K3019" s="4" t="n">
        <v>0</v>
      </c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B3020" s="4" t="n">
        <v>26744952</v>
      </c>
      <c r="C3020" s="4" t="inlineStr">
        <is>
          <t>FIAÇÃO ELÉTRICA</t>
        </is>
      </c>
      <c r="D3020" s="4" t="inlineStr">
        <is>
          <t>-</t>
        </is>
      </c>
      <c r="E3020" s="4" t="inlineStr">
        <is>
          <t>3º SUBSOLO - HALL, ELVADORES E CAIXA DE ESCADA</t>
        </is>
      </c>
      <c r="F3020" s="119" t="n">
        <v>46658</v>
      </c>
      <c r="G3020" s="119" t="n">
        <v>46667</v>
      </c>
      <c r="H3020" s="119" t="n">
        <v>46293</v>
      </c>
      <c r="I3020" s="4" t="n">
        <v>0</v>
      </c>
      <c r="J3020" s="4" t="n">
        <v>0</v>
      </c>
      <c r="K3020" s="4" t="n">
        <v>0</v>
      </c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B3021" s="4" t="n">
        <v>26750549</v>
      </c>
      <c r="C3021" s="4" t="inlineStr">
        <is>
          <t>REVESTIMENTO PORCELANATO PAREDE</t>
        </is>
      </c>
      <c r="D3021" s="4" t="inlineStr">
        <is>
          <t>-</t>
        </is>
      </c>
      <c r="E3021" s="4" t="inlineStr">
        <is>
          <t>3º SUBSOLO - ÁREAS TÉCNICAS</t>
        </is>
      </c>
      <c r="F3021" s="119" t="n">
        <v>46658</v>
      </c>
      <c r="G3021" s="119" t="n">
        <v>46664</v>
      </c>
      <c r="H3021" s="119" t="n">
        <v>46293</v>
      </c>
      <c r="I3021" s="4" t="n">
        <v>0</v>
      </c>
      <c r="J3021" s="4" t="n">
        <v>0</v>
      </c>
      <c r="K3021" s="4" t="n">
        <v>0</v>
      </c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B3022" s="4" t="n">
        <v>26743734</v>
      </c>
      <c r="C3022" s="4" t="inlineStr">
        <is>
          <t>PINTURA</t>
        </is>
      </c>
      <c r="D3022" s="4" t="inlineStr">
        <is>
          <t>-</t>
        </is>
      </c>
      <c r="E3022" s="4" t="inlineStr">
        <is>
          <t>2º SUBSOLO</t>
        </is>
      </c>
      <c r="F3022" s="119" t="n">
        <v>46658</v>
      </c>
      <c r="G3022" s="119" t="n">
        <v>46688</v>
      </c>
      <c r="H3022" s="119" t="n">
        <v>46293</v>
      </c>
      <c r="I3022" s="4" t="n">
        <v>0</v>
      </c>
      <c r="J3022" s="4" t="n">
        <v>0</v>
      </c>
      <c r="K3022" s="4" t="n">
        <v>0</v>
      </c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B3023" s="4" t="n">
        <v>26750528</v>
      </c>
      <c r="C3023" s="4" t="inlineStr">
        <is>
          <t>ESQUADRIAS DE ALUMÍNIO</t>
        </is>
      </c>
      <c r="D3023" s="4" t="inlineStr">
        <is>
          <t>-</t>
        </is>
      </c>
      <c r="E3023" s="4" t="inlineStr">
        <is>
          <t>2º SUBSOLO - CAIXA DE ESCADA E ELEVADORES</t>
        </is>
      </c>
      <c r="F3023" s="119" t="n">
        <v>46658</v>
      </c>
      <c r="G3023" s="119" t="n">
        <v>46667</v>
      </c>
      <c r="H3023" s="119" t="n">
        <v>46293</v>
      </c>
      <c r="I3023" s="4" t="n">
        <v>0</v>
      </c>
      <c r="J3023" s="4" t="n">
        <v>0</v>
      </c>
      <c r="K3023" s="4" t="n">
        <v>0</v>
      </c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B3024" s="4" t="n">
        <v>26743726</v>
      </c>
      <c r="C3024" s="4" t="inlineStr">
        <is>
          <t>FIAÇÃO ELÉTRICA E ILUMINAÇÃO</t>
        </is>
      </c>
      <c r="D3024" s="4" t="inlineStr">
        <is>
          <t>-</t>
        </is>
      </c>
      <c r="E3024" s="4" t="inlineStr">
        <is>
          <t>1º SUBSOLO</t>
        </is>
      </c>
      <c r="F3024" s="119" t="n">
        <v>46658</v>
      </c>
      <c r="G3024" s="119" t="n">
        <v>46686</v>
      </c>
      <c r="H3024" s="119" t="n">
        <v>46293</v>
      </c>
      <c r="I3024" s="4" t="n">
        <v>0</v>
      </c>
      <c r="J3024" s="4" t="n">
        <v>0</v>
      </c>
      <c r="K3024" s="4" t="n">
        <v>0</v>
      </c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B3025" s="4" t="n">
        <v>29845885</v>
      </c>
      <c r="C3025" s="4" t="inlineStr">
        <is>
          <t>PRUMADA ELÉTRICA (CABOS)</t>
        </is>
      </c>
      <c r="D3025" s="4" t="inlineStr">
        <is>
          <t>-</t>
        </is>
      </c>
      <c r="E3025" s="4" t="inlineStr">
        <is>
          <t>1º SUBSOLO</t>
        </is>
      </c>
      <c r="F3025" s="119" t="n">
        <v>46658</v>
      </c>
      <c r="G3025" s="119" t="n">
        <v>46664</v>
      </c>
      <c r="H3025" s="119" t="n">
        <v>46293</v>
      </c>
      <c r="I3025" s="4" t="n">
        <v>0</v>
      </c>
      <c r="J3025" s="4" t="n">
        <v>0</v>
      </c>
      <c r="K3025" s="4" t="n">
        <v>0</v>
      </c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B3026" s="4" t="n">
        <v>36118608</v>
      </c>
      <c r="C3026" s="4" t="inlineStr">
        <is>
          <t>INSTALAÇÃO DE PCF (FOLHAS)</t>
        </is>
      </c>
      <c r="D3026" s="4" t="inlineStr">
        <is>
          <t>-</t>
        </is>
      </c>
      <c r="E3026" s="4" t="inlineStr">
        <is>
          <t>1º SUBSOLO</t>
        </is>
      </c>
      <c r="F3026" s="119" t="n">
        <v>46658</v>
      </c>
      <c r="G3026" s="119" t="n">
        <v>46671</v>
      </c>
      <c r="H3026" s="119" t="n">
        <v>46293</v>
      </c>
      <c r="I3026" s="4" t="n">
        <v>0</v>
      </c>
      <c r="J3026" s="4" t="n">
        <v>0</v>
      </c>
      <c r="K3026" s="4" t="n">
        <v>0</v>
      </c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B3027" s="4" t="n">
        <v>26707592</v>
      </c>
      <c r="C3027" s="4" t="inlineStr">
        <is>
          <t>PRUMADA HIDROSSANITÁRIA</t>
        </is>
      </c>
      <c r="D3027" s="4" t="inlineStr">
        <is>
          <t>-</t>
        </is>
      </c>
      <c r="E3027" s="4" t="inlineStr">
        <is>
          <t>2º PV. - LOJA 06, 07</t>
        </is>
      </c>
      <c r="F3027" s="119" t="n">
        <v>46658</v>
      </c>
      <c r="G3027" s="119" t="n">
        <v>46679</v>
      </c>
      <c r="H3027" s="119" t="n">
        <v>46293</v>
      </c>
      <c r="I3027" s="4" t="n">
        <v>0</v>
      </c>
      <c r="J3027" s="4" t="n">
        <v>0</v>
      </c>
      <c r="K3027" s="4" t="n">
        <v>0</v>
      </c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B3028" s="4" t="n">
        <v>26743163</v>
      </c>
      <c r="C3028" s="4" t="inlineStr">
        <is>
          <t>PINTURA 1º DEMÃO</t>
        </is>
      </c>
      <c r="D3028" s="4" t="inlineStr">
        <is>
          <t>-</t>
        </is>
      </c>
      <c r="E3028" s="4" t="inlineStr">
        <is>
          <t>17º PAV.</t>
        </is>
      </c>
      <c r="F3028" s="119" t="n">
        <v>46658</v>
      </c>
      <c r="G3028" s="119" t="n">
        <v>46667</v>
      </c>
      <c r="H3028" s="119" t="n">
        <v>46293</v>
      </c>
      <c r="I3028" s="4" t="n">
        <v>0</v>
      </c>
      <c r="J3028" s="4" t="n">
        <v>0</v>
      </c>
      <c r="K3028" s="4" t="n">
        <v>0</v>
      </c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B3029" s="4" t="n">
        <v>26743125</v>
      </c>
      <c r="C3029" s="4" t="inlineStr">
        <is>
          <t>MASSA CORRIDA</t>
        </is>
      </c>
      <c r="D3029" s="4" t="inlineStr">
        <is>
          <t>-</t>
        </is>
      </c>
      <c r="E3029" s="4" t="inlineStr">
        <is>
          <t>18º PAV.</t>
        </is>
      </c>
      <c r="F3029" s="119" t="n">
        <v>46658</v>
      </c>
      <c r="G3029" s="119" t="n">
        <v>46667</v>
      </c>
      <c r="H3029" s="119" t="n">
        <v>46293</v>
      </c>
      <c r="I3029" s="4" t="n">
        <v>0</v>
      </c>
      <c r="J3029" s="4" t="n">
        <v>0</v>
      </c>
      <c r="K3029" s="4" t="n">
        <v>0</v>
      </c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B3030" s="4" t="n">
        <v>26743095</v>
      </c>
      <c r="C3030" s="4" t="inlineStr">
        <is>
          <t>FORRO</t>
        </is>
      </c>
      <c r="D3030" s="4" t="inlineStr">
        <is>
          <t>-</t>
        </is>
      </c>
      <c r="E3030" s="4" t="inlineStr">
        <is>
          <t>19º PAV.</t>
        </is>
      </c>
      <c r="F3030" s="119" t="n">
        <v>46658</v>
      </c>
      <c r="G3030" s="119" t="n">
        <v>46667</v>
      </c>
      <c r="H3030" s="119" t="n">
        <v>46293</v>
      </c>
      <c r="I3030" s="4" t="n">
        <v>0</v>
      </c>
      <c r="J3030" s="4" t="n">
        <v>0</v>
      </c>
      <c r="K3030" s="4" t="n">
        <v>0</v>
      </c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B3031" s="4" t="n">
        <v>26707630</v>
      </c>
      <c r="C3031" s="4" t="inlineStr">
        <is>
          <t>DRYWALL</t>
        </is>
      </c>
      <c r="D3031" s="4" t="inlineStr">
        <is>
          <t>-</t>
        </is>
      </c>
      <c r="E3031" s="4" t="inlineStr">
        <is>
          <t>2º PV. - LOJA 01, 02 E 03</t>
        </is>
      </c>
      <c r="F3031" s="119" t="n">
        <v>46659</v>
      </c>
      <c r="G3031" s="119" t="n">
        <v>46680</v>
      </c>
      <c r="H3031" s="119" t="n">
        <v>46293</v>
      </c>
      <c r="I3031" s="4" t="n">
        <v>0</v>
      </c>
      <c r="J3031" s="4" t="n">
        <v>0</v>
      </c>
      <c r="K3031" s="4" t="n">
        <v>0</v>
      </c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B3032" s="4" t="n">
        <v>29845967</v>
      </c>
      <c r="C3032" s="4" t="inlineStr">
        <is>
          <t>FIAÇÃO ELÉTRICA E ILUMINAÇÃO</t>
        </is>
      </c>
      <c r="D3032" s="4" t="inlineStr">
        <is>
          <t>-</t>
        </is>
      </c>
      <c r="E3032" s="4" t="inlineStr">
        <is>
          <t>20º PAV.</t>
        </is>
      </c>
      <c r="F3032" s="119" t="n">
        <v>46659</v>
      </c>
      <c r="G3032" s="119" t="n">
        <v>46667</v>
      </c>
      <c r="H3032" s="119" t="n">
        <v>46293</v>
      </c>
      <c r="I3032" s="4" t="n">
        <v>0</v>
      </c>
      <c r="J3032" s="4" t="n">
        <v>0</v>
      </c>
      <c r="K3032" s="4" t="n">
        <v>0</v>
      </c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B3033" s="4" t="n">
        <v>29845906</v>
      </c>
      <c r="C3033" s="4" t="inlineStr">
        <is>
          <t>PRUMADA ELÉTRICA (CABOS)</t>
        </is>
      </c>
      <c r="D3033" s="4" t="inlineStr">
        <is>
          <t>-</t>
        </is>
      </c>
      <c r="E3033" s="4" t="inlineStr">
        <is>
          <t>20º PAV.</t>
        </is>
      </c>
      <c r="F3033" s="119" t="n">
        <v>46659</v>
      </c>
      <c r="G3033" s="119" t="n">
        <v>46668</v>
      </c>
      <c r="H3033" s="119" t="n">
        <v>46293</v>
      </c>
      <c r="I3033" s="4" t="n">
        <v>0</v>
      </c>
      <c r="J3033" s="4" t="n">
        <v>0</v>
      </c>
      <c r="K3033" s="4" t="n">
        <v>0</v>
      </c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B3034" s="4" t="n">
        <v>26743023</v>
      </c>
      <c r="C3034" s="4" t="inlineStr">
        <is>
          <t>BANCADAS</t>
        </is>
      </c>
      <c r="D3034" s="4" t="inlineStr">
        <is>
          <t>-</t>
        </is>
      </c>
      <c r="E3034" s="4" t="inlineStr">
        <is>
          <t>21º PAV.</t>
        </is>
      </c>
      <c r="F3034" s="119" t="n">
        <v>46659</v>
      </c>
      <c r="G3034" s="119" t="n">
        <v>46668</v>
      </c>
      <c r="H3034" s="119" t="n">
        <v>46293</v>
      </c>
      <c r="I3034" s="4" t="n">
        <v>0</v>
      </c>
      <c r="J3034" s="4" t="n">
        <v>0</v>
      </c>
      <c r="K3034" s="4" t="n">
        <v>0</v>
      </c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B3035" s="4" t="n">
        <v>26742979</v>
      </c>
      <c r="C3035" s="4" t="inlineStr">
        <is>
          <t>REVESTIMENTOS PORCELANATO PISO</t>
        </is>
      </c>
      <c r="D3035" s="4" t="inlineStr">
        <is>
          <t>-</t>
        </is>
      </c>
      <c r="E3035" s="4" t="inlineStr">
        <is>
          <t>22º PAV.</t>
        </is>
      </c>
      <c r="F3035" s="119" t="n">
        <v>46659</v>
      </c>
      <c r="G3035" s="119" t="n">
        <v>46668</v>
      </c>
      <c r="H3035" s="119" t="n">
        <v>46293</v>
      </c>
      <c r="I3035" s="4" t="n">
        <v>0</v>
      </c>
      <c r="J3035" s="4" t="n">
        <v>0</v>
      </c>
      <c r="K3035" s="4" t="n">
        <v>0</v>
      </c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B3036" s="4" t="n">
        <v>26742926</v>
      </c>
      <c r="C3036" s="4" t="inlineStr">
        <is>
          <t>REVESTIMENTO PORCELANATO PAREDE</t>
        </is>
      </c>
      <c r="D3036" s="4" t="inlineStr">
        <is>
          <t>-</t>
        </is>
      </c>
      <c r="E3036" s="4" t="inlineStr">
        <is>
          <t>23º PAV.</t>
        </is>
      </c>
      <c r="F3036" s="119" t="n">
        <v>46659</v>
      </c>
      <c r="G3036" s="119" t="n">
        <v>46668</v>
      </c>
      <c r="H3036" s="119" t="n">
        <v>46293</v>
      </c>
      <c r="I3036" s="4" t="n">
        <v>0</v>
      </c>
      <c r="J3036" s="4" t="n">
        <v>0</v>
      </c>
      <c r="K3036" s="4" t="n">
        <v>0</v>
      </c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B3037" s="4" t="n">
        <v>26742888</v>
      </c>
      <c r="C3037" s="4" t="inlineStr">
        <is>
          <t>IMPERMEABILIZAÇÃO</t>
        </is>
      </c>
      <c r="D3037" s="4" t="inlineStr">
        <is>
          <t>-</t>
        </is>
      </c>
      <c r="E3037" s="4" t="inlineStr">
        <is>
          <t>24º PAV.</t>
        </is>
      </c>
      <c r="F3037" s="119" t="n">
        <v>46659</v>
      </c>
      <c r="G3037" s="119" t="n">
        <v>46668</v>
      </c>
      <c r="H3037" s="119" t="n">
        <v>46293</v>
      </c>
      <c r="I3037" s="4" t="n">
        <v>0</v>
      </c>
      <c r="J3037" s="4" t="n">
        <v>0</v>
      </c>
      <c r="K3037" s="4" t="n">
        <v>0</v>
      </c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B3038" s="4" t="n">
        <v>26742861</v>
      </c>
      <c r="C3038" s="4" t="inlineStr">
        <is>
          <t>DRYWALL 2º FACE</t>
        </is>
      </c>
      <c r="D3038" s="4" t="inlineStr">
        <is>
          <t>-</t>
        </is>
      </c>
      <c r="E3038" s="4" t="inlineStr">
        <is>
          <t>25º PAV.</t>
        </is>
      </c>
      <c r="F3038" s="119" t="n">
        <v>46659</v>
      </c>
      <c r="G3038" s="119" t="n">
        <v>46668</v>
      </c>
      <c r="H3038" s="119" t="n">
        <v>46293</v>
      </c>
      <c r="I3038" s="4" t="n">
        <v>0</v>
      </c>
      <c r="J3038" s="4" t="n">
        <v>0</v>
      </c>
      <c r="K3038" s="4" t="n">
        <v>0</v>
      </c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B3039" s="4" t="n">
        <v>26742825</v>
      </c>
      <c r="C3039" s="4" t="inlineStr">
        <is>
          <t>DISTRIBUIÇÃO HIDROSSANITÁRIA</t>
        </is>
      </c>
      <c r="D3039" s="4" t="inlineStr">
        <is>
          <t>-</t>
        </is>
      </c>
      <c r="E3039" s="4" t="inlineStr">
        <is>
          <t>26º PAV.</t>
        </is>
      </c>
      <c r="F3039" s="119" t="n">
        <v>46659</v>
      </c>
      <c r="G3039" s="119" t="n">
        <v>46668</v>
      </c>
      <c r="H3039" s="119" t="n">
        <v>46293</v>
      </c>
      <c r="I3039" s="4" t="n">
        <v>0</v>
      </c>
      <c r="J3039" s="4" t="n">
        <v>0</v>
      </c>
      <c r="K3039" s="4" t="n">
        <v>0</v>
      </c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B3040" s="4" t="n">
        <v>26742808</v>
      </c>
      <c r="C3040" s="4" t="inlineStr">
        <is>
          <t>DISTRIBUIÇÃO ELÉTRICA / QUADRO</t>
        </is>
      </c>
      <c r="D3040" s="4" t="inlineStr">
        <is>
          <t>-</t>
        </is>
      </c>
      <c r="E3040" s="4" t="inlineStr">
        <is>
          <t>26º PAV.</t>
        </is>
      </c>
      <c r="F3040" s="119" t="n">
        <v>46659</v>
      </c>
      <c r="G3040" s="119" t="n">
        <v>46668</v>
      </c>
      <c r="H3040" s="119" t="n">
        <v>46293</v>
      </c>
      <c r="I3040" s="4" t="n">
        <v>0</v>
      </c>
      <c r="J3040" s="4" t="n">
        <v>0</v>
      </c>
      <c r="K3040" s="4" t="n">
        <v>0</v>
      </c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B3041" s="4" t="n">
        <v>26742807</v>
      </c>
      <c r="C3041" s="4" t="inlineStr">
        <is>
          <t>INFRA DE AR CONDICIONADO</t>
        </is>
      </c>
      <c r="D3041" s="4" t="inlineStr">
        <is>
          <t>-</t>
        </is>
      </c>
      <c r="E3041" s="4" t="inlineStr">
        <is>
          <t>26º PAV.</t>
        </is>
      </c>
      <c r="F3041" s="119" t="n">
        <v>46659</v>
      </c>
      <c r="G3041" s="119" t="n">
        <v>46668</v>
      </c>
      <c r="H3041" s="119" t="n">
        <v>46293</v>
      </c>
      <c r="I3041" s="4" t="n">
        <v>0</v>
      </c>
      <c r="J3041" s="4" t="n">
        <v>0</v>
      </c>
      <c r="K3041" s="4" t="n">
        <v>0</v>
      </c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B3042" s="4" t="n">
        <v>26742826</v>
      </c>
      <c r="C3042" s="4" t="inlineStr">
        <is>
          <t>GÁS PAREDE</t>
        </is>
      </c>
      <c r="D3042" s="4" t="inlineStr">
        <is>
          <t>-</t>
        </is>
      </c>
      <c r="E3042" s="4" t="inlineStr">
        <is>
          <t>26º PAV.</t>
        </is>
      </c>
      <c r="F3042" s="119" t="n">
        <v>46659</v>
      </c>
      <c r="G3042" s="119" t="n">
        <v>46668</v>
      </c>
      <c r="H3042" s="119" t="n">
        <v>46293</v>
      </c>
      <c r="I3042" s="4" t="n">
        <v>0</v>
      </c>
      <c r="J3042" s="4" t="n">
        <v>0</v>
      </c>
      <c r="K3042" s="4" t="n">
        <v>0</v>
      </c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B3043" s="4" t="n">
        <v>26742827</v>
      </c>
      <c r="C3043" s="4" t="inlineStr">
        <is>
          <t>REDE HIDROSSANITÁRIA</t>
        </is>
      </c>
      <c r="D3043" s="4" t="inlineStr">
        <is>
          <t>-</t>
        </is>
      </c>
      <c r="E3043" s="4" t="inlineStr">
        <is>
          <t>26º PAV.</t>
        </is>
      </c>
      <c r="F3043" s="119" t="n">
        <v>46659</v>
      </c>
      <c r="G3043" s="119" t="n">
        <v>46668</v>
      </c>
      <c r="H3043" s="119" t="n">
        <v>46293</v>
      </c>
      <c r="I3043" s="4" t="n">
        <v>0</v>
      </c>
      <c r="J3043" s="4" t="n">
        <v>0</v>
      </c>
      <c r="K3043" s="4" t="n">
        <v>0</v>
      </c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B3044" s="4" t="n">
        <v>26742769</v>
      </c>
      <c r="C3044" s="4" t="inlineStr">
        <is>
          <t>DRYWALL 1º FACE</t>
        </is>
      </c>
      <c r="D3044" s="4" t="inlineStr">
        <is>
          <t>-</t>
        </is>
      </c>
      <c r="E3044" s="4" t="inlineStr">
        <is>
          <t>27º PAV</t>
        </is>
      </c>
      <c r="F3044" s="119" t="n">
        <v>46659</v>
      </c>
      <c r="G3044" s="119" t="n">
        <v>46668</v>
      </c>
      <c r="H3044" s="119" t="n">
        <v>46293</v>
      </c>
      <c r="I3044" s="4" t="n">
        <v>0</v>
      </c>
      <c r="J3044" s="4" t="n">
        <v>0</v>
      </c>
      <c r="K3044" s="4" t="n">
        <v>0</v>
      </c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B3045" s="4" t="n">
        <v>26744899</v>
      </c>
      <c r="C3045" s="4" t="inlineStr">
        <is>
          <t>INSTALAÇÕES ELÉTRICAS</t>
        </is>
      </c>
      <c r="D3045" s="4" t="inlineStr">
        <is>
          <t>-</t>
        </is>
      </c>
      <c r="E3045" s="4" t="inlineStr">
        <is>
          <t>PAVIMENTO TÉCNICO</t>
        </is>
      </c>
      <c r="F3045" s="119" t="n">
        <v>46659</v>
      </c>
      <c r="G3045" s="119" t="n">
        <v>46687</v>
      </c>
      <c r="H3045" s="119" t="n">
        <v>46293</v>
      </c>
      <c r="I3045" s="4" t="n">
        <v>0</v>
      </c>
      <c r="J3045" s="4" t="n">
        <v>0</v>
      </c>
      <c r="K3045" s="4" t="n">
        <v>0</v>
      </c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B3046" s="4" t="n">
        <v>26744913</v>
      </c>
      <c r="C3046" s="4" t="inlineStr">
        <is>
          <t>INSTALAÇÕES HIDRÁULICAS</t>
        </is>
      </c>
      <c r="D3046" s="4" t="inlineStr">
        <is>
          <t>-</t>
        </is>
      </c>
      <c r="E3046" s="4" t="inlineStr">
        <is>
          <t>PAVIMENTO TÉCNICO</t>
        </is>
      </c>
      <c r="F3046" s="119" t="n">
        <v>46659</v>
      </c>
      <c r="G3046" s="119" t="n">
        <v>46687</v>
      </c>
      <c r="H3046" s="119" t="n">
        <v>46293</v>
      </c>
      <c r="I3046" s="4" t="n">
        <v>0</v>
      </c>
      <c r="J3046" s="4" t="n">
        <v>0</v>
      </c>
      <c r="K3046" s="4" t="n">
        <v>0</v>
      </c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B3047" s="4" t="n">
        <v>26744914</v>
      </c>
      <c r="C3047" s="4" t="inlineStr">
        <is>
          <t>INSTALAÇÕES INCÊNDIO</t>
        </is>
      </c>
      <c r="D3047" s="4" t="inlineStr">
        <is>
          <t>-</t>
        </is>
      </c>
      <c r="E3047" s="4" t="inlineStr">
        <is>
          <t>PAVIMENTO TÉCNICO</t>
        </is>
      </c>
      <c r="F3047" s="119" t="n">
        <v>46659</v>
      </c>
      <c r="G3047" s="119" t="n">
        <v>46687</v>
      </c>
      <c r="H3047" s="119" t="n">
        <v>46293</v>
      </c>
      <c r="I3047" s="4" t="n">
        <v>0</v>
      </c>
      <c r="J3047" s="4" t="n">
        <v>0</v>
      </c>
      <c r="K3047" s="4" t="n">
        <v>0</v>
      </c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B3048" s="4" t="n">
        <v>26744915</v>
      </c>
      <c r="C3048" s="4" t="inlineStr">
        <is>
          <t>INSTALAÇÕES ESPECIAIS</t>
        </is>
      </c>
      <c r="D3048" s="4" t="inlineStr">
        <is>
          <t>-</t>
        </is>
      </c>
      <c r="E3048" s="4" t="inlineStr">
        <is>
          <t>PAVIMENTO TÉCNICO</t>
        </is>
      </c>
      <c r="F3048" s="119" t="n">
        <v>46659</v>
      </c>
      <c r="G3048" s="119" t="n">
        <v>46687</v>
      </c>
      <c r="H3048" s="119" t="n">
        <v>46293</v>
      </c>
      <c r="I3048" s="4" t="n">
        <v>0</v>
      </c>
      <c r="J3048" s="4" t="n">
        <v>0</v>
      </c>
      <c r="K3048" s="4" t="n">
        <v>0</v>
      </c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B3049" s="4" t="n">
        <v>36118370</v>
      </c>
      <c r="C3049" s="4" t="inlineStr">
        <is>
          <t>INSTALAÇÕES ELÉTRICAS</t>
        </is>
      </c>
      <c r="D3049" s="4" t="inlineStr">
        <is>
          <t>-</t>
        </is>
      </c>
      <c r="E3049" s="4" t="inlineStr">
        <is>
          <t>6º SUBSOLO - ÁREAS TÉCNICAS</t>
        </is>
      </c>
      <c r="F3049" s="119" t="n">
        <v>46660</v>
      </c>
      <c r="G3049" s="119" t="n">
        <v>46681</v>
      </c>
      <c r="H3049" s="119" t="n">
        <v>46293</v>
      </c>
      <c r="I3049" s="4" t="n">
        <v>0</v>
      </c>
      <c r="J3049" s="4" t="n">
        <v>0</v>
      </c>
      <c r="K3049" s="4" t="n">
        <v>0</v>
      </c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B3050" s="4" t="n">
        <v>26745142</v>
      </c>
      <c r="C3050" s="4" t="inlineStr">
        <is>
          <t>LIMPEZA GROSSA</t>
        </is>
      </c>
      <c r="D3050" s="4" t="inlineStr">
        <is>
          <t>-</t>
        </is>
      </c>
      <c r="E3050" s="4" t="inlineStr">
        <is>
          <t>2º PV. - ESCADAS LATERAIS</t>
        </is>
      </c>
      <c r="F3050" s="119" t="n">
        <v>46660</v>
      </c>
      <c r="G3050" s="119" t="n">
        <v>46671</v>
      </c>
      <c r="H3050" s="119" t="n">
        <v>46293</v>
      </c>
      <c r="I3050" s="4" t="n">
        <v>0</v>
      </c>
      <c r="J3050" s="4" t="n">
        <v>0</v>
      </c>
      <c r="K3050" s="4" t="n">
        <v>0</v>
      </c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B3051" s="4" t="n">
        <v>26745175</v>
      </c>
      <c r="C3051" s="4" t="inlineStr">
        <is>
          <t>PINTURA 2º DEMÃO</t>
        </is>
      </c>
      <c r="D3051" s="4" t="inlineStr">
        <is>
          <t>-</t>
        </is>
      </c>
      <c r="E3051" s="4" t="inlineStr">
        <is>
          <t>1º SUBSOLO - ESCADAS LATERAIS</t>
        </is>
      </c>
      <c r="F3051" s="119" t="n">
        <v>46661</v>
      </c>
      <c r="G3051" s="119" t="n">
        <v>46673</v>
      </c>
      <c r="H3051" s="119" t="n">
        <v>46293</v>
      </c>
      <c r="I3051" s="4" t="n">
        <v>0</v>
      </c>
      <c r="J3051" s="4" t="n">
        <v>0</v>
      </c>
      <c r="K3051" s="4" t="n">
        <v>0</v>
      </c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B3052" s="4" t="n">
        <v>26707656</v>
      </c>
      <c r="C3052" s="4" t="inlineStr">
        <is>
          <t>PINTURA 2º DEMÃO</t>
        </is>
      </c>
      <c r="D3052" s="4" t="inlineStr">
        <is>
          <t>-</t>
        </is>
      </c>
      <c r="E3052" s="4" t="inlineStr">
        <is>
          <t>1º PAV. - TÉRREO - LOJA 09, 10, 11</t>
        </is>
      </c>
      <c r="F3052" s="119" t="n">
        <v>46661</v>
      </c>
      <c r="G3052" s="119" t="n">
        <v>46682</v>
      </c>
      <c r="H3052" s="119" t="n">
        <v>46293</v>
      </c>
      <c r="I3052" s="4" t="n">
        <v>0</v>
      </c>
      <c r="J3052" s="4" t="n">
        <v>0</v>
      </c>
      <c r="K3052" s="4" t="n">
        <v>0</v>
      </c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B3053" s="4" t="n">
        <v>26742749</v>
      </c>
      <c r="C3053" s="4" t="inlineStr">
        <is>
          <t>MONTANTES DO DRYWALL</t>
        </is>
      </c>
      <c r="D3053" s="4" t="inlineStr">
        <is>
          <t>-</t>
        </is>
      </c>
      <c r="E3053" s="4" t="inlineStr">
        <is>
          <t>28º PAV - 1º N.COB</t>
        </is>
      </c>
      <c r="F3053" s="119" t="n">
        <v>46661</v>
      </c>
      <c r="G3053" s="119" t="n">
        <v>46668</v>
      </c>
      <c r="H3053" s="119" t="n">
        <v>46293</v>
      </c>
      <c r="I3053" s="4" t="n">
        <v>0</v>
      </c>
      <c r="J3053" s="4" t="n">
        <v>0</v>
      </c>
      <c r="K3053" s="4" t="n">
        <v>0</v>
      </c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B3054" s="4" t="n">
        <v>26745161</v>
      </c>
      <c r="C3054" s="4" t="inlineStr">
        <is>
          <t>GUARDA- CORPO</t>
        </is>
      </c>
      <c r="D3054" s="4" t="inlineStr">
        <is>
          <t>-</t>
        </is>
      </c>
      <c r="E3054" s="4" t="inlineStr">
        <is>
          <t>MEZANINO - ESCADAS LATERAIS</t>
        </is>
      </c>
      <c r="F3054" s="119" t="n">
        <v>46664</v>
      </c>
      <c r="G3054" s="119" t="n">
        <v>46674</v>
      </c>
      <c r="H3054" s="119" t="n">
        <v>46293</v>
      </c>
      <c r="I3054" s="4" t="n">
        <v>0</v>
      </c>
      <c r="J3054" s="4" t="n">
        <v>0</v>
      </c>
      <c r="K3054" s="4" t="n">
        <v>0</v>
      </c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B3055" s="4" t="n">
        <v>26745038</v>
      </c>
      <c r="C3055" s="4" t="inlineStr">
        <is>
          <t>LIMPEZA FINA</t>
        </is>
      </c>
      <c r="D3055" s="4" t="inlineStr">
        <is>
          <t>-</t>
        </is>
      </c>
      <c r="E3055" s="4" t="inlineStr">
        <is>
          <t>1º PAV. - TÉRREO - HALL, IS, ELEVADOR COMERCIAL</t>
        </is>
      </c>
      <c r="F3055" s="119" t="n">
        <v>46664</v>
      </c>
      <c r="G3055" s="119" t="n">
        <v>46674</v>
      </c>
      <c r="H3055" s="119" t="n">
        <v>46293</v>
      </c>
      <c r="I3055" s="4" t="n">
        <v>0</v>
      </c>
      <c r="J3055" s="4" t="n">
        <v>0</v>
      </c>
      <c r="K3055" s="4" t="n">
        <v>0</v>
      </c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B3056" s="4" t="n">
        <v>26750545</v>
      </c>
      <c r="C3056" s="4" t="inlineStr">
        <is>
          <t>FORRO</t>
        </is>
      </c>
      <c r="D3056" s="4" t="inlineStr">
        <is>
          <t>-</t>
        </is>
      </c>
      <c r="E3056" s="4" t="inlineStr">
        <is>
          <t>3º SUBSOLO - ÁREAS TÉCNICAS</t>
        </is>
      </c>
      <c r="F3056" s="119" t="n">
        <v>46665</v>
      </c>
      <c r="G3056" s="119" t="n">
        <v>46671</v>
      </c>
      <c r="H3056" s="119" t="n">
        <v>46293</v>
      </c>
      <c r="I3056" s="4" t="n">
        <v>0</v>
      </c>
      <c r="J3056" s="4" t="n">
        <v>0</v>
      </c>
      <c r="K3056" s="4" t="n">
        <v>0</v>
      </c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B3057" s="4" t="n">
        <v>26744946</v>
      </c>
      <c r="C3057" s="4" t="inlineStr">
        <is>
          <t>ACABAMENTOS ELÉTRICOS</t>
        </is>
      </c>
      <c r="D3057" s="4" t="inlineStr">
        <is>
          <t>-</t>
        </is>
      </c>
      <c r="E3057" s="4" t="inlineStr">
        <is>
          <t>1º SUBSOLO - HALL, ELEVADORES E CAIXA DE ESCADA</t>
        </is>
      </c>
      <c r="F3057" s="119" t="n">
        <v>46665</v>
      </c>
      <c r="G3057" s="119" t="n">
        <v>46674</v>
      </c>
      <c r="H3057" s="119" t="n">
        <v>46293</v>
      </c>
      <c r="I3057" s="4" t="n">
        <v>0</v>
      </c>
      <c r="J3057" s="4" t="n">
        <v>0</v>
      </c>
      <c r="K3057" s="4" t="n">
        <v>0</v>
      </c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B3058" s="4" t="n">
        <v>26744393</v>
      </c>
      <c r="C3058" s="4" t="inlineStr">
        <is>
          <t>DECK</t>
        </is>
      </c>
      <c r="D3058" s="4" t="inlineStr">
        <is>
          <t>-</t>
        </is>
      </c>
      <c r="E3058" s="4" t="inlineStr">
        <is>
          <t>3º PV. PILOTIS - PISCINA DESCOBERTA E DECK</t>
        </is>
      </c>
      <c r="F3058" s="119" t="n">
        <v>46665</v>
      </c>
      <c r="G3058" s="119" t="n">
        <v>46714</v>
      </c>
      <c r="H3058" s="119" t="n">
        <v>46293</v>
      </c>
      <c r="I3058" s="4" t="n">
        <v>0</v>
      </c>
      <c r="J3058" s="4" t="n">
        <v>0</v>
      </c>
      <c r="K3058" s="4" t="n">
        <v>0</v>
      </c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B3059" s="4" t="n">
        <v>26742711</v>
      </c>
      <c r="C3059" s="4" t="inlineStr">
        <is>
          <t>CONTRAPISO</t>
        </is>
      </c>
      <c r="D3059" s="4" t="inlineStr">
        <is>
          <t>-</t>
        </is>
      </c>
      <c r="E3059" s="4" t="inlineStr">
        <is>
          <t>29º PAV - 2º N.COB</t>
        </is>
      </c>
      <c r="F3059" s="119" t="n">
        <v>46665</v>
      </c>
      <c r="G3059" s="119" t="n">
        <v>46673</v>
      </c>
      <c r="H3059" s="119" t="n">
        <v>46293</v>
      </c>
      <c r="I3059" s="4" t="n">
        <v>0</v>
      </c>
      <c r="J3059" s="4" t="n">
        <v>0</v>
      </c>
      <c r="K3059" s="4" t="n">
        <v>0</v>
      </c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B3060" s="4" t="n">
        <v>26707676</v>
      </c>
      <c r="C3060" s="4" t="inlineStr">
        <is>
          <t>CHECKLIST</t>
        </is>
      </c>
      <c r="D3060" s="4" t="inlineStr">
        <is>
          <t>-</t>
        </is>
      </c>
      <c r="E3060" s="4" t="inlineStr">
        <is>
          <t>1º PAV. - TÉRREO - LOJA 06, 07, 08</t>
        </is>
      </c>
      <c r="F3060" s="119" t="n">
        <v>46666</v>
      </c>
      <c r="G3060" s="119" t="n">
        <v>46680</v>
      </c>
      <c r="H3060" s="119" t="n">
        <v>46293</v>
      </c>
      <c r="I3060" s="4" t="n">
        <v>0</v>
      </c>
      <c r="J3060" s="4" t="n">
        <v>0</v>
      </c>
      <c r="K3060" s="4" t="n">
        <v>0</v>
      </c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B3061" s="4" t="n">
        <v>26708186</v>
      </c>
      <c r="C3061" s="4" t="inlineStr">
        <is>
          <t>MONTANTES DO DRYWALL</t>
        </is>
      </c>
      <c r="D3061" s="4" t="inlineStr">
        <is>
          <t>-</t>
        </is>
      </c>
      <c r="E3061" s="4" t="inlineStr">
        <is>
          <t>6º SUBSOLO - LOJAS 01, 02, 03 E 04</t>
        </is>
      </c>
      <c r="F3061" s="119" t="n">
        <v>46667</v>
      </c>
      <c r="G3061" s="119" t="n">
        <v>46679</v>
      </c>
      <c r="H3061" s="119" t="n">
        <v>46293</v>
      </c>
      <c r="I3061" s="4" t="n">
        <v>0</v>
      </c>
      <c r="J3061" s="4" t="n">
        <v>0</v>
      </c>
      <c r="K3061" s="4" t="n">
        <v>0</v>
      </c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B3062" s="4" t="n">
        <v>26708148</v>
      </c>
      <c r="C3062" s="4" t="inlineStr">
        <is>
          <t>CONTRAPISO</t>
        </is>
      </c>
      <c r="D3062" s="4" t="inlineStr">
        <is>
          <t>-</t>
        </is>
      </c>
      <c r="E3062" s="4" t="inlineStr">
        <is>
          <t>6º SUBSOLO - LOJAS 05, 06 E 07</t>
        </is>
      </c>
      <c r="F3062" s="119" t="n">
        <v>46667</v>
      </c>
      <c r="G3062" s="119" t="n">
        <v>46679</v>
      </c>
      <c r="H3062" s="119" t="n">
        <v>46293</v>
      </c>
      <c r="I3062" s="4" t="n">
        <v>0</v>
      </c>
      <c r="J3062" s="4" t="n">
        <v>0</v>
      </c>
      <c r="K3062" s="4" t="n">
        <v>0</v>
      </c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B3063" s="4" t="n">
        <v>26744996</v>
      </c>
      <c r="C3063" s="4" t="inlineStr">
        <is>
          <t>REVESTIMENTOS PORCELANATO PISO</t>
        </is>
      </c>
      <c r="D3063" s="4" t="inlineStr">
        <is>
          <t>-</t>
        </is>
      </c>
      <c r="E3063" s="4" t="inlineStr">
        <is>
          <t>6º SUBSOLO - HALL E CIRCULAÇÃO</t>
        </is>
      </c>
      <c r="F3063" s="119" t="n">
        <v>46667</v>
      </c>
      <c r="G3063" s="119" t="n">
        <v>46678</v>
      </c>
      <c r="H3063" s="119" t="n">
        <v>46293</v>
      </c>
      <c r="I3063" s="4" t="n">
        <v>0</v>
      </c>
      <c r="J3063" s="4" t="n">
        <v>0</v>
      </c>
      <c r="K3063" s="4" t="n">
        <v>0</v>
      </c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B3064" s="4" t="n">
        <v>26744386</v>
      </c>
      <c r="C3064" s="4" t="inlineStr">
        <is>
          <t>INSTALAÇÕES ELÉTRICAS</t>
        </is>
      </c>
      <c r="D3064" s="4" t="inlineStr">
        <is>
          <t>-</t>
        </is>
      </c>
      <c r="E3064" s="4" t="inlineStr">
        <is>
          <t>1º PAV. - TÉRREO ALAMEDA</t>
        </is>
      </c>
      <c r="F3064" s="119" t="n">
        <v>46667</v>
      </c>
      <c r="G3064" s="119" t="n">
        <v>46805</v>
      </c>
      <c r="H3064" s="119" t="n">
        <v>46293</v>
      </c>
      <c r="I3064" s="4" t="n">
        <v>0</v>
      </c>
      <c r="J3064" s="4" t="n">
        <v>0</v>
      </c>
      <c r="K3064" s="4" t="n">
        <v>0</v>
      </c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B3065" s="4" t="n">
        <v>26744709</v>
      </c>
      <c r="C3065" s="4" t="inlineStr">
        <is>
          <t>CONTRAMARCO</t>
        </is>
      </c>
      <c r="D3065" s="4" t="inlineStr">
        <is>
          <t>-</t>
        </is>
      </c>
      <c r="E3065" s="4" t="inlineStr">
        <is>
          <t>3º PV. PILOTIS - HALL, ELEVADORES E CAIXA DE ESCADA</t>
        </is>
      </c>
      <c r="F3065" s="119" t="n">
        <v>46667</v>
      </c>
      <c r="G3065" s="119" t="n">
        <v>46688</v>
      </c>
      <c r="H3065" s="119" t="n">
        <v>46293</v>
      </c>
      <c r="I3065" s="4" t="n">
        <v>0</v>
      </c>
      <c r="J3065" s="4" t="n">
        <v>0</v>
      </c>
      <c r="K3065" s="4" t="n">
        <v>0</v>
      </c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B3066" s="4" t="n">
        <v>26714249</v>
      </c>
      <c r="C3066" s="4" t="inlineStr">
        <is>
          <t>PINTURA ESPALA FECHADA - FASE 2</t>
        </is>
      </c>
      <c r="D3066" s="4" t="inlineStr">
        <is>
          <t>-</t>
        </is>
      </c>
      <c r="E3066" s="4" t="inlineStr">
        <is>
          <t>FACHADA - OLYMPUS</t>
        </is>
      </c>
      <c r="F3066" s="119" t="n">
        <v>46667</v>
      </c>
      <c r="G3066" s="119" t="n">
        <v>46742</v>
      </c>
      <c r="H3066" s="119" t="n">
        <v>46293</v>
      </c>
      <c r="I3066" s="4" t="n">
        <v>0</v>
      </c>
      <c r="J3066" s="4" t="n">
        <v>0</v>
      </c>
      <c r="K3066" s="4" t="n">
        <v>0</v>
      </c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B3067" s="4" t="n">
        <v>26750576</v>
      </c>
      <c r="C3067" s="4" t="inlineStr">
        <is>
          <t>FIAÇÃO ELÉTRICA</t>
        </is>
      </c>
      <c r="D3067" s="4" t="inlineStr">
        <is>
          <t>-</t>
        </is>
      </c>
      <c r="E3067" s="4" t="inlineStr">
        <is>
          <t>6º SUBSOLO - CAIXA DE ESCADAS E ELEVADORES</t>
        </is>
      </c>
      <c r="F3067" s="119" t="n">
        <v>46668</v>
      </c>
      <c r="G3067" s="119" t="n">
        <v>46679</v>
      </c>
      <c r="H3067" s="119" t="n">
        <v>46293</v>
      </c>
      <c r="I3067" s="4" t="n">
        <v>0</v>
      </c>
      <c r="J3067" s="4" t="n">
        <v>0</v>
      </c>
      <c r="K3067" s="4" t="n">
        <v>0</v>
      </c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B3068" s="4" t="n">
        <v>26744955</v>
      </c>
      <c r="C3068" s="4" t="inlineStr">
        <is>
          <t>FORRO</t>
        </is>
      </c>
      <c r="D3068" s="4" t="inlineStr">
        <is>
          <t>-</t>
        </is>
      </c>
      <c r="E3068" s="4" t="inlineStr">
        <is>
          <t>3º SUBSOLO - HALL, ELVADORES E CAIXA DE ESCADA</t>
        </is>
      </c>
      <c r="F3068" s="119" t="n">
        <v>46668</v>
      </c>
      <c r="G3068" s="119" t="n">
        <v>46680</v>
      </c>
      <c r="H3068" s="119" t="n">
        <v>46293</v>
      </c>
      <c r="I3068" s="4" t="n">
        <v>0</v>
      </c>
      <c r="J3068" s="4" t="n">
        <v>0</v>
      </c>
      <c r="K3068" s="4" t="n">
        <v>0</v>
      </c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B3069" s="4" t="n">
        <v>26750524</v>
      </c>
      <c r="C3069" s="4" t="inlineStr">
        <is>
          <t>PINTURA 1º DEMÃO</t>
        </is>
      </c>
      <c r="D3069" s="4" t="inlineStr">
        <is>
          <t>-</t>
        </is>
      </c>
      <c r="E3069" s="4" t="inlineStr">
        <is>
          <t>2º SUBSOLO - CAIXA DE ESCADA E ELEVADORES</t>
        </is>
      </c>
      <c r="F3069" s="119" t="n">
        <v>46668</v>
      </c>
      <c r="G3069" s="119" t="n">
        <v>46680</v>
      </c>
      <c r="H3069" s="119" t="n">
        <v>46293</v>
      </c>
      <c r="I3069" s="4" t="n">
        <v>0</v>
      </c>
      <c r="J3069" s="4" t="n">
        <v>0</v>
      </c>
      <c r="K3069" s="4" t="n">
        <v>0</v>
      </c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B3070" s="4" t="n">
        <v>29844630</v>
      </c>
      <c r="C3070" s="4" t="inlineStr">
        <is>
          <t>PRUMADA ELÉTRICA (INFRA)</t>
        </is>
      </c>
      <c r="D3070" s="4" t="inlineStr">
        <is>
          <t>-</t>
        </is>
      </c>
      <c r="E3070" s="4" t="inlineStr">
        <is>
          <t>1º PAV. - TÉRREO ALAMEDA</t>
        </is>
      </c>
      <c r="F3070" s="119" t="n">
        <v>46668</v>
      </c>
      <c r="G3070" s="119" t="n">
        <v>46680</v>
      </c>
      <c r="H3070" s="119" t="n">
        <v>46293</v>
      </c>
      <c r="I3070" s="4" t="n">
        <v>0</v>
      </c>
      <c r="J3070" s="4" t="n">
        <v>0</v>
      </c>
      <c r="K3070" s="4" t="n">
        <v>0</v>
      </c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B3071" s="4" t="n">
        <v>26707616</v>
      </c>
      <c r="C3071" s="4" t="inlineStr">
        <is>
          <t>MONTANTES DO DRYWALL</t>
        </is>
      </c>
      <c r="D3071" s="4" t="inlineStr">
        <is>
          <t>-</t>
        </is>
      </c>
      <c r="E3071" s="4" t="inlineStr">
        <is>
          <t>2º PV. - LOJA 04 E 05</t>
        </is>
      </c>
      <c r="F3071" s="119" t="n">
        <v>46668</v>
      </c>
      <c r="G3071" s="119" t="n">
        <v>46689</v>
      </c>
      <c r="H3071" s="119" t="n">
        <v>46293</v>
      </c>
      <c r="I3071" s="4" t="n">
        <v>0</v>
      </c>
      <c r="J3071" s="4" t="n">
        <v>0</v>
      </c>
      <c r="K3071" s="4" t="n">
        <v>0</v>
      </c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B3072" s="4" t="n">
        <v>26743126</v>
      </c>
      <c r="C3072" s="4" t="inlineStr">
        <is>
          <t>PINTURA 1º DEMÃO</t>
        </is>
      </c>
      <c r="D3072" s="4" t="inlineStr">
        <is>
          <t>-</t>
        </is>
      </c>
      <c r="E3072" s="4" t="inlineStr">
        <is>
          <t>18º PAV.</t>
        </is>
      </c>
      <c r="F3072" s="119" t="n">
        <v>46668</v>
      </c>
      <c r="G3072" s="119" t="n">
        <v>46680</v>
      </c>
      <c r="H3072" s="119" t="n">
        <v>46293</v>
      </c>
      <c r="I3072" s="4" t="n">
        <v>0</v>
      </c>
      <c r="J3072" s="4" t="n">
        <v>0</v>
      </c>
      <c r="K3072" s="4" t="n">
        <v>0</v>
      </c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B3073" s="4" t="n">
        <v>26743088</v>
      </c>
      <c r="C3073" s="4" t="inlineStr">
        <is>
          <t>MASSA CORRIDA</t>
        </is>
      </c>
      <c r="D3073" s="4" t="inlineStr">
        <is>
          <t>-</t>
        </is>
      </c>
      <c r="E3073" s="4" t="inlineStr">
        <is>
          <t>19º PAV.</t>
        </is>
      </c>
      <c r="F3073" s="119" t="n">
        <v>46668</v>
      </c>
      <c r="G3073" s="119" t="n">
        <v>46680</v>
      </c>
      <c r="H3073" s="119" t="n">
        <v>46293</v>
      </c>
      <c r="I3073" s="4" t="n">
        <v>0</v>
      </c>
      <c r="J3073" s="4" t="n">
        <v>0</v>
      </c>
      <c r="K3073" s="4" t="n">
        <v>0</v>
      </c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B3074" s="4" t="n">
        <v>26743058</v>
      </c>
      <c r="C3074" s="4" t="inlineStr">
        <is>
          <t>FORRO</t>
        </is>
      </c>
      <c r="D3074" s="4" t="inlineStr">
        <is>
          <t>-</t>
        </is>
      </c>
      <c r="E3074" s="4" t="inlineStr">
        <is>
          <t>20º PAV.</t>
        </is>
      </c>
      <c r="F3074" s="119" t="n">
        <v>46668</v>
      </c>
      <c r="G3074" s="119" t="n">
        <v>46680</v>
      </c>
      <c r="H3074" s="119" t="n">
        <v>46293</v>
      </c>
      <c r="I3074" s="4" t="n">
        <v>0</v>
      </c>
      <c r="J3074" s="4" t="n">
        <v>0</v>
      </c>
      <c r="K3074" s="4" t="n">
        <v>0</v>
      </c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B3075" s="4" t="n">
        <v>26250839</v>
      </c>
      <c r="C3075" s="4" t="inlineStr">
        <is>
          <t>REBOCO DE FACHADA - FASE 2</t>
        </is>
      </c>
      <c r="D3075" s="4" t="inlineStr">
        <is>
          <t>-</t>
        </is>
      </c>
      <c r="E3075" s="4" t="inlineStr">
        <is>
          <t>FACHADA - CONCORDIA</t>
        </is>
      </c>
      <c r="F3075" s="119" t="n">
        <v>46668</v>
      </c>
      <c r="G3075" s="119" t="n">
        <v>46870</v>
      </c>
      <c r="H3075" s="119" t="n">
        <v>46293</v>
      </c>
      <c r="I3075" s="4" t="n">
        <v>0</v>
      </c>
      <c r="J3075" s="4" t="n">
        <v>0</v>
      </c>
      <c r="K3075" s="4" t="n">
        <v>0</v>
      </c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B3076" s="4" t="n">
        <v>9370938</v>
      </c>
      <c r="C3076" s="4" t="inlineStr">
        <is>
          <t>REBOCO DE FACHADA - FASE 2</t>
        </is>
      </c>
      <c r="D3076" s="4" t="inlineStr">
        <is>
          <t>Balancinho 9</t>
        </is>
      </c>
      <c r="E3076" s="4" t="inlineStr">
        <is>
          <t>FACHADA - CONCORDIA</t>
        </is>
      </c>
      <c r="F3076" s="119" t="n">
        <v>46668</v>
      </c>
      <c r="G3076" s="119" t="n">
        <v>46867</v>
      </c>
      <c r="H3076" s="119" t="n">
        <v>46293</v>
      </c>
      <c r="I3076" s="4" t="n">
        <v>0</v>
      </c>
      <c r="J3076" s="4" t="n">
        <v>0</v>
      </c>
      <c r="K3076" s="4" t="n">
        <v>0</v>
      </c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B3077" s="4" t="n">
        <v>9370939</v>
      </c>
      <c r="C3077" s="4" t="inlineStr">
        <is>
          <t>REBOCO DE FACHADA - FASE 2</t>
        </is>
      </c>
      <c r="D3077" s="4" t="inlineStr">
        <is>
          <t>Balancinho 10</t>
        </is>
      </c>
      <c r="E3077" s="4" t="inlineStr">
        <is>
          <t>FACHADA - CONCORDIA</t>
        </is>
      </c>
      <c r="F3077" s="119" t="n">
        <v>46673</v>
      </c>
      <c r="G3077" s="119" t="n">
        <v>46870</v>
      </c>
      <c r="H3077" s="119" t="n">
        <v>46293</v>
      </c>
      <c r="I3077" s="4" t="n">
        <v>0</v>
      </c>
      <c r="J3077" s="4" t="n">
        <v>0</v>
      </c>
      <c r="K3077" s="4" t="n">
        <v>0</v>
      </c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B3078" s="4" t="n">
        <v>9370940</v>
      </c>
      <c r="C3078" s="4" t="inlineStr">
        <is>
          <t>REBOCO DE FACHADA - FASE 2</t>
        </is>
      </c>
      <c r="D3078" s="4" t="inlineStr">
        <is>
          <t>Balancinho 11</t>
        </is>
      </c>
      <c r="E3078" s="4" t="inlineStr">
        <is>
          <t>FACHADA - CONCORDIA</t>
        </is>
      </c>
      <c r="F3078" s="119" t="n">
        <v>46710</v>
      </c>
      <c r="G3078" s="119" t="n">
        <v>46815</v>
      </c>
      <c r="H3078" s="119" t="n">
        <v>46293</v>
      </c>
      <c r="I3078" s="4" t="n">
        <v>0</v>
      </c>
      <c r="J3078" s="4" t="n">
        <v>0</v>
      </c>
      <c r="K3078" s="4" t="n">
        <v>0</v>
      </c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B3079" s="4" t="n">
        <v>9370941</v>
      </c>
      <c r="C3079" s="4" t="inlineStr">
        <is>
          <t>REBOCO DE FACHADA - FASE 2</t>
        </is>
      </c>
      <c r="D3079" s="4" t="inlineStr">
        <is>
          <t>Balancinho 12</t>
        </is>
      </c>
      <c r="E3079" s="4" t="inlineStr">
        <is>
          <t>FACHADA - CONCORDIA</t>
        </is>
      </c>
      <c r="F3079" s="119" t="n">
        <v>46714</v>
      </c>
      <c r="G3079" s="119" t="n">
        <v>46818</v>
      </c>
      <c r="H3079" s="119" t="n">
        <v>46293</v>
      </c>
      <c r="I3079" s="4" t="n">
        <v>0</v>
      </c>
      <c r="J3079" s="4" t="n">
        <v>0</v>
      </c>
      <c r="K3079" s="4" t="n">
        <v>0</v>
      </c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B3080" s="4" t="n">
        <v>29845968</v>
      </c>
      <c r="C3080" s="4" t="inlineStr">
        <is>
          <t>FIAÇÃO ELÉTRICA E ILUMINAÇÃO</t>
        </is>
      </c>
      <c r="D3080" s="4" t="inlineStr">
        <is>
          <t>-</t>
        </is>
      </c>
      <c r="E3080" s="4" t="inlineStr">
        <is>
          <t>21º PAV.</t>
        </is>
      </c>
      <c r="F3080" s="119" t="n">
        <v>46671</v>
      </c>
      <c r="G3080" s="119" t="n">
        <v>46680</v>
      </c>
      <c r="H3080" s="119" t="n">
        <v>46293</v>
      </c>
      <c r="I3080" s="4" t="n">
        <v>0</v>
      </c>
      <c r="J3080" s="4" t="n">
        <v>0</v>
      </c>
      <c r="K3080" s="4" t="n">
        <v>0</v>
      </c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B3081" s="4" t="n">
        <v>29845907</v>
      </c>
      <c r="C3081" s="4" t="inlineStr">
        <is>
          <t>PRUMADA ELÉTRICA (CABOS)</t>
        </is>
      </c>
      <c r="D3081" s="4" t="inlineStr">
        <is>
          <t>-</t>
        </is>
      </c>
      <c r="E3081" s="4" t="inlineStr">
        <is>
          <t>21º PAV.</t>
        </is>
      </c>
      <c r="F3081" s="119" t="n">
        <v>46671</v>
      </c>
      <c r="G3081" s="119" t="n">
        <v>46681</v>
      </c>
      <c r="H3081" s="119" t="n">
        <v>46293</v>
      </c>
      <c r="I3081" s="4" t="n">
        <v>0</v>
      </c>
      <c r="J3081" s="4" t="n">
        <v>0</v>
      </c>
      <c r="K3081" s="4" t="n">
        <v>0</v>
      </c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B3082" s="4" t="n">
        <v>26742986</v>
      </c>
      <c r="C3082" s="4" t="inlineStr">
        <is>
          <t>BANCADAS</t>
        </is>
      </c>
      <c r="D3082" s="4" t="inlineStr">
        <is>
          <t>-</t>
        </is>
      </c>
      <c r="E3082" s="4" t="inlineStr">
        <is>
          <t>22º PAV.</t>
        </is>
      </c>
      <c r="F3082" s="119" t="n">
        <v>46671</v>
      </c>
      <c r="G3082" s="119" t="n">
        <v>46681</v>
      </c>
      <c r="H3082" s="119" t="n">
        <v>46293</v>
      </c>
      <c r="I3082" s="4" t="n">
        <v>0</v>
      </c>
      <c r="J3082" s="4" t="n">
        <v>0</v>
      </c>
      <c r="K3082" s="4" t="n">
        <v>0</v>
      </c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B3083" s="4" t="n">
        <v>26742942</v>
      </c>
      <c r="C3083" s="4" t="inlineStr">
        <is>
          <t>REVESTIMENTOS PORCELANATO PISO</t>
        </is>
      </c>
      <c r="D3083" s="4" t="inlineStr">
        <is>
          <t>-</t>
        </is>
      </c>
      <c r="E3083" s="4" t="inlineStr">
        <is>
          <t>23º PAV.</t>
        </is>
      </c>
      <c r="F3083" s="119" t="n">
        <v>46671</v>
      </c>
      <c r="G3083" s="119" t="n">
        <v>46681</v>
      </c>
      <c r="H3083" s="119" t="n">
        <v>46293</v>
      </c>
      <c r="I3083" s="4" t="n">
        <v>0</v>
      </c>
      <c r="J3083" s="4" t="n">
        <v>0</v>
      </c>
      <c r="K3083" s="4" t="n">
        <v>0</v>
      </c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B3084" s="4" t="n">
        <v>26742889</v>
      </c>
      <c r="C3084" s="4" t="inlineStr">
        <is>
          <t>REVESTIMENTO PORCELANATO PAREDE</t>
        </is>
      </c>
      <c r="D3084" s="4" t="inlineStr">
        <is>
          <t>-</t>
        </is>
      </c>
      <c r="E3084" s="4" t="inlineStr">
        <is>
          <t>24º PAV.</t>
        </is>
      </c>
      <c r="F3084" s="119" t="n">
        <v>46671</v>
      </c>
      <c r="G3084" s="119" t="n">
        <v>46681</v>
      </c>
      <c r="H3084" s="119" t="n">
        <v>46293</v>
      </c>
      <c r="I3084" s="4" t="n">
        <v>0</v>
      </c>
      <c r="J3084" s="4" t="n">
        <v>0</v>
      </c>
      <c r="K3084" s="4" t="n">
        <v>0</v>
      </c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B3085" s="4" t="n">
        <v>26742851</v>
      </c>
      <c r="C3085" s="4" t="inlineStr">
        <is>
          <t>IMPERMEABILIZAÇÃO</t>
        </is>
      </c>
      <c r="D3085" s="4" t="inlineStr">
        <is>
          <t>-</t>
        </is>
      </c>
      <c r="E3085" s="4" t="inlineStr">
        <is>
          <t>25º PAV.</t>
        </is>
      </c>
      <c r="F3085" s="119" t="n">
        <v>46671</v>
      </c>
      <c r="G3085" s="119" t="n">
        <v>46681</v>
      </c>
      <c r="H3085" s="119" t="n">
        <v>46293</v>
      </c>
      <c r="I3085" s="4" t="n">
        <v>0</v>
      </c>
      <c r="J3085" s="4" t="n">
        <v>0</v>
      </c>
      <c r="K3085" s="4" t="n">
        <v>0</v>
      </c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B3086" s="4" t="n">
        <v>26742824</v>
      </c>
      <c r="C3086" s="4" t="inlineStr">
        <is>
          <t>DRYWALL 2º FACE</t>
        </is>
      </c>
      <c r="D3086" s="4" t="inlineStr">
        <is>
          <t>-</t>
        </is>
      </c>
      <c r="E3086" s="4" t="inlineStr">
        <is>
          <t>26º PAV.</t>
        </is>
      </c>
      <c r="F3086" s="119" t="n">
        <v>46671</v>
      </c>
      <c r="G3086" s="119" t="n">
        <v>46681</v>
      </c>
      <c r="H3086" s="119" t="n">
        <v>46293</v>
      </c>
      <c r="I3086" s="4" t="n">
        <v>0</v>
      </c>
      <c r="J3086" s="4" t="n">
        <v>0</v>
      </c>
      <c r="K3086" s="4" t="n">
        <v>0</v>
      </c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B3087" s="4" t="n">
        <v>26742788</v>
      </c>
      <c r="C3087" s="4" t="inlineStr">
        <is>
          <t>DISTRIBUIÇÃO HIDROSSANITÁRIA</t>
        </is>
      </c>
      <c r="D3087" s="4" t="inlineStr">
        <is>
          <t>-</t>
        </is>
      </c>
      <c r="E3087" s="4" t="inlineStr">
        <is>
          <t>27º PAV</t>
        </is>
      </c>
      <c r="F3087" s="119" t="n">
        <v>46671</v>
      </c>
      <c r="G3087" s="119" t="n">
        <v>46681</v>
      </c>
      <c r="H3087" s="119" t="n">
        <v>46293</v>
      </c>
      <c r="I3087" s="4" t="n">
        <v>0</v>
      </c>
      <c r="J3087" s="4" t="n">
        <v>0</v>
      </c>
      <c r="K3087" s="4" t="n">
        <v>0</v>
      </c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B3088" s="4" t="n">
        <v>26742771</v>
      </c>
      <c r="C3088" s="4" t="inlineStr">
        <is>
          <t>DISTRIBUIÇÃO ELÉTRICA / QUADRO</t>
        </is>
      </c>
      <c r="D3088" s="4" t="inlineStr">
        <is>
          <t>-</t>
        </is>
      </c>
      <c r="E3088" s="4" t="inlineStr">
        <is>
          <t>27º PAV</t>
        </is>
      </c>
      <c r="F3088" s="119" t="n">
        <v>46671</v>
      </c>
      <c r="G3088" s="119" t="n">
        <v>46681</v>
      </c>
      <c r="H3088" s="119" t="n">
        <v>46293</v>
      </c>
      <c r="I3088" s="4" t="n">
        <v>0</v>
      </c>
      <c r="J3088" s="4" t="n">
        <v>0</v>
      </c>
      <c r="K3088" s="4" t="n">
        <v>0</v>
      </c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B3089" s="4" t="n">
        <v>26742770</v>
      </c>
      <c r="C3089" s="4" t="inlineStr">
        <is>
          <t>INFRA DE AR CONDICIONADO</t>
        </is>
      </c>
      <c r="D3089" s="4" t="inlineStr">
        <is>
          <t>-</t>
        </is>
      </c>
      <c r="E3089" s="4" t="inlineStr">
        <is>
          <t>27º PAV</t>
        </is>
      </c>
      <c r="F3089" s="119" t="n">
        <v>46671</v>
      </c>
      <c r="G3089" s="119" t="n">
        <v>46681</v>
      </c>
      <c r="H3089" s="119" t="n">
        <v>46293</v>
      </c>
      <c r="I3089" s="4" t="n">
        <v>0</v>
      </c>
      <c r="J3089" s="4" t="n">
        <v>0</v>
      </c>
      <c r="K3089" s="4" t="n">
        <v>0</v>
      </c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B3090" s="4" t="n">
        <v>26742789</v>
      </c>
      <c r="C3090" s="4" t="inlineStr">
        <is>
          <t>GÁS PAREDE</t>
        </is>
      </c>
      <c r="D3090" s="4" t="inlineStr">
        <is>
          <t>-</t>
        </is>
      </c>
      <c r="E3090" s="4" t="inlineStr">
        <is>
          <t>27º PAV</t>
        </is>
      </c>
      <c r="F3090" s="119" t="n">
        <v>46671</v>
      </c>
      <c r="G3090" s="119" t="n">
        <v>46681</v>
      </c>
      <c r="H3090" s="119" t="n">
        <v>46293</v>
      </c>
      <c r="I3090" s="4" t="n">
        <v>0</v>
      </c>
      <c r="J3090" s="4" t="n">
        <v>0</v>
      </c>
      <c r="K3090" s="4" t="n">
        <v>0</v>
      </c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B3091" s="4" t="n">
        <v>26742790</v>
      </c>
      <c r="C3091" s="4" t="inlineStr">
        <is>
          <t>REDE HIDROSSANITÁRIA</t>
        </is>
      </c>
      <c r="D3091" s="4" t="inlineStr">
        <is>
          <t>-</t>
        </is>
      </c>
      <c r="E3091" s="4" t="inlineStr">
        <is>
          <t>27º PAV</t>
        </is>
      </c>
      <c r="F3091" s="119" t="n">
        <v>46671</v>
      </c>
      <c r="G3091" s="119" t="n">
        <v>46681</v>
      </c>
      <c r="H3091" s="119" t="n">
        <v>46293</v>
      </c>
      <c r="I3091" s="4" t="n">
        <v>0</v>
      </c>
      <c r="J3091" s="4" t="n">
        <v>0</v>
      </c>
      <c r="K3091" s="4" t="n">
        <v>0</v>
      </c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B3092" s="4" t="n">
        <v>26742732</v>
      </c>
      <c r="C3092" s="4" t="inlineStr">
        <is>
          <t>DRYWALL 1º FACE</t>
        </is>
      </c>
      <c r="D3092" s="4" t="inlineStr">
        <is>
          <t>-</t>
        </is>
      </c>
      <c r="E3092" s="4" t="inlineStr">
        <is>
          <t>28º PAV - 1º N.COB</t>
        </is>
      </c>
      <c r="F3092" s="119" t="n">
        <v>46671</v>
      </c>
      <c r="G3092" s="119" t="n">
        <v>46681</v>
      </c>
      <c r="H3092" s="119" t="n">
        <v>46293</v>
      </c>
      <c r="I3092" s="4" t="n">
        <v>0</v>
      </c>
      <c r="J3092" s="4" t="n">
        <v>0</v>
      </c>
      <c r="K3092" s="4" t="n">
        <v>0</v>
      </c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B3093" s="4" t="n">
        <v>26750546</v>
      </c>
      <c r="C3093" s="4" t="inlineStr">
        <is>
          <t>ESQUADRIA DE ALUMINIO</t>
        </is>
      </c>
      <c r="D3093" s="4" t="inlineStr">
        <is>
          <t>-</t>
        </is>
      </c>
      <c r="E3093" s="4" t="inlineStr">
        <is>
          <t>3º SUBSOLO - ÁREAS TÉCNICAS</t>
        </is>
      </c>
      <c r="F3093" s="119" t="n">
        <v>46673</v>
      </c>
      <c r="G3093" s="119" t="n">
        <v>46679</v>
      </c>
      <c r="H3093" s="119" t="n">
        <v>46293</v>
      </c>
      <c r="I3093" s="4" t="n">
        <v>0</v>
      </c>
      <c r="J3093" s="4" t="n">
        <v>0</v>
      </c>
      <c r="K3093" s="4" t="n">
        <v>0</v>
      </c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B3094" s="4" t="n">
        <v>26745143</v>
      </c>
      <c r="C3094" s="4" t="inlineStr">
        <is>
          <t>PINTURA 2º DEMÃO</t>
        </is>
      </c>
      <c r="D3094" s="4" t="inlineStr">
        <is>
          <t>-</t>
        </is>
      </c>
      <c r="E3094" s="4" t="inlineStr">
        <is>
          <t>2º PV. - ESCADAS LATERAIS</t>
        </is>
      </c>
      <c r="F3094" s="119" t="n">
        <v>46673</v>
      </c>
      <c r="G3094" s="119" t="n">
        <v>46682</v>
      </c>
      <c r="H3094" s="119" t="n">
        <v>46293</v>
      </c>
      <c r="I3094" s="4" t="n">
        <v>0</v>
      </c>
      <c r="J3094" s="4" t="n">
        <v>0</v>
      </c>
      <c r="K3094" s="4" t="n">
        <v>0</v>
      </c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B3095" s="4" t="n">
        <v>26745176</v>
      </c>
      <c r="C3095" s="4" t="inlineStr">
        <is>
          <t>ACABAMENTOS ELÉTRICOS</t>
        </is>
      </c>
      <c r="D3095" s="4" t="inlineStr">
        <is>
          <t>-</t>
        </is>
      </c>
      <c r="E3095" s="4" t="inlineStr">
        <is>
          <t>1º SUBSOLO - ESCADAS LATERAIS</t>
        </is>
      </c>
      <c r="F3095" s="119" t="n">
        <v>46674</v>
      </c>
      <c r="G3095" s="119" t="n">
        <v>46685</v>
      </c>
      <c r="H3095" s="119" t="n">
        <v>46293</v>
      </c>
      <c r="I3095" s="4" t="n">
        <v>0</v>
      </c>
      <c r="J3095" s="4" t="n">
        <v>0</v>
      </c>
      <c r="K3095" s="4" t="n">
        <v>0</v>
      </c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B3096" s="4" t="n">
        <v>26742712</v>
      </c>
      <c r="C3096" s="4" t="inlineStr">
        <is>
          <t>MONTANTES DO DRYWALL</t>
        </is>
      </c>
      <c r="D3096" s="4" t="inlineStr">
        <is>
          <t>-</t>
        </is>
      </c>
      <c r="E3096" s="4" t="inlineStr">
        <is>
          <t>29º PAV - 2º N.COB</t>
        </is>
      </c>
      <c r="F3096" s="119" t="n">
        <v>46674</v>
      </c>
      <c r="G3096" s="119" t="n">
        <v>46681</v>
      </c>
      <c r="H3096" s="119" t="n">
        <v>46293</v>
      </c>
      <c r="I3096" s="4" t="n">
        <v>0</v>
      </c>
      <c r="J3096" s="4" t="n">
        <v>0</v>
      </c>
      <c r="K3096" s="4" t="n">
        <v>0</v>
      </c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B3097" s="4" t="n">
        <v>26744947</v>
      </c>
      <c r="C3097" s="4" t="inlineStr">
        <is>
          <t>PINTURA 3º DEMÃO</t>
        </is>
      </c>
      <c r="D3097" s="4" t="inlineStr">
        <is>
          <t>-</t>
        </is>
      </c>
      <c r="E3097" s="4" t="inlineStr">
        <is>
          <t>1º SUBSOLO - HALL, ELEVADORES E CAIXA DE ESCADA</t>
        </is>
      </c>
      <c r="F3097" s="119" t="n">
        <v>46675</v>
      </c>
      <c r="G3097" s="119" t="n">
        <v>46685</v>
      </c>
      <c r="H3097" s="119" t="n">
        <v>46293</v>
      </c>
      <c r="I3097" s="4" t="n">
        <v>0</v>
      </c>
      <c r="J3097" s="4" t="n">
        <v>0</v>
      </c>
      <c r="K3097" s="4" t="n">
        <v>0</v>
      </c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B3098" s="4" t="n">
        <v>26745162</v>
      </c>
      <c r="C3098" s="4" t="inlineStr">
        <is>
          <t>PINTURA 3º DEMÃO</t>
        </is>
      </c>
      <c r="D3098" s="4" t="inlineStr">
        <is>
          <t>-</t>
        </is>
      </c>
      <c r="E3098" s="4" t="inlineStr">
        <is>
          <t>MEZANINO - ESCADAS LATERAIS</t>
        </is>
      </c>
      <c r="F3098" s="119" t="n">
        <v>46675</v>
      </c>
      <c r="G3098" s="119" t="n">
        <v>46686</v>
      </c>
      <c r="H3098" s="119" t="n">
        <v>46293</v>
      </c>
      <c r="I3098" s="4" t="n">
        <v>0</v>
      </c>
      <c r="J3098" s="4" t="n">
        <v>0</v>
      </c>
      <c r="K3098" s="4" t="n">
        <v>0</v>
      </c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B3099" s="4" t="n">
        <v>26745039</v>
      </c>
      <c r="C3099" s="4" t="inlineStr">
        <is>
          <t>CHECKLIST</t>
        </is>
      </c>
      <c r="D3099" s="4" t="inlineStr">
        <is>
          <t>-</t>
        </is>
      </c>
      <c r="E3099" s="4" t="inlineStr">
        <is>
          <t>1º PAV. - TÉRREO - HALL, IS, ELEVADOR COMERCIAL</t>
        </is>
      </c>
      <c r="F3099" s="119" t="n">
        <v>46675</v>
      </c>
      <c r="G3099" s="119" t="n">
        <v>46686</v>
      </c>
      <c r="H3099" s="119" t="n">
        <v>46293</v>
      </c>
      <c r="I3099" s="4" t="n">
        <v>0</v>
      </c>
      <c r="J3099" s="4" t="n">
        <v>0</v>
      </c>
      <c r="K3099" s="4" t="n">
        <v>0</v>
      </c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B3100" s="4" t="n">
        <v>26743702</v>
      </c>
      <c r="C3100" s="4" t="inlineStr">
        <is>
          <t>PINTURA DE DEMARCAÇÃO DE VAGAS</t>
        </is>
      </c>
      <c r="D3100" s="4" t="inlineStr">
        <is>
          <t>-</t>
        </is>
      </c>
      <c r="E3100" s="4" t="inlineStr">
        <is>
          <t>MEZANINO</t>
        </is>
      </c>
      <c r="F3100" s="119" t="n">
        <v>46678</v>
      </c>
      <c r="G3100" s="119" t="n">
        <v>46699</v>
      </c>
      <c r="H3100" s="119" t="n">
        <v>46293</v>
      </c>
      <c r="I3100" s="4" t="n">
        <v>0</v>
      </c>
      <c r="J3100" s="4" t="n">
        <v>0</v>
      </c>
      <c r="K3100" s="4" t="n">
        <v>0</v>
      </c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B3101" s="4" t="n">
        <v>26744997</v>
      </c>
      <c r="C3101" s="4" t="inlineStr">
        <is>
          <t>FIAÇÃO ELÉTRICA</t>
        </is>
      </c>
      <c r="D3101" s="4" t="inlineStr">
        <is>
          <t>-</t>
        </is>
      </c>
      <c r="E3101" s="4" t="inlineStr">
        <is>
          <t>6º SUBSOLO - HALL E CIRCULAÇÃO</t>
        </is>
      </c>
      <c r="F3101" s="119" t="n">
        <v>46679</v>
      </c>
      <c r="G3101" s="119" t="n">
        <v>46687</v>
      </c>
      <c r="H3101" s="119" t="n">
        <v>46293</v>
      </c>
      <c r="I3101" s="4" t="n">
        <v>0</v>
      </c>
      <c r="J3101" s="4" t="n">
        <v>0</v>
      </c>
      <c r="K3101" s="4" t="n">
        <v>0</v>
      </c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B3102" s="4" t="n">
        <v>26744966</v>
      </c>
      <c r="C3102" s="4" t="inlineStr">
        <is>
          <t>REVESTIMENTOS PORCELANATO PISO</t>
        </is>
      </c>
      <c r="D3102" s="4" t="inlineStr">
        <is>
          <t>-</t>
        </is>
      </c>
      <c r="E3102" s="4" t="inlineStr">
        <is>
          <t>4º SUBSOLO - HALL,  ELEVADORES E CAIXA DE ESCADA</t>
        </is>
      </c>
      <c r="F3102" s="119" t="n">
        <v>46679</v>
      </c>
      <c r="G3102" s="119" t="n">
        <v>46688</v>
      </c>
      <c r="H3102" s="119" t="n">
        <v>46293</v>
      </c>
      <c r="I3102" s="4" t="n">
        <v>0</v>
      </c>
      <c r="J3102" s="4" t="n">
        <v>0</v>
      </c>
      <c r="K3102" s="4" t="n">
        <v>0</v>
      </c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B3103" s="4" t="n">
        <v>26708157</v>
      </c>
      <c r="C3103" s="4" t="inlineStr">
        <is>
          <t>DRYWALL 1º FACE</t>
        </is>
      </c>
      <c r="D3103" s="4" t="inlineStr">
        <is>
          <t>-</t>
        </is>
      </c>
      <c r="E3103" s="4" t="inlineStr">
        <is>
          <t>6º SUBSOLO - LOJAS 01, 02, 03 E 04</t>
        </is>
      </c>
      <c r="F3103" s="119" t="n">
        <v>46680</v>
      </c>
      <c r="G3103" s="119" t="n">
        <v>46689</v>
      </c>
      <c r="H3103" s="119" t="n">
        <v>46293</v>
      </c>
      <c r="I3103" s="4" t="n">
        <v>0</v>
      </c>
      <c r="J3103" s="4" t="n">
        <v>0</v>
      </c>
      <c r="K3103" s="4" t="n">
        <v>0</v>
      </c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B3104" s="4" t="n">
        <v>26708153</v>
      </c>
      <c r="C3104" s="4" t="inlineStr">
        <is>
          <t>MONTANTES DO DRYWALL</t>
        </is>
      </c>
      <c r="D3104" s="4" t="inlineStr">
        <is>
          <t>-</t>
        </is>
      </c>
      <c r="E3104" s="4" t="inlineStr">
        <is>
          <t>6º SUBSOLO - LOJAS 05, 06 E 07</t>
        </is>
      </c>
      <c r="F3104" s="119" t="n">
        <v>46680</v>
      </c>
      <c r="G3104" s="119" t="n">
        <v>46689</v>
      </c>
      <c r="H3104" s="119" t="n">
        <v>46293</v>
      </c>
      <c r="I3104" s="4" t="n">
        <v>0</v>
      </c>
      <c r="J3104" s="4" t="n">
        <v>0</v>
      </c>
      <c r="K3104" s="4" t="n">
        <v>0</v>
      </c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B3105" s="4" t="n">
        <v>26750550</v>
      </c>
      <c r="C3105" s="4" t="inlineStr">
        <is>
          <t>TEXTURA</t>
        </is>
      </c>
      <c r="D3105" s="4" t="inlineStr">
        <is>
          <t>-</t>
        </is>
      </c>
      <c r="E3105" s="4" t="inlineStr">
        <is>
          <t>3º SUBSOLO - ÁREAS TÉCNICAS</t>
        </is>
      </c>
      <c r="F3105" s="119" t="n">
        <v>46680</v>
      </c>
      <c r="G3105" s="119" t="n">
        <v>46686</v>
      </c>
      <c r="H3105" s="119" t="n">
        <v>46293</v>
      </c>
      <c r="I3105" s="4" t="n">
        <v>0</v>
      </c>
      <c r="J3105" s="4" t="n">
        <v>0</v>
      </c>
      <c r="K3105" s="4" t="n">
        <v>0</v>
      </c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B3106" s="4" t="n">
        <v>26707597</v>
      </c>
      <c r="C3106" s="4" t="inlineStr">
        <is>
          <t>REBOCO INTERNO</t>
        </is>
      </c>
      <c r="D3106" s="4" t="inlineStr">
        <is>
          <t>-</t>
        </is>
      </c>
      <c r="E3106" s="4" t="inlineStr">
        <is>
          <t>2º PV. - LOJA 06, 07</t>
        </is>
      </c>
      <c r="F3106" s="119" t="n">
        <v>46680</v>
      </c>
      <c r="G3106" s="119" t="n">
        <v>46701</v>
      </c>
      <c r="H3106" s="119" t="n">
        <v>46293</v>
      </c>
      <c r="I3106" s="4" t="n">
        <v>0</v>
      </c>
      <c r="J3106" s="4" t="n">
        <v>0</v>
      </c>
      <c r="K3106" s="4" t="n">
        <v>0</v>
      </c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B3107" s="4" t="n">
        <v>26744956</v>
      </c>
      <c r="C3107" s="4" t="inlineStr">
        <is>
          <t>MASSA CORRIDA</t>
        </is>
      </c>
      <c r="D3107" s="4" t="inlineStr">
        <is>
          <t>-</t>
        </is>
      </c>
      <c r="E3107" s="4" t="inlineStr">
        <is>
          <t>3º SUBSOLO - HALL, ELVADORES E CAIXA DE ESCADA</t>
        </is>
      </c>
      <c r="F3107" s="119" t="n">
        <v>46681</v>
      </c>
      <c r="G3107" s="119" t="n">
        <v>46692</v>
      </c>
      <c r="H3107" s="119" t="n">
        <v>46293</v>
      </c>
      <c r="I3107" s="4" t="n">
        <v>0</v>
      </c>
      <c r="J3107" s="4" t="n">
        <v>0</v>
      </c>
      <c r="K3107" s="4" t="n">
        <v>0</v>
      </c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B3108" s="4" t="n">
        <v>26750525</v>
      </c>
      <c r="C3108" s="4" t="inlineStr">
        <is>
          <t>ACABAMENTOS ELÉTRICOS</t>
        </is>
      </c>
      <c r="D3108" s="4" t="inlineStr">
        <is>
          <t>-</t>
        </is>
      </c>
      <c r="E3108" s="4" t="inlineStr">
        <is>
          <t>2º SUBSOLO - CAIXA DE ESCADA E ELEVADORES</t>
        </is>
      </c>
      <c r="F3108" s="119" t="n">
        <v>46681</v>
      </c>
      <c r="G3108" s="119" t="n">
        <v>46692</v>
      </c>
      <c r="H3108" s="119" t="n">
        <v>46293</v>
      </c>
      <c r="I3108" s="4" t="n">
        <v>0</v>
      </c>
      <c r="J3108" s="4" t="n">
        <v>0</v>
      </c>
      <c r="K3108" s="4" t="n">
        <v>0</v>
      </c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B3109" s="4" t="n">
        <v>29845887</v>
      </c>
      <c r="C3109" s="4" t="inlineStr">
        <is>
          <t>PRUMADA ELÉTRICA (CABOS)</t>
        </is>
      </c>
      <c r="D3109" s="4" t="inlineStr">
        <is>
          <t>-</t>
        </is>
      </c>
      <c r="E3109" s="4" t="inlineStr">
        <is>
          <t>1º PAV. - TÉRREO ALAMEDA</t>
        </is>
      </c>
      <c r="F3109" s="119" t="n">
        <v>46681</v>
      </c>
      <c r="G3109" s="119" t="n">
        <v>46687</v>
      </c>
      <c r="H3109" s="119" t="n">
        <v>46293</v>
      </c>
      <c r="I3109" s="4" t="n">
        <v>0</v>
      </c>
      <c r="J3109" s="4" t="n">
        <v>0</v>
      </c>
      <c r="K3109" s="4" t="n">
        <v>0</v>
      </c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B3110" s="4" t="n">
        <v>26707623</v>
      </c>
      <c r="C3110" s="4" t="inlineStr">
        <is>
          <t>MASSA CORRIDA</t>
        </is>
      </c>
      <c r="D3110" s="4" t="inlineStr">
        <is>
          <t>-</t>
        </is>
      </c>
      <c r="E3110" s="4" t="inlineStr">
        <is>
          <t>2º PV. - LOJA 01, 02 E 03</t>
        </is>
      </c>
      <c r="F3110" s="119" t="n">
        <v>46681</v>
      </c>
      <c r="G3110" s="119" t="n">
        <v>46702</v>
      </c>
      <c r="H3110" s="119" t="n">
        <v>46293</v>
      </c>
      <c r="I3110" s="4" t="n">
        <v>0</v>
      </c>
      <c r="J3110" s="4" t="n">
        <v>0</v>
      </c>
      <c r="K3110" s="4" t="n">
        <v>0</v>
      </c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B3111" s="4" t="n">
        <v>26743089</v>
      </c>
      <c r="C3111" s="4" t="inlineStr">
        <is>
          <t>PINTURA 1º DEMÃO</t>
        </is>
      </c>
      <c r="D3111" s="4" t="inlineStr">
        <is>
          <t>-</t>
        </is>
      </c>
      <c r="E3111" s="4" t="inlineStr">
        <is>
          <t>19º PAV.</t>
        </is>
      </c>
      <c r="F3111" s="119" t="n">
        <v>46681</v>
      </c>
      <c r="G3111" s="119" t="n">
        <v>46692</v>
      </c>
      <c r="H3111" s="119" t="n">
        <v>46293</v>
      </c>
      <c r="I3111" s="4" t="n">
        <v>0</v>
      </c>
      <c r="J3111" s="4" t="n">
        <v>0</v>
      </c>
      <c r="K3111" s="4" t="n">
        <v>0</v>
      </c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B3112" s="4" t="n">
        <v>26743051</v>
      </c>
      <c r="C3112" s="4" t="inlineStr">
        <is>
          <t>MASSA CORRIDA</t>
        </is>
      </c>
      <c r="D3112" s="4" t="inlineStr">
        <is>
          <t>-</t>
        </is>
      </c>
      <c r="E3112" s="4" t="inlineStr">
        <is>
          <t>20º PAV.</t>
        </is>
      </c>
      <c r="F3112" s="119" t="n">
        <v>46681</v>
      </c>
      <c r="G3112" s="119" t="n">
        <v>46692</v>
      </c>
      <c r="H3112" s="119" t="n">
        <v>46293</v>
      </c>
      <c r="I3112" s="4" t="n">
        <v>0</v>
      </c>
      <c r="J3112" s="4" t="n">
        <v>0</v>
      </c>
      <c r="K3112" s="4" t="n">
        <v>0</v>
      </c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B3113" s="4" t="n">
        <v>26743021</v>
      </c>
      <c r="C3113" s="4" t="inlineStr">
        <is>
          <t>FORRO</t>
        </is>
      </c>
      <c r="D3113" s="4" t="inlineStr">
        <is>
          <t>-</t>
        </is>
      </c>
      <c r="E3113" s="4" t="inlineStr">
        <is>
          <t>21º PAV.</t>
        </is>
      </c>
      <c r="F3113" s="119" t="n">
        <v>46681</v>
      </c>
      <c r="G3113" s="119" t="n">
        <v>46692</v>
      </c>
      <c r="H3113" s="119" t="n">
        <v>46293</v>
      </c>
      <c r="I3113" s="4" t="n">
        <v>0</v>
      </c>
      <c r="J3113" s="4" t="n">
        <v>0</v>
      </c>
      <c r="K3113" s="4" t="n">
        <v>0</v>
      </c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B3114" s="4" t="n">
        <v>36118371</v>
      </c>
      <c r="C3114" s="4" t="inlineStr">
        <is>
          <t>REBOCO INTERNO</t>
        </is>
      </c>
      <c r="D3114" s="4" t="inlineStr">
        <is>
          <t>-</t>
        </is>
      </c>
      <c r="E3114" s="4" t="inlineStr">
        <is>
          <t>6º SUBSOLO - ÁREAS TÉCNICAS</t>
        </is>
      </c>
      <c r="F3114" s="119" t="n">
        <v>46682</v>
      </c>
      <c r="G3114" s="119" t="n">
        <v>46688</v>
      </c>
      <c r="H3114" s="119" t="n">
        <v>46293</v>
      </c>
      <c r="I3114" s="4" t="n">
        <v>0</v>
      </c>
      <c r="J3114" s="4" t="n">
        <v>0</v>
      </c>
      <c r="K3114" s="4" t="n">
        <v>0</v>
      </c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B3115" s="4" t="n">
        <v>26744488</v>
      </c>
      <c r="C3115" s="4" t="inlineStr">
        <is>
          <t>ALVENARIA</t>
        </is>
      </c>
      <c r="D3115" s="4" t="inlineStr">
        <is>
          <t>-</t>
        </is>
      </c>
      <c r="E3115" s="4" t="inlineStr">
        <is>
          <t>3º PV. PILOTIS - PET PLACE E TERRAÇO DESCOBERTO</t>
        </is>
      </c>
      <c r="F3115" s="119" t="n">
        <v>46682</v>
      </c>
      <c r="G3115" s="119" t="n">
        <v>46715</v>
      </c>
      <c r="H3115" s="119" t="n">
        <v>46293</v>
      </c>
      <c r="I3115" s="4" t="n">
        <v>0</v>
      </c>
      <c r="J3115" s="4" t="n">
        <v>0</v>
      </c>
      <c r="K3115" s="4" t="n">
        <v>0</v>
      </c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B3116" s="4" t="n">
        <v>26744663</v>
      </c>
      <c r="C3116" s="4" t="inlineStr">
        <is>
          <t>PRUMADA DE INCÊNDIO</t>
        </is>
      </c>
      <c r="D3116" s="4" t="inlineStr">
        <is>
          <t>-</t>
        </is>
      </c>
      <c r="E3116" s="4" t="inlineStr">
        <is>
          <t>3º PV. PILOTIS - ACADEMIA E CIRCULAÇÃO</t>
        </is>
      </c>
      <c r="F3116" s="119" t="n">
        <v>46682</v>
      </c>
      <c r="G3116" s="119" t="n">
        <v>46696</v>
      </c>
      <c r="H3116" s="119" t="n">
        <v>46293</v>
      </c>
      <c r="I3116" s="4" t="n">
        <v>0</v>
      </c>
      <c r="J3116" s="4" t="n">
        <v>0</v>
      </c>
      <c r="K3116" s="4" t="n">
        <v>0</v>
      </c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B3117" s="4" t="n">
        <v>29845969</v>
      </c>
      <c r="C3117" s="4" t="inlineStr">
        <is>
          <t>FIAÇÃO ELÉTRICA E ILUMINAÇÃO</t>
        </is>
      </c>
      <c r="D3117" s="4" t="inlineStr">
        <is>
          <t>-</t>
        </is>
      </c>
      <c r="E3117" s="4" t="inlineStr">
        <is>
          <t>22º PAV.</t>
        </is>
      </c>
      <c r="F3117" s="119" t="n">
        <v>46682</v>
      </c>
      <c r="G3117" s="119" t="n">
        <v>46692</v>
      </c>
      <c r="H3117" s="119" t="n">
        <v>46293</v>
      </c>
      <c r="I3117" s="4" t="n">
        <v>0</v>
      </c>
      <c r="J3117" s="4" t="n">
        <v>0</v>
      </c>
      <c r="K3117" s="4" t="n">
        <v>0</v>
      </c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B3118" s="4" t="n">
        <v>29845908</v>
      </c>
      <c r="C3118" s="4" t="inlineStr">
        <is>
          <t>PRUMADA ELÉTRICA (CABOS)</t>
        </is>
      </c>
      <c r="D3118" s="4" t="inlineStr">
        <is>
          <t>-</t>
        </is>
      </c>
      <c r="E3118" s="4" t="inlineStr">
        <is>
          <t>22º PAV.</t>
        </is>
      </c>
      <c r="F3118" s="119" t="n">
        <v>46682</v>
      </c>
      <c r="G3118" s="119" t="n">
        <v>46694</v>
      </c>
      <c r="H3118" s="119" t="n">
        <v>46293</v>
      </c>
      <c r="I3118" s="4" t="n">
        <v>0</v>
      </c>
      <c r="J3118" s="4" t="n">
        <v>0</v>
      </c>
      <c r="K3118" s="4" t="n">
        <v>0</v>
      </c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B3119" s="4" t="n">
        <v>26742949</v>
      </c>
      <c r="C3119" s="4" t="inlineStr">
        <is>
          <t>BANCADAS</t>
        </is>
      </c>
      <c r="D3119" s="4" t="inlineStr">
        <is>
          <t>-</t>
        </is>
      </c>
      <c r="E3119" s="4" t="inlineStr">
        <is>
          <t>23º PAV.</t>
        </is>
      </c>
      <c r="F3119" s="119" t="n">
        <v>46682</v>
      </c>
      <c r="G3119" s="119" t="n">
        <v>46694</v>
      </c>
      <c r="H3119" s="119" t="n">
        <v>46293</v>
      </c>
      <c r="I3119" s="4" t="n">
        <v>0</v>
      </c>
      <c r="J3119" s="4" t="n">
        <v>0</v>
      </c>
      <c r="K3119" s="4" t="n">
        <v>0</v>
      </c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B3120" s="4" t="n">
        <v>26742905</v>
      </c>
      <c r="C3120" s="4" t="inlineStr">
        <is>
          <t>REVESTIMENTOS PORCELANATO PISO</t>
        </is>
      </c>
      <c r="D3120" s="4" t="inlineStr">
        <is>
          <t>-</t>
        </is>
      </c>
      <c r="E3120" s="4" t="inlineStr">
        <is>
          <t>24º PAV.</t>
        </is>
      </c>
      <c r="F3120" s="119" t="n">
        <v>46682</v>
      </c>
      <c r="G3120" s="119" t="n">
        <v>46694</v>
      </c>
      <c r="H3120" s="119" t="n">
        <v>46293</v>
      </c>
      <c r="I3120" s="4" t="n">
        <v>0</v>
      </c>
      <c r="J3120" s="4" t="n">
        <v>0</v>
      </c>
      <c r="K3120" s="4" t="n">
        <v>0</v>
      </c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B3121" s="4" t="n">
        <v>26742852</v>
      </c>
      <c r="C3121" s="4" t="inlineStr">
        <is>
          <t>REVESTIMENTO PORCELANATO PAREDE</t>
        </is>
      </c>
      <c r="D3121" s="4" t="inlineStr">
        <is>
          <t>-</t>
        </is>
      </c>
      <c r="E3121" s="4" t="inlineStr">
        <is>
          <t>25º PAV.</t>
        </is>
      </c>
      <c r="F3121" s="119" t="n">
        <v>46682</v>
      </c>
      <c r="G3121" s="119" t="n">
        <v>46694</v>
      </c>
      <c r="H3121" s="119" t="n">
        <v>46293</v>
      </c>
      <c r="I3121" s="4" t="n">
        <v>0</v>
      </c>
      <c r="J3121" s="4" t="n">
        <v>0</v>
      </c>
      <c r="K3121" s="4" t="n">
        <v>0</v>
      </c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B3122" s="4" t="n">
        <v>26742814</v>
      </c>
      <c r="C3122" s="4" t="inlineStr">
        <is>
          <t>IMPERMEABILIZAÇÃO</t>
        </is>
      </c>
      <c r="D3122" s="4" t="inlineStr">
        <is>
          <t>-</t>
        </is>
      </c>
      <c r="E3122" s="4" t="inlineStr">
        <is>
          <t>26º PAV.</t>
        </is>
      </c>
      <c r="F3122" s="119" t="n">
        <v>46682</v>
      </c>
      <c r="G3122" s="119" t="n">
        <v>46694</v>
      </c>
      <c r="H3122" s="119" t="n">
        <v>46293</v>
      </c>
      <c r="I3122" s="4" t="n">
        <v>0</v>
      </c>
      <c r="J3122" s="4" t="n">
        <v>0</v>
      </c>
      <c r="K3122" s="4" t="n">
        <v>0</v>
      </c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B3123" s="4" t="n">
        <v>26742787</v>
      </c>
      <c r="C3123" s="4" t="inlineStr">
        <is>
          <t>DRYWALL 2º FACE</t>
        </is>
      </c>
      <c r="D3123" s="4" t="inlineStr">
        <is>
          <t>-</t>
        </is>
      </c>
      <c r="E3123" s="4" t="inlineStr">
        <is>
          <t>27º PAV</t>
        </is>
      </c>
      <c r="F3123" s="119" t="n">
        <v>46682</v>
      </c>
      <c r="G3123" s="119" t="n">
        <v>46694</v>
      </c>
      <c r="H3123" s="119" t="n">
        <v>46293</v>
      </c>
      <c r="I3123" s="4" t="n">
        <v>0</v>
      </c>
      <c r="J3123" s="4" t="n">
        <v>0</v>
      </c>
      <c r="K3123" s="4" t="n">
        <v>0</v>
      </c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B3124" s="4" t="n">
        <v>26742751</v>
      </c>
      <c r="C3124" s="4" t="inlineStr">
        <is>
          <t>DISTRIBUIÇÃO HIDROSSANITÁRIA</t>
        </is>
      </c>
      <c r="D3124" s="4" t="inlineStr">
        <is>
          <t>-</t>
        </is>
      </c>
      <c r="E3124" s="4" t="inlineStr">
        <is>
          <t>28º PAV - 1º N.COB</t>
        </is>
      </c>
      <c r="F3124" s="119" t="n">
        <v>46682</v>
      </c>
      <c r="G3124" s="119" t="n">
        <v>46694</v>
      </c>
      <c r="H3124" s="119" t="n">
        <v>46293</v>
      </c>
      <c r="I3124" s="4" t="n">
        <v>0</v>
      </c>
      <c r="J3124" s="4" t="n">
        <v>0</v>
      </c>
      <c r="K3124" s="4" t="n">
        <v>0</v>
      </c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B3125" s="4" t="n">
        <v>26742734</v>
      </c>
      <c r="C3125" s="4" t="inlineStr">
        <is>
          <t>DISTRIBUIÇÃO ELÉTRICA / QUADRO</t>
        </is>
      </c>
      <c r="D3125" s="4" t="inlineStr">
        <is>
          <t>-</t>
        </is>
      </c>
      <c r="E3125" s="4" t="inlineStr">
        <is>
          <t>28º PAV - 1º N.COB</t>
        </is>
      </c>
      <c r="F3125" s="119" t="n">
        <v>46682</v>
      </c>
      <c r="G3125" s="119" t="n">
        <v>46694</v>
      </c>
      <c r="H3125" s="119" t="n">
        <v>46293</v>
      </c>
      <c r="I3125" s="4" t="n">
        <v>0</v>
      </c>
      <c r="J3125" s="4" t="n">
        <v>0</v>
      </c>
      <c r="K3125" s="4" t="n">
        <v>0</v>
      </c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B3126" s="4" t="n">
        <v>26742733</v>
      </c>
      <c r="C3126" s="4" t="inlineStr">
        <is>
          <t>INFRA DE AR CONDICIONADO</t>
        </is>
      </c>
      <c r="D3126" s="4" t="inlineStr">
        <is>
          <t>-</t>
        </is>
      </c>
      <c r="E3126" s="4" t="inlineStr">
        <is>
          <t>28º PAV - 1º N.COB</t>
        </is>
      </c>
      <c r="F3126" s="119" t="n">
        <v>46682</v>
      </c>
      <c r="G3126" s="119" t="n">
        <v>46694</v>
      </c>
      <c r="H3126" s="119" t="n">
        <v>46293</v>
      </c>
      <c r="I3126" s="4" t="n">
        <v>0</v>
      </c>
      <c r="J3126" s="4" t="n">
        <v>0</v>
      </c>
      <c r="K3126" s="4" t="n">
        <v>0</v>
      </c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B3127" s="4" t="n">
        <v>26742752</v>
      </c>
      <c r="C3127" s="4" t="inlineStr">
        <is>
          <t>GÁS PAREDE</t>
        </is>
      </c>
      <c r="D3127" s="4" t="inlineStr">
        <is>
          <t>-</t>
        </is>
      </c>
      <c r="E3127" s="4" t="inlineStr">
        <is>
          <t>28º PAV - 1º N.COB</t>
        </is>
      </c>
      <c r="F3127" s="119" t="n">
        <v>46682</v>
      </c>
      <c r="G3127" s="119" t="n">
        <v>46694</v>
      </c>
      <c r="H3127" s="119" t="n">
        <v>46293</v>
      </c>
      <c r="I3127" s="4" t="n">
        <v>0</v>
      </c>
      <c r="J3127" s="4" t="n">
        <v>0</v>
      </c>
      <c r="K3127" s="4" t="n">
        <v>0</v>
      </c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B3128" s="4" t="n">
        <v>26742753</v>
      </c>
      <c r="C3128" s="4" t="inlineStr">
        <is>
          <t>REDE HIDROSSANITÁRIA</t>
        </is>
      </c>
      <c r="D3128" s="4" t="inlineStr">
        <is>
          <t>-</t>
        </is>
      </c>
      <c r="E3128" s="4" t="inlineStr">
        <is>
          <t>28º PAV - 1º N.COB</t>
        </is>
      </c>
      <c r="F3128" s="119" t="n">
        <v>46682</v>
      </c>
      <c r="G3128" s="119" t="n">
        <v>46694</v>
      </c>
      <c r="H3128" s="119" t="n">
        <v>46293</v>
      </c>
      <c r="I3128" s="4" t="n">
        <v>0</v>
      </c>
      <c r="J3128" s="4" t="n">
        <v>0</v>
      </c>
      <c r="K3128" s="4" t="n">
        <v>0</v>
      </c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B3129" s="4" t="n">
        <v>26742695</v>
      </c>
      <c r="C3129" s="4" t="inlineStr">
        <is>
          <t>DRYWALL 1º FACE</t>
        </is>
      </c>
      <c r="D3129" s="4" t="inlineStr">
        <is>
          <t>-</t>
        </is>
      </c>
      <c r="E3129" s="4" t="inlineStr">
        <is>
          <t>29º PAV - 2º N.COB</t>
        </is>
      </c>
      <c r="F3129" s="119" t="n">
        <v>46682</v>
      </c>
      <c r="G3129" s="119" t="n">
        <v>46694</v>
      </c>
      <c r="H3129" s="119" t="n">
        <v>46293</v>
      </c>
      <c r="I3129" s="4" t="n">
        <v>0</v>
      </c>
      <c r="J3129" s="4" t="n">
        <v>0</v>
      </c>
      <c r="K3129" s="4" t="n">
        <v>0</v>
      </c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B3130" s="4" t="n">
        <v>26714247</v>
      </c>
      <c r="C3130" s="4" t="inlineStr">
        <is>
          <t>PINTURA ESPALA FECHADA - FASE 1</t>
        </is>
      </c>
      <c r="D3130" s="4" t="inlineStr">
        <is>
          <t>-</t>
        </is>
      </c>
      <c r="E3130" s="4" t="inlineStr">
        <is>
          <t>FACHADA - OLYMPUS</t>
        </is>
      </c>
      <c r="F3130" s="119" t="n">
        <v>46682</v>
      </c>
      <c r="G3130" s="119" t="n">
        <v>46765</v>
      </c>
      <c r="H3130" s="119" t="n">
        <v>46293</v>
      </c>
      <c r="I3130" s="4" t="n">
        <v>0</v>
      </c>
      <c r="J3130" s="4" t="n">
        <v>0</v>
      </c>
      <c r="K3130" s="4" t="n">
        <v>0</v>
      </c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B3131" s="4" t="n">
        <v>26707657</v>
      </c>
      <c r="C3131" s="4" t="inlineStr">
        <is>
          <t>LIMPEZA FINA</t>
        </is>
      </c>
      <c r="D3131" s="4" t="inlineStr">
        <is>
          <t>-</t>
        </is>
      </c>
      <c r="E3131" s="4" t="inlineStr">
        <is>
          <t>1º PAV. - TÉRREO - LOJA 09, 10, 11</t>
        </is>
      </c>
      <c r="F3131" s="119" t="n">
        <v>46685</v>
      </c>
      <c r="G3131" s="119" t="n">
        <v>46699</v>
      </c>
      <c r="H3131" s="119" t="n">
        <v>46293</v>
      </c>
      <c r="I3131" s="4" t="n">
        <v>0</v>
      </c>
      <c r="J3131" s="4" t="n">
        <v>0</v>
      </c>
      <c r="K3131" s="4" t="n">
        <v>0</v>
      </c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B3132" s="4" t="n">
        <v>26745144</v>
      </c>
      <c r="C3132" s="4" t="inlineStr">
        <is>
          <t>ACABAMENTOS ELÉTRICOS</t>
        </is>
      </c>
      <c r="D3132" s="4" t="inlineStr">
        <is>
          <t>-</t>
        </is>
      </c>
      <c r="E3132" s="4" t="inlineStr">
        <is>
          <t>2º PV. - ESCADAS LATERAIS</t>
        </is>
      </c>
      <c r="F3132" s="119" t="n">
        <v>46685</v>
      </c>
      <c r="G3132" s="119" t="n">
        <v>46695</v>
      </c>
      <c r="H3132" s="119" t="n">
        <v>46293</v>
      </c>
      <c r="I3132" s="4" t="n">
        <v>0</v>
      </c>
      <c r="J3132" s="4" t="n">
        <v>0</v>
      </c>
      <c r="K3132" s="4" t="n">
        <v>0</v>
      </c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B3133" s="4" t="n">
        <v>26707575</v>
      </c>
      <c r="C3133" s="4" t="inlineStr">
        <is>
          <t>PRUMADA DE INCÊNDIO</t>
        </is>
      </c>
      <c r="D3133" s="4" t="inlineStr">
        <is>
          <t>-</t>
        </is>
      </c>
      <c r="E3133" s="4" t="inlineStr">
        <is>
          <t>2º PV. - LOJA 08, 09 E 10</t>
        </is>
      </c>
      <c r="F3133" s="119" t="n">
        <v>46685</v>
      </c>
      <c r="G3133" s="119" t="n">
        <v>46707</v>
      </c>
      <c r="H3133" s="119" t="n">
        <v>46293</v>
      </c>
      <c r="I3133" s="4" t="n">
        <v>0</v>
      </c>
      <c r="J3133" s="4" t="n">
        <v>0</v>
      </c>
      <c r="K3133" s="4" t="n">
        <v>0</v>
      </c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B3134" s="4" t="n">
        <v>26745025</v>
      </c>
      <c r="C3134" s="4" t="inlineStr">
        <is>
          <t>ALVENARIA</t>
        </is>
      </c>
      <c r="D3134" s="4" t="inlineStr">
        <is>
          <t>-</t>
        </is>
      </c>
      <c r="E3134" s="4" t="inlineStr">
        <is>
          <t>2º PV. - HALL, IS, ELEVADOR COMERCIAL</t>
        </is>
      </c>
      <c r="F3134" s="119" t="n">
        <v>46685</v>
      </c>
      <c r="G3134" s="119" t="n">
        <v>46716</v>
      </c>
      <c r="H3134" s="119" t="n">
        <v>46293</v>
      </c>
      <c r="I3134" s="4" t="n">
        <v>0</v>
      </c>
      <c r="J3134" s="4" t="n">
        <v>0</v>
      </c>
      <c r="K3134" s="4" t="n">
        <v>0</v>
      </c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B3135" s="4" t="n">
        <v>26744948</v>
      </c>
      <c r="C3135" s="4" t="inlineStr">
        <is>
          <t>LIMPEZA FINA</t>
        </is>
      </c>
      <c r="D3135" s="4" t="inlineStr">
        <is>
          <t>-</t>
        </is>
      </c>
      <c r="E3135" s="4" t="inlineStr">
        <is>
          <t>1º SUBSOLO - HALL, ELEVADORES E CAIXA DE ESCADA</t>
        </is>
      </c>
      <c r="F3135" s="119" t="n">
        <v>46686</v>
      </c>
      <c r="G3135" s="119" t="n">
        <v>46695</v>
      </c>
      <c r="H3135" s="119" t="n">
        <v>46293</v>
      </c>
      <c r="I3135" s="4" t="n">
        <v>0</v>
      </c>
      <c r="J3135" s="4" t="n">
        <v>0</v>
      </c>
      <c r="K3135" s="4" t="n">
        <v>0</v>
      </c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B3136" s="4" t="n">
        <v>26745177</v>
      </c>
      <c r="C3136" s="4" t="inlineStr">
        <is>
          <t>GUARDA- CORPO</t>
        </is>
      </c>
      <c r="D3136" s="4" t="inlineStr">
        <is>
          <t>-</t>
        </is>
      </c>
      <c r="E3136" s="4" t="inlineStr">
        <is>
          <t>1º SUBSOLO - ESCADAS LATERAIS</t>
        </is>
      </c>
      <c r="F3136" s="119" t="n">
        <v>46686</v>
      </c>
      <c r="G3136" s="119" t="n">
        <v>46696</v>
      </c>
      <c r="H3136" s="119" t="n">
        <v>46293</v>
      </c>
      <c r="I3136" s="4" t="n">
        <v>0</v>
      </c>
      <c r="J3136" s="4" t="n">
        <v>0</v>
      </c>
      <c r="K3136" s="4" t="n">
        <v>0</v>
      </c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B3137" s="4" t="n">
        <v>26750551</v>
      </c>
      <c r="C3137" s="4" t="inlineStr">
        <is>
          <t>PINTURA</t>
        </is>
      </c>
      <c r="D3137" s="4" t="inlineStr">
        <is>
          <t>-</t>
        </is>
      </c>
      <c r="E3137" s="4" t="inlineStr">
        <is>
          <t>3º SUBSOLO - ÁREAS TÉCNICAS</t>
        </is>
      </c>
      <c r="F3137" s="119" t="n">
        <v>46687</v>
      </c>
      <c r="G3137" s="119" t="n">
        <v>46694</v>
      </c>
      <c r="H3137" s="119" t="n">
        <v>46293</v>
      </c>
      <c r="I3137" s="4" t="n">
        <v>0</v>
      </c>
      <c r="J3137" s="4" t="n">
        <v>0</v>
      </c>
      <c r="K3137" s="4" t="n">
        <v>0</v>
      </c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B3138" s="4" t="n">
        <v>26743716</v>
      </c>
      <c r="C3138" s="4" t="inlineStr">
        <is>
          <t>LIMPEZA GROSSA</t>
        </is>
      </c>
      <c r="D3138" s="4" t="inlineStr">
        <is>
          <t>-</t>
        </is>
      </c>
      <c r="E3138" s="4" t="inlineStr">
        <is>
          <t>1º SUBSOLO</t>
        </is>
      </c>
      <c r="F3138" s="119" t="n">
        <v>46687</v>
      </c>
      <c r="G3138" s="119" t="n">
        <v>46709</v>
      </c>
      <c r="H3138" s="119" t="n">
        <v>46293</v>
      </c>
      <c r="I3138" s="4" t="n">
        <v>0</v>
      </c>
      <c r="J3138" s="4" t="n">
        <v>0</v>
      </c>
      <c r="K3138" s="4" t="n">
        <v>0</v>
      </c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B3139" s="4" t="n">
        <v>26745163</v>
      </c>
      <c r="C3139" s="4" t="inlineStr">
        <is>
          <t>LIMPEZA FINA</t>
        </is>
      </c>
      <c r="D3139" s="4" t="inlineStr">
        <is>
          <t>-</t>
        </is>
      </c>
      <c r="E3139" s="4" t="inlineStr">
        <is>
          <t>MEZANINO - ESCADAS LATERAIS</t>
        </is>
      </c>
      <c r="F3139" s="119" t="n">
        <v>46687</v>
      </c>
      <c r="G3139" s="119" t="n">
        <v>46699</v>
      </c>
      <c r="H3139" s="119" t="n">
        <v>46293</v>
      </c>
      <c r="I3139" s="4" t="n">
        <v>0</v>
      </c>
      <c r="J3139" s="4" t="n">
        <v>0</v>
      </c>
      <c r="K3139" s="4" t="n">
        <v>0</v>
      </c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B3140" s="4" t="n">
        <v>26744662</v>
      </c>
      <c r="C3140" s="4" t="inlineStr">
        <is>
          <t>PRUMADA HIDROSSANITÁRIA</t>
        </is>
      </c>
      <c r="D3140" s="4" t="inlineStr">
        <is>
          <t>-</t>
        </is>
      </c>
      <c r="E3140" s="4" t="inlineStr">
        <is>
          <t>3º PV. PILOTIS - ACADEMIA E CIRCULAÇÃO</t>
        </is>
      </c>
      <c r="F3140" s="119" t="n">
        <v>46688</v>
      </c>
      <c r="G3140" s="119" t="n">
        <v>46702</v>
      </c>
      <c r="H3140" s="119" t="n">
        <v>46293</v>
      </c>
      <c r="I3140" s="4" t="n">
        <v>0</v>
      </c>
      <c r="J3140" s="4" t="n">
        <v>0</v>
      </c>
      <c r="K3140" s="4" t="n">
        <v>0</v>
      </c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B3141" s="4" t="n">
        <v>26744900</v>
      </c>
      <c r="C3141" s="4" t="inlineStr">
        <is>
          <t>REBOCO INTERNO</t>
        </is>
      </c>
      <c r="D3141" s="4" t="inlineStr">
        <is>
          <t>-</t>
        </is>
      </c>
      <c r="E3141" s="4" t="inlineStr">
        <is>
          <t>PAVIMENTO TÉCNICO</t>
        </is>
      </c>
      <c r="F3141" s="119" t="n">
        <v>46688</v>
      </c>
      <c r="G3141" s="119" t="n">
        <v>46710</v>
      </c>
      <c r="H3141" s="119" t="n">
        <v>46293</v>
      </c>
      <c r="I3141" s="4" t="n">
        <v>0</v>
      </c>
      <c r="J3141" s="4" t="n">
        <v>0</v>
      </c>
      <c r="K3141" s="4" t="n">
        <v>0</v>
      </c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B3142" s="4" t="n">
        <v>26750568</v>
      </c>
      <c r="C3142" s="4" t="inlineStr">
        <is>
          <t>CONTRAPISO</t>
        </is>
      </c>
      <c r="D3142" s="4" t="inlineStr">
        <is>
          <t>-</t>
        </is>
      </c>
      <c r="E3142" s="4" t="inlineStr">
        <is>
          <t>6º SUBSOLO - ÁREAS TÉCNICAS</t>
        </is>
      </c>
      <c r="F3142" s="119" t="n">
        <v>46689</v>
      </c>
      <c r="G3142" s="119" t="n">
        <v>46696</v>
      </c>
      <c r="H3142" s="119" t="n">
        <v>46293</v>
      </c>
      <c r="I3142" s="4" t="n">
        <v>0</v>
      </c>
      <c r="J3142" s="4" t="n">
        <v>0</v>
      </c>
      <c r="K3142" s="4" t="n">
        <v>0</v>
      </c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B3143" s="4" t="n">
        <v>26743765</v>
      </c>
      <c r="C3143" s="4" t="inlineStr">
        <is>
          <t>POLIMENTO DE PISO</t>
        </is>
      </c>
      <c r="D3143" s="4" t="inlineStr">
        <is>
          <t>-</t>
        </is>
      </c>
      <c r="E3143" s="4" t="inlineStr">
        <is>
          <t>4º SUBSOLO</t>
        </is>
      </c>
      <c r="F3143" s="119" t="n">
        <v>46689</v>
      </c>
      <c r="G3143" s="119" t="n">
        <v>46735</v>
      </c>
      <c r="H3143" s="119" t="n">
        <v>46293</v>
      </c>
      <c r="I3143" s="4" t="n">
        <v>0</v>
      </c>
      <c r="J3143" s="4" t="n">
        <v>0</v>
      </c>
      <c r="K3143" s="4" t="n">
        <v>0</v>
      </c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B3144" s="4" t="n">
        <v>26744967</v>
      </c>
      <c r="C3144" s="4" t="inlineStr">
        <is>
          <t>FIAÇÃO ELÉTRICA</t>
        </is>
      </c>
      <c r="D3144" s="4" t="inlineStr">
        <is>
          <t>-</t>
        </is>
      </c>
      <c r="E3144" s="4" t="inlineStr">
        <is>
          <t>4º SUBSOLO - HALL,  ELEVADORES E CAIXA DE ESCADA</t>
        </is>
      </c>
      <c r="F3144" s="119" t="n">
        <v>46689</v>
      </c>
      <c r="G3144" s="119" t="n">
        <v>46701</v>
      </c>
      <c r="H3144" s="119" t="n">
        <v>46293</v>
      </c>
      <c r="I3144" s="4" t="n">
        <v>0</v>
      </c>
      <c r="J3144" s="4" t="n">
        <v>0</v>
      </c>
      <c r="K3144" s="4" t="n">
        <v>0</v>
      </c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B3145" s="4" t="n">
        <v>26743749</v>
      </c>
      <c r="C3145" s="4" t="inlineStr">
        <is>
          <t>PINTURA</t>
        </is>
      </c>
      <c r="D3145" s="4" t="inlineStr">
        <is>
          <t>-</t>
        </is>
      </c>
      <c r="E3145" s="4" t="inlineStr">
        <is>
          <t>3º SUBSOLO</t>
        </is>
      </c>
      <c r="F3145" s="119" t="n">
        <v>46689</v>
      </c>
      <c r="G3145" s="119" t="n">
        <v>46722</v>
      </c>
      <c r="H3145" s="119" t="n">
        <v>46293</v>
      </c>
      <c r="I3145" s="4" t="n">
        <v>0</v>
      </c>
      <c r="J3145" s="4" t="n">
        <v>0</v>
      </c>
      <c r="K3145" s="4" t="n">
        <v>0</v>
      </c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B3146" s="4" t="n">
        <v>26743741</v>
      </c>
      <c r="C3146" s="4" t="inlineStr">
        <is>
          <t>FIAÇÃO ELÉTRICA E ILUMINAÇÃO</t>
        </is>
      </c>
      <c r="D3146" s="4" t="inlineStr">
        <is>
          <t>-</t>
        </is>
      </c>
      <c r="E3146" s="4" t="inlineStr">
        <is>
          <t>2º SUBSOLO</t>
        </is>
      </c>
      <c r="F3146" s="119" t="n">
        <v>46689</v>
      </c>
      <c r="G3146" s="119" t="n">
        <v>46720</v>
      </c>
      <c r="H3146" s="119" t="n">
        <v>46293</v>
      </c>
      <c r="I3146" s="4" t="n">
        <v>0</v>
      </c>
      <c r="J3146" s="4" t="n">
        <v>0</v>
      </c>
      <c r="K3146" s="4" t="n">
        <v>0</v>
      </c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B3147" s="4" t="n">
        <v>29845884</v>
      </c>
      <c r="C3147" s="4" t="inlineStr">
        <is>
          <t>PRUMADA ELÉTRICA (CABOS)</t>
        </is>
      </c>
      <c r="D3147" s="4" t="inlineStr">
        <is>
          <t>-</t>
        </is>
      </c>
      <c r="E3147" s="4" t="inlineStr">
        <is>
          <t>2º SUBSOLO</t>
        </is>
      </c>
      <c r="F3147" s="119" t="n">
        <v>46689</v>
      </c>
      <c r="G3147" s="119" t="n">
        <v>46696</v>
      </c>
      <c r="H3147" s="119" t="n">
        <v>46293</v>
      </c>
      <c r="I3147" s="4" t="n">
        <v>0</v>
      </c>
      <c r="J3147" s="4" t="n">
        <v>0</v>
      </c>
      <c r="K3147" s="4" t="n">
        <v>0</v>
      </c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B3148" s="4" t="n">
        <v>36118607</v>
      </c>
      <c r="C3148" s="4" t="inlineStr">
        <is>
          <t>INSTALAÇÃO DE PCF (FOLHAS)</t>
        </is>
      </c>
      <c r="D3148" s="4" t="inlineStr">
        <is>
          <t>-</t>
        </is>
      </c>
      <c r="E3148" s="4" t="inlineStr">
        <is>
          <t>2º SUBSOLO</t>
        </is>
      </c>
      <c r="F3148" s="119" t="n">
        <v>46689</v>
      </c>
      <c r="G3148" s="119" t="n">
        <v>46703</v>
      </c>
      <c r="H3148" s="119" t="n">
        <v>46293</v>
      </c>
      <c r="I3148" s="4" t="n">
        <v>0</v>
      </c>
      <c r="J3148" s="4" t="n">
        <v>0</v>
      </c>
      <c r="K3148" s="4" t="n">
        <v>0</v>
      </c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B3149" s="4" t="n">
        <v>26707574</v>
      </c>
      <c r="C3149" s="4" t="inlineStr">
        <is>
          <t>PRUMADA HIDROSSANITÁRIA</t>
        </is>
      </c>
      <c r="D3149" s="4" t="inlineStr">
        <is>
          <t>-</t>
        </is>
      </c>
      <c r="E3149" s="4" t="inlineStr">
        <is>
          <t>2º PV. - LOJA 08, 09 E 10</t>
        </is>
      </c>
      <c r="F3149" s="119" t="n">
        <v>46689</v>
      </c>
      <c r="G3149" s="119" t="n">
        <v>46713</v>
      </c>
      <c r="H3149" s="119" t="n">
        <v>46293</v>
      </c>
      <c r="I3149" s="4" t="n">
        <v>0</v>
      </c>
      <c r="J3149" s="4" t="n">
        <v>0</v>
      </c>
      <c r="K3149" s="4" t="n">
        <v>0</v>
      </c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B3150" s="4" t="n">
        <v>26744730</v>
      </c>
      <c r="C3150" s="4" t="inlineStr">
        <is>
          <t>IMPERMEABILIZAÇÃO</t>
        </is>
      </c>
      <c r="D3150" s="4" t="inlineStr">
        <is>
          <t>-</t>
        </is>
      </c>
      <c r="E3150" s="4" t="inlineStr">
        <is>
          <t>3º PV. PILOTIS - IS E VESTIÁRIOS</t>
        </is>
      </c>
      <c r="F3150" s="119" t="n">
        <v>46689</v>
      </c>
      <c r="G3150" s="119" t="n">
        <v>46700</v>
      </c>
      <c r="H3150" s="119" t="n">
        <v>46293</v>
      </c>
      <c r="I3150" s="4" t="n">
        <v>0</v>
      </c>
      <c r="J3150" s="4" t="n">
        <v>0</v>
      </c>
      <c r="K3150" s="4" t="n">
        <v>0</v>
      </c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B3151" s="4" t="n">
        <v>26744702</v>
      </c>
      <c r="C3151" s="4" t="inlineStr">
        <is>
          <t>REBOCO INTERNO</t>
        </is>
      </c>
      <c r="D3151" s="4" t="inlineStr">
        <is>
          <t>-</t>
        </is>
      </c>
      <c r="E3151" s="4" t="inlineStr">
        <is>
          <t>3º PV. PILOTIS - HALL, ELEVADORES E CAIXA DE ESCADA</t>
        </is>
      </c>
      <c r="F3151" s="119" t="n">
        <v>46689</v>
      </c>
      <c r="G3151" s="119" t="n">
        <v>46764</v>
      </c>
      <c r="H3151" s="119" t="n">
        <v>46293</v>
      </c>
      <c r="I3151" s="4" t="n">
        <v>0</v>
      </c>
      <c r="J3151" s="4" t="n">
        <v>0</v>
      </c>
      <c r="K3151" s="4" t="n">
        <v>0</v>
      </c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B3152" s="4" t="n">
        <v>26708158</v>
      </c>
      <c r="C3152" s="4" t="inlineStr">
        <is>
          <t>DISTRIBUIÇÃO HIDROSSANITÁRIA</t>
        </is>
      </c>
      <c r="D3152" s="4" t="inlineStr">
        <is>
          <t>-</t>
        </is>
      </c>
      <c r="E3152" s="4" t="inlineStr">
        <is>
          <t>6º SUBSOLO - LOJAS 01, 02, 03 E 04</t>
        </is>
      </c>
      <c r="F3152" s="119" t="n">
        <v>46692</v>
      </c>
      <c r="G3152" s="119" t="n">
        <v>46707</v>
      </c>
      <c r="H3152" s="119" t="n">
        <v>46293</v>
      </c>
      <c r="I3152" s="4" t="n">
        <v>0</v>
      </c>
      <c r="J3152" s="4" t="n">
        <v>0</v>
      </c>
      <c r="K3152" s="4" t="n">
        <v>0</v>
      </c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B3153" s="4" t="n">
        <v>26708187</v>
      </c>
      <c r="C3153" s="4" t="inlineStr">
        <is>
          <t>DISTRIBUIÇÃO ELÉTRICA / QUADRO</t>
        </is>
      </c>
      <c r="D3153" s="4" t="inlineStr">
        <is>
          <t>-</t>
        </is>
      </c>
      <c r="E3153" s="4" t="inlineStr">
        <is>
          <t>6º SUBSOLO - LOJAS 01, 02, 03 E 04</t>
        </is>
      </c>
      <c r="F3153" s="119" t="n">
        <v>46692</v>
      </c>
      <c r="G3153" s="119" t="n">
        <v>46702</v>
      </c>
      <c r="H3153" s="119" t="n">
        <v>46293</v>
      </c>
      <c r="I3153" s="4" t="n">
        <v>0</v>
      </c>
      <c r="J3153" s="4" t="n">
        <v>0</v>
      </c>
      <c r="K3153" s="4" t="n">
        <v>0</v>
      </c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B3154" s="4" t="n">
        <v>26708188</v>
      </c>
      <c r="C3154" s="4" t="inlineStr">
        <is>
          <t>INFRA DE AR CONDICIONADO</t>
        </is>
      </c>
      <c r="D3154" s="4" t="inlineStr">
        <is>
          <t>-</t>
        </is>
      </c>
      <c r="E3154" s="4" t="inlineStr">
        <is>
          <t>6º SUBSOLO - LOJAS 01, 02, 03 E 04</t>
        </is>
      </c>
      <c r="F3154" s="119" t="n">
        <v>46692</v>
      </c>
      <c r="G3154" s="119" t="n">
        <v>46702</v>
      </c>
      <c r="H3154" s="119" t="n">
        <v>46293</v>
      </c>
      <c r="I3154" s="4" t="n">
        <v>0</v>
      </c>
      <c r="J3154" s="4" t="n">
        <v>0</v>
      </c>
      <c r="K3154" s="4" t="n">
        <v>0</v>
      </c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B3155" s="4" t="n">
        <v>26708159</v>
      </c>
      <c r="C3155" s="4" t="inlineStr">
        <is>
          <t>GÁS PAREDE</t>
        </is>
      </c>
      <c r="D3155" s="4" t="inlineStr">
        <is>
          <t>-</t>
        </is>
      </c>
      <c r="E3155" s="4" t="inlineStr">
        <is>
          <t>6º SUBSOLO - LOJAS 01, 02, 03 E 04</t>
        </is>
      </c>
      <c r="F3155" s="119" t="n">
        <v>46692</v>
      </c>
      <c r="G3155" s="119" t="n">
        <v>46702</v>
      </c>
      <c r="H3155" s="119" t="n">
        <v>46293</v>
      </c>
      <c r="I3155" s="4" t="n">
        <v>0</v>
      </c>
      <c r="J3155" s="4" t="n">
        <v>0</v>
      </c>
      <c r="K3155" s="4" t="n">
        <v>0</v>
      </c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B3156" s="4" t="n">
        <v>26708189</v>
      </c>
      <c r="C3156" s="4" t="inlineStr">
        <is>
          <t>REDE HIDROSSANITÁRIA</t>
        </is>
      </c>
      <c r="D3156" s="4" t="inlineStr">
        <is>
          <t>-</t>
        </is>
      </c>
      <c r="E3156" s="4" t="inlineStr">
        <is>
          <t>6º SUBSOLO - LOJAS 01, 02, 03 E 04</t>
        </is>
      </c>
      <c r="F3156" s="119" t="n">
        <v>46692</v>
      </c>
      <c r="G3156" s="119" t="n">
        <v>46702</v>
      </c>
      <c r="H3156" s="119" t="n">
        <v>46293</v>
      </c>
      <c r="I3156" s="4" t="n">
        <v>0</v>
      </c>
      <c r="J3156" s="4" t="n">
        <v>0</v>
      </c>
      <c r="K3156" s="4" t="n">
        <v>0</v>
      </c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B3157" s="4" t="n">
        <v>26708124</v>
      </c>
      <c r="C3157" s="4" t="inlineStr">
        <is>
          <t>DRYWALL 1º FACE</t>
        </is>
      </c>
      <c r="D3157" s="4" t="inlineStr">
        <is>
          <t>-</t>
        </is>
      </c>
      <c r="E3157" s="4" t="inlineStr">
        <is>
          <t>6º SUBSOLO - LOJAS 05, 06 E 07</t>
        </is>
      </c>
      <c r="F3157" s="119" t="n">
        <v>46692</v>
      </c>
      <c r="G3157" s="119" t="n">
        <v>46702</v>
      </c>
      <c r="H3157" s="119" t="n">
        <v>46293</v>
      </c>
      <c r="I3157" s="4" t="n">
        <v>0</v>
      </c>
      <c r="J3157" s="4" t="n">
        <v>0</v>
      </c>
      <c r="K3157" s="4" t="n">
        <v>0</v>
      </c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B3158" s="4" t="n">
        <v>26707612</v>
      </c>
      <c r="C3158" s="4" t="inlineStr">
        <is>
          <t>DRYWALL</t>
        </is>
      </c>
      <c r="D3158" s="4" t="inlineStr">
        <is>
          <t>-</t>
        </is>
      </c>
      <c r="E3158" s="4" t="inlineStr">
        <is>
          <t>2º PV. - LOJA 04 E 05</t>
        </is>
      </c>
      <c r="F3158" s="119" t="n">
        <v>46692</v>
      </c>
      <c r="G3158" s="119" t="n">
        <v>46714</v>
      </c>
      <c r="H3158" s="119" t="n">
        <v>46293</v>
      </c>
      <c r="I3158" s="4" t="n">
        <v>0</v>
      </c>
      <c r="J3158" s="4" t="n">
        <v>0</v>
      </c>
      <c r="K3158" s="4" t="n">
        <v>0</v>
      </c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B3159" s="4" t="n">
        <v>26744957</v>
      </c>
      <c r="C3159" s="4" t="inlineStr">
        <is>
          <t>PINTURA 1º DEMÃO</t>
        </is>
      </c>
      <c r="D3159" s="4" t="inlineStr">
        <is>
          <t>-</t>
        </is>
      </c>
      <c r="E3159" s="4" t="inlineStr">
        <is>
          <t>3º SUBSOLO - HALL, ELVADORES E CAIXA DE ESCADA</t>
        </is>
      </c>
      <c r="F3159" s="119" t="n">
        <v>46694</v>
      </c>
      <c r="G3159" s="119" t="n">
        <v>46703</v>
      </c>
      <c r="H3159" s="119" t="n">
        <v>46293</v>
      </c>
      <c r="I3159" s="4" t="n">
        <v>0</v>
      </c>
      <c r="J3159" s="4" t="n">
        <v>0</v>
      </c>
      <c r="K3159" s="4" t="n">
        <v>0</v>
      </c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B3160" s="4" t="n">
        <v>26750526</v>
      </c>
      <c r="C3160" s="4" t="inlineStr">
        <is>
          <t>LIMPEZA GROSSA</t>
        </is>
      </c>
      <c r="D3160" s="4" t="inlineStr">
        <is>
          <t>-</t>
        </is>
      </c>
      <c r="E3160" s="4" t="inlineStr">
        <is>
          <t>2º SUBSOLO - CAIXA DE ESCADA E ELEVADORES</t>
        </is>
      </c>
      <c r="F3160" s="119" t="n">
        <v>46694</v>
      </c>
      <c r="G3160" s="119" t="n">
        <v>46699</v>
      </c>
      <c r="H3160" s="119" t="n">
        <v>46293</v>
      </c>
      <c r="I3160" s="4" t="n">
        <v>0</v>
      </c>
      <c r="J3160" s="4" t="n">
        <v>0</v>
      </c>
      <c r="K3160" s="4" t="n">
        <v>0</v>
      </c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B3161" s="4" t="n">
        <v>26743052</v>
      </c>
      <c r="C3161" s="4" t="inlineStr">
        <is>
          <t>PINTURA 1º DEMÃO</t>
        </is>
      </c>
      <c r="D3161" s="4" t="inlineStr">
        <is>
          <t>-</t>
        </is>
      </c>
      <c r="E3161" s="4" t="inlineStr">
        <is>
          <t>20º PAV.</t>
        </is>
      </c>
      <c r="F3161" s="119" t="n">
        <v>46694</v>
      </c>
      <c r="G3161" s="119" t="n">
        <v>46703</v>
      </c>
      <c r="H3161" s="119" t="n">
        <v>46293</v>
      </c>
      <c r="I3161" s="4" t="n">
        <v>0</v>
      </c>
      <c r="J3161" s="4" t="n">
        <v>0</v>
      </c>
      <c r="K3161" s="4" t="n">
        <v>0</v>
      </c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B3162" s="4" t="n">
        <v>26743014</v>
      </c>
      <c r="C3162" s="4" t="inlineStr">
        <is>
          <t>MASSA CORRIDA</t>
        </is>
      </c>
      <c r="D3162" s="4" t="inlineStr">
        <is>
          <t>-</t>
        </is>
      </c>
      <c r="E3162" s="4" t="inlineStr">
        <is>
          <t>21º PAV.</t>
        </is>
      </c>
      <c r="F3162" s="119" t="n">
        <v>46694</v>
      </c>
      <c r="G3162" s="119" t="n">
        <v>46703</v>
      </c>
      <c r="H3162" s="119" t="n">
        <v>46293</v>
      </c>
      <c r="I3162" s="4" t="n">
        <v>0</v>
      </c>
      <c r="J3162" s="4" t="n">
        <v>0</v>
      </c>
      <c r="K3162" s="4" t="n">
        <v>0</v>
      </c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B3163" s="4" t="n">
        <v>26742984</v>
      </c>
      <c r="C3163" s="4" t="inlineStr">
        <is>
          <t>FORRO</t>
        </is>
      </c>
      <c r="D3163" s="4" t="inlineStr">
        <is>
          <t>-</t>
        </is>
      </c>
      <c r="E3163" s="4" t="inlineStr">
        <is>
          <t>22º PAV.</t>
        </is>
      </c>
      <c r="F3163" s="119" t="n">
        <v>46694</v>
      </c>
      <c r="G3163" s="119" t="n">
        <v>46703</v>
      </c>
      <c r="H3163" s="119" t="n">
        <v>46293</v>
      </c>
      <c r="I3163" s="4" t="n">
        <v>0</v>
      </c>
      <c r="J3163" s="4" t="n">
        <v>0</v>
      </c>
      <c r="K3163" s="4" t="n">
        <v>0</v>
      </c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B3164" s="4" t="n">
        <v>26750552</v>
      </c>
      <c r="C3164" s="4" t="inlineStr">
        <is>
          <t>ACABAMENTOS ELÉTRICOS</t>
        </is>
      </c>
      <c r="D3164" s="4" t="inlineStr">
        <is>
          <t>-</t>
        </is>
      </c>
      <c r="E3164" s="4" t="inlineStr">
        <is>
          <t>3º SUBSOLO - ÁREAS TÉCNICAS</t>
        </is>
      </c>
      <c r="F3164" s="119" t="n">
        <v>46695</v>
      </c>
      <c r="G3164" s="119" t="n">
        <v>46701</v>
      </c>
      <c r="H3164" s="119" t="n">
        <v>46293</v>
      </c>
      <c r="I3164" s="4" t="n">
        <v>0</v>
      </c>
      <c r="J3164" s="4" t="n">
        <v>0</v>
      </c>
      <c r="K3164" s="4" t="n">
        <v>0</v>
      </c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B3165" s="4" t="n">
        <v>29845970</v>
      </c>
      <c r="C3165" s="4" t="inlineStr">
        <is>
          <t>FIAÇÃO ELÉTRICA E ILUMINAÇÃO</t>
        </is>
      </c>
      <c r="D3165" s="4" t="inlineStr">
        <is>
          <t>-</t>
        </is>
      </c>
      <c r="E3165" s="4" t="inlineStr">
        <is>
          <t>23º PAV.</t>
        </is>
      </c>
      <c r="F3165" s="119" t="n">
        <v>46695</v>
      </c>
      <c r="G3165" s="119" t="n">
        <v>46703</v>
      </c>
      <c r="H3165" s="119" t="n">
        <v>46293</v>
      </c>
      <c r="I3165" s="4" t="n">
        <v>0</v>
      </c>
      <c r="J3165" s="4" t="n">
        <v>0</v>
      </c>
      <c r="K3165" s="4" t="n">
        <v>0</v>
      </c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B3166" s="4" t="n">
        <v>29845909</v>
      </c>
      <c r="C3166" s="4" t="inlineStr">
        <is>
          <t>PRUMADA ELÉTRICA (CABOS)</t>
        </is>
      </c>
      <c r="D3166" s="4" t="inlineStr">
        <is>
          <t>-</t>
        </is>
      </c>
      <c r="E3166" s="4" t="inlineStr">
        <is>
          <t>23º PAV.</t>
        </is>
      </c>
      <c r="F3166" s="119" t="n">
        <v>46695</v>
      </c>
      <c r="G3166" s="119" t="n">
        <v>46707</v>
      </c>
      <c r="H3166" s="119" t="n">
        <v>46293</v>
      </c>
      <c r="I3166" s="4" t="n">
        <v>0</v>
      </c>
      <c r="J3166" s="4" t="n">
        <v>0</v>
      </c>
      <c r="K3166" s="4" t="n">
        <v>0</v>
      </c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B3167" s="4" t="n">
        <v>26742912</v>
      </c>
      <c r="C3167" s="4" t="inlineStr">
        <is>
          <t>BANCADAS</t>
        </is>
      </c>
      <c r="D3167" s="4" t="inlineStr">
        <is>
          <t>-</t>
        </is>
      </c>
      <c r="E3167" s="4" t="inlineStr">
        <is>
          <t>24º PAV.</t>
        </is>
      </c>
      <c r="F3167" s="119" t="n">
        <v>46695</v>
      </c>
      <c r="G3167" s="119" t="n">
        <v>46707</v>
      </c>
      <c r="H3167" s="119" t="n">
        <v>46293</v>
      </c>
      <c r="I3167" s="4" t="n">
        <v>0</v>
      </c>
      <c r="J3167" s="4" t="n">
        <v>0</v>
      </c>
      <c r="K3167" s="4" t="n">
        <v>0</v>
      </c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B3168" s="4" t="n">
        <v>26742868</v>
      </c>
      <c r="C3168" s="4" t="inlineStr">
        <is>
          <t>REVESTIMENTOS PORCELANATO PISO</t>
        </is>
      </c>
      <c r="D3168" s="4" t="inlineStr">
        <is>
          <t>-</t>
        </is>
      </c>
      <c r="E3168" s="4" t="inlineStr">
        <is>
          <t>25º PAV.</t>
        </is>
      </c>
      <c r="F3168" s="119" t="n">
        <v>46695</v>
      </c>
      <c r="G3168" s="119" t="n">
        <v>46707</v>
      </c>
      <c r="H3168" s="119" t="n">
        <v>46293</v>
      </c>
      <c r="I3168" s="4" t="n">
        <v>0</v>
      </c>
      <c r="J3168" s="4" t="n">
        <v>0</v>
      </c>
      <c r="K3168" s="4" t="n">
        <v>0</v>
      </c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B3169" s="4" t="n">
        <v>26742815</v>
      </c>
      <c r="C3169" s="4" t="inlineStr">
        <is>
          <t>REVESTIMENTO PORCELANATO PAREDE</t>
        </is>
      </c>
      <c r="D3169" s="4" t="inlineStr">
        <is>
          <t>-</t>
        </is>
      </c>
      <c r="E3169" s="4" t="inlineStr">
        <is>
          <t>26º PAV.</t>
        </is>
      </c>
      <c r="F3169" s="119" t="n">
        <v>46695</v>
      </c>
      <c r="G3169" s="119" t="n">
        <v>46707</v>
      </c>
      <c r="H3169" s="119" t="n">
        <v>46293</v>
      </c>
      <c r="I3169" s="4" t="n">
        <v>0</v>
      </c>
      <c r="J3169" s="4" t="n">
        <v>0</v>
      </c>
      <c r="K3169" s="4" t="n">
        <v>0</v>
      </c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B3170" s="4" t="n">
        <v>26742777</v>
      </c>
      <c r="C3170" s="4" t="inlineStr">
        <is>
          <t>IMPERMEABILIZAÇÃO</t>
        </is>
      </c>
      <c r="D3170" s="4" t="inlineStr">
        <is>
          <t>-</t>
        </is>
      </c>
      <c r="E3170" s="4" t="inlineStr">
        <is>
          <t>27º PAV</t>
        </is>
      </c>
      <c r="F3170" s="119" t="n">
        <v>46695</v>
      </c>
      <c r="G3170" s="119" t="n">
        <v>46707</v>
      </c>
      <c r="H3170" s="119" t="n">
        <v>46293</v>
      </c>
      <c r="I3170" s="4" t="n">
        <v>0</v>
      </c>
      <c r="J3170" s="4" t="n">
        <v>0</v>
      </c>
      <c r="K3170" s="4" t="n">
        <v>0</v>
      </c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B3171" s="4" t="n">
        <v>26742750</v>
      </c>
      <c r="C3171" s="4" t="inlineStr">
        <is>
          <t>DRYWALL 2º FACE</t>
        </is>
      </c>
      <c r="D3171" s="4" t="inlineStr">
        <is>
          <t>-</t>
        </is>
      </c>
      <c r="E3171" s="4" t="inlineStr">
        <is>
          <t>28º PAV - 1º N.COB</t>
        </is>
      </c>
      <c r="F3171" s="119" t="n">
        <v>46695</v>
      </c>
      <c r="G3171" s="119" t="n">
        <v>46707</v>
      </c>
      <c r="H3171" s="119" t="n">
        <v>46293</v>
      </c>
      <c r="I3171" s="4" t="n">
        <v>0</v>
      </c>
      <c r="J3171" s="4" t="n">
        <v>0</v>
      </c>
      <c r="K3171" s="4" t="n">
        <v>0</v>
      </c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B3172" s="4" t="n">
        <v>26742714</v>
      </c>
      <c r="C3172" s="4" t="inlineStr">
        <is>
          <t>DISTRIBUIÇÃO HIDROSSANITÁRIA</t>
        </is>
      </c>
      <c r="D3172" s="4" t="inlineStr">
        <is>
          <t>-</t>
        </is>
      </c>
      <c r="E3172" s="4" t="inlineStr">
        <is>
          <t>29º PAV - 2º N.COB</t>
        </is>
      </c>
      <c r="F3172" s="119" t="n">
        <v>46695</v>
      </c>
      <c r="G3172" s="119" t="n">
        <v>46707</v>
      </c>
      <c r="H3172" s="119" t="n">
        <v>46293</v>
      </c>
      <c r="I3172" s="4" t="n">
        <v>0</v>
      </c>
      <c r="J3172" s="4" t="n">
        <v>0</v>
      </c>
      <c r="K3172" s="4" t="n">
        <v>0</v>
      </c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B3173" s="4" t="n">
        <v>26742697</v>
      </c>
      <c r="C3173" s="4" t="inlineStr">
        <is>
          <t>DISTRIBUIÇÃO ELÉTRICA / QUADRO</t>
        </is>
      </c>
      <c r="D3173" s="4" t="inlineStr">
        <is>
          <t>-</t>
        </is>
      </c>
      <c r="E3173" s="4" t="inlineStr">
        <is>
          <t>29º PAV - 2º N.COB</t>
        </is>
      </c>
      <c r="F3173" s="119" t="n">
        <v>46695</v>
      </c>
      <c r="G3173" s="119" t="n">
        <v>46707</v>
      </c>
      <c r="H3173" s="119" t="n">
        <v>46293</v>
      </c>
      <c r="I3173" s="4" t="n">
        <v>0</v>
      </c>
      <c r="J3173" s="4" t="n">
        <v>0</v>
      </c>
      <c r="K3173" s="4" t="n">
        <v>0</v>
      </c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B3174" s="4" t="n">
        <v>26742696</v>
      </c>
      <c r="C3174" s="4" t="inlineStr">
        <is>
          <t>INFRA DE AR CONDICIONADO</t>
        </is>
      </c>
      <c r="D3174" s="4" t="inlineStr">
        <is>
          <t>-</t>
        </is>
      </c>
      <c r="E3174" s="4" t="inlineStr">
        <is>
          <t>29º PAV - 2º N.COB</t>
        </is>
      </c>
      <c r="F3174" s="119" t="n">
        <v>46695</v>
      </c>
      <c r="G3174" s="119" t="n">
        <v>46707</v>
      </c>
      <c r="H3174" s="119" t="n">
        <v>46293</v>
      </c>
      <c r="I3174" s="4" t="n">
        <v>0</v>
      </c>
      <c r="J3174" s="4" t="n">
        <v>0</v>
      </c>
      <c r="K3174" s="4" t="n">
        <v>0</v>
      </c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B3175" s="4" t="n">
        <v>26742715</v>
      </c>
      <c r="C3175" s="4" t="inlineStr">
        <is>
          <t>GÁS PAREDE</t>
        </is>
      </c>
      <c r="D3175" s="4" t="inlineStr">
        <is>
          <t>-</t>
        </is>
      </c>
      <c r="E3175" s="4" t="inlineStr">
        <is>
          <t>29º PAV - 2º N.COB</t>
        </is>
      </c>
      <c r="F3175" s="119" t="n">
        <v>46695</v>
      </c>
      <c r="G3175" s="119" t="n">
        <v>46707</v>
      </c>
      <c r="H3175" s="119" t="n">
        <v>46293</v>
      </c>
      <c r="I3175" s="4" t="n">
        <v>0</v>
      </c>
      <c r="J3175" s="4" t="n">
        <v>0</v>
      </c>
      <c r="K3175" s="4" t="n">
        <v>0</v>
      </c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B3176" s="4" t="n">
        <v>26742716</v>
      </c>
      <c r="C3176" s="4" t="inlineStr">
        <is>
          <t>REDE HIDROSSANITÁRIA</t>
        </is>
      </c>
      <c r="D3176" s="4" t="inlineStr">
        <is>
          <t>-</t>
        </is>
      </c>
      <c r="E3176" s="4" t="inlineStr">
        <is>
          <t>29º PAV - 2º N.COB</t>
        </is>
      </c>
      <c r="F3176" s="119" t="n">
        <v>46695</v>
      </c>
      <c r="G3176" s="119" t="n">
        <v>46707</v>
      </c>
      <c r="H3176" s="119" t="n">
        <v>46293</v>
      </c>
      <c r="I3176" s="4" t="n">
        <v>0</v>
      </c>
      <c r="J3176" s="4" t="n">
        <v>0</v>
      </c>
      <c r="K3176" s="4" t="n">
        <v>0</v>
      </c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B3177" s="4" t="n">
        <v>26744949</v>
      </c>
      <c r="C3177" s="4" t="inlineStr">
        <is>
          <t>CHECKLIST</t>
        </is>
      </c>
      <c r="D3177" s="4" t="inlineStr">
        <is>
          <t>-</t>
        </is>
      </c>
      <c r="E3177" s="4" t="inlineStr">
        <is>
          <t>1º SUBSOLO - HALL, ELEVADORES E CAIXA DE ESCADA</t>
        </is>
      </c>
      <c r="F3177" s="119" t="n">
        <v>46696</v>
      </c>
      <c r="G3177" s="119" t="n">
        <v>46707</v>
      </c>
      <c r="H3177" s="119" t="n">
        <v>46293</v>
      </c>
      <c r="I3177" s="4" t="n">
        <v>0</v>
      </c>
      <c r="J3177" s="4" t="n">
        <v>0</v>
      </c>
      <c r="K3177" s="4" t="n">
        <v>0</v>
      </c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B3178" s="4" t="n">
        <v>26745145</v>
      </c>
      <c r="C3178" s="4" t="inlineStr">
        <is>
          <t>GUARDA- CORPO</t>
        </is>
      </c>
      <c r="D3178" s="4" t="inlineStr">
        <is>
          <t>-</t>
        </is>
      </c>
      <c r="E3178" s="4" t="inlineStr">
        <is>
          <t>2º PV. - ESCADAS LATERAIS</t>
        </is>
      </c>
      <c r="F3178" s="119" t="n">
        <v>46696</v>
      </c>
      <c r="G3178" s="119" t="n">
        <v>46708</v>
      </c>
      <c r="H3178" s="119" t="n">
        <v>46293</v>
      </c>
      <c r="I3178" s="4" t="n">
        <v>0</v>
      </c>
      <c r="J3178" s="4" t="n">
        <v>0</v>
      </c>
      <c r="K3178" s="4" t="n">
        <v>0</v>
      </c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B3179" s="4" t="n">
        <v>26745178</v>
      </c>
      <c r="C3179" s="4" t="inlineStr">
        <is>
          <t>PINTURA 3º DEMÃO</t>
        </is>
      </c>
      <c r="D3179" s="4" t="inlineStr">
        <is>
          <t>-</t>
        </is>
      </c>
      <c r="E3179" s="4" t="inlineStr">
        <is>
          <t>1º SUBSOLO - ESCADAS LATERAIS</t>
        </is>
      </c>
      <c r="F3179" s="119" t="n">
        <v>46699</v>
      </c>
      <c r="G3179" s="119" t="n">
        <v>46709</v>
      </c>
      <c r="H3179" s="119" t="n">
        <v>46293</v>
      </c>
      <c r="I3179" s="4" t="n">
        <v>0</v>
      </c>
      <c r="J3179" s="4" t="n">
        <v>0</v>
      </c>
      <c r="K3179" s="4" t="n">
        <v>0</v>
      </c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B3180" s="4" t="n">
        <v>26750527</v>
      </c>
      <c r="C3180" s="4" t="inlineStr">
        <is>
          <t>PINTURA 2º DEMÃO</t>
        </is>
      </c>
      <c r="D3180" s="4" t="inlineStr">
        <is>
          <t>-</t>
        </is>
      </c>
      <c r="E3180" s="4" t="inlineStr">
        <is>
          <t>2º SUBSOLO - CAIXA DE ESCADA E ELEVADORES</t>
        </is>
      </c>
      <c r="F3180" s="119" t="n">
        <v>46700</v>
      </c>
      <c r="G3180" s="119" t="n">
        <v>46710</v>
      </c>
      <c r="H3180" s="119" t="n">
        <v>46293</v>
      </c>
      <c r="I3180" s="4" t="n">
        <v>0</v>
      </c>
      <c r="J3180" s="4" t="n">
        <v>0</v>
      </c>
      <c r="K3180" s="4" t="n">
        <v>0</v>
      </c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B3181" s="4" t="n">
        <v>26743707</v>
      </c>
      <c r="C3181" s="4" t="inlineStr">
        <is>
          <t>COMUNICAÇÃO E ALARME</t>
        </is>
      </c>
      <c r="D3181" s="4" t="inlineStr">
        <is>
          <t>-</t>
        </is>
      </c>
      <c r="E3181" s="4" t="inlineStr">
        <is>
          <t>MEZANINO</t>
        </is>
      </c>
      <c r="F3181" s="119" t="n">
        <v>46700</v>
      </c>
      <c r="G3181" s="119" t="n">
        <v>46721</v>
      </c>
      <c r="H3181" s="119" t="n">
        <v>46293</v>
      </c>
      <c r="I3181" s="4" t="n">
        <v>0</v>
      </c>
      <c r="J3181" s="4" t="n">
        <v>0</v>
      </c>
      <c r="K3181" s="4" t="n">
        <v>0</v>
      </c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B3182" s="4" t="n">
        <v>26745164</v>
      </c>
      <c r="C3182" s="4" t="inlineStr">
        <is>
          <t>CHECKLIST</t>
        </is>
      </c>
      <c r="D3182" s="4" t="inlineStr">
        <is>
          <t>-</t>
        </is>
      </c>
      <c r="E3182" s="4" t="inlineStr">
        <is>
          <t>MEZANINO - ESCADAS LATERAIS</t>
        </is>
      </c>
      <c r="F3182" s="119" t="n">
        <v>46700</v>
      </c>
      <c r="G3182" s="119" t="n">
        <v>46710</v>
      </c>
      <c r="H3182" s="119" t="n">
        <v>46293</v>
      </c>
      <c r="I3182" s="4" t="n">
        <v>0</v>
      </c>
      <c r="J3182" s="4" t="n">
        <v>0</v>
      </c>
      <c r="K3182" s="4" t="n">
        <v>0</v>
      </c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B3183" s="4" t="n">
        <v>26707658</v>
      </c>
      <c r="C3183" s="4" t="inlineStr">
        <is>
          <t>CHECKLIST</t>
        </is>
      </c>
      <c r="D3183" s="4" t="inlineStr">
        <is>
          <t>-</t>
        </is>
      </c>
      <c r="E3183" s="4" t="inlineStr">
        <is>
          <t>1º PAV. - TÉRREO - LOJA 09, 10, 11</t>
        </is>
      </c>
      <c r="F3183" s="119" t="n">
        <v>46700</v>
      </c>
      <c r="G3183" s="119" t="n">
        <v>46714</v>
      </c>
      <c r="H3183" s="119" t="n">
        <v>46293</v>
      </c>
      <c r="I3183" s="4" t="n">
        <v>0</v>
      </c>
      <c r="J3183" s="4" t="n">
        <v>0</v>
      </c>
      <c r="K3183" s="4" t="n">
        <v>0</v>
      </c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B3184" s="4" t="n">
        <v>26744382</v>
      </c>
      <c r="C3184" s="4" t="inlineStr">
        <is>
          <t>PISO ELEVADO</t>
        </is>
      </c>
      <c r="D3184" s="4" t="inlineStr">
        <is>
          <t>-</t>
        </is>
      </c>
      <c r="E3184" s="4" t="inlineStr">
        <is>
          <t>1º PAV. - TÉRREO ALAMEDA</t>
        </is>
      </c>
      <c r="F3184" s="119" t="n">
        <v>46701</v>
      </c>
      <c r="G3184" s="119" t="n">
        <v>46839</v>
      </c>
      <c r="H3184" s="119" t="n">
        <v>46293</v>
      </c>
      <c r="I3184" s="4" t="n">
        <v>0</v>
      </c>
      <c r="J3184" s="4" t="n">
        <v>0</v>
      </c>
      <c r="K3184" s="4" t="n">
        <v>0</v>
      </c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B3185" s="4" t="n">
        <v>26744731</v>
      </c>
      <c r="C3185" s="4" t="inlineStr">
        <is>
          <t>CONTRAPISO</t>
        </is>
      </c>
      <c r="D3185" s="4" t="inlineStr">
        <is>
          <t>-</t>
        </is>
      </c>
      <c r="E3185" s="4" t="inlineStr">
        <is>
          <t>3º PV. PILOTIS - IS E VESTIÁRIOS</t>
        </is>
      </c>
      <c r="F3185" s="119" t="n">
        <v>46701</v>
      </c>
      <c r="G3185" s="119" t="n">
        <v>46715</v>
      </c>
      <c r="H3185" s="119" t="n">
        <v>46293</v>
      </c>
      <c r="I3185" s="4" t="n">
        <v>0</v>
      </c>
      <c r="J3185" s="4" t="n">
        <v>0</v>
      </c>
      <c r="K3185" s="4" t="n">
        <v>0</v>
      </c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B3186" s="4" t="n">
        <v>26744970</v>
      </c>
      <c r="C3186" s="4" t="inlineStr">
        <is>
          <t>FORRO</t>
        </is>
      </c>
      <c r="D3186" s="4" t="inlineStr">
        <is>
          <t>-</t>
        </is>
      </c>
      <c r="E3186" s="4" t="inlineStr">
        <is>
          <t>4º SUBSOLO - HALL,  ELEVADORES E CAIXA DE ESCADA</t>
        </is>
      </c>
      <c r="F3186" s="119" t="n">
        <v>46702</v>
      </c>
      <c r="G3186" s="119" t="n">
        <v>46714</v>
      </c>
      <c r="H3186" s="119" t="n">
        <v>46293</v>
      </c>
      <c r="I3186" s="4" t="n">
        <v>0</v>
      </c>
      <c r="J3186" s="4" t="n">
        <v>0</v>
      </c>
      <c r="K3186" s="4" t="n">
        <v>0</v>
      </c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B3187" s="4" t="n">
        <v>26750553</v>
      </c>
      <c r="C3187" s="4" t="inlineStr">
        <is>
          <t>LIMPEZA FINA</t>
        </is>
      </c>
      <c r="D3187" s="4" t="inlineStr">
        <is>
          <t>-</t>
        </is>
      </c>
      <c r="E3187" s="4" t="inlineStr">
        <is>
          <t>3º SUBSOLO - ÁREAS TÉCNICAS</t>
        </is>
      </c>
      <c r="F3187" s="119" t="n">
        <v>46702</v>
      </c>
      <c r="G3187" s="119" t="n">
        <v>46709</v>
      </c>
      <c r="H3187" s="119" t="n">
        <v>46293</v>
      </c>
      <c r="I3187" s="4" t="n">
        <v>0</v>
      </c>
      <c r="J3187" s="4" t="n">
        <v>0</v>
      </c>
      <c r="K3187" s="4" t="n">
        <v>0</v>
      </c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B3188" s="4" t="n">
        <v>26744388</v>
      </c>
      <c r="C3188" s="4" t="inlineStr">
        <is>
          <t>REVESTIMENTO ACABAMENTO</t>
        </is>
      </c>
      <c r="D3188" s="4" t="inlineStr">
        <is>
          <t>-</t>
        </is>
      </c>
      <c r="E3188" s="4" t="inlineStr">
        <is>
          <t>1º PAV. - TÉRREO ALAMEDA</t>
        </is>
      </c>
      <c r="F3188" s="119" t="n">
        <v>46702</v>
      </c>
      <c r="G3188" s="119" t="n">
        <v>46840</v>
      </c>
      <c r="H3188" s="119" t="n">
        <v>46293</v>
      </c>
      <c r="I3188" s="4" t="n">
        <v>0</v>
      </c>
      <c r="J3188" s="4" t="n">
        <v>0</v>
      </c>
      <c r="K3188" s="4" t="n">
        <v>0</v>
      </c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B3189" s="4" t="n">
        <v>26707598</v>
      </c>
      <c r="C3189" s="4" t="inlineStr">
        <is>
          <t>MONTANTES DO DRYWALL</t>
        </is>
      </c>
      <c r="D3189" s="4" t="inlineStr">
        <is>
          <t>-</t>
        </is>
      </c>
      <c r="E3189" s="4" t="inlineStr">
        <is>
          <t>2º PV. - LOJA 06, 07</t>
        </is>
      </c>
      <c r="F3189" s="119" t="n">
        <v>46702</v>
      </c>
      <c r="G3189" s="119" t="n">
        <v>46723</v>
      </c>
      <c r="H3189" s="119" t="n">
        <v>46293</v>
      </c>
      <c r="I3189" s="4" t="n">
        <v>0</v>
      </c>
      <c r="J3189" s="4" t="n">
        <v>0</v>
      </c>
      <c r="K3189" s="4" t="n">
        <v>0</v>
      </c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B3190" s="4" t="n">
        <v>26708154</v>
      </c>
      <c r="C3190" s="4" t="inlineStr">
        <is>
          <t>DISTRIBUIÇÃO ELÉTRICA / QUADRO</t>
        </is>
      </c>
      <c r="D3190" s="4" t="inlineStr">
        <is>
          <t>-</t>
        </is>
      </c>
      <c r="E3190" s="4" t="inlineStr">
        <is>
          <t>6º SUBSOLO - LOJAS 05, 06 E 07</t>
        </is>
      </c>
      <c r="F3190" s="119" t="n">
        <v>46703</v>
      </c>
      <c r="G3190" s="119" t="n">
        <v>46715</v>
      </c>
      <c r="H3190" s="119" t="n">
        <v>46293</v>
      </c>
      <c r="I3190" s="4" t="n">
        <v>0</v>
      </c>
      <c r="J3190" s="4" t="n">
        <v>0</v>
      </c>
      <c r="K3190" s="4" t="n">
        <v>0</v>
      </c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B3191" s="4" t="n">
        <v>26708155</v>
      </c>
      <c r="C3191" s="4" t="inlineStr">
        <is>
          <t>INFRA DE AR CONDICIONADO</t>
        </is>
      </c>
      <c r="D3191" s="4" t="inlineStr">
        <is>
          <t>-</t>
        </is>
      </c>
      <c r="E3191" s="4" t="inlineStr">
        <is>
          <t>6º SUBSOLO - LOJAS 05, 06 E 07</t>
        </is>
      </c>
      <c r="F3191" s="119" t="n">
        <v>46703</v>
      </c>
      <c r="G3191" s="119" t="n">
        <v>46715</v>
      </c>
      <c r="H3191" s="119" t="n">
        <v>46293</v>
      </c>
      <c r="I3191" s="4" t="n">
        <v>0</v>
      </c>
      <c r="J3191" s="4" t="n">
        <v>0</v>
      </c>
      <c r="K3191" s="4" t="n">
        <v>0</v>
      </c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B3192" s="4" t="n">
        <v>26708126</v>
      </c>
      <c r="C3192" s="4" t="inlineStr">
        <is>
          <t>GÁS PAREDE</t>
        </is>
      </c>
      <c r="D3192" s="4" t="inlineStr">
        <is>
          <t>-</t>
        </is>
      </c>
      <c r="E3192" s="4" t="inlineStr">
        <is>
          <t>6º SUBSOLO - LOJAS 05, 06 E 07</t>
        </is>
      </c>
      <c r="F3192" s="119" t="n">
        <v>46703</v>
      </c>
      <c r="G3192" s="119" t="n">
        <v>46715</v>
      </c>
      <c r="H3192" s="119" t="n">
        <v>46293</v>
      </c>
      <c r="I3192" s="4" t="n">
        <v>0</v>
      </c>
      <c r="J3192" s="4" t="n">
        <v>0</v>
      </c>
      <c r="K3192" s="4" t="n">
        <v>0</v>
      </c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B3193" s="4" t="n">
        <v>26708156</v>
      </c>
      <c r="C3193" s="4" t="inlineStr">
        <is>
          <t>REDE HIDROSSANITÁRIA</t>
        </is>
      </c>
      <c r="D3193" s="4" t="inlineStr">
        <is>
          <t>-</t>
        </is>
      </c>
      <c r="E3193" s="4" t="inlineStr">
        <is>
          <t>6º SUBSOLO - LOJAS 05, 06 E 07</t>
        </is>
      </c>
      <c r="F3193" s="119" t="n">
        <v>46703</v>
      </c>
      <c r="G3193" s="119" t="n">
        <v>46715</v>
      </c>
      <c r="H3193" s="119" t="n">
        <v>46293</v>
      </c>
      <c r="I3193" s="4" t="n">
        <v>0</v>
      </c>
      <c r="J3193" s="4" t="n">
        <v>0</v>
      </c>
      <c r="K3193" s="4" t="n">
        <v>0</v>
      </c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B3194" s="4" t="n">
        <v>26714093</v>
      </c>
      <c r="C3194" s="4" t="inlineStr">
        <is>
          <t>INSTALAÇÕES INCÊNDIO</t>
        </is>
      </c>
      <c r="D3194" s="4" t="inlineStr">
        <is>
          <t>-</t>
        </is>
      </c>
      <c r="E3194" s="4" t="inlineStr">
        <is>
          <t>2º PV. - LOJA 01, 02 E 03</t>
        </is>
      </c>
      <c r="F3194" s="119" t="n">
        <v>46703</v>
      </c>
      <c r="G3194" s="119" t="n">
        <v>46724</v>
      </c>
      <c r="H3194" s="119" t="n">
        <v>46293</v>
      </c>
      <c r="I3194" s="4" t="n">
        <v>0</v>
      </c>
      <c r="J3194" s="4" t="n">
        <v>0</v>
      </c>
      <c r="K3194" s="4" t="n">
        <v>0</v>
      </c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B3195" s="4" t="n">
        <v>26707626</v>
      </c>
      <c r="C3195" s="4" t="inlineStr">
        <is>
          <t>INFRA DE AR CONDICIONADO</t>
        </is>
      </c>
      <c r="D3195" s="4" t="inlineStr">
        <is>
          <t>-</t>
        </is>
      </c>
      <c r="E3195" s="4" t="inlineStr">
        <is>
          <t>2º PV. - LOJA 01, 02 E 03</t>
        </is>
      </c>
      <c r="F3195" s="119" t="n">
        <v>46703</v>
      </c>
      <c r="G3195" s="119" t="n">
        <v>46724</v>
      </c>
      <c r="H3195" s="119" t="n">
        <v>46293</v>
      </c>
      <c r="I3195" s="4" t="n">
        <v>0</v>
      </c>
      <c r="J3195" s="4" t="n">
        <v>0</v>
      </c>
      <c r="K3195" s="4" t="n">
        <v>0</v>
      </c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B3196" s="4" t="n">
        <v>26707624</v>
      </c>
      <c r="C3196" s="4" t="inlineStr">
        <is>
          <t>INFRA DE SISTEMAS - CFTV</t>
        </is>
      </c>
      <c r="D3196" s="4" t="inlineStr">
        <is>
          <t>-</t>
        </is>
      </c>
      <c r="E3196" s="4" t="inlineStr">
        <is>
          <t>2º PV. - LOJA 01, 02 E 03</t>
        </is>
      </c>
      <c r="F3196" s="119" t="n">
        <v>46703</v>
      </c>
      <c r="G3196" s="119" t="n">
        <v>46724</v>
      </c>
      <c r="H3196" s="119" t="n">
        <v>46293</v>
      </c>
      <c r="I3196" s="4" t="n">
        <v>0</v>
      </c>
      <c r="J3196" s="4" t="n">
        <v>0</v>
      </c>
      <c r="K3196" s="4" t="n">
        <v>0</v>
      </c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B3197" s="4" t="n">
        <v>26707625</v>
      </c>
      <c r="C3197" s="4" t="inlineStr">
        <is>
          <t>INFRA DE INSTALAÇÕES HIDRAULICAS</t>
        </is>
      </c>
      <c r="D3197" s="4" t="inlineStr">
        <is>
          <t>-</t>
        </is>
      </c>
      <c r="E3197" s="4" t="inlineStr">
        <is>
          <t>2º PV. - LOJA 01, 02 E 03</t>
        </is>
      </c>
      <c r="F3197" s="119" t="n">
        <v>46703</v>
      </c>
      <c r="G3197" s="119" t="n">
        <v>46724</v>
      </c>
      <c r="H3197" s="119" t="n">
        <v>46293</v>
      </c>
      <c r="I3197" s="4" t="n">
        <v>0</v>
      </c>
      <c r="J3197" s="4" t="n">
        <v>0</v>
      </c>
      <c r="K3197" s="4" t="n">
        <v>0</v>
      </c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B3198" s="4" t="n">
        <v>26707636</v>
      </c>
      <c r="C3198" s="4" t="inlineStr">
        <is>
          <t>INFRA DE INSTALAÇÕES ELETRICAS</t>
        </is>
      </c>
      <c r="D3198" s="4" t="inlineStr">
        <is>
          <t>-</t>
        </is>
      </c>
      <c r="E3198" s="4" t="inlineStr">
        <is>
          <t>2º PV. - LOJA 01, 02 E 03</t>
        </is>
      </c>
      <c r="F3198" s="119" t="n">
        <v>46703</v>
      </c>
      <c r="G3198" s="119" t="n">
        <v>46724</v>
      </c>
      <c r="H3198" s="119" t="n">
        <v>46293</v>
      </c>
      <c r="I3198" s="4" t="n">
        <v>0</v>
      </c>
      <c r="J3198" s="4" t="n">
        <v>0</v>
      </c>
      <c r="K3198" s="4" t="n">
        <v>0</v>
      </c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B3199" s="4" t="n">
        <v>26744673</v>
      </c>
      <c r="C3199" s="4" t="inlineStr">
        <is>
          <t>DISTRIBUIÇÃO HIDROSSANITÁRIA</t>
        </is>
      </c>
      <c r="D3199" s="4" t="inlineStr">
        <is>
          <t>-</t>
        </is>
      </c>
      <c r="E3199" s="4" t="inlineStr">
        <is>
          <t>3º PV. PILOTIS - ACADEMIA E CIRCULAÇÃO</t>
        </is>
      </c>
      <c r="F3199" s="119" t="n">
        <v>46703</v>
      </c>
      <c r="G3199" s="119" t="n">
        <v>46717</v>
      </c>
      <c r="H3199" s="119" t="n">
        <v>46293</v>
      </c>
      <c r="I3199" s="4" t="n">
        <v>0</v>
      </c>
      <c r="J3199" s="4" t="n">
        <v>0</v>
      </c>
      <c r="K3199" s="4" t="n">
        <v>0</v>
      </c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B3200" s="4" t="n">
        <v>26744676</v>
      </c>
      <c r="C3200" s="4" t="inlineStr">
        <is>
          <t>DISTRIBUIÇÃO ELÉTRICA / QUADRO</t>
        </is>
      </c>
      <c r="D3200" s="4" t="inlineStr">
        <is>
          <t>-</t>
        </is>
      </c>
      <c r="E3200" s="4" t="inlineStr">
        <is>
          <t>3º PV. PILOTIS - ACADEMIA E CIRCULAÇÃO</t>
        </is>
      </c>
      <c r="F3200" s="119" t="n">
        <v>46703</v>
      </c>
      <c r="G3200" s="119" t="n">
        <v>46717</v>
      </c>
      <c r="H3200" s="119" t="n">
        <v>46293</v>
      </c>
      <c r="I3200" s="4" t="n">
        <v>0</v>
      </c>
      <c r="J3200" s="4" t="n">
        <v>0</v>
      </c>
      <c r="K3200" s="4" t="n">
        <v>0</v>
      </c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B3201" s="4" t="n">
        <v>26744675</v>
      </c>
      <c r="C3201" s="4" t="inlineStr">
        <is>
          <t>GÁS</t>
        </is>
      </c>
      <c r="D3201" s="4" t="inlineStr">
        <is>
          <t>-</t>
        </is>
      </c>
      <c r="E3201" s="4" t="inlineStr">
        <is>
          <t>3º PV. PILOTIS - ACADEMIA E CIRCULAÇÃO</t>
        </is>
      </c>
      <c r="F3201" s="119" t="n">
        <v>46703</v>
      </c>
      <c r="G3201" s="119" t="n">
        <v>46717</v>
      </c>
      <c r="H3201" s="119" t="n">
        <v>46293</v>
      </c>
      <c r="I3201" s="4" t="n">
        <v>0</v>
      </c>
      <c r="J3201" s="4" t="n">
        <v>0</v>
      </c>
      <c r="K3201" s="4" t="n">
        <v>0</v>
      </c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B3202" s="4" t="n">
        <v>26744958</v>
      </c>
      <c r="C3202" s="4" t="inlineStr">
        <is>
          <t>LIMPEZA GROSSA</t>
        </is>
      </c>
      <c r="D3202" s="4" t="inlineStr">
        <is>
          <t>-</t>
        </is>
      </c>
      <c r="E3202" s="4" t="inlineStr">
        <is>
          <t>3º SUBSOLO - HALL, ELVADORES E CAIXA DE ESCADA</t>
        </is>
      </c>
      <c r="F3202" s="119" t="n">
        <v>46707</v>
      </c>
      <c r="G3202" s="119" t="n">
        <v>46716</v>
      </c>
      <c r="H3202" s="119" t="n">
        <v>46293</v>
      </c>
      <c r="I3202" s="4" t="n">
        <v>0</v>
      </c>
      <c r="J3202" s="4" t="n">
        <v>0</v>
      </c>
      <c r="K3202" s="4" t="n">
        <v>0</v>
      </c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B3203" s="4" t="n">
        <v>26743015</v>
      </c>
      <c r="C3203" s="4" t="inlineStr">
        <is>
          <t>PINTURA 1º DEMÃO</t>
        </is>
      </c>
      <c r="D3203" s="4" t="inlineStr">
        <is>
          <t>-</t>
        </is>
      </c>
      <c r="E3203" s="4" t="inlineStr">
        <is>
          <t>21º PAV.</t>
        </is>
      </c>
      <c r="F3203" s="119" t="n">
        <v>46707</v>
      </c>
      <c r="G3203" s="119" t="n">
        <v>46716</v>
      </c>
      <c r="H3203" s="119" t="n">
        <v>46293</v>
      </c>
      <c r="I3203" s="4" t="n">
        <v>0</v>
      </c>
      <c r="J3203" s="4" t="n">
        <v>0</v>
      </c>
      <c r="K3203" s="4" t="n">
        <v>0</v>
      </c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B3204" s="4" t="n">
        <v>26742977</v>
      </c>
      <c r="C3204" s="4" t="inlineStr">
        <is>
          <t>MASSA CORRIDA</t>
        </is>
      </c>
      <c r="D3204" s="4" t="inlineStr">
        <is>
          <t>-</t>
        </is>
      </c>
      <c r="E3204" s="4" t="inlineStr">
        <is>
          <t>22º PAV.</t>
        </is>
      </c>
      <c r="F3204" s="119" t="n">
        <v>46707</v>
      </c>
      <c r="G3204" s="119" t="n">
        <v>46716</v>
      </c>
      <c r="H3204" s="119" t="n">
        <v>46293</v>
      </c>
      <c r="I3204" s="4" t="n">
        <v>0</v>
      </c>
      <c r="J3204" s="4" t="n">
        <v>0</v>
      </c>
      <c r="K3204" s="4" t="n">
        <v>0</v>
      </c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B3205" s="4" t="n">
        <v>26742947</v>
      </c>
      <c r="C3205" s="4" t="inlineStr">
        <is>
          <t>FORRO</t>
        </is>
      </c>
      <c r="D3205" s="4" t="inlineStr">
        <is>
          <t>-</t>
        </is>
      </c>
      <c r="E3205" s="4" t="inlineStr">
        <is>
          <t>23º PAV.</t>
        </is>
      </c>
      <c r="F3205" s="119" t="n">
        <v>46707</v>
      </c>
      <c r="G3205" s="119" t="n">
        <v>46716</v>
      </c>
      <c r="H3205" s="119" t="n">
        <v>46293</v>
      </c>
      <c r="I3205" s="4" t="n">
        <v>0</v>
      </c>
      <c r="J3205" s="4" t="n">
        <v>0</v>
      </c>
      <c r="K3205" s="4" t="n">
        <v>0</v>
      </c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B3206" s="4" t="n">
        <v>26708162</v>
      </c>
      <c r="C3206" s="4" t="inlineStr">
        <is>
          <t>DRYWALL 2º FACE</t>
        </is>
      </c>
      <c r="D3206" s="4" t="inlineStr">
        <is>
          <t>-</t>
        </is>
      </c>
      <c r="E3206" s="4" t="inlineStr">
        <is>
          <t>6º SUBSOLO - LOJAS 01, 02, 03 E 04</t>
        </is>
      </c>
      <c r="F3206" s="119" t="n">
        <v>46708</v>
      </c>
      <c r="G3206" s="119" t="n">
        <v>46717</v>
      </c>
      <c r="H3206" s="119" t="n">
        <v>46293</v>
      </c>
      <c r="I3206" s="4" t="n">
        <v>0</v>
      </c>
      <c r="J3206" s="4" t="n">
        <v>0</v>
      </c>
      <c r="K3206" s="4" t="n">
        <v>0</v>
      </c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B3207" s="4" t="n">
        <v>26708125</v>
      </c>
      <c r="C3207" s="4" t="inlineStr">
        <is>
          <t>DISTRIBUIÇÃO HIDROSSANITÁRIA</t>
        </is>
      </c>
      <c r="D3207" s="4" t="inlineStr">
        <is>
          <t>-</t>
        </is>
      </c>
      <c r="E3207" s="4" t="inlineStr">
        <is>
          <t>6º SUBSOLO - LOJAS 05, 06 E 07</t>
        </is>
      </c>
      <c r="F3207" s="119" t="n">
        <v>46708</v>
      </c>
      <c r="G3207" s="119" t="n">
        <v>46721</v>
      </c>
      <c r="H3207" s="119" t="n">
        <v>46293</v>
      </c>
      <c r="I3207" s="4" t="n">
        <v>0</v>
      </c>
      <c r="J3207" s="4" t="n">
        <v>0</v>
      </c>
      <c r="K3207" s="4" t="n">
        <v>0</v>
      </c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B3208" s="4" t="n">
        <v>29845971</v>
      </c>
      <c r="C3208" s="4" t="inlineStr">
        <is>
          <t>FIAÇÃO ELÉTRICA E ILUMINAÇÃO</t>
        </is>
      </c>
      <c r="D3208" s="4" t="inlineStr">
        <is>
          <t>-</t>
        </is>
      </c>
      <c r="E3208" s="4" t="inlineStr">
        <is>
          <t>24º PAV.</t>
        </is>
      </c>
      <c r="F3208" s="119" t="n">
        <v>46708</v>
      </c>
      <c r="G3208" s="119" t="n">
        <v>46716</v>
      </c>
      <c r="H3208" s="119" t="n">
        <v>46293</v>
      </c>
      <c r="I3208" s="4" t="n">
        <v>0</v>
      </c>
      <c r="J3208" s="4" t="n">
        <v>0</v>
      </c>
      <c r="K3208" s="4" t="n">
        <v>0</v>
      </c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B3209" s="4" t="n">
        <v>29845910</v>
      </c>
      <c r="C3209" s="4" t="inlineStr">
        <is>
          <t>PRUMADA ELÉTRICA (CABOS)</t>
        </is>
      </c>
      <c r="D3209" s="4" t="inlineStr">
        <is>
          <t>-</t>
        </is>
      </c>
      <c r="E3209" s="4" t="inlineStr">
        <is>
          <t>24º PAV.</t>
        </is>
      </c>
      <c r="F3209" s="119" t="n">
        <v>46708</v>
      </c>
      <c r="G3209" s="119" t="n">
        <v>46717</v>
      </c>
      <c r="H3209" s="119" t="n">
        <v>46293</v>
      </c>
      <c r="I3209" s="4" t="n">
        <v>0</v>
      </c>
      <c r="J3209" s="4" t="n">
        <v>0</v>
      </c>
      <c r="K3209" s="4" t="n">
        <v>0</v>
      </c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B3210" s="4" t="n">
        <v>26742875</v>
      </c>
      <c r="C3210" s="4" t="inlineStr">
        <is>
          <t>BANCADAS</t>
        </is>
      </c>
      <c r="D3210" s="4" t="inlineStr">
        <is>
          <t>-</t>
        </is>
      </c>
      <c r="E3210" s="4" t="inlineStr">
        <is>
          <t>25º PAV.</t>
        </is>
      </c>
      <c r="F3210" s="119" t="n">
        <v>46708</v>
      </c>
      <c r="G3210" s="119" t="n">
        <v>46717</v>
      </c>
      <c r="H3210" s="119" t="n">
        <v>46293</v>
      </c>
      <c r="I3210" s="4" t="n">
        <v>0</v>
      </c>
      <c r="J3210" s="4" t="n">
        <v>0</v>
      </c>
      <c r="K3210" s="4" t="n">
        <v>0</v>
      </c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B3211" s="4" t="n">
        <v>26742831</v>
      </c>
      <c r="C3211" s="4" t="inlineStr">
        <is>
          <t>REVESTIMENTOS PORCELANATO PISO</t>
        </is>
      </c>
      <c r="D3211" s="4" t="inlineStr">
        <is>
          <t>-</t>
        </is>
      </c>
      <c r="E3211" s="4" t="inlineStr">
        <is>
          <t>26º PAV.</t>
        </is>
      </c>
      <c r="F3211" s="119" t="n">
        <v>46708</v>
      </c>
      <c r="G3211" s="119" t="n">
        <v>46717</v>
      </c>
      <c r="H3211" s="119" t="n">
        <v>46293</v>
      </c>
      <c r="I3211" s="4" t="n">
        <v>0</v>
      </c>
      <c r="J3211" s="4" t="n">
        <v>0</v>
      </c>
      <c r="K3211" s="4" t="n">
        <v>0</v>
      </c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B3212" s="4" t="n">
        <v>26742778</v>
      </c>
      <c r="C3212" s="4" t="inlineStr">
        <is>
          <t>REVESTIMENTO PORCELANATO PAREDE</t>
        </is>
      </c>
      <c r="D3212" s="4" t="inlineStr">
        <is>
          <t>-</t>
        </is>
      </c>
      <c r="E3212" s="4" t="inlineStr">
        <is>
          <t>27º PAV</t>
        </is>
      </c>
      <c r="F3212" s="119" t="n">
        <v>46708</v>
      </c>
      <c r="G3212" s="119" t="n">
        <v>46717</v>
      </c>
      <c r="H3212" s="119" t="n">
        <v>46293</v>
      </c>
      <c r="I3212" s="4" t="n">
        <v>0</v>
      </c>
      <c r="J3212" s="4" t="n">
        <v>0</v>
      </c>
      <c r="K3212" s="4" t="n">
        <v>0</v>
      </c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B3213" s="4" t="n">
        <v>26742740</v>
      </c>
      <c r="C3213" s="4" t="inlineStr">
        <is>
          <t>IMPERMEABILIZAÇÃO</t>
        </is>
      </c>
      <c r="D3213" s="4" t="inlineStr">
        <is>
          <t>-</t>
        </is>
      </c>
      <c r="E3213" s="4" t="inlineStr">
        <is>
          <t>28º PAV - 1º N.COB</t>
        </is>
      </c>
      <c r="F3213" s="119" t="n">
        <v>46708</v>
      </c>
      <c r="G3213" s="119" t="n">
        <v>46717</v>
      </c>
      <c r="H3213" s="119" t="n">
        <v>46293</v>
      </c>
      <c r="I3213" s="4" t="n">
        <v>0</v>
      </c>
      <c r="J3213" s="4" t="n">
        <v>0</v>
      </c>
      <c r="K3213" s="4" t="n">
        <v>0</v>
      </c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B3214" s="4" t="n">
        <v>26742713</v>
      </c>
      <c r="C3214" s="4" t="inlineStr">
        <is>
          <t>DRYWALL 2º FACE</t>
        </is>
      </c>
      <c r="D3214" s="4" t="inlineStr">
        <is>
          <t>-</t>
        </is>
      </c>
      <c r="E3214" s="4" t="inlineStr">
        <is>
          <t>29º PAV - 2º N.COB</t>
        </is>
      </c>
      <c r="F3214" s="119" t="n">
        <v>46708</v>
      </c>
      <c r="G3214" s="119" t="n">
        <v>46717</v>
      </c>
      <c r="H3214" s="119" t="n">
        <v>46293</v>
      </c>
      <c r="I3214" s="4" t="n">
        <v>0</v>
      </c>
      <c r="J3214" s="4" t="n">
        <v>0</v>
      </c>
      <c r="K3214" s="4" t="n">
        <v>0</v>
      </c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B3215" s="4" t="n">
        <v>26745146</v>
      </c>
      <c r="C3215" s="4" t="inlineStr">
        <is>
          <t>PINTURA 3º DEMÃO</t>
        </is>
      </c>
      <c r="D3215" s="4" t="inlineStr">
        <is>
          <t>-</t>
        </is>
      </c>
      <c r="E3215" s="4" t="inlineStr">
        <is>
          <t>2º PV. - ESCADAS LATERAIS</t>
        </is>
      </c>
      <c r="F3215" s="119" t="n">
        <v>46709</v>
      </c>
      <c r="G3215" s="119" t="n">
        <v>46720</v>
      </c>
      <c r="H3215" s="119" t="n">
        <v>46293</v>
      </c>
      <c r="I3215" s="4" t="n">
        <v>0</v>
      </c>
      <c r="J3215" s="4" t="n">
        <v>0</v>
      </c>
      <c r="K3215" s="4" t="n">
        <v>0</v>
      </c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B3216" s="4" t="n">
        <v>26743717</v>
      </c>
      <c r="C3216" s="4" t="inlineStr">
        <is>
          <t>PINTURA DE DEMARCAÇÃO DE VAGAS</t>
        </is>
      </c>
      <c r="D3216" s="4" t="inlineStr">
        <is>
          <t>-</t>
        </is>
      </c>
      <c r="E3216" s="4" t="inlineStr">
        <is>
          <t>1º SUBSOLO</t>
        </is>
      </c>
      <c r="F3216" s="119" t="n">
        <v>46710</v>
      </c>
      <c r="G3216" s="119" t="n">
        <v>46731</v>
      </c>
      <c r="H3216" s="119" t="n">
        <v>46293</v>
      </c>
      <c r="I3216" s="4" t="n">
        <v>0</v>
      </c>
      <c r="J3216" s="4" t="n">
        <v>0</v>
      </c>
      <c r="K3216" s="4" t="n">
        <v>0</v>
      </c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B3217" s="4" t="n">
        <v>26745179</v>
      </c>
      <c r="C3217" s="4" t="inlineStr">
        <is>
          <t>LIMPEZA FINA</t>
        </is>
      </c>
      <c r="D3217" s="4" t="inlineStr">
        <is>
          <t>-</t>
        </is>
      </c>
      <c r="E3217" s="4" t="inlineStr">
        <is>
          <t>1º SUBSOLO - ESCADAS LATERAIS</t>
        </is>
      </c>
      <c r="F3217" s="119" t="n">
        <v>46710</v>
      </c>
      <c r="G3217" s="119" t="n">
        <v>46721</v>
      </c>
      <c r="H3217" s="119" t="n">
        <v>46293</v>
      </c>
      <c r="I3217" s="4" t="n">
        <v>0</v>
      </c>
      <c r="J3217" s="4" t="n">
        <v>0</v>
      </c>
      <c r="K3217" s="4" t="n">
        <v>0</v>
      </c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B3218" s="4" t="n">
        <v>26750522</v>
      </c>
      <c r="C3218" s="4" t="inlineStr">
        <is>
          <t>COMUNICAÇÃO E ALARME</t>
        </is>
      </c>
      <c r="D3218" s="4" t="inlineStr">
        <is>
          <t>-</t>
        </is>
      </c>
      <c r="E3218" s="4" t="inlineStr">
        <is>
          <t>2º SUBSOLO - CAIXA DE ESCADA E ELEVADORES</t>
        </is>
      </c>
      <c r="F3218" s="119" t="n">
        <v>46713</v>
      </c>
      <c r="G3218" s="119" t="n">
        <v>46722</v>
      </c>
      <c r="H3218" s="119" t="n">
        <v>46293</v>
      </c>
      <c r="I3218" s="4" t="n">
        <v>0</v>
      </c>
      <c r="J3218" s="4" t="n">
        <v>0</v>
      </c>
      <c r="K3218" s="4" t="n">
        <v>0</v>
      </c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B3219" s="4" t="n">
        <v>26744385</v>
      </c>
      <c r="C3219" s="4" t="inlineStr">
        <is>
          <t>INSTALAÇÕES HIDRÁULICAS</t>
        </is>
      </c>
      <c r="D3219" s="4" t="inlineStr">
        <is>
          <t>-</t>
        </is>
      </c>
      <c r="E3219" s="4" t="inlineStr">
        <is>
          <t>1º PAV. - TÉRREO ALAMEDA</t>
        </is>
      </c>
      <c r="F3219" s="119" t="n">
        <v>46713</v>
      </c>
      <c r="G3219" s="119" t="n">
        <v>46897</v>
      </c>
      <c r="H3219" s="119" t="n">
        <v>46293</v>
      </c>
      <c r="I3219" s="4" t="n">
        <v>0</v>
      </c>
      <c r="J3219" s="4" t="n">
        <v>0</v>
      </c>
      <c r="K3219" s="4" t="n">
        <v>0</v>
      </c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B3220" s="4" t="n">
        <v>26744901</v>
      </c>
      <c r="C3220" s="4" t="inlineStr">
        <is>
          <t>CONTRAPISO</t>
        </is>
      </c>
      <c r="D3220" s="4" t="inlineStr">
        <is>
          <t>-</t>
        </is>
      </c>
      <c r="E3220" s="4" t="inlineStr">
        <is>
          <t>PAVIMENTO TÉCNICO</t>
        </is>
      </c>
      <c r="F3220" s="119" t="n">
        <v>46713</v>
      </c>
      <c r="G3220" s="119" t="n">
        <v>46734</v>
      </c>
      <c r="H3220" s="119" t="n">
        <v>46293</v>
      </c>
      <c r="I3220" s="4" t="n">
        <v>0</v>
      </c>
      <c r="J3220" s="4" t="n">
        <v>0</v>
      </c>
      <c r="K3220" s="4" t="n">
        <v>0</v>
      </c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B3221" s="4" t="n">
        <v>26714252</v>
      </c>
      <c r="C3221" s="4" t="inlineStr">
        <is>
          <t>PINTURA ESPALA FECHADA - FASE 2</t>
        </is>
      </c>
      <c r="D3221" s="4" t="inlineStr">
        <is>
          <t>-</t>
        </is>
      </c>
      <c r="E3221" s="4" t="inlineStr">
        <is>
          <t>FACHADA - CONCORDIA</t>
        </is>
      </c>
      <c r="F3221" s="119" t="n">
        <v>46713</v>
      </c>
      <c r="G3221" s="119" t="n">
        <v>46792</v>
      </c>
      <c r="H3221" s="119" t="n">
        <v>46293</v>
      </c>
      <c r="I3221" s="4" t="n">
        <v>0</v>
      </c>
      <c r="J3221" s="4" t="n">
        <v>0</v>
      </c>
      <c r="K3221" s="4" t="n">
        <v>0</v>
      </c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B3222" s="4" t="n">
        <v>26707579</v>
      </c>
      <c r="C3222" s="4" t="inlineStr">
        <is>
          <t>REBOCO INTERNO</t>
        </is>
      </c>
      <c r="D3222" s="4" t="inlineStr">
        <is>
          <t>-</t>
        </is>
      </c>
      <c r="E3222" s="4" t="inlineStr">
        <is>
          <t>2º PV. - LOJA 08, 09 E 10</t>
        </is>
      </c>
      <c r="F3222" s="119" t="n">
        <v>46714</v>
      </c>
      <c r="G3222" s="119" t="n">
        <v>46735</v>
      </c>
      <c r="H3222" s="119" t="n">
        <v>46293</v>
      </c>
      <c r="I3222" s="4" t="n">
        <v>0</v>
      </c>
      <c r="J3222" s="4" t="n">
        <v>0</v>
      </c>
      <c r="K3222" s="4" t="n">
        <v>0</v>
      </c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B3223" s="4" t="n">
        <v>26744971</v>
      </c>
      <c r="C3223" s="4" t="inlineStr">
        <is>
          <t>MASSA CORRIDA</t>
        </is>
      </c>
      <c r="D3223" s="4" t="inlineStr">
        <is>
          <t>-</t>
        </is>
      </c>
      <c r="E3223" s="4" t="inlineStr">
        <is>
          <t>4º SUBSOLO - HALL,  ELEVADORES E CAIXA DE ESCADA</t>
        </is>
      </c>
      <c r="F3223" s="119" t="n">
        <v>46715</v>
      </c>
      <c r="G3223" s="119" t="n">
        <v>46724</v>
      </c>
      <c r="H3223" s="119" t="n">
        <v>46293</v>
      </c>
      <c r="I3223" s="4" t="n">
        <v>0</v>
      </c>
      <c r="J3223" s="4" t="n">
        <v>0</v>
      </c>
      <c r="K3223" s="4" t="n">
        <v>0</v>
      </c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B3224" s="4" t="n">
        <v>26707605</v>
      </c>
      <c r="C3224" s="4" t="inlineStr">
        <is>
          <t>MASSA CORRIDA</t>
        </is>
      </c>
      <c r="D3224" s="4" t="inlineStr">
        <is>
          <t>-</t>
        </is>
      </c>
      <c r="E3224" s="4" t="inlineStr">
        <is>
          <t>2º PV. - LOJA 04 E 05</t>
        </is>
      </c>
      <c r="F3224" s="119" t="n">
        <v>46715</v>
      </c>
      <c r="G3224" s="119" t="n">
        <v>46736</v>
      </c>
      <c r="H3224" s="119" t="n">
        <v>46293</v>
      </c>
      <c r="I3224" s="4" t="n">
        <v>0</v>
      </c>
      <c r="J3224" s="4" t="n">
        <v>0</v>
      </c>
      <c r="K3224" s="4" t="n">
        <v>0</v>
      </c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B3225" s="4" t="n">
        <v>26744490</v>
      </c>
      <c r="C3225" s="4" t="inlineStr">
        <is>
          <t>DECK</t>
        </is>
      </c>
      <c r="D3225" s="4" t="inlineStr">
        <is>
          <t>-</t>
        </is>
      </c>
      <c r="E3225" s="4" t="inlineStr">
        <is>
          <t>3º PV. PILOTIS - PISCINA COBERTA</t>
        </is>
      </c>
      <c r="F3225" s="119" t="n">
        <v>46715</v>
      </c>
      <c r="G3225" s="119" t="n">
        <v>46756</v>
      </c>
      <c r="H3225" s="119" t="n">
        <v>46293</v>
      </c>
      <c r="I3225" s="4" t="n">
        <v>0</v>
      </c>
      <c r="J3225" s="4" t="n">
        <v>0</v>
      </c>
      <c r="K3225" s="4" t="n">
        <v>0</v>
      </c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B3226" s="4" t="n">
        <v>26744456</v>
      </c>
      <c r="C3226" s="4" t="inlineStr">
        <is>
          <t>ESQUADRIAS DE ALUMÍNIO</t>
        </is>
      </c>
      <c r="D3226" s="4" t="inlineStr">
        <is>
          <t>-</t>
        </is>
      </c>
      <c r="E3226" s="4" t="inlineStr">
        <is>
          <t>3º PV. PILOTIS - PISCINA DESCOBERTA E DECK</t>
        </is>
      </c>
      <c r="F3226" s="119" t="n">
        <v>46715</v>
      </c>
      <c r="G3226" s="119" t="n">
        <v>46736</v>
      </c>
      <c r="H3226" s="119" t="n">
        <v>46293</v>
      </c>
      <c r="I3226" s="4" t="n">
        <v>0</v>
      </c>
      <c r="J3226" s="4" t="n">
        <v>0</v>
      </c>
      <c r="K3226" s="4" t="n">
        <v>0</v>
      </c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B3227" s="4" t="n">
        <v>26546941</v>
      </c>
      <c r="C3227" s="4" t="inlineStr">
        <is>
          <t>IMPERMEABILIZAÇÃO MANTA</t>
        </is>
      </c>
      <c r="D3227" s="4" t="inlineStr">
        <is>
          <t>-</t>
        </is>
      </c>
      <c r="E3227" s="4" t="inlineStr">
        <is>
          <t>3º PV. PILOTIS - PET PLACE E TERRAÇO DESCOBERTO</t>
        </is>
      </c>
      <c r="F3227" s="119" t="n">
        <v>46716</v>
      </c>
      <c r="G3227" s="119" t="n">
        <v>46772</v>
      </c>
      <c r="H3227" s="119" t="n">
        <v>46293</v>
      </c>
      <c r="I3227" s="4" t="n">
        <v>0</v>
      </c>
      <c r="J3227" s="4" t="n">
        <v>0</v>
      </c>
      <c r="K3227" s="4" t="n">
        <v>0</v>
      </c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B3228" s="4" t="n">
        <v>26744721</v>
      </c>
      <c r="C3228" s="4" t="inlineStr">
        <is>
          <t>DRYWALL</t>
        </is>
      </c>
      <c r="D3228" s="4" t="inlineStr">
        <is>
          <t>-</t>
        </is>
      </c>
      <c r="E3228" s="4" t="inlineStr">
        <is>
          <t>3º PV. PILOTIS - IS E VESTIÁRIOS</t>
        </is>
      </c>
      <c r="F3228" s="119" t="n">
        <v>46716</v>
      </c>
      <c r="G3228" s="119" t="n">
        <v>46724</v>
      </c>
      <c r="H3228" s="119" t="n">
        <v>46293</v>
      </c>
      <c r="I3228" s="4" t="n">
        <v>0</v>
      </c>
      <c r="J3228" s="4" t="n">
        <v>0</v>
      </c>
      <c r="K3228" s="4" t="n">
        <v>0</v>
      </c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B3229" s="4" t="n">
        <v>26744959</v>
      </c>
      <c r="C3229" s="4" t="inlineStr">
        <is>
          <t>MARCENARIA</t>
        </is>
      </c>
      <c r="D3229" s="4" t="inlineStr">
        <is>
          <t>-</t>
        </is>
      </c>
      <c r="E3229" s="4" t="inlineStr">
        <is>
          <t>3º SUBSOLO - HALL, ELVADORES E CAIXA DE ESCADA</t>
        </is>
      </c>
      <c r="F3229" s="119" t="n">
        <v>46717</v>
      </c>
      <c r="G3229" s="119" t="n">
        <v>46728</v>
      </c>
      <c r="H3229" s="119" t="n">
        <v>46293</v>
      </c>
      <c r="I3229" s="4" t="n">
        <v>0</v>
      </c>
      <c r="J3229" s="4" t="n">
        <v>0</v>
      </c>
      <c r="K3229" s="4" t="n">
        <v>0</v>
      </c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B3230" s="4" t="n">
        <v>26745013</v>
      </c>
      <c r="C3230" s="4" t="inlineStr">
        <is>
          <t>REBOCO INTERNO</t>
        </is>
      </c>
      <c r="D3230" s="4" t="inlineStr">
        <is>
          <t>-</t>
        </is>
      </c>
      <c r="E3230" s="4" t="inlineStr">
        <is>
          <t>2º PV. - HALL, IS, ELEVADOR COMERCIAL</t>
        </is>
      </c>
      <c r="F3230" s="119" t="n">
        <v>46717</v>
      </c>
      <c r="G3230" s="119" t="n">
        <v>46728</v>
      </c>
      <c r="H3230" s="119" t="n">
        <v>46293</v>
      </c>
      <c r="I3230" s="4" t="n">
        <v>0</v>
      </c>
      <c r="J3230" s="4" t="n">
        <v>0</v>
      </c>
      <c r="K3230" s="4" t="n">
        <v>0</v>
      </c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B3231" s="4" t="n">
        <v>26742978</v>
      </c>
      <c r="C3231" s="4" t="inlineStr">
        <is>
          <t>PINTURA 1º DEMÃO</t>
        </is>
      </c>
      <c r="D3231" s="4" t="inlineStr">
        <is>
          <t>-</t>
        </is>
      </c>
      <c r="E3231" s="4" t="inlineStr">
        <is>
          <t>22º PAV.</t>
        </is>
      </c>
      <c r="F3231" s="119" t="n">
        <v>46717</v>
      </c>
      <c r="G3231" s="119" t="n">
        <v>46728</v>
      </c>
      <c r="H3231" s="119" t="n">
        <v>46293</v>
      </c>
      <c r="I3231" s="4" t="n">
        <v>0</v>
      </c>
      <c r="J3231" s="4" t="n">
        <v>0</v>
      </c>
      <c r="K3231" s="4" t="n">
        <v>0</v>
      </c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B3232" s="4" t="n">
        <v>26742940</v>
      </c>
      <c r="C3232" s="4" t="inlineStr">
        <is>
          <t>MASSA CORRIDA</t>
        </is>
      </c>
      <c r="D3232" s="4" t="inlineStr">
        <is>
          <t>-</t>
        </is>
      </c>
      <c r="E3232" s="4" t="inlineStr">
        <is>
          <t>23º PAV.</t>
        </is>
      </c>
      <c r="F3232" s="119" t="n">
        <v>46717</v>
      </c>
      <c r="G3232" s="119" t="n">
        <v>46728</v>
      </c>
      <c r="H3232" s="119" t="n">
        <v>46293</v>
      </c>
      <c r="I3232" s="4" t="n">
        <v>0</v>
      </c>
      <c r="J3232" s="4" t="n">
        <v>0</v>
      </c>
      <c r="K3232" s="4" t="n">
        <v>0</v>
      </c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B3233" s="4" t="n">
        <v>26742910</v>
      </c>
      <c r="C3233" s="4" t="inlineStr">
        <is>
          <t>FORRO</t>
        </is>
      </c>
      <c r="D3233" s="4" t="inlineStr">
        <is>
          <t>-</t>
        </is>
      </c>
      <c r="E3233" s="4" t="inlineStr">
        <is>
          <t>24º PAV.</t>
        </is>
      </c>
      <c r="F3233" s="119" t="n">
        <v>46717</v>
      </c>
      <c r="G3233" s="119" t="n">
        <v>46728</v>
      </c>
      <c r="H3233" s="119" t="n">
        <v>46293</v>
      </c>
      <c r="I3233" s="4" t="n">
        <v>0</v>
      </c>
      <c r="J3233" s="4" t="n">
        <v>0</v>
      </c>
      <c r="K3233" s="4" t="n">
        <v>0</v>
      </c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B3234" s="4" t="n">
        <v>26744674</v>
      </c>
      <c r="C3234" s="4" t="inlineStr">
        <is>
          <t>SHAFT INTERNO INST. HIDRAÚLICAS</t>
        </is>
      </c>
      <c r="D3234" s="4" t="inlineStr">
        <is>
          <t>-</t>
        </is>
      </c>
      <c r="E3234" s="4" t="inlineStr">
        <is>
          <t>3º PV. PILOTIS - ACADEMIA E CIRCULAÇÃO</t>
        </is>
      </c>
      <c r="F3234" s="119" t="n">
        <v>46720</v>
      </c>
      <c r="G3234" s="119" t="n">
        <v>46734</v>
      </c>
      <c r="H3234" s="119" t="n">
        <v>46293</v>
      </c>
      <c r="I3234" s="4" t="n">
        <v>0</v>
      </c>
      <c r="J3234" s="4" t="n">
        <v>0</v>
      </c>
      <c r="K3234" s="4" t="n">
        <v>0</v>
      </c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B3235" s="4" t="n">
        <v>29845972</v>
      </c>
      <c r="C3235" s="4" t="inlineStr">
        <is>
          <t>FIAÇÃO ELÉTRICA E ILUMINAÇÃO</t>
        </is>
      </c>
      <c r="D3235" s="4" t="inlineStr">
        <is>
          <t>-</t>
        </is>
      </c>
      <c r="E3235" s="4" t="inlineStr">
        <is>
          <t>25º PAV.</t>
        </is>
      </c>
      <c r="F3235" s="119" t="n">
        <v>46720</v>
      </c>
      <c r="G3235" s="119" t="n">
        <v>46728</v>
      </c>
      <c r="H3235" s="119" t="n">
        <v>46293</v>
      </c>
      <c r="I3235" s="4" t="n">
        <v>0</v>
      </c>
      <c r="J3235" s="4" t="n">
        <v>0</v>
      </c>
      <c r="K3235" s="4" t="n">
        <v>0</v>
      </c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B3236" s="4" t="n">
        <v>29845911</v>
      </c>
      <c r="C3236" s="4" t="inlineStr">
        <is>
          <t>PRUMADA ELÉTRICA (CABOS)</t>
        </is>
      </c>
      <c r="D3236" s="4" t="inlineStr">
        <is>
          <t>-</t>
        </is>
      </c>
      <c r="E3236" s="4" t="inlineStr">
        <is>
          <t>25º PAV.</t>
        </is>
      </c>
      <c r="F3236" s="119" t="n">
        <v>46720</v>
      </c>
      <c r="G3236" s="119" t="n">
        <v>46730</v>
      </c>
      <c r="H3236" s="119" t="n">
        <v>46293</v>
      </c>
      <c r="I3236" s="4" t="n">
        <v>0</v>
      </c>
      <c r="J3236" s="4" t="n">
        <v>0</v>
      </c>
      <c r="K3236" s="4" t="n">
        <v>0</v>
      </c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B3237" s="4" t="n">
        <v>26742838</v>
      </c>
      <c r="C3237" s="4" t="inlineStr">
        <is>
          <t>BANCADAS</t>
        </is>
      </c>
      <c r="D3237" s="4" t="inlineStr">
        <is>
          <t>-</t>
        </is>
      </c>
      <c r="E3237" s="4" t="inlineStr">
        <is>
          <t>26º PAV.</t>
        </is>
      </c>
      <c r="F3237" s="119" t="n">
        <v>46720</v>
      </c>
      <c r="G3237" s="119" t="n">
        <v>46730</v>
      </c>
      <c r="H3237" s="119" t="n">
        <v>46293</v>
      </c>
      <c r="I3237" s="4" t="n">
        <v>0</v>
      </c>
      <c r="J3237" s="4" t="n">
        <v>0</v>
      </c>
      <c r="K3237" s="4" t="n">
        <v>0</v>
      </c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B3238" s="4" t="n">
        <v>26742794</v>
      </c>
      <c r="C3238" s="4" t="inlineStr">
        <is>
          <t>REVESTIMENTOS PORCELANATO PISO</t>
        </is>
      </c>
      <c r="D3238" s="4" t="inlineStr">
        <is>
          <t>-</t>
        </is>
      </c>
      <c r="E3238" s="4" t="inlineStr">
        <is>
          <t>27º PAV</t>
        </is>
      </c>
      <c r="F3238" s="119" t="n">
        <v>46720</v>
      </c>
      <c r="G3238" s="119" t="n">
        <v>46730</v>
      </c>
      <c r="H3238" s="119" t="n">
        <v>46293</v>
      </c>
      <c r="I3238" s="4" t="n">
        <v>0</v>
      </c>
      <c r="J3238" s="4" t="n">
        <v>0</v>
      </c>
      <c r="K3238" s="4" t="n">
        <v>0</v>
      </c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B3239" s="4" t="n">
        <v>26742741</v>
      </c>
      <c r="C3239" s="4" t="inlineStr">
        <is>
          <t>REVESTIMENTO PORCELANATO PAREDE</t>
        </is>
      </c>
      <c r="D3239" s="4" t="inlineStr">
        <is>
          <t>-</t>
        </is>
      </c>
      <c r="E3239" s="4" t="inlineStr">
        <is>
          <t>28º PAV - 1º N.COB</t>
        </is>
      </c>
      <c r="F3239" s="119" t="n">
        <v>46720</v>
      </c>
      <c r="G3239" s="119" t="n">
        <v>46730</v>
      </c>
      <c r="H3239" s="119" t="n">
        <v>46293</v>
      </c>
      <c r="I3239" s="4" t="n">
        <v>0</v>
      </c>
      <c r="J3239" s="4" t="n">
        <v>0</v>
      </c>
      <c r="K3239" s="4" t="n">
        <v>0</v>
      </c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B3240" s="4" t="n">
        <v>26742703</v>
      </c>
      <c r="C3240" s="4" t="inlineStr">
        <is>
          <t>IMPERMEABILIZAÇÃO</t>
        </is>
      </c>
      <c r="D3240" s="4" t="inlineStr">
        <is>
          <t>-</t>
        </is>
      </c>
      <c r="E3240" s="4" t="inlineStr">
        <is>
          <t>29º PAV - 2º N.COB</t>
        </is>
      </c>
      <c r="F3240" s="119" t="n">
        <v>46720</v>
      </c>
      <c r="G3240" s="119" t="n">
        <v>46730</v>
      </c>
      <c r="H3240" s="119" t="n">
        <v>46293</v>
      </c>
      <c r="I3240" s="4" t="n">
        <v>0</v>
      </c>
      <c r="J3240" s="4" t="n">
        <v>0</v>
      </c>
      <c r="K3240" s="4" t="n">
        <v>0</v>
      </c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B3241" s="4" t="n">
        <v>26743731</v>
      </c>
      <c r="C3241" s="4" t="inlineStr">
        <is>
          <t>LIMPEZA GROSSA</t>
        </is>
      </c>
      <c r="D3241" s="4" t="inlineStr">
        <is>
          <t>-</t>
        </is>
      </c>
      <c r="E3241" s="4" t="inlineStr">
        <is>
          <t>2º SUBSOLO</t>
        </is>
      </c>
      <c r="F3241" s="119" t="n">
        <v>46721</v>
      </c>
      <c r="G3241" s="119" t="n">
        <v>46742</v>
      </c>
      <c r="H3241" s="119" t="n">
        <v>46293</v>
      </c>
      <c r="I3241" s="4" t="n">
        <v>0</v>
      </c>
      <c r="J3241" s="4" t="n">
        <v>0</v>
      </c>
      <c r="K3241" s="4" t="n">
        <v>0</v>
      </c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B3242" s="4" t="n">
        <v>26745147</v>
      </c>
      <c r="C3242" s="4" t="inlineStr">
        <is>
          <t>LIMPEZA FINA</t>
        </is>
      </c>
      <c r="D3242" s="4" t="inlineStr">
        <is>
          <t>-</t>
        </is>
      </c>
      <c r="E3242" s="4" t="inlineStr">
        <is>
          <t>2º PV. - ESCADAS LATERAIS</t>
        </is>
      </c>
      <c r="F3242" s="119" t="n">
        <v>46721</v>
      </c>
      <c r="G3242" s="119" t="n">
        <v>46731</v>
      </c>
      <c r="H3242" s="119" t="n">
        <v>46293</v>
      </c>
      <c r="I3242" s="4" t="n">
        <v>0</v>
      </c>
      <c r="J3242" s="4" t="n">
        <v>0</v>
      </c>
      <c r="K3242" s="4" t="n">
        <v>0</v>
      </c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B3243" s="4" t="n">
        <v>26708129</v>
      </c>
      <c r="C3243" s="4" t="inlineStr">
        <is>
          <t>DRYWALL 2º FACE</t>
        </is>
      </c>
      <c r="D3243" s="4" t="inlineStr">
        <is>
          <t>-</t>
        </is>
      </c>
      <c r="E3243" s="4" t="inlineStr">
        <is>
          <t>6º SUBSOLO - LOJAS 05, 06 E 07</t>
        </is>
      </c>
      <c r="F3243" s="119" t="n">
        <v>46722</v>
      </c>
      <c r="G3243" s="119" t="n">
        <v>46734</v>
      </c>
      <c r="H3243" s="119" t="n">
        <v>46293</v>
      </c>
      <c r="I3243" s="4" t="n">
        <v>0</v>
      </c>
      <c r="J3243" s="4" t="n">
        <v>0</v>
      </c>
      <c r="K3243" s="4" t="n">
        <v>0</v>
      </c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B3244" s="4" t="n">
        <v>26745180</v>
      </c>
      <c r="C3244" s="4" t="inlineStr">
        <is>
          <t>CHECKLIST</t>
        </is>
      </c>
      <c r="D3244" s="4" t="inlineStr">
        <is>
          <t>-</t>
        </is>
      </c>
      <c r="E3244" s="4" t="inlineStr">
        <is>
          <t>1º SUBSOLO - ESCADAS LATERAIS</t>
        </is>
      </c>
      <c r="F3244" s="119" t="n">
        <v>46722</v>
      </c>
      <c r="G3244" s="119" t="n">
        <v>46734</v>
      </c>
      <c r="H3244" s="119" t="n">
        <v>46293</v>
      </c>
      <c r="I3244" s="4" t="n">
        <v>0</v>
      </c>
      <c r="J3244" s="4" t="n">
        <v>0</v>
      </c>
      <c r="K3244" s="4" t="n">
        <v>0</v>
      </c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B3245" s="4" t="n">
        <v>26743708</v>
      </c>
      <c r="C3245" s="4" t="inlineStr">
        <is>
          <t>LIMPEZA FINA</t>
        </is>
      </c>
      <c r="D3245" s="4" t="inlineStr">
        <is>
          <t>-</t>
        </is>
      </c>
      <c r="E3245" s="4" t="inlineStr">
        <is>
          <t>MEZANINO</t>
        </is>
      </c>
      <c r="F3245" s="119" t="n">
        <v>46722</v>
      </c>
      <c r="G3245" s="119" t="n">
        <v>46736</v>
      </c>
      <c r="H3245" s="119" t="n">
        <v>46293</v>
      </c>
      <c r="I3245" s="4" t="n">
        <v>0</v>
      </c>
      <c r="J3245" s="4" t="n">
        <v>0</v>
      </c>
      <c r="K3245" s="4" t="n">
        <v>0</v>
      </c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B3246" s="4" t="n">
        <v>26744981</v>
      </c>
      <c r="C3246" s="4" t="inlineStr">
        <is>
          <t>REVESTIMENTOS PORCELANATO PISO</t>
        </is>
      </c>
      <c r="D3246" s="4" t="inlineStr">
        <is>
          <t>-</t>
        </is>
      </c>
      <c r="E3246" s="4" t="inlineStr">
        <is>
          <t>5º SUBSOLO - HALL, ELEVADORES E CAIXA DE ESCADA</t>
        </is>
      </c>
      <c r="F3246" s="119" t="n">
        <v>46723</v>
      </c>
      <c r="G3246" s="119" t="n">
        <v>46735</v>
      </c>
      <c r="H3246" s="119" t="n">
        <v>46293</v>
      </c>
      <c r="I3246" s="4" t="n">
        <v>0</v>
      </c>
      <c r="J3246" s="4" t="n">
        <v>0</v>
      </c>
      <c r="K3246" s="4" t="n">
        <v>0</v>
      </c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B3247" s="4" t="n">
        <v>26743756</v>
      </c>
      <c r="C3247" s="4" t="inlineStr">
        <is>
          <t>FIAÇÃO ELÉTRICA E ILUMINAÇÃO</t>
        </is>
      </c>
      <c r="D3247" s="4" t="inlineStr">
        <is>
          <t>-</t>
        </is>
      </c>
      <c r="E3247" s="4" t="inlineStr">
        <is>
          <t>3º SUBSOLO</t>
        </is>
      </c>
      <c r="F3247" s="119" t="n">
        <v>46723</v>
      </c>
      <c r="G3247" s="119" t="n">
        <v>46762</v>
      </c>
      <c r="H3247" s="119" t="n">
        <v>46293</v>
      </c>
      <c r="I3247" s="4" t="n">
        <v>0</v>
      </c>
      <c r="J3247" s="4" t="n">
        <v>0</v>
      </c>
      <c r="K3247" s="4" t="n">
        <v>0</v>
      </c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B3248" s="4" t="n">
        <v>29845883</v>
      </c>
      <c r="C3248" s="4" t="inlineStr">
        <is>
          <t>PRUMADA ELÉTRICA (CABOS)</t>
        </is>
      </c>
      <c r="D3248" s="4" t="inlineStr">
        <is>
          <t>-</t>
        </is>
      </c>
      <c r="E3248" s="4" t="inlineStr">
        <is>
          <t>3º SUBSOLO</t>
        </is>
      </c>
      <c r="F3248" s="119" t="n">
        <v>46723</v>
      </c>
      <c r="G3248" s="119" t="n">
        <v>46730</v>
      </c>
      <c r="H3248" s="119" t="n">
        <v>46293</v>
      </c>
      <c r="I3248" s="4" t="n">
        <v>0</v>
      </c>
      <c r="J3248" s="4" t="n">
        <v>0</v>
      </c>
      <c r="K3248" s="4" t="n">
        <v>0</v>
      </c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B3249" s="4" t="n">
        <v>36118606</v>
      </c>
      <c r="C3249" s="4" t="inlineStr">
        <is>
          <t>INSTALAÇÃO DE PCF (FOLHAS)</t>
        </is>
      </c>
      <c r="D3249" s="4" t="inlineStr">
        <is>
          <t>-</t>
        </is>
      </c>
      <c r="E3249" s="4" t="inlineStr">
        <is>
          <t>3º SUBSOLO</t>
        </is>
      </c>
      <c r="F3249" s="119" t="n">
        <v>46723</v>
      </c>
      <c r="G3249" s="119" t="n">
        <v>46737</v>
      </c>
      <c r="H3249" s="119" t="n">
        <v>46293</v>
      </c>
      <c r="I3249" s="4" t="n">
        <v>0</v>
      </c>
      <c r="J3249" s="4" t="n">
        <v>0</v>
      </c>
      <c r="K3249" s="4" t="n">
        <v>0</v>
      </c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B3250" s="4" t="n">
        <v>26750523</v>
      </c>
      <c r="C3250" s="4" t="inlineStr">
        <is>
          <t>LIMPEZA FINA</t>
        </is>
      </c>
      <c r="D3250" s="4" t="inlineStr">
        <is>
          <t>-</t>
        </is>
      </c>
      <c r="E3250" s="4" t="inlineStr">
        <is>
          <t>2º SUBSOLO - CAIXA DE ESCADA E ELEVADORES</t>
        </is>
      </c>
      <c r="F3250" s="119" t="n">
        <v>46723</v>
      </c>
      <c r="G3250" s="119" t="n">
        <v>46735</v>
      </c>
      <c r="H3250" s="119" t="n">
        <v>46293</v>
      </c>
      <c r="I3250" s="4" t="n">
        <v>0</v>
      </c>
      <c r="J3250" s="4" t="n">
        <v>0</v>
      </c>
      <c r="K3250" s="4" t="n">
        <v>0</v>
      </c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B3251" s="4" t="n">
        <v>26707594</v>
      </c>
      <c r="C3251" s="4" t="inlineStr">
        <is>
          <t>DRYWALL</t>
        </is>
      </c>
      <c r="D3251" s="4" t="inlineStr">
        <is>
          <t>-</t>
        </is>
      </c>
      <c r="E3251" s="4" t="inlineStr">
        <is>
          <t>2º PV. - LOJA 06, 07</t>
        </is>
      </c>
      <c r="F3251" s="119" t="n">
        <v>46724</v>
      </c>
      <c r="G3251" s="119" t="n">
        <v>46756</v>
      </c>
      <c r="H3251" s="119" t="n">
        <v>46293</v>
      </c>
      <c r="I3251" s="4" t="n">
        <v>0</v>
      </c>
      <c r="J3251" s="4" t="n">
        <v>0</v>
      </c>
      <c r="K3251" s="4" t="n">
        <v>0</v>
      </c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B3252" s="4" t="n">
        <v>26744972</v>
      </c>
      <c r="C3252" s="4" t="inlineStr">
        <is>
          <t>PINTURA 1º DEMÃO</t>
        </is>
      </c>
      <c r="D3252" s="4" t="inlineStr">
        <is>
          <t>-</t>
        </is>
      </c>
      <c r="E3252" s="4" t="inlineStr">
        <is>
          <t>4º SUBSOLO - HALL,  ELEVADORES E CAIXA DE ESCADA</t>
        </is>
      </c>
      <c r="F3252" s="119" t="n">
        <v>46727</v>
      </c>
      <c r="G3252" s="119" t="n">
        <v>46737</v>
      </c>
      <c r="H3252" s="119" t="n">
        <v>46293</v>
      </c>
      <c r="I3252" s="4" t="n">
        <v>0</v>
      </c>
      <c r="J3252" s="4" t="n">
        <v>0</v>
      </c>
      <c r="K3252" s="4" t="n">
        <v>0</v>
      </c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B3253" s="4" t="n">
        <v>26707635</v>
      </c>
      <c r="C3253" s="4" t="inlineStr">
        <is>
          <t>ESQUADRIA DE ALUMINIO</t>
        </is>
      </c>
      <c r="D3253" s="4" t="inlineStr">
        <is>
          <t>-</t>
        </is>
      </c>
      <c r="E3253" s="4" t="inlineStr">
        <is>
          <t>2º PV. - LOJA 01, 02 E 03</t>
        </is>
      </c>
      <c r="F3253" s="119" t="n">
        <v>46727</v>
      </c>
      <c r="G3253" s="119" t="n">
        <v>46757</v>
      </c>
      <c r="H3253" s="119" t="n">
        <v>46293</v>
      </c>
      <c r="I3253" s="4" t="n">
        <v>0</v>
      </c>
      <c r="J3253" s="4" t="n">
        <v>0</v>
      </c>
      <c r="K3253" s="4" t="n">
        <v>0</v>
      </c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B3254" s="4" t="n">
        <v>26775798</v>
      </c>
      <c r="C3254" s="4" t="inlineStr">
        <is>
          <t>IMPERMEABILIZAÇÃO MANTA</t>
        </is>
      </c>
      <c r="D3254" s="4" t="inlineStr">
        <is>
          <t>-</t>
        </is>
      </c>
      <c r="E3254" s="4" t="inlineStr">
        <is>
          <t>PAVIMENTO TÉCNICO</t>
        </is>
      </c>
      <c r="F3254" s="119" t="n">
        <v>46727</v>
      </c>
      <c r="G3254" s="119" t="n">
        <v>46918</v>
      </c>
      <c r="H3254" s="119" t="n">
        <v>46293</v>
      </c>
      <c r="I3254" s="4" t="n">
        <v>0</v>
      </c>
      <c r="J3254" s="4" t="n">
        <v>0</v>
      </c>
      <c r="K3254" s="4" t="n">
        <v>0</v>
      </c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B3255" s="4" t="n">
        <v>26750569</v>
      </c>
      <c r="C3255" s="4" t="inlineStr">
        <is>
          <t>REVESTIMENTOS PORCELANATO PISO</t>
        </is>
      </c>
      <c r="D3255" s="4" t="inlineStr">
        <is>
          <t>-</t>
        </is>
      </c>
      <c r="E3255" s="4" t="inlineStr">
        <is>
          <t>6º SUBSOLO - ÁREAS TÉCNICAS</t>
        </is>
      </c>
      <c r="F3255" s="119" t="n">
        <v>46728</v>
      </c>
      <c r="G3255" s="119" t="n">
        <v>46735</v>
      </c>
      <c r="H3255" s="119" t="n">
        <v>46293</v>
      </c>
      <c r="I3255" s="4" t="n">
        <v>0</v>
      </c>
      <c r="J3255" s="4" t="n">
        <v>0</v>
      </c>
      <c r="K3255" s="4" t="n">
        <v>0</v>
      </c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B3256" s="4" t="n">
        <v>26744960</v>
      </c>
      <c r="C3256" s="4" t="inlineStr">
        <is>
          <t>PINTURA 2º DEMÃO</t>
        </is>
      </c>
      <c r="D3256" s="4" t="inlineStr">
        <is>
          <t>-</t>
        </is>
      </c>
      <c r="E3256" s="4" t="inlineStr">
        <is>
          <t>3º SUBSOLO - HALL, ELVADORES E CAIXA DE ESCADA</t>
        </is>
      </c>
      <c r="F3256" s="119" t="n">
        <v>46730</v>
      </c>
      <c r="G3256" s="119" t="n">
        <v>46741</v>
      </c>
      <c r="H3256" s="119" t="n">
        <v>46293</v>
      </c>
      <c r="I3256" s="4" t="n">
        <v>0</v>
      </c>
      <c r="J3256" s="4" t="n">
        <v>0</v>
      </c>
      <c r="K3256" s="4" t="n">
        <v>0</v>
      </c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B3257" s="4" t="n">
        <v>26745014</v>
      </c>
      <c r="C3257" s="4" t="inlineStr">
        <is>
          <t>CONTRAPISO</t>
        </is>
      </c>
      <c r="D3257" s="4" t="inlineStr">
        <is>
          <t>-</t>
        </is>
      </c>
      <c r="E3257" s="4" t="inlineStr">
        <is>
          <t>2º PV. - HALL, IS, ELEVADOR COMERCIAL</t>
        </is>
      </c>
      <c r="F3257" s="119" t="n">
        <v>46730</v>
      </c>
      <c r="G3257" s="119" t="n">
        <v>46741</v>
      </c>
      <c r="H3257" s="119" t="n">
        <v>46293</v>
      </c>
      <c r="I3257" s="4" t="n">
        <v>0</v>
      </c>
      <c r="J3257" s="4" t="n">
        <v>0</v>
      </c>
      <c r="K3257" s="4" t="n">
        <v>0</v>
      </c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B3258" s="4" t="n">
        <v>26743653</v>
      </c>
      <c r="C3258" s="4" t="inlineStr">
        <is>
          <t>ESQUADRIAS DE ALUMÍNIO</t>
        </is>
      </c>
      <c r="D3258" s="4" t="inlineStr">
        <is>
          <t>-</t>
        </is>
      </c>
      <c r="E3258" s="4" t="inlineStr">
        <is>
          <t>4º PAV.</t>
        </is>
      </c>
      <c r="F3258" s="119" t="n">
        <v>46730</v>
      </c>
      <c r="G3258" s="119" t="n">
        <v>46738</v>
      </c>
      <c r="H3258" s="119" t="n">
        <v>46293</v>
      </c>
      <c r="I3258" s="4" t="n">
        <v>0</v>
      </c>
      <c r="J3258" s="4" t="n">
        <v>0</v>
      </c>
      <c r="K3258" s="4" t="n">
        <v>0</v>
      </c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B3259" s="4" t="n">
        <v>26742941</v>
      </c>
      <c r="C3259" s="4" t="inlineStr">
        <is>
          <t>PINTURA 1º DEMÃO</t>
        </is>
      </c>
      <c r="D3259" s="4" t="inlineStr">
        <is>
          <t>-</t>
        </is>
      </c>
      <c r="E3259" s="4" t="inlineStr">
        <is>
          <t>23º PAV.</t>
        </is>
      </c>
      <c r="F3259" s="119" t="n">
        <v>46730</v>
      </c>
      <c r="G3259" s="119" t="n">
        <v>46741</v>
      </c>
      <c r="H3259" s="119" t="n">
        <v>46293</v>
      </c>
      <c r="I3259" s="4" t="n">
        <v>0</v>
      </c>
      <c r="J3259" s="4" t="n">
        <v>0</v>
      </c>
      <c r="K3259" s="4" t="n">
        <v>0</v>
      </c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B3260" s="4" t="n">
        <v>26742903</v>
      </c>
      <c r="C3260" s="4" t="inlineStr">
        <is>
          <t>MASSA CORRIDA</t>
        </is>
      </c>
      <c r="D3260" s="4" t="inlineStr">
        <is>
          <t>-</t>
        </is>
      </c>
      <c r="E3260" s="4" t="inlineStr">
        <is>
          <t>24º PAV.</t>
        </is>
      </c>
      <c r="F3260" s="119" t="n">
        <v>46730</v>
      </c>
      <c r="G3260" s="119" t="n">
        <v>46741</v>
      </c>
      <c r="H3260" s="119" t="n">
        <v>46293</v>
      </c>
      <c r="I3260" s="4" t="n">
        <v>0</v>
      </c>
      <c r="J3260" s="4" t="n">
        <v>0</v>
      </c>
      <c r="K3260" s="4" t="n">
        <v>0</v>
      </c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B3261" s="4" t="n">
        <v>26742873</v>
      </c>
      <c r="C3261" s="4" t="inlineStr">
        <is>
          <t>FORRO</t>
        </is>
      </c>
      <c r="D3261" s="4" t="inlineStr">
        <is>
          <t>-</t>
        </is>
      </c>
      <c r="E3261" s="4" t="inlineStr">
        <is>
          <t>25º PAV.</t>
        </is>
      </c>
      <c r="F3261" s="119" t="n">
        <v>46730</v>
      </c>
      <c r="G3261" s="119" t="n">
        <v>46741</v>
      </c>
      <c r="H3261" s="119" t="n">
        <v>46293</v>
      </c>
      <c r="I3261" s="4" t="n">
        <v>0</v>
      </c>
      <c r="J3261" s="4" t="n">
        <v>0</v>
      </c>
      <c r="K3261" s="4" t="n">
        <v>0</v>
      </c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B3262" s="4" t="n">
        <v>29845973</v>
      </c>
      <c r="C3262" s="4" t="inlineStr">
        <is>
          <t>FIAÇÃO ELÉTRICA E ILUMINAÇÃO</t>
        </is>
      </c>
      <c r="D3262" s="4" t="inlineStr">
        <is>
          <t>-</t>
        </is>
      </c>
      <c r="E3262" s="4" t="inlineStr">
        <is>
          <t>26º PAV.</t>
        </is>
      </c>
      <c r="F3262" s="119" t="n">
        <v>46731</v>
      </c>
      <c r="G3262" s="119" t="n">
        <v>46741</v>
      </c>
      <c r="H3262" s="119" t="n">
        <v>46293</v>
      </c>
      <c r="I3262" s="4" t="n">
        <v>0</v>
      </c>
      <c r="J3262" s="4" t="n">
        <v>0</v>
      </c>
      <c r="K3262" s="4" t="n">
        <v>0</v>
      </c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B3263" s="4" t="n">
        <v>29845912</v>
      </c>
      <c r="C3263" s="4" t="inlineStr">
        <is>
          <t>PRUMADA ELÉTRICA (CABOS)</t>
        </is>
      </c>
      <c r="D3263" s="4" t="inlineStr">
        <is>
          <t>-</t>
        </is>
      </c>
      <c r="E3263" s="4" t="inlineStr">
        <is>
          <t>26º PAV.</t>
        </is>
      </c>
      <c r="F3263" s="119" t="n">
        <v>46731</v>
      </c>
      <c r="G3263" s="119" t="n">
        <v>46742</v>
      </c>
      <c r="H3263" s="119" t="n">
        <v>46293</v>
      </c>
      <c r="I3263" s="4" t="n">
        <v>0</v>
      </c>
      <c r="J3263" s="4" t="n">
        <v>0</v>
      </c>
      <c r="K3263" s="4" t="n">
        <v>0</v>
      </c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B3264" s="4" t="n">
        <v>26742801</v>
      </c>
      <c r="C3264" s="4" t="inlineStr">
        <is>
          <t>BANCADAS</t>
        </is>
      </c>
      <c r="D3264" s="4" t="inlineStr">
        <is>
          <t>-</t>
        </is>
      </c>
      <c r="E3264" s="4" t="inlineStr">
        <is>
          <t>27º PAV</t>
        </is>
      </c>
      <c r="F3264" s="119" t="n">
        <v>46731</v>
      </c>
      <c r="G3264" s="119" t="n">
        <v>46742</v>
      </c>
      <c r="H3264" s="119" t="n">
        <v>46293</v>
      </c>
      <c r="I3264" s="4" t="n">
        <v>0</v>
      </c>
      <c r="J3264" s="4" t="n">
        <v>0</v>
      </c>
      <c r="K3264" s="4" t="n">
        <v>0</v>
      </c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B3265" s="4" t="n">
        <v>26742757</v>
      </c>
      <c r="C3265" s="4" t="inlineStr">
        <is>
          <t>REVESTIMENTOS PORCELANATO PISO</t>
        </is>
      </c>
      <c r="D3265" s="4" t="inlineStr">
        <is>
          <t>-</t>
        </is>
      </c>
      <c r="E3265" s="4" t="inlineStr">
        <is>
          <t>28º PAV - 1º N.COB</t>
        </is>
      </c>
      <c r="F3265" s="119" t="n">
        <v>46731</v>
      </c>
      <c r="G3265" s="119" t="n">
        <v>46742</v>
      </c>
      <c r="H3265" s="119" t="n">
        <v>46293</v>
      </c>
      <c r="I3265" s="4" t="n">
        <v>0</v>
      </c>
      <c r="J3265" s="4" t="n">
        <v>0</v>
      </c>
      <c r="K3265" s="4" t="n">
        <v>0</v>
      </c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B3266" s="4" t="n">
        <v>26742704</v>
      </c>
      <c r="C3266" s="4" t="inlineStr">
        <is>
          <t>REVESTIMENTO PORCELANATO PAREDE</t>
        </is>
      </c>
      <c r="D3266" s="4" t="inlineStr">
        <is>
          <t>-</t>
        </is>
      </c>
      <c r="E3266" s="4" t="inlineStr">
        <is>
          <t>29º PAV - 2º N.COB</t>
        </is>
      </c>
      <c r="F3266" s="119" t="n">
        <v>46731</v>
      </c>
      <c r="G3266" s="119" t="n">
        <v>46742</v>
      </c>
      <c r="H3266" s="119" t="n">
        <v>46293</v>
      </c>
      <c r="I3266" s="4" t="n">
        <v>0</v>
      </c>
      <c r="J3266" s="4" t="n">
        <v>0</v>
      </c>
      <c r="K3266" s="4" t="n">
        <v>0</v>
      </c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B3267" s="4" t="n">
        <v>26743722</v>
      </c>
      <c r="C3267" s="4" t="inlineStr">
        <is>
          <t>COMUNICAÇÃO E ALARME</t>
        </is>
      </c>
      <c r="D3267" s="4" t="inlineStr">
        <is>
          <t>-</t>
        </is>
      </c>
      <c r="E3267" s="4" t="inlineStr">
        <is>
          <t>1º SUBSOLO</t>
        </is>
      </c>
      <c r="F3267" s="119" t="n">
        <v>46734</v>
      </c>
      <c r="G3267" s="119" t="n">
        <v>46763</v>
      </c>
      <c r="H3267" s="119" t="n">
        <v>46293</v>
      </c>
      <c r="I3267" s="4" t="n">
        <v>0</v>
      </c>
      <c r="J3267" s="4" t="n">
        <v>0</v>
      </c>
      <c r="K3267" s="4" t="n">
        <v>0</v>
      </c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B3268" s="4" t="n">
        <v>26745148</v>
      </c>
      <c r="C3268" s="4" t="inlineStr">
        <is>
          <t>CHECKLIST</t>
        </is>
      </c>
      <c r="D3268" s="4" t="inlineStr">
        <is>
          <t>-</t>
        </is>
      </c>
      <c r="E3268" s="4" t="inlineStr">
        <is>
          <t>2º PV. - ESCADAS LATERAIS</t>
        </is>
      </c>
      <c r="F3268" s="119" t="n">
        <v>46734</v>
      </c>
      <c r="G3268" s="119" t="n">
        <v>46743</v>
      </c>
      <c r="H3268" s="119" t="n">
        <v>46293</v>
      </c>
      <c r="I3268" s="4" t="n">
        <v>0</v>
      </c>
      <c r="J3268" s="4" t="n">
        <v>0</v>
      </c>
      <c r="K3268" s="4" t="n">
        <v>0</v>
      </c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B3269" s="4" t="n">
        <v>26254940</v>
      </c>
      <c r="C3269" s="4" t="inlineStr">
        <is>
          <t>PINTURA/TEXTURA DA FACHADA</t>
        </is>
      </c>
      <c r="D3269" s="4" t="inlineStr">
        <is>
          <t>-</t>
        </is>
      </c>
      <c r="E3269" s="4" t="inlineStr">
        <is>
          <t>FACHADA - ALAMEDA</t>
        </is>
      </c>
      <c r="F3269" s="119" t="n">
        <v>46734</v>
      </c>
      <c r="G3269" s="119" t="n">
        <v>46770</v>
      </c>
      <c r="H3269" s="119" t="n">
        <v>46293</v>
      </c>
      <c r="I3269" s="4" t="n">
        <v>0</v>
      </c>
      <c r="J3269" s="4" t="n">
        <v>0</v>
      </c>
      <c r="K3269" s="4" t="n">
        <v>0</v>
      </c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B3270" s="4" t="n">
        <v>26744383</v>
      </c>
      <c r="C3270" s="4" t="inlineStr">
        <is>
          <t>PAISAGISMO</t>
        </is>
      </c>
      <c r="D3270" s="4" t="inlineStr">
        <is>
          <t>-</t>
        </is>
      </c>
      <c r="E3270" s="4" t="inlineStr">
        <is>
          <t>1º PAV. - TÉRREO ALAMEDA</t>
        </is>
      </c>
      <c r="F3270" s="119" t="n">
        <v>46735</v>
      </c>
      <c r="G3270" s="119" t="n">
        <v>46871</v>
      </c>
      <c r="H3270" s="119" t="n">
        <v>46293</v>
      </c>
      <c r="I3270" s="4" t="n">
        <v>0</v>
      </c>
      <c r="J3270" s="4" t="n">
        <v>0</v>
      </c>
      <c r="K3270" s="4" t="n">
        <v>0</v>
      </c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B3271" s="4" t="n">
        <v>26744677</v>
      </c>
      <c r="C3271" s="4" t="inlineStr">
        <is>
          <t>CONTRAMARCO</t>
        </is>
      </c>
      <c r="D3271" s="4" t="inlineStr">
        <is>
          <t>-</t>
        </is>
      </c>
      <c r="E3271" s="4" t="inlineStr">
        <is>
          <t>3º PV. PILOTIS - ACADEMIA E CIRCULAÇÃO</t>
        </is>
      </c>
      <c r="F3271" s="119" t="n">
        <v>46735</v>
      </c>
      <c r="G3271" s="119" t="n">
        <v>46764</v>
      </c>
      <c r="H3271" s="119" t="n">
        <v>46293</v>
      </c>
      <c r="I3271" s="4" t="n">
        <v>0</v>
      </c>
      <c r="J3271" s="4" t="n">
        <v>0</v>
      </c>
      <c r="K3271" s="4" t="n">
        <v>0</v>
      </c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B3272" s="4" t="n">
        <v>26744910</v>
      </c>
      <c r="C3272" s="4" t="inlineStr">
        <is>
          <t>REBOCO EXTERNO</t>
        </is>
      </c>
      <c r="D3272" s="4" t="inlineStr">
        <is>
          <t>-</t>
        </is>
      </c>
      <c r="E3272" s="4" t="inlineStr">
        <is>
          <t>PAVIMENTO TÉCNICO</t>
        </is>
      </c>
      <c r="F3272" s="119" t="n">
        <v>46735</v>
      </c>
      <c r="G3272" s="119" t="n">
        <v>46771</v>
      </c>
      <c r="H3272" s="119" t="n">
        <v>46293</v>
      </c>
      <c r="I3272" s="4" t="n">
        <v>0</v>
      </c>
      <c r="J3272" s="4" t="n">
        <v>0</v>
      </c>
      <c r="K3272" s="4" t="n">
        <v>0</v>
      </c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B3273" s="4" t="n">
        <v>26775729</v>
      </c>
      <c r="C3273" s="4" t="inlineStr">
        <is>
          <t>IMPERMEABILIZAÇÃO MANTA</t>
        </is>
      </c>
      <c r="D3273" s="4" t="inlineStr">
        <is>
          <t>-</t>
        </is>
      </c>
      <c r="E3273" s="4" t="inlineStr">
        <is>
          <t>COB</t>
        </is>
      </c>
      <c r="F3273" s="119" t="n">
        <v>46735</v>
      </c>
      <c r="G3273" s="119" t="n">
        <v>46876</v>
      </c>
      <c r="H3273" s="119" t="n">
        <v>46293</v>
      </c>
      <c r="I3273" s="4" t="n">
        <v>0</v>
      </c>
      <c r="J3273" s="4" t="n">
        <v>0</v>
      </c>
      <c r="K3273" s="4" t="n">
        <v>0</v>
      </c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B3274" s="4" t="n">
        <v>26750570</v>
      </c>
      <c r="C3274" s="4" t="inlineStr">
        <is>
          <t>REVESTIMENTO PORCELANATO PAREDE</t>
        </is>
      </c>
      <c r="D3274" s="4" t="inlineStr">
        <is>
          <t>-</t>
        </is>
      </c>
      <c r="E3274" s="4" t="inlineStr">
        <is>
          <t>6º SUBSOLO - ÁREAS TÉCNICAS</t>
        </is>
      </c>
      <c r="F3274" s="119" t="n">
        <v>46736</v>
      </c>
      <c r="G3274" s="119" t="n">
        <v>46742</v>
      </c>
      <c r="H3274" s="119" t="n">
        <v>46293</v>
      </c>
      <c r="I3274" s="4" t="n">
        <v>0</v>
      </c>
      <c r="J3274" s="4" t="n">
        <v>0</v>
      </c>
      <c r="K3274" s="4" t="n">
        <v>0</v>
      </c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B3275" s="4" t="n">
        <v>26743780</v>
      </c>
      <c r="C3275" s="4" t="inlineStr">
        <is>
          <t>POLIMENTO DE PISO</t>
        </is>
      </c>
      <c r="D3275" s="4" t="inlineStr">
        <is>
          <t>-</t>
        </is>
      </c>
      <c r="E3275" s="4" t="inlineStr">
        <is>
          <t>5º SUBSOLO</t>
        </is>
      </c>
      <c r="F3275" s="119" t="n">
        <v>46736</v>
      </c>
      <c r="G3275" s="119" t="n">
        <v>46786</v>
      </c>
      <c r="H3275" s="119" t="n">
        <v>46293</v>
      </c>
      <c r="I3275" s="4" t="n">
        <v>0</v>
      </c>
      <c r="J3275" s="4" t="n">
        <v>0</v>
      </c>
      <c r="K3275" s="4" t="n">
        <v>0</v>
      </c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B3276" s="4" t="n">
        <v>26744982</v>
      </c>
      <c r="C3276" s="4" t="inlineStr">
        <is>
          <t>FIAÇÃO ELÉTRICA</t>
        </is>
      </c>
      <c r="D3276" s="4" t="inlineStr">
        <is>
          <t>-</t>
        </is>
      </c>
      <c r="E3276" s="4" t="inlineStr">
        <is>
          <t>5º SUBSOLO - HALL, ELEVADORES E CAIXA DE ESCADA</t>
        </is>
      </c>
      <c r="F3276" s="119" t="n">
        <v>46736</v>
      </c>
      <c r="G3276" s="119" t="n">
        <v>46756</v>
      </c>
      <c r="H3276" s="119" t="n">
        <v>46293</v>
      </c>
      <c r="I3276" s="4" t="n">
        <v>0</v>
      </c>
      <c r="J3276" s="4" t="n">
        <v>0</v>
      </c>
      <c r="K3276" s="4" t="n">
        <v>0</v>
      </c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B3277" s="4" t="n">
        <v>26743764</v>
      </c>
      <c r="C3277" s="4" t="inlineStr">
        <is>
          <t>PINTURA</t>
        </is>
      </c>
      <c r="D3277" s="4" t="inlineStr">
        <is>
          <t>-</t>
        </is>
      </c>
      <c r="E3277" s="4" t="inlineStr">
        <is>
          <t>4º SUBSOLO</t>
        </is>
      </c>
      <c r="F3277" s="119" t="n">
        <v>46736</v>
      </c>
      <c r="G3277" s="119" t="n">
        <v>46786</v>
      </c>
      <c r="H3277" s="119" t="n">
        <v>46293</v>
      </c>
      <c r="I3277" s="4" t="n">
        <v>0</v>
      </c>
      <c r="J3277" s="4" t="n">
        <v>0</v>
      </c>
      <c r="K3277" s="4" t="n">
        <v>0</v>
      </c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B3278" s="4" t="n">
        <v>26750533</v>
      </c>
      <c r="C3278" s="4" t="inlineStr">
        <is>
          <t>CHECKLIST</t>
        </is>
      </c>
      <c r="D3278" s="4" t="inlineStr">
        <is>
          <t>-</t>
        </is>
      </c>
      <c r="E3278" s="4" t="inlineStr">
        <is>
          <t>2º SUBSOLO - CAIXA DE ESCADA E ELEVADORES</t>
        </is>
      </c>
      <c r="F3278" s="119" t="n">
        <v>46736</v>
      </c>
      <c r="G3278" s="119" t="n">
        <v>46756</v>
      </c>
      <c r="H3278" s="119" t="n">
        <v>46293</v>
      </c>
      <c r="I3278" s="4" t="n">
        <v>0</v>
      </c>
      <c r="J3278" s="4" t="n">
        <v>0</v>
      </c>
      <c r="K3278" s="4" t="n">
        <v>0</v>
      </c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B3279" s="4" t="n">
        <v>26707580</v>
      </c>
      <c r="C3279" s="4" t="inlineStr">
        <is>
          <t>MONTANTES DO DRYWALL</t>
        </is>
      </c>
      <c r="D3279" s="4" t="inlineStr">
        <is>
          <t>-</t>
        </is>
      </c>
      <c r="E3279" s="4" t="inlineStr">
        <is>
          <t>2º PV. - LOJA 08, 09 E 10</t>
        </is>
      </c>
      <c r="F3279" s="119" t="n">
        <v>46736</v>
      </c>
      <c r="G3279" s="119" t="n">
        <v>46765</v>
      </c>
      <c r="H3279" s="119" t="n">
        <v>46293</v>
      </c>
      <c r="I3279" s="4" t="n">
        <v>0</v>
      </c>
      <c r="J3279" s="4" t="n">
        <v>0</v>
      </c>
      <c r="K3279" s="4" t="n">
        <v>0</v>
      </c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B3280" s="4" t="n">
        <v>26743709</v>
      </c>
      <c r="C3280" s="4" t="inlineStr">
        <is>
          <t>CHECKLIST</t>
        </is>
      </c>
      <c r="D3280" s="4" t="inlineStr">
        <is>
          <t>-</t>
        </is>
      </c>
      <c r="E3280" s="4" t="inlineStr">
        <is>
          <t>MEZANINO</t>
        </is>
      </c>
      <c r="F3280" s="119" t="n">
        <v>46737</v>
      </c>
      <c r="G3280" s="119" t="n">
        <v>46759</v>
      </c>
      <c r="H3280" s="119" t="n">
        <v>46293</v>
      </c>
      <c r="I3280" s="4" t="n">
        <v>0</v>
      </c>
      <c r="J3280" s="4" t="n">
        <v>0</v>
      </c>
      <c r="K3280" s="4" t="n">
        <v>0</v>
      </c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B3281" s="4" t="n">
        <v>26714094</v>
      </c>
      <c r="C3281" s="4" t="inlineStr">
        <is>
          <t>INSTALAÇÕES INCÊNDIO</t>
        </is>
      </c>
      <c r="D3281" s="4" t="inlineStr">
        <is>
          <t>-</t>
        </is>
      </c>
      <c r="E3281" s="4" t="inlineStr">
        <is>
          <t>2º PV. - LOJA 04 E 05</t>
        </is>
      </c>
      <c r="F3281" s="119" t="n">
        <v>46737</v>
      </c>
      <c r="G3281" s="119" t="n">
        <v>46766</v>
      </c>
      <c r="H3281" s="119" t="n">
        <v>46293</v>
      </c>
      <c r="I3281" s="4" t="n">
        <v>0</v>
      </c>
      <c r="J3281" s="4" t="n">
        <v>0</v>
      </c>
      <c r="K3281" s="4" t="n">
        <v>0</v>
      </c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B3282" s="4" t="n">
        <v>26707608</v>
      </c>
      <c r="C3282" s="4" t="inlineStr">
        <is>
          <t>INFRA DE AR CONDICIONADO</t>
        </is>
      </c>
      <c r="D3282" s="4" t="inlineStr">
        <is>
          <t>-</t>
        </is>
      </c>
      <c r="E3282" s="4" t="inlineStr">
        <is>
          <t>2º PV. - LOJA 04 E 05</t>
        </is>
      </c>
      <c r="F3282" s="119" t="n">
        <v>46737</v>
      </c>
      <c r="G3282" s="119" t="n">
        <v>46766</v>
      </c>
      <c r="H3282" s="119" t="n">
        <v>46293</v>
      </c>
      <c r="I3282" s="4" t="n">
        <v>0</v>
      </c>
      <c r="J3282" s="4" t="n">
        <v>0</v>
      </c>
      <c r="K3282" s="4" t="n">
        <v>0</v>
      </c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B3283" s="4" t="n">
        <v>26707606</v>
      </c>
      <c r="C3283" s="4" t="inlineStr">
        <is>
          <t>INFRA DE SISTEMAS - CFTV</t>
        </is>
      </c>
      <c r="D3283" s="4" t="inlineStr">
        <is>
          <t>-</t>
        </is>
      </c>
      <c r="E3283" s="4" t="inlineStr">
        <is>
          <t>2º PV. - LOJA 04 E 05</t>
        </is>
      </c>
      <c r="F3283" s="119" t="n">
        <v>46737</v>
      </c>
      <c r="G3283" s="119" t="n">
        <v>46766</v>
      </c>
      <c r="H3283" s="119" t="n">
        <v>46293</v>
      </c>
      <c r="I3283" s="4" t="n">
        <v>0</v>
      </c>
      <c r="J3283" s="4" t="n">
        <v>0</v>
      </c>
      <c r="K3283" s="4" t="n">
        <v>0</v>
      </c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B3284" s="4" t="n">
        <v>26707607</v>
      </c>
      <c r="C3284" s="4" t="inlineStr">
        <is>
          <t>INFRA DE INSTALAÇÕES HIDRAULICAS</t>
        </is>
      </c>
      <c r="D3284" s="4" t="inlineStr">
        <is>
          <t>-</t>
        </is>
      </c>
      <c r="E3284" s="4" t="inlineStr">
        <is>
          <t>2º PV. - LOJA 04 E 05</t>
        </is>
      </c>
      <c r="F3284" s="119" t="n">
        <v>46737</v>
      </c>
      <c r="G3284" s="119" t="n">
        <v>46766</v>
      </c>
      <c r="H3284" s="119" t="n">
        <v>46293</v>
      </c>
      <c r="I3284" s="4" t="n">
        <v>0</v>
      </c>
      <c r="J3284" s="4" t="n">
        <v>0</v>
      </c>
      <c r="K3284" s="4" t="n">
        <v>0</v>
      </c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B3285" s="4" t="n">
        <v>26707618</v>
      </c>
      <c r="C3285" s="4" t="inlineStr">
        <is>
          <t>INFRA DE INSTALAÇÕES ELETRICAS</t>
        </is>
      </c>
      <c r="D3285" s="4" t="inlineStr">
        <is>
          <t>-</t>
        </is>
      </c>
      <c r="E3285" s="4" t="inlineStr">
        <is>
          <t>2º PV. - LOJA 04 E 05</t>
        </is>
      </c>
      <c r="F3285" s="119" t="n">
        <v>46737</v>
      </c>
      <c r="G3285" s="119" t="n">
        <v>46766</v>
      </c>
      <c r="H3285" s="119" t="n">
        <v>46293</v>
      </c>
      <c r="I3285" s="4" t="n">
        <v>0</v>
      </c>
      <c r="J3285" s="4" t="n">
        <v>0</v>
      </c>
      <c r="K3285" s="4" t="n">
        <v>0</v>
      </c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B3286" s="4" t="n">
        <v>26744395</v>
      </c>
      <c r="C3286" s="4" t="inlineStr">
        <is>
          <t>PAISAGISMO</t>
        </is>
      </c>
      <c r="D3286" s="4" t="inlineStr">
        <is>
          <t>-</t>
        </is>
      </c>
      <c r="E3286" s="4" t="inlineStr">
        <is>
          <t>3º PV. PILOTIS - PISCINA DESCOBERTA E DECK</t>
        </is>
      </c>
      <c r="F3286" s="119" t="n">
        <v>46737</v>
      </c>
      <c r="G3286" s="119" t="n">
        <v>46777</v>
      </c>
      <c r="H3286" s="119" t="n">
        <v>46293</v>
      </c>
      <c r="I3286" s="4" t="n">
        <v>0</v>
      </c>
      <c r="J3286" s="4" t="n">
        <v>0</v>
      </c>
      <c r="K3286" s="4" t="n">
        <v>0</v>
      </c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B3287" s="4" t="n">
        <v>26744973</v>
      </c>
      <c r="C3287" s="4" t="inlineStr">
        <is>
          <t>LIMPEZA GROSSA</t>
        </is>
      </c>
      <c r="D3287" s="4" t="inlineStr">
        <is>
          <t>-</t>
        </is>
      </c>
      <c r="E3287" s="4" t="inlineStr">
        <is>
          <t>4º SUBSOLO - HALL,  ELEVADORES E CAIXA DE ESCADA</t>
        </is>
      </c>
      <c r="F3287" s="119" t="n">
        <v>46738</v>
      </c>
      <c r="G3287" s="119" t="n">
        <v>46758</v>
      </c>
      <c r="H3287" s="119" t="n">
        <v>46293</v>
      </c>
      <c r="I3287" s="4" t="n">
        <v>0</v>
      </c>
      <c r="J3287" s="4" t="n">
        <v>0</v>
      </c>
      <c r="K3287" s="4" t="n">
        <v>0</v>
      </c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B3288" s="4" t="n">
        <v>26743654</v>
      </c>
      <c r="C3288" s="4" t="inlineStr">
        <is>
          <t>PISO VINÍLICO / LAMINADO</t>
        </is>
      </c>
      <c r="D3288" s="4" t="inlineStr">
        <is>
          <t>-</t>
        </is>
      </c>
      <c r="E3288" s="4" t="inlineStr">
        <is>
          <t>4º PAV.</t>
        </is>
      </c>
      <c r="F3288" s="119" t="n">
        <v>46741</v>
      </c>
      <c r="G3288" s="119" t="n">
        <v>46758</v>
      </c>
      <c r="H3288" s="119" t="n">
        <v>46293</v>
      </c>
      <c r="I3288" s="4" t="n">
        <v>0</v>
      </c>
      <c r="J3288" s="4" t="n">
        <v>0</v>
      </c>
      <c r="K3288" s="4" t="n">
        <v>0</v>
      </c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B3289" s="4" t="n">
        <v>26743616</v>
      </c>
      <c r="C3289" s="4" t="inlineStr">
        <is>
          <t>ESQUADRIAS DE ALUMÍNIO</t>
        </is>
      </c>
      <c r="D3289" s="4" t="inlineStr">
        <is>
          <t>-</t>
        </is>
      </c>
      <c r="E3289" s="4" t="inlineStr">
        <is>
          <t>5º PAV.</t>
        </is>
      </c>
      <c r="F3289" s="119" t="n">
        <v>46741</v>
      </c>
      <c r="G3289" s="119" t="n">
        <v>46758</v>
      </c>
      <c r="H3289" s="119" t="n">
        <v>46293</v>
      </c>
      <c r="I3289" s="4" t="n">
        <v>0</v>
      </c>
      <c r="J3289" s="4" t="n">
        <v>0</v>
      </c>
      <c r="K3289" s="4" t="n">
        <v>0</v>
      </c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B3290" s="4" t="n">
        <v>26744961</v>
      </c>
      <c r="C3290" s="4" t="inlineStr">
        <is>
          <t>ACABAMENTOS ELÉTRICOS</t>
        </is>
      </c>
      <c r="D3290" s="4" t="inlineStr">
        <is>
          <t>-</t>
        </is>
      </c>
      <c r="E3290" s="4" t="inlineStr">
        <is>
          <t>3º SUBSOLO - HALL, ELVADORES E CAIXA DE ESCADA</t>
        </is>
      </c>
      <c r="F3290" s="119" t="n">
        <v>46742</v>
      </c>
      <c r="G3290" s="119" t="n">
        <v>46762</v>
      </c>
      <c r="H3290" s="119" t="n">
        <v>46293</v>
      </c>
      <c r="I3290" s="4" t="n">
        <v>0</v>
      </c>
      <c r="J3290" s="4" t="n">
        <v>0</v>
      </c>
      <c r="K3290" s="4" t="n">
        <v>0</v>
      </c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B3291" s="4" t="n">
        <v>26745011</v>
      </c>
      <c r="C3291" s="4" t="inlineStr">
        <is>
          <t>REVESTIMENTOS PORCELANATO PISO</t>
        </is>
      </c>
      <c r="D3291" s="4" t="inlineStr">
        <is>
          <t>-</t>
        </is>
      </c>
      <c r="E3291" s="4" t="inlineStr">
        <is>
          <t>2º PV. - HALL, IS, ELEVADOR COMERCIAL</t>
        </is>
      </c>
      <c r="F3291" s="119" t="n">
        <v>46742</v>
      </c>
      <c r="G3291" s="119" t="n">
        <v>46762</v>
      </c>
      <c r="H3291" s="119" t="n">
        <v>46293</v>
      </c>
      <c r="I3291" s="4" t="n">
        <v>0</v>
      </c>
      <c r="J3291" s="4" t="n">
        <v>0</v>
      </c>
      <c r="K3291" s="4" t="n">
        <v>0</v>
      </c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B3292" s="4" t="n">
        <v>26742904</v>
      </c>
      <c r="C3292" s="4" t="inlineStr">
        <is>
          <t>PINTURA 1º DEMÃO</t>
        </is>
      </c>
      <c r="D3292" s="4" t="inlineStr">
        <is>
          <t>-</t>
        </is>
      </c>
      <c r="E3292" s="4" t="inlineStr">
        <is>
          <t>24º PAV.</t>
        </is>
      </c>
      <c r="F3292" s="119" t="n">
        <v>46742</v>
      </c>
      <c r="G3292" s="119" t="n">
        <v>46762</v>
      </c>
      <c r="H3292" s="119" t="n">
        <v>46293</v>
      </c>
      <c r="I3292" s="4" t="n">
        <v>0</v>
      </c>
      <c r="J3292" s="4" t="n">
        <v>0</v>
      </c>
      <c r="K3292" s="4" t="n">
        <v>0</v>
      </c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B3293" s="4" t="n">
        <v>26742866</v>
      </c>
      <c r="C3293" s="4" t="inlineStr">
        <is>
          <t>MASSA CORRIDA</t>
        </is>
      </c>
      <c r="D3293" s="4" t="inlineStr">
        <is>
          <t>-</t>
        </is>
      </c>
      <c r="E3293" s="4" t="inlineStr">
        <is>
          <t>25º PAV.</t>
        </is>
      </c>
      <c r="F3293" s="119" t="n">
        <v>46742</v>
      </c>
      <c r="G3293" s="119" t="n">
        <v>46762</v>
      </c>
      <c r="H3293" s="119" t="n">
        <v>46293</v>
      </c>
      <c r="I3293" s="4" t="n">
        <v>0</v>
      </c>
      <c r="J3293" s="4" t="n">
        <v>0</v>
      </c>
      <c r="K3293" s="4" t="n">
        <v>0</v>
      </c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B3294" s="4" t="n">
        <v>26742836</v>
      </c>
      <c r="C3294" s="4" t="inlineStr">
        <is>
          <t>FORRO</t>
        </is>
      </c>
      <c r="D3294" s="4" t="inlineStr">
        <is>
          <t>-</t>
        </is>
      </c>
      <c r="E3294" s="4" t="inlineStr">
        <is>
          <t>26º PAV.</t>
        </is>
      </c>
      <c r="F3294" s="119" t="n">
        <v>46742</v>
      </c>
      <c r="G3294" s="119" t="n">
        <v>46762</v>
      </c>
      <c r="H3294" s="119" t="n">
        <v>46293</v>
      </c>
      <c r="I3294" s="4" t="n">
        <v>0</v>
      </c>
      <c r="J3294" s="4" t="n">
        <v>0</v>
      </c>
      <c r="K3294" s="4" t="n">
        <v>0</v>
      </c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B3295" s="4" t="n">
        <v>26790241</v>
      </c>
      <c r="C3295" s="4" t="inlineStr">
        <is>
          <t>OBRA CIVIL SUBESTAÇÃO/TRANSFORMADORES</t>
        </is>
      </c>
      <c r="D3295" s="4" t="inlineStr">
        <is>
          <t>-</t>
        </is>
      </c>
      <c r="E3295" s="4" t="inlineStr">
        <is>
          <t>6º SUBSOLO - ÁREAS TÉCNICAS</t>
        </is>
      </c>
      <c r="F3295" s="119" t="n">
        <v>46743</v>
      </c>
      <c r="G3295" s="119" t="n">
        <v>46853</v>
      </c>
      <c r="H3295" s="119" t="n">
        <v>46293</v>
      </c>
      <c r="I3295" s="4" t="n">
        <v>0</v>
      </c>
      <c r="J3295" s="4" t="n">
        <v>0</v>
      </c>
      <c r="K3295" s="4" t="n">
        <v>0</v>
      </c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B3296" s="4" t="n">
        <v>26743732</v>
      </c>
      <c r="C3296" s="4" t="inlineStr">
        <is>
          <t>PINTURA DE DEMARCAÇÃO DE VAGAS</t>
        </is>
      </c>
      <c r="D3296" s="4" t="inlineStr">
        <is>
          <t>-</t>
        </is>
      </c>
      <c r="E3296" s="4" t="inlineStr">
        <is>
          <t>2º SUBSOLO</t>
        </is>
      </c>
      <c r="F3296" s="119" t="n">
        <v>46743</v>
      </c>
      <c r="G3296" s="119" t="n">
        <v>46772</v>
      </c>
      <c r="H3296" s="119" t="n">
        <v>46293</v>
      </c>
      <c r="I3296" s="4" t="n">
        <v>0</v>
      </c>
      <c r="J3296" s="4" t="n">
        <v>0</v>
      </c>
      <c r="K3296" s="4" t="n">
        <v>0</v>
      </c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B3297" s="4" t="n">
        <v>29845974</v>
      </c>
      <c r="C3297" s="4" t="inlineStr">
        <is>
          <t>FIAÇÃO ELÉTRICA E ILUMINAÇÃO</t>
        </is>
      </c>
      <c r="D3297" s="4" t="inlineStr">
        <is>
          <t>-</t>
        </is>
      </c>
      <c r="E3297" s="4" t="inlineStr">
        <is>
          <t>27º PAV</t>
        </is>
      </c>
      <c r="F3297" s="119" t="n">
        <v>46743</v>
      </c>
      <c r="G3297" s="119" t="n">
        <v>46762</v>
      </c>
      <c r="H3297" s="119" t="n">
        <v>46293</v>
      </c>
      <c r="I3297" s="4" t="n">
        <v>0</v>
      </c>
      <c r="J3297" s="4" t="n">
        <v>0</v>
      </c>
      <c r="K3297" s="4" t="n">
        <v>0</v>
      </c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B3298" s="4" t="n">
        <v>29845913</v>
      </c>
      <c r="C3298" s="4" t="inlineStr">
        <is>
          <t>PRUMADA ELÉTRICA (CABOS)</t>
        </is>
      </c>
      <c r="D3298" s="4" t="inlineStr">
        <is>
          <t>-</t>
        </is>
      </c>
      <c r="E3298" s="4" t="inlineStr">
        <is>
          <t>27º PAV</t>
        </is>
      </c>
      <c r="F3298" s="119" t="n">
        <v>46743</v>
      </c>
      <c r="G3298" s="119" t="n">
        <v>46763</v>
      </c>
      <c r="H3298" s="119" t="n">
        <v>46293</v>
      </c>
      <c r="I3298" s="4" t="n">
        <v>0</v>
      </c>
      <c r="J3298" s="4" t="n">
        <v>0</v>
      </c>
      <c r="K3298" s="4" t="n">
        <v>0</v>
      </c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B3299" s="4" t="n">
        <v>26742764</v>
      </c>
      <c r="C3299" s="4" t="inlineStr">
        <is>
          <t>BANCADAS</t>
        </is>
      </c>
      <c r="D3299" s="4" t="inlineStr">
        <is>
          <t>-</t>
        </is>
      </c>
      <c r="E3299" s="4" t="inlineStr">
        <is>
          <t>28º PAV - 1º N.COB</t>
        </is>
      </c>
      <c r="F3299" s="119" t="n">
        <v>46743</v>
      </c>
      <c r="G3299" s="119" t="n">
        <v>46763</v>
      </c>
      <c r="H3299" s="119" t="n">
        <v>46293</v>
      </c>
      <c r="I3299" s="4" t="n">
        <v>0</v>
      </c>
      <c r="J3299" s="4" t="n">
        <v>0</v>
      </c>
      <c r="K3299" s="4" t="n">
        <v>0</v>
      </c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B3300" s="4" t="n">
        <v>26742720</v>
      </c>
      <c r="C3300" s="4" t="inlineStr">
        <is>
          <t>REVESTIMENTOS PORCELANATO PISO</t>
        </is>
      </c>
      <c r="D3300" s="4" t="inlineStr">
        <is>
          <t>-</t>
        </is>
      </c>
      <c r="E3300" s="4" t="inlineStr">
        <is>
          <t>29º PAV - 2º N.COB</t>
        </is>
      </c>
      <c r="F3300" s="119" t="n">
        <v>46743</v>
      </c>
      <c r="G3300" s="119" t="n">
        <v>46763</v>
      </c>
      <c r="H3300" s="119" t="n">
        <v>46293</v>
      </c>
      <c r="I3300" s="4" t="n">
        <v>0</v>
      </c>
      <c r="J3300" s="4" t="n">
        <v>0</v>
      </c>
      <c r="K3300" s="4" t="n">
        <v>0</v>
      </c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B3301" s="4" t="n">
        <v>26252380</v>
      </c>
      <c r="C3301" s="4" t="inlineStr">
        <is>
          <t>GRANITO FACHADA</t>
        </is>
      </c>
      <c r="D3301" s="4" t="inlineStr">
        <is>
          <t>-</t>
        </is>
      </c>
      <c r="E3301" s="4" t="inlineStr">
        <is>
          <t>FACHADA - OLYMPUS</t>
        </is>
      </c>
      <c r="F3301" s="119" t="n">
        <v>46756</v>
      </c>
      <c r="G3301" s="119" t="n">
        <v>46791</v>
      </c>
      <c r="H3301" s="119" t="n">
        <v>46293</v>
      </c>
      <c r="I3301" s="4" t="n">
        <v>0</v>
      </c>
      <c r="J3301" s="4" t="n">
        <v>0</v>
      </c>
      <c r="K3301" s="4" t="n">
        <v>0</v>
      </c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B3302" s="4" t="n">
        <v>26246501</v>
      </c>
      <c r="C3302" s="4" t="inlineStr">
        <is>
          <t>REBOCO DE FACHADA - FASE 2</t>
        </is>
      </c>
      <c r="D3302" s="4" t="inlineStr">
        <is>
          <t>-</t>
        </is>
      </c>
      <c r="E3302" s="4" t="inlineStr">
        <is>
          <t>FACHADA - VALE DO SERENO</t>
        </is>
      </c>
      <c r="F3302" s="119" t="n">
        <v>46756</v>
      </c>
      <c r="G3302" s="119" t="n">
        <v>46954</v>
      </c>
      <c r="H3302" s="119" t="n">
        <v>46293</v>
      </c>
      <c r="I3302" s="4" t="n">
        <v>0</v>
      </c>
      <c r="J3302" s="4" t="n">
        <v>0</v>
      </c>
      <c r="K3302" s="4" t="n">
        <v>0</v>
      </c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B3303" s="4" t="n">
        <v>9369719</v>
      </c>
      <c r="C3303" s="4" t="inlineStr">
        <is>
          <t>REBOCO DE FACHADA - FASE 2</t>
        </is>
      </c>
      <c r="D3303" s="4" t="inlineStr">
        <is>
          <t>Balancinho 13</t>
        </is>
      </c>
      <c r="E3303" s="4" t="inlineStr">
        <is>
          <t>FACHADA - VALE DO SERENO</t>
        </is>
      </c>
      <c r="F3303" s="119" t="n">
        <v>46756</v>
      </c>
      <c r="G3303" s="119" t="n">
        <v>46951</v>
      </c>
      <c r="H3303" s="119" t="n">
        <v>46293</v>
      </c>
      <c r="I3303" s="4" t="n">
        <v>0</v>
      </c>
      <c r="J3303" s="4" t="n">
        <v>0</v>
      </c>
      <c r="K3303" s="4" t="n">
        <v>0</v>
      </c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B3304" s="4" t="n">
        <v>9369720</v>
      </c>
      <c r="C3304" s="4" t="inlineStr">
        <is>
          <t>REBOCO DE FACHADA - FASE 2</t>
        </is>
      </c>
      <c r="D3304" s="4" t="inlineStr">
        <is>
          <t>Balancinho 14</t>
        </is>
      </c>
      <c r="E3304" s="4" t="inlineStr">
        <is>
          <t>FACHADA - VALE DO SERENO</t>
        </is>
      </c>
      <c r="F3304" s="119" t="n">
        <v>46762</v>
      </c>
      <c r="G3304" s="119" t="n">
        <v>46954</v>
      </c>
      <c r="H3304" s="119" t="n">
        <v>46293</v>
      </c>
      <c r="I3304" s="4" t="n">
        <v>0</v>
      </c>
      <c r="J3304" s="4" t="n">
        <v>0</v>
      </c>
      <c r="K3304" s="4" t="n">
        <v>0</v>
      </c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B3305" s="4" t="n">
        <v>9369721</v>
      </c>
      <c r="C3305" s="4" t="inlineStr">
        <is>
          <t>REBOCO DE FACHADA - FASE 2</t>
        </is>
      </c>
      <c r="D3305" s="4" t="inlineStr">
        <is>
          <t>Balancinho 15</t>
        </is>
      </c>
      <c r="E3305" s="4" t="inlineStr">
        <is>
          <t>FACHADA - VALE DO SERENO</t>
        </is>
      </c>
      <c r="F3305" s="119" t="n">
        <v>46763</v>
      </c>
      <c r="G3305" s="119" t="n">
        <v>46954</v>
      </c>
      <c r="H3305" s="119" t="n">
        <v>46293</v>
      </c>
      <c r="I3305" s="4" t="n">
        <v>0</v>
      </c>
      <c r="J3305" s="4" t="n">
        <v>0</v>
      </c>
      <c r="K3305" s="4" t="n">
        <v>0</v>
      </c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B3306" s="4" t="n">
        <v>9369722</v>
      </c>
      <c r="C3306" s="4" t="inlineStr">
        <is>
          <t>REBOCO DE FACHADA - FASE 2</t>
        </is>
      </c>
      <c r="D3306" s="4" t="inlineStr">
        <is>
          <t>Balancinho 16</t>
        </is>
      </c>
      <c r="E3306" s="4" t="inlineStr">
        <is>
          <t>FACHADA - VALE DO SERENO</t>
        </is>
      </c>
      <c r="F3306" s="119" t="n">
        <v>46793</v>
      </c>
      <c r="G3306" s="119" t="n">
        <v>46892</v>
      </c>
      <c r="H3306" s="119" t="n">
        <v>46293</v>
      </c>
      <c r="I3306" s="4" t="n">
        <v>0</v>
      </c>
      <c r="J3306" s="4" t="n">
        <v>0</v>
      </c>
      <c r="K3306" s="4" t="n">
        <v>0</v>
      </c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B3307" s="4" t="n">
        <v>26744985</v>
      </c>
      <c r="C3307" s="4" t="inlineStr">
        <is>
          <t>FORRO</t>
        </is>
      </c>
      <c r="D3307" s="4" t="inlineStr">
        <is>
          <t>-</t>
        </is>
      </c>
      <c r="E3307" s="4" t="inlineStr">
        <is>
          <t>5º SUBSOLO - HALL, ELEVADORES E CAIXA DE ESCADA</t>
        </is>
      </c>
      <c r="F3307" s="119" t="n">
        <v>46757</v>
      </c>
      <c r="G3307" s="119" t="n">
        <v>46764</v>
      </c>
      <c r="H3307" s="119" t="n">
        <v>46293</v>
      </c>
      <c r="I3307" s="4" t="n">
        <v>0</v>
      </c>
      <c r="J3307" s="4" t="n">
        <v>0</v>
      </c>
      <c r="K3307" s="4" t="n">
        <v>0</v>
      </c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B3308" s="4" t="n">
        <v>26707587</v>
      </c>
      <c r="C3308" s="4" t="inlineStr">
        <is>
          <t>MASSA CORRIDA</t>
        </is>
      </c>
      <c r="D3308" s="4" t="inlineStr">
        <is>
          <t>-</t>
        </is>
      </c>
      <c r="E3308" s="4" t="inlineStr">
        <is>
          <t>2º PV. - LOJA 06, 07</t>
        </is>
      </c>
      <c r="F3308" s="119" t="n">
        <v>46757</v>
      </c>
      <c r="G3308" s="119" t="n">
        <v>46777</v>
      </c>
      <c r="H3308" s="119" t="n">
        <v>46293</v>
      </c>
      <c r="I3308" s="4" t="n">
        <v>0</v>
      </c>
      <c r="J3308" s="4" t="n">
        <v>0</v>
      </c>
      <c r="K3308" s="4" t="n">
        <v>0</v>
      </c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B3309" s="4" t="n">
        <v>26744463</v>
      </c>
      <c r="C3309" s="4" t="inlineStr">
        <is>
          <t>ESQUADRIAS DE ALUMÍNIO</t>
        </is>
      </c>
      <c r="D3309" s="4" t="inlineStr">
        <is>
          <t>-</t>
        </is>
      </c>
      <c r="E3309" s="4" t="inlineStr">
        <is>
          <t>3º PV. PILOTIS - PISCINA COBERTA</t>
        </is>
      </c>
      <c r="F3309" s="119" t="n">
        <v>46757</v>
      </c>
      <c r="G3309" s="119" t="n">
        <v>46770</v>
      </c>
      <c r="H3309" s="119" t="n">
        <v>46293</v>
      </c>
      <c r="I3309" s="4" t="n">
        <v>0</v>
      </c>
      <c r="J3309" s="4" t="n">
        <v>0</v>
      </c>
      <c r="K3309" s="4" t="n">
        <v>0</v>
      </c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B3310" s="4" t="n">
        <v>26707631</v>
      </c>
      <c r="C3310" s="4" t="inlineStr">
        <is>
          <t>PINTURA 1º DEMÃO</t>
        </is>
      </c>
      <c r="D3310" s="4" t="inlineStr">
        <is>
          <t>-</t>
        </is>
      </c>
      <c r="E3310" s="4" t="inlineStr">
        <is>
          <t>2º PV. - LOJA 01, 02 E 03</t>
        </is>
      </c>
      <c r="F3310" s="119" t="n">
        <v>46758</v>
      </c>
      <c r="G3310" s="119" t="n">
        <v>46778</v>
      </c>
      <c r="H3310" s="119" t="n">
        <v>46293</v>
      </c>
      <c r="I3310" s="4" t="n">
        <v>0</v>
      </c>
      <c r="J3310" s="4" t="n">
        <v>0</v>
      </c>
      <c r="K3310" s="4" t="n">
        <v>0</v>
      </c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B3311" s="4" t="n">
        <v>26744974</v>
      </c>
      <c r="C3311" s="4" t="inlineStr">
        <is>
          <t>MARCENARIA</t>
        </is>
      </c>
      <c r="D3311" s="4" t="inlineStr">
        <is>
          <t>-</t>
        </is>
      </c>
      <c r="E3311" s="4" t="inlineStr">
        <is>
          <t>4º SUBSOLO - HALL,  ELEVADORES E CAIXA DE ESCADA</t>
        </is>
      </c>
      <c r="F3311" s="119" t="n">
        <v>46759</v>
      </c>
      <c r="G3311" s="119" t="n">
        <v>46770</v>
      </c>
      <c r="H3311" s="119" t="n">
        <v>46293</v>
      </c>
      <c r="I3311" s="4" t="n">
        <v>0</v>
      </c>
      <c r="J3311" s="4" t="n">
        <v>0</v>
      </c>
      <c r="K3311" s="4" t="n">
        <v>0</v>
      </c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B3312" s="4" t="n">
        <v>26743656</v>
      </c>
      <c r="C3312" s="4" t="inlineStr">
        <is>
          <t>ESQUADRIA MADEIRA</t>
        </is>
      </c>
      <c r="D3312" s="4" t="inlineStr">
        <is>
          <t>-</t>
        </is>
      </c>
      <c r="E3312" s="4" t="inlineStr">
        <is>
          <t>4º PAV.</t>
        </is>
      </c>
      <c r="F3312" s="119" t="n">
        <v>46759</v>
      </c>
      <c r="G3312" s="119" t="n">
        <v>46769</v>
      </c>
      <c r="H3312" s="119" t="n">
        <v>46293</v>
      </c>
      <c r="I3312" s="4" t="n">
        <v>0</v>
      </c>
      <c r="J3312" s="4" t="n">
        <v>0</v>
      </c>
      <c r="K3312" s="4" t="n">
        <v>0</v>
      </c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B3313" s="4" t="n">
        <v>26743617</v>
      </c>
      <c r="C3313" s="4" t="inlineStr">
        <is>
          <t>PISO VINÍLICO / LAMINADO</t>
        </is>
      </c>
      <c r="D3313" s="4" t="inlineStr">
        <is>
          <t>-</t>
        </is>
      </c>
      <c r="E3313" s="4" t="inlineStr">
        <is>
          <t>5º PAV.</t>
        </is>
      </c>
      <c r="F3313" s="119" t="n">
        <v>46759</v>
      </c>
      <c r="G3313" s="119" t="n">
        <v>46769</v>
      </c>
      <c r="H3313" s="119" t="n">
        <v>46293</v>
      </c>
      <c r="I3313" s="4" t="n">
        <v>0</v>
      </c>
      <c r="J3313" s="4" t="n">
        <v>0</v>
      </c>
      <c r="K3313" s="4" t="n">
        <v>0</v>
      </c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B3314" s="4" t="n">
        <v>26743579</v>
      </c>
      <c r="C3314" s="4" t="inlineStr">
        <is>
          <t>ESQUADRIAS DE ALUMÍNIO</t>
        </is>
      </c>
      <c r="D3314" s="4" t="inlineStr">
        <is>
          <t>-</t>
        </is>
      </c>
      <c r="E3314" s="4" t="inlineStr">
        <is>
          <t>6º PAV.</t>
        </is>
      </c>
      <c r="F3314" s="119" t="n">
        <v>46759</v>
      </c>
      <c r="G3314" s="119" t="n">
        <v>46769</v>
      </c>
      <c r="H3314" s="119" t="n">
        <v>46293</v>
      </c>
      <c r="I3314" s="4" t="n">
        <v>0</v>
      </c>
      <c r="J3314" s="4" t="n">
        <v>0</v>
      </c>
      <c r="K3314" s="4" t="n">
        <v>0</v>
      </c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B3315" s="4" t="n">
        <v>26743746</v>
      </c>
      <c r="C3315" s="4" t="inlineStr">
        <is>
          <t>LIMPEZA GROSSA</t>
        </is>
      </c>
      <c r="D3315" s="4" t="inlineStr">
        <is>
          <t>-</t>
        </is>
      </c>
      <c r="E3315" s="4" t="inlineStr">
        <is>
          <t>3º SUBSOLO</t>
        </is>
      </c>
      <c r="F3315" s="119" t="n">
        <v>46763</v>
      </c>
      <c r="G3315" s="119" t="n">
        <v>46783</v>
      </c>
      <c r="H3315" s="119" t="n">
        <v>46293</v>
      </c>
      <c r="I3315" s="4" t="n">
        <v>0</v>
      </c>
      <c r="J3315" s="4" t="n">
        <v>0</v>
      </c>
      <c r="K3315" s="4" t="n">
        <v>0</v>
      </c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B3316" s="4" t="n">
        <v>26744962</v>
      </c>
      <c r="C3316" s="4" t="inlineStr">
        <is>
          <t>PINTURA 3º DEMÃO</t>
        </is>
      </c>
      <c r="D3316" s="4" t="inlineStr">
        <is>
          <t>-</t>
        </is>
      </c>
      <c r="E3316" s="4" t="inlineStr">
        <is>
          <t>3º SUBSOLO - HALL, ELVADORES E CAIXA DE ESCADA</t>
        </is>
      </c>
      <c r="F3316" s="119" t="n">
        <v>46763</v>
      </c>
      <c r="G3316" s="119" t="n">
        <v>46772</v>
      </c>
      <c r="H3316" s="119" t="n">
        <v>46293</v>
      </c>
      <c r="I3316" s="4" t="n">
        <v>0</v>
      </c>
      <c r="J3316" s="4" t="n">
        <v>0</v>
      </c>
      <c r="K3316" s="4" t="n">
        <v>0</v>
      </c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B3317" s="4" t="n">
        <v>26745012</v>
      </c>
      <c r="C3317" s="4" t="inlineStr">
        <is>
          <t>FIAÇÃO ELÉTRICA</t>
        </is>
      </c>
      <c r="D3317" s="4" t="inlineStr">
        <is>
          <t>-</t>
        </is>
      </c>
      <c r="E3317" s="4" t="inlineStr">
        <is>
          <t>2º PV. - HALL, IS, ELEVADOR COMERCIAL</t>
        </is>
      </c>
      <c r="F3317" s="119" t="n">
        <v>46763</v>
      </c>
      <c r="G3317" s="119" t="n">
        <v>46772</v>
      </c>
      <c r="H3317" s="119" t="n">
        <v>46293</v>
      </c>
      <c r="I3317" s="4" t="n">
        <v>0</v>
      </c>
      <c r="J3317" s="4" t="n">
        <v>0</v>
      </c>
      <c r="K3317" s="4" t="n">
        <v>0</v>
      </c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B3318" s="4" t="n">
        <v>26742867</v>
      </c>
      <c r="C3318" s="4" t="inlineStr">
        <is>
          <t>PINTURA 1º DEMÃO</t>
        </is>
      </c>
      <c r="D3318" s="4" t="inlineStr">
        <is>
          <t>-</t>
        </is>
      </c>
      <c r="E3318" s="4" t="inlineStr">
        <is>
          <t>25º PAV.</t>
        </is>
      </c>
      <c r="F3318" s="119" t="n">
        <v>46763</v>
      </c>
      <c r="G3318" s="119" t="n">
        <v>46772</v>
      </c>
      <c r="H3318" s="119" t="n">
        <v>46293</v>
      </c>
      <c r="I3318" s="4" t="n">
        <v>0</v>
      </c>
      <c r="J3318" s="4" t="n">
        <v>0</v>
      </c>
      <c r="K3318" s="4" t="n">
        <v>0</v>
      </c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B3319" s="4" t="n">
        <v>26742829</v>
      </c>
      <c r="C3319" s="4" t="inlineStr">
        <is>
          <t>MASSA CORRIDA</t>
        </is>
      </c>
      <c r="D3319" s="4" t="inlineStr">
        <is>
          <t>-</t>
        </is>
      </c>
      <c r="E3319" s="4" t="inlineStr">
        <is>
          <t>26º PAV.</t>
        </is>
      </c>
      <c r="F3319" s="119" t="n">
        <v>46763</v>
      </c>
      <c r="G3319" s="119" t="n">
        <v>46772</v>
      </c>
      <c r="H3319" s="119" t="n">
        <v>46293</v>
      </c>
      <c r="I3319" s="4" t="n">
        <v>0</v>
      </c>
      <c r="J3319" s="4" t="n">
        <v>0</v>
      </c>
      <c r="K3319" s="4" t="n">
        <v>0</v>
      </c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B3320" s="4" t="n">
        <v>26742799</v>
      </c>
      <c r="C3320" s="4" t="inlineStr">
        <is>
          <t>FORRO</t>
        </is>
      </c>
      <c r="D3320" s="4" t="inlineStr">
        <is>
          <t>-</t>
        </is>
      </c>
      <c r="E3320" s="4" t="inlineStr">
        <is>
          <t>27º PAV</t>
        </is>
      </c>
      <c r="F3320" s="119" t="n">
        <v>46763</v>
      </c>
      <c r="G3320" s="119" t="n">
        <v>46772</v>
      </c>
      <c r="H3320" s="119" t="n">
        <v>46293</v>
      </c>
      <c r="I3320" s="4" t="n">
        <v>0</v>
      </c>
      <c r="J3320" s="4" t="n">
        <v>0</v>
      </c>
      <c r="K3320" s="4" t="n">
        <v>0</v>
      </c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B3321" s="4" t="n">
        <v>26743723</v>
      </c>
      <c r="C3321" s="4" t="inlineStr">
        <is>
          <t>LIMPEZA FINA</t>
        </is>
      </c>
      <c r="D3321" s="4" t="inlineStr">
        <is>
          <t>-</t>
        </is>
      </c>
      <c r="E3321" s="4" t="inlineStr">
        <is>
          <t>1º SUBSOLO</t>
        </is>
      </c>
      <c r="F3321" s="119" t="n">
        <v>46764</v>
      </c>
      <c r="G3321" s="119" t="n">
        <v>46777</v>
      </c>
      <c r="H3321" s="119" t="n">
        <v>46293</v>
      </c>
      <c r="I3321" s="4" t="n">
        <v>0</v>
      </c>
      <c r="J3321" s="4" t="n">
        <v>0</v>
      </c>
      <c r="K3321" s="4" t="n">
        <v>0</v>
      </c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B3322" s="4" t="n">
        <v>29845975</v>
      </c>
      <c r="C3322" s="4" t="inlineStr">
        <is>
          <t>FIAÇÃO ELÉTRICA E ILUMINAÇÃO</t>
        </is>
      </c>
      <c r="D3322" s="4" t="inlineStr">
        <is>
          <t>-</t>
        </is>
      </c>
      <c r="E3322" s="4" t="inlineStr">
        <is>
          <t>28º PAV - 1º N.COB</t>
        </is>
      </c>
      <c r="F3322" s="119" t="n">
        <v>46764</v>
      </c>
      <c r="G3322" s="119" t="n">
        <v>46772</v>
      </c>
      <c r="H3322" s="119" t="n">
        <v>46293</v>
      </c>
      <c r="I3322" s="4" t="n">
        <v>0</v>
      </c>
      <c r="J3322" s="4" t="n">
        <v>0</v>
      </c>
      <c r="K3322" s="4" t="n">
        <v>0</v>
      </c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B3323" s="4" t="n">
        <v>29845914</v>
      </c>
      <c r="C3323" s="4" t="inlineStr">
        <is>
          <t>PRUMADA ELÉTRICA (CABOS)</t>
        </is>
      </c>
      <c r="D3323" s="4" t="inlineStr">
        <is>
          <t>-</t>
        </is>
      </c>
      <c r="E3323" s="4" t="inlineStr">
        <is>
          <t>28º PAV - 1º N.COB</t>
        </is>
      </c>
      <c r="F3323" s="119" t="n">
        <v>46764</v>
      </c>
      <c r="G3323" s="119" t="n">
        <v>46773</v>
      </c>
      <c r="H3323" s="119" t="n">
        <v>46293</v>
      </c>
      <c r="I3323" s="4" t="n">
        <v>0</v>
      </c>
      <c r="J3323" s="4" t="n">
        <v>0</v>
      </c>
      <c r="K3323" s="4" t="n">
        <v>0</v>
      </c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B3324" s="4" t="n">
        <v>26742727</v>
      </c>
      <c r="C3324" s="4" t="inlineStr">
        <is>
          <t>BANCADAS</t>
        </is>
      </c>
      <c r="D3324" s="4" t="inlineStr">
        <is>
          <t>-</t>
        </is>
      </c>
      <c r="E3324" s="4" t="inlineStr">
        <is>
          <t>29º PAV - 2º N.COB</t>
        </is>
      </c>
      <c r="F3324" s="119" t="n">
        <v>46764</v>
      </c>
      <c r="G3324" s="119" t="n">
        <v>46773</v>
      </c>
      <c r="H3324" s="119" t="n">
        <v>46293</v>
      </c>
      <c r="I3324" s="4" t="n">
        <v>0</v>
      </c>
      <c r="J3324" s="4" t="n">
        <v>0</v>
      </c>
      <c r="K3324" s="4" t="n">
        <v>0</v>
      </c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B3325" s="4" t="n">
        <v>26744986</v>
      </c>
      <c r="C3325" s="4" t="inlineStr">
        <is>
          <t>MASSA CORRIDA</t>
        </is>
      </c>
      <c r="D3325" s="4" t="inlineStr">
        <is>
          <t>-</t>
        </is>
      </c>
      <c r="E3325" s="4" t="inlineStr">
        <is>
          <t>5º SUBSOLO - HALL, ELEVADORES E CAIXA DE ESCADA</t>
        </is>
      </c>
      <c r="F3325" s="119" t="n">
        <v>46765</v>
      </c>
      <c r="G3325" s="119" t="n">
        <v>46776</v>
      </c>
      <c r="H3325" s="119" t="n">
        <v>46293</v>
      </c>
      <c r="I3325" s="4" t="n">
        <v>0</v>
      </c>
      <c r="J3325" s="4" t="n">
        <v>0</v>
      </c>
      <c r="K3325" s="4" t="n">
        <v>0</v>
      </c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B3326" s="4" t="n">
        <v>29844632</v>
      </c>
      <c r="C3326" s="4" t="inlineStr">
        <is>
          <t>PRUMADA ELÉTRICA (INFRA)</t>
        </is>
      </c>
      <c r="D3326" s="4" t="inlineStr">
        <is>
          <t>-</t>
        </is>
      </c>
      <c r="E3326" s="4" t="inlineStr">
        <is>
          <t>3º PAV. - PILOTIS</t>
        </is>
      </c>
      <c r="F3326" s="119" t="n">
        <v>46765</v>
      </c>
      <c r="G3326" s="119" t="n">
        <v>46776</v>
      </c>
      <c r="H3326" s="119" t="n">
        <v>46293</v>
      </c>
      <c r="I3326" s="4" t="n">
        <v>0</v>
      </c>
      <c r="J3326" s="4" t="n">
        <v>0</v>
      </c>
      <c r="K3326" s="4" t="n">
        <v>0</v>
      </c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B3327" s="4" t="n">
        <v>26744698</v>
      </c>
      <c r="C3327" s="4" t="inlineStr">
        <is>
          <t>IMPERMEABILIZAÇÃO</t>
        </is>
      </c>
      <c r="D3327" s="4" t="inlineStr">
        <is>
          <t>-</t>
        </is>
      </c>
      <c r="E3327" s="4" t="inlineStr">
        <is>
          <t>3º PV. PILOTIS - HALL, ELEVADORES E CAIXA DE ESCADA</t>
        </is>
      </c>
      <c r="F3327" s="119" t="n">
        <v>46765</v>
      </c>
      <c r="G3327" s="119" t="n">
        <v>46773</v>
      </c>
      <c r="H3327" s="119" t="n">
        <v>46293</v>
      </c>
      <c r="I3327" s="4" t="n">
        <v>0</v>
      </c>
      <c r="J3327" s="4" t="n">
        <v>0</v>
      </c>
      <c r="K3327" s="4" t="n">
        <v>0</v>
      </c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B3328" s="4" t="n">
        <v>26744670</v>
      </c>
      <c r="C3328" s="4" t="inlineStr">
        <is>
          <t>REBOCO INTERNO</t>
        </is>
      </c>
      <c r="D3328" s="4" t="inlineStr">
        <is>
          <t>-</t>
        </is>
      </c>
      <c r="E3328" s="4" t="inlineStr">
        <is>
          <t>3º PV. PILOTIS - ACADEMIA E CIRCULAÇÃO</t>
        </is>
      </c>
      <c r="F3328" s="119" t="n">
        <v>46765</v>
      </c>
      <c r="G3328" s="119" t="n">
        <v>46828</v>
      </c>
      <c r="H3328" s="119" t="n">
        <v>46293</v>
      </c>
      <c r="I3328" s="4" t="n">
        <v>0</v>
      </c>
      <c r="J3328" s="4" t="n">
        <v>0</v>
      </c>
      <c r="K3328" s="4" t="n">
        <v>0</v>
      </c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B3329" s="4" t="n">
        <v>26707576</v>
      </c>
      <c r="C3329" s="4" t="inlineStr">
        <is>
          <t>DRYWALL</t>
        </is>
      </c>
      <c r="D3329" s="4" t="inlineStr">
        <is>
          <t>-</t>
        </is>
      </c>
      <c r="E3329" s="4" t="inlineStr">
        <is>
          <t>2º PV. - LOJA 08, 09 E 10</t>
        </is>
      </c>
      <c r="F3329" s="119" t="n">
        <v>46766</v>
      </c>
      <c r="G3329" s="119" t="n">
        <v>46786</v>
      </c>
      <c r="H3329" s="119" t="n">
        <v>46293</v>
      </c>
      <c r="I3329" s="4" t="n">
        <v>0</v>
      </c>
      <c r="J3329" s="4" t="n">
        <v>0</v>
      </c>
      <c r="K3329" s="4" t="n">
        <v>0</v>
      </c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B3330" s="4" t="n">
        <v>26707617</v>
      </c>
      <c r="C3330" s="4" t="inlineStr">
        <is>
          <t>ESQUADRIA DE ALUMINIO</t>
        </is>
      </c>
      <c r="D3330" s="4" t="inlineStr">
        <is>
          <t>-</t>
        </is>
      </c>
      <c r="E3330" s="4" t="inlineStr">
        <is>
          <t>2º PV. - LOJA 04 E 05</t>
        </is>
      </c>
      <c r="F3330" s="119" t="n">
        <v>46769</v>
      </c>
      <c r="G3330" s="119" t="n">
        <v>46787</v>
      </c>
      <c r="H3330" s="119" t="n">
        <v>46293</v>
      </c>
      <c r="I3330" s="4" t="n">
        <v>0</v>
      </c>
      <c r="J3330" s="4" t="n">
        <v>0</v>
      </c>
      <c r="K3330" s="4" t="n">
        <v>0</v>
      </c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B3331" s="4" t="n">
        <v>26743626</v>
      </c>
      <c r="C3331" s="4" t="inlineStr">
        <is>
          <t>RODAPÉ MADEIRA / PVC</t>
        </is>
      </c>
      <c r="D3331" s="4" t="inlineStr">
        <is>
          <t>-</t>
        </is>
      </c>
      <c r="E3331" s="4" t="inlineStr">
        <is>
          <t>4º PAV.</t>
        </is>
      </c>
      <c r="F3331" s="119" t="n">
        <v>46770</v>
      </c>
      <c r="G3331" s="119" t="n">
        <v>46778</v>
      </c>
      <c r="H3331" s="119" t="n">
        <v>46293</v>
      </c>
      <c r="I3331" s="4" t="n">
        <v>0</v>
      </c>
      <c r="J3331" s="4" t="n">
        <v>0</v>
      </c>
      <c r="K3331" s="4" t="n">
        <v>0</v>
      </c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B3332" s="4" t="n">
        <v>26743619</v>
      </c>
      <c r="C3332" s="4" t="inlineStr">
        <is>
          <t>ESQUADRIA MADEIRA</t>
        </is>
      </c>
      <c r="D3332" s="4" t="inlineStr">
        <is>
          <t>-</t>
        </is>
      </c>
      <c r="E3332" s="4" t="inlineStr">
        <is>
          <t>5º PAV.</t>
        </is>
      </c>
      <c r="F3332" s="119" t="n">
        <v>46770</v>
      </c>
      <c r="G3332" s="119" t="n">
        <v>46778</v>
      </c>
      <c r="H3332" s="119" t="n">
        <v>46293</v>
      </c>
      <c r="I3332" s="4" t="n">
        <v>0</v>
      </c>
      <c r="J3332" s="4" t="n">
        <v>0</v>
      </c>
      <c r="K3332" s="4" t="n">
        <v>0</v>
      </c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B3333" s="4" t="n">
        <v>26743580</v>
      </c>
      <c r="C3333" s="4" t="inlineStr">
        <is>
          <t>PISO VINÍLICO / LAMINADO</t>
        </is>
      </c>
      <c r="D3333" s="4" t="inlineStr">
        <is>
          <t>-</t>
        </is>
      </c>
      <c r="E3333" s="4" t="inlineStr">
        <is>
          <t>6º PAV.</t>
        </is>
      </c>
      <c r="F3333" s="119" t="n">
        <v>46770</v>
      </c>
      <c r="G3333" s="119" t="n">
        <v>46778</v>
      </c>
      <c r="H3333" s="119" t="n">
        <v>46293</v>
      </c>
      <c r="I3333" s="4" t="n">
        <v>0</v>
      </c>
      <c r="J3333" s="4" t="n">
        <v>0</v>
      </c>
      <c r="K3333" s="4" t="n">
        <v>0</v>
      </c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B3334" s="4" t="n">
        <v>26743542</v>
      </c>
      <c r="C3334" s="4" t="inlineStr">
        <is>
          <t>ESQUADRIAS DE ALUMÍNIO</t>
        </is>
      </c>
      <c r="D3334" s="4" t="inlineStr">
        <is>
          <t>-</t>
        </is>
      </c>
      <c r="E3334" s="4" t="inlineStr">
        <is>
          <t>7º PAV.</t>
        </is>
      </c>
      <c r="F3334" s="119" t="n">
        <v>46770</v>
      </c>
      <c r="G3334" s="119" t="n">
        <v>46778</v>
      </c>
      <c r="H3334" s="119" t="n">
        <v>46293</v>
      </c>
      <c r="I3334" s="4" t="n">
        <v>0</v>
      </c>
      <c r="J3334" s="4" t="n">
        <v>0</v>
      </c>
      <c r="K3334" s="4" t="n">
        <v>0</v>
      </c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B3335" s="4" t="n">
        <v>26744975</v>
      </c>
      <c r="C3335" s="4" t="inlineStr">
        <is>
          <t>PINTURA 2º DEMÃO</t>
        </is>
      </c>
      <c r="D3335" s="4" t="inlineStr">
        <is>
          <t>-</t>
        </is>
      </c>
      <c r="E3335" s="4" t="inlineStr">
        <is>
          <t>4º SUBSOLO - HALL,  ELEVADORES E CAIXA DE ESCADA</t>
        </is>
      </c>
      <c r="F3335" s="119" t="n">
        <v>46771</v>
      </c>
      <c r="G3335" s="119" t="n">
        <v>46780</v>
      </c>
      <c r="H3335" s="119" t="n">
        <v>46293</v>
      </c>
      <c r="I3335" s="4" t="n">
        <v>0</v>
      </c>
      <c r="J3335" s="4" t="n">
        <v>0</v>
      </c>
      <c r="K3335" s="4" t="n">
        <v>0</v>
      </c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B3336" s="4" t="n">
        <v>26744464</v>
      </c>
      <c r="C3336" s="4" t="inlineStr">
        <is>
          <t>PAISAGISMO</t>
        </is>
      </c>
      <c r="D3336" s="4" t="inlineStr">
        <is>
          <t>-</t>
        </is>
      </c>
      <c r="E3336" s="4" t="inlineStr">
        <is>
          <t>3º PV. PILOTIS - PISCINA COBERTA</t>
        </is>
      </c>
      <c r="F3336" s="119" t="n">
        <v>46771</v>
      </c>
      <c r="G3336" s="119" t="n">
        <v>46784</v>
      </c>
      <c r="H3336" s="119" t="n">
        <v>46293</v>
      </c>
      <c r="I3336" s="4" t="n">
        <v>0</v>
      </c>
      <c r="J3336" s="4" t="n">
        <v>0</v>
      </c>
      <c r="K3336" s="4" t="n">
        <v>0</v>
      </c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B3337" s="4" t="n">
        <v>26744786</v>
      </c>
      <c r="C3337" s="4" t="inlineStr">
        <is>
          <t>REVESTIMENTOS PORCELANATO PISO</t>
        </is>
      </c>
      <c r="D3337" s="4" t="inlineStr">
        <is>
          <t>-</t>
        </is>
      </c>
      <c r="E3337" s="4" t="inlineStr">
        <is>
          <t>3º PV. PILOTIS - GOURMET 1 E 2</t>
        </is>
      </c>
      <c r="F3337" s="119" t="n">
        <v>46771</v>
      </c>
      <c r="G3337" s="119" t="n">
        <v>46778</v>
      </c>
      <c r="H3337" s="119" t="n">
        <v>46293</v>
      </c>
      <c r="I3337" s="4" t="n">
        <v>0</v>
      </c>
      <c r="J3337" s="4" t="n">
        <v>0</v>
      </c>
      <c r="K3337" s="4" t="n">
        <v>0</v>
      </c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B3338" s="4" t="n">
        <v>26744963</v>
      </c>
      <c r="C3338" s="4" t="inlineStr">
        <is>
          <t>LIMPEZA FINA</t>
        </is>
      </c>
      <c r="D3338" s="4" t="inlineStr">
        <is>
          <t>-</t>
        </is>
      </c>
      <c r="E3338" s="4" t="inlineStr">
        <is>
          <t>3º SUBSOLO - HALL, ELVADORES E CAIXA DE ESCADA</t>
        </is>
      </c>
      <c r="F3338" s="119" t="n">
        <v>46773</v>
      </c>
      <c r="G3338" s="119" t="n">
        <v>46784</v>
      </c>
      <c r="H3338" s="119" t="n">
        <v>46293</v>
      </c>
      <c r="I3338" s="4" t="n">
        <v>0</v>
      </c>
      <c r="J3338" s="4" t="n">
        <v>0</v>
      </c>
      <c r="K3338" s="4" t="n">
        <v>0</v>
      </c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B3339" s="4" t="n">
        <v>26743737</v>
      </c>
      <c r="C3339" s="4" t="inlineStr">
        <is>
          <t>COMUNICAÇÃO E ALARME</t>
        </is>
      </c>
      <c r="D3339" s="4" t="inlineStr">
        <is>
          <t>-</t>
        </is>
      </c>
      <c r="E3339" s="4" t="inlineStr">
        <is>
          <t>2º SUBSOLO</t>
        </is>
      </c>
      <c r="F3339" s="119" t="n">
        <v>46773</v>
      </c>
      <c r="G3339" s="119" t="n">
        <v>46793</v>
      </c>
      <c r="H3339" s="119" t="n">
        <v>46293</v>
      </c>
      <c r="I3339" s="4" t="n">
        <v>0</v>
      </c>
      <c r="J3339" s="4" t="n">
        <v>0</v>
      </c>
      <c r="K3339" s="4" t="n">
        <v>0</v>
      </c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B3340" s="4" t="n">
        <v>26745015</v>
      </c>
      <c r="C3340" s="4" t="inlineStr">
        <is>
          <t>FORRO</t>
        </is>
      </c>
      <c r="D3340" s="4" t="inlineStr">
        <is>
          <t>-</t>
        </is>
      </c>
      <c r="E3340" s="4" t="inlineStr">
        <is>
          <t>2º PV. - HALL, IS, ELEVADOR COMERCIAL</t>
        </is>
      </c>
      <c r="F3340" s="119" t="n">
        <v>46773</v>
      </c>
      <c r="G3340" s="119" t="n">
        <v>46784</v>
      </c>
      <c r="H3340" s="119" t="n">
        <v>46293</v>
      </c>
      <c r="I3340" s="4" t="n">
        <v>0</v>
      </c>
      <c r="J3340" s="4" t="n">
        <v>0</v>
      </c>
      <c r="K3340" s="4" t="n">
        <v>0</v>
      </c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B3341" s="4" t="n">
        <v>26546938</v>
      </c>
      <c r="C3341" s="4" t="inlineStr">
        <is>
          <t>IMPERMEABILIZAÇÃO MANTA</t>
        </is>
      </c>
      <c r="D3341" s="4" t="inlineStr">
        <is>
          <t>-</t>
        </is>
      </c>
      <c r="E3341" s="4" t="inlineStr">
        <is>
          <t>3º PV. PILOTIS - PISCINA COBERTA</t>
        </is>
      </c>
      <c r="F3341" s="119" t="n">
        <v>46773</v>
      </c>
      <c r="G3341" s="119" t="n">
        <v>46861</v>
      </c>
      <c r="H3341" s="119" t="n">
        <v>46293</v>
      </c>
      <c r="I3341" s="4" t="n">
        <v>0</v>
      </c>
      <c r="J3341" s="4" t="n">
        <v>0</v>
      </c>
      <c r="K3341" s="4" t="n">
        <v>0</v>
      </c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B3342" s="4" t="n">
        <v>26742830</v>
      </c>
      <c r="C3342" s="4" t="inlineStr">
        <is>
          <t>PINTURA 1º DEMÃO</t>
        </is>
      </c>
      <c r="D3342" s="4" t="inlineStr">
        <is>
          <t>-</t>
        </is>
      </c>
      <c r="E3342" s="4" t="inlineStr">
        <is>
          <t>26º PAV.</t>
        </is>
      </c>
      <c r="F3342" s="119" t="n">
        <v>46773</v>
      </c>
      <c r="G3342" s="119" t="n">
        <v>46784</v>
      </c>
      <c r="H3342" s="119" t="n">
        <v>46293</v>
      </c>
      <c r="I3342" s="4" t="n">
        <v>0</v>
      </c>
      <c r="J3342" s="4" t="n">
        <v>0</v>
      </c>
      <c r="K3342" s="4" t="n">
        <v>0</v>
      </c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B3343" s="4" t="n">
        <v>26742792</v>
      </c>
      <c r="C3343" s="4" t="inlineStr">
        <is>
          <t>MASSA CORRIDA</t>
        </is>
      </c>
      <c r="D3343" s="4" t="inlineStr">
        <is>
          <t>-</t>
        </is>
      </c>
      <c r="E3343" s="4" t="inlineStr">
        <is>
          <t>27º PAV</t>
        </is>
      </c>
      <c r="F3343" s="119" t="n">
        <v>46773</v>
      </c>
      <c r="G3343" s="119" t="n">
        <v>46784</v>
      </c>
      <c r="H3343" s="119" t="n">
        <v>46293</v>
      </c>
      <c r="I3343" s="4" t="n">
        <v>0</v>
      </c>
      <c r="J3343" s="4" t="n">
        <v>0</v>
      </c>
      <c r="K3343" s="4" t="n">
        <v>0</v>
      </c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B3344" s="4" t="n">
        <v>26742762</v>
      </c>
      <c r="C3344" s="4" t="inlineStr">
        <is>
          <t>FORRO</t>
        </is>
      </c>
      <c r="D3344" s="4" t="inlineStr">
        <is>
          <t>-</t>
        </is>
      </c>
      <c r="E3344" s="4" t="inlineStr">
        <is>
          <t>28º PAV - 1º N.COB</t>
        </is>
      </c>
      <c r="F3344" s="119" t="n">
        <v>46773</v>
      </c>
      <c r="G3344" s="119" t="n">
        <v>46784</v>
      </c>
      <c r="H3344" s="119" t="n">
        <v>46293</v>
      </c>
      <c r="I3344" s="4" t="n">
        <v>0</v>
      </c>
      <c r="J3344" s="4" t="n">
        <v>0</v>
      </c>
      <c r="K3344" s="4" t="n">
        <v>0</v>
      </c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B3345" s="4" t="n">
        <v>26744699</v>
      </c>
      <c r="C3345" s="4" t="inlineStr">
        <is>
          <t>CONTRAPISO</t>
        </is>
      </c>
      <c r="D3345" s="4" t="inlineStr">
        <is>
          <t>-</t>
        </is>
      </c>
      <c r="E3345" s="4" t="inlineStr">
        <is>
          <t>3º PV. PILOTIS - HALL, ELEVADORES E CAIXA DE ESCADA</t>
        </is>
      </c>
      <c r="F3345" s="119" t="n">
        <v>46776</v>
      </c>
      <c r="G3345" s="119" t="n">
        <v>46787</v>
      </c>
      <c r="H3345" s="119" t="n">
        <v>46293</v>
      </c>
      <c r="I3345" s="4" t="n">
        <v>0</v>
      </c>
      <c r="J3345" s="4" t="n">
        <v>0</v>
      </c>
      <c r="K3345" s="4" t="n">
        <v>0</v>
      </c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B3346" s="4" t="n">
        <v>29845976</v>
      </c>
      <c r="C3346" s="4" t="inlineStr">
        <is>
          <t>FIAÇÃO ELÉTRICA E ILUMINAÇÃO</t>
        </is>
      </c>
      <c r="D3346" s="4" t="inlineStr">
        <is>
          <t>-</t>
        </is>
      </c>
      <c r="E3346" s="4" t="inlineStr">
        <is>
          <t>29º PAV - 2º N.COB</t>
        </is>
      </c>
      <c r="F3346" s="119" t="n">
        <v>46776</v>
      </c>
      <c r="G3346" s="119" t="n">
        <v>46784</v>
      </c>
      <c r="H3346" s="119" t="n">
        <v>46293</v>
      </c>
      <c r="I3346" s="4" t="n">
        <v>0</v>
      </c>
      <c r="J3346" s="4" t="n">
        <v>0</v>
      </c>
      <c r="K3346" s="4" t="n">
        <v>0</v>
      </c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B3347" s="4" t="n">
        <v>29845915</v>
      </c>
      <c r="C3347" s="4" t="inlineStr">
        <is>
          <t>PRUMADA ELÉTRICA (CABOS)</t>
        </is>
      </c>
      <c r="D3347" s="4" t="inlineStr">
        <is>
          <t>-</t>
        </is>
      </c>
      <c r="E3347" s="4" t="inlineStr">
        <is>
          <t>29º PAV - 2º N.COB</t>
        </is>
      </c>
      <c r="F3347" s="119" t="n">
        <v>46776</v>
      </c>
      <c r="G3347" s="119" t="n">
        <v>46785</v>
      </c>
      <c r="H3347" s="119" t="n">
        <v>46293</v>
      </c>
      <c r="I3347" s="4" t="n">
        <v>0</v>
      </c>
      <c r="J3347" s="4" t="n">
        <v>0</v>
      </c>
      <c r="K3347" s="4" t="n">
        <v>0</v>
      </c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B3348" s="4" t="n">
        <v>26744987</v>
      </c>
      <c r="C3348" s="4" t="inlineStr">
        <is>
          <t>PINTURA 1º DEMÃO</t>
        </is>
      </c>
      <c r="D3348" s="4" t="inlineStr">
        <is>
          <t>-</t>
        </is>
      </c>
      <c r="E3348" s="4" t="inlineStr">
        <is>
          <t>5º SUBSOLO - HALL, ELEVADORES E CAIXA DE ESCADA</t>
        </is>
      </c>
      <c r="F3348" s="119" t="n">
        <v>46777</v>
      </c>
      <c r="G3348" s="119" t="n">
        <v>46786</v>
      </c>
      <c r="H3348" s="119" t="n">
        <v>46293</v>
      </c>
      <c r="I3348" s="4" t="n">
        <v>0</v>
      </c>
      <c r="J3348" s="4" t="n">
        <v>0</v>
      </c>
      <c r="K3348" s="4" t="n">
        <v>0</v>
      </c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B3349" s="4" t="n">
        <v>26743724</v>
      </c>
      <c r="C3349" s="4" t="inlineStr">
        <is>
          <t>CHECKLIST</t>
        </is>
      </c>
      <c r="D3349" s="4" t="inlineStr">
        <is>
          <t>-</t>
        </is>
      </c>
      <c r="E3349" s="4" t="inlineStr">
        <is>
          <t>1º SUBSOLO</t>
        </is>
      </c>
      <c r="F3349" s="119" t="n">
        <v>46778</v>
      </c>
      <c r="G3349" s="119" t="n">
        <v>46791</v>
      </c>
      <c r="H3349" s="119" t="n">
        <v>46293</v>
      </c>
      <c r="I3349" s="4" t="n">
        <v>0</v>
      </c>
      <c r="J3349" s="4" t="n">
        <v>0</v>
      </c>
      <c r="K3349" s="4" t="n">
        <v>0</v>
      </c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B3350" s="4" t="n">
        <v>26714095</v>
      </c>
      <c r="C3350" s="4" t="inlineStr">
        <is>
          <t>INSTALAÇÕES INCÊNDIO</t>
        </is>
      </c>
      <c r="D3350" s="4" t="inlineStr">
        <is>
          <t>-</t>
        </is>
      </c>
      <c r="E3350" s="4" t="inlineStr">
        <is>
          <t>2º PV. - LOJA 06, 07</t>
        </is>
      </c>
      <c r="F3350" s="119" t="n">
        <v>46778</v>
      </c>
      <c r="G3350" s="119" t="n">
        <v>46798</v>
      </c>
      <c r="H3350" s="119" t="n">
        <v>46293</v>
      </c>
      <c r="I3350" s="4" t="n">
        <v>0</v>
      </c>
      <c r="J3350" s="4" t="n">
        <v>0</v>
      </c>
      <c r="K3350" s="4" t="n">
        <v>0</v>
      </c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B3351" s="4" t="n">
        <v>26707590</v>
      </c>
      <c r="C3351" s="4" t="inlineStr">
        <is>
          <t>INFRA DE AR CONDICIONADO</t>
        </is>
      </c>
      <c r="D3351" s="4" t="inlineStr">
        <is>
          <t>-</t>
        </is>
      </c>
      <c r="E3351" s="4" t="inlineStr">
        <is>
          <t>2º PV. - LOJA 06, 07</t>
        </is>
      </c>
      <c r="F3351" s="119" t="n">
        <v>46778</v>
      </c>
      <c r="G3351" s="119" t="n">
        <v>46798</v>
      </c>
      <c r="H3351" s="119" t="n">
        <v>46293</v>
      </c>
      <c r="I3351" s="4" t="n">
        <v>0</v>
      </c>
      <c r="J3351" s="4" t="n">
        <v>0</v>
      </c>
      <c r="K3351" s="4" t="n">
        <v>0</v>
      </c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B3352" s="4" t="n">
        <v>26707588</v>
      </c>
      <c r="C3352" s="4" t="inlineStr">
        <is>
          <t>INFRA DE SISTEMAS - CFTV</t>
        </is>
      </c>
      <c r="D3352" s="4" t="inlineStr">
        <is>
          <t>-</t>
        </is>
      </c>
      <c r="E3352" s="4" t="inlineStr">
        <is>
          <t>2º PV. - LOJA 06, 07</t>
        </is>
      </c>
      <c r="F3352" s="119" t="n">
        <v>46778</v>
      </c>
      <c r="G3352" s="119" t="n">
        <v>46798</v>
      </c>
      <c r="H3352" s="119" t="n">
        <v>46293</v>
      </c>
      <c r="I3352" s="4" t="n">
        <v>0</v>
      </c>
      <c r="J3352" s="4" t="n">
        <v>0</v>
      </c>
      <c r="K3352" s="4" t="n">
        <v>0</v>
      </c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B3353" s="4" t="n">
        <v>26707589</v>
      </c>
      <c r="C3353" s="4" t="inlineStr">
        <is>
          <t>INFRA DE INSTALAÇÕES HIDRAULICAS</t>
        </is>
      </c>
      <c r="D3353" s="4" t="inlineStr">
        <is>
          <t>-</t>
        </is>
      </c>
      <c r="E3353" s="4" t="inlineStr">
        <is>
          <t>2º PV. - LOJA 06, 07</t>
        </is>
      </c>
      <c r="F3353" s="119" t="n">
        <v>46778</v>
      </c>
      <c r="G3353" s="119" t="n">
        <v>46798</v>
      </c>
      <c r="H3353" s="119" t="n">
        <v>46293</v>
      </c>
      <c r="I3353" s="4" t="n">
        <v>0</v>
      </c>
      <c r="J3353" s="4" t="n">
        <v>0</v>
      </c>
      <c r="K3353" s="4" t="n">
        <v>0</v>
      </c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B3354" s="4" t="n">
        <v>26707600</v>
      </c>
      <c r="C3354" s="4" t="inlineStr">
        <is>
          <t>INFRA DE INSTALAÇÕES ELETRICAS</t>
        </is>
      </c>
      <c r="D3354" s="4" t="inlineStr">
        <is>
          <t>-</t>
        </is>
      </c>
      <c r="E3354" s="4" t="inlineStr">
        <is>
          <t>2º PV. - LOJA 06, 07</t>
        </is>
      </c>
      <c r="F3354" s="119" t="n">
        <v>46778</v>
      </c>
      <c r="G3354" s="119" t="n">
        <v>46798</v>
      </c>
      <c r="H3354" s="119" t="n">
        <v>46293</v>
      </c>
      <c r="I3354" s="4" t="n">
        <v>0</v>
      </c>
      <c r="J3354" s="4" t="n">
        <v>0</v>
      </c>
      <c r="K3354" s="4" t="n">
        <v>0</v>
      </c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B3355" s="4" t="n">
        <v>26744397</v>
      </c>
      <c r="C3355" s="4" t="inlineStr">
        <is>
          <t>ACABAMENTOS ELÉTRICOS</t>
        </is>
      </c>
      <c r="D3355" s="4" t="inlineStr">
        <is>
          <t>-</t>
        </is>
      </c>
      <c r="E3355" s="4" t="inlineStr">
        <is>
          <t>3º PV. PILOTIS - PISCINA DESCOBERTA E DECK</t>
        </is>
      </c>
      <c r="F3355" s="119" t="n">
        <v>46778</v>
      </c>
      <c r="G3355" s="119" t="n">
        <v>46791</v>
      </c>
      <c r="H3355" s="119" t="n">
        <v>46293</v>
      </c>
      <c r="I3355" s="4" t="n">
        <v>0</v>
      </c>
      <c r="J3355" s="4" t="n">
        <v>0</v>
      </c>
      <c r="K3355" s="4" t="n">
        <v>0</v>
      </c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B3356" s="4" t="n">
        <v>26744510</v>
      </c>
      <c r="C3356" s="4" t="inlineStr">
        <is>
          <t>PISCINA</t>
        </is>
      </c>
      <c r="D3356" s="4" t="inlineStr">
        <is>
          <t>-</t>
        </is>
      </c>
      <c r="E3356" s="4" t="inlineStr">
        <is>
          <t>3º PV. PILOTIS - PISCINA DESCOBERTA E DECK</t>
        </is>
      </c>
      <c r="F3356" s="119" t="n">
        <v>46778</v>
      </c>
      <c r="G3356" s="119" t="n">
        <v>46807</v>
      </c>
      <c r="H3356" s="119" t="n">
        <v>46293</v>
      </c>
      <c r="I3356" s="4" t="n">
        <v>0</v>
      </c>
      <c r="J3356" s="4" t="n">
        <v>0</v>
      </c>
      <c r="K3356" s="4" t="n">
        <v>0</v>
      </c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B3357" s="4" t="n">
        <v>26707637</v>
      </c>
      <c r="C3357" s="4" t="inlineStr">
        <is>
          <t>LIMPEZA GROSSA</t>
        </is>
      </c>
      <c r="D3357" s="4" t="inlineStr">
        <is>
          <t>-</t>
        </is>
      </c>
      <c r="E3357" s="4" t="inlineStr">
        <is>
          <t>2º PV. - LOJA 01, 02 E 03</t>
        </is>
      </c>
      <c r="F3357" s="119" t="n">
        <v>46779</v>
      </c>
      <c r="G3357" s="119" t="n">
        <v>46799</v>
      </c>
      <c r="H3357" s="119" t="n">
        <v>46293</v>
      </c>
      <c r="I3357" s="4" t="n">
        <v>0</v>
      </c>
      <c r="J3357" s="4" t="n">
        <v>0</v>
      </c>
      <c r="K3357" s="4" t="n">
        <v>0</v>
      </c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B3358" s="4" t="n">
        <v>26707632</v>
      </c>
      <c r="C3358" s="4" t="inlineStr">
        <is>
          <t>COMUNICAÇÃO E ALARME</t>
        </is>
      </c>
      <c r="D3358" s="4" t="inlineStr">
        <is>
          <t>-</t>
        </is>
      </c>
      <c r="E3358" s="4" t="inlineStr">
        <is>
          <t>2º PV. - LOJA 01, 02 E 03</t>
        </is>
      </c>
      <c r="F3358" s="119" t="n">
        <v>46779</v>
      </c>
      <c r="G3358" s="119" t="n">
        <v>46799</v>
      </c>
      <c r="H3358" s="119" t="n">
        <v>46293</v>
      </c>
      <c r="I3358" s="4" t="n">
        <v>0</v>
      </c>
      <c r="J3358" s="4" t="n">
        <v>0</v>
      </c>
      <c r="K3358" s="4" t="n">
        <v>0</v>
      </c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B3359" s="4" t="n">
        <v>26744787</v>
      </c>
      <c r="C3359" s="4" t="inlineStr">
        <is>
          <t>REVESTIMENTO PORCELANATO PAREDE</t>
        </is>
      </c>
      <c r="D3359" s="4" t="inlineStr">
        <is>
          <t>-</t>
        </is>
      </c>
      <c r="E3359" s="4" t="inlineStr">
        <is>
          <t>3º PV. PILOTIS - GOURMET 1 E 2</t>
        </is>
      </c>
      <c r="F3359" s="119" t="n">
        <v>46779</v>
      </c>
      <c r="G3359" s="119" t="n">
        <v>46786</v>
      </c>
      <c r="H3359" s="119" t="n">
        <v>46293</v>
      </c>
      <c r="I3359" s="4" t="n">
        <v>0</v>
      </c>
      <c r="J3359" s="4" t="n">
        <v>0</v>
      </c>
      <c r="K3359" s="4" t="n">
        <v>0</v>
      </c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B3360" s="4" t="n">
        <v>26744754</v>
      </c>
      <c r="C3360" s="4" t="inlineStr">
        <is>
          <t>REVESTIMENTOS PORCELANATO PISO</t>
        </is>
      </c>
      <c r="D3360" s="4" t="inlineStr">
        <is>
          <t>-</t>
        </is>
      </c>
      <c r="E3360" s="4" t="inlineStr">
        <is>
          <t>3º PV. PILOTIS - MERCADO E MASSAGEM</t>
        </is>
      </c>
      <c r="F3360" s="119" t="n">
        <v>46779</v>
      </c>
      <c r="G3360" s="119" t="n">
        <v>46786</v>
      </c>
      <c r="H3360" s="119" t="n">
        <v>46293</v>
      </c>
      <c r="I3360" s="4" t="n">
        <v>0</v>
      </c>
      <c r="J3360" s="4" t="n">
        <v>0</v>
      </c>
      <c r="K3360" s="4" t="n">
        <v>0</v>
      </c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B3361" s="4" t="n">
        <v>26743627</v>
      </c>
      <c r="C3361" s="4" t="inlineStr">
        <is>
          <t>LOUÇAS</t>
        </is>
      </c>
      <c r="D3361" s="4" t="inlineStr">
        <is>
          <t>-</t>
        </is>
      </c>
      <c r="E3361" s="4" t="inlineStr">
        <is>
          <t>4º PAV.</t>
        </is>
      </c>
      <c r="F3361" s="119" t="n">
        <v>46779</v>
      </c>
      <c r="G3361" s="119" t="n">
        <v>46787</v>
      </c>
      <c r="H3361" s="119" t="n">
        <v>46293</v>
      </c>
      <c r="I3361" s="4" t="n">
        <v>0</v>
      </c>
      <c r="J3361" s="4" t="n">
        <v>0</v>
      </c>
      <c r="K3361" s="4" t="n">
        <v>0</v>
      </c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B3362" s="4" t="n">
        <v>26743632</v>
      </c>
      <c r="C3362" s="4" t="inlineStr">
        <is>
          <t>DISJUNTORES / MIOLOS</t>
        </is>
      </c>
      <c r="D3362" s="4" t="inlineStr">
        <is>
          <t>-</t>
        </is>
      </c>
      <c r="E3362" s="4" t="inlineStr">
        <is>
          <t>4º PAV.</t>
        </is>
      </c>
      <c r="F3362" s="119" t="n">
        <v>46779</v>
      </c>
      <c r="G3362" s="119" t="n">
        <v>46787</v>
      </c>
      <c r="H3362" s="119" t="n">
        <v>46293</v>
      </c>
      <c r="I3362" s="4" t="n">
        <v>0</v>
      </c>
      <c r="J3362" s="4" t="n">
        <v>0</v>
      </c>
      <c r="K3362" s="4" t="n">
        <v>0</v>
      </c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B3363" s="4" t="n">
        <v>26743651</v>
      </c>
      <c r="C3363" s="4" t="inlineStr">
        <is>
          <t>COMUNICAÇÃO E ALARME</t>
        </is>
      </c>
      <c r="D3363" s="4" t="inlineStr">
        <is>
          <t>-</t>
        </is>
      </c>
      <c r="E3363" s="4" t="inlineStr">
        <is>
          <t>4º PAV.</t>
        </is>
      </c>
      <c r="F3363" s="119" t="n">
        <v>46779</v>
      </c>
      <c r="G3363" s="119" t="n">
        <v>46787</v>
      </c>
      <c r="H3363" s="119" t="n">
        <v>46293</v>
      </c>
      <c r="I3363" s="4" t="n">
        <v>0</v>
      </c>
      <c r="J3363" s="4" t="n">
        <v>0</v>
      </c>
      <c r="K3363" s="4" t="n">
        <v>0</v>
      </c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B3364" s="4" t="n">
        <v>26743589</v>
      </c>
      <c r="C3364" s="4" t="inlineStr">
        <is>
          <t>RODAPÉ MADEIRA / PVC</t>
        </is>
      </c>
      <c r="D3364" s="4" t="inlineStr">
        <is>
          <t>-</t>
        </is>
      </c>
      <c r="E3364" s="4" t="inlineStr">
        <is>
          <t>5º PAV.</t>
        </is>
      </c>
      <c r="F3364" s="119" t="n">
        <v>46779</v>
      </c>
      <c r="G3364" s="119" t="n">
        <v>46787</v>
      </c>
      <c r="H3364" s="119" t="n">
        <v>46293</v>
      </c>
      <c r="I3364" s="4" t="n">
        <v>0</v>
      </c>
      <c r="J3364" s="4" t="n">
        <v>0</v>
      </c>
      <c r="K3364" s="4" t="n">
        <v>0</v>
      </c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B3365" s="4" t="n">
        <v>26743582</v>
      </c>
      <c r="C3365" s="4" t="inlineStr">
        <is>
          <t>ESQUADRIA MADEIRA</t>
        </is>
      </c>
      <c r="D3365" s="4" t="inlineStr">
        <is>
          <t>-</t>
        </is>
      </c>
      <c r="E3365" s="4" t="inlineStr">
        <is>
          <t>6º PAV.</t>
        </is>
      </c>
      <c r="F3365" s="119" t="n">
        <v>46779</v>
      </c>
      <c r="G3365" s="119" t="n">
        <v>46787</v>
      </c>
      <c r="H3365" s="119" t="n">
        <v>46293</v>
      </c>
      <c r="I3365" s="4" t="n">
        <v>0</v>
      </c>
      <c r="J3365" s="4" t="n">
        <v>0</v>
      </c>
      <c r="K3365" s="4" t="n">
        <v>0</v>
      </c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B3366" s="4" t="n">
        <v>26743543</v>
      </c>
      <c r="C3366" s="4" t="inlineStr">
        <is>
          <t>PISO VINÍLICO / LAMINADO</t>
        </is>
      </c>
      <c r="D3366" s="4" t="inlineStr">
        <is>
          <t>-</t>
        </is>
      </c>
      <c r="E3366" s="4" t="inlineStr">
        <is>
          <t>7º PAV.</t>
        </is>
      </c>
      <c r="F3366" s="119" t="n">
        <v>46779</v>
      </c>
      <c r="G3366" s="119" t="n">
        <v>46787</v>
      </c>
      <c r="H3366" s="119" t="n">
        <v>46293</v>
      </c>
      <c r="I3366" s="4" t="n">
        <v>0</v>
      </c>
      <c r="J3366" s="4" t="n">
        <v>0</v>
      </c>
      <c r="K3366" s="4" t="n">
        <v>0</v>
      </c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B3367" s="4" t="n">
        <v>26743505</v>
      </c>
      <c r="C3367" s="4" t="inlineStr">
        <is>
          <t>ESQUADRIAS DE ALUMÍNIO</t>
        </is>
      </c>
      <c r="D3367" s="4" t="inlineStr">
        <is>
          <t>-</t>
        </is>
      </c>
      <c r="E3367" s="4" t="inlineStr">
        <is>
          <t>8º PAV.</t>
        </is>
      </c>
      <c r="F3367" s="119" t="n">
        <v>46779</v>
      </c>
      <c r="G3367" s="119" t="n">
        <v>46787</v>
      </c>
      <c r="H3367" s="119" t="n">
        <v>46293</v>
      </c>
      <c r="I3367" s="4" t="n">
        <v>0</v>
      </c>
      <c r="J3367" s="4" t="n">
        <v>0</v>
      </c>
      <c r="K3367" s="4" t="n">
        <v>0</v>
      </c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B3368" s="4" t="n">
        <v>26744976</v>
      </c>
      <c r="C3368" s="4" t="inlineStr">
        <is>
          <t>ACABAMENTOS ELÉTRICOS</t>
        </is>
      </c>
      <c r="D3368" s="4" t="inlineStr">
        <is>
          <t>-</t>
        </is>
      </c>
      <c r="E3368" s="4" t="inlineStr">
        <is>
          <t>4º SUBSOLO - HALL,  ELEVADORES E CAIXA DE ESCADA</t>
        </is>
      </c>
      <c r="F3368" s="119" t="n">
        <v>46783</v>
      </c>
      <c r="G3368" s="119" t="n">
        <v>46792</v>
      </c>
      <c r="H3368" s="119" t="n">
        <v>46293</v>
      </c>
      <c r="I3368" s="4" t="n">
        <v>0</v>
      </c>
      <c r="J3368" s="4" t="n">
        <v>0</v>
      </c>
      <c r="K3368" s="4" t="n">
        <v>0</v>
      </c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B3369" s="4" t="n">
        <v>26743747</v>
      </c>
      <c r="C3369" s="4" t="inlineStr">
        <is>
          <t>PINTURA DE DEMARCAÇÃO DE VAGAS</t>
        </is>
      </c>
      <c r="D3369" s="4" t="inlineStr">
        <is>
          <t>-</t>
        </is>
      </c>
      <c r="E3369" s="4" t="inlineStr">
        <is>
          <t>3º SUBSOLO</t>
        </is>
      </c>
      <c r="F3369" s="119" t="n">
        <v>46784</v>
      </c>
      <c r="G3369" s="119" t="n">
        <v>46804</v>
      </c>
      <c r="H3369" s="119" t="n">
        <v>46293</v>
      </c>
      <c r="I3369" s="4" t="n">
        <v>0</v>
      </c>
      <c r="J3369" s="4" t="n">
        <v>0</v>
      </c>
      <c r="K3369" s="4" t="n">
        <v>0</v>
      </c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B3370" s="4" t="n">
        <v>26744964</v>
      </c>
      <c r="C3370" s="4" t="inlineStr">
        <is>
          <t>CHECKLIST</t>
        </is>
      </c>
      <c r="D3370" s="4" t="inlineStr">
        <is>
          <t>-</t>
        </is>
      </c>
      <c r="E3370" s="4" t="inlineStr">
        <is>
          <t>3º SUBSOLO - HALL, ELVADORES E CAIXA DE ESCADA</t>
        </is>
      </c>
      <c r="F3370" s="119" t="n">
        <v>46785</v>
      </c>
      <c r="G3370" s="119" t="n">
        <v>46794</v>
      </c>
      <c r="H3370" s="119" t="n">
        <v>46293</v>
      </c>
      <c r="I3370" s="4" t="n">
        <v>0</v>
      </c>
      <c r="J3370" s="4" t="n">
        <v>0</v>
      </c>
      <c r="K3370" s="4" t="n">
        <v>0</v>
      </c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B3371" s="4" t="n">
        <v>26745016</v>
      </c>
      <c r="C3371" s="4" t="inlineStr">
        <is>
          <t>MASSA CORRIDA</t>
        </is>
      </c>
      <c r="D3371" s="4" t="inlineStr">
        <is>
          <t>-</t>
        </is>
      </c>
      <c r="E3371" s="4" t="inlineStr">
        <is>
          <t>2º PV. - HALL, IS, ELEVADOR COMERCIAL</t>
        </is>
      </c>
      <c r="F3371" s="119" t="n">
        <v>46785</v>
      </c>
      <c r="G3371" s="119" t="n">
        <v>46794</v>
      </c>
      <c r="H3371" s="119" t="n">
        <v>46293</v>
      </c>
      <c r="I3371" s="4" t="n">
        <v>0</v>
      </c>
      <c r="J3371" s="4" t="n">
        <v>0</v>
      </c>
      <c r="K3371" s="4" t="n">
        <v>0</v>
      </c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B3372" s="4" t="n">
        <v>26742793</v>
      </c>
      <c r="C3372" s="4" t="inlineStr">
        <is>
          <t>PINTURA 1º DEMÃO</t>
        </is>
      </c>
      <c r="D3372" s="4" t="inlineStr">
        <is>
          <t>-</t>
        </is>
      </c>
      <c r="E3372" s="4" t="inlineStr">
        <is>
          <t>27º PAV</t>
        </is>
      </c>
      <c r="F3372" s="119" t="n">
        <v>46785</v>
      </c>
      <c r="G3372" s="119" t="n">
        <v>46794</v>
      </c>
      <c r="H3372" s="119" t="n">
        <v>46293</v>
      </c>
      <c r="I3372" s="4" t="n">
        <v>0</v>
      </c>
      <c r="J3372" s="4" t="n">
        <v>0</v>
      </c>
      <c r="K3372" s="4" t="n">
        <v>0</v>
      </c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B3373" s="4" t="n">
        <v>26742755</v>
      </c>
      <c r="C3373" s="4" t="inlineStr">
        <is>
          <t>MASSA CORRIDA</t>
        </is>
      </c>
      <c r="D3373" s="4" t="inlineStr">
        <is>
          <t>-</t>
        </is>
      </c>
      <c r="E3373" s="4" t="inlineStr">
        <is>
          <t>28º PAV - 1º N.COB</t>
        </is>
      </c>
      <c r="F3373" s="119" t="n">
        <v>46785</v>
      </c>
      <c r="G3373" s="119" t="n">
        <v>46794</v>
      </c>
      <c r="H3373" s="119" t="n">
        <v>46293</v>
      </c>
      <c r="I3373" s="4" t="n">
        <v>0</v>
      </c>
      <c r="J3373" s="4" t="n">
        <v>0</v>
      </c>
      <c r="K3373" s="4" t="n">
        <v>0</v>
      </c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B3374" s="4" t="n">
        <v>26742725</v>
      </c>
      <c r="C3374" s="4" t="inlineStr">
        <is>
          <t>FORRO</t>
        </is>
      </c>
      <c r="D3374" s="4" t="inlineStr">
        <is>
          <t>-</t>
        </is>
      </c>
      <c r="E3374" s="4" t="inlineStr">
        <is>
          <t>29º PAV - 2º N.COB</t>
        </is>
      </c>
      <c r="F3374" s="119" t="n">
        <v>46785</v>
      </c>
      <c r="G3374" s="119" t="n">
        <v>46794</v>
      </c>
      <c r="H3374" s="119" t="n">
        <v>46293</v>
      </c>
      <c r="I3374" s="4" t="n">
        <v>0</v>
      </c>
      <c r="J3374" s="4" t="n">
        <v>0</v>
      </c>
      <c r="K3374" s="4" t="n">
        <v>0</v>
      </c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B3375" s="4" t="n">
        <v>26790250</v>
      </c>
      <c r="C3375" s="4" t="inlineStr">
        <is>
          <t>ENTRADA DE ENERGIA</t>
        </is>
      </c>
      <c r="D3375" s="4" t="inlineStr">
        <is>
          <t>-</t>
        </is>
      </c>
      <c r="E3375" s="4" t="inlineStr">
        <is>
          <t>6º SUBSOLO - ÁREAS TÉCNICAS</t>
        </is>
      </c>
      <c r="F3375" s="119" t="n">
        <v>46787</v>
      </c>
      <c r="G3375" s="119" t="n">
        <v>46853</v>
      </c>
      <c r="H3375" s="119" t="n">
        <v>46293</v>
      </c>
      <c r="I3375" s="4" t="n">
        <v>0</v>
      </c>
      <c r="J3375" s="4" t="n">
        <v>0</v>
      </c>
      <c r="K3375" s="4" t="n">
        <v>0</v>
      </c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B3376" s="4" t="n">
        <v>26743779</v>
      </c>
      <c r="C3376" s="4" t="inlineStr">
        <is>
          <t>PINTURA</t>
        </is>
      </c>
      <c r="D3376" s="4" t="inlineStr">
        <is>
          <t>-</t>
        </is>
      </c>
      <c r="E3376" s="4" t="inlineStr">
        <is>
          <t>5º SUBSOLO</t>
        </is>
      </c>
      <c r="F3376" s="119" t="n">
        <v>46787</v>
      </c>
      <c r="G3376" s="119" t="n">
        <v>46820</v>
      </c>
      <c r="H3376" s="119" t="n">
        <v>46293</v>
      </c>
      <c r="I3376" s="4" t="n">
        <v>0</v>
      </c>
      <c r="J3376" s="4" t="n">
        <v>0</v>
      </c>
      <c r="K3376" s="4" t="n">
        <v>0</v>
      </c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B3377" s="4" t="n">
        <v>26744988</v>
      </c>
      <c r="C3377" s="4" t="inlineStr">
        <is>
          <t>LIMPEZA GROSSA</t>
        </is>
      </c>
      <c r="D3377" s="4" t="inlineStr">
        <is>
          <t>-</t>
        </is>
      </c>
      <c r="E3377" s="4" t="inlineStr">
        <is>
          <t>5º SUBSOLO - HALL, ELEVADORES E CAIXA DE ESCADA</t>
        </is>
      </c>
      <c r="F3377" s="119" t="n">
        <v>46787</v>
      </c>
      <c r="G3377" s="119" t="n">
        <v>46798</v>
      </c>
      <c r="H3377" s="119" t="n">
        <v>46293</v>
      </c>
      <c r="I3377" s="4" t="n">
        <v>0</v>
      </c>
      <c r="J3377" s="4" t="n">
        <v>0</v>
      </c>
      <c r="K3377" s="4" t="n">
        <v>0</v>
      </c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B3378" s="4" t="n">
        <v>26745182</v>
      </c>
      <c r="C3378" s="4" t="inlineStr">
        <is>
          <t>REVESTIMENTOS PORCELANATO PISO</t>
        </is>
      </c>
      <c r="D3378" s="4" t="inlineStr">
        <is>
          <t>-</t>
        </is>
      </c>
      <c r="E3378" s="4" t="inlineStr">
        <is>
          <t>5º SUBSOLO - ESCADA LATERAL</t>
        </is>
      </c>
      <c r="F3378" s="119" t="n">
        <v>46787</v>
      </c>
      <c r="G3378" s="119" t="n">
        <v>46798</v>
      </c>
      <c r="H3378" s="119" t="n">
        <v>46293</v>
      </c>
      <c r="I3378" s="4" t="n">
        <v>0</v>
      </c>
      <c r="J3378" s="4" t="n">
        <v>0</v>
      </c>
      <c r="K3378" s="4" t="n">
        <v>0</v>
      </c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B3379" s="4" t="n">
        <v>26743771</v>
      </c>
      <c r="C3379" s="4" t="inlineStr">
        <is>
          <t>FIAÇÃO ELÉTRICA E ILUMINAÇÃO</t>
        </is>
      </c>
      <c r="D3379" s="4" t="inlineStr">
        <is>
          <t>-</t>
        </is>
      </c>
      <c r="E3379" s="4" t="inlineStr">
        <is>
          <t>4º SUBSOLO</t>
        </is>
      </c>
      <c r="F3379" s="119" t="n">
        <v>46787</v>
      </c>
      <c r="G3379" s="119" t="n">
        <v>46818</v>
      </c>
      <c r="H3379" s="119" t="n">
        <v>46293</v>
      </c>
      <c r="I3379" s="4" t="n">
        <v>0</v>
      </c>
      <c r="J3379" s="4" t="n">
        <v>0</v>
      </c>
      <c r="K3379" s="4" t="n">
        <v>0</v>
      </c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B3380" s="4" t="n">
        <v>29845882</v>
      </c>
      <c r="C3380" s="4" t="inlineStr">
        <is>
          <t>PRUMADA ELÉTRICA (CABOS)</t>
        </is>
      </c>
      <c r="D3380" s="4" t="inlineStr">
        <is>
          <t>-</t>
        </is>
      </c>
      <c r="E3380" s="4" t="inlineStr">
        <is>
          <t>4º SUBSOLO</t>
        </is>
      </c>
      <c r="F3380" s="119" t="n">
        <v>46787</v>
      </c>
      <c r="G3380" s="119" t="n">
        <v>46793</v>
      </c>
      <c r="H3380" s="119" t="n">
        <v>46293</v>
      </c>
      <c r="I3380" s="4" t="n">
        <v>0</v>
      </c>
      <c r="J3380" s="4" t="n">
        <v>0</v>
      </c>
      <c r="K3380" s="4" t="n">
        <v>0</v>
      </c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B3381" s="4" t="n">
        <v>36118605</v>
      </c>
      <c r="C3381" s="4" t="inlineStr">
        <is>
          <t>INSTALAÇÃO DE PCF (FOLHAS)</t>
        </is>
      </c>
      <c r="D3381" s="4" t="inlineStr">
        <is>
          <t>-</t>
        </is>
      </c>
      <c r="E3381" s="4" t="inlineStr">
        <is>
          <t>4º SUBSOLO</t>
        </is>
      </c>
      <c r="F3381" s="119" t="n">
        <v>46787</v>
      </c>
      <c r="G3381" s="119" t="n">
        <v>46800</v>
      </c>
      <c r="H3381" s="119" t="n">
        <v>46293</v>
      </c>
      <c r="I3381" s="4" t="n">
        <v>0</v>
      </c>
      <c r="J3381" s="4" t="n">
        <v>0</v>
      </c>
      <c r="K3381" s="4" t="n">
        <v>0</v>
      </c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B3382" s="4" t="n">
        <v>26707569</v>
      </c>
      <c r="C3382" s="4" t="inlineStr">
        <is>
          <t>MASSA CORRIDA</t>
        </is>
      </c>
      <c r="D3382" s="4" t="inlineStr">
        <is>
          <t>-</t>
        </is>
      </c>
      <c r="E3382" s="4" t="inlineStr">
        <is>
          <t>2º PV. - LOJA 08, 09 E 10</t>
        </is>
      </c>
      <c r="F3382" s="119" t="n">
        <v>46787</v>
      </c>
      <c r="G3382" s="119" t="n">
        <v>46807</v>
      </c>
      <c r="H3382" s="119" t="n">
        <v>46293</v>
      </c>
      <c r="I3382" s="4" t="n">
        <v>0</v>
      </c>
      <c r="J3382" s="4" t="n">
        <v>0</v>
      </c>
      <c r="K3382" s="4" t="n">
        <v>0</v>
      </c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B3383" s="4" t="n">
        <v>26744796</v>
      </c>
      <c r="C3383" s="4" t="inlineStr">
        <is>
          <t>BANCADAS</t>
        </is>
      </c>
      <c r="D3383" s="4" t="inlineStr">
        <is>
          <t>-</t>
        </is>
      </c>
      <c r="E3383" s="4" t="inlineStr">
        <is>
          <t>3º PV. PILOTIS - GOURMET 1 E 2</t>
        </is>
      </c>
      <c r="F3383" s="119" t="n">
        <v>46787</v>
      </c>
      <c r="G3383" s="119" t="n">
        <v>46794</v>
      </c>
      <c r="H3383" s="119" t="n">
        <v>46293</v>
      </c>
      <c r="I3383" s="4" t="n">
        <v>0</v>
      </c>
      <c r="J3383" s="4" t="n">
        <v>0</v>
      </c>
      <c r="K3383" s="4" t="n">
        <v>0</v>
      </c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B3384" s="4" t="n">
        <v>26744755</v>
      </c>
      <c r="C3384" s="4" t="inlineStr">
        <is>
          <t>REVESTIMENTO PORCELANATO PAREDE</t>
        </is>
      </c>
      <c r="D3384" s="4" t="inlineStr">
        <is>
          <t>-</t>
        </is>
      </c>
      <c r="E3384" s="4" t="inlineStr">
        <is>
          <t>3º PV. PILOTIS - MERCADO E MASSAGEM</t>
        </is>
      </c>
      <c r="F3384" s="119" t="n">
        <v>46787</v>
      </c>
      <c r="G3384" s="119" t="n">
        <v>46794</v>
      </c>
      <c r="H3384" s="119" t="n">
        <v>46293</v>
      </c>
      <c r="I3384" s="4" t="n">
        <v>0</v>
      </c>
      <c r="J3384" s="4" t="n">
        <v>0</v>
      </c>
      <c r="K3384" s="4" t="n">
        <v>0</v>
      </c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B3385" s="4" t="n">
        <v>26744722</v>
      </c>
      <c r="C3385" s="4" t="inlineStr">
        <is>
          <t>REVESTIMENTOS PORCELANATO PISO</t>
        </is>
      </c>
      <c r="D3385" s="4" t="inlineStr">
        <is>
          <t>-</t>
        </is>
      </c>
      <c r="E3385" s="4" t="inlineStr">
        <is>
          <t>3º PV. PILOTIS - IS E VESTIÁRIOS</t>
        </is>
      </c>
      <c r="F3385" s="119" t="n">
        <v>46787</v>
      </c>
      <c r="G3385" s="119" t="n">
        <v>46794</v>
      </c>
      <c r="H3385" s="119" t="n">
        <v>46293</v>
      </c>
      <c r="I3385" s="4" t="n">
        <v>0</v>
      </c>
      <c r="J3385" s="4" t="n">
        <v>0</v>
      </c>
      <c r="K3385" s="4" t="n">
        <v>0</v>
      </c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B3386" s="4" t="n">
        <v>26707613</v>
      </c>
      <c r="C3386" s="4" t="inlineStr">
        <is>
          <t>PINTURA 1º DEMÃO</t>
        </is>
      </c>
      <c r="D3386" s="4" t="inlineStr">
        <is>
          <t>-</t>
        </is>
      </c>
      <c r="E3386" s="4" t="inlineStr">
        <is>
          <t>2º PV. - LOJA 04 E 05</t>
        </is>
      </c>
      <c r="F3386" s="119" t="n">
        <v>46790</v>
      </c>
      <c r="G3386" s="119" t="n">
        <v>46808</v>
      </c>
      <c r="H3386" s="119" t="n">
        <v>46293</v>
      </c>
      <c r="I3386" s="4" t="n">
        <v>0</v>
      </c>
      <c r="J3386" s="4" t="n">
        <v>0</v>
      </c>
      <c r="K3386" s="4" t="n">
        <v>0</v>
      </c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B3387" s="4" t="n">
        <v>26744689</v>
      </c>
      <c r="C3387" s="4" t="inlineStr">
        <is>
          <t>DRYWALL</t>
        </is>
      </c>
      <c r="D3387" s="4" t="inlineStr">
        <is>
          <t>-</t>
        </is>
      </c>
      <c r="E3387" s="4" t="inlineStr">
        <is>
          <t>3º PV. PILOTIS - HALL, ELEVADORES E CAIXA DE ESCADA</t>
        </is>
      </c>
      <c r="F3387" s="119" t="n">
        <v>46790</v>
      </c>
      <c r="G3387" s="119" t="n">
        <v>46798</v>
      </c>
      <c r="H3387" s="119" t="n">
        <v>46293</v>
      </c>
      <c r="I3387" s="4" t="n">
        <v>0</v>
      </c>
      <c r="J3387" s="4" t="n">
        <v>0</v>
      </c>
      <c r="K3387" s="4" t="n">
        <v>0</v>
      </c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B3388" s="4" t="n">
        <v>26743625</v>
      </c>
      <c r="C3388" s="4" t="inlineStr">
        <is>
          <t>LIMPEZA GROSSA</t>
        </is>
      </c>
      <c r="D3388" s="4" t="inlineStr">
        <is>
          <t>-</t>
        </is>
      </c>
      <c r="E3388" s="4" t="inlineStr">
        <is>
          <t>4º PAV.</t>
        </is>
      </c>
      <c r="F3388" s="119" t="n">
        <v>46790</v>
      </c>
      <c r="G3388" s="119" t="n">
        <v>46798</v>
      </c>
      <c r="H3388" s="119" t="n">
        <v>46293</v>
      </c>
      <c r="I3388" s="4" t="n">
        <v>0</v>
      </c>
      <c r="J3388" s="4" t="n">
        <v>0</v>
      </c>
      <c r="K3388" s="4" t="n">
        <v>0</v>
      </c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B3389" s="4" t="n">
        <v>26743590</v>
      </c>
      <c r="C3389" s="4" t="inlineStr">
        <is>
          <t>LOUÇAS</t>
        </is>
      </c>
      <c r="D3389" s="4" t="inlineStr">
        <is>
          <t>-</t>
        </is>
      </c>
      <c r="E3389" s="4" t="inlineStr">
        <is>
          <t>5º PAV.</t>
        </is>
      </c>
      <c r="F3389" s="119" t="n">
        <v>46790</v>
      </c>
      <c r="G3389" s="119" t="n">
        <v>46798</v>
      </c>
      <c r="H3389" s="119" t="n">
        <v>46293</v>
      </c>
      <c r="I3389" s="4" t="n">
        <v>0</v>
      </c>
      <c r="J3389" s="4" t="n">
        <v>0</v>
      </c>
      <c r="K3389" s="4" t="n">
        <v>0</v>
      </c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B3390" s="4" t="n">
        <v>26743595</v>
      </c>
      <c r="C3390" s="4" t="inlineStr">
        <is>
          <t>DISJUNTORES / MIOLOS</t>
        </is>
      </c>
      <c r="D3390" s="4" t="inlineStr">
        <is>
          <t>-</t>
        </is>
      </c>
      <c r="E3390" s="4" t="inlineStr">
        <is>
          <t>5º PAV.</t>
        </is>
      </c>
      <c r="F3390" s="119" t="n">
        <v>46790</v>
      </c>
      <c r="G3390" s="119" t="n">
        <v>46798</v>
      </c>
      <c r="H3390" s="119" t="n">
        <v>46293</v>
      </c>
      <c r="I3390" s="4" t="n">
        <v>0</v>
      </c>
      <c r="J3390" s="4" t="n">
        <v>0</v>
      </c>
      <c r="K3390" s="4" t="n">
        <v>0</v>
      </c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B3391" s="4" t="n">
        <v>26743614</v>
      </c>
      <c r="C3391" s="4" t="inlineStr">
        <is>
          <t>COMUNICAÇÃO E ALARME</t>
        </is>
      </c>
      <c r="D3391" s="4" t="inlineStr">
        <is>
          <t>-</t>
        </is>
      </c>
      <c r="E3391" s="4" t="inlineStr">
        <is>
          <t>5º PAV.</t>
        </is>
      </c>
      <c r="F3391" s="119" t="n">
        <v>46790</v>
      </c>
      <c r="G3391" s="119" t="n">
        <v>46798</v>
      </c>
      <c r="H3391" s="119" t="n">
        <v>46293</v>
      </c>
      <c r="I3391" s="4" t="n">
        <v>0</v>
      </c>
      <c r="J3391" s="4" t="n">
        <v>0</v>
      </c>
      <c r="K3391" s="4" t="n">
        <v>0</v>
      </c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B3392" s="4" t="n">
        <v>26743552</v>
      </c>
      <c r="C3392" s="4" t="inlineStr">
        <is>
          <t>RODAPÉ MADEIRA / PVC</t>
        </is>
      </c>
      <c r="D3392" s="4" t="inlineStr">
        <is>
          <t>-</t>
        </is>
      </c>
      <c r="E3392" s="4" t="inlineStr">
        <is>
          <t>6º PAV.</t>
        </is>
      </c>
      <c r="F3392" s="119" t="n">
        <v>46790</v>
      </c>
      <c r="G3392" s="119" t="n">
        <v>46798</v>
      </c>
      <c r="H3392" s="119" t="n">
        <v>46293</v>
      </c>
      <c r="I3392" s="4" t="n">
        <v>0</v>
      </c>
      <c r="J3392" s="4" t="n">
        <v>0</v>
      </c>
      <c r="K3392" s="4" t="n">
        <v>0</v>
      </c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B3393" s="4" t="n">
        <v>26743545</v>
      </c>
      <c r="C3393" s="4" t="inlineStr">
        <is>
          <t>ESQUADRIA MADEIRA</t>
        </is>
      </c>
      <c r="D3393" s="4" t="inlineStr">
        <is>
          <t>-</t>
        </is>
      </c>
      <c r="E3393" s="4" t="inlineStr">
        <is>
          <t>7º PAV.</t>
        </is>
      </c>
      <c r="F3393" s="119" t="n">
        <v>46790</v>
      </c>
      <c r="G3393" s="119" t="n">
        <v>46798</v>
      </c>
      <c r="H3393" s="119" t="n">
        <v>46293</v>
      </c>
      <c r="I3393" s="4" t="n">
        <v>0</v>
      </c>
      <c r="J3393" s="4" t="n">
        <v>0</v>
      </c>
      <c r="K3393" s="4" t="n">
        <v>0</v>
      </c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B3394" s="4" t="n">
        <v>26743506</v>
      </c>
      <c r="C3394" s="4" t="inlineStr">
        <is>
          <t>PISO VINÍLICO / LAMINADO</t>
        </is>
      </c>
      <c r="D3394" s="4" t="inlineStr">
        <is>
          <t>-</t>
        </is>
      </c>
      <c r="E3394" s="4" t="inlineStr">
        <is>
          <t>8º PAV.</t>
        </is>
      </c>
      <c r="F3394" s="119" t="n">
        <v>46790</v>
      </c>
      <c r="G3394" s="119" t="n">
        <v>46798</v>
      </c>
      <c r="H3394" s="119" t="n">
        <v>46293</v>
      </c>
      <c r="I3394" s="4" t="n">
        <v>0</v>
      </c>
      <c r="J3394" s="4" t="n">
        <v>0</v>
      </c>
      <c r="K3394" s="4" t="n">
        <v>0</v>
      </c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B3395" s="4" t="n">
        <v>26743468</v>
      </c>
      <c r="C3395" s="4" t="inlineStr">
        <is>
          <t>ESQUADRIAS DE ALUMÍNIO</t>
        </is>
      </c>
      <c r="D3395" s="4" t="inlineStr">
        <is>
          <t>-</t>
        </is>
      </c>
      <c r="E3395" s="4" t="inlineStr">
        <is>
          <t>9º PAV.</t>
        </is>
      </c>
      <c r="F3395" s="119" t="n">
        <v>46790</v>
      </c>
      <c r="G3395" s="119" t="n">
        <v>46798</v>
      </c>
      <c r="H3395" s="119" t="n">
        <v>46293</v>
      </c>
      <c r="I3395" s="4" t="n">
        <v>0</v>
      </c>
      <c r="J3395" s="4" t="n">
        <v>0</v>
      </c>
      <c r="K3395" s="4" t="n">
        <v>0</v>
      </c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B3396" s="4" t="n">
        <v>26744501</v>
      </c>
      <c r="C3396" s="4" t="inlineStr">
        <is>
          <t>METAIS</t>
        </is>
      </c>
      <c r="D3396" s="4" t="inlineStr">
        <is>
          <t>-</t>
        </is>
      </c>
      <c r="E3396" s="4" t="inlineStr">
        <is>
          <t>3º PV. PILOTIS - PISCINA DESCOBERTA E DECK</t>
        </is>
      </c>
      <c r="F3396" s="119" t="n">
        <v>46792</v>
      </c>
      <c r="G3396" s="119" t="n">
        <v>46798</v>
      </c>
      <c r="H3396" s="119" t="n">
        <v>46293</v>
      </c>
      <c r="I3396" s="4" t="n">
        <v>0</v>
      </c>
      <c r="J3396" s="4" t="n">
        <v>0</v>
      </c>
      <c r="K3396" s="4" t="n">
        <v>0</v>
      </c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B3397" s="4" t="n">
        <v>26744977</v>
      </c>
      <c r="C3397" s="4" t="inlineStr">
        <is>
          <t>PINTURA 3º DEMÃO</t>
        </is>
      </c>
      <c r="D3397" s="4" t="inlineStr">
        <is>
          <t>-</t>
        </is>
      </c>
      <c r="E3397" s="4" t="inlineStr">
        <is>
          <t>4º SUBSOLO - HALL,  ELEVADORES E CAIXA DE ESCADA</t>
        </is>
      </c>
      <c r="F3397" s="119" t="n">
        <v>46793</v>
      </c>
      <c r="G3397" s="119" t="n">
        <v>46804</v>
      </c>
      <c r="H3397" s="119" t="n">
        <v>46293</v>
      </c>
      <c r="I3397" s="4" t="n">
        <v>0</v>
      </c>
      <c r="J3397" s="4" t="n">
        <v>0</v>
      </c>
      <c r="K3397" s="4" t="n">
        <v>0</v>
      </c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B3398" s="4" t="n">
        <v>26743738</v>
      </c>
      <c r="C3398" s="4" t="inlineStr">
        <is>
          <t>LIMPEZA FINA</t>
        </is>
      </c>
      <c r="D3398" s="4" t="inlineStr">
        <is>
          <t>-</t>
        </is>
      </c>
      <c r="E3398" s="4" t="inlineStr">
        <is>
          <t>2º SUBSOLO</t>
        </is>
      </c>
      <c r="F3398" s="119" t="n">
        <v>46794</v>
      </c>
      <c r="G3398" s="119" t="n">
        <v>46807</v>
      </c>
      <c r="H3398" s="119" t="n">
        <v>46293</v>
      </c>
      <c r="I3398" s="4" t="n">
        <v>0</v>
      </c>
      <c r="J3398" s="4" t="n">
        <v>0</v>
      </c>
      <c r="K3398" s="4" t="n">
        <v>0</v>
      </c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B3399" s="4" t="n">
        <v>26714261</v>
      </c>
      <c r="C3399" s="4" t="inlineStr">
        <is>
          <t>PINTURA ESPALA FECHADA - FASE 2</t>
        </is>
      </c>
      <c r="D3399" s="4" t="inlineStr">
        <is>
          <t>-</t>
        </is>
      </c>
      <c r="E3399" s="4" t="inlineStr">
        <is>
          <t>FACHADA - VALE DO SERENO</t>
        </is>
      </c>
      <c r="F3399" s="119" t="n">
        <v>46794</v>
      </c>
      <c r="G3399" s="119" t="n">
        <v>46869</v>
      </c>
      <c r="H3399" s="119" t="n">
        <v>46293</v>
      </c>
      <c r="I3399" s="4" t="n">
        <v>0</v>
      </c>
      <c r="J3399" s="4" t="n">
        <v>0</v>
      </c>
      <c r="K3399" s="4" t="n">
        <v>0</v>
      </c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B3400" s="4" t="n">
        <v>26745017</v>
      </c>
      <c r="C3400" s="4" t="inlineStr">
        <is>
          <t>PINTURA 1º DEMÃO</t>
        </is>
      </c>
      <c r="D3400" s="4" t="inlineStr">
        <is>
          <t>-</t>
        </is>
      </c>
      <c r="E3400" s="4" t="inlineStr">
        <is>
          <t>2º PV. - HALL, IS, ELEVADOR COMERCIAL</t>
        </is>
      </c>
      <c r="F3400" s="119" t="n">
        <v>46797</v>
      </c>
      <c r="G3400" s="119" t="n">
        <v>46806</v>
      </c>
      <c r="H3400" s="119" t="n">
        <v>46293</v>
      </c>
      <c r="I3400" s="4" t="n">
        <v>0</v>
      </c>
      <c r="J3400" s="4" t="n">
        <v>0</v>
      </c>
      <c r="K3400" s="4" t="n">
        <v>0</v>
      </c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B3401" s="4" t="n">
        <v>26744797</v>
      </c>
      <c r="C3401" s="4" t="inlineStr">
        <is>
          <t>FIAÇÃO ELÉTRICA</t>
        </is>
      </c>
      <c r="D3401" s="4" t="inlineStr">
        <is>
          <t>-</t>
        </is>
      </c>
      <c r="E3401" s="4" t="inlineStr">
        <is>
          <t>3º PV. PILOTIS - GOURMET 1 E 2</t>
        </is>
      </c>
      <c r="F3401" s="119" t="n">
        <v>46797</v>
      </c>
      <c r="G3401" s="119" t="n">
        <v>46804</v>
      </c>
      <c r="H3401" s="119" t="n">
        <v>46293</v>
      </c>
      <c r="I3401" s="4" t="n">
        <v>0</v>
      </c>
      <c r="J3401" s="4" t="n">
        <v>0</v>
      </c>
      <c r="K3401" s="4" t="n">
        <v>0</v>
      </c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B3402" s="4" t="n">
        <v>26744764</v>
      </c>
      <c r="C3402" s="4" t="inlineStr">
        <is>
          <t>BANCADAS</t>
        </is>
      </c>
      <c r="D3402" s="4" t="inlineStr">
        <is>
          <t>-</t>
        </is>
      </c>
      <c r="E3402" s="4" t="inlineStr">
        <is>
          <t>3º PV. PILOTIS - MERCADO E MASSAGEM</t>
        </is>
      </c>
      <c r="F3402" s="119" t="n">
        <v>46797</v>
      </c>
      <c r="G3402" s="119" t="n">
        <v>46804</v>
      </c>
      <c r="H3402" s="119" t="n">
        <v>46293</v>
      </c>
      <c r="I3402" s="4" t="n">
        <v>0</v>
      </c>
      <c r="J3402" s="4" t="n">
        <v>0</v>
      </c>
      <c r="K3402" s="4" t="n">
        <v>0</v>
      </c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B3403" s="4" t="n">
        <v>26744723</v>
      </c>
      <c r="C3403" s="4" t="inlineStr">
        <is>
          <t>REVESTIMENTO PORCELANATO PAREDE</t>
        </is>
      </c>
      <c r="D3403" s="4" t="inlineStr">
        <is>
          <t>-</t>
        </is>
      </c>
      <c r="E3403" s="4" t="inlineStr">
        <is>
          <t>3º PV. PILOTIS - IS E VESTIÁRIOS</t>
        </is>
      </c>
      <c r="F3403" s="119" t="n">
        <v>46797</v>
      </c>
      <c r="G3403" s="119" t="n">
        <v>46804</v>
      </c>
      <c r="H3403" s="119" t="n">
        <v>46293</v>
      </c>
      <c r="I3403" s="4" t="n">
        <v>0</v>
      </c>
      <c r="J3403" s="4" t="n">
        <v>0</v>
      </c>
      <c r="K3403" s="4" t="n">
        <v>0</v>
      </c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B3404" s="4" t="n">
        <v>26742756</v>
      </c>
      <c r="C3404" s="4" t="inlineStr">
        <is>
          <t>PINTURA 1º DEMÃO</t>
        </is>
      </c>
      <c r="D3404" s="4" t="inlineStr">
        <is>
          <t>-</t>
        </is>
      </c>
      <c r="E3404" s="4" t="inlineStr">
        <is>
          <t>28º PAV - 1º N.COB</t>
        </is>
      </c>
      <c r="F3404" s="119" t="n">
        <v>46797</v>
      </c>
      <c r="G3404" s="119" t="n">
        <v>46806</v>
      </c>
      <c r="H3404" s="119" t="n">
        <v>46293</v>
      </c>
      <c r="I3404" s="4" t="n">
        <v>0</v>
      </c>
      <c r="J3404" s="4" t="n">
        <v>0</v>
      </c>
      <c r="K3404" s="4" t="n">
        <v>0</v>
      </c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B3405" s="4" t="n">
        <v>26742718</v>
      </c>
      <c r="C3405" s="4" t="inlineStr">
        <is>
          <t>MASSA CORRIDA</t>
        </is>
      </c>
      <c r="D3405" s="4" t="inlineStr">
        <is>
          <t>-</t>
        </is>
      </c>
      <c r="E3405" s="4" t="inlineStr">
        <is>
          <t>29º PAV - 2º N.COB</t>
        </is>
      </c>
      <c r="F3405" s="119" t="n">
        <v>46797</v>
      </c>
      <c r="G3405" s="119" t="n">
        <v>46806</v>
      </c>
      <c r="H3405" s="119" t="n">
        <v>46293</v>
      </c>
      <c r="I3405" s="4" t="n">
        <v>0</v>
      </c>
      <c r="J3405" s="4" t="n">
        <v>0</v>
      </c>
      <c r="K3405" s="4" t="n">
        <v>0</v>
      </c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B3406" s="4" t="n">
        <v>26744989</v>
      </c>
      <c r="C3406" s="4" t="inlineStr">
        <is>
          <t>MARCENARIA</t>
        </is>
      </c>
      <c r="D3406" s="4" t="inlineStr">
        <is>
          <t>-</t>
        </is>
      </c>
      <c r="E3406" s="4" t="inlineStr">
        <is>
          <t>5º SUBSOLO - HALL, ELEVADORES E CAIXA DE ESCADA</t>
        </is>
      </c>
      <c r="F3406" s="119" t="n">
        <v>46799</v>
      </c>
      <c r="G3406" s="119" t="n">
        <v>46808</v>
      </c>
      <c r="H3406" s="119" t="n">
        <v>46293</v>
      </c>
      <c r="I3406" s="4" t="n">
        <v>0</v>
      </c>
      <c r="J3406" s="4" t="n">
        <v>0</v>
      </c>
      <c r="K3406" s="4" t="n">
        <v>0</v>
      </c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B3407" s="4" t="n">
        <v>26745183</v>
      </c>
      <c r="C3407" s="4" t="inlineStr">
        <is>
          <t>FIAÇÃO ELÉTRICA</t>
        </is>
      </c>
      <c r="D3407" s="4" t="inlineStr">
        <is>
          <t>-</t>
        </is>
      </c>
      <c r="E3407" s="4" t="inlineStr">
        <is>
          <t>5º SUBSOLO - ESCADA LATERAL</t>
        </is>
      </c>
      <c r="F3407" s="119" t="n">
        <v>46799</v>
      </c>
      <c r="G3407" s="119" t="n">
        <v>46807</v>
      </c>
      <c r="H3407" s="119" t="n">
        <v>46293</v>
      </c>
      <c r="I3407" s="4" t="n">
        <v>0</v>
      </c>
      <c r="J3407" s="4" t="n">
        <v>0</v>
      </c>
      <c r="K3407" s="4" t="n">
        <v>0</v>
      </c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B3408" s="4" t="n">
        <v>26707599</v>
      </c>
      <c r="C3408" s="4" t="inlineStr">
        <is>
          <t>ESQUADRIA DE ALUMINIO</t>
        </is>
      </c>
      <c r="D3408" s="4" t="inlineStr">
        <is>
          <t>-</t>
        </is>
      </c>
      <c r="E3408" s="4" t="inlineStr">
        <is>
          <t>2º PV. - LOJA 06, 07</t>
        </is>
      </c>
      <c r="F3408" s="119" t="n">
        <v>46799</v>
      </c>
      <c r="G3408" s="119" t="n">
        <v>46821</v>
      </c>
      <c r="H3408" s="119" t="n">
        <v>46293</v>
      </c>
      <c r="I3408" s="4" t="n">
        <v>0</v>
      </c>
      <c r="J3408" s="4" t="n">
        <v>0</v>
      </c>
      <c r="K3408" s="4" t="n">
        <v>0</v>
      </c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B3409" s="4" t="n">
        <v>26744503</v>
      </c>
      <c r="C3409" s="4" t="inlineStr">
        <is>
          <t>LIMPEZA FINA</t>
        </is>
      </c>
      <c r="D3409" s="4" t="inlineStr">
        <is>
          <t>-</t>
        </is>
      </c>
      <c r="E3409" s="4" t="inlineStr">
        <is>
          <t>3º PV. PILOTIS - PISCINA DESCOBERTA E DECK</t>
        </is>
      </c>
      <c r="F3409" s="119" t="n">
        <v>46799</v>
      </c>
      <c r="G3409" s="119" t="n">
        <v>46814</v>
      </c>
      <c r="H3409" s="119" t="n">
        <v>46293</v>
      </c>
      <c r="I3409" s="4" t="n">
        <v>0</v>
      </c>
      <c r="J3409" s="4" t="n">
        <v>0</v>
      </c>
      <c r="K3409" s="4" t="n">
        <v>0</v>
      </c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B3410" s="4" t="n">
        <v>26744690</v>
      </c>
      <c r="C3410" s="4" t="inlineStr">
        <is>
          <t>REVESTIMENTOS PORCELANATO PISO</t>
        </is>
      </c>
      <c r="D3410" s="4" t="inlineStr">
        <is>
          <t>-</t>
        </is>
      </c>
      <c r="E3410" s="4" t="inlineStr">
        <is>
          <t>3º PV. PILOTIS - HALL, ELEVADORES E CAIXA DE ESCADA</t>
        </is>
      </c>
      <c r="F3410" s="119" t="n">
        <v>46799</v>
      </c>
      <c r="G3410" s="119" t="n">
        <v>46806</v>
      </c>
      <c r="H3410" s="119" t="n">
        <v>46293</v>
      </c>
      <c r="I3410" s="4" t="n">
        <v>0</v>
      </c>
      <c r="J3410" s="4" t="n">
        <v>0</v>
      </c>
      <c r="K3410" s="4" t="n">
        <v>0</v>
      </c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B3411" s="4" t="n">
        <v>26743623</v>
      </c>
      <c r="C3411" s="4" t="inlineStr">
        <is>
          <t>PINTURA 2º DEMÃO</t>
        </is>
      </c>
      <c r="D3411" s="4" t="inlineStr">
        <is>
          <t>-</t>
        </is>
      </c>
      <c r="E3411" s="4" t="inlineStr">
        <is>
          <t>4º PAV.</t>
        </is>
      </c>
      <c r="F3411" s="119" t="n">
        <v>46799</v>
      </c>
      <c r="G3411" s="119" t="n">
        <v>46807</v>
      </c>
      <c r="H3411" s="119" t="n">
        <v>46293</v>
      </c>
      <c r="I3411" s="4" t="n">
        <v>0</v>
      </c>
      <c r="J3411" s="4" t="n">
        <v>0</v>
      </c>
      <c r="K3411" s="4" t="n">
        <v>0</v>
      </c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B3412" s="4" t="n">
        <v>26743588</v>
      </c>
      <c r="C3412" s="4" t="inlineStr">
        <is>
          <t>LIMPEZA GROSSA</t>
        </is>
      </c>
      <c r="D3412" s="4" t="inlineStr">
        <is>
          <t>-</t>
        </is>
      </c>
      <c r="E3412" s="4" t="inlineStr">
        <is>
          <t>5º PAV.</t>
        </is>
      </c>
      <c r="F3412" s="119" t="n">
        <v>46799</v>
      </c>
      <c r="G3412" s="119" t="n">
        <v>46807</v>
      </c>
      <c r="H3412" s="119" t="n">
        <v>46293</v>
      </c>
      <c r="I3412" s="4" t="n">
        <v>0</v>
      </c>
      <c r="J3412" s="4" t="n">
        <v>0</v>
      </c>
      <c r="K3412" s="4" t="n">
        <v>0</v>
      </c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B3413" s="4" t="n">
        <v>26743553</v>
      </c>
      <c r="C3413" s="4" t="inlineStr">
        <is>
          <t>LOUÇAS</t>
        </is>
      </c>
      <c r="D3413" s="4" t="inlineStr">
        <is>
          <t>-</t>
        </is>
      </c>
      <c r="E3413" s="4" t="inlineStr">
        <is>
          <t>6º PAV.</t>
        </is>
      </c>
      <c r="F3413" s="119" t="n">
        <v>46799</v>
      </c>
      <c r="G3413" s="119" t="n">
        <v>46807</v>
      </c>
      <c r="H3413" s="119" t="n">
        <v>46293</v>
      </c>
      <c r="I3413" s="4" t="n">
        <v>0</v>
      </c>
      <c r="J3413" s="4" t="n">
        <v>0</v>
      </c>
      <c r="K3413" s="4" t="n">
        <v>0</v>
      </c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B3414" s="4" t="n">
        <v>26743558</v>
      </c>
      <c r="C3414" s="4" t="inlineStr">
        <is>
          <t>DISJUNTORES / MIOLOS</t>
        </is>
      </c>
      <c r="D3414" s="4" t="inlineStr">
        <is>
          <t>-</t>
        </is>
      </c>
      <c r="E3414" s="4" t="inlineStr">
        <is>
          <t>6º PAV.</t>
        </is>
      </c>
      <c r="F3414" s="119" t="n">
        <v>46799</v>
      </c>
      <c r="G3414" s="119" t="n">
        <v>46807</v>
      </c>
      <c r="H3414" s="119" t="n">
        <v>46293</v>
      </c>
      <c r="I3414" s="4" t="n">
        <v>0</v>
      </c>
      <c r="J3414" s="4" t="n">
        <v>0</v>
      </c>
      <c r="K3414" s="4" t="n">
        <v>0</v>
      </c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B3415" s="4" t="n">
        <v>26743577</v>
      </c>
      <c r="C3415" s="4" t="inlineStr">
        <is>
          <t>COMUNICAÇÃO E ALARME</t>
        </is>
      </c>
      <c r="D3415" s="4" t="inlineStr">
        <is>
          <t>-</t>
        </is>
      </c>
      <c r="E3415" s="4" t="inlineStr">
        <is>
          <t>6º PAV.</t>
        </is>
      </c>
      <c r="F3415" s="119" t="n">
        <v>46799</v>
      </c>
      <c r="G3415" s="119" t="n">
        <v>46807</v>
      </c>
      <c r="H3415" s="119" t="n">
        <v>46293</v>
      </c>
      <c r="I3415" s="4" t="n">
        <v>0</v>
      </c>
      <c r="J3415" s="4" t="n">
        <v>0</v>
      </c>
      <c r="K3415" s="4" t="n">
        <v>0</v>
      </c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B3416" s="4" t="n">
        <v>26743515</v>
      </c>
      <c r="C3416" s="4" t="inlineStr">
        <is>
          <t>RODAPÉ MADEIRA / PVC</t>
        </is>
      </c>
      <c r="D3416" s="4" t="inlineStr">
        <is>
          <t>-</t>
        </is>
      </c>
      <c r="E3416" s="4" t="inlineStr">
        <is>
          <t>7º PAV.</t>
        </is>
      </c>
      <c r="F3416" s="119" t="n">
        <v>46799</v>
      </c>
      <c r="G3416" s="119" t="n">
        <v>46807</v>
      </c>
      <c r="H3416" s="119" t="n">
        <v>46293</v>
      </c>
      <c r="I3416" s="4" t="n">
        <v>0</v>
      </c>
      <c r="J3416" s="4" t="n">
        <v>0</v>
      </c>
      <c r="K3416" s="4" t="n">
        <v>0</v>
      </c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B3417" s="4" t="n">
        <v>26743508</v>
      </c>
      <c r="C3417" s="4" t="inlineStr">
        <is>
          <t>ESQUADRIA MADEIRA</t>
        </is>
      </c>
      <c r="D3417" s="4" t="inlineStr">
        <is>
          <t>-</t>
        </is>
      </c>
      <c r="E3417" s="4" t="inlineStr">
        <is>
          <t>8º PAV.</t>
        </is>
      </c>
      <c r="F3417" s="119" t="n">
        <v>46799</v>
      </c>
      <c r="G3417" s="119" t="n">
        <v>46807</v>
      </c>
      <c r="H3417" s="119" t="n">
        <v>46293</v>
      </c>
      <c r="I3417" s="4" t="n">
        <v>0</v>
      </c>
      <c r="J3417" s="4" t="n">
        <v>0</v>
      </c>
      <c r="K3417" s="4" t="n">
        <v>0</v>
      </c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B3418" s="4" t="n">
        <v>26743469</v>
      </c>
      <c r="C3418" s="4" t="inlineStr">
        <is>
          <t>PISO VINÍLICO / LAMINADO</t>
        </is>
      </c>
      <c r="D3418" s="4" t="inlineStr">
        <is>
          <t>-</t>
        </is>
      </c>
      <c r="E3418" s="4" t="inlineStr">
        <is>
          <t>9º PAV.</t>
        </is>
      </c>
      <c r="F3418" s="119" t="n">
        <v>46799</v>
      </c>
      <c r="G3418" s="119" t="n">
        <v>46807</v>
      </c>
      <c r="H3418" s="119" t="n">
        <v>46293</v>
      </c>
      <c r="I3418" s="4" t="n">
        <v>0</v>
      </c>
      <c r="J3418" s="4" t="n">
        <v>0</v>
      </c>
      <c r="K3418" s="4" t="n">
        <v>0</v>
      </c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B3419" s="4" t="n">
        <v>26743431</v>
      </c>
      <c r="C3419" s="4" t="inlineStr">
        <is>
          <t>ESQUADRIAS DE ALUMÍNIO</t>
        </is>
      </c>
      <c r="D3419" s="4" t="inlineStr">
        <is>
          <t>-</t>
        </is>
      </c>
      <c r="E3419" s="4" t="inlineStr">
        <is>
          <t>10º PAV.</t>
        </is>
      </c>
      <c r="F3419" s="119" t="n">
        <v>46799</v>
      </c>
      <c r="G3419" s="119" t="n">
        <v>46807</v>
      </c>
      <c r="H3419" s="119" t="n">
        <v>46293</v>
      </c>
      <c r="I3419" s="4" t="n">
        <v>0</v>
      </c>
      <c r="J3419" s="4" t="n">
        <v>0</v>
      </c>
      <c r="K3419" s="4" t="n">
        <v>0</v>
      </c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B3420" s="4" t="n">
        <v>26707638</v>
      </c>
      <c r="C3420" s="4" t="inlineStr">
        <is>
          <t>PINTURA 2º DEMÃO</t>
        </is>
      </c>
      <c r="D3420" s="4" t="inlineStr">
        <is>
          <t>-</t>
        </is>
      </c>
      <c r="E3420" s="4" t="inlineStr">
        <is>
          <t>2º PV. - LOJA 01, 02 E 03</t>
        </is>
      </c>
      <c r="F3420" s="119" t="n">
        <v>46800</v>
      </c>
      <c r="G3420" s="119" t="n">
        <v>46822</v>
      </c>
      <c r="H3420" s="119" t="n">
        <v>46293</v>
      </c>
      <c r="I3420" s="4" t="n">
        <v>0</v>
      </c>
      <c r="J3420" s="4" t="n">
        <v>0</v>
      </c>
      <c r="K3420" s="4" t="n">
        <v>0</v>
      </c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B3421" s="4" t="n">
        <v>26744978</v>
      </c>
      <c r="C3421" s="4" t="inlineStr">
        <is>
          <t>LIMPEZA FINA</t>
        </is>
      </c>
      <c r="D3421" s="4" t="inlineStr">
        <is>
          <t>-</t>
        </is>
      </c>
      <c r="E3421" s="4" t="inlineStr">
        <is>
          <t>4º SUBSOLO - HALL,  ELEVADORES E CAIXA DE ESCADA</t>
        </is>
      </c>
      <c r="F3421" s="119" t="n">
        <v>46805</v>
      </c>
      <c r="G3421" s="119" t="n">
        <v>46818</v>
      </c>
      <c r="H3421" s="119" t="n">
        <v>46293</v>
      </c>
      <c r="I3421" s="4" t="n">
        <v>0</v>
      </c>
      <c r="J3421" s="4" t="n">
        <v>0</v>
      </c>
      <c r="K3421" s="4" t="n">
        <v>0</v>
      </c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B3422" s="4" t="n">
        <v>26743752</v>
      </c>
      <c r="C3422" s="4" t="inlineStr">
        <is>
          <t>COMUNICAÇÃO E ALARME</t>
        </is>
      </c>
      <c r="D3422" s="4" t="inlineStr">
        <is>
          <t>-</t>
        </is>
      </c>
      <c r="E3422" s="4" t="inlineStr">
        <is>
          <t>3º SUBSOLO</t>
        </is>
      </c>
      <c r="F3422" s="119" t="n">
        <v>46805</v>
      </c>
      <c r="G3422" s="119" t="n">
        <v>46827</v>
      </c>
      <c r="H3422" s="119" t="n">
        <v>46293</v>
      </c>
      <c r="I3422" s="4" t="n">
        <v>0</v>
      </c>
      <c r="J3422" s="4" t="n">
        <v>0</v>
      </c>
      <c r="K3422" s="4" t="n">
        <v>0</v>
      </c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B3423" s="4" t="n">
        <v>26744792</v>
      </c>
      <c r="C3423" s="4" t="inlineStr">
        <is>
          <t>FORRO</t>
        </is>
      </c>
      <c r="D3423" s="4" t="inlineStr">
        <is>
          <t>-</t>
        </is>
      </c>
      <c r="E3423" s="4" t="inlineStr">
        <is>
          <t>3º PV. PILOTIS - GOURMET 1 E 2</t>
        </is>
      </c>
      <c r="F3423" s="119" t="n">
        <v>46805</v>
      </c>
      <c r="G3423" s="119" t="n">
        <v>46814</v>
      </c>
      <c r="H3423" s="119" t="n">
        <v>46293</v>
      </c>
      <c r="I3423" s="4" t="n">
        <v>0</v>
      </c>
      <c r="J3423" s="4" t="n">
        <v>0</v>
      </c>
      <c r="K3423" s="4" t="n">
        <v>0</v>
      </c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B3424" s="4" t="n">
        <v>26744765</v>
      </c>
      <c r="C3424" s="4" t="inlineStr">
        <is>
          <t>FIAÇÃO ELÉTRICA</t>
        </is>
      </c>
      <c r="D3424" s="4" t="inlineStr">
        <is>
          <t>-</t>
        </is>
      </c>
      <c r="E3424" s="4" t="inlineStr">
        <is>
          <t>3º PV. PILOTIS - MERCADO E MASSAGEM</t>
        </is>
      </c>
      <c r="F3424" s="119" t="n">
        <v>46805</v>
      </c>
      <c r="G3424" s="119" t="n">
        <v>46814</v>
      </c>
      <c r="H3424" s="119" t="n">
        <v>46293</v>
      </c>
      <c r="I3424" s="4" t="n">
        <v>0</v>
      </c>
      <c r="J3424" s="4" t="n">
        <v>0</v>
      </c>
      <c r="K3424" s="4" t="n">
        <v>0</v>
      </c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B3425" s="4" t="n">
        <v>26744732</v>
      </c>
      <c r="C3425" s="4" t="inlineStr">
        <is>
          <t>BANCADAS</t>
        </is>
      </c>
      <c r="D3425" s="4" t="inlineStr">
        <is>
          <t>-</t>
        </is>
      </c>
      <c r="E3425" s="4" t="inlineStr">
        <is>
          <t>3º PV. PILOTIS - IS E VESTIÁRIOS</t>
        </is>
      </c>
      <c r="F3425" s="119" t="n">
        <v>46805</v>
      </c>
      <c r="G3425" s="119" t="n">
        <v>46814</v>
      </c>
      <c r="H3425" s="119" t="n">
        <v>46293</v>
      </c>
      <c r="I3425" s="4" t="n">
        <v>0</v>
      </c>
      <c r="J3425" s="4" t="n">
        <v>0</v>
      </c>
      <c r="K3425" s="4" t="n">
        <v>0</v>
      </c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B3426" s="4" t="n">
        <v>26745018</v>
      </c>
      <c r="C3426" s="4" t="inlineStr">
        <is>
          <t>LIMPEZA GROSSA</t>
        </is>
      </c>
      <c r="D3426" s="4" t="inlineStr">
        <is>
          <t>-</t>
        </is>
      </c>
      <c r="E3426" s="4" t="inlineStr">
        <is>
          <t>2º PV. - HALL, IS, ELEVADOR COMERCIAL</t>
        </is>
      </c>
      <c r="F3426" s="119" t="n">
        <v>46807</v>
      </c>
      <c r="G3426" s="119" t="n">
        <v>46820</v>
      </c>
      <c r="H3426" s="119" t="n">
        <v>46293</v>
      </c>
      <c r="I3426" s="4" t="n">
        <v>0</v>
      </c>
      <c r="J3426" s="4" t="n">
        <v>0</v>
      </c>
      <c r="K3426" s="4" t="n">
        <v>0</v>
      </c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B3427" s="4" t="n">
        <v>26744691</v>
      </c>
      <c r="C3427" s="4" t="inlineStr">
        <is>
          <t>REVESTIMENTO PORCELANATO PAREDE</t>
        </is>
      </c>
      <c r="D3427" s="4" t="inlineStr">
        <is>
          <t>-</t>
        </is>
      </c>
      <c r="E3427" s="4" t="inlineStr">
        <is>
          <t>3º PV. PILOTIS - HALL, ELEVADORES E CAIXA DE ESCADA</t>
        </is>
      </c>
      <c r="F3427" s="119" t="n">
        <v>46807</v>
      </c>
      <c r="G3427" s="119" t="n">
        <v>46818</v>
      </c>
      <c r="H3427" s="119" t="n">
        <v>46293</v>
      </c>
      <c r="I3427" s="4" t="n">
        <v>0</v>
      </c>
      <c r="J3427" s="4" t="n">
        <v>0</v>
      </c>
      <c r="K3427" s="4" t="n">
        <v>0</v>
      </c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B3428" s="4" t="n">
        <v>26742719</v>
      </c>
      <c r="C3428" s="4" t="inlineStr">
        <is>
          <t>PINTURA 1º DEMÃO</t>
        </is>
      </c>
      <c r="D3428" s="4" t="inlineStr">
        <is>
          <t>-</t>
        </is>
      </c>
      <c r="E3428" s="4" t="inlineStr">
        <is>
          <t>29º PAV - 2º N.COB</t>
        </is>
      </c>
      <c r="F3428" s="119" t="n">
        <v>46807</v>
      </c>
      <c r="G3428" s="119" t="n">
        <v>46820</v>
      </c>
      <c r="H3428" s="119" t="n">
        <v>46293</v>
      </c>
      <c r="I3428" s="4" t="n">
        <v>0</v>
      </c>
      <c r="J3428" s="4" t="n">
        <v>0</v>
      </c>
      <c r="K3428" s="4" t="n">
        <v>0</v>
      </c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B3429" s="4" t="n">
        <v>26745186</v>
      </c>
      <c r="C3429" s="4" t="inlineStr">
        <is>
          <t>FORRO</t>
        </is>
      </c>
      <c r="D3429" s="4" t="inlineStr">
        <is>
          <t>-</t>
        </is>
      </c>
      <c r="E3429" s="4" t="inlineStr">
        <is>
          <t>5º SUBSOLO - ESCADA LATERAL</t>
        </is>
      </c>
      <c r="F3429" s="119" t="n">
        <v>46808</v>
      </c>
      <c r="G3429" s="119" t="n">
        <v>46821</v>
      </c>
      <c r="H3429" s="119" t="n">
        <v>46293</v>
      </c>
      <c r="I3429" s="4" t="n">
        <v>0</v>
      </c>
      <c r="J3429" s="4" t="n">
        <v>0</v>
      </c>
      <c r="K3429" s="4" t="n">
        <v>0</v>
      </c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B3430" s="4" t="n">
        <v>26743739</v>
      </c>
      <c r="C3430" s="4" t="inlineStr">
        <is>
          <t>CHECKLIST</t>
        </is>
      </c>
      <c r="D3430" s="4" t="inlineStr">
        <is>
          <t>-</t>
        </is>
      </c>
      <c r="E3430" s="4" t="inlineStr">
        <is>
          <t>2º SUBSOLO</t>
        </is>
      </c>
      <c r="F3430" s="119" t="n">
        <v>46808</v>
      </c>
      <c r="G3430" s="119" t="n">
        <v>46825</v>
      </c>
      <c r="H3430" s="119" t="n">
        <v>46293</v>
      </c>
      <c r="I3430" s="4" t="n">
        <v>0</v>
      </c>
      <c r="J3430" s="4" t="n">
        <v>0</v>
      </c>
      <c r="K3430" s="4" t="n">
        <v>0</v>
      </c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B3431" s="4" t="n">
        <v>26714096</v>
      </c>
      <c r="C3431" s="4" t="inlineStr">
        <is>
          <t>INSTALAÇÕES INCÊNDIO</t>
        </is>
      </c>
      <c r="D3431" s="4" t="inlineStr">
        <is>
          <t>-</t>
        </is>
      </c>
      <c r="E3431" s="4" t="inlineStr">
        <is>
          <t>2º PV. - LOJA 08, 09 E 10</t>
        </is>
      </c>
      <c r="F3431" s="119" t="n">
        <v>46808</v>
      </c>
      <c r="G3431" s="119" t="n">
        <v>46832</v>
      </c>
      <c r="H3431" s="119" t="n">
        <v>46293</v>
      </c>
      <c r="I3431" s="4" t="n">
        <v>0</v>
      </c>
      <c r="J3431" s="4" t="n">
        <v>0</v>
      </c>
      <c r="K3431" s="4" t="n">
        <v>0</v>
      </c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B3432" s="4" t="n">
        <v>26707572</v>
      </c>
      <c r="C3432" s="4" t="inlineStr">
        <is>
          <t>INFRA DE AR CONDICIONADO</t>
        </is>
      </c>
      <c r="D3432" s="4" t="inlineStr">
        <is>
          <t>-</t>
        </is>
      </c>
      <c r="E3432" s="4" t="inlineStr">
        <is>
          <t>2º PV. - LOJA 08, 09 E 10</t>
        </is>
      </c>
      <c r="F3432" s="119" t="n">
        <v>46808</v>
      </c>
      <c r="G3432" s="119" t="n">
        <v>46832</v>
      </c>
      <c r="H3432" s="119" t="n">
        <v>46293</v>
      </c>
      <c r="I3432" s="4" t="n">
        <v>0</v>
      </c>
      <c r="J3432" s="4" t="n">
        <v>0</v>
      </c>
      <c r="K3432" s="4" t="n">
        <v>0</v>
      </c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B3433" s="4" t="n">
        <v>26707570</v>
      </c>
      <c r="C3433" s="4" t="inlineStr">
        <is>
          <t>INFRA DE SISTEMAS - CFTV</t>
        </is>
      </c>
      <c r="D3433" s="4" t="inlineStr">
        <is>
          <t>-</t>
        </is>
      </c>
      <c r="E3433" s="4" t="inlineStr">
        <is>
          <t>2º PV. - LOJA 08, 09 E 10</t>
        </is>
      </c>
      <c r="F3433" s="119" t="n">
        <v>46808</v>
      </c>
      <c r="G3433" s="119" t="n">
        <v>46832</v>
      </c>
      <c r="H3433" s="119" t="n">
        <v>46293</v>
      </c>
      <c r="I3433" s="4" t="n">
        <v>0</v>
      </c>
      <c r="J3433" s="4" t="n">
        <v>0</v>
      </c>
      <c r="K3433" s="4" t="n">
        <v>0</v>
      </c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B3434" s="4" t="n">
        <v>26707571</v>
      </c>
      <c r="C3434" s="4" t="inlineStr">
        <is>
          <t>INFRA DE INSTALAÇÕES HIDRAULICAS</t>
        </is>
      </c>
      <c r="D3434" s="4" t="inlineStr">
        <is>
          <t>-</t>
        </is>
      </c>
      <c r="E3434" s="4" t="inlineStr">
        <is>
          <t>2º PV. - LOJA 08, 09 E 10</t>
        </is>
      </c>
      <c r="F3434" s="119" t="n">
        <v>46808</v>
      </c>
      <c r="G3434" s="119" t="n">
        <v>46832</v>
      </c>
      <c r="H3434" s="119" t="n">
        <v>46293</v>
      </c>
      <c r="I3434" s="4" t="n">
        <v>0</v>
      </c>
      <c r="J3434" s="4" t="n">
        <v>0</v>
      </c>
      <c r="K3434" s="4" t="n">
        <v>0</v>
      </c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B3435" s="4" t="n">
        <v>26707582</v>
      </c>
      <c r="C3435" s="4" t="inlineStr">
        <is>
          <t>INFRA DE INSTALAÇÕES ELETRICAS</t>
        </is>
      </c>
      <c r="D3435" s="4" t="inlineStr">
        <is>
          <t>-</t>
        </is>
      </c>
      <c r="E3435" s="4" t="inlineStr">
        <is>
          <t>2º PV. - LOJA 08, 09 E 10</t>
        </is>
      </c>
      <c r="F3435" s="119" t="n">
        <v>46808</v>
      </c>
      <c r="G3435" s="119" t="n">
        <v>46832</v>
      </c>
      <c r="H3435" s="119" t="n">
        <v>46293</v>
      </c>
      <c r="I3435" s="4" t="n">
        <v>0</v>
      </c>
      <c r="J3435" s="4" t="n">
        <v>0</v>
      </c>
      <c r="K3435" s="4" t="n">
        <v>0</v>
      </c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B3436" s="4" t="n">
        <v>26744513</v>
      </c>
      <c r="C3436" s="4" t="inlineStr">
        <is>
          <t>PISCINA</t>
        </is>
      </c>
      <c r="D3436" s="4" t="inlineStr">
        <is>
          <t>-</t>
        </is>
      </c>
      <c r="E3436" s="4" t="inlineStr">
        <is>
          <t>3º PV. PILOTIS - PISCINA COBERTA</t>
        </is>
      </c>
      <c r="F3436" s="119" t="n">
        <v>46808</v>
      </c>
      <c r="G3436" s="119" t="n">
        <v>46841</v>
      </c>
      <c r="H3436" s="119" t="n">
        <v>46293</v>
      </c>
      <c r="I3436" s="4" t="n">
        <v>0</v>
      </c>
      <c r="J3436" s="4" t="n">
        <v>0</v>
      </c>
      <c r="K3436" s="4" t="n">
        <v>0</v>
      </c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B3437" s="4" t="n">
        <v>26743624</v>
      </c>
      <c r="C3437" s="4" t="inlineStr">
        <is>
          <t>METAIS</t>
        </is>
      </c>
      <c r="D3437" s="4" t="inlineStr">
        <is>
          <t>-</t>
        </is>
      </c>
      <c r="E3437" s="4" t="inlineStr">
        <is>
          <t>4º PAV.</t>
        </is>
      </c>
      <c r="F3437" s="119" t="n">
        <v>46808</v>
      </c>
      <c r="G3437" s="119" t="n">
        <v>46820</v>
      </c>
      <c r="H3437" s="119" t="n">
        <v>46293</v>
      </c>
      <c r="I3437" s="4" t="n">
        <v>0</v>
      </c>
      <c r="J3437" s="4" t="n">
        <v>0</v>
      </c>
      <c r="K3437" s="4" t="n">
        <v>0</v>
      </c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B3438" s="4" t="n">
        <v>26743646</v>
      </c>
      <c r="C3438" s="4" t="inlineStr">
        <is>
          <t>ACABAMENTOS ELÉTRICOS</t>
        </is>
      </c>
      <c r="D3438" s="4" t="inlineStr">
        <is>
          <t>-</t>
        </is>
      </c>
      <c r="E3438" s="4" t="inlineStr">
        <is>
          <t>4º PAV.</t>
        </is>
      </c>
      <c r="F3438" s="119" t="n">
        <v>46808</v>
      </c>
      <c r="G3438" s="119" t="n">
        <v>46820</v>
      </c>
      <c r="H3438" s="119" t="n">
        <v>46293</v>
      </c>
      <c r="I3438" s="4" t="n">
        <v>0</v>
      </c>
      <c r="J3438" s="4" t="n">
        <v>0</v>
      </c>
      <c r="K3438" s="4" t="n">
        <v>0</v>
      </c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B3439" s="4" t="n">
        <v>26743586</v>
      </c>
      <c r="C3439" s="4" t="inlineStr">
        <is>
          <t>PINTURA 2º DEMÃO</t>
        </is>
      </c>
      <c r="D3439" s="4" t="inlineStr">
        <is>
          <t>-</t>
        </is>
      </c>
      <c r="E3439" s="4" t="inlineStr">
        <is>
          <t>5º PAV.</t>
        </is>
      </c>
      <c r="F3439" s="119" t="n">
        <v>46808</v>
      </c>
      <c r="G3439" s="119" t="n">
        <v>46820</v>
      </c>
      <c r="H3439" s="119" t="n">
        <v>46293</v>
      </c>
      <c r="I3439" s="4" t="n">
        <v>0</v>
      </c>
      <c r="J3439" s="4" t="n">
        <v>0</v>
      </c>
      <c r="K3439" s="4" t="n">
        <v>0</v>
      </c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B3440" s="4" t="n">
        <v>26743551</v>
      </c>
      <c r="C3440" s="4" t="inlineStr">
        <is>
          <t>LIMPEZA GROSSA</t>
        </is>
      </c>
      <c r="D3440" s="4" t="inlineStr">
        <is>
          <t>-</t>
        </is>
      </c>
      <c r="E3440" s="4" t="inlineStr">
        <is>
          <t>6º PAV.</t>
        </is>
      </c>
      <c r="F3440" s="119" t="n">
        <v>46808</v>
      </c>
      <c r="G3440" s="119" t="n">
        <v>46820</v>
      </c>
      <c r="H3440" s="119" t="n">
        <v>46293</v>
      </c>
      <c r="I3440" s="4" t="n">
        <v>0</v>
      </c>
      <c r="J3440" s="4" t="n">
        <v>0</v>
      </c>
      <c r="K3440" s="4" t="n">
        <v>0</v>
      </c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B3441" s="4" t="n">
        <v>26743516</v>
      </c>
      <c r="C3441" s="4" t="inlineStr">
        <is>
          <t>LOUÇAS</t>
        </is>
      </c>
      <c r="D3441" s="4" t="inlineStr">
        <is>
          <t>-</t>
        </is>
      </c>
      <c r="E3441" s="4" t="inlineStr">
        <is>
          <t>7º PAV.</t>
        </is>
      </c>
      <c r="F3441" s="119" t="n">
        <v>46808</v>
      </c>
      <c r="G3441" s="119" t="n">
        <v>46820</v>
      </c>
      <c r="H3441" s="119" t="n">
        <v>46293</v>
      </c>
      <c r="I3441" s="4" t="n">
        <v>0</v>
      </c>
      <c r="J3441" s="4" t="n">
        <v>0</v>
      </c>
      <c r="K3441" s="4" t="n">
        <v>0</v>
      </c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B3442" s="4" t="n">
        <v>26743521</v>
      </c>
      <c r="C3442" s="4" t="inlineStr">
        <is>
          <t>DISJUNTORES / MIOLOS</t>
        </is>
      </c>
      <c r="D3442" s="4" t="inlineStr">
        <is>
          <t>-</t>
        </is>
      </c>
      <c r="E3442" s="4" t="inlineStr">
        <is>
          <t>7º PAV.</t>
        </is>
      </c>
      <c r="F3442" s="119" t="n">
        <v>46808</v>
      </c>
      <c r="G3442" s="119" t="n">
        <v>46820</v>
      </c>
      <c r="H3442" s="119" t="n">
        <v>46293</v>
      </c>
      <c r="I3442" s="4" t="n">
        <v>0</v>
      </c>
      <c r="J3442" s="4" t="n">
        <v>0</v>
      </c>
      <c r="K3442" s="4" t="n">
        <v>0</v>
      </c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B3443" s="4" t="n">
        <v>26743540</v>
      </c>
      <c r="C3443" s="4" t="inlineStr">
        <is>
          <t>COMUNICAÇÃO E ALARME</t>
        </is>
      </c>
      <c r="D3443" s="4" t="inlineStr">
        <is>
          <t>-</t>
        </is>
      </c>
      <c r="E3443" s="4" t="inlineStr">
        <is>
          <t>7º PAV.</t>
        </is>
      </c>
      <c r="F3443" s="119" t="n">
        <v>46808</v>
      </c>
      <c r="G3443" s="119" t="n">
        <v>46820</v>
      </c>
      <c r="H3443" s="119" t="n">
        <v>46293</v>
      </c>
      <c r="I3443" s="4" t="n">
        <v>0</v>
      </c>
      <c r="J3443" s="4" t="n">
        <v>0</v>
      </c>
      <c r="K3443" s="4" t="n">
        <v>0</v>
      </c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B3444" s="4" t="n">
        <v>26743478</v>
      </c>
      <c r="C3444" s="4" t="inlineStr">
        <is>
          <t>RODAPÉ MADEIRA / PVC</t>
        </is>
      </c>
      <c r="D3444" s="4" t="inlineStr">
        <is>
          <t>-</t>
        </is>
      </c>
      <c r="E3444" s="4" t="inlineStr">
        <is>
          <t>8º PAV.</t>
        </is>
      </c>
      <c r="F3444" s="119" t="n">
        <v>46808</v>
      </c>
      <c r="G3444" s="119" t="n">
        <v>46820</v>
      </c>
      <c r="H3444" s="119" t="n">
        <v>46293</v>
      </c>
      <c r="I3444" s="4" t="n">
        <v>0</v>
      </c>
      <c r="J3444" s="4" t="n">
        <v>0</v>
      </c>
      <c r="K3444" s="4" t="n">
        <v>0</v>
      </c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B3445" s="4" t="n">
        <v>26743471</v>
      </c>
      <c r="C3445" s="4" t="inlineStr">
        <is>
          <t>ESQUADRIA MADEIRA</t>
        </is>
      </c>
      <c r="D3445" s="4" t="inlineStr">
        <is>
          <t>-</t>
        </is>
      </c>
      <c r="E3445" s="4" t="inlineStr">
        <is>
          <t>9º PAV.</t>
        </is>
      </c>
      <c r="F3445" s="119" t="n">
        <v>46808</v>
      </c>
      <c r="G3445" s="119" t="n">
        <v>46820</v>
      </c>
      <c r="H3445" s="119" t="n">
        <v>46293</v>
      </c>
      <c r="I3445" s="4" t="n">
        <v>0</v>
      </c>
      <c r="J3445" s="4" t="n">
        <v>0</v>
      </c>
      <c r="K3445" s="4" t="n">
        <v>0</v>
      </c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B3446" s="4" t="n">
        <v>26743432</v>
      </c>
      <c r="C3446" s="4" t="inlineStr">
        <is>
          <t>PISO VINÍLICO / LAMINADO</t>
        </is>
      </c>
      <c r="D3446" s="4" t="inlineStr">
        <is>
          <t>-</t>
        </is>
      </c>
      <c r="E3446" s="4" t="inlineStr">
        <is>
          <t>10º PAV.</t>
        </is>
      </c>
      <c r="F3446" s="119" t="n">
        <v>46808</v>
      </c>
      <c r="G3446" s="119" t="n">
        <v>46820</v>
      </c>
      <c r="H3446" s="119" t="n">
        <v>46293</v>
      </c>
      <c r="I3446" s="4" t="n">
        <v>0</v>
      </c>
      <c r="J3446" s="4" t="n">
        <v>0</v>
      </c>
      <c r="K3446" s="4" t="n">
        <v>0</v>
      </c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B3447" s="4" t="n">
        <v>26743394</v>
      </c>
      <c r="C3447" s="4" t="inlineStr">
        <is>
          <t>ESQUADRIAS DE ALUMÍNIO</t>
        </is>
      </c>
      <c r="D3447" s="4" t="inlineStr">
        <is>
          <t>-</t>
        </is>
      </c>
      <c r="E3447" s="4" t="inlineStr">
        <is>
          <t>11º PAV.</t>
        </is>
      </c>
      <c r="F3447" s="119" t="n">
        <v>46808</v>
      </c>
      <c r="G3447" s="119" t="n">
        <v>46820</v>
      </c>
      <c r="H3447" s="119" t="n">
        <v>46293</v>
      </c>
      <c r="I3447" s="4" t="n">
        <v>0</v>
      </c>
      <c r="J3447" s="4" t="n">
        <v>0</v>
      </c>
      <c r="K3447" s="4" t="n">
        <v>0</v>
      </c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B3448" s="4" t="n">
        <v>26744990</v>
      </c>
      <c r="C3448" s="4" t="inlineStr">
        <is>
          <t>PINTURA 2º DEMÃO</t>
        </is>
      </c>
      <c r="D3448" s="4" t="inlineStr">
        <is>
          <t>-</t>
        </is>
      </c>
      <c r="E3448" s="4" t="inlineStr">
        <is>
          <t>5º SUBSOLO - HALL, ELEVADORES E CAIXA DE ESCADA</t>
        </is>
      </c>
      <c r="F3448" s="119" t="n">
        <v>46813</v>
      </c>
      <c r="G3448" s="119" t="n">
        <v>46822</v>
      </c>
      <c r="H3448" s="119" t="n">
        <v>46293</v>
      </c>
      <c r="I3448" s="4" t="n">
        <v>0</v>
      </c>
      <c r="J3448" s="4" t="n">
        <v>0</v>
      </c>
      <c r="K3448" s="4" t="n">
        <v>0</v>
      </c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B3449" s="4" t="n">
        <v>26707619</v>
      </c>
      <c r="C3449" s="4" t="inlineStr">
        <is>
          <t>LIMPEZA GROSSA</t>
        </is>
      </c>
      <c r="D3449" s="4" t="inlineStr">
        <is>
          <t>-</t>
        </is>
      </c>
      <c r="E3449" s="4" t="inlineStr">
        <is>
          <t>2º PV. - LOJA 04 E 05</t>
        </is>
      </c>
      <c r="F3449" s="119" t="n">
        <v>46813</v>
      </c>
      <c r="G3449" s="119" t="n">
        <v>46833</v>
      </c>
      <c r="H3449" s="119" t="n">
        <v>46293</v>
      </c>
      <c r="I3449" s="4" t="n">
        <v>0</v>
      </c>
      <c r="J3449" s="4" t="n">
        <v>0</v>
      </c>
      <c r="K3449" s="4" t="n">
        <v>0</v>
      </c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B3450" s="4" t="n">
        <v>26707614</v>
      </c>
      <c r="C3450" s="4" t="inlineStr">
        <is>
          <t>COMUNICAÇÃO E ALARME</t>
        </is>
      </c>
      <c r="D3450" s="4" t="inlineStr">
        <is>
          <t>-</t>
        </is>
      </c>
      <c r="E3450" s="4" t="inlineStr">
        <is>
          <t>2º PV. - LOJA 04 E 05</t>
        </is>
      </c>
      <c r="F3450" s="119" t="n">
        <v>46813</v>
      </c>
      <c r="G3450" s="119" t="n">
        <v>46833</v>
      </c>
      <c r="H3450" s="119" t="n">
        <v>46293</v>
      </c>
      <c r="I3450" s="4" t="n">
        <v>0</v>
      </c>
      <c r="J3450" s="4" t="n">
        <v>0</v>
      </c>
      <c r="K3450" s="4" t="n">
        <v>0</v>
      </c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B3451" s="4" t="n">
        <v>26744793</v>
      </c>
      <c r="C3451" s="4" t="inlineStr">
        <is>
          <t>MASSA CORRIDA</t>
        </is>
      </c>
      <c r="D3451" s="4" t="inlineStr">
        <is>
          <t>-</t>
        </is>
      </c>
      <c r="E3451" s="4" t="inlineStr">
        <is>
          <t>3º PV. PILOTIS - GOURMET 1 E 2</t>
        </is>
      </c>
      <c r="F3451" s="119" t="n">
        <v>46815</v>
      </c>
      <c r="G3451" s="119" t="n">
        <v>46822</v>
      </c>
      <c r="H3451" s="119" t="n">
        <v>46293</v>
      </c>
      <c r="I3451" s="4" t="n">
        <v>0</v>
      </c>
      <c r="J3451" s="4" t="n">
        <v>0</v>
      </c>
      <c r="K3451" s="4" t="n">
        <v>0</v>
      </c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B3452" s="4" t="n">
        <v>26744760</v>
      </c>
      <c r="C3452" s="4" t="inlineStr">
        <is>
          <t>FORRO</t>
        </is>
      </c>
      <c r="D3452" s="4" t="inlineStr">
        <is>
          <t>-</t>
        </is>
      </c>
      <c r="E3452" s="4" t="inlineStr">
        <is>
          <t>3º PV. PILOTIS - MERCADO E MASSAGEM</t>
        </is>
      </c>
      <c r="F3452" s="119" t="n">
        <v>46815</v>
      </c>
      <c r="G3452" s="119" t="n">
        <v>46822</v>
      </c>
      <c r="H3452" s="119" t="n">
        <v>46293</v>
      </c>
      <c r="I3452" s="4" t="n">
        <v>0</v>
      </c>
      <c r="J3452" s="4" t="n">
        <v>0</v>
      </c>
      <c r="K3452" s="4" t="n">
        <v>0</v>
      </c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B3453" s="4" t="n">
        <v>26744733</v>
      </c>
      <c r="C3453" s="4" t="inlineStr">
        <is>
          <t>FIAÇÃO ELÉTRICA</t>
        </is>
      </c>
      <c r="D3453" s="4" t="inlineStr">
        <is>
          <t>-</t>
        </is>
      </c>
      <c r="E3453" s="4" t="inlineStr">
        <is>
          <t>3º PV. PILOTIS - IS E VESTIÁRIOS</t>
        </is>
      </c>
      <c r="F3453" s="119" t="n">
        <v>46815</v>
      </c>
      <c r="G3453" s="119" t="n">
        <v>46822</v>
      </c>
      <c r="H3453" s="119" t="n">
        <v>46293</v>
      </c>
      <c r="I3453" s="4" t="n">
        <v>0</v>
      </c>
      <c r="J3453" s="4" t="n">
        <v>0</v>
      </c>
      <c r="K3453" s="4" t="n">
        <v>0</v>
      </c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B3454" s="4" t="n">
        <v>26743761</v>
      </c>
      <c r="C3454" s="4" t="inlineStr">
        <is>
          <t>LIMPEZA GROSSA</t>
        </is>
      </c>
      <c r="D3454" s="4" t="inlineStr">
        <is>
          <t>-</t>
        </is>
      </c>
      <c r="E3454" s="4" t="inlineStr">
        <is>
          <t>4º SUBSOLO</t>
        </is>
      </c>
      <c r="F3454" s="119" t="n">
        <v>46819</v>
      </c>
      <c r="G3454" s="119" t="n">
        <v>46839</v>
      </c>
      <c r="H3454" s="119" t="n">
        <v>46293</v>
      </c>
      <c r="I3454" s="4" t="n">
        <v>0</v>
      </c>
      <c r="J3454" s="4" t="n">
        <v>0</v>
      </c>
      <c r="K3454" s="4" t="n">
        <v>0</v>
      </c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B3455" s="4" t="n">
        <v>26744979</v>
      </c>
      <c r="C3455" s="4" t="inlineStr">
        <is>
          <t>CHECKLIST</t>
        </is>
      </c>
      <c r="D3455" s="4" t="inlineStr">
        <is>
          <t>-</t>
        </is>
      </c>
      <c r="E3455" s="4" t="inlineStr">
        <is>
          <t>4º SUBSOLO - HALL,  ELEVADORES E CAIXA DE ESCADA</t>
        </is>
      </c>
      <c r="F3455" s="119" t="n">
        <v>46819</v>
      </c>
      <c r="G3455" s="119" t="n">
        <v>46828</v>
      </c>
      <c r="H3455" s="119" t="n">
        <v>46293</v>
      </c>
      <c r="I3455" s="4" t="n">
        <v>0</v>
      </c>
      <c r="J3455" s="4" t="n">
        <v>0</v>
      </c>
      <c r="K3455" s="4" t="n">
        <v>0</v>
      </c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B3456" s="4" t="n">
        <v>26744700</v>
      </c>
      <c r="C3456" s="4" t="inlineStr">
        <is>
          <t>BANCADAS</t>
        </is>
      </c>
      <c r="D3456" s="4" t="inlineStr">
        <is>
          <t>-</t>
        </is>
      </c>
      <c r="E3456" s="4" t="inlineStr">
        <is>
          <t>3º PV. PILOTIS - HALL, ELEVADORES E CAIXA DE ESCADA</t>
        </is>
      </c>
      <c r="F3456" s="119" t="n">
        <v>46819</v>
      </c>
      <c r="G3456" s="119" t="n">
        <v>46826</v>
      </c>
      <c r="H3456" s="119" t="n">
        <v>46293</v>
      </c>
      <c r="I3456" s="4" t="n">
        <v>0</v>
      </c>
      <c r="J3456" s="4" t="n">
        <v>0</v>
      </c>
      <c r="K3456" s="4" t="n">
        <v>0</v>
      </c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B3457" s="4" t="n">
        <v>26743786</v>
      </c>
      <c r="C3457" s="4" t="inlineStr">
        <is>
          <t>FIAÇÃO ELÉTRICA E ILUMINAÇÃO</t>
        </is>
      </c>
      <c r="D3457" s="4" t="inlineStr">
        <is>
          <t>-</t>
        </is>
      </c>
      <c r="E3457" s="4" t="inlineStr">
        <is>
          <t>5º SUBSOLO</t>
        </is>
      </c>
      <c r="F3457" s="119" t="n">
        <v>46821</v>
      </c>
      <c r="G3457" s="119" t="n">
        <v>46848</v>
      </c>
      <c r="H3457" s="119" t="n">
        <v>46293</v>
      </c>
      <c r="I3457" s="4" t="n">
        <v>0</v>
      </c>
      <c r="J3457" s="4" t="n">
        <v>0</v>
      </c>
      <c r="K3457" s="4" t="n">
        <v>0</v>
      </c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B3458" s="4" t="n">
        <v>29845881</v>
      </c>
      <c r="C3458" s="4" t="inlineStr">
        <is>
          <t>PRUMADA ELÉTRICA (CABOS)</t>
        </is>
      </c>
      <c r="D3458" s="4" t="inlineStr">
        <is>
          <t>-</t>
        </is>
      </c>
      <c r="E3458" s="4" t="inlineStr">
        <is>
          <t>5º SUBSOLO</t>
        </is>
      </c>
      <c r="F3458" s="119" t="n">
        <v>46821</v>
      </c>
      <c r="G3458" s="119" t="n">
        <v>46827</v>
      </c>
      <c r="H3458" s="119" t="n">
        <v>46293</v>
      </c>
      <c r="I3458" s="4" t="n">
        <v>0</v>
      </c>
      <c r="J3458" s="4" t="n">
        <v>0</v>
      </c>
      <c r="K3458" s="4" t="n">
        <v>0</v>
      </c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B3459" s="4" t="n">
        <v>36118604</v>
      </c>
      <c r="C3459" s="4" t="inlineStr">
        <is>
          <t>INSTALAÇÃO DE PCF (FOLHAS)</t>
        </is>
      </c>
      <c r="D3459" s="4" t="inlineStr">
        <is>
          <t>-</t>
        </is>
      </c>
      <c r="E3459" s="4" t="inlineStr">
        <is>
          <t>5º SUBSOLO</t>
        </is>
      </c>
      <c r="F3459" s="119" t="n">
        <v>46821</v>
      </c>
      <c r="G3459" s="119" t="n">
        <v>46834</v>
      </c>
      <c r="H3459" s="119" t="n">
        <v>46293</v>
      </c>
      <c r="I3459" s="4" t="n">
        <v>0</v>
      </c>
      <c r="J3459" s="4" t="n">
        <v>0</v>
      </c>
      <c r="K3459" s="4" t="n">
        <v>0</v>
      </c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B3460" s="4" t="n">
        <v>26745019</v>
      </c>
      <c r="C3460" s="4" t="inlineStr">
        <is>
          <t>MARCENARIA</t>
        </is>
      </c>
      <c r="D3460" s="4" t="inlineStr">
        <is>
          <t>-</t>
        </is>
      </c>
      <c r="E3460" s="4" t="inlineStr">
        <is>
          <t>2º PV. - HALL, IS, ELEVADOR COMERCIAL</t>
        </is>
      </c>
      <c r="F3460" s="119" t="n">
        <v>46821</v>
      </c>
      <c r="G3460" s="119" t="n">
        <v>46832</v>
      </c>
      <c r="H3460" s="119" t="n">
        <v>46293</v>
      </c>
      <c r="I3460" s="4" t="n">
        <v>0</v>
      </c>
      <c r="J3460" s="4" t="n">
        <v>0</v>
      </c>
      <c r="K3460" s="4" t="n">
        <v>0</v>
      </c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B3461" s="4" t="n">
        <v>26743630</v>
      </c>
      <c r="C3461" s="4" t="inlineStr">
        <is>
          <t>PINTURA 3º DEMÃO</t>
        </is>
      </c>
      <c r="D3461" s="4" t="inlineStr">
        <is>
          <t>-</t>
        </is>
      </c>
      <c r="E3461" s="4" t="inlineStr">
        <is>
          <t>4º PAV.</t>
        </is>
      </c>
      <c r="F3461" s="119" t="n">
        <v>46821</v>
      </c>
      <c r="G3461" s="119" t="n">
        <v>46829</v>
      </c>
      <c r="H3461" s="119" t="n">
        <v>46293</v>
      </c>
      <c r="I3461" s="4" t="n">
        <v>0</v>
      </c>
      <c r="J3461" s="4" t="n">
        <v>0</v>
      </c>
      <c r="K3461" s="4" t="n">
        <v>0</v>
      </c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B3462" s="4" t="n">
        <v>26743587</v>
      </c>
      <c r="C3462" s="4" t="inlineStr">
        <is>
          <t>METAIS</t>
        </is>
      </c>
      <c r="D3462" s="4" t="inlineStr">
        <is>
          <t>-</t>
        </is>
      </c>
      <c r="E3462" s="4" t="inlineStr">
        <is>
          <t>5º PAV.</t>
        </is>
      </c>
      <c r="F3462" s="119" t="n">
        <v>46821</v>
      </c>
      <c r="G3462" s="119" t="n">
        <v>46829</v>
      </c>
      <c r="H3462" s="119" t="n">
        <v>46293</v>
      </c>
      <c r="I3462" s="4" t="n">
        <v>0</v>
      </c>
      <c r="J3462" s="4" t="n">
        <v>0</v>
      </c>
      <c r="K3462" s="4" t="n">
        <v>0</v>
      </c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B3463" s="4" t="n">
        <v>26743609</v>
      </c>
      <c r="C3463" s="4" t="inlineStr">
        <is>
          <t>ACABAMENTOS ELÉTRICOS</t>
        </is>
      </c>
      <c r="D3463" s="4" t="inlineStr">
        <is>
          <t>-</t>
        </is>
      </c>
      <c r="E3463" s="4" t="inlineStr">
        <is>
          <t>5º PAV.</t>
        </is>
      </c>
      <c r="F3463" s="119" t="n">
        <v>46821</v>
      </c>
      <c r="G3463" s="119" t="n">
        <v>46829</v>
      </c>
      <c r="H3463" s="119" t="n">
        <v>46293</v>
      </c>
      <c r="I3463" s="4" t="n">
        <v>0</v>
      </c>
      <c r="J3463" s="4" t="n">
        <v>0</v>
      </c>
      <c r="K3463" s="4" t="n">
        <v>0</v>
      </c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B3464" s="4" t="n">
        <v>26743549</v>
      </c>
      <c r="C3464" s="4" t="inlineStr">
        <is>
          <t>PINTURA 2º DEMÃO</t>
        </is>
      </c>
      <c r="D3464" s="4" t="inlineStr">
        <is>
          <t>-</t>
        </is>
      </c>
      <c r="E3464" s="4" t="inlineStr">
        <is>
          <t>6º PAV.</t>
        </is>
      </c>
      <c r="F3464" s="119" t="n">
        <v>46821</v>
      </c>
      <c r="G3464" s="119" t="n">
        <v>46829</v>
      </c>
      <c r="H3464" s="119" t="n">
        <v>46293</v>
      </c>
      <c r="I3464" s="4" t="n">
        <v>0</v>
      </c>
      <c r="J3464" s="4" t="n">
        <v>0</v>
      </c>
      <c r="K3464" s="4" t="n">
        <v>0</v>
      </c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B3465" s="4" t="n">
        <v>26743514</v>
      </c>
      <c r="C3465" s="4" t="inlineStr">
        <is>
          <t>LIMPEZA GROSSA</t>
        </is>
      </c>
      <c r="D3465" s="4" t="inlineStr">
        <is>
          <t>-</t>
        </is>
      </c>
      <c r="E3465" s="4" t="inlineStr">
        <is>
          <t>7º PAV.</t>
        </is>
      </c>
      <c r="F3465" s="119" t="n">
        <v>46821</v>
      </c>
      <c r="G3465" s="119" t="n">
        <v>46829</v>
      </c>
      <c r="H3465" s="119" t="n">
        <v>46293</v>
      </c>
      <c r="I3465" s="4" t="n">
        <v>0</v>
      </c>
      <c r="J3465" s="4" t="n">
        <v>0</v>
      </c>
      <c r="K3465" s="4" t="n">
        <v>0</v>
      </c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B3466" s="4" t="n">
        <v>26743479</v>
      </c>
      <c r="C3466" s="4" t="inlineStr">
        <is>
          <t>LOUÇAS</t>
        </is>
      </c>
      <c r="D3466" s="4" t="inlineStr">
        <is>
          <t>-</t>
        </is>
      </c>
      <c r="E3466" s="4" t="inlineStr">
        <is>
          <t>8º PAV.</t>
        </is>
      </c>
      <c r="F3466" s="119" t="n">
        <v>46821</v>
      </c>
      <c r="G3466" s="119" t="n">
        <v>46829</v>
      </c>
      <c r="H3466" s="119" t="n">
        <v>46293</v>
      </c>
      <c r="I3466" s="4" t="n">
        <v>0</v>
      </c>
      <c r="J3466" s="4" t="n">
        <v>0</v>
      </c>
      <c r="K3466" s="4" t="n">
        <v>0</v>
      </c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B3467" s="4" t="n">
        <v>26743484</v>
      </c>
      <c r="C3467" s="4" t="inlineStr">
        <is>
          <t>DISJUNTORES / MIOLOS</t>
        </is>
      </c>
      <c r="D3467" s="4" t="inlineStr">
        <is>
          <t>-</t>
        </is>
      </c>
      <c r="E3467" s="4" t="inlineStr">
        <is>
          <t>8º PAV.</t>
        </is>
      </c>
      <c r="F3467" s="119" t="n">
        <v>46821</v>
      </c>
      <c r="G3467" s="119" t="n">
        <v>46829</v>
      </c>
      <c r="H3467" s="119" t="n">
        <v>46293</v>
      </c>
      <c r="I3467" s="4" t="n">
        <v>0</v>
      </c>
      <c r="J3467" s="4" t="n">
        <v>0</v>
      </c>
      <c r="K3467" s="4" t="n">
        <v>0</v>
      </c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B3468" s="4" t="n">
        <v>26743503</v>
      </c>
      <c r="C3468" s="4" t="inlineStr">
        <is>
          <t>COMUNICAÇÃO E ALARME</t>
        </is>
      </c>
      <c r="D3468" s="4" t="inlineStr">
        <is>
          <t>-</t>
        </is>
      </c>
      <c r="E3468" s="4" t="inlineStr">
        <is>
          <t>8º PAV.</t>
        </is>
      </c>
      <c r="F3468" s="119" t="n">
        <v>46821</v>
      </c>
      <c r="G3468" s="119" t="n">
        <v>46829</v>
      </c>
      <c r="H3468" s="119" t="n">
        <v>46293</v>
      </c>
      <c r="I3468" s="4" t="n">
        <v>0</v>
      </c>
      <c r="J3468" s="4" t="n">
        <v>0</v>
      </c>
      <c r="K3468" s="4" t="n">
        <v>0</v>
      </c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B3469" s="4" t="n">
        <v>26743441</v>
      </c>
      <c r="C3469" s="4" t="inlineStr">
        <is>
          <t>RODAPÉ MADEIRA / PVC</t>
        </is>
      </c>
      <c r="D3469" s="4" t="inlineStr">
        <is>
          <t>-</t>
        </is>
      </c>
      <c r="E3469" s="4" t="inlineStr">
        <is>
          <t>9º PAV.</t>
        </is>
      </c>
      <c r="F3469" s="119" t="n">
        <v>46821</v>
      </c>
      <c r="G3469" s="119" t="n">
        <v>46829</v>
      </c>
      <c r="H3469" s="119" t="n">
        <v>46293</v>
      </c>
      <c r="I3469" s="4" t="n">
        <v>0</v>
      </c>
      <c r="J3469" s="4" t="n">
        <v>0</v>
      </c>
      <c r="K3469" s="4" t="n">
        <v>0</v>
      </c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B3470" s="4" t="n">
        <v>26743434</v>
      </c>
      <c r="C3470" s="4" t="inlineStr">
        <is>
          <t>ESQUADRIA MADEIRA</t>
        </is>
      </c>
      <c r="D3470" s="4" t="inlineStr">
        <is>
          <t>-</t>
        </is>
      </c>
      <c r="E3470" s="4" t="inlineStr">
        <is>
          <t>10º PAV.</t>
        </is>
      </c>
      <c r="F3470" s="119" t="n">
        <v>46821</v>
      </c>
      <c r="G3470" s="119" t="n">
        <v>46829</v>
      </c>
      <c r="H3470" s="119" t="n">
        <v>46293</v>
      </c>
      <c r="I3470" s="4" t="n">
        <v>0</v>
      </c>
      <c r="J3470" s="4" t="n">
        <v>0</v>
      </c>
      <c r="K3470" s="4" t="n">
        <v>0</v>
      </c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B3471" s="4" t="n">
        <v>26743395</v>
      </c>
      <c r="C3471" s="4" t="inlineStr">
        <is>
          <t>PISO VINÍLICO / LAMINADO</t>
        </is>
      </c>
      <c r="D3471" s="4" t="inlineStr">
        <is>
          <t>-</t>
        </is>
      </c>
      <c r="E3471" s="4" t="inlineStr">
        <is>
          <t>11º PAV.</t>
        </is>
      </c>
      <c r="F3471" s="119" t="n">
        <v>46821</v>
      </c>
      <c r="G3471" s="119" t="n">
        <v>46829</v>
      </c>
      <c r="H3471" s="119" t="n">
        <v>46293</v>
      </c>
      <c r="I3471" s="4" t="n">
        <v>0</v>
      </c>
      <c r="J3471" s="4" t="n">
        <v>0</v>
      </c>
      <c r="K3471" s="4" t="n">
        <v>0</v>
      </c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B3472" s="4" t="n">
        <v>26743357</v>
      </c>
      <c r="C3472" s="4" t="inlineStr">
        <is>
          <t>ESQUADRIAS DE ALUMÍNIO</t>
        </is>
      </c>
      <c r="D3472" s="4" t="inlineStr">
        <is>
          <t>-</t>
        </is>
      </c>
      <c r="E3472" s="4" t="inlineStr">
        <is>
          <t>12º PAV.</t>
        </is>
      </c>
      <c r="F3472" s="119" t="n">
        <v>46821</v>
      </c>
      <c r="G3472" s="119" t="n">
        <v>46829</v>
      </c>
      <c r="H3472" s="119" t="n">
        <v>46293</v>
      </c>
      <c r="I3472" s="4" t="n">
        <v>0</v>
      </c>
      <c r="J3472" s="4" t="n">
        <v>0</v>
      </c>
      <c r="K3472" s="4" t="n">
        <v>0</v>
      </c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B3473" s="4" t="n">
        <v>26745187</v>
      </c>
      <c r="C3473" s="4" t="inlineStr">
        <is>
          <t>MASSA CORRIDA</t>
        </is>
      </c>
      <c r="D3473" s="4" t="inlineStr">
        <is>
          <t>-</t>
        </is>
      </c>
      <c r="E3473" s="4" t="inlineStr">
        <is>
          <t>5º SUBSOLO - ESCADA LATERAL</t>
        </is>
      </c>
      <c r="F3473" s="119" t="n">
        <v>46822</v>
      </c>
      <c r="G3473" s="119" t="n">
        <v>46833</v>
      </c>
      <c r="H3473" s="119" t="n">
        <v>46293</v>
      </c>
      <c r="I3473" s="4" t="n">
        <v>0</v>
      </c>
      <c r="J3473" s="4" t="n">
        <v>0</v>
      </c>
      <c r="K3473" s="4" t="n">
        <v>0</v>
      </c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B3474" s="4" t="n">
        <v>26707595</v>
      </c>
      <c r="C3474" s="4" t="inlineStr">
        <is>
          <t>PINTURA 1º DEMÃO</t>
        </is>
      </c>
      <c r="D3474" s="4" t="inlineStr">
        <is>
          <t>-</t>
        </is>
      </c>
      <c r="E3474" s="4" t="inlineStr">
        <is>
          <t>2º PV. - LOJA 06, 07</t>
        </is>
      </c>
      <c r="F3474" s="119" t="n">
        <v>46822</v>
      </c>
      <c r="G3474" s="119" t="n">
        <v>46842</v>
      </c>
      <c r="H3474" s="119" t="n">
        <v>46293</v>
      </c>
      <c r="I3474" s="4" t="n">
        <v>0</v>
      </c>
      <c r="J3474" s="4" t="n">
        <v>0</v>
      </c>
      <c r="K3474" s="4" t="n">
        <v>0</v>
      </c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B3475" s="4" t="n">
        <v>26744991</v>
      </c>
      <c r="C3475" s="4" t="inlineStr">
        <is>
          <t>ACABAMENTOS ELÉTRICOS</t>
        </is>
      </c>
      <c r="D3475" s="4" t="inlineStr">
        <is>
          <t>-</t>
        </is>
      </c>
      <c r="E3475" s="4" t="inlineStr">
        <is>
          <t>5º SUBSOLO - HALL, ELEVADORES E CAIXA DE ESCADA</t>
        </is>
      </c>
      <c r="F3475" s="119" t="n">
        <v>46825</v>
      </c>
      <c r="G3475" s="119" t="n">
        <v>46834</v>
      </c>
      <c r="H3475" s="119" t="n">
        <v>46293</v>
      </c>
      <c r="I3475" s="4" t="n">
        <v>0</v>
      </c>
      <c r="J3475" s="4" t="n">
        <v>0</v>
      </c>
      <c r="K3475" s="4" t="n">
        <v>0</v>
      </c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B3476" s="4" t="n">
        <v>26707639</v>
      </c>
      <c r="C3476" s="4" t="inlineStr">
        <is>
          <t>LIMPEZA FINA</t>
        </is>
      </c>
      <c r="D3476" s="4" t="inlineStr">
        <is>
          <t>-</t>
        </is>
      </c>
      <c r="E3476" s="4" t="inlineStr">
        <is>
          <t>2º PV. - LOJA 01, 02 E 03</t>
        </is>
      </c>
      <c r="F3476" s="119" t="n">
        <v>46825</v>
      </c>
      <c r="G3476" s="119" t="n">
        <v>46836</v>
      </c>
      <c r="H3476" s="119" t="n">
        <v>46293</v>
      </c>
      <c r="I3476" s="4" t="n">
        <v>0</v>
      </c>
      <c r="J3476" s="4" t="n">
        <v>0</v>
      </c>
      <c r="K3476" s="4" t="n">
        <v>0</v>
      </c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B3477" s="4" t="n">
        <v>26744800</v>
      </c>
      <c r="C3477" s="4" t="inlineStr">
        <is>
          <t>PINTURA 1º DEMÃO</t>
        </is>
      </c>
      <c r="D3477" s="4" t="inlineStr">
        <is>
          <t>-</t>
        </is>
      </c>
      <c r="E3477" s="4" t="inlineStr">
        <is>
          <t>3º PV. PILOTIS - GOURMET 1 E 2</t>
        </is>
      </c>
      <c r="F3477" s="119" t="n">
        <v>46825</v>
      </c>
      <c r="G3477" s="119" t="n">
        <v>46832</v>
      </c>
      <c r="H3477" s="119" t="n">
        <v>46293</v>
      </c>
      <c r="I3477" s="4" t="n">
        <v>0</v>
      </c>
      <c r="J3477" s="4" t="n">
        <v>0</v>
      </c>
      <c r="K3477" s="4" t="n">
        <v>0</v>
      </c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B3478" s="4" t="n">
        <v>26744761</v>
      </c>
      <c r="C3478" s="4" t="inlineStr">
        <is>
          <t>MASSA CORRIDA</t>
        </is>
      </c>
      <c r="D3478" s="4" t="inlineStr">
        <is>
          <t>-</t>
        </is>
      </c>
      <c r="E3478" s="4" t="inlineStr">
        <is>
          <t>3º PV. PILOTIS - MERCADO E MASSAGEM</t>
        </is>
      </c>
      <c r="F3478" s="119" t="n">
        <v>46825</v>
      </c>
      <c r="G3478" s="119" t="n">
        <v>46832</v>
      </c>
      <c r="H3478" s="119" t="n">
        <v>46293</v>
      </c>
      <c r="I3478" s="4" t="n">
        <v>0</v>
      </c>
      <c r="J3478" s="4" t="n">
        <v>0</v>
      </c>
      <c r="K3478" s="4" t="n">
        <v>0</v>
      </c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B3479" s="4" t="n">
        <v>26744728</v>
      </c>
      <c r="C3479" s="4" t="inlineStr">
        <is>
          <t>FORRO</t>
        </is>
      </c>
      <c r="D3479" s="4" t="inlineStr">
        <is>
          <t>-</t>
        </is>
      </c>
      <c r="E3479" s="4" t="inlineStr">
        <is>
          <t>3º PV. PILOTIS - IS E VESTIÁRIOS</t>
        </is>
      </c>
      <c r="F3479" s="119" t="n">
        <v>46825</v>
      </c>
      <c r="G3479" s="119" t="n">
        <v>46832</v>
      </c>
      <c r="H3479" s="119" t="n">
        <v>46293</v>
      </c>
      <c r="I3479" s="4" t="n">
        <v>0</v>
      </c>
      <c r="J3479" s="4" t="n">
        <v>0</v>
      </c>
      <c r="K3479" s="4" t="n">
        <v>0</v>
      </c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B3480" s="4" t="n">
        <v>26254938</v>
      </c>
      <c r="C3480" s="4" t="inlineStr">
        <is>
          <t>PINTURA/TEXTURA DA FACHADA</t>
        </is>
      </c>
      <c r="D3480" s="4" t="inlineStr">
        <is>
          <t>-</t>
        </is>
      </c>
      <c r="E3480" s="4" t="inlineStr">
        <is>
          <t>FACHADA - OLYMPUS</t>
        </is>
      </c>
      <c r="F3480" s="119" t="n">
        <v>46825</v>
      </c>
      <c r="G3480" s="119" t="n">
        <v>46850</v>
      </c>
      <c r="H3480" s="119" t="n">
        <v>46293</v>
      </c>
      <c r="I3480" s="4" t="n">
        <v>0</v>
      </c>
      <c r="J3480" s="4" t="n">
        <v>0</v>
      </c>
      <c r="K3480" s="4" t="n">
        <v>0</v>
      </c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B3481" s="4" t="n">
        <v>29845889</v>
      </c>
      <c r="C3481" s="4" t="inlineStr">
        <is>
          <t>PRUMADA ELÉTRICA (CABOS)</t>
        </is>
      </c>
      <c r="D3481" s="4" t="inlineStr">
        <is>
          <t>-</t>
        </is>
      </c>
      <c r="E3481" s="4" t="inlineStr">
        <is>
          <t>3º PAV. - PILOTIS</t>
        </is>
      </c>
      <c r="F3481" s="119" t="n">
        <v>46827</v>
      </c>
      <c r="G3481" s="119" t="n">
        <v>46836</v>
      </c>
      <c r="H3481" s="119" t="n">
        <v>46293</v>
      </c>
      <c r="I3481" s="4" t="n">
        <v>0</v>
      </c>
      <c r="J3481" s="4" t="n">
        <v>0</v>
      </c>
      <c r="K3481" s="4" t="n">
        <v>0</v>
      </c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B3482" s="4" t="n">
        <v>26744701</v>
      </c>
      <c r="C3482" s="4" t="inlineStr">
        <is>
          <t>FIAÇÃO ELÉTRICA</t>
        </is>
      </c>
      <c r="D3482" s="4" t="inlineStr">
        <is>
          <t>-</t>
        </is>
      </c>
      <c r="E3482" s="4" t="inlineStr">
        <is>
          <t>3º PV. PILOTIS - HALL, ELEVADORES E CAIXA DE ESCADA</t>
        </is>
      </c>
      <c r="F3482" s="119" t="n">
        <v>46827</v>
      </c>
      <c r="G3482" s="119" t="n">
        <v>46834</v>
      </c>
      <c r="H3482" s="119" t="n">
        <v>46293</v>
      </c>
      <c r="I3482" s="4" t="n">
        <v>0</v>
      </c>
      <c r="J3482" s="4" t="n">
        <v>0</v>
      </c>
      <c r="K3482" s="4" t="n">
        <v>0</v>
      </c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B3483" s="4" t="n">
        <v>26743753</v>
      </c>
      <c r="C3483" s="4" t="inlineStr">
        <is>
          <t>LIMPEZA FINA</t>
        </is>
      </c>
      <c r="D3483" s="4" t="inlineStr">
        <is>
          <t>-</t>
        </is>
      </c>
      <c r="E3483" s="4" t="inlineStr">
        <is>
          <t>3º SUBSOLO</t>
        </is>
      </c>
      <c r="F3483" s="119" t="n">
        <v>46828</v>
      </c>
      <c r="G3483" s="119" t="n">
        <v>46841</v>
      </c>
      <c r="H3483" s="119" t="n">
        <v>46293</v>
      </c>
      <c r="I3483" s="4" t="n">
        <v>0</v>
      </c>
      <c r="J3483" s="4" t="n">
        <v>0</v>
      </c>
      <c r="K3483" s="4" t="n">
        <v>0</v>
      </c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B3484" s="4" t="n">
        <v>26744666</v>
      </c>
      <c r="C3484" s="4" t="inlineStr">
        <is>
          <t>IMPERMEABILIZAÇÃO</t>
        </is>
      </c>
      <c r="D3484" s="4" t="inlineStr">
        <is>
          <t>-</t>
        </is>
      </c>
      <c r="E3484" s="4" t="inlineStr">
        <is>
          <t>3º PV. PILOTIS - ACADEMIA E CIRCULAÇÃO</t>
        </is>
      </c>
      <c r="F3484" s="119" t="n">
        <v>46829</v>
      </c>
      <c r="G3484" s="119" t="n">
        <v>46839</v>
      </c>
      <c r="H3484" s="119" t="n">
        <v>46293</v>
      </c>
      <c r="I3484" s="4" t="n">
        <v>0</v>
      </c>
      <c r="J3484" s="4" t="n">
        <v>0</v>
      </c>
      <c r="K3484" s="4" t="n">
        <v>0</v>
      </c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B3485" s="4" t="n">
        <v>26743631</v>
      </c>
      <c r="C3485" s="4" t="inlineStr">
        <is>
          <t>LIMPEZA FINA</t>
        </is>
      </c>
      <c r="D3485" s="4" t="inlineStr">
        <is>
          <t>-</t>
        </is>
      </c>
      <c r="E3485" s="4" t="inlineStr">
        <is>
          <t>4º PAV.</t>
        </is>
      </c>
      <c r="F3485" s="119" t="n">
        <v>46832</v>
      </c>
      <c r="G3485" s="119" t="n">
        <v>46840</v>
      </c>
      <c r="H3485" s="119" t="n">
        <v>46293</v>
      </c>
      <c r="I3485" s="4" t="n">
        <v>0</v>
      </c>
      <c r="J3485" s="4" t="n">
        <v>0</v>
      </c>
      <c r="K3485" s="4" t="n">
        <v>0</v>
      </c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B3486" s="4" t="n">
        <v>26743593</v>
      </c>
      <c r="C3486" s="4" t="inlineStr">
        <is>
          <t>PINTURA 3º DEMÃO</t>
        </is>
      </c>
      <c r="D3486" s="4" t="inlineStr">
        <is>
          <t>-</t>
        </is>
      </c>
      <c r="E3486" s="4" t="inlineStr">
        <is>
          <t>5º PAV.</t>
        </is>
      </c>
      <c r="F3486" s="119" t="n">
        <v>46832</v>
      </c>
      <c r="G3486" s="119" t="n">
        <v>46840</v>
      </c>
      <c r="H3486" s="119" t="n">
        <v>46293</v>
      </c>
      <c r="I3486" s="4" t="n">
        <v>0</v>
      </c>
      <c r="J3486" s="4" t="n">
        <v>0</v>
      </c>
      <c r="K3486" s="4" t="n">
        <v>0</v>
      </c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B3487" s="4" t="n">
        <v>26743550</v>
      </c>
      <c r="C3487" s="4" t="inlineStr">
        <is>
          <t>METAIS</t>
        </is>
      </c>
      <c r="D3487" s="4" t="inlineStr">
        <is>
          <t>-</t>
        </is>
      </c>
      <c r="E3487" s="4" t="inlineStr">
        <is>
          <t>6º PAV.</t>
        </is>
      </c>
      <c r="F3487" s="119" t="n">
        <v>46832</v>
      </c>
      <c r="G3487" s="119" t="n">
        <v>46840</v>
      </c>
      <c r="H3487" s="119" t="n">
        <v>46293</v>
      </c>
      <c r="I3487" s="4" t="n">
        <v>0</v>
      </c>
      <c r="J3487" s="4" t="n">
        <v>0</v>
      </c>
      <c r="K3487" s="4" t="n">
        <v>0</v>
      </c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B3488" s="4" t="n">
        <v>26743572</v>
      </c>
      <c r="C3488" s="4" t="inlineStr">
        <is>
          <t>ACABAMENTOS ELÉTRICOS</t>
        </is>
      </c>
      <c r="D3488" s="4" t="inlineStr">
        <is>
          <t>-</t>
        </is>
      </c>
      <c r="E3488" s="4" t="inlineStr">
        <is>
          <t>6º PAV.</t>
        </is>
      </c>
      <c r="F3488" s="119" t="n">
        <v>46832</v>
      </c>
      <c r="G3488" s="119" t="n">
        <v>46840</v>
      </c>
      <c r="H3488" s="119" t="n">
        <v>46293</v>
      </c>
      <c r="I3488" s="4" t="n">
        <v>0</v>
      </c>
      <c r="J3488" s="4" t="n">
        <v>0</v>
      </c>
      <c r="K3488" s="4" t="n">
        <v>0</v>
      </c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B3489" s="4" t="n">
        <v>26743512</v>
      </c>
      <c r="C3489" s="4" t="inlineStr">
        <is>
          <t>PINTURA 2º DEMÃO</t>
        </is>
      </c>
      <c r="D3489" s="4" t="inlineStr">
        <is>
          <t>-</t>
        </is>
      </c>
      <c r="E3489" s="4" t="inlineStr">
        <is>
          <t>7º PAV.</t>
        </is>
      </c>
      <c r="F3489" s="119" t="n">
        <v>46832</v>
      </c>
      <c r="G3489" s="119" t="n">
        <v>46840</v>
      </c>
      <c r="H3489" s="119" t="n">
        <v>46293</v>
      </c>
      <c r="I3489" s="4" t="n">
        <v>0</v>
      </c>
      <c r="J3489" s="4" t="n">
        <v>0</v>
      </c>
      <c r="K3489" s="4" t="n">
        <v>0</v>
      </c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B3490" s="4" t="n">
        <v>26743477</v>
      </c>
      <c r="C3490" s="4" t="inlineStr">
        <is>
          <t>LIMPEZA GROSSA</t>
        </is>
      </c>
      <c r="D3490" s="4" t="inlineStr">
        <is>
          <t>-</t>
        </is>
      </c>
      <c r="E3490" s="4" t="inlineStr">
        <is>
          <t>8º PAV.</t>
        </is>
      </c>
      <c r="F3490" s="119" t="n">
        <v>46832</v>
      </c>
      <c r="G3490" s="119" t="n">
        <v>46840</v>
      </c>
      <c r="H3490" s="119" t="n">
        <v>46293</v>
      </c>
      <c r="I3490" s="4" t="n">
        <v>0</v>
      </c>
      <c r="J3490" s="4" t="n">
        <v>0</v>
      </c>
      <c r="K3490" s="4" t="n">
        <v>0</v>
      </c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B3491" s="4" t="n">
        <v>26743442</v>
      </c>
      <c r="C3491" s="4" t="inlineStr">
        <is>
          <t>LOUÇAS</t>
        </is>
      </c>
      <c r="D3491" s="4" t="inlineStr">
        <is>
          <t>-</t>
        </is>
      </c>
      <c r="E3491" s="4" t="inlineStr">
        <is>
          <t>9º PAV.</t>
        </is>
      </c>
      <c r="F3491" s="119" t="n">
        <v>46832</v>
      </c>
      <c r="G3491" s="119" t="n">
        <v>46840</v>
      </c>
      <c r="H3491" s="119" t="n">
        <v>46293</v>
      </c>
      <c r="I3491" s="4" t="n">
        <v>0</v>
      </c>
      <c r="J3491" s="4" t="n">
        <v>0</v>
      </c>
      <c r="K3491" s="4" t="n">
        <v>0</v>
      </c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B3492" s="4" t="n">
        <v>26743447</v>
      </c>
      <c r="C3492" s="4" t="inlineStr">
        <is>
          <t>DISJUNTORES / MIOLOS</t>
        </is>
      </c>
      <c r="D3492" s="4" t="inlineStr">
        <is>
          <t>-</t>
        </is>
      </c>
      <c r="E3492" s="4" t="inlineStr">
        <is>
          <t>9º PAV.</t>
        </is>
      </c>
      <c r="F3492" s="119" t="n">
        <v>46832</v>
      </c>
      <c r="G3492" s="119" t="n">
        <v>46840</v>
      </c>
      <c r="H3492" s="119" t="n">
        <v>46293</v>
      </c>
      <c r="I3492" s="4" t="n">
        <v>0</v>
      </c>
      <c r="J3492" s="4" t="n">
        <v>0</v>
      </c>
      <c r="K3492" s="4" t="n">
        <v>0</v>
      </c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B3493" s="4" t="n">
        <v>26743466</v>
      </c>
      <c r="C3493" s="4" t="inlineStr">
        <is>
          <t>COMUNICAÇÃO E ALARME</t>
        </is>
      </c>
      <c r="D3493" s="4" t="inlineStr">
        <is>
          <t>-</t>
        </is>
      </c>
      <c r="E3493" s="4" t="inlineStr">
        <is>
          <t>9º PAV.</t>
        </is>
      </c>
      <c r="F3493" s="119" t="n">
        <v>46832</v>
      </c>
      <c r="G3493" s="119" t="n">
        <v>46840</v>
      </c>
      <c r="H3493" s="119" t="n">
        <v>46293</v>
      </c>
      <c r="I3493" s="4" t="n">
        <v>0</v>
      </c>
      <c r="J3493" s="4" t="n">
        <v>0</v>
      </c>
      <c r="K3493" s="4" t="n">
        <v>0</v>
      </c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B3494" s="4" t="n">
        <v>26743404</v>
      </c>
      <c r="C3494" s="4" t="inlineStr">
        <is>
          <t>RODAPÉ MADEIRA / PVC</t>
        </is>
      </c>
      <c r="D3494" s="4" t="inlineStr">
        <is>
          <t>-</t>
        </is>
      </c>
      <c r="E3494" s="4" t="inlineStr">
        <is>
          <t>10º PAV.</t>
        </is>
      </c>
      <c r="F3494" s="119" t="n">
        <v>46832</v>
      </c>
      <c r="G3494" s="119" t="n">
        <v>46840</v>
      </c>
      <c r="H3494" s="119" t="n">
        <v>46293</v>
      </c>
      <c r="I3494" s="4" t="n">
        <v>0</v>
      </c>
      <c r="J3494" s="4" t="n">
        <v>0</v>
      </c>
      <c r="K3494" s="4" t="n">
        <v>0</v>
      </c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B3495" s="4" t="n">
        <v>26743397</v>
      </c>
      <c r="C3495" s="4" t="inlineStr">
        <is>
          <t>ESQUADRIA MADEIRA</t>
        </is>
      </c>
      <c r="D3495" s="4" t="inlineStr">
        <is>
          <t>-</t>
        </is>
      </c>
      <c r="E3495" s="4" t="inlineStr">
        <is>
          <t>11º PAV.</t>
        </is>
      </c>
      <c r="F3495" s="119" t="n">
        <v>46832</v>
      </c>
      <c r="G3495" s="119" t="n">
        <v>46840</v>
      </c>
      <c r="H3495" s="119" t="n">
        <v>46293</v>
      </c>
      <c r="I3495" s="4" t="n">
        <v>0</v>
      </c>
      <c r="J3495" s="4" t="n">
        <v>0</v>
      </c>
      <c r="K3495" s="4" t="n">
        <v>0</v>
      </c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B3496" s="4" t="n">
        <v>26743358</v>
      </c>
      <c r="C3496" s="4" t="inlineStr">
        <is>
          <t>PISO VINÍLICO / LAMINADO</t>
        </is>
      </c>
      <c r="D3496" s="4" t="inlineStr">
        <is>
          <t>-</t>
        </is>
      </c>
      <c r="E3496" s="4" t="inlineStr">
        <is>
          <t>12º PAV.</t>
        </is>
      </c>
      <c r="F3496" s="119" t="n">
        <v>46832</v>
      </c>
      <c r="G3496" s="119" t="n">
        <v>46840</v>
      </c>
      <c r="H3496" s="119" t="n">
        <v>46293</v>
      </c>
      <c r="I3496" s="4" t="n">
        <v>0</v>
      </c>
      <c r="J3496" s="4" t="n">
        <v>0</v>
      </c>
      <c r="K3496" s="4" t="n">
        <v>0</v>
      </c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B3497" s="4" t="n">
        <v>26743320</v>
      </c>
      <c r="C3497" s="4" t="inlineStr">
        <is>
          <t>ESQUADRIAS DE ALUMÍNIO</t>
        </is>
      </c>
      <c r="D3497" s="4" t="inlineStr">
        <is>
          <t>-</t>
        </is>
      </c>
      <c r="E3497" s="4" t="inlineStr">
        <is>
          <t>13º PAV.</t>
        </is>
      </c>
      <c r="F3497" s="119" t="n">
        <v>46832</v>
      </c>
      <c r="G3497" s="119" t="n">
        <v>46840</v>
      </c>
      <c r="H3497" s="119" t="n">
        <v>46293</v>
      </c>
      <c r="I3497" s="4" t="n">
        <v>0</v>
      </c>
      <c r="J3497" s="4" t="n">
        <v>0</v>
      </c>
      <c r="K3497" s="4" t="n">
        <v>0</v>
      </c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B3498" s="4" t="n">
        <v>26707581</v>
      </c>
      <c r="C3498" s="4" t="inlineStr">
        <is>
          <t>ESQUADRIA DE ALUMINIO</t>
        </is>
      </c>
      <c r="D3498" s="4" t="inlineStr">
        <is>
          <t>-</t>
        </is>
      </c>
      <c r="E3498" s="4" t="inlineStr">
        <is>
          <t>2º PV. - LOJA 08, 09 E 10</t>
        </is>
      </c>
      <c r="F3498" s="119" t="n">
        <v>46833</v>
      </c>
      <c r="G3498" s="119" t="n">
        <v>46853</v>
      </c>
      <c r="H3498" s="119" t="n">
        <v>46293</v>
      </c>
      <c r="I3498" s="4" t="n">
        <v>0</v>
      </c>
      <c r="J3498" s="4" t="n">
        <v>0</v>
      </c>
      <c r="K3498" s="4" t="n">
        <v>0</v>
      </c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B3499" s="4" t="n">
        <v>26745020</v>
      </c>
      <c r="C3499" s="4" t="inlineStr">
        <is>
          <t>PINTURA 2º DEMÃO</t>
        </is>
      </c>
      <c r="D3499" s="4" t="inlineStr">
        <is>
          <t>-</t>
        </is>
      </c>
      <c r="E3499" s="4" t="inlineStr">
        <is>
          <t>2º PV. - HALL, IS, ELEVADOR COMERCIAL</t>
        </is>
      </c>
      <c r="F3499" s="119" t="n">
        <v>46833</v>
      </c>
      <c r="G3499" s="119" t="n">
        <v>46842</v>
      </c>
      <c r="H3499" s="119" t="n">
        <v>46293</v>
      </c>
      <c r="I3499" s="4" t="n">
        <v>0</v>
      </c>
      <c r="J3499" s="4" t="n">
        <v>0</v>
      </c>
      <c r="K3499" s="4" t="n">
        <v>0</v>
      </c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B3500" s="4" t="n">
        <v>26744778</v>
      </c>
      <c r="C3500" s="4" t="inlineStr">
        <is>
          <t>ESQUADRIA DE ALUMINIO</t>
        </is>
      </c>
      <c r="D3500" s="4" t="inlineStr">
        <is>
          <t>-</t>
        </is>
      </c>
      <c r="E3500" s="4" t="inlineStr">
        <is>
          <t>3º PV. PILOTIS - GOURMET 1 E 2</t>
        </is>
      </c>
      <c r="F3500" s="119" t="n">
        <v>46833</v>
      </c>
      <c r="G3500" s="119" t="n">
        <v>46840</v>
      </c>
      <c r="H3500" s="119" t="n">
        <v>46293</v>
      </c>
      <c r="I3500" s="4" t="n">
        <v>0</v>
      </c>
      <c r="J3500" s="4" t="n">
        <v>0</v>
      </c>
      <c r="K3500" s="4" t="n">
        <v>0</v>
      </c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B3501" s="4" t="n">
        <v>26744768</v>
      </c>
      <c r="C3501" s="4" t="inlineStr">
        <is>
          <t>PINTURA 1º DEMÃO</t>
        </is>
      </c>
      <c r="D3501" s="4" t="inlineStr">
        <is>
          <t>-</t>
        </is>
      </c>
      <c r="E3501" s="4" t="inlineStr">
        <is>
          <t>3º PV. PILOTIS - MERCADO E MASSAGEM</t>
        </is>
      </c>
      <c r="F3501" s="119" t="n">
        <v>46833</v>
      </c>
      <c r="G3501" s="119" t="n">
        <v>46840</v>
      </c>
      <c r="H3501" s="119" t="n">
        <v>46293</v>
      </c>
      <c r="I3501" s="4" t="n">
        <v>0</v>
      </c>
      <c r="J3501" s="4" t="n">
        <v>0</v>
      </c>
      <c r="K3501" s="4" t="n">
        <v>0</v>
      </c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B3502" s="4" t="n">
        <v>26744729</v>
      </c>
      <c r="C3502" s="4" t="inlineStr">
        <is>
          <t>MASSA CORRIDA</t>
        </is>
      </c>
      <c r="D3502" s="4" t="inlineStr">
        <is>
          <t>-</t>
        </is>
      </c>
      <c r="E3502" s="4" t="inlineStr">
        <is>
          <t>3º PV. PILOTIS - IS E VESTIÁRIOS</t>
        </is>
      </c>
      <c r="F3502" s="119" t="n">
        <v>46833</v>
      </c>
      <c r="G3502" s="119" t="n">
        <v>46840</v>
      </c>
      <c r="H3502" s="119" t="n">
        <v>46293</v>
      </c>
      <c r="I3502" s="4" t="n">
        <v>0</v>
      </c>
      <c r="J3502" s="4" t="n">
        <v>0</v>
      </c>
      <c r="K3502" s="4" t="n">
        <v>0</v>
      </c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B3503" s="4" t="n">
        <v>26252337</v>
      </c>
      <c r="C3503" s="4" t="inlineStr">
        <is>
          <t>GRANITO FACHADA</t>
        </is>
      </c>
      <c r="D3503" s="4" t="inlineStr">
        <is>
          <t>-</t>
        </is>
      </c>
      <c r="E3503" s="4" t="inlineStr">
        <is>
          <t>FACHADA - CONCORDIA</t>
        </is>
      </c>
      <c r="F3503" s="119" t="n">
        <v>46833</v>
      </c>
      <c r="G3503" s="119" t="n">
        <v>46870</v>
      </c>
      <c r="H3503" s="119" t="n">
        <v>46293</v>
      </c>
      <c r="I3503" s="4" t="n">
        <v>0</v>
      </c>
      <c r="J3503" s="4" t="n">
        <v>0</v>
      </c>
      <c r="K3503" s="4" t="n">
        <v>0</v>
      </c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B3504" s="4" t="n">
        <v>26745188</v>
      </c>
      <c r="C3504" s="4" t="inlineStr">
        <is>
          <t>PINTURA 1º DEMÃO</t>
        </is>
      </c>
      <c r="D3504" s="4" t="inlineStr">
        <is>
          <t>-</t>
        </is>
      </c>
      <c r="E3504" s="4" t="inlineStr">
        <is>
          <t>5º SUBSOLO - ESCADA LATERAL</t>
        </is>
      </c>
      <c r="F3504" s="119" t="n">
        <v>46834</v>
      </c>
      <c r="G3504" s="119" t="n">
        <v>46843</v>
      </c>
      <c r="H3504" s="119" t="n">
        <v>46293</v>
      </c>
      <c r="I3504" s="4" t="n">
        <v>0</v>
      </c>
      <c r="J3504" s="4" t="n">
        <v>0</v>
      </c>
      <c r="K3504" s="4" t="n">
        <v>0</v>
      </c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B3505" s="4" t="n">
        <v>26707620</v>
      </c>
      <c r="C3505" s="4" t="inlineStr">
        <is>
          <t>PINTURA 2º DEMÃO</t>
        </is>
      </c>
      <c r="D3505" s="4" t="inlineStr">
        <is>
          <t>-</t>
        </is>
      </c>
      <c r="E3505" s="4" t="inlineStr">
        <is>
          <t>2º PV. - LOJA 04 E 05</t>
        </is>
      </c>
      <c r="F3505" s="119" t="n">
        <v>46834</v>
      </c>
      <c r="G3505" s="119" t="n">
        <v>46854</v>
      </c>
      <c r="H3505" s="119" t="n">
        <v>46293</v>
      </c>
      <c r="I3505" s="4" t="n">
        <v>0</v>
      </c>
      <c r="J3505" s="4" t="n">
        <v>0</v>
      </c>
      <c r="K3505" s="4" t="n">
        <v>0</v>
      </c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B3506" s="4" t="n">
        <v>26744992</v>
      </c>
      <c r="C3506" s="4" t="inlineStr">
        <is>
          <t>PINTURA 3º DEMÃO</t>
        </is>
      </c>
      <c r="D3506" s="4" t="inlineStr">
        <is>
          <t>-</t>
        </is>
      </c>
      <c r="E3506" s="4" t="inlineStr">
        <is>
          <t>5º SUBSOLO - HALL, ELEVADORES E CAIXA DE ESCADA</t>
        </is>
      </c>
      <c r="F3506" s="119" t="n">
        <v>46835</v>
      </c>
      <c r="G3506" s="119" t="n">
        <v>46846</v>
      </c>
      <c r="H3506" s="119" t="n">
        <v>46293</v>
      </c>
      <c r="I3506" s="4" t="n">
        <v>0</v>
      </c>
      <c r="J3506" s="4" t="n">
        <v>0</v>
      </c>
      <c r="K3506" s="4" t="n">
        <v>0</v>
      </c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B3507" s="4" t="n">
        <v>26744696</v>
      </c>
      <c r="C3507" s="4" t="inlineStr">
        <is>
          <t>FORRO</t>
        </is>
      </c>
      <c r="D3507" s="4" t="inlineStr">
        <is>
          <t>-</t>
        </is>
      </c>
      <c r="E3507" s="4" t="inlineStr">
        <is>
          <t>3º PV. PILOTIS - HALL, ELEVADORES E CAIXA DE ESCADA</t>
        </is>
      </c>
      <c r="F3507" s="119" t="n">
        <v>46835</v>
      </c>
      <c r="G3507" s="119" t="n">
        <v>46842</v>
      </c>
      <c r="H3507" s="119" t="n">
        <v>46293</v>
      </c>
      <c r="I3507" s="4" t="n">
        <v>0</v>
      </c>
      <c r="J3507" s="4" t="n">
        <v>0</v>
      </c>
      <c r="K3507" s="4" t="n">
        <v>0</v>
      </c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B3508" s="4" t="n">
        <v>26707640</v>
      </c>
      <c r="C3508" s="4" t="inlineStr">
        <is>
          <t>CHECKLIST</t>
        </is>
      </c>
      <c r="D3508" s="4" t="inlineStr">
        <is>
          <t>-</t>
        </is>
      </c>
      <c r="E3508" s="4" t="inlineStr">
        <is>
          <t>2º PV. - LOJA 01, 02 E 03</t>
        </is>
      </c>
      <c r="F3508" s="119" t="n">
        <v>46839</v>
      </c>
      <c r="G3508" s="119" t="n">
        <v>46850</v>
      </c>
      <c r="H3508" s="119" t="n">
        <v>46293</v>
      </c>
      <c r="I3508" s="4" t="n">
        <v>0</v>
      </c>
      <c r="J3508" s="4" t="n">
        <v>0</v>
      </c>
      <c r="K3508" s="4" t="n">
        <v>0</v>
      </c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B3509" s="4" t="n">
        <v>26743762</v>
      </c>
      <c r="C3509" s="4" t="inlineStr">
        <is>
          <t>PINTURA DE DEMARCAÇÃO DE VAGAS</t>
        </is>
      </c>
      <c r="D3509" s="4" t="inlineStr">
        <is>
          <t>-</t>
        </is>
      </c>
      <c r="E3509" s="4" t="inlineStr">
        <is>
          <t>4º SUBSOLO</t>
        </is>
      </c>
      <c r="F3509" s="119" t="n">
        <v>46840</v>
      </c>
      <c r="G3509" s="119" t="n">
        <v>46861</v>
      </c>
      <c r="H3509" s="119" t="n">
        <v>46293</v>
      </c>
      <c r="I3509" s="4" t="n">
        <v>0</v>
      </c>
      <c r="J3509" s="4" t="n">
        <v>0</v>
      </c>
      <c r="K3509" s="4" t="n">
        <v>0</v>
      </c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B3510" s="4" t="n">
        <v>26744667</v>
      </c>
      <c r="C3510" s="4" t="inlineStr">
        <is>
          <t>CONTRAPISO</t>
        </is>
      </c>
      <c r="D3510" s="4" t="inlineStr">
        <is>
          <t>-</t>
        </is>
      </c>
      <c r="E3510" s="4" t="inlineStr">
        <is>
          <t>3º PV. PILOTIS - ACADEMIA E CIRCULAÇÃO</t>
        </is>
      </c>
      <c r="F3510" s="119" t="n">
        <v>46840</v>
      </c>
      <c r="G3510" s="119" t="n">
        <v>46853</v>
      </c>
      <c r="H3510" s="119" t="n">
        <v>46293</v>
      </c>
      <c r="I3510" s="4" t="n">
        <v>0</v>
      </c>
      <c r="J3510" s="4" t="n">
        <v>0</v>
      </c>
      <c r="K3510" s="4" t="n">
        <v>0</v>
      </c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B3511" s="4" t="n">
        <v>26744779</v>
      </c>
      <c r="C3511" s="4" t="inlineStr">
        <is>
          <t>ESQUADRIA MADEIRA</t>
        </is>
      </c>
      <c r="D3511" s="4" t="inlineStr">
        <is>
          <t>-</t>
        </is>
      </c>
      <c r="E3511" s="4" t="inlineStr">
        <is>
          <t>3º PV. PILOTIS - GOURMET 1 E 2</t>
        </is>
      </c>
      <c r="F3511" s="119" t="n">
        <v>46841</v>
      </c>
      <c r="G3511" s="119" t="n">
        <v>46848</v>
      </c>
      <c r="H3511" s="119" t="n">
        <v>46293</v>
      </c>
      <c r="I3511" s="4" t="n">
        <v>0</v>
      </c>
      <c r="J3511" s="4" t="n">
        <v>0</v>
      </c>
      <c r="K3511" s="4" t="n">
        <v>0</v>
      </c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B3512" s="4" t="n">
        <v>26744746</v>
      </c>
      <c r="C3512" s="4" t="inlineStr">
        <is>
          <t>ESQUADRIA DE ALUMINIO</t>
        </is>
      </c>
      <c r="D3512" s="4" t="inlineStr">
        <is>
          <t>-</t>
        </is>
      </c>
      <c r="E3512" s="4" t="inlineStr">
        <is>
          <t>3º PV. PILOTIS - MERCADO E MASSAGEM</t>
        </is>
      </c>
      <c r="F3512" s="119" t="n">
        <v>46841</v>
      </c>
      <c r="G3512" s="119" t="n">
        <v>46848</v>
      </c>
      <c r="H3512" s="119" t="n">
        <v>46293</v>
      </c>
      <c r="I3512" s="4" t="n">
        <v>0</v>
      </c>
      <c r="J3512" s="4" t="n">
        <v>0</v>
      </c>
      <c r="K3512" s="4" t="n">
        <v>0</v>
      </c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B3513" s="4" t="n">
        <v>26744736</v>
      </c>
      <c r="C3513" s="4" t="inlineStr">
        <is>
          <t>PINTURA 1º DEMÃO</t>
        </is>
      </c>
      <c r="D3513" s="4" t="inlineStr">
        <is>
          <t>-</t>
        </is>
      </c>
      <c r="E3513" s="4" t="inlineStr">
        <is>
          <t>3º PV. PILOTIS - IS E VESTIÁRIOS</t>
        </is>
      </c>
      <c r="F3513" s="119" t="n">
        <v>46841</v>
      </c>
      <c r="G3513" s="119" t="n">
        <v>46848</v>
      </c>
      <c r="H3513" s="119" t="n">
        <v>46293</v>
      </c>
      <c r="I3513" s="4" t="n">
        <v>0</v>
      </c>
      <c r="J3513" s="4" t="n">
        <v>0</v>
      </c>
      <c r="K3513" s="4" t="n">
        <v>0</v>
      </c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B3514" s="4" t="n">
        <v>26743633</v>
      </c>
      <c r="C3514" s="4" t="inlineStr">
        <is>
          <t>CHECKLIST</t>
        </is>
      </c>
      <c r="D3514" s="4" t="inlineStr">
        <is>
          <t>-</t>
        </is>
      </c>
      <c r="E3514" s="4" t="inlineStr">
        <is>
          <t>4º PAV.</t>
        </is>
      </c>
      <c r="F3514" s="119" t="n">
        <v>46841</v>
      </c>
      <c r="G3514" s="119" t="n">
        <v>46849</v>
      </c>
      <c r="H3514" s="119" t="n">
        <v>46293</v>
      </c>
      <c r="I3514" s="4" t="n">
        <v>0</v>
      </c>
      <c r="J3514" s="4" t="n">
        <v>0</v>
      </c>
      <c r="K3514" s="4" t="n">
        <v>0</v>
      </c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B3515" s="4" t="n">
        <v>26743594</v>
      </c>
      <c r="C3515" s="4" t="inlineStr">
        <is>
          <t>LIMPEZA FINA</t>
        </is>
      </c>
      <c r="D3515" s="4" t="inlineStr">
        <is>
          <t>-</t>
        </is>
      </c>
      <c r="E3515" s="4" t="inlineStr">
        <is>
          <t>5º PAV.</t>
        </is>
      </c>
      <c r="F3515" s="119" t="n">
        <v>46841</v>
      </c>
      <c r="G3515" s="119" t="n">
        <v>46849</v>
      </c>
      <c r="H3515" s="119" t="n">
        <v>46293</v>
      </c>
      <c r="I3515" s="4" t="n">
        <v>0</v>
      </c>
      <c r="J3515" s="4" t="n">
        <v>0</v>
      </c>
      <c r="K3515" s="4" t="n">
        <v>0</v>
      </c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B3516" s="4" t="n">
        <v>26743556</v>
      </c>
      <c r="C3516" s="4" t="inlineStr">
        <is>
          <t>PINTURA 3º DEMÃO</t>
        </is>
      </c>
      <c r="D3516" s="4" t="inlineStr">
        <is>
          <t>-</t>
        </is>
      </c>
      <c r="E3516" s="4" t="inlineStr">
        <is>
          <t>6º PAV.</t>
        </is>
      </c>
      <c r="F3516" s="119" t="n">
        <v>46841</v>
      </c>
      <c r="G3516" s="119" t="n">
        <v>46849</v>
      </c>
      <c r="H3516" s="119" t="n">
        <v>46293</v>
      </c>
      <c r="I3516" s="4" t="n">
        <v>0</v>
      </c>
      <c r="J3516" s="4" t="n">
        <v>0</v>
      </c>
      <c r="K3516" s="4" t="n">
        <v>0</v>
      </c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B3517" s="4" t="n">
        <v>26743513</v>
      </c>
      <c r="C3517" s="4" t="inlineStr">
        <is>
          <t>METAIS</t>
        </is>
      </c>
      <c r="D3517" s="4" t="inlineStr">
        <is>
          <t>-</t>
        </is>
      </c>
      <c r="E3517" s="4" t="inlineStr">
        <is>
          <t>7º PAV.</t>
        </is>
      </c>
      <c r="F3517" s="119" t="n">
        <v>46841</v>
      </c>
      <c r="G3517" s="119" t="n">
        <v>46849</v>
      </c>
      <c r="H3517" s="119" t="n">
        <v>46293</v>
      </c>
      <c r="I3517" s="4" t="n">
        <v>0</v>
      </c>
      <c r="J3517" s="4" t="n">
        <v>0</v>
      </c>
      <c r="K3517" s="4" t="n">
        <v>0</v>
      </c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B3518" s="4" t="n">
        <v>26743535</v>
      </c>
      <c r="C3518" s="4" t="inlineStr">
        <is>
          <t>ACABAMENTOS ELÉTRICOS</t>
        </is>
      </c>
      <c r="D3518" s="4" t="inlineStr">
        <is>
          <t>-</t>
        </is>
      </c>
      <c r="E3518" s="4" t="inlineStr">
        <is>
          <t>7º PAV.</t>
        </is>
      </c>
      <c r="F3518" s="119" t="n">
        <v>46841</v>
      </c>
      <c r="G3518" s="119" t="n">
        <v>46849</v>
      </c>
      <c r="H3518" s="119" t="n">
        <v>46293</v>
      </c>
      <c r="I3518" s="4" t="n">
        <v>0</v>
      </c>
      <c r="J3518" s="4" t="n">
        <v>0</v>
      </c>
      <c r="K3518" s="4" t="n">
        <v>0</v>
      </c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B3519" s="4" t="n">
        <v>26743475</v>
      </c>
      <c r="C3519" s="4" t="inlineStr">
        <is>
          <t>PINTURA 2º DEMÃO</t>
        </is>
      </c>
      <c r="D3519" s="4" t="inlineStr">
        <is>
          <t>-</t>
        </is>
      </c>
      <c r="E3519" s="4" t="inlineStr">
        <is>
          <t>8º PAV.</t>
        </is>
      </c>
      <c r="F3519" s="119" t="n">
        <v>46841</v>
      </c>
      <c r="G3519" s="119" t="n">
        <v>46849</v>
      </c>
      <c r="H3519" s="119" t="n">
        <v>46293</v>
      </c>
      <c r="I3519" s="4" t="n">
        <v>0</v>
      </c>
      <c r="J3519" s="4" t="n">
        <v>0</v>
      </c>
      <c r="K3519" s="4" t="n">
        <v>0</v>
      </c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B3520" s="4" t="n">
        <v>26743440</v>
      </c>
      <c r="C3520" s="4" t="inlineStr">
        <is>
          <t>LIMPEZA GROSSA</t>
        </is>
      </c>
      <c r="D3520" s="4" t="inlineStr">
        <is>
          <t>-</t>
        </is>
      </c>
      <c r="E3520" s="4" t="inlineStr">
        <is>
          <t>9º PAV.</t>
        </is>
      </c>
      <c r="F3520" s="119" t="n">
        <v>46841</v>
      </c>
      <c r="G3520" s="119" t="n">
        <v>46849</v>
      </c>
      <c r="H3520" s="119" t="n">
        <v>46293</v>
      </c>
      <c r="I3520" s="4" t="n">
        <v>0</v>
      </c>
      <c r="J3520" s="4" t="n">
        <v>0</v>
      </c>
      <c r="K3520" s="4" t="n">
        <v>0</v>
      </c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B3521" s="4" t="n">
        <v>26743405</v>
      </c>
      <c r="C3521" s="4" t="inlineStr">
        <is>
          <t>LOUÇAS</t>
        </is>
      </c>
      <c r="D3521" s="4" t="inlineStr">
        <is>
          <t>-</t>
        </is>
      </c>
      <c r="E3521" s="4" t="inlineStr">
        <is>
          <t>10º PAV.</t>
        </is>
      </c>
      <c r="F3521" s="119" t="n">
        <v>46841</v>
      </c>
      <c r="G3521" s="119" t="n">
        <v>46849</v>
      </c>
      <c r="H3521" s="119" t="n">
        <v>46293</v>
      </c>
      <c r="I3521" s="4" t="n">
        <v>0</v>
      </c>
      <c r="J3521" s="4" t="n">
        <v>0</v>
      </c>
      <c r="K3521" s="4" t="n">
        <v>0</v>
      </c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B3522" s="4" t="n">
        <v>26743410</v>
      </c>
      <c r="C3522" s="4" t="inlineStr">
        <is>
          <t>DISJUNTORES / MIOLOS</t>
        </is>
      </c>
      <c r="D3522" s="4" t="inlineStr">
        <is>
          <t>-</t>
        </is>
      </c>
      <c r="E3522" s="4" t="inlineStr">
        <is>
          <t>10º PAV.</t>
        </is>
      </c>
      <c r="F3522" s="119" t="n">
        <v>46841</v>
      </c>
      <c r="G3522" s="119" t="n">
        <v>46849</v>
      </c>
      <c r="H3522" s="119" t="n">
        <v>46293</v>
      </c>
      <c r="I3522" s="4" t="n">
        <v>0</v>
      </c>
      <c r="J3522" s="4" t="n">
        <v>0</v>
      </c>
      <c r="K3522" s="4" t="n">
        <v>0</v>
      </c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B3523" s="4" t="n">
        <v>26743429</v>
      </c>
      <c r="C3523" s="4" t="inlineStr">
        <is>
          <t>COMUNICAÇÃO E ALARME</t>
        </is>
      </c>
      <c r="D3523" s="4" t="inlineStr">
        <is>
          <t>-</t>
        </is>
      </c>
      <c r="E3523" s="4" t="inlineStr">
        <is>
          <t>10º PAV.</t>
        </is>
      </c>
      <c r="F3523" s="119" t="n">
        <v>46841</v>
      </c>
      <c r="G3523" s="119" t="n">
        <v>46849</v>
      </c>
      <c r="H3523" s="119" t="n">
        <v>46293</v>
      </c>
      <c r="I3523" s="4" t="n">
        <v>0</v>
      </c>
      <c r="J3523" s="4" t="n">
        <v>0</v>
      </c>
      <c r="K3523" s="4" t="n">
        <v>0</v>
      </c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B3524" s="4" t="n">
        <v>26743367</v>
      </c>
      <c r="C3524" s="4" t="inlineStr">
        <is>
          <t>RODAPÉ MADEIRA / PVC</t>
        </is>
      </c>
      <c r="D3524" s="4" t="inlineStr">
        <is>
          <t>-</t>
        </is>
      </c>
      <c r="E3524" s="4" t="inlineStr">
        <is>
          <t>11º PAV.</t>
        </is>
      </c>
      <c r="F3524" s="119" t="n">
        <v>46841</v>
      </c>
      <c r="G3524" s="119" t="n">
        <v>46849</v>
      </c>
      <c r="H3524" s="119" t="n">
        <v>46293</v>
      </c>
      <c r="I3524" s="4" t="n">
        <v>0</v>
      </c>
      <c r="J3524" s="4" t="n">
        <v>0</v>
      </c>
      <c r="K3524" s="4" t="n">
        <v>0</v>
      </c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B3525" s="4" t="n">
        <v>26743360</v>
      </c>
      <c r="C3525" s="4" t="inlineStr">
        <is>
          <t>ESQUADRIA MADEIRA</t>
        </is>
      </c>
      <c r="D3525" s="4" t="inlineStr">
        <is>
          <t>-</t>
        </is>
      </c>
      <c r="E3525" s="4" t="inlineStr">
        <is>
          <t>12º PAV.</t>
        </is>
      </c>
      <c r="F3525" s="119" t="n">
        <v>46841</v>
      </c>
      <c r="G3525" s="119" t="n">
        <v>46849</v>
      </c>
      <c r="H3525" s="119" t="n">
        <v>46293</v>
      </c>
      <c r="I3525" s="4" t="n">
        <v>0</v>
      </c>
      <c r="J3525" s="4" t="n">
        <v>0</v>
      </c>
      <c r="K3525" s="4" t="n">
        <v>0</v>
      </c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B3526" s="4" t="n">
        <v>26743321</v>
      </c>
      <c r="C3526" s="4" t="inlineStr">
        <is>
          <t>PISO VINÍLICO / LAMINADO</t>
        </is>
      </c>
      <c r="D3526" s="4" t="inlineStr">
        <is>
          <t>-</t>
        </is>
      </c>
      <c r="E3526" s="4" t="inlineStr">
        <is>
          <t>13º PAV.</t>
        </is>
      </c>
      <c r="F3526" s="119" t="n">
        <v>46841</v>
      </c>
      <c r="G3526" s="119" t="n">
        <v>46849</v>
      </c>
      <c r="H3526" s="119" t="n">
        <v>46293</v>
      </c>
      <c r="I3526" s="4" t="n">
        <v>0</v>
      </c>
      <c r="J3526" s="4" t="n">
        <v>0</v>
      </c>
      <c r="K3526" s="4" t="n">
        <v>0</v>
      </c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B3527" s="4" t="n">
        <v>26743283</v>
      </c>
      <c r="C3527" s="4" t="inlineStr">
        <is>
          <t>ESQUADRIAS DE ALUMÍNIO</t>
        </is>
      </c>
      <c r="D3527" s="4" t="inlineStr">
        <is>
          <t>-</t>
        </is>
      </c>
      <c r="E3527" s="4" t="inlineStr">
        <is>
          <t>14º PAV.</t>
        </is>
      </c>
      <c r="F3527" s="119" t="n">
        <v>46841</v>
      </c>
      <c r="G3527" s="119" t="n">
        <v>46849</v>
      </c>
      <c r="H3527" s="119" t="n">
        <v>46293</v>
      </c>
      <c r="I3527" s="4" t="n">
        <v>0</v>
      </c>
      <c r="J3527" s="4" t="n">
        <v>0</v>
      </c>
      <c r="K3527" s="4" t="n">
        <v>0</v>
      </c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B3528" s="4" t="n">
        <v>26252390</v>
      </c>
      <c r="C3528" s="4" t="inlineStr">
        <is>
          <t>GRANITO FACHADA</t>
        </is>
      </c>
      <c r="D3528" s="4" t="inlineStr">
        <is>
          <t>-</t>
        </is>
      </c>
      <c r="E3528" s="4" t="inlineStr">
        <is>
          <t>FACHADA - VALE DO SERENO</t>
        </is>
      </c>
      <c r="F3528" s="119" t="n">
        <v>46841</v>
      </c>
      <c r="G3528" s="119" t="n">
        <v>46954</v>
      </c>
      <c r="H3528" s="119" t="n">
        <v>46293</v>
      </c>
      <c r="I3528" s="4" t="n">
        <v>0</v>
      </c>
      <c r="J3528" s="4" t="n">
        <v>0</v>
      </c>
      <c r="K3528" s="4" t="n">
        <v>0</v>
      </c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B3529" s="4" t="n">
        <v>26743754</v>
      </c>
      <c r="C3529" s="4" t="inlineStr">
        <is>
          <t>CHECKLIST</t>
        </is>
      </c>
      <c r="D3529" s="4" t="inlineStr">
        <is>
          <t>-</t>
        </is>
      </c>
      <c r="E3529" s="4" t="inlineStr">
        <is>
          <t>3º SUBSOLO</t>
        </is>
      </c>
      <c r="F3529" s="119" t="n">
        <v>46842</v>
      </c>
      <c r="G3529" s="119" t="n">
        <v>46855</v>
      </c>
      <c r="H3529" s="119" t="n">
        <v>46293</v>
      </c>
      <c r="I3529" s="4" t="n">
        <v>0</v>
      </c>
      <c r="J3529" s="4" t="n">
        <v>0</v>
      </c>
      <c r="K3529" s="4" t="n">
        <v>0</v>
      </c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B3530" s="4" t="n">
        <v>26707601</v>
      </c>
      <c r="C3530" s="4" t="inlineStr">
        <is>
          <t>LIMPEZA GROSSA</t>
        </is>
      </c>
      <c r="D3530" s="4" t="inlineStr">
        <is>
          <t>-</t>
        </is>
      </c>
      <c r="E3530" s="4" t="inlineStr">
        <is>
          <t>2º PV. - LOJA 06, 07</t>
        </is>
      </c>
      <c r="F3530" s="119" t="n">
        <v>46843</v>
      </c>
      <c r="G3530" s="119" t="n">
        <v>46867</v>
      </c>
      <c r="H3530" s="119" t="n">
        <v>46293</v>
      </c>
      <c r="I3530" s="4" t="n">
        <v>0</v>
      </c>
      <c r="J3530" s="4" t="n">
        <v>0</v>
      </c>
      <c r="K3530" s="4" t="n">
        <v>0</v>
      </c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B3531" s="4" t="n">
        <v>26707596</v>
      </c>
      <c r="C3531" s="4" t="inlineStr">
        <is>
          <t>COMUNICAÇÃO E ALARME</t>
        </is>
      </c>
      <c r="D3531" s="4" t="inlineStr">
        <is>
          <t>-</t>
        </is>
      </c>
      <c r="E3531" s="4" t="inlineStr">
        <is>
          <t>2º PV. - LOJA 06, 07</t>
        </is>
      </c>
      <c r="F3531" s="119" t="n">
        <v>46843</v>
      </c>
      <c r="G3531" s="119" t="n">
        <v>46867</v>
      </c>
      <c r="H3531" s="119" t="n">
        <v>46293</v>
      </c>
      <c r="I3531" s="4" t="n">
        <v>0</v>
      </c>
      <c r="J3531" s="4" t="n">
        <v>0</v>
      </c>
      <c r="K3531" s="4" t="n">
        <v>0</v>
      </c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B3532" s="4" t="n">
        <v>26745021</v>
      </c>
      <c r="C3532" s="4" t="inlineStr">
        <is>
          <t>ACABAMENTOS ELÉTRICOS</t>
        </is>
      </c>
      <c r="D3532" s="4" t="inlineStr">
        <is>
          <t>-</t>
        </is>
      </c>
      <c r="E3532" s="4" t="inlineStr">
        <is>
          <t>2º PV. - HALL, IS, ELEVADOR COMERCIAL</t>
        </is>
      </c>
      <c r="F3532" s="119" t="n">
        <v>46843</v>
      </c>
      <c r="G3532" s="119" t="n">
        <v>46856</v>
      </c>
      <c r="H3532" s="119" t="n">
        <v>46293</v>
      </c>
      <c r="I3532" s="4" t="n">
        <v>0</v>
      </c>
      <c r="J3532" s="4" t="n">
        <v>0</v>
      </c>
      <c r="K3532" s="4" t="n">
        <v>0</v>
      </c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B3533" s="4" t="n">
        <v>26744697</v>
      </c>
      <c r="C3533" s="4" t="inlineStr">
        <is>
          <t>MASSA CORRIDA</t>
        </is>
      </c>
      <c r="D3533" s="4" t="inlineStr">
        <is>
          <t>-</t>
        </is>
      </c>
      <c r="E3533" s="4" t="inlineStr">
        <is>
          <t>3º PV. PILOTIS - HALL, ELEVADORES E CAIXA DE ESCADA</t>
        </is>
      </c>
      <c r="F3533" s="119" t="n">
        <v>46843</v>
      </c>
      <c r="G3533" s="119" t="n">
        <v>46850</v>
      </c>
      <c r="H3533" s="119" t="n">
        <v>46293</v>
      </c>
      <c r="I3533" s="4" t="n">
        <v>0</v>
      </c>
      <c r="J3533" s="4" t="n">
        <v>0</v>
      </c>
      <c r="K3533" s="4" t="n">
        <v>0</v>
      </c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B3534" s="4" t="n">
        <v>26745189</v>
      </c>
      <c r="C3534" s="4" t="inlineStr">
        <is>
          <t>ESQUADRIA DE ALUMINIO</t>
        </is>
      </c>
      <c r="D3534" s="4" t="inlineStr">
        <is>
          <t>-</t>
        </is>
      </c>
      <c r="E3534" s="4" t="inlineStr">
        <is>
          <t>5º SUBSOLO - ESCADA LATERAL</t>
        </is>
      </c>
      <c r="F3534" s="119" t="n">
        <v>46846</v>
      </c>
      <c r="G3534" s="119" t="n">
        <v>46855</v>
      </c>
      <c r="H3534" s="119" t="n">
        <v>46293</v>
      </c>
      <c r="I3534" s="4" t="n">
        <v>0</v>
      </c>
      <c r="J3534" s="4" t="n">
        <v>0</v>
      </c>
      <c r="K3534" s="4" t="n">
        <v>0</v>
      </c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B3535" s="4" t="n">
        <v>26744993</v>
      </c>
      <c r="C3535" s="4" t="inlineStr">
        <is>
          <t>LIMPEZA FINA</t>
        </is>
      </c>
      <c r="D3535" s="4" t="inlineStr">
        <is>
          <t>-</t>
        </is>
      </c>
      <c r="E3535" s="4" t="inlineStr">
        <is>
          <t>5º SUBSOLO - HALL, ELEVADORES E CAIXA DE ESCADA</t>
        </is>
      </c>
      <c r="F3535" s="119" t="n">
        <v>46847</v>
      </c>
      <c r="G3535" s="119" t="n">
        <v>46856</v>
      </c>
      <c r="H3535" s="119" t="n">
        <v>46293</v>
      </c>
      <c r="I3535" s="4" t="n">
        <v>0</v>
      </c>
      <c r="J3535" s="4" t="n">
        <v>0</v>
      </c>
      <c r="K3535" s="4" t="n">
        <v>0</v>
      </c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B3536" s="4" t="n">
        <v>26743776</v>
      </c>
      <c r="C3536" s="4" t="inlineStr">
        <is>
          <t>LIMPEZA GROSSA</t>
        </is>
      </c>
      <c r="D3536" s="4" t="inlineStr">
        <is>
          <t>-</t>
        </is>
      </c>
      <c r="E3536" s="4" t="inlineStr">
        <is>
          <t>5º SUBSOLO</t>
        </is>
      </c>
      <c r="F3536" s="119" t="n">
        <v>46849</v>
      </c>
      <c r="G3536" s="119" t="n">
        <v>46871</v>
      </c>
      <c r="H3536" s="119" t="n">
        <v>46293</v>
      </c>
      <c r="I3536" s="4" t="n">
        <v>0</v>
      </c>
      <c r="J3536" s="4" t="n">
        <v>0</v>
      </c>
      <c r="K3536" s="4" t="n">
        <v>0</v>
      </c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B3537" s="4" t="n">
        <v>26744780</v>
      </c>
      <c r="C3537" s="4" t="inlineStr">
        <is>
          <t>RODAPÉ MADEIRA / PVC</t>
        </is>
      </c>
      <c r="D3537" s="4" t="inlineStr">
        <is>
          <t>-</t>
        </is>
      </c>
      <c r="E3537" s="4" t="inlineStr">
        <is>
          <t>3º PV. PILOTIS - GOURMET 1 E 2</t>
        </is>
      </c>
      <c r="F3537" s="119" t="n">
        <v>46849</v>
      </c>
      <c r="G3537" s="119" t="n">
        <v>46856</v>
      </c>
      <c r="H3537" s="119" t="n">
        <v>46293</v>
      </c>
      <c r="I3537" s="4" t="n">
        <v>0</v>
      </c>
      <c r="J3537" s="4" t="n">
        <v>0</v>
      </c>
      <c r="K3537" s="4" t="n">
        <v>0</v>
      </c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B3538" s="4" t="n">
        <v>26744747</v>
      </c>
      <c r="C3538" s="4" t="inlineStr">
        <is>
          <t>ESQUADRIA MADEIRA</t>
        </is>
      </c>
      <c r="D3538" s="4" t="inlineStr">
        <is>
          <t>-</t>
        </is>
      </c>
      <c r="E3538" s="4" t="inlineStr">
        <is>
          <t>3º PV. PILOTIS - MERCADO E MASSAGEM</t>
        </is>
      </c>
      <c r="F3538" s="119" t="n">
        <v>46849</v>
      </c>
      <c r="G3538" s="119" t="n">
        <v>46856</v>
      </c>
      <c r="H3538" s="119" t="n">
        <v>46293</v>
      </c>
      <c r="I3538" s="4" t="n">
        <v>0</v>
      </c>
      <c r="J3538" s="4" t="n">
        <v>0</v>
      </c>
      <c r="K3538" s="4" t="n">
        <v>0</v>
      </c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B3539" s="4" t="n">
        <v>26744714</v>
      </c>
      <c r="C3539" s="4" t="inlineStr">
        <is>
          <t>ESQUADRIA DE ALUMINIO</t>
        </is>
      </c>
      <c r="D3539" s="4" t="inlineStr">
        <is>
          <t>-</t>
        </is>
      </c>
      <c r="E3539" s="4" t="inlineStr">
        <is>
          <t>3º PV. PILOTIS - IS E VESTIÁRIOS</t>
        </is>
      </c>
      <c r="F3539" s="119" t="n">
        <v>46849</v>
      </c>
      <c r="G3539" s="119" t="n">
        <v>46856</v>
      </c>
      <c r="H3539" s="119" t="n">
        <v>46293</v>
      </c>
      <c r="I3539" s="4" t="n">
        <v>0</v>
      </c>
      <c r="J3539" s="4" t="n">
        <v>0</v>
      </c>
      <c r="K3539" s="4" t="n">
        <v>0</v>
      </c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B3540" s="4" t="n">
        <v>30432999</v>
      </c>
      <c r="C3540" s="4" t="inlineStr">
        <is>
          <t>VISTORIA APTOS</t>
        </is>
      </c>
      <c r="D3540" s="4" t="inlineStr">
        <is>
          <t>-</t>
        </is>
      </c>
      <c r="E3540" s="4" t="inlineStr">
        <is>
          <t>4º PAV.</t>
        </is>
      </c>
      <c r="F3540" s="119" t="n">
        <v>46850</v>
      </c>
      <c r="G3540" s="119" t="n">
        <v>46861</v>
      </c>
      <c r="H3540" s="119" t="n">
        <v>46293</v>
      </c>
      <c r="I3540" s="4" t="n">
        <v>0</v>
      </c>
      <c r="J3540" s="4" t="n">
        <v>0</v>
      </c>
      <c r="K3540" s="4" t="n">
        <v>0</v>
      </c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B3541" s="4" t="n">
        <v>26743596</v>
      </c>
      <c r="C3541" s="4" t="inlineStr">
        <is>
          <t>CHECKLIST</t>
        </is>
      </c>
      <c r="D3541" s="4" t="inlineStr">
        <is>
          <t>-</t>
        </is>
      </c>
      <c r="E3541" s="4" t="inlineStr">
        <is>
          <t>5º PAV.</t>
        </is>
      </c>
      <c r="F3541" s="119" t="n">
        <v>46850</v>
      </c>
      <c r="G3541" s="119" t="n">
        <v>46861</v>
      </c>
      <c r="H3541" s="119" t="n">
        <v>46293</v>
      </c>
      <c r="I3541" s="4" t="n">
        <v>0</v>
      </c>
      <c r="J3541" s="4" t="n">
        <v>0</v>
      </c>
      <c r="K3541" s="4" t="n">
        <v>0</v>
      </c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B3542" s="4" t="n">
        <v>26743557</v>
      </c>
      <c r="C3542" s="4" t="inlineStr">
        <is>
          <t>LIMPEZA FINA</t>
        </is>
      </c>
      <c r="D3542" s="4" t="inlineStr">
        <is>
          <t>-</t>
        </is>
      </c>
      <c r="E3542" s="4" t="inlineStr">
        <is>
          <t>6º PAV.</t>
        </is>
      </c>
      <c r="F3542" s="119" t="n">
        <v>46850</v>
      </c>
      <c r="G3542" s="119" t="n">
        <v>46861</v>
      </c>
      <c r="H3542" s="119" t="n">
        <v>46293</v>
      </c>
      <c r="I3542" s="4" t="n">
        <v>0</v>
      </c>
      <c r="J3542" s="4" t="n">
        <v>0</v>
      </c>
      <c r="K3542" s="4" t="n">
        <v>0</v>
      </c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B3543" s="4" t="n">
        <v>26743519</v>
      </c>
      <c r="C3543" s="4" t="inlineStr">
        <is>
          <t>PINTURA 3º DEMÃO</t>
        </is>
      </c>
      <c r="D3543" s="4" t="inlineStr">
        <is>
          <t>-</t>
        </is>
      </c>
      <c r="E3543" s="4" t="inlineStr">
        <is>
          <t>7º PAV.</t>
        </is>
      </c>
      <c r="F3543" s="119" t="n">
        <v>46850</v>
      </c>
      <c r="G3543" s="119" t="n">
        <v>46861</v>
      </c>
      <c r="H3543" s="119" t="n">
        <v>46293</v>
      </c>
      <c r="I3543" s="4" t="n">
        <v>0</v>
      </c>
      <c r="J3543" s="4" t="n">
        <v>0</v>
      </c>
      <c r="K3543" s="4" t="n">
        <v>0</v>
      </c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B3544" s="4" t="n">
        <v>26743476</v>
      </c>
      <c r="C3544" s="4" t="inlineStr">
        <is>
          <t>METAIS</t>
        </is>
      </c>
      <c r="D3544" s="4" t="inlineStr">
        <is>
          <t>-</t>
        </is>
      </c>
      <c r="E3544" s="4" t="inlineStr">
        <is>
          <t>8º PAV.</t>
        </is>
      </c>
      <c r="F3544" s="119" t="n">
        <v>46850</v>
      </c>
      <c r="G3544" s="119" t="n">
        <v>46861</v>
      </c>
      <c r="H3544" s="119" t="n">
        <v>46293</v>
      </c>
      <c r="I3544" s="4" t="n">
        <v>0</v>
      </c>
      <c r="J3544" s="4" t="n">
        <v>0</v>
      </c>
      <c r="K3544" s="4" t="n">
        <v>0</v>
      </c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B3545" s="4" t="n">
        <v>26743498</v>
      </c>
      <c r="C3545" s="4" t="inlineStr">
        <is>
          <t>ACABAMENTOS ELÉTRICOS</t>
        </is>
      </c>
      <c r="D3545" s="4" t="inlineStr">
        <is>
          <t>-</t>
        </is>
      </c>
      <c r="E3545" s="4" t="inlineStr">
        <is>
          <t>8º PAV.</t>
        </is>
      </c>
      <c r="F3545" s="119" t="n">
        <v>46850</v>
      </c>
      <c r="G3545" s="119" t="n">
        <v>46861</v>
      </c>
      <c r="H3545" s="119" t="n">
        <v>46293</v>
      </c>
      <c r="I3545" s="4" t="n">
        <v>0</v>
      </c>
      <c r="J3545" s="4" t="n">
        <v>0</v>
      </c>
      <c r="K3545" s="4" t="n">
        <v>0</v>
      </c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B3546" s="4" t="n">
        <v>26743438</v>
      </c>
      <c r="C3546" s="4" t="inlineStr">
        <is>
          <t>PINTURA 2º DEMÃO</t>
        </is>
      </c>
      <c r="D3546" s="4" t="inlineStr">
        <is>
          <t>-</t>
        </is>
      </c>
      <c r="E3546" s="4" t="inlineStr">
        <is>
          <t>9º PAV.</t>
        </is>
      </c>
      <c r="F3546" s="119" t="n">
        <v>46850</v>
      </c>
      <c r="G3546" s="119" t="n">
        <v>46861</v>
      </c>
      <c r="H3546" s="119" t="n">
        <v>46293</v>
      </c>
      <c r="I3546" s="4" t="n">
        <v>0</v>
      </c>
      <c r="J3546" s="4" t="n">
        <v>0</v>
      </c>
      <c r="K3546" s="4" t="n">
        <v>0</v>
      </c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B3547" s="4" t="n">
        <v>26743403</v>
      </c>
      <c r="C3547" s="4" t="inlineStr">
        <is>
          <t>LIMPEZA GROSSA</t>
        </is>
      </c>
      <c r="D3547" s="4" t="inlineStr">
        <is>
          <t>-</t>
        </is>
      </c>
      <c r="E3547" s="4" t="inlineStr">
        <is>
          <t>10º PAV.</t>
        </is>
      </c>
      <c r="F3547" s="119" t="n">
        <v>46850</v>
      </c>
      <c r="G3547" s="119" t="n">
        <v>46861</v>
      </c>
      <c r="H3547" s="119" t="n">
        <v>46293</v>
      </c>
      <c r="I3547" s="4" t="n">
        <v>0</v>
      </c>
      <c r="J3547" s="4" t="n">
        <v>0</v>
      </c>
      <c r="K3547" s="4" t="n">
        <v>0</v>
      </c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B3548" s="4" t="n">
        <v>26743368</v>
      </c>
      <c r="C3548" s="4" t="inlineStr">
        <is>
          <t>LOUÇAS</t>
        </is>
      </c>
      <c r="D3548" s="4" t="inlineStr">
        <is>
          <t>-</t>
        </is>
      </c>
      <c r="E3548" s="4" t="inlineStr">
        <is>
          <t>11º PAV.</t>
        </is>
      </c>
      <c r="F3548" s="119" t="n">
        <v>46850</v>
      </c>
      <c r="G3548" s="119" t="n">
        <v>46861</v>
      </c>
      <c r="H3548" s="119" t="n">
        <v>46293</v>
      </c>
      <c r="I3548" s="4" t="n">
        <v>0</v>
      </c>
      <c r="J3548" s="4" t="n">
        <v>0</v>
      </c>
      <c r="K3548" s="4" t="n">
        <v>0</v>
      </c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B3549" s="4" t="n">
        <v>26743373</v>
      </c>
      <c r="C3549" s="4" t="inlineStr">
        <is>
          <t>DISJUNTORES / MIOLOS</t>
        </is>
      </c>
      <c r="D3549" s="4" t="inlineStr">
        <is>
          <t>-</t>
        </is>
      </c>
      <c r="E3549" s="4" t="inlineStr">
        <is>
          <t>11º PAV.</t>
        </is>
      </c>
      <c r="F3549" s="119" t="n">
        <v>46850</v>
      </c>
      <c r="G3549" s="119" t="n">
        <v>46861</v>
      </c>
      <c r="H3549" s="119" t="n">
        <v>46293</v>
      </c>
      <c r="I3549" s="4" t="n">
        <v>0</v>
      </c>
      <c r="J3549" s="4" t="n">
        <v>0</v>
      </c>
      <c r="K3549" s="4" t="n">
        <v>0</v>
      </c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B3550" s="4" t="n">
        <v>26743392</v>
      </c>
      <c r="C3550" s="4" t="inlineStr">
        <is>
          <t>COMUNICAÇÃO E ALARME</t>
        </is>
      </c>
      <c r="D3550" s="4" t="inlineStr">
        <is>
          <t>-</t>
        </is>
      </c>
      <c r="E3550" s="4" t="inlineStr">
        <is>
          <t>11º PAV.</t>
        </is>
      </c>
      <c r="F3550" s="119" t="n">
        <v>46850</v>
      </c>
      <c r="G3550" s="119" t="n">
        <v>46861</v>
      </c>
      <c r="H3550" s="119" t="n">
        <v>46293</v>
      </c>
      <c r="I3550" s="4" t="n">
        <v>0</v>
      </c>
      <c r="J3550" s="4" t="n">
        <v>0</v>
      </c>
      <c r="K3550" s="4" t="n">
        <v>0</v>
      </c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B3551" s="4" t="n">
        <v>26743330</v>
      </c>
      <c r="C3551" s="4" t="inlineStr">
        <is>
          <t>RODAPÉ MADEIRA / PVC</t>
        </is>
      </c>
      <c r="D3551" s="4" t="inlineStr">
        <is>
          <t>-</t>
        </is>
      </c>
      <c r="E3551" s="4" t="inlineStr">
        <is>
          <t>12º PAV.</t>
        </is>
      </c>
      <c r="F3551" s="119" t="n">
        <v>46850</v>
      </c>
      <c r="G3551" s="119" t="n">
        <v>46861</v>
      </c>
      <c r="H3551" s="119" t="n">
        <v>46293</v>
      </c>
      <c r="I3551" s="4" t="n">
        <v>0</v>
      </c>
      <c r="J3551" s="4" t="n">
        <v>0</v>
      </c>
      <c r="K3551" s="4" t="n">
        <v>0</v>
      </c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B3552" s="4" t="n">
        <v>26743323</v>
      </c>
      <c r="C3552" s="4" t="inlineStr">
        <is>
          <t>ESQUADRIA MADEIRA</t>
        </is>
      </c>
      <c r="D3552" s="4" t="inlineStr">
        <is>
          <t>-</t>
        </is>
      </c>
      <c r="E3552" s="4" t="inlineStr">
        <is>
          <t>13º PAV.</t>
        </is>
      </c>
      <c r="F3552" s="119" t="n">
        <v>46850</v>
      </c>
      <c r="G3552" s="119" t="n">
        <v>46861</v>
      </c>
      <c r="H3552" s="119" t="n">
        <v>46293</v>
      </c>
      <c r="I3552" s="4" t="n">
        <v>0</v>
      </c>
      <c r="J3552" s="4" t="n">
        <v>0</v>
      </c>
      <c r="K3552" s="4" t="n">
        <v>0</v>
      </c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B3553" s="4" t="n">
        <v>26743284</v>
      </c>
      <c r="C3553" s="4" t="inlineStr">
        <is>
          <t>PISO VINÍLICO / LAMINADO</t>
        </is>
      </c>
      <c r="D3553" s="4" t="inlineStr">
        <is>
          <t>-</t>
        </is>
      </c>
      <c r="E3553" s="4" t="inlineStr">
        <is>
          <t>14º PAV.</t>
        </is>
      </c>
      <c r="F3553" s="119" t="n">
        <v>46850</v>
      </c>
      <c r="G3553" s="119" t="n">
        <v>46861</v>
      </c>
      <c r="H3553" s="119" t="n">
        <v>46293</v>
      </c>
      <c r="I3553" s="4" t="n">
        <v>0</v>
      </c>
      <c r="J3553" s="4" t="n">
        <v>0</v>
      </c>
      <c r="K3553" s="4" t="n">
        <v>0</v>
      </c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B3554" s="4" t="n">
        <v>26743246</v>
      </c>
      <c r="C3554" s="4" t="inlineStr">
        <is>
          <t>ESQUADRIAS DE ALUMÍNIO</t>
        </is>
      </c>
      <c r="D3554" s="4" t="inlineStr">
        <is>
          <t>-</t>
        </is>
      </c>
      <c r="E3554" s="4" t="inlineStr">
        <is>
          <t>15º PAV.</t>
        </is>
      </c>
      <c r="F3554" s="119" t="n">
        <v>46850</v>
      </c>
      <c r="G3554" s="119" t="n">
        <v>46861</v>
      </c>
      <c r="H3554" s="119" t="n">
        <v>46293</v>
      </c>
      <c r="I3554" s="4" t="n">
        <v>0</v>
      </c>
      <c r="J3554" s="4" t="n">
        <v>0</v>
      </c>
      <c r="K3554" s="4" t="n">
        <v>0</v>
      </c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B3555" s="4" t="n">
        <v>26744704</v>
      </c>
      <c r="C3555" s="4" t="inlineStr">
        <is>
          <t>PINTURA 1º DEMÃO</t>
        </is>
      </c>
      <c r="D3555" s="4" t="inlineStr">
        <is>
          <t>-</t>
        </is>
      </c>
      <c r="E3555" s="4" t="inlineStr">
        <is>
          <t>3º PV. PILOTIS - HALL, ELEVADORES E CAIXA DE ESCADA</t>
        </is>
      </c>
      <c r="F3555" s="119" t="n">
        <v>46853</v>
      </c>
      <c r="G3555" s="119" t="n">
        <v>46861</v>
      </c>
      <c r="H3555" s="119" t="n">
        <v>46293</v>
      </c>
      <c r="I3555" s="4" t="n">
        <v>0</v>
      </c>
      <c r="J3555" s="4" t="n">
        <v>0</v>
      </c>
      <c r="K3555" s="4" t="n">
        <v>0</v>
      </c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B3556" s="4" t="n">
        <v>26790242</v>
      </c>
      <c r="C3556" s="4" t="inlineStr">
        <is>
          <t>SUBESTAÇÃO</t>
        </is>
      </c>
      <c r="D3556" s="4" t="inlineStr">
        <is>
          <t>-</t>
        </is>
      </c>
      <c r="E3556" s="4" t="inlineStr">
        <is>
          <t>6º SUBSOLO - ÁREAS TÉCNICAS</t>
        </is>
      </c>
      <c r="F3556" s="119" t="n">
        <v>46854</v>
      </c>
      <c r="G3556" s="119" t="n">
        <v>46896</v>
      </c>
      <c r="H3556" s="119" t="n">
        <v>46293</v>
      </c>
      <c r="I3556" s="4" t="n">
        <v>0</v>
      </c>
      <c r="J3556" s="4" t="n">
        <v>0</v>
      </c>
      <c r="K3556" s="4" t="n">
        <v>0</v>
      </c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B3557" s="4" t="n">
        <v>26707577</v>
      </c>
      <c r="C3557" s="4" t="inlineStr">
        <is>
          <t>PINTURA 1º DEMÃO</t>
        </is>
      </c>
      <c r="D3557" s="4" t="inlineStr">
        <is>
          <t>-</t>
        </is>
      </c>
      <c r="E3557" s="4" t="inlineStr">
        <is>
          <t>2º PV. - LOJA 08, 09 E 10</t>
        </is>
      </c>
      <c r="F3557" s="119" t="n">
        <v>46854</v>
      </c>
      <c r="G3557" s="119" t="n">
        <v>46877</v>
      </c>
      <c r="H3557" s="119" t="n">
        <v>46293</v>
      </c>
      <c r="I3557" s="4" t="n">
        <v>0</v>
      </c>
      <c r="J3557" s="4" t="n">
        <v>0</v>
      </c>
      <c r="K3557" s="4" t="n">
        <v>0</v>
      </c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B3558" s="4" t="n">
        <v>26744657</v>
      </c>
      <c r="C3558" s="4" t="inlineStr">
        <is>
          <t>DRYWALL</t>
        </is>
      </c>
      <c r="D3558" s="4" t="inlineStr">
        <is>
          <t>-</t>
        </is>
      </c>
      <c r="E3558" s="4" t="inlineStr">
        <is>
          <t>3º PV. PILOTIS - ACADEMIA E CIRCULAÇÃO</t>
        </is>
      </c>
      <c r="F3558" s="119" t="n">
        <v>46854</v>
      </c>
      <c r="G3558" s="119" t="n">
        <v>46863</v>
      </c>
      <c r="H3558" s="119" t="n">
        <v>46293</v>
      </c>
      <c r="I3558" s="4" t="n">
        <v>0</v>
      </c>
      <c r="J3558" s="4" t="n">
        <v>0</v>
      </c>
      <c r="K3558" s="4" t="n">
        <v>0</v>
      </c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B3559" s="4" t="n">
        <v>26708163</v>
      </c>
      <c r="C3559" s="4" t="inlineStr">
        <is>
          <t>IMPERMEABILIZAÇÃO</t>
        </is>
      </c>
      <c r="D3559" s="4" t="inlineStr">
        <is>
          <t>-</t>
        </is>
      </c>
      <c r="E3559" s="4" t="inlineStr">
        <is>
          <t>6º SUBSOLO - LOJAS 01, 02, 03 E 04</t>
        </is>
      </c>
      <c r="F3559" s="119" t="n">
        <v>46855</v>
      </c>
      <c r="G3559" s="119" t="n">
        <v>46868</v>
      </c>
      <c r="H3559" s="119" t="n">
        <v>46293</v>
      </c>
      <c r="I3559" s="4" t="n">
        <v>0</v>
      </c>
      <c r="J3559" s="4" t="n">
        <v>0</v>
      </c>
      <c r="K3559" s="4" t="n">
        <v>0</v>
      </c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B3560" s="4" t="n">
        <v>26744387</v>
      </c>
      <c r="C3560" s="4" t="inlineStr">
        <is>
          <t>ACABAMENTOS ELÉTRICOS</t>
        </is>
      </c>
      <c r="D3560" s="4" t="inlineStr">
        <is>
          <t>-</t>
        </is>
      </c>
      <c r="E3560" s="4" t="inlineStr">
        <is>
          <t>1º PAV. - TÉRREO ALAMEDA</t>
        </is>
      </c>
      <c r="F3560" s="119" t="n">
        <v>46855</v>
      </c>
      <c r="G3560" s="119" t="n">
        <v>46899</v>
      </c>
      <c r="H3560" s="119" t="n">
        <v>46293</v>
      </c>
      <c r="I3560" s="4" t="n">
        <v>0</v>
      </c>
      <c r="J3560" s="4" t="n">
        <v>0</v>
      </c>
      <c r="K3560" s="4" t="n">
        <v>0</v>
      </c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B3561" s="4" t="n">
        <v>26707621</v>
      </c>
      <c r="C3561" s="4" t="inlineStr">
        <is>
          <t>LIMPEZA FINA</t>
        </is>
      </c>
      <c r="D3561" s="4" t="inlineStr">
        <is>
          <t>-</t>
        </is>
      </c>
      <c r="E3561" s="4" t="inlineStr">
        <is>
          <t>2º PV. - LOJA 04 E 05</t>
        </is>
      </c>
      <c r="F3561" s="119" t="n">
        <v>46855</v>
      </c>
      <c r="G3561" s="119" t="n">
        <v>46870</v>
      </c>
      <c r="H3561" s="119" t="n">
        <v>46293</v>
      </c>
      <c r="I3561" s="4" t="n">
        <v>0</v>
      </c>
      <c r="J3561" s="4" t="n">
        <v>0</v>
      </c>
      <c r="K3561" s="4" t="n">
        <v>0</v>
      </c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B3562" s="4" t="n">
        <v>26745190</v>
      </c>
      <c r="C3562" s="4" t="inlineStr">
        <is>
          <t>LIMPEZA GROSSA</t>
        </is>
      </c>
      <c r="D3562" s="4" t="inlineStr">
        <is>
          <t>-</t>
        </is>
      </c>
      <c r="E3562" s="4" t="inlineStr">
        <is>
          <t>5º SUBSOLO - ESCADA LATERAL</t>
        </is>
      </c>
      <c r="F3562" s="119" t="n">
        <v>46856</v>
      </c>
      <c r="G3562" s="119" t="n">
        <v>46869</v>
      </c>
      <c r="H3562" s="119" t="n">
        <v>46293</v>
      </c>
      <c r="I3562" s="4" t="n">
        <v>0</v>
      </c>
      <c r="J3562" s="4" t="n">
        <v>0</v>
      </c>
      <c r="K3562" s="4" t="n">
        <v>0</v>
      </c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B3563" s="4" t="n">
        <v>26744994</v>
      </c>
      <c r="C3563" s="4" t="inlineStr">
        <is>
          <t>CHECKLIST</t>
        </is>
      </c>
      <c r="D3563" s="4" t="inlineStr">
        <is>
          <t>-</t>
        </is>
      </c>
      <c r="E3563" s="4" t="inlineStr">
        <is>
          <t>5º SUBSOLO - HALL, ELEVADORES E CAIXA DE ESCADA</t>
        </is>
      </c>
      <c r="F3563" s="119" t="n">
        <v>46860</v>
      </c>
      <c r="G3563" s="119" t="n">
        <v>46870</v>
      </c>
      <c r="H3563" s="119" t="n">
        <v>46293</v>
      </c>
      <c r="I3563" s="4" t="n">
        <v>0</v>
      </c>
      <c r="J3563" s="4" t="n">
        <v>0</v>
      </c>
      <c r="K3563" s="4" t="n">
        <v>0</v>
      </c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B3564" s="4" t="n">
        <v>26745022</v>
      </c>
      <c r="C3564" s="4" t="inlineStr">
        <is>
          <t>PINTURA 3º DEMÃO</t>
        </is>
      </c>
      <c r="D3564" s="4" t="inlineStr">
        <is>
          <t>-</t>
        </is>
      </c>
      <c r="E3564" s="4" t="inlineStr">
        <is>
          <t>2º PV. - HALL, IS, ELEVADOR COMERCIAL</t>
        </is>
      </c>
      <c r="F3564" s="119" t="n">
        <v>46860</v>
      </c>
      <c r="G3564" s="119" t="n">
        <v>46870</v>
      </c>
      <c r="H3564" s="119" t="n">
        <v>46293</v>
      </c>
      <c r="I3564" s="4" t="n">
        <v>0</v>
      </c>
      <c r="J3564" s="4" t="n">
        <v>0</v>
      </c>
      <c r="K3564" s="4" t="n">
        <v>0</v>
      </c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B3565" s="4" t="n">
        <v>26744784</v>
      </c>
      <c r="C3565" s="4" t="inlineStr">
        <is>
          <t>LOUÇAS</t>
        </is>
      </c>
      <c r="D3565" s="4" t="inlineStr">
        <is>
          <t>-</t>
        </is>
      </c>
      <c r="E3565" s="4" t="inlineStr">
        <is>
          <t>3º PV. PILOTIS - GOURMET 1 E 2</t>
        </is>
      </c>
      <c r="F3565" s="119" t="n">
        <v>46860</v>
      </c>
      <c r="G3565" s="119" t="n">
        <v>46867</v>
      </c>
      <c r="H3565" s="119" t="n">
        <v>46293</v>
      </c>
      <c r="I3565" s="4" t="n">
        <v>0</v>
      </c>
      <c r="J3565" s="4" t="n">
        <v>0</v>
      </c>
      <c r="K3565" s="4" t="n">
        <v>0</v>
      </c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B3566" s="4" t="n">
        <v>26744806</v>
      </c>
      <c r="C3566" s="4" t="inlineStr">
        <is>
          <t>DISJUNTORES / MIOLOS</t>
        </is>
      </c>
      <c r="D3566" s="4" t="inlineStr">
        <is>
          <t>-</t>
        </is>
      </c>
      <c r="E3566" s="4" t="inlineStr">
        <is>
          <t>3º PV. PILOTIS - GOURMET 1 E 2</t>
        </is>
      </c>
      <c r="F3566" s="119" t="n">
        <v>46860</v>
      </c>
      <c r="G3566" s="119" t="n">
        <v>46868</v>
      </c>
      <c r="H3566" s="119" t="n">
        <v>46293</v>
      </c>
      <c r="I3566" s="4" t="n">
        <v>0</v>
      </c>
      <c r="J3566" s="4" t="n">
        <v>0</v>
      </c>
      <c r="K3566" s="4" t="n">
        <v>0</v>
      </c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B3567" s="4" t="n">
        <v>26744799</v>
      </c>
      <c r="C3567" s="4" t="inlineStr">
        <is>
          <t>COMUNICAÇÃO E ALARME</t>
        </is>
      </c>
      <c r="D3567" s="4" t="inlineStr">
        <is>
          <t>-</t>
        </is>
      </c>
      <c r="E3567" s="4" t="inlineStr">
        <is>
          <t>3º PV. PILOTIS - GOURMET 1 E 2</t>
        </is>
      </c>
      <c r="F3567" s="119" t="n">
        <v>46860</v>
      </c>
      <c r="G3567" s="119" t="n">
        <v>46867</v>
      </c>
      <c r="H3567" s="119" t="n">
        <v>46293</v>
      </c>
      <c r="I3567" s="4" t="n">
        <v>0</v>
      </c>
      <c r="J3567" s="4" t="n">
        <v>0</v>
      </c>
      <c r="K3567" s="4" t="n">
        <v>0</v>
      </c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B3568" s="4" t="n">
        <v>26744748</v>
      </c>
      <c r="C3568" s="4" t="inlineStr">
        <is>
          <t>RODAPÉ MADEIRA / PVC</t>
        </is>
      </c>
      <c r="D3568" s="4" t="inlineStr">
        <is>
          <t>-</t>
        </is>
      </c>
      <c r="E3568" s="4" t="inlineStr">
        <is>
          <t>3º PV. PILOTIS - MERCADO E MASSAGEM</t>
        </is>
      </c>
      <c r="F3568" s="119" t="n">
        <v>46860</v>
      </c>
      <c r="G3568" s="119" t="n">
        <v>46868</v>
      </c>
      <c r="H3568" s="119" t="n">
        <v>46293</v>
      </c>
      <c r="I3568" s="4" t="n">
        <v>0</v>
      </c>
      <c r="J3568" s="4" t="n">
        <v>0</v>
      </c>
      <c r="K3568" s="4" t="n">
        <v>0</v>
      </c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B3569" s="4" t="n">
        <v>26744715</v>
      </c>
      <c r="C3569" s="4" t="inlineStr">
        <is>
          <t>ESQUADRIA MADEIRA</t>
        </is>
      </c>
      <c r="D3569" s="4" t="inlineStr">
        <is>
          <t>-</t>
        </is>
      </c>
      <c r="E3569" s="4" t="inlineStr">
        <is>
          <t>3º PV. PILOTIS - IS E VESTIÁRIOS</t>
        </is>
      </c>
      <c r="F3569" s="119" t="n">
        <v>46860</v>
      </c>
      <c r="G3569" s="119" t="n">
        <v>46868</v>
      </c>
      <c r="H3569" s="119" t="n">
        <v>46293</v>
      </c>
      <c r="I3569" s="4" t="n">
        <v>0</v>
      </c>
      <c r="J3569" s="4" t="n">
        <v>0</v>
      </c>
      <c r="K3569" s="4" t="n">
        <v>0</v>
      </c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B3570" s="4" t="n">
        <v>26743767</v>
      </c>
      <c r="C3570" s="4" t="inlineStr">
        <is>
          <t>COMUNICAÇÃO E ALARME</t>
        </is>
      </c>
      <c r="D3570" s="4" t="inlineStr">
        <is>
          <t>-</t>
        </is>
      </c>
      <c r="E3570" s="4" t="inlineStr">
        <is>
          <t>4º SUBSOLO</t>
        </is>
      </c>
      <c r="F3570" s="119" t="n">
        <v>46862</v>
      </c>
      <c r="G3570" s="119" t="n">
        <v>46891</v>
      </c>
      <c r="H3570" s="119" t="n">
        <v>46293</v>
      </c>
      <c r="I3570" s="4" t="n">
        <v>0</v>
      </c>
      <c r="J3570" s="4" t="n">
        <v>0</v>
      </c>
      <c r="K3570" s="4" t="n">
        <v>0</v>
      </c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B3571" s="4" t="n">
        <v>26744457</v>
      </c>
      <c r="C3571" s="4" t="inlineStr">
        <is>
          <t>REVESTIMENTO ACABAMENTO</t>
        </is>
      </c>
      <c r="D3571" s="4" t="inlineStr">
        <is>
          <t>-</t>
        </is>
      </c>
      <c r="E3571" s="4" t="inlineStr">
        <is>
          <t>3º PV. PILOTIS - PISCINA COBERTA</t>
        </is>
      </c>
      <c r="F3571" s="119" t="n">
        <v>46862</v>
      </c>
      <c r="G3571" s="119" t="n">
        <v>46926</v>
      </c>
      <c r="H3571" s="119" t="n">
        <v>46293</v>
      </c>
      <c r="I3571" s="4" t="n">
        <v>0</v>
      </c>
      <c r="J3571" s="4" t="n">
        <v>0</v>
      </c>
      <c r="K3571" s="4" t="n">
        <v>0</v>
      </c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B3572" s="4" t="n">
        <v>26744682</v>
      </c>
      <c r="C3572" s="4" t="inlineStr">
        <is>
          <t>ESQUADRIA DE ALUMINIO</t>
        </is>
      </c>
      <c r="D3572" s="4" t="inlineStr">
        <is>
          <t>-</t>
        </is>
      </c>
      <c r="E3572" s="4" t="inlineStr">
        <is>
          <t>3º PV. PILOTIS - HALL, ELEVADORES E CAIXA DE ESCADA</t>
        </is>
      </c>
      <c r="F3572" s="119" t="n">
        <v>46862</v>
      </c>
      <c r="G3572" s="119" t="n">
        <v>46870</v>
      </c>
      <c r="H3572" s="119" t="n">
        <v>46293</v>
      </c>
      <c r="I3572" s="4" t="n">
        <v>0</v>
      </c>
      <c r="J3572" s="4" t="n">
        <v>0</v>
      </c>
      <c r="K3572" s="4" t="n">
        <v>0</v>
      </c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B3573" s="4" t="n">
        <v>30433000</v>
      </c>
      <c r="C3573" s="4" t="inlineStr">
        <is>
          <t>VISTORIA APTOS</t>
        </is>
      </c>
      <c r="D3573" s="4" t="inlineStr">
        <is>
          <t>-</t>
        </is>
      </c>
      <c r="E3573" s="4" t="inlineStr">
        <is>
          <t>5º PAV.</t>
        </is>
      </c>
      <c r="F3573" s="119" t="n">
        <v>46862</v>
      </c>
      <c r="G3573" s="119" t="n">
        <v>46871</v>
      </c>
      <c r="H3573" s="119" t="n">
        <v>46293</v>
      </c>
      <c r="I3573" s="4" t="n">
        <v>0</v>
      </c>
      <c r="J3573" s="4" t="n">
        <v>0</v>
      </c>
      <c r="K3573" s="4" t="n">
        <v>0</v>
      </c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B3574" s="4" t="n">
        <v>26743559</v>
      </c>
      <c r="C3574" s="4" t="inlineStr">
        <is>
          <t>CHECKLIST</t>
        </is>
      </c>
      <c r="D3574" s="4" t="inlineStr">
        <is>
          <t>-</t>
        </is>
      </c>
      <c r="E3574" s="4" t="inlineStr">
        <is>
          <t>6º PAV.</t>
        </is>
      </c>
      <c r="F3574" s="119" t="n">
        <v>46862</v>
      </c>
      <c r="G3574" s="119" t="n">
        <v>46871</v>
      </c>
      <c r="H3574" s="119" t="n">
        <v>46293</v>
      </c>
      <c r="I3574" s="4" t="n">
        <v>0</v>
      </c>
      <c r="J3574" s="4" t="n">
        <v>0</v>
      </c>
      <c r="K3574" s="4" t="n">
        <v>0</v>
      </c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B3575" s="4" t="n">
        <v>26743520</v>
      </c>
      <c r="C3575" s="4" t="inlineStr">
        <is>
          <t>LIMPEZA FINA</t>
        </is>
      </c>
      <c r="D3575" s="4" t="inlineStr">
        <is>
          <t>-</t>
        </is>
      </c>
      <c r="E3575" s="4" t="inlineStr">
        <is>
          <t>7º PAV.</t>
        </is>
      </c>
      <c r="F3575" s="119" t="n">
        <v>46862</v>
      </c>
      <c r="G3575" s="119" t="n">
        <v>46871</v>
      </c>
      <c r="H3575" s="119" t="n">
        <v>46293</v>
      </c>
      <c r="I3575" s="4" t="n">
        <v>0</v>
      </c>
      <c r="J3575" s="4" t="n">
        <v>0</v>
      </c>
      <c r="K3575" s="4" t="n">
        <v>0</v>
      </c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B3576" s="4" t="n">
        <v>26743482</v>
      </c>
      <c r="C3576" s="4" t="inlineStr">
        <is>
          <t>PINTURA 3º DEMÃO</t>
        </is>
      </c>
      <c r="D3576" s="4" t="inlineStr">
        <is>
          <t>-</t>
        </is>
      </c>
      <c r="E3576" s="4" t="inlineStr">
        <is>
          <t>8º PAV.</t>
        </is>
      </c>
      <c r="F3576" s="119" t="n">
        <v>46862</v>
      </c>
      <c r="G3576" s="119" t="n">
        <v>46871</v>
      </c>
      <c r="H3576" s="119" t="n">
        <v>46293</v>
      </c>
      <c r="I3576" s="4" t="n">
        <v>0</v>
      </c>
      <c r="J3576" s="4" t="n">
        <v>0</v>
      </c>
      <c r="K3576" s="4" t="n">
        <v>0</v>
      </c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B3577" s="4" t="n">
        <v>26743439</v>
      </c>
      <c r="C3577" s="4" t="inlineStr">
        <is>
          <t>METAIS</t>
        </is>
      </c>
      <c r="D3577" s="4" t="inlineStr">
        <is>
          <t>-</t>
        </is>
      </c>
      <c r="E3577" s="4" t="inlineStr">
        <is>
          <t>9º PAV.</t>
        </is>
      </c>
      <c r="F3577" s="119" t="n">
        <v>46862</v>
      </c>
      <c r="G3577" s="119" t="n">
        <v>46871</v>
      </c>
      <c r="H3577" s="119" t="n">
        <v>46293</v>
      </c>
      <c r="I3577" s="4" t="n">
        <v>0</v>
      </c>
      <c r="J3577" s="4" t="n">
        <v>0</v>
      </c>
      <c r="K3577" s="4" t="n">
        <v>0</v>
      </c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B3578" s="4" t="n">
        <v>26743461</v>
      </c>
      <c r="C3578" s="4" t="inlineStr">
        <is>
          <t>ACABAMENTOS ELÉTRICOS</t>
        </is>
      </c>
      <c r="D3578" s="4" t="inlineStr">
        <is>
          <t>-</t>
        </is>
      </c>
      <c r="E3578" s="4" t="inlineStr">
        <is>
          <t>9º PAV.</t>
        </is>
      </c>
      <c r="F3578" s="119" t="n">
        <v>46862</v>
      </c>
      <c r="G3578" s="119" t="n">
        <v>46871</v>
      </c>
      <c r="H3578" s="119" t="n">
        <v>46293</v>
      </c>
      <c r="I3578" s="4" t="n">
        <v>0</v>
      </c>
      <c r="J3578" s="4" t="n">
        <v>0</v>
      </c>
      <c r="K3578" s="4" t="n">
        <v>0</v>
      </c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B3579" s="4" t="n">
        <v>26743401</v>
      </c>
      <c r="C3579" s="4" t="inlineStr">
        <is>
          <t>PINTURA 2º DEMÃO</t>
        </is>
      </c>
      <c r="D3579" s="4" t="inlineStr">
        <is>
          <t>-</t>
        </is>
      </c>
      <c r="E3579" s="4" t="inlineStr">
        <is>
          <t>10º PAV.</t>
        </is>
      </c>
      <c r="F3579" s="119" t="n">
        <v>46862</v>
      </c>
      <c r="G3579" s="119" t="n">
        <v>46871</v>
      </c>
      <c r="H3579" s="119" t="n">
        <v>46293</v>
      </c>
      <c r="I3579" s="4" t="n">
        <v>0</v>
      </c>
      <c r="J3579" s="4" t="n">
        <v>0</v>
      </c>
      <c r="K3579" s="4" t="n">
        <v>0</v>
      </c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B3580" s="4" t="n">
        <v>26743366</v>
      </c>
      <c r="C3580" s="4" t="inlineStr">
        <is>
          <t>LIMPEZA GROSSA</t>
        </is>
      </c>
      <c r="D3580" s="4" t="inlineStr">
        <is>
          <t>-</t>
        </is>
      </c>
      <c r="E3580" s="4" t="inlineStr">
        <is>
          <t>11º PAV.</t>
        </is>
      </c>
      <c r="F3580" s="119" t="n">
        <v>46862</v>
      </c>
      <c r="G3580" s="119" t="n">
        <v>46871</v>
      </c>
      <c r="H3580" s="119" t="n">
        <v>46293</v>
      </c>
      <c r="I3580" s="4" t="n">
        <v>0</v>
      </c>
      <c r="J3580" s="4" t="n">
        <v>0</v>
      </c>
      <c r="K3580" s="4" t="n">
        <v>0</v>
      </c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B3581" s="4" t="n">
        <v>26743331</v>
      </c>
      <c r="C3581" s="4" t="inlineStr">
        <is>
          <t>LOUÇAS</t>
        </is>
      </c>
      <c r="D3581" s="4" t="inlineStr">
        <is>
          <t>-</t>
        </is>
      </c>
      <c r="E3581" s="4" t="inlineStr">
        <is>
          <t>12º PAV.</t>
        </is>
      </c>
      <c r="F3581" s="119" t="n">
        <v>46862</v>
      </c>
      <c r="G3581" s="119" t="n">
        <v>46871</v>
      </c>
      <c r="H3581" s="119" t="n">
        <v>46293</v>
      </c>
      <c r="I3581" s="4" t="n">
        <v>0</v>
      </c>
      <c r="J3581" s="4" t="n">
        <v>0</v>
      </c>
      <c r="K3581" s="4" t="n">
        <v>0</v>
      </c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B3582" s="4" t="n">
        <v>26743336</v>
      </c>
      <c r="C3582" s="4" t="inlineStr">
        <is>
          <t>DISJUNTORES / MIOLOS</t>
        </is>
      </c>
      <c r="D3582" s="4" t="inlineStr">
        <is>
          <t>-</t>
        </is>
      </c>
      <c r="E3582" s="4" t="inlineStr">
        <is>
          <t>12º PAV.</t>
        </is>
      </c>
      <c r="F3582" s="119" t="n">
        <v>46862</v>
      </c>
      <c r="G3582" s="119" t="n">
        <v>46871</v>
      </c>
      <c r="H3582" s="119" t="n">
        <v>46293</v>
      </c>
      <c r="I3582" s="4" t="n">
        <v>0</v>
      </c>
      <c r="J3582" s="4" t="n">
        <v>0</v>
      </c>
      <c r="K3582" s="4" t="n">
        <v>0</v>
      </c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B3583" s="4" t="n">
        <v>26743355</v>
      </c>
      <c r="C3583" s="4" t="inlineStr">
        <is>
          <t>COMUNICAÇÃO E ALARME</t>
        </is>
      </c>
      <c r="D3583" s="4" t="inlineStr">
        <is>
          <t>-</t>
        </is>
      </c>
      <c r="E3583" s="4" t="inlineStr">
        <is>
          <t>12º PAV.</t>
        </is>
      </c>
      <c r="F3583" s="119" t="n">
        <v>46862</v>
      </c>
      <c r="G3583" s="119" t="n">
        <v>46871</v>
      </c>
      <c r="H3583" s="119" t="n">
        <v>46293</v>
      </c>
      <c r="I3583" s="4" t="n">
        <v>0</v>
      </c>
      <c r="J3583" s="4" t="n">
        <v>0</v>
      </c>
      <c r="K3583" s="4" t="n">
        <v>0</v>
      </c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B3584" s="4" t="n">
        <v>26743293</v>
      </c>
      <c r="C3584" s="4" t="inlineStr">
        <is>
          <t>RODAPÉ MADEIRA / PVC</t>
        </is>
      </c>
      <c r="D3584" s="4" t="inlineStr">
        <is>
          <t>-</t>
        </is>
      </c>
      <c r="E3584" s="4" t="inlineStr">
        <is>
          <t>13º PAV.</t>
        </is>
      </c>
      <c r="F3584" s="119" t="n">
        <v>46862</v>
      </c>
      <c r="G3584" s="119" t="n">
        <v>46871</v>
      </c>
      <c r="H3584" s="119" t="n">
        <v>46293</v>
      </c>
      <c r="I3584" s="4" t="n">
        <v>0</v>
      </c>
      <c r="J3584" s="4" t="n">
        <v>0</v>
      </c>
      <c r="K3584" s="4" t="n">
        <v>0</v>
      </c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B3585" s="4" t="n">
        <v>26743286</v>
      </c>
      <c r="C3585" s="4" t="inlineStr">
        <is>
          <t>ESQUADRIA MADEIRA</t>
        </is>
      </c>
      <c r="D3585" s="4" t="inlineStr">
        <is>
          <t>-</t>
        </is>
      </c>
      <c r="E3585" s="4" t="inlineStr">
        <is>
          <t>14º PAV.</t>
        </is>
      </c>
      <c r="F3585" s="119" t="n">
        <v>46862</v>
      </c>
      <c r="G3585" s="119" t="n">
        <v>46871</v>
      </c>
      <c r="H3585" s="119" t="n">
        <v>46293</v>
      </c>
      <c r="I3585" s="4" t="n">
        <v>0</v>
      </c>
      <c r="J3585" s="4" t="n">
        <v>0</v>
      </c>
      <c r="K3585" s="4" t="n">
        <v>0</v>
      </c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B3586" s="4" t="n">
        <v>26743247</v>
      </c>
      <c r="C3586" s="4" t="inlineStr">
        <is>
          <t>PISO VINÍLICO / LAMINADO</t>
        </is>
      </c>
      <c r="D3586" s="4" t="inlineStr">
        <is>
          <t>-</t>
        </is>
      </c>
      <c r="E3586" s="4" t="inlineStr">
        <is>
          <t>15º PAV.</t>
        </is>
      </c>
      <c r="F3586" s="119" t="n">
        <v>46862</v>
      </c>
      <c r="G3586" s="119" t="n">
        <v>46871</v>
      </c>
      <c r="H3586" s="119" t="n">
        <v>46293</v>
      </c>
      <c r="I3586" s="4" t="n">
        <v>0</v>
      </c>
      <c r="J3586" s="4" t="n">
        <v>0</v>
      </c>
      <c r="K3586" s="4" t="n">
        <v>0</v>
      </c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B3587" s="4" t="n">
        <v>26743172</v>
      </c>
      <c r="C3587" s="4" t="inlineStr">
        <is>
          <t>ESQUADRIAS DE ALUMÍNIO</t>
        </is>
      </c>
      <c r="D3587" s="4" t="inlineStr">
        <is>
          <t>-</t>
        </is>
      </c>
      <c r="E3587" s="4" t="inlineStr">
        <is>
          <t>17º PAV.</t>
        </is>
      </c>
      <c r="F3587" s="119" t="n">
        <v>46862</v>
      </c>
      <c r="G3587" s="119" t="n">
        <v>46871</v>
      </c>
      <c r="H3587" s="119" t="n">
        <v>46293</v>
      </c>
      <c r="I3587" s="4" t="n">
        <v>0</v>
      </c>
      <c r="J3587" s="4" t="n">
        <v>0</v>
      </c>
      <c r="K3587" s="4" t="n">
        <v>0</v>
      </c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B3588" s="4" t="n">
        <v>26744658</v>
      </c>
      <c r="C3588" s="4" t="inlineStr">
        <is>
          <t>REVESTIMENTOS PORCELANATO PISO</t>
        </is>
      </c>
      <c r="D3588" s="4" t="inlineStr">
        <is>
          <t>-</t>
        </is>
      </c>
      <c r="E3588" s="4" t="inlineStr">
        <is>
          <t>3º PV. PILOTIS - ACADEMIA E CIRCULAÇÃO</t>
        </is>
      </c>
      <c r="F3588" s="119" t="n">
        <v>46867</v>
      </c>
      <c r="G3588" s="119" t="n">
        <v>46875</v>
      </c>
      <c r="H3588" s="119" t="n">
        <v>46293</v>
      </c>
      <c r="I3588" s="4" t="n">
        <v>0</v>
      </c>
      <c r="J3588" s="4" t="n">
        <v>0</v>
      </c>
      <c r="K3588" s="4" t="n">
        <v>0</v>
      </c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B3589" s="4" t="n">
        <v>26707602</v>
      </c>
      <c r="C3589" s="4" t="inlineStr">
        <is>
          <t>PINTURA 2º DEMÃO</t>
        </is>
      </c>
      <c r="D3589" s="4" t="inlineStr">
        <is>
          <t>-</t>
        </is>
      </c>
      <c r="E3589" s="4" t="inlineStr">
        <is>
          <t>2º PV. - LOJA 06, 07</t>
        </is>
      </c>
      <c r="F3589" s="119" t="n">
        <v>46868</v>
      </c>
      <c r="G3589" s="119" t="n">
        <v>46889</v>
      </c>
      <c r="H3589" s="119" t="n">
        <v>46293</v>
      </c>
      <c r="I3589" s="4" t="n">
        <v>0</v>
      </c>
      <c r="J3589" s="4" t="n">
        <v>0</v>
      </c>
      <c r="K3589" s="4" t="n">
        <v>0</v>
      </c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B3590" s="4" t="n">
        <v>26744781</v>
      </c>
      <c r="C3590" s="4" t="inlineStr">
        <is>
          <t>LIMPEZA GROSSA</t>
        </is>
      </c>
      <c r="D3590" s="4" t="inlineStr">
        <is>
          <t>-</t>
        </is>
      </c>
      <c r="E3590" s="4" t="inlineStr">
        <is>
          <t>3º PV. PILOTIS - GOURMET 1 E 2</t>
        </is>
      </c>
      <c r="F3590" s="119" t="n">
        <v>46868</v>
      </c>
      <c r="G3590" s="119" t="n">
        <v>46876</v>
      </c>
      <c r="H3590" s="119" t="n">
        <v>46293</v>
      </c>
      <c r="I3590" s="4" t="n">
        <v>0</v>
      </c>
      <c r="J3590" s="4" t="n">
        <v>0</v>
      </c>
      <c r="K3590" s="4" t="n">
        <v>0</v>
      </c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B3591" s="4" t="n">
        <v>26708160</v>
      </c>
      <c r="C3591" s="4" t="inlineStr">
        <is>
          <t>REVESTIMENTO PORCELANATO PAREDE</t>
        </is>
      </c>
      <c r="D3591" s="4" t="inlineStr">
        <is>
          <t>-</t>
        </is>
      </c>
      <c r="E3591" s="4" t="inlineStr">
        <is>
          <t>6º SUBSOLO - LOJAS 01, 02, 03 E 04</t>
        </is>
      </c>
      <c r="F3591" s="119" t="n">
        <v>46869</v>
      </c>
      <c r="G3591" s="119" t="n">
        <v>46881</v>
      </c>
      <c r="H3591" s="119" t="n">
        <v>46293</v>
      </c>
      <c r="I3591" s="4" t="n">
        <v>0</v>
      </c>
      <c r="J3591" s="4" t="n">
        <v>0</v>
      </c>
      <c r="K3591" s="4" t="n">
        <v>0</v>
      </c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B3592" s="4" t="n">
        <v>26708130</v>
      </c>
      <c r="C3592" s="4" t="inlineStr">
        <is>
          <t>IMPERMEABILIZAÇÃO</t>
        </is>
      </c>
      <c r="D3592" s="4" t="inlineStr">
        <is>
          <t>-</t>
        </is>
      </c>
      <c r="E3592" s="4" t="inlineStr">
        <is>
          <t>6º SUBSOLO - LOJAS 05, 06 E 07</t>
        </is>
      </c>
      <c r="F3592" s="119" t="n">
        <v>46869</v>
      </c>
      <c r="G3592" s="119" t="n">
        <v>46881</v>
      </c>
      <c r="H3592" s="119" t="n">
        <v>46293</v>
      </c>
      <c r="I3592" s="4" t="n">
        <v>0</v>
      </c>
      <c r="J3592" s="4" t="n">
        <v>0</v>
      </c>
      <c r="K3592" s="4" t="n">
        <v>0</v>
      </c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B3593" s="4" t="n">
        <v>26744752</v>
      </c>
      <c r="C3593" s="4" t="inlineStr">
        <is>
          <t>LOUÇAS</t>
        </is>
      </c>
      <c r="D3593" s="4" t="inlineStr">
        <is>
          <t>-</t>
        </is>
      </c>
      <c r="E3593" s="4" t="inlineStr">
        <is>
          <t>3º PV. PILOTIS - MERCADO E MASSAGEM</t>
        </is>
      </c>
      <c r="F3593" s="119" t="n">
        <v>46869</v>
      </c>
      <c r="G3593" s="119" t="n">
        <v>46876</v>
      </c>
      <c r="H3593" s="119" t="n">
        <v>46293</v>
      </c>
      <c r="I3593" s="4" t="n">
        <v>0</v>
      </c>
      <c r="J3593" s="4" t="n">
        <v>0</v>
      </c>
      <c r="K3593" s="4" t="n">
        <v>0</v>
      </c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B3594" s="4" t="n">
        <v>26744774</v>
      </c>
      <c r="C3594" s="4" t="inlineStr">
        <is>
          <t>DISJUNTORES / MIOLOS</t>
        </is>
      </c>
      <c r="D3594" s="4" t="inlineStr">
        <is>
          <t>-</t>
        </is>
      </c>
      <c r="E3594" s="4" t="inlineStr">
        <is>
          <t>3º PV. PILOTIS - MERCADO E MASSAGEM</t>
        </is>
      </c>
      <c r="F3594" s="119" t="n">
        <v>46869</v>
      </c>
      <c r="G3594" s="119" t="n">
        <v>46877</v>
      </c>
      <c r="H3594" s="119" t="n">
        <v>46293</v>
      </c>
      <c r="I3594" s="4" t="n">
        <v>0</v>
      </c>
      <c r="J3594" s="4" t="n">
        <v>0</v>
      </c>
      <c r="K3594" s="4" t="n">
        <v>0</v>
      </c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B3595" s="4" t="n">
        <v>26744767</v>
      </c>
      <c r="C3595" s="4" t="inlineStr">
        <is>
          <t>COMUNICAÇÃO E ALARME</t>
        </is>
      </c>
      <c r="D3595" s="4" t="inlineStr">
        <is>
          <t>-</t>
        </is>
      </c>
      <c r="E3595" s="4" t="inlineStr">
        <is>
          <t>3º PV. PILOTIS - MERCADO E MASSAGEM</t>
        </is>
      </c>
      <c r="F3595" s="119" t="n">
        <v>46869</v>
      </c>
      <c r="G3595" s="119" t="n">
        <v>46876</v>
      </c>
      <c r="H3595" s="119" t="n">
        <v>46293</v>
      </c>
      <c r="I3595" s="4" t="n">
        <v>0</v>
      </c>
      <c r="J3595" s="4" t="n">
        <v>0</v>
      </c>
      <c r="K3595" s="4" t="n">
        <v>0</v>
      </c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B3596" s="4" t="n">
        <v>26744716</v>
      </c>
      <c r="C3596" s="4" t="inlineStr">
        <is>
          <t>RODAPÉ MADEIRA / PVC</t>
        </is>
      </c>
      <c r="D3596" s="4" t="inlineStr">
        <is>
          <t>-</t>
        </is>
      </c>
      <c r="E3596" s="4" t="inlineStr">
        <is>
          <t>3º PV. PILOTIS - IS E VESTIÁRIOS</t>
        </is>
      </c>
      <c r="F3596" s="119" t="n">
        <v>46869</v>
      </c>
      <c r="G3596" s="119" t="n">
        <v>46877</v>
      </c>
      <c r="H3596" s="119" t="n">
        <v>46293</v>
      </c>
      <c r="I3596" s="4" t="n">
        <v>0</v>
      </c>
      <c r="J3596" s="4" t="n">
        <v>0</v>
      </c>
      <c r="K3596" s="4" t="n">
        <v>0</v>
      </c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B3597" s="4" t="n">
        <v>26745191</v>
      </c>
      <c r="C3597" s="4" t="inlineStr">
        <is>
          <t>PINTURA 2º DEMÃO</t>
        </is>
      </c>
      <c r="D3597" s="4" t="inlineStr">
        <is>
          <t>-</t>
        </is>
      </c>
      <c r="E3597" s="4" t="inlineStr">
        <is>
          <t>5º SUBSOLO - ESCADA LATERAL</t>
        </is>
      </c>
      <c r="F3597" s="119" t="n">
        <v>46870</v>
      </c>
      <c r="G3597" s="119" t="n">
        <v>46882</v>
      </c>
      <c r="H3597" s="119" t="n">
        <v>46293</v>
      </c>
      <c r="I3597" s="4" t="n">
        <v>0</v>
      </c>
      <c r="J3597" s="4" t="n">
        <v>0</v>
      </c>
      <c r="K3597" s="4" t="n">
        <v>0</v>
      </c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B3598" s="4" t="n">
        <v>26707622</v>
      </c>
      <c r="C3598" s="4" t="inlineStr">
        <is>
          <t>CHECKLIST</t>
        </is>
      </c>
      <c r="D3598" s="4" t="inlineStr">
        <is>
          <t>-</t>
        </is>
      </c>
      <c r="E3598" s="4" t="inlineStr">
        <is>
          <t>2º PV. - LOJA 04 E 05</t>
        </is>
      </c>
      <c r="F3598" s="119" t="n">
        <v>46871</v>
      </c>
      <c r="G3598" s="119" t="n">
        <v>46885</v>
      </c>
      <c r="H3598" s="119" t="n">
        <v>46293</v>
      </c>
      <c r="I3598" s="4" t="n">
        <v>0</v>
      </c>
      <c r="J3598" s="4" t="n">
        <v>0</v>
      </c>
      <c r="K3598" s="4" t="n">
        <v>0</v>
      </c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B3599" s="4" t="n">
        <v>26745023</v>
      </c>
      <c r="C3599" s="4" t="inlineStr">
        <is>
          <t>LIMPEZA FINA</t>
        </is>
      </c>
      <c r="D3599" s="4" t="inlineStr">
        <is>
          <t>-</t>
        </is>
      </c>
      <c r="E3599" s="4" t="inlineStr">
        <is>
          <t>2º PV. - HALL, IS, ELEVADOR COMERCIAL</t>
        </is>
      </c>
      <c r="F3599" s="119" t="n">
        <v>46871</v>
      </c>
      <c r="G3599" s="119" t="n">
        <v>46883</v>
      </c>
      <c r="H3599" s="119" t="n">
        <v>46293</v>
      </c>
      <c r="I3599" s="4" t="n">
        <v>0</v>
      </c>
      <c r="J3599" s="4" t="n">
        <v>0</v>
      </c>
      <c r="K3599" s="4" t="n">
        <v>0</v>
      </c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B3600" s="4" t="n">
        <v>26744683</v>
      </c>
      <c r="C3600" s="4" t="inlineStr">
        <is>
          <t>ESQUADRIA MADEIRA</t>
        </is>
      </c>
      <c r="D3600" s="4" t="inlineStr">
        <is>
          <t>-</t>
        </is>
      </c>
      <c r="E3600" s="4" t="inlineStr">
        <is>
          <t>3º PV. PILOTIS - HALL, ELEVADORES E CAIXA DE ESCADA</t>
        </is>
      </c>
      <c r="F3600" s="119" t="n">
        <v>46871</v>
      </c>
      <c r="G3600" s="119" t="n">
        <v>46881</v>
      </c>
      <c r="H3600" s="119" t="n">
        <v>46293</v>
      </c>
      <c r="I3600" s="4" t="n">
        <v>0</v>
      </c>
      <c r="J3600" s="4" t="n">
        <v>0</v>
      </c>
      <c r="K3600" s="4" t="n">
        <v>0</v>
      </c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B3601" s="4" t="n">
        <v>26743777</v>
      </c>
      <c r="C3601" s="4" t="inlineStr">
        <is>
          <t>PINTURA DE DEMARCAÇÃO DE VAGAS</t>
        </is>
      </c>
      <c r="D3601" s="4" t="inlineStr">
        <is>
          <t>-</t>
        </is>
      </c>
      <c r="E3601" s="4" t="inlineStr">
        <is>
          <t>5º SUBSOLO</t>
        </is>
      </c>
      <c r="F3601" s="119" t="n">
        <v>46875</v>
      </c>
      <c r="G3601" s="119" t="n">
        <v>46895</v>
      </c>
      <c r="H3601" s="119" t="n">
        <v>46293</v>
      </c>
      <c r="I3601" s="4" t="n">
        <v>0</v>
      </c>
      <c r="J3601" s="4" t="n">
        <v>0</v>
      </c>
      <c r="K3601" s="4" t="n">
        <v>0</v>
      </c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B3602" s="4" t="n">
        <v>26744384</v>
      </c>
      <c r="C3602" s="4" t="inlineStr">
        <is>
          <t>LIMPEZA FINA</t>
        </is>
      </c>
      <c r="D3602" s="4" t="inlineStr">
        <is>
          <t>-</t>
        </is>
      </c>
      <c r="E3602" s="4" t="inlineStr">
        <is>
          <t>1º PAV. - TÉRREO ALAMEDA</t>
        </is>
      </c>
      <c r="F3602" s="119" t="n">
        <v>46875</v>
      </c>
      <c r="G3602" s="119" t="n">
        <v>46883</v>
      </c>
      <c r="H3602" s="119" t="n">
        <v>46293</v>
      </c>
      <c r="I3602" s="4" t="n">
        <v>0</v>
      </c>
      <c r="J3602" s="4" t="n">
        <v>0</v>
      </c>
      <c r="K3602" s="4" t="n">
        <v>0</v>
      </c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B3603" s="4" t="n">
        <v>30433001</v>
      </c>
      <c r="C3603" s="4" t="inlineStr">
        <is>
          <t>VISTORIA APTOS</t>
        </is>
      </c>
      <c r="D3603" s="4" t="inlineStr">
        <is>
          <t>-</t>
        </is>
      </c>
      <c r="E3603" s="4" t="inlineStr">
        <is>
          <t>6º PAV.</t>
        </is>
      </c>
      <c r="F3603" s="119" t="n">
        <v>46875</v>
      </c>
      <c r="G3603" s="119" t="n">
        <v>46883</v>
      </c>
      <c r="H3603" s="119" t="n">
        <v>46293</v>
      </c>
      <c r="I3603" s="4" t="n">
        <v>0</v>
      </c>
      <c r="J3603" s="4" t="n">
        <v>0</v>
      </c>
      <c r="K3603" s="4" t="n">
        <v>0</v>
      </c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B3604" s="4" t="n">
        <v>26743522</v>
      </c>
      <c r="C3604" s="4" t="inlineStr">
        <is>
          <t>CHECKLIST</t>
        </is>
      </c>
      <c r="D3604" s="4" t="inlineStr">
        <is>
          <t>-</t>
        </is>
      </c>
      <c r="E3604" s="4" t="inlineStr">
        <is>
          <t>7º PAV.</t>
        </is>
      </c>
      <c r="F3604" s="119" t="n">
        <v>46875</v>
      </c>
      <c r="G3604" s="119" t="n">
        <v>46883</v>
      </c>
      <c r="H3604" s="119" t="n">
        <v>46293</v>
      </c>
      <c r="I3604" s="4" t="n">
        <v>0</v>
      </c>
      <c r="J3604" s="4" t="n">
        <v>0</v>
      </c>
      <c r="K3604" s="4" t="n">
        <v>0</v>
      </c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B3605" s="4" t="n">
        <v>26743483</v>
      </c>
      <c r="C3605" s="4" t="inlineStr">
        <is>
          <t>LIMPEZA FINA</t>
        </is>
      </c>
      <c r="D3605" s="4" t="inlineStr">
        <is>
          <t>-</t>
        </is>
      </c>
      <c r="E3605" s="4" t="inlineStr">
        <is>
          <t>8º PAV.</t>
        </is>
      </c>
      <c r="F3605" s="119" t="n">
        <v>46875</v>
      </c>
      <c r="G3605" s="119" t="n">
        <v>46883</v>
      </c>
      <c r="H3605" s="119" t="n">
        <v>46293</v>
      </c>
      <c r="I3605" s="4" t="n">
        <v>0</v>
      </c>
      <c r="J3605" s="4" t="n">
        <v>0</v>
      </c>
      <c r="K3605" s="4" t="n">
        <v>0</v>
      </c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B3606" s="4" t="n">
        <v>26743445</v>
      </c>
      <c r="C3606" s="4" t="inlineStr">
        <is>
          <t>PINTURA 3º DEMÃO</t>
        </is>
      </c>
      <c r="D3606" s="4" t="inlineStr">
        <is>
          <t>-</t>
        </is>
      </c>
      <c r="E3606" s="4" t="inlineStr">
        <is>
          <t>9º PAV.</t>
        </is>
      </c>
      <c r="F3606" s="119" t="n">
        <v>46875</v>
      </c>
      <c r="G3606" s="119" t="n">
        <v>46883</v>
      </c>
      <c r="H3606" s="119" t="n">
        <v>46293</v>
      </c>
      <c r="I3606" s="4" t="n">
        <v>0</v>
      </c>
      <c r="J3606" s="4" t="n">
        <v>0</v>
      </c>
      <c r="K3606" s="4" t="n">
        <v>0</v>
      </c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B3607" s="4" t="n">
        <v>26743402</v>
      </c>
      <c r="C3607" s="4" t="inlineStr">
        <is>
          <t>METAIS</t>
        </is>
      </c>
      <c r="D3607" s="4" t="inlineStr">
        <is>
          <t>-</t>
        </is>
      </c>
      <c r="E3607" s="4" t="inlineStr">
        <is>
          <t>10º PAV.</t>
        </is>
      </c>
      <c r="F3607" s="119" t="n">
        <v>46875</v>
      </c>
      <c r="G3607" s="119" t="n">
        <v>46883</v>
      </c>
      <c r="H3607" s="119" t="n">
        <v>46293</v>
      </c>
      <c r="I3607" s="4" t="n">
        <v>0</v>
      </c>
      <c r="J3607" s="4" t="n">
        <v>0</v>
      </c>
      <c r="K3607" s="4" t="n">
        <v>0</v>
      </c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B3608" s="4" t="n">
        <v>26743424</v>
      </c>
      <c r="C3608" s="4" t="inlineStr">
        <is>
          <t>ACABAMENTOS ELÉTRICOS</t>
        </is>
      </c>
      <c r="D3608" s="4" t="inlineStr">
        <is>
          <t>-</t>
        </is>
      </c>
      <c r="E3608" s="4" t="inlineStr">
        <is>
          <t>10º PAV.</t>
        </is>
      </c>
      <c r="F3608" s="119" t="n">
        <v>46875</v>
      </c>
      <c r="G3608" s="119" t="n">
        <v>46883</v>
      </c>
      <c r="H3608" s="119" t="n">
        <v>46293</v>
      </c>
      <c r="I3608" s="4" t="n">
        <v>0</v>
      </c>
      <c r="J3608" s="4" t="n">
        <v>0</v>
      </c>
      <c r="K3608" s="4" t="n">
        <v>0</v>
      </c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B3609" s="4" t="n">
        <v>26743364</v>
      </c>
      <c r="C3609" s="4" t="inlineStr">
        <is>
          <t>PINTURA 2º DEMÃO</t>
        </is>
      </c>
      <c r="D3609" s="4" t="inlineStr">
        <is>
          <t>-</t>
        </is>
      </c>
      <c r="E3609" s="4" t="inlineStr">
        <is>
          <t>11º PAV.</t>
        </is>
      </c>
      <c r="F3609" s="119" t="n">
        <v>46875</v>
      </c>
      <c r="G3609" s="119" t="n">
        <v>46883</v>
      </c>
      <c r="H3609" s="119" t="n">
        <v>46293</v>
      </c>
      <c r="I3609" s="4" t="n">
        <v>0</v>
      </c>
      <c r="J3609" s="4" t="n">
        <v>0</v>
      </c>
      <c r="K3609" s="4" t="n">
        <v>0</v>
      </c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B3610" s="4" t="n">
        <v>26743329</v>
      </c>
      <c r="C3610" s="4" t="inlineStr">
        <is>
          <t>LIMPEZA GROSSA</t>
        </is>
      </c>
      <c r="D3610" s="4" t="inlineStr">
        <is>
          <t>-</t>
        </is>
      </c>
      <c r="E3610" s="4" t="inlineStr">
        <is>
          <t>12º PAV.</t>
        </is>
      </c>
      <c r="F3610" s="119" t="n">
        <v>46875</v>
      </c>
      <c r="G3610" s="119" t="n">
        <v>46883</v>
      </c>
      <c r="H3610" s="119" t="n">
        <v>46293</v>
      </c>
      <c r="I3610" s="4" t="n">
        <v>0</v>
      </c>
      <c r="J3610" s="4" t="n">
        <v>0</v>
      </c>
      <c r="K3610" s="4" t="n">
        <v>0</v>
      </c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B3611" s="4" t="n">
        <v>26743294</v>
      </c>
      <c r="C3611" s="4" t="inlineStr">
        <is>
          <t>LOUÇAS</t>
        </is>
      </c>
      <c r="D3611" s="4" t="inlineStr">
        <is>
          <t>-</t>
        </is>
      </c>
      <c r="E3611" s="4" t="inlineStr">
        <is>
          <t>13º PAV.</t>
        </is>
      </c>
      <c r="F3611" s="119" t="n">
        <v>46875</v>
      </c>
      <c r="G3611" s="119" t="n">
        <v>46883</v>
      </c>
      <c r="H3611" s="119" t="n">
        <v>46293</v>
      </c>
      <c r="I3611" s="4" t="n">
        <v>0</v>
      </c>
      <c r="J3611" s="4" t="n">
        <v>0</v>
      </c>
      <c r="K3611" s="4" t="n">
        <v>0</v>
      </c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B3612" s="4" t="n">
        <v>26743299</v>
      </c>
      <c r="C3612" s="4" t="inlineStr">
        <is>
          <t>DISJUNTORES / MIOLOS</t>
        </is>
      </c>
      <c r="D3612" s="4" t="inlineStr">
        <is>
          <t>-</t>
        </is>
      </c>
      <c r="E3612" s="4" t="inlineStr">
        <is>
          <t>13º PAV.</t>
        </is>
      </c>
      <c r="F3612" s="119" t="n">
        <v>46875</v>
      </c>
      <c r="G3612" s="119" t="n">
        <v>46883</v>
      </c>
      <c r="H3612" s="119" t="n">
        <v>46293</v>
      </c>
      <c r="I3612" s="4" t="n">
        <v>0</v>
      </c>
      <c r="J3612" s="4" t="n">
        <v>0</v>
      </c>
      <c r="K3612" s="4" t="n">
        <v>0</v>
      </c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B3613" s="4" t="n">
        <v>26743318</v>
      </c>
      <c r="C3613" s="4" t="inlineStr">
        <is>
          <t>COMUNICAÇÃO E ALARME</t>
        </is>
      </c>
      <c r="D3613" s="4" t="inlineStr">
        <is>
          <t>-</t>
        </is>
      </c>
      <c r="E3613" s="4" t="inlineStr">
        <is>
          <t>13º PAV.</t>
        </is>
      </c>
      <c r="F3613" s="119" t="n">
        <v>46875</v>
      </c>
      <c r="G3613" s="119" t="n">
        <v>46883</v>
      </c>
      <c r="H3613" s="119" t="n">
        <v>46293</v>
      </c>
      <c r="I3613" s="4" t="n">
        <v>0</v>
      </c>
      <c r="J3613" s="4" t="n">
        <v>0</v>
      </c>
      <c r="K3613" s="4" t="n">
        <v>0</v>
      </c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B3614" s="4" t="n">
        <v>26743256</v>
      </c>
      <c r="C3614" s="4" t="inlineStr">
        <is>
          <t>RODAPÉ MADEIRA / PVC</t>
        </is>
      </c>
      <c r="D3614" s="4" t="inlineStr">
        <is>
          <t>-</t>
        </is>
      </c>
      <c r="E3614" s="4" t="inlineStr">
        <is>
          <t>14º PAV.</t>
        </is>
      </c>
      <c r="F3614" s="119" t="n">
        <v>46875</v>
      </c>
      <c r="G3614" s="119" t="n">
        <v>46883</v>
      </c>
      <c r="H3614" s="119" t="n">
        <v>46293</v>
      </c>
      <c r="I3614" s="4" t="n">
        <v>0</v>
      </c>
      <c r="J3614" s="4" t="n">
        <v>0</v>
      </c>
      <c r="K3614" s="4" t="n">
        <v>0</v>
      </c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B3615" s="4" t="n">
        <v>26743249</v>
      </c>
      <c r="C3615" s="4" t="inlineStr">
        <is>
          <t>ESQUADRIA MADEIRA</t>
        </is>
      </c>
      <c r="D3615" s="4" t="inlineStr">
        <is>
          <t>-</t>
        </is>
      </c>
      <c r="E3615" s="4" t="inlineStr">
        <is>
          <t>15º PAV.</t>
        </is>
      </c>
      <c r="F3615" s="119" t="n">
        <v>46875</v>
      </c>
      <c r="G3615" s="119" t="n">
        <v>46883</v>
      </c>
      <c r="H3615" s="119" t="n">
        <v>46293</v>
      </c>
      <c r="I3615" s="4" t="n">
        <v>0</v>
      </c>
      <c r="J3615" s="4" t="n">
        <v>0</v>
      </c>
      <c r="K3615" s="4" t="n">
        <v>0</v>
      </c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B3616" s="4" t="n">
        <v>26743173</v>
      </c>
      <c r="C3616" s="4" t="inlineStr">
        <is>
          <t>PISO VINÍLICO / LAMINADO</t>
        </is>
      </c>
      <c r="D3616" s="4" t="inlineStr">
        <is>
          <t>-</t>
        </is>
      </c>
      <c r="E3616" s="4" t="inlineStr">
        <is>
          <t>17º PAV.</t>
        </is>
      </c>
      <c r="F3616" s="119" t="n">
        <v>46875</v>
      </c>
      <c r="G3616" s="119" t="n">
        <v>46883</v>
      </c>
      <c r="H3616" s="119" t="n">
        <v>46293</v>
      </c>
      <c r="I3616" s="4" t="n">
        <v>0</v>
      </c>
      <c r="J3616" s="4" t="n">
        <v>0</v>
      </c>
      <c r="K3616" s="4" t="n">
        <v>0</v>
      </c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B3617" s="4" t="n">
        <v>26743135</v>
      </c>
      <c r="C3617" s="4" t="inlineStr">
        <is>
          <t>ESQUADRIAS DE ALUMÍNIO</t>
        </is>
      </c>
      <c r="D3617" s="4" t="inlineStr">
        <is>
          <t>-</t>
        </is>
      </c>
      <c r="E3617" s="4" t="inlineStr">
        <is>
          <t>18º PAV.</t>
        </is>
      </c>
      <c r="F3617" s="119" t="n">
        <v>46875</v>
      </c>
      <c r="G3617" s="119" t="n">
        <v>46883</v>
      </c>
      <c r="H3617" s="119" t="n">
        <v>46293</v>
      </c>
      <c r="I3617" s="4" t="n">
        <v>0</v>
      </c>
      <c r="J3617" s="4" t="n">
        <v>0</v>
      </c>
      <c r="K3617" s="4" t="n">
        <v>0</v>
      </c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B3618" s="4" t="n">
        <v>26744659</v>
      </c>
      <c r="C3618" s="4" t="inlineStr">
        <is>
          <t>REVESTIMENTO PORCELANATO PAREDE</t>
        </is>
      </c>
      <c r="D3618" s="4" t="inlineStr">
        <is>
          <t>-</t>
        </is>
      </c>
      <c r="E3618" s="4" t="inlineStr">
        <is>
          <t>3º PV. PILOTIS - ACADEMIA E CIRCULAÇÃO</t>
        </is>
      </c>
      <c r="F3618" s="119" t="n">
        <v>46876</v>
      </c>
      <c r="G3618" s="119" t="n">
        <v>46883</v>
      </c>
      <c r="H3618" s="119" t="n">
        <v>46293</v>
      </c>
      <c r="I3618" s="4" t="n">
        <v>0</v>
      </c>
      <c r="J3618" s="4" t="n">
        <v>0</v>
      </c>
      <c r="K3618" s="4" t="n">
        <v>0</v>
      </c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B3619" s="4" t="n">
        <v>26744776</v>
      </c>
      <c r="C3619" s="4" t="inlineStr">
        <is>
          <t>PINTURA 2º DEMÃO</t>
        </is>
      </c>
      <c r="D3619" s="4" t="inlineStr">
        <is>
          <t>-</t>
        </is>
      </c>
      <c r="E3619" s="4" t="inlineStr">
        <is>
          <t>3º PV. PILOTIS - GOURMET 1 E 2</t>
        </is>
      </c>
      <c r="F3619" s="119" t="n">
        <v>46877</v>
      </c>
      <c r="G3619" s="119" t="n">
        <v>46884</v>
      </c>
      <c r="H3619" s="119" t="n">
        <v>46293</v>
      </c>
      <c r="I3619" s="4" t="n">
        <v>0</v>
      </c>
      <c r="J3619" s="4" t="n">
        <v>0</v>
      </c>
      <c r="K3619" s="4" t="n">
        <v>0</v>
      </c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B3620" s="4" t="n">
        <v>26744749</v>
      </c>
      <c r="C3620" s="4" t="inlineStr">
        <is>
          <t>LIMPEZA GROSSA</t>
        </is>
      </c>
      <c r="D3620" s="4" t="inlineStr">
        <is>
          <t>-</t>
        </is>
      </c>
      <c r="E3620" s="4" t="inlineStr">
        <is>
          <t>3º PV. PILOTIS - MERCADO E MASSAGEM</t>
        </is>
      </c>
      <c r="F3620" s="119" t="n">
        <v>46877</v>
      </c>
      <c r="G3620" s="119" t="n">
        <v>46884</v>
      </c>
      <c r="H3620" s="119" t="n">
        <v>46293</v>
      </c>
      <c r="I3620" s="4" t="n">
        <v>0</v>
      </c>
      <c r="J3620" s="4" t="n">
        <v>0</v>
      </c>
      <c r="K3620" s="4" t="n">
        <v>0</v>
      </c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B3621" s="4" t="n">
        <v>26707583</v>
      </c>
      <c r="C3621" s="4" t="inlineStr">
        <is>
          <t>LIMPEZA GROSSA</t>
        </is>
      </c>
      <c r="D3621" s="4" t="inlineStr">
        <is>
          <t>-</t>
        </is>
      </c>
      <c r="E3621" s="4" t="inlineStr">
        <is>
          <t>2º PV. - LOJA 08, 09 E 10</t>
        </is>
      </c>
      <c r="F3621" s="119" t="n">
        <v>46878</v>
      </c>
      <c r="G3621" s="119" t="n">
        <v>46898</v>
      </c>
      <c r="H3621" s="119" t="n">
        <v>46293</v>
      </c>
      <c r="I3621" s="4" t="n">
        <v>0</v>
      </c>
      <c r="J3621" s="4" t="n">
        <v>0</v>
      </c>
      <c r="K3621" s="4" t="n">
        <v>0</v>
      </c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B3622" s="4" t="n">
        <v>26707578</v>
      </c>
      <c r="C3622" s="4" t="inlineStr">
        <is>
          <t>COMUNICAÇÃO E ALARME</t>
        </is>
      </c>
      <c r="D3622" s="4" t="inlineStr">
        <is>
          <t>-</t>
        </is>
      </c>
      <c r="E3622" s="4" t="inlineStr">
        <is>
          <t>2º PV. - LOJA 08, 09 E 10</t>
        </is>
      </c>
      <c r="F3622" s="119" t="n">
        <v>46878</v>
      </c>
      <c r="G3622" s="119" t="n">
        <v>46898</v>
      </c>
      <c r="H3622" s="119" t="n">
        <v>46293</v>
      </c>
      <c r="I3622" s="4" t="n">
        <v>0</v>
      </c>
      <c r="J3622" s="4" t="n">
        <v>0</v>
      </c>
      <c r="K3622" s="4" t="n">
        <v>0</v>
      </c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B3623" s="4" t="n">
        <v>26744720</v>
      </c>
      <c r="C3623" s="4" t="inlineStr">
        <is>
          <t>LOUÇAS</t>
        </is>
      </c>
      <c r="D3623" s="4" t="inlineStr">
        <is>
          <t>-</t>
        </is>
      </c>
      <c r="E3623" s="4" t="inlineStr">
        <is>
          <t>3º PV. PILOTIS - IS E VESTIÁRIOS</t>
        </is>
      </c>
      <c r="F3623" s="119" t="n">
        <v>46878</v>
      </c>
      <c r="G3623" s="119" t="n">
        <v>46884</v>
      </c>
      <c r="H3623" s="119" t="n">
        <v>46293</v>
      </c>
      <c r="I3623" s="4" t="n">
        <v>0</v>
      </c>
      <c r="J3623" s="4" t="n">
        <v>0</v>
      </c>
      <c r="K3623" s="4" t="n">
        <v>0</v>
      </c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B3624" s="4" t="n">
        <v>26744742</v>
      </c>
      <c r="C3624" s="4" t="inlineStr">
        <is>
          <t>DISJUNTORES / MIOLOS</t>
        </is>
      </c>
      <c r="D3624" s="4" t="inlineStr">
        <is>
          <t>-</t>
        </is>
      </c>
      <c r="E3624" s="4" t="inlineStr">
        <is>
          <t>3º PV. PILOTIS - IS E VESTIÁRIOS</t>
        </is>
      </c>
      <c r="F3624" s="119" t="n">
        <v>46878</v>
      </c>
      <c r="G3624" s="119" t="n">
        <v>46885</v>
      </c>
      <c r="H3624" s="119" t="n">
        <v>46293</v>
      </c>
      <c r="I3624" s="4" t="n">
        <v>0</v>
      </c>
      <c r="J3624" s="4" t="n">
        <v>0</v>
      </c>
      <c r="K3624" s="4" t="n">
        <v>0</v>
      </c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B3625" s="4" t="n">
        <v>26744735</v>
      </c>
      <c r="C3625" s="4" t="inlineStr">
        <is>
          <t>COMUNICAÇÃO E ALARME</t>
        </is>
      </c>
      <c r="D3625" s="4" t="inlineStr">
        <is>
          <t>-</t>
        </is>
      </c>
      <c r="E3625" s="4" t="inlineStr">
        <is>
          <t>3º PV. PILOTIS - IS E VESTIÁRIOS</t>
        </is>
      </c>
      <c r="F3625" s="119" t="n">
        <v>46878</v>
      </c>
      <c r="G3625" s="119" t="n">
        <v>46884</v>
      </c>
      <c r="H3625" s="119" t="n">
        <v>46293</v>
      </c>
      <c r="I3625" s="4" t="n">
        <v>0</v>
      </c>
      <c r="J3625" s="4" t="n">
        <v>0</v>
      </c>
      <c r="K3625" s="4" t="n">
        <v>0</v>
      </c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B3626" s="4" t="n">
        <v>26708161</v>
      </c>
      <c r="C3626" s="4" t="inlineStr">
        <is>
          <t>REVESTIMENTOS PORCELANATO PISO</t>
        </is>
      </c>
      <c r="D3626" s="4" t="inlineStr">
        <is>
          <t>-</t>
        </is>
      </c>
      <c r="E3626" s="4" t="inlineStr">
        <is>
          <t>6º SUBSOLO - LOJAS 01, 02, 03 E 04</t>
        </is>
      </c>
      <c r="F3626" s="119" t="n">
        <v>46882</v>
      </c>
      <c r="G3626" s="119" t="n">
        <v>46891</v>
      </c>
      <c r="H3626" s="119" t="n">
        <v>46293</v>
      </c>
      <c r="I3626" s="4" t="n">
        <v>0</v>
      </c>
      <c r="J3626" s="4" t="n">
        <v>0</v>
      </c>
      <c r="K3626" s="4" t="n">
        <v>0</v>
      </c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B3627" s="4" t="n">
        <v>26708127</v>
      </c>
      <c r="C3627" s="4" t="inlineStr">
        <is>
          <t>REVESTIMENTO PORCELANATO PAREDE</t>
        </is>
      </c>
      <c r="D3627" s="4" t="inlineStr">
        <is>
          <t>-</t>
        </is>
      </c>
      <c r="E3627" s="4" t="inlineStr">
        <is>
          <t>6º SUBSOLO - LOJAS 05, 06 E 07</t>
        </is>
      </c>
      <c r="F3627" s="119" t="n">
        <v>46882</v>
      </c>
      <c r="G3627" s="119" t="n">
        <v>46891</v>
      </c>
      <c r="H3627" s="119" t="n">
        <v>46293</v>
      </c>
      <c r="I3627" s="4" t="n">
        <v>0</v>
      </c>
      <c r="J3627" s="4" t="n">
        <v>0</v>
      </c>
      <c r="K3627" s="4" t="n">
        <v>0</v>
      </c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B3628" s="4" t="n">
        <v>26744684</v>
      </c>
      <c r="C3628" s="4" t="inlineStr">
        <is>
          <t>RODAPÉ MADEIRA / PVC</t>
        </is>
      </c>
      <c r="D3628" s="4" t="inlineStr">
        <is>
          <t>-</t>
        </is>
      </c>
      <c r="E3628" s="4" t="inlineStr">
        <is>
          <t>3º PV. PILOTIS - HALL, ELEVADORES E CAIXA DE ESCADA</t>
        </is>
      </c>
      <c r="F3628" s="119" t="n">
        <v>46882</v>
      </c>
      <c r="G3628" s="119" t="n">
        <v>46889</v>
      </c>
      <c r="H3628" s="119" t="n">
        <v>46293</v>
      </c>
      <c r="I3628" s="4" t="n">
        <v>0</v>
      </c>
      <c r="J3628" s="4" t="n">
        <v>0</v>
      </c>
      <c r="K3628" s="4" t="n">
        <v>0</v>
      </c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B3629" s="4" t="n">
        <v>26745192</v>
      </c>
      <c r="C3629" s="4" t="inlineStr">
        <is>
          <t>ACABAMENTOS ELÉTRICOS</t>
        </is>
      </c>
      <c r="D3629" s="4" t="inlineStr">
        <is>
          <t>-</t>
        </is>
      </c>
      <c r="E3629" s="4" t="inlineStr">
        <is>
          <t>5º SUBSOLO - ESCADA LATERAL</t>
        </is>
      </c>
      <c r="F3629" s="119" t="n">
        <v>46883</v>
      </c>
      <c r="G3629" s="119" t="n">
        <v>46892</v>
      </c>
      <c r="H3629" s="119" t="n">
        <v>46293</v>
      </c>
      <c r="I3629" s="4" t="n">
        <v>0</v>
      </c>
      <c r="J3629" s="4" t="n">
        <v>0</v>
      </c>
      <c r="K3629" s="4" t="n">
        <v>0</v>
      </c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B3630" s="4" t="n">
        <v>26745024</v>
      </c>
      <c r="C3630" s="4" t="inlineStr">
        <is>
          <t>CHECKLIST</t>
        </is>
      </c>
      <c r="D3630" s="4" t="inlineStr">
        <is>
          <t>-</t>
        </is>
      </c>
      <c r="E3630" s="4" t="inlineStr">
        <is>
          <t>2º PV. - HALL, IS, ELEVADOR COMERCIAL</t>
        </is>
      </c>
      <c r="F3630" s="119" t="n">
        <v>46884</v>
      </c>
      <c r="G3630" s="119" t="n">
        <v>46895</v>
      </c>
      <c r="H3630" s="119" t="n">
        <v>46293</v>
      </c>
      <c r="I3630" s="4" t="n">
        <v>0</v>
      </c>
      <c r="J3630" s="4" t="n">
        <v>0</v>
      </c>
      <c r="K3630" s="4" t="n">
        <v>0</v>
      </c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B3631" s="4" t="n">
        <v>26744668</v>
      </c>
      <c r="C3631" s="4" t="inlineStr">
        <is>
          <t>BANCADAS</t>
        </is>
      </c>
      <c r="D3631" s="4" t="inlineStr">
        <is>
          <t>-</t>
        </is>
      </c>
      <c r="E3631" s="4" t="inlineStr">
        <is>
          <t>3º PV. PILOTIS - ACADEMIA E CIRCULAÇÃO</t>
        </is>
      </c>
      <c r="F3631" s="119" t="n">
        <v>46884</v>
      </c>
      <c r="G3631" s="119" t="n">
        <v>46891</v>
      </c>
      <c r="H3631" s="119" t="n">
        <v>46293</v>
      </c>
      <c r="I3631" s="4" t="n">
        <v>0</v>
      </c>
      <c r="J3631" s="4" t="n">
        <v>0</v>
      </c>
      <c r="K3631" s="4" t="n">
        <v>0</v>
      </c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B3632" s="4" t="n">
        <v>30433002</v>
      </c>
      <c r="C3632" s="4" t="inlineStr">
        <is>
          <t>VISTORIA APTOS</t>
        </is>
      </c>
      <c r="D3632" s="4" t="inlineStr">
        <is>
          <t>-</t>
        </is>
      </c>
      <c r="E3632" s="4" t="inlineStr">
        <is>
          <t>7º PAV.</t>
        </is>
      </c>
      <c r="F3632" s="119" t="n">
        <v>46884</v>
      </c>
      <c r="G3632" s="119" t="n">
        <v>46892</v>
      </c>
      <c r="H3632" s="119" t="n">
        <v>46293</v>
      </c>
      <c r="I3632" s="4" t="n">
        <v>0</v>
      </c>
      <c r="J3632" s="4" t="n">
        <v>0</v>
      </c>
      <c r="K3632" s="4" t="n">
        <v>0</v>
      </c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B3633" s="4" t="n">
        <v>26743485</v>
      </c>
      <c r="C3633" s="4" t="inlineStr">
        <is>
          <t>CHECKLIST</t>
        </is>
      </c>
      <c r="D3633" s="4" t="inlineStr">
        <is>
          <t>-</t>
        </is>
      </c>
      <c r="E3633" s="4" t="inlineStr">
        <is>
          <t>8º PAV.</t>
        </is>
      </c>
      <c r="F3633" s="119" t="n">
        <v>46884</v>
      </c>
      <c r="G3633" s="119" t="n">
        <v>46892</v>
      </c>
      <c r="H3633" s="119" t="n">
        <v>46293</v>
      </c>
      <c r="I3633" s="4" t="n">
        <v>0</v>
      </c>
      <c r="J3633" s="4" t="n">
        <v>0</v>
      </c>
      <c r="K3633" s="4" t="n">
        <v>0</v>
      </c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B3634" s="4" t="n">
        <v>26743446</v>
      </c>
      <c r="C3634" s="4" t="inlineStr">
        <is>
          <t>LIMPEZA FINA</t>
        </is>
      </c>
      <c r="D3634" s="4" t="inlineStr">
        <is>
          <t>-</t>
        </is>
      </c>
      <c r="E3634" s="4" t="inlineStr">
        <is>
          <t>9º PAV.</t>
        </is>
      </c>
      <c r="F3634" s="119" t="n">
        <v>46884</v>
      </c>
      <c r="G3634" s="119" t="n">
        <v>46892</v>
      </c>
      <c r="H3634" s="119" t="n">
        <v>46293</v>
      </c>
      <c r="I3634" s="4" t="n">
        <v>0</v>
      </c>
      <c r="J3634" s="4" t="n">
        <v>0</v>
      </c>
      <c r="K3634" s="4" t="n">
        <v>0</v>
      </c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B3635" s="4" t="n">
        <v>26743408</v>
      </c>
      <c r="C3635" s="4" t="inlineStr">
        <is>
          <t>PINTURA 3º DEMÃO</t>
        </is>
      </c>
      <c r="D3635" s="4" t="inlineStr">
        <is>
          <t>-</t>
        </is>
      </c>
      <c r="E3635" s="4" t="inlineStr">
        <is>
          <t>10º PAV.</t>
        </is>
      </c>
      <c r="F3635" s="119" t="n">
        <v>46884</v>
      </c>
      <c r="G3635" s="119" t="n">
        <v>46892</v>
      </c>
      <c r="H3635" s="119" t="n">
        <v>46293</v>
      </c>
      <c r="I3635" s="4" t="n">
        <v>0</v>
      </c>
      <c r="J3635" s="4" t="n">
        <v>0</v>
      </c>
      <c r="K3635" s="4" t="n">
        <v>0</v>
      </c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B3636" s="4" t="n">
        <v>26743365</v>
      </c>
      <c r="C3636" s="4" t="inlineStr">
        <is>
          <t>METAIS</t>
        </is>
      </c>
      <c r="D3636" s="4" t="inlineStr">
        <is>
          <t>-</t>
        </is>
      </c>
      <c r="E3636" s="4" t="inlineStr">
        <is>
          <t>11º PAV.</t>
        </is>
      </c>
      <c r="F3636" s="119" t="n">
        <v>46884</v>
      </c>
      <c r="G3636" s="119" t="n">
        <v>46892</v>
      </c>
      <c r="H3636" s="119" t="n">
        <v>46293</v>
      </c>
      <c r="I3636" s="4" t="n">
        <v>0</v>
      </c>
      <c r="J3636" s="4" t="n">
        <v>0</v>
      </c>
      <c r="K3636" s="4" t="n">
        <v>0</v>
      </c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B3637" s="4" t="n">
        <v>26743387</v>
      </c>
      <c r="C3637" s="4" t="inlineStr">
        <is>
          <t>ACABAMENTOS ELÉTRICOS</t>
        </is>
      </c>
      <c r="D3637" s="4" t="inlineStr">
        <is>
          <t>-</t>
        </is>
      </c>
      <c r="E3637" s="4" t="inlineStr">
        <is>
          <t>11º PAV.</t>
        </is>
      </c>
      <c r="F3637" s="119" t="n">
        <v>46884</v>
      </c>
      <c r="G3637" s="119" t="n">
        <v>46892</v>
      </c>
      <c r="H3637" s="119" t="n">
        <v>46293</v>
      </c>
      <c r="I3637" s="4" t="n">
        <v>0</v>
      </c>
      <c r="J3637" s="4" t="n">
        <v>0</v>
      </c>
      <c r="K3637" s="4" t="n">
        <v>0</v>
      </c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B3638" s="4" t="n">
        <v>26743327</v>
      </c>
      <c r="C3638" s="4" t="inlineStr">
        <is>
          <t>PINTURA 2º DEMÃO</t>
        </is>
      </c>
      <c r="D3638" s="4" t="inlineStr">
        <is>
          <t>-</t>
        </is>
      </c>
      <c r="E3638" s="4" t="inlineStr">
        <is>
          <t>12º PAV.</t>
        </is>
      </c>
      <c r="F3638" s="119" t="n">
        <v>46884</v>
      </c>
      <c r="G3638" s="119" t="n">
        <v>46892</v>
      </c>
      <c r="H3638" s="119" t="n">
        <v>46293</v>
      </c>
      <c r="I3638" s="4" t="n">
        <v>0</v>
      </c>
      <c r="J3638" s="4" t="n">
        <v>0</v>
      </c>
      <c r="K3638" s="4" t="n">
        <v>0</v>
      </c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B3639" s="4" t="n">
        <v>26743292</v>
      </c>
      <c r="C3639" s="4" t="inlineStr">
        <is>
          <t>LIMPEZA GROSSA</t>
        </is>
      </c>
      <c r="D3639" s="4" t="inlineStr">
        <is>
          <t>-</t>
        </is>
      </c>
      <c r="E3639" s="4" t="inlineStr">
        <is>
          <t>13º PAV.</t>
        </is>
      </c>
      <c r="F3639" s="119" t="n">
        <v>46884</v>
      </c>
      <c r="G3639" s="119" t="n">
        <v>46892</v>
      </c>
      <c r="H3639" s="119" t="n">
        <v>46293</v>
      </c>
      <c r="I3639" s="4" t="n">
        <v>0</v>
      </c>
      <c r="J3639" s="4" t="n">
        <v>0</v>
      </c>
      <c r="K3639" s="4" t="n">
        <v>0</v>
      </c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B3640" s="4" t="n">
        <v>26743257</v>
      </c>
      <c r="C3640" s="4" t="inlineStr">
        <is>
          <t>LOUÇAS</t>
        </is>
      </c>
      <c r="D3640" s="4" t="inlineStr">
        <is>
          <t>-</t>
        </is>
      </c>
      <c r="E3640" s="4" t="inlineStr">
        <is>
          <t>14º PAV.</t>
        </is>
      </c>
      <c r="F3640" s="119" t="n">
        <v>46884</v>
      </c>
      <c r="G3640" s="119" t="n">
        <v>46892</v>
      </c>
      <c r="H3640" s="119" t="n">
        <v>46293</v>
      </c>
      <c r="I3640" s="4" t="n">
        <v>0</v>
      </c>
      <c r="J3640" s="4" t="n">
        <v>0</v>
      </c>
      <c r="K3640" s="4" t="n">
        <v>0</v>
      </c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B3641" s="4" t="n">
        <v>26743262</v>
      </c>
      <c r="C3641" s="4" t="inlineStr">
        <is>
          <t>DISJUNTORES / MIOLOS</t>
        </is>
      </c>
      <c r="D3641" s="4" t="inlineStr">
        <is>
          <t>-</t>
        </is>
      </c>
      <c r="E3641" s="4" t="inlineStr">
        <is>
          <t>14º PAV.</t>
        </is>
      </c>
      <c r="F3641" s="119" t="n">
        <v>46884</v>
      </c>
      <c r="G3641" s="119" t="n">
        <v>46892</v>
      </c>
      <c r="H3641" s="119" t="n">
        <v>46293</v>
      </c>
      <c r="I3641" s="4" t="n">
        <v>0</v>
      </c>
      <c r="J3641" s="4" t="n">
        <v>0</v>
      </c>
      <c r="K3641" s="4" t="n">
        <v>0</v>
      </c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B3642" s="4" t="n">
        <v>26743281</v>
      </c>
      <c r="C3642" s="4" t="inlineStr">
        <is>
          <t>COMUNICAÇÃO E ALARME</t>
        </is>
      </c>
      <c r="D3642" s="4" t="inlineStr">
        <is>
          <t>-</t>
        </is>
      </c>
      <c r="E3642" s="4" t="inlineStr">
        <is>
          <t>14º PAV.</t>
        </is>
      </c>
      <c r="F3642" s="119" t="n">
        <v>46884</v>
      </c>
      <c r="G3642" s="119" t="n">
        <v>46892</v>
      </c>
      <c r="H3642" s="119" t="n">
        <v>46293</v>
      </c>
      <c r="I3642" s="4" t="n">
        <v>0</v>
      </c>
      <c r="J3642" s="4" t="n">
        <v>0</v>
      </c>
      <c r="K3642" s="4" t="n">
        <v>0</v>
      </c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B3643" s="4" t="n">
        <v>26743219</v>
      </c>
      <c r="C3643" s="4" t="inlineStr">
        <is>
          <t>RODAPÉ MADEIRA / PVC</t>
        </is>
      </c>
      <c r="D3643" s="4" t="inlineStr">
        <is>
          <t>-</t>
        </is>
      </c>
      <c r="E3643" s="4" t="inlineStr">
        <is>
          <t>15º PAV.</t>
        </is>
      </c>
      <c r="F3643" s="119" t="n">
        <v>46884</v>
      </c>
      <c r="G3643" s="119" t="n">
        <v>46892</v>
      </c>
      <c r="H3643" s="119" t="n">
        <v>46293</v>
      </c>
      <c r="I3643" s="4" t="n">
        <v>0</v>
      </c>
      <c r="J3643" s="4" t="n">
        <v>0</v>
      </c>
      <c r="K3643" s="4" t="n">
        <v>0</v>
      </c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B3644" s="4" t="n">
        <v>26743175</v>
      </c>
      <c r="C3644" s="4" t="inlineStr">
        <is>
          <t>ESQUADRIA MADEIRA</t>
        </is>
      </c>
      <c r="D3644" s="4" t="inlineStr">
        <is>
          <t>-</t>
        </is>
      </c>
      <c r="E3644" s="4" t="inlineStr">
        <is>
          <t>17º PAV.</t>
        </is>
      </c>
      <c r="F3644" s="119" t="n">
        <v>46884</v>
      </c>
      <c r="G3644" s="119" t="n">
        <v>46892</v>
      </c>
      <c r="H3644" s="119" t="n">
        <v>46293</v>
      </c>
      <c r="I3644" s="4" t="n">
        <v>0</v>
      </c>
      <c r="J3644" s="4" t="n">
        <v>0</v>
      </c>
      <c r="K3644" s="4" t="n">
        <v>0</v>
      </c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B3645" s="4" t="n">
        <v>26743136</v>
      </c>
      <c r="C3645" s="4" t="inlineStr">
        <is>
          <t>PISO VINÍLICO / LAMINADO</t>
        </is>
      </c>
      <c r="D3645" s="4" t="inlineStr">
        <is>
          <t>-</t>
        </is>
      </c>
      <c r="E3645" s="4" t="inlineStr">
        <is>
          <t>18º PAV.</t>
        </is>
      </c>
      <c r="F3645" s="119" t="n">
        <v>46884</v>
      </c>
      <c r="G3645" s="119" t="n">
        <v>46892</v>
      </c>
      <c r="H3645" s="119" t="n">
        <v>46293</v>
      </c>
      <c r="I3645" s="4" t="n">
        <v>0</v>
      </c>
      <c r="J3645" s="4" t="n">
        <v>0</v>
      </c>
      <c r="K3645" s="4" t="n">
        <v>0</v>
      </c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B3646" s="4" t="n">
        <v>26743098</v>
      </c>
      <c r="C3646" s="4" t="inlineStr">
        <is>
          <t>ESQUADRIAS DE ALUMÍNIO</t>
        </is>
      </c>
      <c r="D3646" s="4" t="inlineStr">
        <is>
          <t>-</t>
        </is>
      </c>
      <c r="E3646" s="4" t="inlineStr">
        <is>
          <t>19º PAV.</t>
        </is>
      </c>
      <c r="F3646" s="119" t="n">
        <v>46884</v>
      </c>
      <c r="G3646" s="119" t="n">
        <v>46892</v>
      </c>
      <c r="H3646" s="119" t="n">
        <v>46293</v>
      </c>
      <c r="I3646" s="4" t="n">
        <v>0</v>
      </c>
      <c r="J3646" s="4" t="n">
        <v>0</v>
      </c>
      <c r="K3646" s="4" t="n">
        <v>0</v>
      </c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B3647" s="4" t="n">
        <v>26744782</v>
      </c>
      <c r="C3647" s="4" t="inlineStr">
        <is>
          <t>METAIS</t>
        </is>
      </c>
      <c r="D3647" s="4" t="inlineStr">
        <is>
          <t>-</t>
        </is>
      </c>
      <c r="E3647" s="4" t="inlineStr">
        <is>
          <t>3º PV. PILOTIS - GOURMET 1 E 2</t>
        </is>
      </c>
      <c r="F3647" s="119" t="n">
        <v>46885</v>
      </c>
      <c r="G3647" s="119" t="n">
        <v>46892</v>
      </c>
      <c r="H3647" s="119" t="n">
        <v>46293</v>
      </c>
      <c r="I3647" s="4" t="n">
        <v>0</v>
      </c>
      <c r="J3647" s="4" t="n">
        <v>0</v>
      </c>
      <c r="K3647" s="4" t="n">
        <v>0</v>
      </c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B3648" s="4" t="n">
        <v>26744777</v>
      </c>
      <c r="C3648" s="4" t="inlineStr">
        <is>
          <t>ACABAMENTOS ELÉTRICOS</t>
        </is>
      </c>
      <c r="D3648" s="4" t="inlineStr">
        <is>
          <t>-</t>
        </is>
      </c>
      <c r="E3648" s="4" t="inlineStr">
        <is>
          <t>3º PV. PILOTIS - GOURMET 1 E 2</t>
        </is>
      </c>
      <c r="F3648" s="119" t="n">
        <v>46885</v>
      </c>
      <c r="G3648" s="119" t="n">
        <v>46892</v>
      </c>
      <c r="H3648" s="119" t="n">
        <v>46293</v>
      </c>
      <c r="I3648" s="4" t="n">
        <v>0</v>
      </c>
      <c r="J3648" s="4" t="n">
        <v>0</v>
      </c>
      <c r="K3648" s="4" t="n">
        <v>0</v>
      </c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B3649" s="4" t="n">
        <v>26744744</v>
      </c>
      <c r="C3649" s="4" t="inlineStr">
        <is>
          <t>PINTURA 2º DEMÃO</t>
        </is>
      </c>
      <c r="D3649" s="4" t="inlineStr">
        <is>
          <t>-</t>
        </is>
      </c>
      <c r="E3649" s="4" t="inlineStr">
        <is>
          <t>3º PV. PILOTIS - MERCADO E MASSAGEM</t>
        </is>
      </c>
      <c r="F3649" s="119" t="n">
        <v>46885</v>
      </c>
      <c r="G3649" s="119" t="n">
        <v>46892</v>
      </c>
      <c r="H3649" s="119" t="n">
        <v>46293</v>
      </c>
      <c r="I3649" s="4" t="n">
        <v>0</v>
      </c>
      <c r="J3649" s="4" t="n">
        <v>0</v>
      </c>
      <c r="K3649" s="4" t="n">
        <v>0</v>
      </c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B3650" s="4" t="n">
        <v>26744717</v>
      </c>
      <c r="C3650" s="4" t="inlineStr">
        <is>
          <t>LIMPEZA GROSSA</t>
        </is>
      </c>
      <c r="D3650" s="4" t="inlineStr">
        <is>
          <t>-</t>
        </is>
      </c>
      <c r="E3650" s="4" t="inlineStr">
        <is>
          <t>3º PV. PILOTIS - IS E VESTIÁRIOS</t>
        </is>
      </c>
      <c r="F3650" s="119" t="n">
        <v>46885</v>
      </c>
      <c r="G3650" s="119" t="n">
        <v>46892</v>
      </c>
      <c r="H3650" s="119" t="n">
        <v>46293</v>
      </c>
      <c r="I3650" s="4" t="n">
        <v>0</v>
      </c>
      <c r="J3650" s="4" t="n">
        <v>0</v>
      </c>
      <c r="K3650" s="4" t="n">
        <v>0</v>
      </c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B3651" s="4" t="n">
        <v>26707603</v>
      </c>
      <c r="C3651" s="4" t="inlineStr">
        <is>
          <t>LIMPEZA FINA</t>
        </is>
      </c>
      <c r="D3651" s="4" t="inlineStr">
        <is>
          <t>-</t>
        </is>
      </c>
      <c r="E3651" s="4" t="inlineStr">
        <is>
          <t>2º PV. - LOJA 06, 07</t>
        </is>
      </c>
      <c r="F3651" s="119" t="n">
        <v>46890</v>
      </c>
      <c r="G3651" s="119" t="n">
        <v>46903</v>
      </c>
      <c r="H3651" s="119" t="n">
        <v>46293</v>
      </c>
      <c r="I3651" s="4" t="n">
        <v>0</v>
      </c>
      <c r="J3651" s="4" t="n">
        <v>0</v>
      </c>
      <c r="K3651" s="4" t="n">
        <v>0</v>
      </c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B3652" s="4" t="n">
        <v>26744688</v>
      </c>
      <c r="C3652" s="4" t="inlineStr">
        <is>
          <t>LOUÇAS</t>
        </is>
      </c>
      <c r="D3652" s="4" t="inlineStr">
        <is>
          <t>-</t>
        </is>
      </c>
      <c r="E3652" s="4" t="inlineStr">
        <is>
          <t>3º PV. PILOTIS - HALL, ELEVADORES E CAIXA DE ESCADA</t>
        </is>
      </c>
      <c r="F3652" s="119" t="n">
        <v>46890</v>
      </c>
      <c r="G3652" s="119" t="n">
        <v>46896</v>
      </c>
      <c r="H3652" s="119" t="n">
        <v>46293</v>
      </c>
      <c r="I3652" s="4" t="n">
        <v>0</v>
      </c>
      <c r="J3652" s="4" t="n">
        <v>0</v>
      </c>
      <c r="K3652" s="4" t="n">
        <v>0</v>
      </c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B3653" s="4" t="n">
        <v>26744710</v>
      </c>
      <c r="C3653" s="4" t="inlineStr">
        <is>
          <t>DISJUNTORES / MIOLOS</t>
        </is>
      </c>
      <c r="D3653" s="4" t="inlineStr">
        <is>
          <t>-</t>
        </is>
      </c>
      <c r="E3653" s="4" t="inlineStr">
        <is>
          <t>3º PV. PILOTIS - HALL, ELEVADORES E CAIXA DE ESCADA</t>
        </is>
      </c>
      <c r="F3653" s="119" t="n">
        <v>46890</v>
      </c>
      <c r="G3653" s="119" t="n">
        <v>46897</v>
      </c>
      <c r="H3653" s="119" t="n">
        <v>46293</v>
      </c>
      <c r="I3653" s="4" t="n">
        <v>0</v>
      </c>
      <c r="J3653" s="4" t="n">
        <v>0</v>
      </c>
      <c r="K3653" s="4" t="n">
        <v>0</v>
      </c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B3654" s="4" t="n">
        <v>26744703</v>
      </c>
      <c r="C3654" s="4" t="inlineStr">
        <is>
          <t>COMUNICAÇÃO E ALARME</t>
        </is>
      </c>
      <c r="D3654" s="4" t="inlineStr">
        <is>
          <t>-</t>
        </is>
      </c>
      <c r="E3654" s="4" t="inlineStr">
        <is>
          <t>3º PV. PILOTIS - HALL, ELEVADORES E CAIXA DE ESCADA</t>
        </is>
      </c>
      <c r="F3654" s="119" t="n">
        <v>46890</v>
      </c>
      <c r="G3654" s="119" t="n">
        <v>46896</v>
      </c>
      <c r="H3654" s="119" t="n">
        <v>46293</v>
      </c>
      <c r="I3654" s="4" t="n">
        <v>0</v>
      </c>
      <c r="J3654" s="4" t="n">
        <v>0</v>
      </c>
      <c r="K3654" s="4" t="n">
        <v>0</v>
      </c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B3655" s="4" t="n">
        <v>26708183</v>
      </c>
      <c r="C3655" s="4" t="inlineStr">
        <is>
          <t>BANCADAS</t>
        </is>
      </c>
      <c r="D3655" s="4" t="inlineStr">
        <is>
          <t>-</t>
        </is>
      </c>
      <c r="E3655" s="4" t="inlineStr">
        <is>
          <t>6º SUBSOLO - LOJAS 01, 02, 03 E 04</t>
        </is>
      </c>
      <c r="F3655" s="119" t="n">
        <v>46892</v>
      </c>
      <c r="G3655" s="119" t="n">
        <v>46903</v>
      </c>
      <c r="H3655" s="119" t="n">
        <v>46293</v>
      </c>
      <c r="I3655" s="4" t="n">
        <v>0</v>
      </c>
      <c r="J3655" s="4" t="n">
        <v>0</v>
      </c>
      <c r="K3655" s="4" t="n">
        <v>0</v>
      </c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B3656" s="4" t="n">
        <v>26708128</v>
      </c>
      <c r="C3656" s="4" t="inlineStr">
        <is>
          <t>REVESTIMENTOS PORCELANATO PISO</t>
        </is>
      </c>
      <c r="D3656" s="4" t="inlineStr">
        <is>
          <t>-</t>
        </is>
      </c>
      <c r="E3656" s="4" t="inlineStr">
        <is>
          <t>6º SUBSOLO - LOJAS 05, 06 E 07</t>
        </is>
      </c>
      <c r="F3656" s="119" t="n">
        <v>46892</v>
      </c>
      <c r="G3656" s="119" t="n">
        <v>46903</v>
      </c>
      <c r="H3656" s="119" t="n">
        <v>46293</v>
      </c>
      <c r="I3656" s="4" t="n">
        <v>0</v>
      </c>
      <c r="J3656" s="4" t="n">
        <v>0</v>
      </c>
      <c r="K3656" s="4" t="n">
        <v>0</v>
      </c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B3657" s="4" t="n">
        <v>26743768</v>
      </c>
      <c r="C3657" s="4" t="inlineStr">
        <is>
          <t>LIMPEZA FINA</t>
        </is>
      </c>
      <c r="D3657" s="4" t="inlineStr">
        <is>
          <t>-</t>
        </is>
      </c>
      <c r="E3657" s="4" t="inlineStr">
        <is>
          <t>4º SUBSOLO</t>
        </is>
      </c>
      <c r="F3657" s="119" t="n">
        <v>46892</v>
      </c>
      <c r="G3657" s="119" t="n">
        <v>46912</v>
      </c>
      <c r="H3657" s="119" t="n">
        <v>46293</v>
      </c>
      <c r="I3657" s="4" t="n">
        <v>0</v>
      </c>
      <c r="J3657" s="4" t="n">
        <v>0</v>
      </c>
      <c r="K3657" s="4" t="n">
        <v>0</v>
      </c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B3658" s="4" t="n">
        <v>26744669</v>
      </c>
      <c r="C3658" s="4" t="inlineStr">
        <is>
          <t>FIAÇÃO ELÉTRICA</t>
        </is>
      </c>
      <c r="D3658" s="4" t="inlineStr">
        <is>
          <t>-</t>
        </is>
      </c>
      <c r="E3658" s="4" t="inlineStr">
        <is>
          <t>3º PV. PILOTIS - ACADEMIA E CIRCULAÇÃO</t>
        </is>
      </c>
      <c r="F3658" s="119" t="n">
        <v>46892</v>
      </c>
      <c r="G3658" s="119" t="n">
        <v>46899</v>
      </c>
      <c r="H3658" s="119" t="n">
        <v>46293</v>
      </c>
      <c r="I3658" s="4" t="n">
        <v>0</v>
      </c>
      <c r="J3658" s="4" t="n">
        <v>0</v>
      </c>
      <c r="K3658" s="4" t="n">
        <v>0</v>
      </c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B3659" s="4" t="n">
        <v>26745193</v>
      </c>
      <c r="C3659" s="4" t="inlineStr">
        <is>
          <t>GUARDA- CORPO</t>
        </is>
      </c>
      <c r="D3659" s="4" t="inlineStr">
        <is>
          <t>-</t>
        </is>
      </c>
      <c r="E3659" s="4" t="inlineStr">
        <is>
          <t>5º SUBSOLO - ESCADA LATERAL</t>
        </is>
      </c>
      <c r="F3659" s="119" t="n">
        <v>46895</v>
      </c>
      <c r="G3659" s="119" t="n">
        <v>46904</v>
      </c>
      <c r="H3659" s="119" t="n">
        <v>46293</v>
      </c>
      <c r="I3659" s="4" t="n">
        <v>0</v>
      </c>
      <c r="J3659" s="4" t="n">
        <v>0</v>
      </c>
      <c r="K3659" s="4" t="n">
        <v>0</v>
      </c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B3660" s="4" t="n">
        <v>26744783</v>
      </c>
      <c r="C3660" s="4" t="inlineStr">
        <is>
          <t>PINTURA 3º DEMÃO</t>
        </is>
      </c>
      <c r="D3660" s="4" t="inlineStr">
        <is>
          <t>-</t>
        </is>
      </c>
      <c r="E3660" s="4" t="inlineStr">
        <is>
          <t>3º PV. PILOTIS - GOURMET 1 E 2</t>
        </is>
      </c>
      <c r="F3660" s="119" t="n">
        <v>46895</v>
      </c>
      <c r="G3660" s="119" t="n">
        <v>46902</v>
      </c>
      <c r="H3660" s="119" t="n">
        <v>46293</v>
      </c>
      <c r="I3660" s="4" t="n">
        <v>0</v>
      </c>
      <c r="J3660" s="4" t="n">
        <v>0</v>
      </c>
      <c r="K3660" s="4" t="n">
        <v>0</v>
      </c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B3661" s="4" t="n">
        <v>26744750</v>
      </c>
      <c r="C3661" s="4" t="inlineStr">
        <is>
          <t>METAIS</t>
        </is>
      </c>
      <c r="D3661" s="4" t="inlineStr">
        <is>
          <t>-</t>
        </is>
      </c>
      <c r="E3661" s="4" t="inlineStr">
        <is>
          <t>3º PV. PILOTIS - MERCADO E MASSAGEM</t>
        </is>
      </c>
      <c r="F3661" s="119" t="n">
        <v>46895</v>
      </c>
      <c r="G3661" s="119" t="n">
        <v>46902</v>
      </c>
      <c r="H3661" s="119" t="n">
        <v>46293</v>
      </c>
      <c r="I3661" s="4" t="n">
        <v>0</v>
      </c>
      <c r="J3661" s="4" t="n">
        <v>0</v>
      </c>
      <c r="K3661" s="4" t="n">
        <v>0</v>
      </c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B3662" s="4" t="n">
        <v>26744745</v>
      </c>
      <c r="C3662" s="4" t="inlineStr">
        <is>
          <t>ACABAMENTOS ELÉTRICOS</t>
        </is>
      </c>
      <c r="D3662" s="4" t="inlineStr">
        <is>
          <t>-</t>
        </is>
      </c>
      <c r="E3662" s="4" t="inlineStr">
        <is>
          <t>3º PV. PILOTIS - MERCADO E MASSAGEM</t>
        </is>
      </c>
      <c r="F3662" s="119" t="n">
        <v>46895</v>
      </c>
      <c r="G3662" s="119" t="n">
        <v>46902</v>
      </c>
      <c r="H3662" s="119" t="n">
        <v>46293</v>
      </c>
      <c r="I3662" s="4" t="n">
        <v>0</v>
      </c>
      <c r="J3662" s="4" t="n">
        <v>0</v>
      </c>
      <c r="K3662" s="4" t="n">
        <v>0</v>
      </c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B3663" s="4" t="n">
        <v>26744712</v>
      </c>
      <c r="C3663" s="4" t="inlineStr">
        <is>
          <t>PINTURA 2º DEMÃO</t>
        </is>
      </c>
      <c r="D3663" s="4" t="inlineStr">
        <is>
          <t>-</t>
        </is>
      </c>
      <c r="E3663" s="4" t="inlineStr">
        <is>
          <t>3º PV. PILOTIS - IS E VESTIÁRIOS</t>
        </is>
      </c>
      <c r="F3663" s="119" t="n">
        <v>46895</v>
      </c>
      <c r="G3663" s="119" t="n">
        <v>46902</v>
      </c>
      <c r="H3663" s="119" t="n">
        <v>46293</v>
      </c>
      <c r="I3663" s="4" t="n">
        <v>0</v>
      </c>
      <c r="J3663" s="4" t="n">
        <v>0</v>
      </c>
      <c r="K3663" s="4" t="n">
        <v>0</v>
      </c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B3664" s="4" t="n">
        <v>30433003</v>
      </c>
      <c r="C3664" s="4" t="inlineStr">
        <is>
          <t>VISTORIA APTOS</t>
        </is>
      </c>
      <c r="D3664" s="4" t="inlineStr">
        <is>
          <t>-</t>
        </is>
      </c>
      <c r="E3664" s="4" t="inlineStr">
        <is>
          <t>8º PAV.</t>
        </is>
      </c>
      <c r="F3664" s="119" t="n">
        <v>46895</v>
      </c>
      <c r="G3664" s="119" t="n">
        <v>46903</v>
      </c>
      <c r="H3664" s="119" t="n">
        <v>46293</v>
      </c>
      <c r="I3664" s="4" t="n">
        <v>0</v>
      </c>
      <c r="J3664" s="4" t="n">
        <v>0</v>
      </c>
      <c r="K3664" s="4" t="n">
        <v>0</v>
      </c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B3665" s="4" t="n">
        <v>26743448</v>
      </c>
      <c r="C3665" s="4" t="inlineStr">
        <is>
          <t>CHECKLIST</t>
        </is>
      </c>
      <c r="D3665" s="4" t="inlineStr">
        <is>
          <t>-</t>
        </is>
      </c>
      <c r="E3665" s="4" t="inlineStr">
        <is>
          <t>9º PAV.</t>
        </is>
      </c>
      <c r="F3665" s="119" t="n">
        <v>46895</v>
      </c>
      <c r="G3665" s="119" t="n">
        <v>46903</v>
      </c>
      <c r="H3665" s="119" t="n">
        <v>46293</v>
      </c>
      <c r="I3665" s="4" t="n">
        <v>0</v>
      </c>
      <c r="J3665" s="4" t="n">
        <v>0</v>
      </c>
      <c r="K3665" s="4" t="n">
        <v>0</v>
      </c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B3666" s="4" t="n">
        <v>26743409</v>
      </c>
      <c r="C3666" s="4" t="inlineStr">
        <is>
          <t>LIMPEZA FINA</t>
        </is>
      </c>
      <c r="D3666" s="4" t="inlineStr">
        <is>
          <t>-</t>
        </is>
      </c>
      <c r="E3666" s="4" t="inlineStr">
        <is>
          <t>10º PAV.</t>
        </is>
      </c>
      <c r="F3666" s="119" t="n">
        <v>46895</v>
      </c>
      <c r="G3666" s="119" t="n">
        <v>46903</v>
      </c>
      <c r="H3666" s="119" t="n">
        <v>46293</v>
      </c>
      <c r="I3666" s="4" t="n">
        <v>0</v>
      </c>
      <c r="J3666" s="4" t="n">
        <v>0</v>
      </c>
      <c r="K3666" s="4" t="n">
        <v>0</v>
      </c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B3667" s="4" t="n">
        <v>26743371</v>
      </c>
      <c r="C3667" s="4" t="inlineStr">
        <is>
          <t>PINTURA 3º DEMÃO</t>
        </is>
      </c>
      <c r="D3667" s="4" t="inlineStr">
        <is>
          <t>-</t>
        </is>
      </c>
      <c r="E3667" s="4" t="inlineStr">
        <is>
          <t>11º PAV.</t>
        </is>
      </c>
      <c r="F3667" s="119" t="n">
        <v>46895</v>
      </c>
      <c r="G3667" s="119" t="n">
        <v>46903</v>
      </c>
      <c r="H3667" s="119" t="n">
        <v>46293</v>
      </c>
      <c r="I3667" s="4" t="n">
        <v>0</v>
      </c>
      <c r="J3667" s="4" t="n">
        <v>0</v>
      </c>
      <c r="K3667" s="4" t="n">
        <v>0</v>
      </c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B3668" s="4" t="n">
        <v>26743328</v>
      </c>
      <c r="C3668" s="4" t="inlineStr">
        <is>
          <t>METAIS</t>
        </is>
      </c>
      <c r="D3668" s="4" t="inlineStr">
        <is>
          <t>-</t>
        </is>
      </c>
      <c r="E3668" s="4" t="inlineStr">
        <is>
          <t>12º PAV.</t>
        </is>
      </c>
      <c r="F3668" s="119" t="n">
        <v>46895</v>
      </c>
      <c r="G3668" s="119" t="n">
        <v>46903</v>
      </c>
      <c r="H3668" s="119" t="n">
        <v>46293</v>
      </c>
      <c r="I3668" s="4" t="n">
        <v>0</v>
      </c>
      <c r="J3668" s="4" t="n">
        <v>0</v>
      </c>
      <c r="K3668" s="4" t="n">
        <v>0</v>
      </c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B3669" s="4" t="n">
        <v>26743350</v>
      </c>
      <c r="C3669" s="4" t="inlineStr">
        <is>
          <t>ACABAMENTOS ELÉTRICOS</t>
        </is>
      </c>
      <c r="D3669" s="4" t="inlineStr">
        <is>
          <t>-</t>
        </is>
      </c>
      <c r="E3669" s="4" t="inlineStr">
        <is>
          <t>12º PAV.</t>
        </is>
      </c>
      <c r="F3669" s="119" t="n">
        <v>46895</v>
      </c>
      <c r="G3669" s="119" t="n">
        <v>46903</v>
      </c>
      <c r="H3669" s="119" t="n">
        <v>46293</v>
      </c>
      <c r="I3669" s="4" t="n">
        <v>0</v>
      </c>
      <c r="J3669" s="4" t="n">
        <v>0</v>
      </c>
      <c r="K3669" s="4" t="n">
        <v>0</v>
      </c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B3670" s="4" t="n">
        <v>26743290</v>
      </c>
      <c r="C3670" s="4" t="inlineStr">
        <is>
          <t>PINTURA 2º DEMÃO</t>
        </is>
      </c>
      <c r="D3670" s="4" t="inlineStr">
        <is>
          <t>-</t>
        </is>
      </c>
      <c r="E3670" s="4" t="inlineStr">
        <is>
          <t>13º PAV.</t>
        </is>
      </c>
      <c r="F3670" s="119" t="n">
        <v>46895</v>
      </c>
      <c r="G3670" s="119" t="n">
        <v>46903</v>
      </c>
      <c r="H3670" s="119" t="n">
        <v>46293</v>
      </c>
      <c r="I3670" s="4" t="n">
        <v>0</v>
      </c>
      <c r="J3670" s="4" t="n">
        <v>0</v>
      </c>
      <c r="K3670" s="4" t="n">
        <v>0</v>
      </c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B3671" s="4" t="n">
        <v>26743255</v>
      </c>
      <c r="C3671" s="4" t="inlineStr">
        <is>
          <t>LIMPEZA GROSSA</t>
        </is>
      </c>
      <c r="D3671" s="4" t="inlineStr">
        <is>
          <t>-</t>
        </is>
      </c>
      <c r="E3671" s="4" t="inlineStr">
        <is>
          <t>14º PAV.</t>
        </is>
      </c>
      <c r="F3671" s="119" t="n">
        <v>46895</v>
      </c>
      <c r="G3671" s="119" t="n">
        <v>46903</v>
      </c>
      <c r="H3671" s="119" t="n">
        <v>46293</v>
      </c>
      <c r="I3671" s="4" t="n">
        <v>0</v>
      </c>
      <c r="J3671" s="4" t="n">
        <v>0</v>
      </c>
      <c r="K3671" s="4" t="n">
        <v>0</v>
      </c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B3672" s="4" t="n">
        <v>26743220</v>
      </c>
      <c r="C3672" s="4" t="inlineStr">
        <is>
          <t>LOUÇAS</t>
        </is>
      </c>
      <c r="D3672" s="4" t="inlineStr">
        <is>
          <t>-</t>
        </is>
      </c>
      <c r="E3672" s="4" t="inlineStr">
        <is>
          <t>15º PAV.</t>
        </is>
      </c>
      <c r="F3672" s="119" t="n">
        <v>46895</v>
      </c>
      <c r="G3672" s="119" t="n">
        <v>46903</v>
      </c>
      <c r="H3672" s="119" t="n">
        <v>46293</v>
      </c>
      <c r="I3672" s="4" t="n">
        <v>0</v>
      </c>
      <c r="J3672" s="4" t="n">
        <v>0</v>
      </c>
      <c r="K3672" s="4" t="n">
        <v>0</v>
      </c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B3673" s="4" t="n">
        <v>26743225</v>
      </c>
      <c r="C3673" s="4" t="inlineStr">
        <is>
          <t>DISJUNTORES / MIOLOS</t>
        </is>
      </c>
      <c r="D3673" s="4" t="inlineStr">
        <is>
          <t>-</t>
        </is>
      </c>
      <c r="E3673" s="4" t="inlineStr">
        <is>
          <t>15º PAV.</t>
        </is>
      </c>
      <c r="F3673" s="119" t="n">
        <v>46895</v>
      </c>
      <c r="G3673" s="119" t="n">
        <v>46903</v>
      </c>
      <c r="H3673" s="119" t="n">
        <v>46293</v>
      </c>
      <c r="I3673" s="4" t="n">
        <v>0</v>
      </c>
      <c r="J3673" s="4" t="n">
        <v>0</v>
      </c>
      <c r="K3673" s="4" t="n">
        <v>0</v>
      </c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B3674" s="4" t="n">
        <v>26743244</v>
      </c>
      <c r="C3674" s="4" t="inlineStr">
        <is>
          <t>COMUNICAÇÃO E ALARME</t>
        </is>
      </c>
      <c r="D3674" s="4" t="inlineStr">
        <is>
          <t>-</t>
        </is>
      </c>
      <c r="E3674" s="4" t="inlineStr">
        <is>
          <t>15º PAV.</t>
        </is>
      </c>
      <c r="F3674" s="119" t="n">
        <v>46895</v>
      </c>
      <c r="G3674" s="119" t="n">
        <v>46903</v>
      </c>
      <c r="H3674" s="119" t="n">
        <v>46293</v>
      </c>
      <c r="I3674" s="4" t="n">
        <v>0</v>
      </c>
      <c r="J3674" s="4" t="n">
        <v>0</v>
      </c>
      <c r="K3674" s="4" t="n">
        <v>0</v>
      </c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B3675" s="4" t="n">
        <v>26743145</v>
      </c>
      <c r="C3675" s="4" t="inlineStr">
        <is>
          <t>RODAPÉ MADEIRA / PVC</t>
        </is>
      </c>
      <c r="D3675" s="4" t="inlineStr">
        <is>
          <t>-</t>
        </is>
      </c>
      <c r="E3675" s="4" t="inlineStr">
        <is>
          <t>17º PAV.</t>
        </is>
      </c>
      <c r="F3675" s="119" t="n">
        <v>46895</v>
      </c>
      <c r="G3675" s="119" t="n">
        <v>46903</v>
      </c>
      <c r="H3675" s="119" t="n">
        <v>46293</v>
      </c>
      <c r="I3675" s="4" t="n">
        <v>0</v>
      </c>
      <c r="J3675" s="4" t="n">
        <v>0</v>
      </c>
      <c r="K3675" s="4" t="n">
        <v>0</v>
      </c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B3676" s="4" t="n">
        <v>26743138</v>
      </c>
      <c r="C3676" s="4" t="inlineStr">
        <is>
          <t>ESQUADRIA MADEIRA</t>
        </is>
      </c>
      <c r="D3676" s="4" t="inlineStr">
        <is>
          <t>-</t>
        </is>
      </c>
      <c r="E3676" s="4" t="inlineStr">
        <is>
          <t>18º PAV.</t>
        </is>
      </c>
      <c r="F3676" s="119" t="n">
        <v>46895</v>
      </c>
      <c r="G3676" s="119" t="n">
        <v>46903</v>
      </c>
      <c r="H3676" s="119" t="n">
        <v>46293</v>
      </c>
      <c r="I3676" s="4" t="n">
        <v>0</v>
      </c>
      <c r="J3676" s="4" t="n">
        <v>0</v>
      </c>
      <c r="K3676" s="4" t="n">
        <v>0</v>
      </c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B3677" s="4" t="n">
        <v>26743099</v>
      </c>
      <c r="C3677" s="4" t="inlineStr">
        <is>
          <t>PISO VINÍLICO / LAMINADO</t>
        </is>
      </c>
      <c r="D3677" s="4" t="inlineStr">
        <is>
          <t>-</t>
        </is>
      </c>
      <c r="E3677" s="4" t="inlineStr">
        <is>
          <t>19º PAV.</t>
        </is>
      </c>
      <c r="F3677" s="119" t="n">
        <v>46895</v>
      </c>
      <c r="G3677" s="119" t="n">
        <v>46903</v>
      </c>
      <c r="H3677" s="119" t="n">
        <v>46293</v>
      </c>
      <c r="I3677" s="4" t="n">
        <v>0</v>
      </c>
      <c r="J3677" s="4" t="n">
        <v>0</v>
      </c>
      <c r="K3677" s="4" t="n">
        <v>0</v>
      </c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B3678" s="4" t="n">
        <v>26743061</v>
      </c>
      <c r="C3678" s="4" t="inlineStr">
        <is>
          <t>ESQUADRIAS DE ALUMÍNIO</t>
        </is>
      </c>
      <c r="D3678" s="4" t="inlineStr">
        <is>
          <t>-</t>
        </is>
      </c>
      <c r="E3678" s="4" t="inlineStr">
        <is>
          <t>20º PAV.</t>
        </is>
      </c>
      <c r="F3678" s="119" t="n">
        <v>46895</v>
      </c>
      <c r="G3678" s="119" t="n">
        <v>46903</v>
      </c>
      <c r="H3678" s="119" t="n">
        <v>46293</v>
      </c>
      <c r="I3678" s="4" t="n">
        <v>0</v>
      </c>
      <c r="J3678" s="4" t="n">
        <v>0</v>
      </c>
      <c r="K3678" s="4" t="n">
        <v>0</v>
      </c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B3679" s="4" t="n">
        <v>26743782</v>
      </c>
      <c r="C3679" s="4" t="inlineStr">
        <is>
          <t>COMUNICAÇÃO E ALARME</t>
        </is>
      </c>
      <c r="D3679" s="4" t="inlineStr">
        <is>
          <t>-</t>
        </is>
      </c>
      <c r="E3679" s="4" t="inlineStr">
        <is>
          <t>5º SUBSOLO</t>
        </is>
      </c>
      <c r="F3679" s="119" t="n">
        <v>46896</v>
      </c>
      <c r="G3679" s="119" t="n">
        <v>46916</v>
      </c>
      <c r="H3679" s="119" t="n">
        <v>46293</v>
      </c>
      <c r="I3679" s="4" t="n">
        <v>0</v>
      </c>
      <c r="J3679" s="4" t="n">
        <v>0</v>
      </c>
      <c r="K3679" s="4" t="n">
        <v>0</v>
      </c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B3680" s="4" t="n">
        <v>26750566</v>
      </c>
      <c r="C3680" s="4" t="inlineStr">
        <is>
          <t>FORRO</t>
        </is>
      </c>
      <c r="D3680" s="4" t="inlineStr">
        <is>
          <t>-</t>
        </is>
      </c>
      <c r="E3680" s="4" t="inlineStr">
        <is>
          <t>6º SUBSOLO - ÁREAS TÉCNICAS</t>
        </is>
      </c>
      <c r="F3680" s="119" t="n">
        <v>46897</v>
      </c>
      <c r="G3680" s="119" t="n">
        <v>46903</v>
      </c>
      <c r="H3680" s="119" t="n">
        <v>46293</v>
      </c>
      <c r="I3680" s="4" t="n">
        <v>0</v>
      </c>
      <c r="J3680" s="4" t="n">
        <v>0</v>
      </c>
      <c r="K3680" s="4" t="n">
        <v>0</v>
      </c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B3681" s="4" t="n">
        <v>26744685</v>
      </c>
      <c r="C3681" s="4" t="inlineStr">
        <is>
          <t>LIMPEZA GROSSA</t>
        </is>
      </c>
      <c r="D3681" s="4" t="inlineStr">
        <is>
          <t>-</t>
        </is>
      </c>
      <c r="E3681" s="4" t="inlineStr">
        <is>
          <t>3º PV. PILOTIS - HALL, ELEVADORES E CAIXA DE ESCADA</t>
        </is>
      </c>
      <c r="F3681" s="119" t="n">
        <v>46897</v>
      </c>
      <c r="G3681" s="119" t="n">
        <v>46904</v>
      </c>
      <c r="H3681" s="119" t="n">
        <v>46293</v>
      </c>
      <c r="I3681" s="4" t="n">
        <v>0</v>
      </c>
      <c r="J3681" s="4" t="n">
        <v>0</v>
      </c>
      <c r="K3681" s="4" t="n">
        <v>0</v>
      </c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B3682" s="4" t="n">
        <v>26259469</v>
      </c>
      <c r="C3682" s="4" t="inlineStr">
        <is>
          <t>ELEVADOR COMERCIAL - 01</t>
        </is>
      </c>
      <c r="D3682" s="4" t="inlineStr">
        <is>
          <t>-</t>
        </is>
      </c>
      <c r="E3682" s="4" t="inlineStr">
        <is>
          <t>ELEVADORES</t>
        </is>
      </c>
      <c r="F3682" s="119" t="n">
        <v>46898</v>
      </c>
      <c r="G3682" s="119" t="n">
        <v>46930</v>
      </c>
      <c r="H3682" s="119" t="n">
        <v>46293</v>
      </c>
      <c r="I3682" s="4" t="n">
        <v>0</v>
      </c>
      <c r="J3682" s="4" t="n">
        <v>0</v>
      </c>
      <c r="K3682" s="4" t="n">
        <v>0</v>
      </c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B3683" s="4" t="n">
        <v>26260022</v>
      </c>
      <c r="C3683" s="4" t="inlineStr">
        <is>
          <t>ELEVADOR COMERCIAL - 02</t>
        </is>
      </c>
      <c r="D3683" s="4" t="inlineStr">
        <is>
          <t>-</t>
        </is>
      </c>
      <c r="E3683" s="4" t="inlineStr">
        <is>
          <t>ELEVADORES</t>
        </is>
      </c>
      <c r="F3683" s="119" t="n">
        <v>46898</v>
      </c>
      <c r="G3683" s="119" t="n">
        <v>46930</v>
      </c>
      <c r="H3683" s="119" t="n">
        <v>46293</v>
      </c>
      <c r="I3683" s="4" t="n">
        <v>0</v>
      </c>
      <c r="J3683" s="4" t="n">
        <v>0</v>
      </c>
      <c r="K3683" s="4" t="n">
        <v>0</v>
      </c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B3684" s="4" t="n">
        <v>26707584</v>
      </c>
      <c r="C3684" s="4" t="inlineStr">
        <is>
          <t>PINTURA 2º DEMÃO</t>
        </is>
      </c>
      <c r="D3684" s="4" t="inlineStr">
        <is>
          <t>-</t>
        </is>
      </c>
      <c r="E3684" s="4" t="inlineStr">
        <is>
          <t>2º PV. - LOJA 08, 09 E 10</t>
        </is>
      </c>
      <c r="F3684" s="119" t="n">
        <v>46899</v>
      </c>
      <c r="G3684" s="119" t="n">
        <v>46920</v>
      </c>
      <c r="H3684" s="119" t="n">
        <v>46293</v>
      </c>
      <c r="I3684" s="4" t="n">
        <v>0</v>
      </c>
      <c r="J3684" s="4" t="n">
        <v>0</v>
      </c>
      <c r="K3684" s="4" t="n">
        <v>0</v>
      </c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B3685" s="4" t="n">
        <v>26744664</v>
      </c>
      <c r="C3685" s="4" t="inlineStr">
        <is>
          <t>FORRO</t>
        </is>
      </c>
      <c r="D3685" s="4" t="inlineStr">
        <is>
          <t>-</t>
        </is>
      </c>
      <c r="E3685" s="4" t="inlineStr">
        <is>
          <t>3º PV. PILOTIS - ACADEMIA E CIRCULAÇÃO</t>
        </is>
      </c>
      <c r="F3685" s="119" t="n">
        <v>46902</v>
      </c>
      <c r="G3685" s="119" t="n">
        <v>46909</v>
      </c>
      <c r="H3685" s="119" t="n">
        <v>46293</v>
      </c>
      <c r="I3685" s="4" t="n">
        <v>0</v>
      </c>
      <c r="J3685" s="4" t="n">
        <v>0</v>
      </c>
      <c r="K3685" s="4" t="n">
        <v>0</v>
      </c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B3686" s="4" t="n">
        <v>26744788</v>
      </c>
      <c r="C3686" s="4" t="inlineStr">
        <is>
          <t>LIMPEZA FINA</t>
        </is>
      </c>
      <c r="D3686" s="4" t="inlineStr">
        <is>
          <t>-</t>
        </is>
      </c>
      <c r="E3686" s="4" t="inlineStr">
        <is>
          <t>3º PV. PILOTIS - GOURMET 1 E 2</t>
        </is>
      </c>
      <c r="F3686" s="119" t="n">
        <v>46903</v>
      </c>
      <c r="G3686" s="119" t="n">
        <v>46910</v>
      </c>
      <c r="H3686" s="119" t="n">
        <v>46293</v>
      </c>
      <c r="I3686" s="4" t="n">
        <v>0</v>
      </c>
      <c r="J3686" s="4" t="n">
        <v>0</v>
      </c>
      <c r="K3686" s="4" t="n">
        <v>0</v>
      </c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B3687" s="4" t="n">
        <v>26744751</v>
      </c>
      <c r="C3687" s="4" t="inlineStr">
        <is>
          <t>PINTURA 3º DEMÃO</t>
        </is>
      </c>
      <c r="D3687" s="4" t="inlineStr">
        <is>
          <t>-</t>
        </is>
      </c>
      <c r="E3687" s="4" t="inlineStr">
        <is>
          <t>3º PV. PILOTIS - MERCADO E MASSAGEM</t>
        </is>
      </c>
      <c r="F3687" s="119" t="n">
        <v>46903</v>
      </c>
      <c r="G3687" s="119" t="n">
        <v>46910</v>
      </c>
      <c r="H3687" s="119" t="n">
        <v>46293</v>
      </c>
      <c r="I3687" s="4" t="n">
        <v>0</v>
      </c>
      <c r="J3687" s="4" t="n">
        <v>0</v>
      </c>
      <c r="K3687" s="4" t="n">
        <v>0</v>
      </c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B3688" s="4" t="n">
        <v>26744718</v>
      </c>
      <c r="C3688" s="4" t="inlineStr">
        <is>
          <t>METAIS</t>
        </is>
      </c>
      <c r="D3688" s="4" t="inlineStr">
        <is>
          <t>-</t>
        </is>
      </c>
      <c r="E3688" s="4" t="inlineStr">
        <is>
          <t>3º PV. PILOTIS - IS E VESTIÁRIOS</t>
        </is>
      </c>
      <c r="F3688" s="119" t="n">
        <v>46903</v>
      </c>
      <c r="G3688" s="119" t="n">
        <v>46910</v>
      </c>
      <c r="H3688" s="119" t="n">
        <v>46293</v>
      </c>
      <c r="I3688" s="4" t="n">
        <v>0</v>
      </c>
      <c r="J3688" s="4" t="n">
        <v>0</v>
      </c>
      <c r="K3688" s="4" t="n">
        <v>0</v>
      </c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B3689" s="4" t="n">
        <v>26744713</v>
      </c>
      <c r="C3689" s="4" t="inlineStr">
        <is>
          <t>ACABAMENTOS ELÉTRICOS</t>
        </is>
      </c>
      <c r="D3689" s="4" t="inlineStr">
        <is>
          <t>-</t>
        </is>
      </c>
      <c r="E3689" s="4" t="inlineStr">
        <is>
          <t>3º PV. PILOTIS - IS E VESTIÁRIOS</t>
        </is>
      </c>
      <c r="F3689" s="119" t="n">
        <v>46903</v>
      </c>
      <c r="G3689" s="119" t="n">
        <v>46910</v>
      </c>
      <c r="H3689" s="119" t="n">
        <v>46293</v>
      </c>
      <c r="I3689" s="4" t="n">
        <v>0</v>
      </c>
      <c r="J3689" s="4" t="n">
        <v>0</v>
      </c>
      <c r="K3689" s="4" t="n">
        <v>0</v>
      </c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B3690" s="4" t="n">
        <v>26254936</v>
      </c>
      <c r="C3690" s="4" t="inlineStr">
        <is>
          <t>PINTURA/TEXTURA DA FACHADA</t>
        </is>
      </c>
      <c r="D3690" s="4" t="inlineStr">
        <is>
          <t>-</t>
        </is>
      </c>
      <c r="E3690" s="4" t="inlineStr">
        <is>
          <t>FACHADA - CONCORDIA</t>
        </is>
      </c>
      <c r="F3690" s="119" t="n">
        <v>46903</v>
      </c>
      <c r="G3690" s="119" t="n">
        <v>46931</v>
      </c>
      <c r="H3690" s="119" t="n">
        <v>46293</v>
      </c>
      <c r="I3690" s="4" t="n">
        <v>0</v>
      </c>
      <c r="J3690" s="4" t="n">
        <v>0</v>
      </c>
      <c r="K3690" s="4" t="n">
        <v>0</v>
      </c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B3691" s="4" t="n">
        <v>26708179</v>
      </c>
      <c r="C3691" s="4" t="inlineStr">
        <is>
          <t>FORRO</t>
        </is>
      </c>
      <c r="D3691" s="4" t="inlineStr">
        <is>
          <t>-</t>
        </is>
      </c>
      <c r="E3691" s="4" t="inlineStr">
        <is>
          <t>6º SUBSOLO - LOJAS 01, 02, 03 E 04</t>
        </is>
      </c>
      <c r="F3691" s="119" t="n">
        <v>46904</v>
      </c>
      <c r="G3691" s="119" t="n">
        <v>46913</v>
      </c>
      <c r="H3691" s="119" t="n">
        <v>46293</v>
      </c>
      <c r="I3691" s="4" t="n">
        <v>0</v>
      </c>
      <c r="J3691" s="4" t="n">
        <v>0</v>
      </c>
      <c r="K3691" s="4" t="n">
        <v>0</v>
      </c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B3692" s="4" t="n">
        <v>26708150</v>
      </c>
      <c r="C3692" s="4" t="inlineStr">
        <is>
          <t>BANCADAS</t>
        </is>
      </c>
      <c r="D3692" s="4" t="inlineStr">
        <is>
          <t>-</t>
        </is>
      </c>
      <c r="E3692" s="4" t="inlineStr">
        <is>
          <t>6º SUBSOLO - LOJAS 05, 06 E 07</t>
        </is>
      </c>
      <c r="F3692" s="119" t="n">
        <v>46904</v>
      </c>
      <c r="G3692" s="119" t="n">
        <v>46913</v>
      </c>
      <c r="H3692" s="119" t="n">
        <v>46293</v>
      </c>
      <c r="I3692" s="4" t="n">
        <v>0</v>
      </c>
      <c r="J3692" s="4" t="n">
        <v>0</v>
      </c>
      <c r="K3692" s="4" t="n">
        <v>0</v>
      </c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B3693" s="4" t="n">
        <v>26750567</v>
      </c>
      <c r="C3693" s="4" t="inlineStr">
        <is>
          <t>ESQUADRIA DE ALUMINIO</t>
        </is>
      </c>
      <c r="D3693" s="4" t="inlineStr">
        <is>
          <t>-</t>
        </is>
      </c>
      <c r="E3693" s="4" t="inlineStr">
        <is>
          <t>6º SUBSOLO - ÁREAS TÉCNICAS</t>
        </is>
      </c>
      <c r="F3693" s="119" t="n">
        <v>46904</v>
      </c>
      <c r="G3693" s="119" t="n">
        <v>46910</v>
      </c>
      <c r="H3693" s="119" t="n">
        <v>46293</v>
      </c>
      <c r="I3693" s="4" t="n">
        <v>0</v>
      </c>
      <c r="J3693" s="4" t="n">
        <v>0</v>
      </c>
      <c r="K3693" s="4" t="n">
        <v>0</v>
      </c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B3694" s="4" t="n">
        <v>26707604</v>
      </c>
      <c r="C3694" s="4" t="inlineStr">
        <is>
          <t>CHECKLIST</t>
        </is>
      </c>
      <c r="D3694" s="4" t="inlineStr">
        <is>
          <t>-</t>
        </is>
      </c>
      <c r="E3694" s="4" t="inlineStr">
        <is>
          <t>2º PV. - LOJA 06, 07</t>
        </is>
      </c>
      <c r="F3694" s="119" t="n">
        <v>46904</v>
      </c>
      <c r="G3694" s="119" t="n">
        <v>46917</v>
      </c>
      <c r="H3694" s="119" t="n">
        <v>46293</v>
      </c>
      <c r="I3694" s="4" t="n">
        <v>0</v>
      </c>
      <c r="J3694" s="4" t="n">
        <v>0</v>
      </c>
      <c r="K3694" s="4" t="n">
        <v>0</v>
      </c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B3695" s="4" t="n">
        <v>30433004</v>
      </c>
      <c r="C3695" s="4" t="inlineStr">
        <is>
          <t>VISTORIA APTOS</t>
        </is>
      </c>
      <c r="D3695" s="4" t="inlineStr">
        <is>
          <t>-</t>
        </is>
      </c>
      <c r="E3695" s="4" t="inlineStr">
        <is>
          <t>9º PAV.</t>
        </is>
      </c>
      <c r="F3695" s="119" t="n">
        <v>46904</v>
      </c>
      <c r="G3695" s="119" t="n">
        <v>46912</v>
      </c>
      <c r="H3695" s="119" t="n">
        <v>46293</v>
      </c>
      <c r="I3695" s="4" t="n">
        <v>0</v>
      </c>
      <c r="J3695" s="4" t="n">
        <v>0</v>
      </c>
      <c r="K3695" s="4" t="n">
        <v>0</v>
      </c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B3696" s="4" t="n">
        <v>26743411</v>
      </c>
      <c r="C3696" s="4" t="inlineStr">
        <is>
          <t>CHECKLIST</t>
        </is>
      </c>
      <c r="D3696" s="4" t="inlineStr">
        <is>
          <t>-</t>
        </is>
      </c>
      <c r="E3696" s="4" t="inlineStr">
        <is>
          <t>10º PAV.</t>
        </is>
      </c>
      <c r="F3696" s="119" t="n">
        <v>46904</v>
      </c>
      <c r="G3696" s="119" t="n">
        <v>46912</v>
      </c>
      <c r="H3696" s="119" t="n">
        <v>46293</v>
      </c>
      <c r="I3696" s="4" t="n">
        <v>0</v>
      </c>
      <c r="J3696" s="4" t="n">
        <v>0</v>
      </c>
      <c r="K3696" s="4" t="n">
        <v>0</v>
      </c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B3697" s="4" t="n">
        <v>26743372</v>
      </c>
      <c r="C3697" s="4" t="inlineStr">
        <is>
          <t>LIMPEZA FINA</t>
        </is>
      </c>
      <c r="D3697" s="4" t="inlineStr">
        <is>
          <t>-</t>
        </is>
      </c>
      <c r="E3697" s="4" t="inlineStr">
        <is>
          <t>11º PAV.</t>
        </is>
      </c>
      <c r="F3697" s="119" t="n">
        <v>46904</v>
      </c>
      <c r="G3697" s="119" t="n">
        <v>46912</v>
      </c>
      <c r="H3697" s="119" t="n">
        <v>46293</v>
      </c>
      <c r="I3697" s="4" t="n">
        <v>0</v>
      </c>
      <c r="J3697" s="4" t="n">
        <v>0</v>
      </c>
      <c r="K3697" s="4" t="n">
        <v>0</v>
      </c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B3698" s="4" t="n">
        <v>26743334</v>
      </c>
      <c r="C3698" s="4" t="inlineStr">
        <is>
          <t>PINTURA 3º DEMÃO</t>
        </is>
      </c>
      <c r="D3698" s="4" t="inlineStr">
        <is>
          <t>-</t>
        </is>
      </c>
      <c r="E3698" s="4" t="inlineStr">
        <is>
          <t>12º PAV.</t>
        </is>
      </c>
      <c r="F3698" s="119" t="n">
        <v>46904</v>
      </c>
      <c r="G3698" s="119" t="n">
        <v>46912</v>
      </c>
      <c r="H3698" s="119" t="n">
        <v>46293</v>
      </c>
      <c r="I3698" s="4" t="n">
        <v>0</v>
      </c>
      <c r="J3698" s="4" t="n">
        <v>0</v>
      </c>
      <c r="K3698" s="4" t="n">
        <v>0</v>
      </c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B3699" s="4" t="n">
        <v>26743291</v>
      </c>
      <c r="C3699" s="4" t="inlineStr">
        <is>
          <t>METAIS</t>
        </is>
      </c>
      <c r="D3699" s="4" t="inlineStr">
        <is>
          <t>-</t>
        </is>
      </c>
      <c r="E3699" s="4" t="inlineStr">
        <is>
          <t>13º PAV.</t>
        </is>
      </c>
      <c r="F3699" s="119" t="n">
        <v>46904</v>
      </c>
      <c r="G3699" s="119" t="n">
        <v>46912</v>
      </c>
      <c r="H3699" s="119" t="n">
        <v>46293</v>
      </c>
      <c r="I3699" s="4" t="n">
        <v>0</v>
      </c>
      <c r="J3699" s="4" t="n">
        <v>0</v>
      </c>
      <c r="K3699" s="4" t="n">
        <v>0</v>
      </c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B3700" s="4" t="n">
        <v>26743313</v>
      </c>
      <c r="C3700" s="4" t="inlineStr">
        <is>
          <t>ACABAMENTOS ELÉTRICOS</t>
        </is>
      </c>
      <c r="D3700" s="4" t="inlineStr">
        <is>
          <t>-</t>
        </is>
      </c>
      <c r="E3700" s="4" t="inlineStr">
        <is>
          <t>13º PAV.</t>
        </is>
      </c>
      <c r="F3700" s="119" t="n">
        <v>46904</v>
      </c>
      <c r="G3700" s="119" t="n">
        <v>46912</v>
      </c>
      <c r="H3700" s="119" t="n">
        <v>46293</v>
      </c>
      <c r="I3700" s="4" t="n">
        <v>0</v>
      </c>
      <c r="J3700" s="4" t="n">
        <v>0</v>
      </c>
      <c r="K3700" s="4" t="n">
        <v>0</v>
      </c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B3701" s="4" t="n">
        <v>26743253</v>
      </c>
      <c r="C3701" s="4" t="inlineStr">
        <is>
          <t>PINTURA 2º DEMÃO</t>
        </is>
      </c>
      <c r="D3701" s="4" t="inlineStr">
        <is>
          <t>-</t>
        </is>
      </c>
      <c r="E3701" s="4" t="inlineStr">
        <is>
          <t>14º PAV.</t>
        </is>
      </c>
      <c r="F3701" s="119" t="n">
        <v>46904</v>
      </c>
      <c r="G3701" s="119" t="n">
        <v>46912</v>
      </c>
      <c r="H3701" s="119" t="n">
        <v>46293</v>
      </c>
      <c r="I3701" s="4" t="n">
        <v>0</v>
      </c>
      <c r="J3701" s="4" t="n">
        <v>0</v>
      </c>
      <c r="K3701" s="4" t="n">
        <v>0</v>
      </c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B3702" s="4" t="n">
        <v>26743218</v>
      </c>
      <c r="C3702" s="4" t="inlineStr">
        <is>
          <t>LIMPEZA GROSSA</t>
        </is>
      </c>
      <c r="D3702" s="4" t="inlineStr">
        <is>
          <t>-</t>
        </is>
      </c>
      <c r="E3702" s="4" t="inlineStr">
        <is>
          <t>15º PAV.</t>
        </is>
      </c>
      <c r="F3702" s="119" t="n">
        <v>46904</v>
      </c>
      <c r="G3702" s="119" t="n">
        <v>46912</v>
      </c>
      <c r="H3702" s="119" t="n">
        <v>46293</v>
      </c>
      <c r="I3702" s="4" t="n">
        <v>0</v>
      </c>
      <c r="J3702" s="4" t="n">
        <v>0</v>
      </c>
      <c r="K3702" s="4" t="n">
        <v>0</v>
      </c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B3703" s="4" t="n">
        <v>26743146</v>
      </c>
      <c r="C3703" s="4" t="inlineStr">
        <is>
          <t>LOUÇAS</t>
        </is>
      </c>
      <c r="D3703" s="4" t="inlineStr">
        <is>
          <t>-</t>
        </is>
      </c>
      <c r="E3703" s="4" t="inlineStr">
        <is>
          <t>17º PAV.</t>
        </is>
      </c>
      <c r="F3703" s="119" t="n">
        <v>46904</v>
      </c>
      <c r="G3703" s="119" t="n">
        <v>46912</v>
      </c>
      <c r="H3703" s="119" t="n">
        <v>46293</v>
      </c>
      <c r="I3703" s="4" t="n">
        <v>0</v>
      </c>
      <c r="J3703" s="4" t="n">
        <v>0</v>
      </c>
      <c r="K3703" s="4" t="n">
        <v>0</v>
      </c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B3704" s="4" t="n">
        <v>26743151</v>
      </c>
      <c r="C3704" s="4" t="inlineStr">
        <is>
          <t>DISJUNTORES / MIOLOS</t>
        </is>
      </c>
      <c r="D3704" s="4" t="inlineStr">
        <is>
          <t>-</t>
        </is>
      </c>
      <c r="E3704" s="4" t="inlineStr">
        <is>
          <t>17º PAV.</t>
        </is>
      </c>
      <c r="F3704" s="119" t="n">
        <v>46904</v>
      </c>
      <c r="G3704" s="119" t="n">
        <v>46912</v>
      </c>
      <c r="H3704" s="119" t="n">
        <v>46293</v>
      </c>
      <c r="I3704" s="4" t="n">
        <v>0</v>
      </c>
      <c r="J3704" s="4" t="n">
        <v>0</v>
      </c>
      <c r="K3704" s="4" t="n">
        <v>0</v>
      </c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B3705" s="4" t="n">
        <v>26743170</v>
      </c>
      <c r="C3705" s="4" t="inlineStr">
        <is>
          <t>COMUNICAÇÃO E ALARME</t>
        </is>
      </c>
      <c r="D3705" s="4" t="inlineStr">
        <is>
          <t>-</t>
        </is>
      </c>
      <c r="E3705" s="4" t="inlineStr">
        <is>
          <t>17º PAV.</t>
        </is>
      </c>
      <c r="F3705" s="119" t="n">
        <v>46904</v>
      </c>
      <c r="G3705" s="119" t="n">
        <v>46912</v>
      </c>
      <c r="H3705" s="119" t="n">
        <v>46293</v>
      </c>
      <c r="I3705" s="4" t="n">
        <v>0</v>
      </c>
      <c r="J3705" s="4" t="n">
        <v>0</v>
      </c>
      <c r="K3705" s="4" t="n">
        <v>0</v>
      </c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B3706" s="4" t="n">
        <v>26743108</v>
      </c>
      <c r="C3706" s="4" t="inlineStr">
        <is>
          <t>RODAPÉ MADEIRA / PVC</t>
        </is>
      </c>
      <c r="D3706" s="4" t="inlineStr">
        <is>
          <t>-</t>
        </is>
      </c>
      <c r="E3706" s="4" t="inlineStr">
        <is>
          <t>18º PAV.</t>
        </is>
      </c>
      <c r="F3706" s="119" t="n">
        <v>46904</v>
      </c>
      <c r="G3706" s="119" t="n">
        <v>46912</v>
      </c>
      <c r="H3706" s="119" t="n">
        <v>46293</v>
      </c>
      <c r="I3706" s="4" t="n">
        <v>0</v>
      </c>
      <c r="J3706" s="4" t="n">
        <v>0</v>
      </c>
      <c r="K3706" s="4" t="n">
        <v>0</v>
      </c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B3707" s="4" t="n">
        <v>26743101</v>
      </c>
      <c r="C3707" s="4" t="inlineStr">
        <is>
          <t>ESQUADRIA MADEIRA</t>
        </is>
      </c>
      <c r="D3707" s="4" t="inlineStr">
        <is>
          <t>-</t>
        </is>
      </c>
      <c r="E3707" s="4" t="inlineStr">
        <is>
          <t>19º PAV.</t>
        </is>
      </c>
      <c r="F3707" s="119" t="n">
        <v>46904</v>
      </c>
      <c r="G3707" s="119" t="n">
        <v>46912</v>
      </c>
      <c r="H3707" s="119" t="n">
        <v>46293</v>
      </c>
      <c r="I3707" s="4" t="n">
        <v>0</v>
      </c>
      <c r="J3707" s="4" t="n">
        <v>0</v>
      </c>
      <c r="K3707" s="4" t="n">
        <v>0</v>
      </c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B3708" s="4" t="n">
        <v>26743062</v>
      </c>
      <c r="C3708" s="4" t="inlineStr">
        <is>
          <t>PISO VINÍLICO / LAMINADO</t>
        </is>
      </c>
      <c r="D3708" s="4" t="inlineStr">
        <is>
          <t>-</t>
        </is>
      </c>
      <c r="E3708" s="4" t="inlineStr">
        <is>
          <t>20º PAV.</t>
        </is>
      </c>
      <c r="F3708" s="119" t="n">
        <v>46904</v>
      </c>
      <c r="G3708" s="119" t="n">
        <v>46912</v>
      </c>
      <c r="H3708" s="119" t="n">
        <v>46293</v>
      </c>
      <c r="I3708" s="4" t="n">
        <v>0</v>
      </c>
      <c r="J3708" s="4" t="n">
        <v>0</v>
      </c>
      <c r="K3708" s="4" t="n">
        <v>0</v>
      </c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B3709" s="4" t="n">
        <v>26743024</v>
      </c>
      <c r="C3709" s="4" t="inlineStr">
        <is>
          <t>ESQUADRIAS DE ALUMÍNIO</t>
        </is>
      </c>
      <c r="D3709" s="4" t="inlineStr">
        <is>
          <t>-</t>
        </is>
      </c>
      <c r="E3709" s="4" t="inlineStr">
        <is>
          <t>21º PAV.</t>
        </is>
      </c>
      <c r="F3709" s="119" t="n">
        <v>46904</v>
      </c>
      <c r="G3709" s="119" t="n">
        <v>46912</v>
      </c>
      <c r="H3709" s="119" t="n">
        <v>46293</v>
      </c>
      <c r="I3709" s="4" t="n">
        <v>0</v>
      </c>
      <c r="J3709" s="4" t="n">
        <v>0</v>
      </c>
      <c r="K3709" s="4" t="n">
        <v>0</v>
      </c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B3710" s="4" t="n">
        <v>26745194</v>
      </c>
      <c r="C3710" s="4" t="inlineStr">
        <is>
          <t>PINTURA 3º DEMÃO</t>
        </is>
      </c>
      <c r="D3710" s="4" t="inlineStr">
        <is>
          <t>-</t>
        </is>
      </c>
      <c r="E3710" s="4" t="inlineStr">
        <is>
          <t>5º SUBSOLO - ESCADA LATERAL</t>
        </is>
      </c>
      <c r="F3710" s="119" t="n">
        <v>46905</v>
      </c>
      <c r="G3710" s="119" t="n">
        <v>46916</v>
      </c>
      <c r="H3710" s="119" t="n">
        <v>46293</v>
      </c>
      <c r="I3710" s="4" t="n">
        <v>0</v>
      </c>
      <c r="J3710" s="4" t="n">
        <v>0</v>
      </c>
      <c r="K3710" s="4" t="n">
        <v>0</v>
      </c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B3711" s="4" t="n">
        <v>26744680</v>
      </c>
      <c r="C3711" s="4" t="inlineStr">
        <is>
          <t>PINTURA 2º DEMÃO</t>
        </is>
      </c>
      <c r="D3711" s="4" t="inlineStr">
        <is>
          <t>-</t>
        </is>
      </c>
      <c r="E3711" s="4" t="inlineStr">
        <is>
          <t>3º PV. PILOTIS - HALL, ELEVADORES E CAIXA DE ESCADA</t>
        </is>
      </c>
      <c r="F3711" s="119" t="n">
        <v>46905</v>
      </c>
      <c r="G3711" s="119" t="n">
        <v>46912</v>
      </c>
      <c r="H3711" s="119" t="n">
        <v>46293</v>
      </c>
      <c r="I3711" s="4" t="n">
        <v>0</v>
      </c>
      <c r="J3711" s="4" t="n">
        <v>0</v>
      </c>
      <c r="K3711" s="4" t="n">
        <v>0</v>
      </c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B3712" s="4" t="n">
        <v>26744665</v>
      </c>
      <c r="C3712" s="4" t="inlineStr">
        <is>
          <t>MASSA CORRIDA</t>
        </is>
      </c>
      <c r="D3712" s="4" t="inlineStr">
        <is>
          <t>-</t>
        </is>
      </c>
      <c r="E3712" s="4" t="inlineStr">
        <is>
          <t>3º PV. PILOTIS - ACADEMIA E CIRCULAÇÃO</t>
        </is>
      </c>
      <c r="F3712" s="119" t="n">
        <v>46910</v>
      </c>
      <c r="G3712" s="119" t="n">
        <v>46917</v>
      </c>
      <c r="H3712" s="119" t="n">
        <v>46293</v>
      </c>
      <c r="I3712" s="4" t="n">
        <v>0</v>
      </c>
      <c r="J3712" s="4" t="n">
        <v>0</v>
      </c>
      <c r="K3712" s="4" t="n">
        <v>0</v>
      </c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B3713" s="4" t="n">
        <v>26750571</v>
      </c>
      <c r="C3713" s="4" t="inlineStr">
        <is>
          <t>TEXTURA</t>
        </is>
      </c>
      <c r="D3713" s="4" t="inlineStr">
        <is>
          <t>-</t>
        </is>
      </c>
      <c r="E3713" s="4" t="inlineStr">
        <is>
          <t>6º SUBSOLO - ÁREAS TÉCNICAS</t>
        </is>
      </c>
      <c r="F3713" s="119" t="n">
        <v>46911</v>
      </c>
      <c r="G3713" s="119" t="n">
        <v>46917</v>
      </c>
      <c r="H3713" s="119" t="n">
        <v>46293</v>
      </c>
      <c r="I3713" s="4" t="n">
        <v>0</v>
      </c>
      <c r="J3713" s="4" t="n">
        <v>0</v>
      </c>
      <c r="K3713" s="4" t="n">
        <v>0</v>
      </c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B3714" s="4" t="n">
        <v>26744807</v>
      </c>
      <c r="C3714" s="4" t="inlineStr">
        <is>
          <t>CHECKLIST</t>
        </is>
      </c>
      <c r="D3714" s="4" t="inlineStr">
        <is>
          <t>-</t>
        </is>
      </c>
      <c r="E3714" s="4" t="inlineStr">
        <is>
          <t>3º PV. PILOTIS - GOURMET 1 E 2</t>
        </is>
      </c>
      <c r="F3714" s="119" t="n">
        <v>46911</v>
      </c>
      <c r="G3714" s="119" t="n">
        <v>46918</v>
      </c>
      <c r="H3714" s="119" t="n">
        <v>46293</v>
      </c>
      <c r="I3714" s="4" t="n">
        <v>0</v>
      </c>
      <c r="J3714" s="4" t="n">
        <v>0</v>
      </c>
      <c r="K3714" s="4" t="n">
        <v>0</v>
      </c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B3715" s="4" t="n">
        <v>26744756</v>
      </c>
      <c r="C3715" s="4" t="inlineStr">
        <is>
          <t>LIMPEZA FINA</t>
        </is>
      </c>
      <c r="D3715" s="4" t="inlineStr">
        <is>
          <t>-</t>
        </is>
      </c>
      <c r="E3715" s="4" t="inlineStr">
        <is>
          <t>3º PV. PILOTIS - MERCADO E MASSAGEM</t>
        </is>
      </c>
      <c r="F3715" s="119" t="n">
        <v>46911</v>
      </c>
      <c r="G3715" s="119" t="n">
        <v>46918</v>
      </c>
      <c r="H3715" s="119" t="n">
        <v>46293</v>
      </c>
      <c r="I3715" s="4" t="n">
        <v>0</v>
      </c>
      <c r="J3715" s="4" t="n">
        <v>0</v>
      </c>
      <c r="K3715" s="4" t="n">
        <v>0</v>
      </c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B3716" s="4" t="n">
        <v>26744719</v>
      </c>
      <c r="C3716" s="4" t="inlineStr">
        <is>
          <t>PINTURA 3º DEMÃO</t>
        </is>
      </c>
      <c r="D3716" s="4" t="inlineStr">
        <is>
          <t>-</t>
        </is>
      </c>
      <c r="E3716" s="4" t="inlineStr">
        <is>
          <t>3º PV. PILOTIS - IS E VESTIÁRIOS</t>
        </is>
      </c>
      <c r="F3716" s="119" t="n">
        <v>46911</v>
      </c>
      <c r="G3716" s="119" t="n">
        <v>46918</v>
      </c>
      <c r="H3716" s="119" t="n">
        <v>46293</v>
      </c>
      <c r="I3716" s="4" t="n">
        <v>0</v>
      </c>
      <c r="J3716" s="4" t="n">
        <v>0</v>
      </c>
      <c r="K3716" s="4" t="n">
        <v>0</v>
      </c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B3717" s="4" t="n">
        <v>26743769</v>
      </c>
      <c r="C3717" s="4" t="inlineStr">
        <is>
          <t>CHECKLIST</t>
        </is>
      </c>
      <c r="D3717" s="4" t="inlineStr">
        <is>
          <t>-</t>
        </is>
      </c>
      <c r="E3717" s="4" t="inlineStr">
        <is>
          <t>4º SUBSOLO</t>
        </is>
      </c>
      <c r="F3717" s="119" t="n">
        <v>46913</v>
      </c>
      <c r="G3717" s="119" t="n">
        <v>46934</v>
      </c>
      <c r="H3717" s="119" t="n">
        <v>46293</v>
      </c>
      <c r="I3717" s="4" t="n">
        <v>0</v>
      </c>
      <c r="J3717" s="4" t="n">
        <v>0</v>
      </c>
      <c r="K3717" s="4" t="n">
        <v>0</v>
      </c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B3718" s="4" t="n">
        <v>26744686</v>
      </c>
      <c r="C3718" s="4" t="inlineStr">
        <is>
          <t>METAIS</t>
        </is>
      </c>
      <c r="D3718" s="4" t="inlineStr">
        <is>
          <t>-</t>
        </is>
      </c>
      <c r="E3718" s="4" t="inlineStr">
        <is>
          <t>3º PV. PILOTIS - HALL, ELEVADORES E CAIXA DE ESCADA</t>
        </is>
      </c>
      <c r="F3718" s="119" t="n">
        <v>46913</v>
      </c>
      <c r="G3718" s="119" t="n">
        <v>46923</v>
      </c>
      <c r="H3718" s="119" t="n">
        <v>46293</v>
      </c>
      <c r="I3718" s="4" t="n">
        <v>0</v>
      </c>
      <c r="J3718" s="4" t="n">
        <v>0</v>
      </c>
      <c r="K3718" s="4" t="n">
        <v>0</v>
      </c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B3719" s="4" t="n">
        <v>26744681</v>
      </c>
      <c r="C3719" s="4" t="inlineStr">
        <is>
          <t>ACABAMENTOS ELÉTRICOS</t>
        </is>
      </c>
      <c r="D3719" s="4" t="inlineStr">
        <is>
          <t>-</t>
        </is>
      </c>
      <c r="E3719" s="4" t="inlineStr">
        <is>
          <t>3º PV. PILOTIS - HALL, ELEVADORES E CAIXA DE ESCADA</t>
        </is>
      </c>
      <c r="F3719" s="119" t="n">
        <v>46913</v>
      </c>
      <c r="G3719" s="119" t="n">
        <v>46923</v>
      </c>
      <c r="H3719" s="119" t="n">
        <v>46293</v>
      </c>
      <c r="I3719" s="4" t="n">
        <v>0</v>
      </c>
      <c r="J3719" s="4" t="n">
        <v>0</v>
      </c>
      <c r="K3719" s="4" t="n">
        <v>0</v>
      </c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B3720" s="4" t="n">
        <v>30433005</v>
      </c>
      <c r="C3720" s="4" t="inlineStr">
        <is>
          <t>VISTORIA APTOS</t>
        </is>
      </c>
      <c r="D3720" s="4" t="inlineStr">
        <is>
          <t>-</t>
        </is>
      </c>
      <c r="E3720" s="4" t="inlineStr">
        <is>
          <t>10º PAV.</t>
        </is>
      </c>
      <c r="F3720" s="119" t="n">
        <v>46913</v>
      </c>
      <c r="G3720" s="119" t="n">
        <v>46924</v>
      </c>
      <c r="H3720" s="119" t="n">
        <v>46293</v>
      </c>
      <c r="I3720" s="4" t="n">
        <v>0</v>
      </c>
      <c r="J3720" s="4" t="n">
        <v>0</v>
      </c>
      <c r="K3720" s="4" t="n">
        <v>0</v>
      </c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B3721" s="4" t="n">
        <v>26743374</v>
      </c>
      <c r="C3721" s="4" t="inlineStr">
        <is>
          <t>CHECKLIST</t>
        </is>
      </c>
      <c r="D3721" s="4" t="inlineStr">
        <is>
          <t>-</t>
        </is>
      </c>
      <c r="E3721" s="4" t="inlineStr">
        <is>
          <t>11º PAV.</t>
        </is>
      </c>
      <c r="F3721" s="119" t="n">
        <v>46913</v>
      </c>
      <c r="G3721" s="119" t="n">
        <v>46924</v>
      </c>
      <c r="H3721" s="119" t="n">
        <v>46293</v>
      </c>
      <c r="I3721" s="4" t="n">
        <v>0</v>
      </c>
      <c r="J3721" s="4" t="n">
        <v>0</v>
      </c>
      <c r="K3721" s="4" t="n">
        <v>0</v>
      </c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B3722" s="4" t="n">
        <v>26743335</v>
      </c>
      <c r="C3722" s="4" t="inlineStr">
        <is>
          <t>LIMPEZA FINA</t>
        </is>
      </c>
      <c r="D3722" s="4" t="inlineStr">
        <is>
          <t>-</t>
        </is>
      </c>
      <c r="E3722" s="4" t="inlineStr">
        <is>
          <t>12º PAV.</t>
        </is>
      </c>
      <c r="F3722" s="119" t="n">
        <v>46913</v>
      </c>
      <c r="G3722" s="119" t="n">
        <v>46924</v>
      </c>
      <c r="H3722" s="119" t="n">
        <v>46293</v>
      </c>
      <c r="I3722" s="4" t="n">
        <v>0</v>
      </c>
      <c r="J3722" s="4" t="n">
        <v>0</v>
      </c>
      <c r="K3722" s="4" t="n">
        <v>0</v>
      </c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B3723" s="4" t="n">
        <v>26743297</v>
      </c>
      <c r="C3723" s="4" t="inlineStr">
        <is>
          <t>PINTURA 3º DEMÃO</t>
        </is>
      </c>
      <c r="D3723" s="4" t="inlineStr">
        <is>
          <t>-</t>
        </is>
      </c>
      <c r="E3723" s="4" t="inlineStr">
        <is>
          <t>13º PAV.</t>
        </is>
      </c>
      <c r="F3723" s="119" t="n">
        <v>46913</v>
      </c>
      <c r="G3723" s="119" t="n">
        <v>46924</v>
      </c>
      <c r="H3723" s="119" t="n">
        <v>46293</v>
      </c>
      <c r="I3723" s="4" t="n">
        <v>0</v>
      </c>
      <c r="J3723" s="4" t="n">
        <v>0</v>
      </c>
      <c r="K3723" s="4" t="n">
        <v>0</v>
      </c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B3724" s="4" t="n">
        <v>26743254</v>
      </c>
      <c r="C3724" s="4" t="inlineStr">
        <is>
          <t>METAIS</t>
        </is>
      </c>
      <c r="D3724" s="4" t="inlineStr">
        <is>
          <t>-</t>
        </is>
      </c>
      <c r="E3724" s="4" t="inlineStr">
        <is>
          <t>14º PAV.</t>
        </is>
      </c>
      <c r="F3724" s="119" t="n">
        <v>46913</v>
      </c>
      <c r="G3724" s="119" t="n">
        <v>46924</v>
      </c>
      <c r="H3724" s="119" t="n">
        <v>46293</v>
      </c>
      <c r="I3724" s="4" t="n">
        <v>0</v>
      </c>
      <c r="J3724" s="4" t="n">
        <v>0</v>
      </c>
      <c r="K3724" s="4" t="n">
        <v>0</v>
      </c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B3725" s="4" t="n">
        <v>26743276</v>
      </c>
      <c r="C3725" s="4" t="inlineStr">
        <is>
          <t>ACABAMENTOS ELÉTRICOS</t>
        </is>
      </c>
      <c r="D3725" s="4" t="inlineStr">
        <is>
          <t>-</t>
        </is>
      </c>
      <c r="E3725" s="4" t="inlineStr">
        <is>
          <t>14º PAV.</t>
        </is>
      </c>
      <c r="F3725" s="119" t="n">
        <v>46913</v>
      </c>
      <c r="G3725" s="119" t="n">
        <v>46924</v>
      </c>
      <c r="H3725" s="119" t="n">
        <v>46293</v>
      </c>
      <c r="I3725" s="4" t="n">
        <v>0</v>
      </c>
      <c r="J3725" s="4" t="n">
        <v>0</v>
      </c>
      <c r="K3725" s="4" t="n">
        <v>0</v>
      </c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B3726" s="4" t="n">
        <v>26743216</v>
      </c>
      <c r="C3726" s="4" t="inlineStr">
        <is>
          <t>PINTURA 2º DEMÃO</t>
        </is>
      </c>
      <c r="D3726" s="4" t="inlineStr">
        <is>
          <t>-</t>
        </is>
      </c>
      <c r="E3726" s="4" t="inlineStr">
        <is>
          <t>15º PAV.</t>
        </is>
      </c>
      <c r="F3726" s="119" t="n">
        <v>46913</v>
      </c>
      <c r="G3726" s="119" t="n">
        <v>46924</v>
      </c>
      <c r="H3726" s="119" t="n">
        <v>46293</v>
      </c>
      <c r="I3726" s="4" t="n">
        <v>0</v>
      </c>
      <c r="J3726" s="4" t="n">
        <v>0</v>
      </c>
      <c r="K3726" s="4" t="n">
        <v>0</v>
      </c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B3727" s="4" t="n">
        <v>26743144</v>
      </c>
      <c r="C3727" s="4" t="inlineStr">
        <is>
          <t>LIMPEZA GROSSA</t>
        </is>
      </c>
      <c r="D3727" s="4" t="inlineStr">
        <is>
          <t>-</t>
        </is>
      </c>
      <c r="E3727" s="4" t="inlineStr">
        <is>
          <t>17º PAV.</t>
        </is>
      </c>
      <c r="F3727" s="119" t="n">
        <v>46913</v>
      </c>
      <c r="G3727" s="119" t="n">
        <v>46924</v>
      </c>
      <c r="H3727" s="119" t="n">
        <v>46293</v>
      </c>
      <c r="I3727" s="4" t="n">
        <v>0</v>
      </c>
      <c r="J3727" s="4" t="n">
        <v>0</v>
      </c>
      <c r="K3727" s="4" t="n">
        <v>0</v>
      </c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B3728" s="4" t="n">
        <v>26743109</v>
      </c>
      <c r="C3728" s="4" t="inlineStr">
        <is>
          <t>LOUÇAS</t>
        </is>
      </c>
      <c r="D3728" s="4" t="inlineStr">
        <is>
          <t>-</t>
        </is>
      </c>
      <c r="E3728" s="4" t="inlineStr">
        <is>
          <t>18º PAV.</t>
        </is>
      </c>
      <c r="F3728" s="119" t="n">
        <v>46913</v>
      </c>
      <c r="G3728" s="119" t="n">
        <v>46924</v>
      </c>
      <c r="H3728" s="119" t="n">
        <v>46293</v>
      </c>
      <c r="I3728" s="4" t="n">
        <v>0</v>
      </c>
      <c r="J3728" s="4" t="n">
        <v>0</v>
      </c>
      <c r="K3728" s="4" t="n">
        <v>0</v>
      </c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B3729" s="4" t="n">
        <v>26743114</v>
      </c>
      <c r="C3729" s="4" t="inlineStr">
        <is>
          <t>DISJUNTORES / MIOLOS</t>
        </is>
      </c>
      <c r="D3729" s="4" t="inlineStr">
        <is>
          <t>-</t>
        </is>
      </c>
      <c r="E3729" s="4" t="inlineStr">
        <is>
          <t>18º PAV.</t>
        </is>
      </c>
      <c r="F3729" s="119" t="n">
        <v>46913</v>
      </c>
      <c r="G3729" s="119" t="n">
        <v>46924</v>
      </c>
      <c r="H3729" s="119" t="n">
        <v>46293</v>
      </c>
      <c r="I3729" s="4" t="n">
        <v>0</v>
      </c>
      <c r="J3729" s="4" t="n">
        <v>0</v>
      </c>
      <c r="K3729" s="4" t="n">
        <v>0</v>
      </c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B3730" s="4" t="n">
        <v>26743133</v>
      </c>
      <c r="C3730" s="4" t="inlineStr">
        <is>
          <t>COMUNICAÇÃO E ALARME</t>
        </is>
      </c>
      <c r="D3730" s="4" t="inlineStr">
        <is>
          <t>-</t>
        </is>
      </c>
      <c r="E3730" s="4" t="inlineStr">
        <is>
          <t>18º PAV.</t>
        </is>
      </c>
      <c r="F3730" s="119" t="n">
        <v>46913</v>
      </c>
      <c r="G3730" s="119" t="n">
        <v>46924</v>
      </c>
      <c r="H3730" s="119" t="n">
        <v>46293</v>
      </c>
      <c r="I3730" s="4" t="n">
        <v>0</v>
      </c>
      <c r="J3730" s="4" t="n">
        <v>0</v>
      </c>
      <c r="K3730" s="4" t="n">
        <v>0</v>
      </c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B3731" s="4" t="n">
        <v>26743071</v>
      </c>
      <c r="C3731" s="4" t="inlineStr">
        <is>
          <t>RODAPÉ MADEIRA / PVC</t>
        </is>
      </c>
      <c r="D3731" s="4" t="inlineStr">
        <is>
          <t>-</t>
        </is>
      </c>
      <c r="E3731" s="4" t="inlineStr">
        <is>
          <t>19º PAV.</t>
        </is>
      </c>
      <c r="F3731" s="119" t="n">
        <v>46913</v>
      </c>
      <c r="G3731" s="119" t="n">
        <v>46924</v>
      </c>
      <c r="H3731" s="119" t="n">
        <v>46293</v>
      </c>
      <c r="I3731" s="4" t="n">
        <v>0</v>
      </c>
      <c r="J3731" s="4" t="n">
        <v>0</v>
      </c>
      <c r="K3731" s="4" t="n">
        <v>0</v>
      </c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B3732" s="4" t="n">
        <v>26743064</v>
      </c>
      <c r="C3732" s="4" t="inlineStr">
        <is>
          <t>ESQUADRIA MADEIRA</t>
        </is>
      </c>
      <c r="D3732" s="4" t="inlineStr">
        <is>
          <t>-</t>
        </is>
      </c>
      <c r="E3732" s="4" t="inlineStr">
        <is>
          <t>20º PAV.</t>
        </is>
      </c>
      <c r="F3732" s="119" t="n">
        <v>46913</v>
      </c>
      <c r="G3732" s="119" t="n">
        <v>46924</v>
      </c>
      <c r="H3732" s="119" t="n">
        <v>46293</v>
      </c>
      <c r="I3732" s="4" t="n">
        <v>0</v>
      </c>
      <c r="J3732" s="4" t="n">
        <v>0</v>
      </c>
      <c r="K3732" s="4" t="n">
        <v>0</v>
      </c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B3733" s="4" t="n">
        <v>26743025</v>
      </c>
      <c r="C3733" s="4" t="inlineStr">
        <is>
          <t>PISO VINÍLICO / LAMINADO</t>
        </is>
      </c>
      <c r="D3733" s="4" t="inlineStr">
        <is>
          <t>-</t>
        </is>
      </c>
      <c r="E3733" s="4" t="inlineStr">
        <is>
          <t>21º PAV.</t>
        </is>
      </c>
      <c r="F3733" s="119" t="n">
        <v>46913</v>
      </c>
      <c r="G3733" s="119" t="n">
        <v>46924</v>
      </c>
      <c r="H3733" s="119" t="n">
        <v>46293</v>
      </c>
      <c r="I3733" s="4" t="n">
        <v>0</v>
      </c>
      <c r="J3733" s="4" t="n">
        <v>0</v>
      </c>
      <c r="K3733" s="4" t="n">
        <v>0</v>
      </c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B3734" s="4" t="n">
        <v>26742987</v>
      </c>
      <c r="C3734" s="4" t="inlineStr">
        <is>
          <t>ESQUADRIAS DE ALUMÍNIO</t>
        </is>
      </c>
      <c r="D3734" s="4" t="inlineStr">
        <is>
          <t>-</t>
        </is>
      </c>
      <c r="E3734" s="4" t="inlineStr">
        <is>
          <t>22º PAV.</t>
        </is>
      </c>
      <c r="F3734" s="119" t="n">
        <v>46913</v>
      </c>
      <c r="G3734" s="119" t="n">
        <v>46924</v>
      </c>
      <c r="H3734" s="119" t="n">
        <v>46293</v>
      </c>
      <c r="I3734" s="4" t="n">
        <v>0</v>
      </c>
      <c r="J3734" s="4" t="n">
        <v>0</v>
      </c>
      <c r="K3734" s="4" t="n">
        <v>0</v>
      </c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B3735" s="4" t="n">
        <v>26708169</v>
      </c>
      <c r="C3735" s="4" t="inlineStr">
        <is>
          <t>MASSA CORRIDA</t>
        </is>
      </c>
      <c r="D3735" s="4" t="inlineStr">
        <is>
          <t>-</t>
        </is>
      </c>
      <c r="E3735" s="4" t="inlineStr">
        <is>
          <t>6º SUBSOLO - LOJAS 01, 02, 03 E 04</t>
        </is>
      </c>
      <c r="F3735" s="119" t="n">
        <v>46916</v>
      </c>
      <c r="G3735" s="119" t="n">
        <v>46926</v>
      </c>
      <c r="H3735" s="119" t="n">
        <v>46293</v>
      </c>
      <c r="I3735" s="4" t="n">
        <v>0</v>
      </c>
      <c r="J3735" s="4" t="n">
        <v>0</v>
      </c>
      <c r="K3735" s="4" t="n">
        <v>0</v>
      </c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B3736" s="4" t="n">
        <v>26708146</v>
      </c>
      <c r="C3736" s="4" t="inlineStr">
        <is>
          <t>FORRO</t>
        </is>
      </c>
      <c r="D3736" s="4" t="inlineStr">
        <is>
          <t>-</t>
        </is>
      </c>
      <c r="E3736" s="4" t="inlineStr">
        <is>
          <t>6º SUBSOLO - LOJAS 05, 06 E 07</t>
        </is>
      </c>
      <c r="F3736" s="119" t="n">
        <v>46916</v>
      </c>
      <c r="G3736" s="119" t="n">
        <v>46926</v>
      </c>
      <c r="H3736" s="119" t="n">
        <v>46293</v>
      </c>
      <c r="I3736" s="4" t="n">
        <v>0</v>
      </c>
      <c r="J3736" s="4" t="n">
        <v>0</v>
      </c>
      <c r="K3736" s="4" t="n">
        <v>0</v>
      </c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B3737" s="4" t="n">
        <v>26743783</v>
      </c>
      <c r="C3737" s="4" t="inlineStr">
        <is>
          <t>LIMPEZA FINA</t>
        </is>
      </c>
      <c r="D3737" s="4" t="inlineStr">
        <is>
          <t>-</t>
        </is>
      </c>
      <c r="E3737" s="4" t="inlineStr">
        <is>
          <t>5º SUBSOLO</t>
        </is>
      </c>
      <c r="F3737" s="119" t="n">
        <v>46917</v>
      </c>
      <c r="G3737" s="119" t="n">
        <v>46931</v>
      </c>
      <c r="H3737" s="119" t="n">
        <v>46293</v>
      </c>
      <c r="I3737" s="4" t="n">
        <v>0</v>
      </c>
      <c r="J3737" s="4" t="n">
        <v>0</v>
      </c>
      <c r="K3737" s="4" t="n">
        <v>0</v>
      </c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B3738" s="4" t="n">
        <v>26745195</v>
      </c>
      <c r="C3738" s="4" t="inlineStr">
        <is>
          <t>LIMPEZA FINA</t>
        </is>
      </c>
      <c r="D3738" s="4" t="inlineStr">
        <is>
          <t>-</t>
        </is>
      </c>
      <c r="E3738" s="4" t="inlineStr">
        <is>
          <t>5º SUBSOLO - ESCADA LATERAL</t>
        </is>
      </c>
      <c r="F3738" s="119" t="n">
        <v>46917</v>
      </c>
      <c r="G3738" s="119" t="n">
        <v>46927</v>
      </c>
      <c r="H3738" s="119" t="n">
        <v>46293</v>
      </c>
      <c r="I3738" s="4" t="n">
        <v>0</v>
      </c>
      <c r="J3738" s="4" t="n">
        <v>0</v>
      </c>
      <c r="K3738" s="4" t="n">
        <v>0</v>
      </c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B3739" s="4" t="n">
        <v>26750572</v>
      </c>
      <c r="C3739" s="4" t="inlineStr">
        <is>
          <t>PINTURA</t>
        </is>
      </c>
      <c r="D3739" s="4" t="inlineStr">
        <is>
          <t>-</t>
        </is>
      </c>
      <c r="E3739" s="4" t="inlineStr">
        <is>
          <t>6º SUBSOLO - ÁREAS TÉCNICAS</t>
        </is>
      </c>
      <c r="F3739" s="119" t="n">
        <v>46918</v>
      </c>
      <c r="G3739" s="119" t="n">
        <v>46925</v>
      </c>
      <c r="H3739" s="119" t="n">
        <v>46293</v>
      </c>
      <c r="I3739" s="4" t="n">
        <v>0</v>
      </c>
      <c r="J3739" s="4" t="n">
        <v>0</v>
      </c>
      <c r="K3739" s="4" t="n">
        <v>0</v>
      </c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B3740" s="4" t="n">
        <v>26744672</v>
      </c>
      <c r="C3740" s="4" t="inlineStr">
        <is>
          <t>PINTURA 1º DEMÃO</t>
        </is>
      </c>
      <c r="D3740" s="4" t="inlineStr">
        <is>
          <t>-</t>
        </is>
      </c>
      <c r="E3740" s="4" t="inlineStr">
        <is>
          <t>3º PV. PILOTIS - ACADEMIA E CIRCULAÇÃO</t>
        </is>
      </c>
      <c r="F3740" s="119" t="n">
        <v>46918</v>
      </c>
      <c r="G3740" s="119" t="n">
        <v>46926</v>
      </c>
      <c r="H3740" s="119" t="n">
        <v>46293</v>
      </c>
      <c r="I3740" s="4" t="n">
        <v>0</v>
      </c>
      <c r="J3740" s="4" t="n">
        <v>0</v>
      </c>
      <c r="K3740" s="4" t="n">
        <v>0</v>
      </c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B3741" s="4" t="n">
        <v>26744775</v>
      </c>
      <c r="C3741" s="4" t="inlineStr">
        <is>
          <t>CHECKLIST</t>
        </is>
      </c>
      <c r="D3741" s="4" t="inlineStr">
        <is>
          <t>-</t>
        </is>
      </c>
      <c r="E3741" s="4" t="inlineStr">
        <is>
          <t>3º PV. PILOTIS - MERCADO E MASSAGEM</t>
        </is>
      </c>
      <c r="F3741" s="119" t="n">
        <v>46920</v>
      </c>
      <c r="G3741" s="119" t="n">
        <v>46927</v>
      </c>
      <c r="H3741" s="119" t="n">
        <v>46293</v>
      </c>
      <c r="I3741" s="4" t="n">
        <v>0</v>
      </c>
      <c r="J3741" s="4" t="n">
        <v>0</v>
      </c>
      <c r="K3741" s="4" t="n">
        <v>0</v>
      </c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B3742" s="4" t="n">
        <v>26744724</v>
      </c>
      <c r="C3742" s="4" t="inlineStr">
        <is>
          <t>LIMPEZA FINA</t>
        </is>
      </c>
      <c r="D3742" s="4" t="inlineStr">
        <is>
          <t>-</t>
        </is>
      </c>
      <c r="E3742" s="4" t="inlineStr">
        <is>
          <t>3º PV. PILOTIS - IS E VESTIÁRIOS</t>
        </is>
      </c>
      <c r="F3742" s="119" t="n">
        <v>46920</v>
      </c>
      <c r="G3742" s="119" t="n">
        <v>46927</v>
      </c>
      <c r="H3742" s="119" t="n">
        <v>46293</v>
      </c>
      <c r="I3742" s="4" t="n">
        <v>0</v>
      </c>
      <c r="J3742" s="4" t="n">
        <v>0</v>
      </c>
      <c r="K3742" s="4" t="n">
        <v>0</v>
      </c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B3743" s="4" t="n">
        <v>26707585</v>
      </c>
      <c r="C3743" s="4" t="inlineStr">
        <is>
          <t>LIMPEZA FINA</t>
        </is>
      </c>
      <c r="D3743" s="4" t="inlineStr">
        <is>
          <t>-</t>
        </is>
      </c>
      <c r="E3743" s="4" t="inlineStr">
        <is>
          <t>2º PV. - LOJA 08, 09 E 10</t>
        </is>
      </c>
      <c r="F3743" s="119" t="n">
        <v>46923</v>
      </c>
      <c r="G3743" s="119" t="n">
        <v>46934</v>
      </c>
      <c r="H3743" s="119" t="n">
        <v>46293</v>
      </c>
      <c r="I3743" s="4" t="n">
        <v>0</v>
      </c>
      <c r="J3743" s="4" t="n">
        <v>0</v>
      </c>
      <c r="K3743" s="4" t="n">
        <v>0</v>
      </c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B3744" s="4" t="n">
        <v>26744687</v>
      </c>
      <c r="C3744" s="4" t="inlineStr">
        <is>
          <t>PINTURA 3º DEMÃO</t>
        </is>
      </c>
      <c r="D3744" s="4" t="inlineStr">
        <is>
          <t>-</t>
        </is>
      </c>
      <c r="E3744" s="4" t="inlineStr">
        <is>
          <t>3º PV. PILOTIS - HALL, ELEVADORES E CAIXA DE ESCADA</t>
        </is>
      </c>
      <c r="F3744" s="119" t="n">
        <v>46924</v>
      </c>
      <c r="G3744" s="119" t="n">
        <v>46931</v>
      </c>
      <c r="H3744" s="119" t="n">
        <v>46293</v>
      </c>
      <c r="I3744" s="4" t="n">
        <v>0</v>
      </c>
      <c r="J3744" s="4" t="n">
        <v>0</v>
      </c>
      <c r="K3744" s="4" t="n">
        <v>0</v>
      </c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B3745" s="4" t="n">
        <v>30433006</v>
      </c>
      <c r="C3745" s="4" t="inlineStr">
        <is>
          <t>VISTORIA APTOS</t>
        </is>
      </c>
      <c r="D3745" s="4" t="inlineStr">
        <is>
          <t>-</t>
        </is>
      </c>
      <c r="E3745" s="4" t="inlineStr">
        <is>
          <t>11º PAV.</t>
        </is>
      </c>
      <c r="F3745" s="119" t="n">
        <v>46925</v>
      </c>
      <c r="G3745" s="119" t="n">
        <v>46933</v>
      </c>
      <c r="H3745" s="119" t="n">
        <v>46293</v>
      </c>
      <c r="I3745" s="4" t="n">
        <v>0</v>
      </c>
      <c r="J3745" s="4" t="n">
        <v>0</v>
      </c>
      <c r="K3745" s="4" t="n">
        <v>0</v>
      </c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B3746" s="4" t="n">
        <v>26743337</v>
      </c>
      <c r="C3746" s="4" t="inlineStr">
        <is>
          <t>CHECKLIST</t>
        </is>
      </c>
      <c r="D3746" s="4" t="inlineStr">
        <is>
          <t>-</t>
        </is>
      </c>
      <c r="E3746" s="4" t="inlineStr">
        <is>
          <t>12º PAV.</t>
        </is>
      </c>
      <c r="F3746" s="119" t="n">
        <v>46925</v>
      </c>
      <c r="G3746" s="119" t="n">
        <v>46933</v>
      </c>
      <c r="H3746" s="119" t="n">
        <v>46293</v>
      </c>
      <c r="I3746" s="4" t="n">
        <v>0</v>
      </c>
      <c r="J3746" s="4" t="n">
        <v>0</v>
      </c>
      <c r="K3746" s="4" t="n">
        <v>0</v>
      </c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B3747" s="4" t="n">
        <v>26743298</v>
      </c>
      <c r="C3747" s="4" t="inlineStr">
        <is>
          <t>LIMPEZA FINA</t>
        </is>
      </c>
      <c r="D3747" s="4" t="inlineStr">
        <is>
          <t>-</t>
        </is>
      </c>
      <c r="E3747" s="4" t="inlineStr">
        <is>
          <t>13º PAV.</t>
        </is>
      </c>
      <c r="F3747" s="119" t="n">
        <v>46925</v>
      </c>
      <c r="G3747" s="119" t="n">
        <v>46933</v>
      </c>
      <c r="H3747" s="119" t="n">
        <v>46293</v>
      </c>
      <c r="I3747" s="4" t="n">
        <v>0</v>
      </c>
      <c r="J3747" s="4" t="n">
        <v>0</v>
      </c>
      <c r="K3747" s="4" t="n">
        <v>0</v>
      </c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B3748" s="4" t="n">
        <v>26743260</v>
      </c>
      <c r="C3748" s="4" t="inlineStr">
        <is>
          <t>PINTURA 3º DEMÃO</t>
        </is>
      </c>
      <c r="D3748" s="4" t="inlineStr">
        <is>
          <t>-</t>
        </is>
      </c>
      <c r="E3748" s="4" t="inlineStr">
        <is>
          <t>14º PAV.</t>
        </is>
      </c>
      <c r="F3748" s="119" t="n">
        <v>46925</v>
      </c>
      <c r="G3748" s="119" t="n">
        <v>46933</v>
      </c>
      <c r="H3748" s="119" t="n">
        <v>46293</v>
      </c>
      <c r="I3748" s="4" t="n">
        <v>0</v>
      </c>
      <c r="J3748" s="4" t="n">
        <v>0</v>
      </c>
      <c r="K3748" s="4" t="n">
        <v>0</v>
      </c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B3749" s="4" t="n">
        <v>26743217</v>
      </c>
      <c r="C3749" s="4" t="inlineStr">
        <is>
          <t>METAIS</t>
        </is>
      </c>
      <c r="D3749" s="4" t="inlineStr">
        <is>
          <t>-</t>
        </is>
      </c>
      <c r="E3749" s="4" t="inlineStr">
        <is>
          <t>15º PAV.</t>
        </is>
      </c>
      <c r="F3749" s="119" t="n">
        <v>46925</v>
      </c>
      <c r="G3749" s="119" t="n">
        <v>46933</v>
      </c>
      <c r="H3749" s="119" t="n">
        <v>46293</v>
      </c>
      <c r="I3749" s="4" t="n">
        <v>0</v>
      </c>
      <c r="J3749" s="4" t="n">
        <v>0</v>
      </c>
      <c r="K3749" s="4" t="n">
        <v>0</v>
      </c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B3750" s="4" t="n">
        <v>26743239</v>
      </c>
      <c r="C3750" s="4" t="inlineStr">
        <is>
          <t>ACABAMENTOS ELÉTRICOS</t>
        </is>
      </c>
      <c r="D3750" s="4" t="inlineStr">
        <is>
          <t>-</t>
        </is>
      </c>
      <c r="E3750" s="4" t="inlineStr">
        <is>
          <t>15º PAV.</t>
        </is>
      </c>
      <c r="F3750" s="119" t="n">
        <v>46925</v>
      </c>
      <c r="G3750" s="119" t="n">
        <v>46933</v>
      </c>
      <c r="H3750" s="119" t="n">
        <v>46293</v>
      </c>
      <c r="I3750" s="4" t="n">
        <v>0</v>
      </c>
      <c r="J3750" s="4" t="n">
        <v>0</v>
      </c>
      <c r="K3750" s="4" t="n">
        <v>0</v>
      </c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B3751" s="4" t="n">
        <v>26743142</v>
      </c>
      <c r="C3751" s="4" t="inlineStr">
        <is>
          <t>PINTURA 2º DEMÃO</t>
        </is>
      </c>
      <c r="D3751" s="4" t="inlineStr">
        <is>
          <t>-</t>
        </is>
      </c>
      <c r="E3751" s="4" t="inlineStr">
        <is>
          <t>17º PAV.</t>
        </is>
      </c>
      <c r="F3751" s="119" t="n">
        <v>46925</v>
      </c>
      <c r="G3751" s="119" t="n">
        <v>46933</v>
      </c>
      <c r="H3751" s="119" t="n">
        <v>46293</v>
      </c>
      <c r="I3751" s="4" t="n">
        <v>0</v>
      </c>
      <c r="J3751" s="4" t="n">
        <v>0</v>
      </c>
      <c r="K3751" s="4" t="n">
        <v>0</v>
      </c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B3752" s="4" t="n">
        <v>26743107</v>
      </c>
      <c r="C3752" s="4" t="inlineStr">
        <is>
          <t>LIMPEZA GROSSA</t>
        </is>
      </c>
      <c r="D3752" s="4" t="inlineStr">
        <is>
          <t>-</t>
        </is>
      </c>
      <c r="E3752" s="4" t="inlineStr">
        <is>
          <t>18º PAV.</t>
        </is>
      </c>
      <c r="F3752" s="119" t="n">
        <v>46925</v>
      </c>
      <c r="G3752" s="119" t="n">
        <v>46933</v>
      </c>
      <c r="H3752" s="119" t="n">
        <v>46293</v>
      </c>
      <c r="I3752" s="4" t="n">
        <v>0</v>
      </c>
      <c r="J3752" s="4" t="n">
        <v>0</v>
      </c>
      <c r="K3752" s="4" t="n">
        <v>0</v>
      </c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B3753" s="4" t="n">
        <v>26743072</v>
      </c>
      <c r="C3753" s="4" t="inlineStr">
        <is>
          <t>LOUÇAS</t>
        </is>
      </c>
      <c r="D3753" s="4" t="inlineStr">
        <is>
          <t>-</t>
        </is>
      </c>
      <c r="E3753" s="4" t="inlineStr">
        <is>
          <t>19º PAV.</t>
        </is>
      </c>
      <c r="F3753" s="119" t="n">
        <v>46925</v>
      </c>
      <c r="G3753" s="119" t="n">
        <v>46933</v>
      </c>
      <c r="H3753" s="119" t="n">
        <v>46293</v>
      </c>
      <c r="I3753" s="4" t="n">
        <v>0</v>
      </c>
      <c r="J3753" s="4" t="n">
        <v>0</v>
      </c>
      <c r="K3753" s="4" t="n">
        <v>0</v>
      </c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B3754" s="4" t="n">
        <v>26743077</v>
      </c>
      <c r="C3754" s="4" t="inlineStr">
        <is>
          <t>DISJUNTORES / MIOLOS</t>
        </is>
      </c>
      <c r="D3754" s="4" t="inlineStr">
        <is>
          <t>-</t>
        </is>
      </c>
      <c r="E3754" s="4" t="inlineStr">
        <is>
          <t>19º PAV.</t>
        </is>
      </c>
      <c r="F3754" s="119" t="n">
        <v>46925</v>
      </c>
      <c r="G3754" s="119" t="n">
        <v>46933</v>
      </c>
      <c r="H3754" s="119" t="n">
        <v>46293</v>
      </c>
      <c r="I3754" s="4" t="n">
        <v>0</v>
      </c>
      <c r="J3754" s="4" t="n">
        <v>0</v>
      </c>
      <c r="K3754" s="4" t="n">
        <v>0</v>
      </c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B3755" s="4" t="n">
        <v>26743096</v>
      </c>
      <c r="C3755" s="4" t="inlineStr">
        <is>
          <t>COMUNICAÇÃO E ALARME</t>
        </is>
      </c>
      <c r="D3755" s="4" t="inlineStr">
        <is>
          <t>-</t>
        </is>
      </c>
      <c r="E3755" s="4" t="inlineStr">
        <is>
          <t>19º PAV.</t>
        </is>
      </c>
      <c r="F3755" s="119" t="n">
        <v>46925</v>
      </c>
      <c r="G3755" s="119" t="n">
        <v>46933</v>
      </c>
      <c r="H3755" s="119" t="n">
        <v>46293</v>
      </c>
      <c r="I3755" s="4" t="n">
        <v>0</v>
      </c>
      <c r="J3755" s="4" t="n">
        <v>0</v>
      </c>
      <c r="K3755" s="4" t="n">
        <v>0</v>
      </c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B3756" s="4" t="n">
        <v>26743034</v>
      </c>
      <c r="C3756" s="4" t="inlineStr">
        <is>
          <t>RODAPÉ MADEIRA / PVC</t>
        </is>
      </c>
      <c r="D3756" s="4" t="inlineStr">
        <is>
          <t>-</t>
        </is>
      </c>
      <c r="E3756" s="4" t="inlineStr">
        <is>
          <t>20º PAV.</t>
        </is>
      </c>
      <c r="F3756" s="119" t="n">
        <v>46925</v>
      </c>
      <c r="G3756" s="119" t="n">
        <v>46933</v>
      </c>
      <c r="H3756" s="119" t="n">
        <v>46293</v>
      </c>
      <c r="I3756" s="4" t="n">
        <v>0</v>
      </c>
      <c r="J3756" s="4" t="n">
        <v>0</v>
      </c>
      <c r="K3756" s="4" t="n">
        <v>0</v>
      </c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B3757" s="4" t="n">
        <v>26743027</v>
      </c>
      <c r="C3757" s="4" t="inlineStr">
        <is>
          <t>ESQUADRIA MADEIRA</t>
        </is>
      </c>
      <c r="D3757" s="4" t="inlineStr">
        <is>
          <t>-</t>
        </is>
      </c>
      <c r="E3757" s="4" t="inlineStr">
        <is>
          <t>21º PAV.</t>
        </is>
      </c>
      <c r="F3757" s="119" t="n">
        <v>46925</v>
      </c>
      <c r="G3757" s="119" t="n">
        <v>46933</v>
      </c>
      <c r="H3757" s="119" t="n">
        <v>46293</v>
      </c>
      <c r="I3757" s="4" t="n">
        <v>0</v>
      </c>
      <c r="J3757" s="4" t="n">
        <v>0</v>
      </c>
      <c r="K3757" s="4" t="n">
        <v>0</v>
      </c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B3758" s="4" t="n">
        <v>26742988</v>
      </c>
      <c r="C3758" s="4" t="inlineStr">
        <is>
          <t>PISO VINÍLICO / LAMINADO</t>
        </is>
      </c>
      <c r="D3758" s="4" t="inlineStr">
        <is>
          <t>-</t>
        </is>
      </c>
      <c r="E3758" s="4" t="inlineStr">
        <is>
          <t>22º PAV.</t>
        </is>
      </c>
      <c r="F3758" s="119" t="n">
        <v>46925</v>
      </c>
      <c r="G3758" s="119" t="n">
        <v>46933</v>
      </c>
      <c r="H3758" s="119" t="n">
        <v>46293</v>
      </c>
      <c r="I3758" s="4" t="n">
        <v>0</v>
      </c>
      <c r="J3758" s="4" t="n">
        <v>0</v>
      </c>
      <c r="K3758" s="4" t="n">
        <v>0</v>
      </c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B3759" s="4" t="n">
        <v>26742950</v>
      </c>
      <c r="C3759" s="4" t="inlineStr">
        <is>
          <t>ESQUADRIAS DE ALUMÍNIO</t>
        </is>
      </c>
      <c r="D3759" s="4" t="inlineStr">
        <is>
          <t>-</t>
        </is>
      </c>
      <c r="E3759" s="4" t="inlineStr">
        <is>
          <t>23º PAV.</t>
        </is>
      </c>
      <c r="F3759" s="119" t="n">
        <v>46925</v>
      </c>
      <c r="G3759" s="119" t="n">
        <v>46933</v>
      </c>
      <c r="H3759" s="119" t="n">
        <v>46293</v>
      </c>
      <c r="I3759" s="4" t="n">
        <v>0</v>
      </c>
      <c r="J3759" s="4" t="n">
        <v>0</v>
      </c>
      <c r="K3759" s="4" t="n">
        <v>0</v>
      </c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B3760" s="4" t="n">
        <v>26750573</v>
      </c>
      <c r="C3760" s="4" t="inlineStr">
        <is>
          <t>ACABAMENTOS ELÉTRICOS</t>
        </is>
      </c>
      <c r="D3760" s="4" t="inlineStr">
        <is>
          <t>-</t>
        </is>
      </c>
      <c r="E3760" s="4" t="inlineStr">
        <is>
          <t>6º SUBSOLO - ÁREAS TÉCNICAS</t>
        </is>
      </c>
      <c r="F3760" s="119" t="n">
        <v>46926</v>
      </c>
      <c r="G3760" s="119" t="n">
        <v>46932</v>
      </c>
      <c r="H3760" s="119" t="n">
        <v>46293</v>
      </c>
      <c r="I3760" s="4" t="n">
        <v>0</v>
      </c>
      <c r="J3760" s="4" t="n">
        <v>0</v>
      </c>
      <c r="K3760" s="4" t="n">
        <v>0</v>
      </c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B3761" s="4" t="n">
        <v>26743185</v>
      </c>
      <c r="C3761" s="4" t="inlineStr">
        <is>
          <t>REVESTIMENTO PORCELANATO PAREDE</t>
        </is>
      </c>
      <c r="D3761" s="4" t="inlineStr">
        <is>
          <t>-</t>
        </is>
      </c>
      <c r="E3761" s="4" t="inlineStr">
        <is>
          <t>16º PAV.</t>
        </is>
      </c>
      <c r="F3761" s="119" t="n">
        <v>46926</v>
      </c>
      <c r="G3761" s="119" t="n">
        <v>46934</v>
      </c>
      <c r="H3761" s="119" t="n">
        <v>46293</v>
      </c>
      <c r="I3761" s="4" t="n">
        <v>0</v>
      </c>
      <c r="J3761" s="4" t="n">
        <v>0</v>
      </c>
      <c r="K3761" s="4" t="n">
        <v>0</v>
      </c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B3762" s="4" t="n">
        <v>26708170</v>
      </c>
      <c r="C3762" s="4" t="inlineStr">
        <is>
          <t>ESQUADRIA DE ALUMINIO</t>
        </is>
      </c>
      <c r="D3762" s="4" t="inlineStr">
        <is>
          <t>-</t>
        </is>
      </c>
      <c r="E3762" s="4" t="inlineStr">
        <is>
          <t>6º SUBSOLO - LOJAS 01, 02, 03 E 04</t>
        </is>
      </c>
      <c r="F3762" s="119" t="n">
        <v>46927</v>
      </c>
      <c r="G3762" s="119" t="n">
        <v>46938</v>
      </c>
      <c r="H3762" s="119" t="n">
        <v>46293</v>
      </c>
      <c r="I3762" s="4" t="n">
        <v>0</v>
      </c>
      <c r="J3762" s="4" t="n">
        <v>0</v>
      </c>
      <c r="K3762" s="4" t="n">
        <v>0</v>
      </c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B3763" s="4" t="n">
        <v>26708136</v>
      </c>
      <c r="C3763" s="4" t="inlineStr">
        <is>
          <t>MASSA CORRIDA</t>
        </is>
      </c>
      <c r="D3763" s="4" t="inlineStr">
        <is>
          <t>-</t>
        </is>
      </c>
      <c r="E3763" s="4" t="inlineStr">
        <is>
          <t>6º SUBSOLO - LOJAS 05, 06 E 07</t>
        </is>
      </c>
      <c r="F3763" s="119" t="n">
        <v>46927</v>
      </c>
      <c r="G3763" s="119" t="n">
        <v>46938</v>
      </c>
      <c r="H3763" s="119" t="n">
        <v>46293</v>
      </c>
      <c r="I3763" s="4" t="n">
        <v>0</v>
      </c>
      <c r="J3763" s="4" t="n">
        <v>0</v>
      </c>
      <c r="K3763" s="4" t="n">
        <v>0</v>
      </c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B3764" s="4" t="n">
        <v>26750579</v>
      </c>
      <c r="C3764" s="4" t="inlineStr">
        <is>
          <t>FORRO</t>
        </is>
      </c>
      <c r="D3764" s="4" t="inlineStr">
        <is>
          <t>-</t>
        </is>
      </c>
      <c r="E3764" s="4" t="inlineStr">
        <is>
          <t>6º SUBSOLO - CAIXA DE ESCADAS E ELEVADORES</t>
        </is>
      </c>
      <c r="F3764" s="119" t="n">
        <v>46927</v>
      </c>
      <c r="G3764" s="119" t="n">
        <v>46938</v>
      </c>
      <c r="H3764" s="119" t="n">
        <v>46293</v>
      </c>
      <c r="I3764" s="4" t="n">
        <v>0</v>
      </c>
      <c r="J3764" s="4" t="n">
        <v>0</v>
      </c>
      <c r="K3764" s="4" t="n">
        <v>0</v>
      </c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B3765" s="4" t="n">
        <v>26744462</v>
      </c>
      <c r="C3765" s="4" t="inlineStr">
        <is>
          <t>INSTALAÇÕES ELÉTRICAS</t>
        </is>
      </c>
      <c r="D3765" s="4" t="inlineStr">
        <is>
          <t>-</t>
        </is>
      </c>
      <c r="E3765" s="4" t="inlineStr">
        <is>
          <t>3º PV. PILOTIS - PISCINA COBERTA</t>
        </is>
      </c>
      <c r="F3765" s="119" t="n">
        <v>46927</v>
      </c>
      <c r="G3765" s="119" t="n">
        <v>46958</v>
      </c>
      <c r="H3765" s="119" t="n">
        <v>46293</v>
      </c>
      <c r="I3765" s="4" t="n">
        <v>0</v>
      </c>
      <c r="J3765" s="4" t="n">
        <v>0</v>
      </c>
      <c r="K3765" s="4" t="n">
        <v>0</v>
      </c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B3766" s="4" t="n">
        <v>26744458</v>
      </c>
      <c r="C3766" s="4" t="inlineStr">
        <is>
          <t>PISO ELEVADO</t>
        </is>
      </c>
      <c r="D3766" s="4" t="inlineStr">
        <is>
          <t>-</t>
        </is>
      </c>
      <c r="E3766" s="4" t="inlineStr">
        <is>
          <t>3º PV. PILOTIS - PISCINA COBERTA</t>
        </is>
      </c>
      <c r="F3766" s="119" t="n">
        <v>46927</v>
      </c>
      <c r="G3766" s="119" t="n">
        <v>46958</v>
      </c>
      <c r="H3766" s="119" t="n">
        <v>46293</v>
      </c>
      <c r="I3766" s="4" t="n">
        <v>0</v>
      </c>
      <c r="J3766" s="4" t="n">
        <v>0</v>
      </c>
      <c r="K3766" s="4" t="n">
        <v>0</v>
      </c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B3767" s="4" t="n">
        <v>26744515</v>
      </c>
      <c r="C3767" s="4" t="inlineStr">
        <is>
          <t>REVESTIMENTO ACABAMENTO</t>
        </is>
      </c>
      <c r="D3767" s="4" t="inlineStr">
        <is>
          <t>-</t>
        </is>
      </c>
      <c r="E3767" s="4" t="inlineStr">
        <is>
          <t>3º PV. PILOTIS - PET PLACE E TERRAÇO DESCOBERTO</t>
        </is>
      </c>
      <c r="F3767" s="119" t="n">
        <v>46927</v>
      </c>
      <c r="G3767" s="119" t="n">
        <v>46958</v>
      </c>
      <c r="H3767" s="119" t="n">
        <v>46293</v>
      </c>
      <c r="I3767" s="4" t="n">
        <v>0</v>
      </c>
      <c r="J3767" s="4" t="n">
        <v>0</v>
      </c>
      <c r="K3767" s="4" t="n">
        <v>0</v>
      </c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B3768" s="4" t="n">
        <v>26744465</v>
      </c>
      <c r="C3768" s="4" t="inlineStr">
        <is>
          <t>REVESTIMENTO ACABAMENTO</t>
        </is>
      </c>
      <c r="D3768" s="4" t="inlineStr">
        <is>
          <t>-</t>
        </is>
      </c>
      <c r="E3768" s="4" t="inlineStr">
        <is>
          <t>3º PV. PILOTIS - VARANDA COBERTA</t>
        </is>
      </c>
      <c r="F3768" s="119" t="n">
        <v>46927</v>
      </c>
      <c r="G3768" s="119" t="n">
        <v>46947</v>
      </c>
      <c r="H3768" s="119" t="n">
        <v>46293</v>
      </c>
      <c r="I3768" s="4" t="n">
        <v>0</v>
      </c>
      <c r="J3768" s="4" t="n">
        <v>0</v>
      </c>
      <c r="K3768" s="4" t="n">
        <v>0</v>
      </c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B3769" s="4" t="n">
        <v>26744650</v>
      </c>
      <c r="C3769" s="4" t="inlineStr">
        <is>
          <t>ESQUADRIA DE ALUMINIO</t>
        </is>
      </c>
      <c r="D3769" s="4" t="inlineStr">
        <is>
          <t>-</t>
        </is>
      </c>
      <c r="E3769" s="4" t="inlineStr">
        <is>
          <t>3º PV. PILOTIS - ACADEMIA E CIRCULAÇÃO</t>
        </is>
      </c>
      <c r="F3769" s="119" t="n">
        <v>46927</v>
      </c>
      <c r="G3769" s="119" t="n">
        <v>46934</v>
      </c>
      <c r="H3769" s="119" t="n">
        <v>46293</v>
      </c>
      <c r="I3769" s="4" t="n">
        <v>0</v>
      </c>
      <c r="J3769" s="4" t="n">
        <v>0</v>
      </c>
      <c r="K3769" s="4" t="n">
        <v>0</v>
      </c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B3770" s="4" t="n">
        <v>26745196</v>
      </c>
      <c r="C3770" s="4" t="inlineStr">
        <is>
          <t>CHECKLIST</t>
        </is>
      </c>
      <c r="D3770" s="4" t="inlineStr">
        <is>
          <t>-</t>
        </is>
      </c>
      <c r="E3770" s="4" t="inlineStr">
        <is>
          <t>5º SUBSOLO - ESCADA LATERAL</t>
        </is>
      </c>
      <c r="F3770" s="119" t="n">
        <v>46930</v>
      </c>
      <c r="G3770" s="119" t="n">
        <v>46939</v>
      </c>
      <c r="H3770" s="119" t="n">
        <v>46293</v>
      </c>
      <c r="I3770" s="4" t="n">
        <v>0</v>
      </c>
      <c r="J3770" s="4" t="n">
        <v>0</v>
      </c>
      <c r="K3770" s="4" t="n">
        <v>0</v>
      </c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B3771" s="4" t="n">
        <v>26744743</v>
      </c>
      <c r="C3771" s="4" t="inlineStr">
        <is>
          <t>CHECKLIST</t>
        </is>
      </c>
      <c r="D3771" s="4" t="inlineStr">
        <is>
          <t>-</t>
        </is>
      </c>
      <c r="E3771" s="4" t="inlineStr">
        <is>
          <t>3º PV. PILOTIS - IS E VESTIÁRIOS</t>
        </is>
      </c>
      <c r="F3771" s="119" t="n">
        <v>46930</v>
      </c>
      <c r="G3771" s="119" t="n">
        <v>46937</v>
      </c>
      <c r="H3771" s="119" t="n">
        <v>46293</v>
      </c>
      <c r="I3771" s="4" t="n">
        <v>0</v>
      </c>
      <c r="J3771" s="4" t="n">
        <v>0</v>
      </c>
      <c r="K3771" s="4" t="n">
        <v>0</v>
      </c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B3772" s="4" t="n">
        <v>26743784</v>
      </c>
      <c r="C3772" s="4" t="inlineStr">
        <is>
          <t>CHECKLIST</t>
        </is>
      </c>
      <c r="D3772" s="4" t="inlineStr">
        <is>
          <t>-</t>
        </is>
      </c>
      <c r="E3772" s="4" t="inlineStr">
        <is>
          <t>5º SUBSOLO</t>
        </is>
      </c>
      <c r="F3772" s="119" t="n">
        <v>46932</v>
      </c>
      <c r="G3772" s="119" t="n">
        <v>46938</v>
      </c>
      <c r="H3772" s="119" t="n">
        <v>46293</v>
      </c>
      <c r="I3772" s="4" t="n">
        <v>0</v>
      </c>
      <c r="J3772" s="4" t="n">
        <v>0</v>
      </c>
      <c r="K3772" s="4" t="n">
        <v>0</v>
      </c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B3773" s="4" t="n">
        <v>26744692</v>
      </c>
      <c r="C3773" s="4" t="inlineStr">
        <is>
          <t>LIMPEZA FINA</t>
        </is>
      </c>
      <c r="D3773" s="4" t="inlineStr">
        <is>
          <t>-</t>
        </is>
      </c>
      <c r="E3773" s="4" t="inlineStr">
        <is>
          <t>3º PV. PILOTIS - HALL, ELEVADORES E CAIXA DE ESCADA</t>
        </is>
      </c>
      <c r="F3773" s="119" t="n">
        <v>46932</v>
      </c>
      <c r="G3773" s="119" t="n">
        <v>46939</v>
      </c>
      <c r="H3773" s="119" t="n">
        <v>46293</v>
      </c>
      <c r="I3773" s="4" t="n">
        <v>0</v>
      </c>
      <c r="J3773" s="4" t="n">
        <v>0</v>
      </c>
      <c r="K3773" s="4" t="n">
        <v>0</v>
      </c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B3774" s="4" t="n">
        <v>26750574</v>
      </c>
      <c r="C3774" s="4" t="inlineStr">
        <is>
          <t>LIMPEZA FINA</t>
        </is>
      </c>
      <c r="D3774" s="4" t="inlineStr">
        <is>
          <t>-</t>
        </is>
      </c>
      <c r="E3774" s="4" t="inlineStr">
        <is>
          <t>6º SUBSOLO - ÁREAS TÉCNICAS</t>
        </is>
      </c>
      <c r="F3774" s="119" t="n">
        <v>46933</v>
      </c>
      <c r="G3774" s="119" t="n">
        <v>46939</v>
      </c>
      <c r="H3774" s="119" t="n">
        <v>46293</v>
      </c>
      <c r="I3774" s="4" t="n">
        <v>0</v>
      </c>
      <c r="J3774" s="4" t="n">
        <v>0</v>
      </c>
      <c r="K3774" s="4" t="n">
        <v>0</v>
      </c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B3775" s="4" t="n">
        <v>30433007</v>
      </c>
      <c r="C3775" s="4" t="inlineStr">
        <is>
          <t>VISTORIA APTOS</t>
        </is>
      </c>
      <c r="D3775" s="4" t="inlineStr">
        <is>
          <t>-</t>
        </is>
      </c>
      <c r="E3775" s="4" t="inlineStr">
        <is>
          <t>12º PAV.</t>
        </is>
      </c>
      <c r="F3775" s="119" t="n">
        <v>46934</v>
      </c>
      <c r="G3775" s="119" t="n">
        <v>46944</v>
      </c>
      <c r="H3775" s="119" t="n">
        <v>46293</v>
      </c>
      <c r="I3775" s="4" t="n">
        <v>0</v>
      </c>
      <c r="J3775" s="4" t="n">
        <v>0</v>
      </c>
      <c r="K3775" s="4" t="n">
        <v>0</v>
      </c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B3776" s="4" t="n">
        <v>26743300</v>
      </c>
      <c r="C3776" s="4" t="inlineStr">
        <is>
          <t>CHECKLIST</t>
        </is>
      </c>
      <c r="D3776" s="4" t="inlineStr">
        <is>
          <t>-</t>
        </is>
      </c>
      <c r="E3776" s="4" t="inlineStr">
        <is>
          <t>13º PAV.</t>
        </is>
      </c>
      <c r="F3776" s="119" t="n">
        <v>46934</v>
      </c>
      <c r="G3776" s="119" t="n">
        <v>46944</v>
      </c>
      <c r="H3776" s="119" t="n">
        <v>46293</v>
      </c>
      <c r="I3776" s="4" t="n">
        <v>0</v>
      </c>
      <c r="J3776" s="4" t="n">
        <v>0</v>
      </c>
      <c r="K3776" s="4" t="n">
        <v>0</v>
      </c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B3777" s="4" t="n">
        <v>26743261</v>
      </c>
      <c r="C3777" s="4" t="inlineStr">
        <is>
          <t>LIMPEZA FINA</t>
        </is>
      </c>
      <c r="D3777" s="4" t="inlineStr">
        <is>
          <t>-</t>
        </is>
      </c>
      <c r="E3777" s="4" t="inlineStr">
        <is>
          <t>14º PAV.</t>
        </is>
      </c>
      <c r="F3777" s="119" t="n">
        <v>46934</v>
      </c>
      <c r="G3777" s="119" t="n">
        <v>46944</v>
      </c>
      <c r="H3777" s="119" t="n">
        <v>46293</v>
      </c>
      <c r="I3777" s="4" t="n">
        <v>0</v>
      </c>
      <c r="J3777" s="4" t="n">
        <v>0</v>
      </c>
      <c r="K3777" s="4" t="n">
        <v>0</v>
      </c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B3778" s="4" t="n">
        <v>26743223</v>
      </c>
      <c r="C3778" s="4" t="inlineStr">
        <is>
          <t>PINTURA 3º DEMÃO</t>
        </is>
      </c>
      <c r="D3778" s="4" t="inlineStr">
        <is>
          <t>-</t>
        </is>
      </c>
      <c r="E3778" s="4" t="inlineStr">
        <is>
          <t>15º PAV.</t>
        </is>
      </c>
      <c r="F3778" s="119" t="n">
        <v>46934</v>
      </c>
      <c r="G3778" s="119" t="n">
        <v>46944</v>
      </c>
      <c r="H3778" s="119" t="n">
        <v>46293</v>
      </c>
      <c r="I3778" s="4" t="n">
        <v>0</v>
      </c>
      <c r="J3778" s="4" t="n">
        <v>0</v>
      </c>
      <c r="K3778" s="4" t="n">
        <v>0</v>
      </c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B3779" s="4" t="n">
        <v>26743143</v>
      </c>
      <c r="C3779" s="4" t="inlineStr">
        <is>
          <t>METAIS</t>
        </is>
      </c>
      <c r="D3779" s="4" t="inlineStr">
        <is>
          <t>-</t>
        </is>
      </c>
      <c r="E3779" s="4" t="inlineStr">
        <is>
          <t>17º PAV.</t>
        </is>
      </c>
      <c r="F3779" s="119" t="n">
        <v>46934</v>
      </c>
      <c r="G3779" s="119" t="n">
        <v>46944</v>
      </c>
      <c r="H3779" s="119" t="n">
        <v>46293</v>
      </c>
      <c r="I3779" s="4" t="n">
        <v>0</v>
      </c>
      <c r="J3779" s="4" t="n">
        <v>0</v>
      </c>
      <c r="K3779" s="4" t="n">
        <v>0</v>
      </c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B3780" s="4" t="n">
        <v>26743165</v>
      </c>
      <c r="C3780" s="4" t="inlineStr">
        <is>
          <t>ACABAMENTOS ELÉTRICOS</t>
        </is>
      </c>
      <c r="D3780" s="4" t="inlineStr">
        <is>
          <t>-</t>
        </is>
      </c>
      <c r="E3780" s="4" t="inlineStr">
        <is>
          <t>17º PAV.</t>
        </is>
      </c>
      <c r="F3780" s="119" t="n">
        <v>46934</v>
      </c>
      <c r="G3780" s="119" t="n">
        <v>46944</v>
      </c>
      <c r="H3780" s="119" t="n">
        <v>46293</v>
      </c>
      <c r="I3780" s="4" t="n">
        <v>0</v>
      </c>
      <c r="J3780" s="4" t="n">
        <v>0</v>
      </c>
      <c r="K3780" s="4" t="n">
        <v>0</v>
      </c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B3781" s="4" t="n">
        <v>26743105</v>
      </c>
      <c r="C3781" s="4" t="inlineStr">
        <is>
          <t>PINTURA 2º DEMÃO</t>
        </is>
      </c>
      <c r="D3781" s="4" t="inlineStr">
        <is>
          <t>-</t>
        </is>
      </c>
      <c r="E3781" s="4" t="inlineStr">
        <is>
          <t>18º PAV.</t>
        </is>
      </c>
      <c r="F3781" s="119" t="n">
        <v>46934</v>
      </c>
      <c r="G3781" s="119" t="n">
        <v>46944</v>
      </c>
      <c r="H3781" s="119" t="n">
        <v>46293</v>
      </c>
      <c r="I3781" s="4" t="n">
        <v>0</v>
      </c>
      <c r="J3781" s="4" t="n">
        <v>0</v>
      </c>
      <c r="K3781" s="4" t="n">
        <v>0</v>
      </c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B3782" s="4" t="n">
        <v>26743070</v>
      </c>
      <c r="C3782" s="4" t="inlineStr">
        <is>
          <t>LIMPEZA GROSSA</t>
        </is>
      </c>
      <c r="D3782" s="4" t="inlineStr">
        <is>
          <t>-</t>
        </is>
      </c>
      <c r="E3782" s="4" t="inlineStr">
        <is>
          <t>19º PAV.</t>
        </is>
      </c>
      <c r="F3782" s="119" t="n">
        <v>46934</v>
      </c>
      <c r="G3782" s="119" t="n">
        <v>46944</v>
      </c>
      <c r="H3782" s="119" t="n">
        <v>46293</v>
      </c>
      <c r="I3782" s="4" t="n">
        <v>0</v>
      </c>
      <c r="J3782" s="4" t="n">
        <v>0</v>
      </c>
      <c r="K3782" s="4" t="n">
        <v>0</v>
      </c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B3783" s="4" t="n">
        <v>26743035</v>
      </c>
      <c r="C3783" s="4" t="inlineStr">
        <is>
          <t>LOUÇAS</t>
        </is>
      </c>
      <c r="D3783" s="4" t="inlineStr">
        <is>
          <t>-</t>
        </is>
      </c>
      <c r="E3783" s="4" t="inlineStr">
        <is>
          <t>20º PAV.</t>
        </is>
      </c>
      <c r="F3783" s="119" t="n">
        <v>46934</v>
      </c>
      <c r="G3783" s="119" t="n">
        <v>46944</v>
      </c>
      <c r="H3783" s="119" t="n">
        <v>46293</v>
      </c>
      <c r="I3783" s="4" t="n">
        <v>0</v>
      </c>
      <c r="J3783" s="4" t="n">
        <v>0</v>
      </c>
      <c r="K3783" s="4" t="n">
        <v>0</v>
      </c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B3784" s="4" t="n">
        <v>26743040</v>
      </c>
      <c r="C3784" s="4" t="inlineStr">
        <is>
          <t>DISJUNTORES / MIOLOS</t>
        </is>
      </c>
      <c r="D3784" s="4" t="inlineStr">
        <is>
          <t>-</t>
        </is>
      </c>
      <c r="E3784" s="4" t="inlineStr">
        <is>
          <t>20º PAV.</t>
        </is>
      </c>
      <c r="F3784" s="119" t="n">
        <v>46934</v>
      </c>
      <c r="G3784" s="119" t="n">
        <v>46944</v>
      </c>
      <c r="H3784" s="119" t="n">
        <v>46293</v>
      </c>
      <c r="I3784" s="4" t="n">
        <v>0</v>
      </c>
      <c r="J3784" s="4" t="n">
        <v>0</v>
      </c>
      <c r="K3784" s="4" t="n">
        <v>0</v>
      </c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B3785" s="4" t="n">
        <v>26743059</v>
      </c>
      <c r="C3785" s="4" t="inlineStr">
        <is>
          <t>COMUNICAÇÃO E ALARME</t>
        </is>
      </c>
      <c r="D3785" s="4" t="inlineStr">
        <is>
          <t>-</t>
        </is>
      </c>
      <c r="E3785" s="4" t="inlineStr">
        <is>
          <t>20º PAV.</t>
        </is>
      </c>
      <c r="F3785" s="119" t="n">
        <v>46934</v>
      </c>
      <c r="G3785" s="119" t="n">
        <v>46944</v>
      </c>
      <c r="H3785" s="119" t="n">
        <v>46293</v>
      </c>
      <c r="I3785" s="4" t="n">
        <v>0</v>
      </c>
      <c r="J3785" s="4" t="n">
        <v>0</v>
      </c>
      <c r="K3785" s="4" t="n">
        <v>0</v>
      </c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B3786" s="4" t="n">
        <v>26742997</v>
      </c>
      <c r="C3786" s="4" t="inlineStr">
        <is>
          <t>RODAPÉ MADEIRA / PVC</t>
        </is>
      </c>
      <c r="D3786" s="4" t="inlineStr">
        <is>
          <t>-</t>
        </is>
      </c>
      <c r="E3786" s="4" t="inlineStr">
        <is>
          <t>21º PAV.</t>
        </is>
      </c>
      <c r="F3786" s="119" t="n">
        <v>46934</v>
      </c>
      <c r="G3786" s="119" t="n">
        <v>46944</v>
      </c>
      <c r="H3786" s="119" t="n">
        <v>46293</v>
      </c>
      <c r="I3786" s="4" t="n">
        <v>0</v>
      </c>
      <c r="J3786" s="4" t="n">
        <v>0</v>
      </c>
      <c r="K3786" s="4" t="n">
        <v>0</v>
      </c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B3787" s="4" t="n">
        <v>26742990</v>
      </c>
      <c r="C3787" s="4" t="inlineStr">
        <is>
          <t>ESQUADRIA MADEIRA</t>
        </is>
      </c>
      <c r="D3787" s="4" t="inlineStr">
        <is>
          <t>-</t>
        </is>
      </c>
      <c r="E3787" s="4" t="inlineStr">
        <is>
          <t>22º PAV.</t>
        </is>
      </c>
      <c r="F3787" s="119" t="n">
        <v>46934</v>
      </c>
      <c r="G3787" s="119" t="n">
        <v>46944</v>
      </c>
      <c r="H3787" s="119" t="n">
        <v>46293</v>
      </c>
      <c r="I3787" s="4" t="n">
        <v>0</v>
      </c>
      <c r="J3787" s="4" t="n">
        <v>0</v>
      </c>
      <c r="K3787" s="4" t="n">
        <v>0</v>
      </c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B3788" s="4" t="n">
        <v>26742951</v>
      </c>
      <c r="C3788" s="4" t="inlineStr">
        <is>
          <t>PISO VINÍLICO / LAMINADO</t>
        </is>
      </c>
      <c r="D3788" s="4" t="inlineStr">
        <is>
          <t>-</t>
        </is>
      </c>
      <c r="E3788" s="4" t="inlineStr">
        <is>
          <t>23º PAV.</t>
        </is>
      </c>
      <c r="F3788" s="119" t="n">
        <v>46934</v>
      </c>
      <c r="G3788" s="119" t="n">
        <v>46944</v>
      </c>
      <c r="H3788" s="119" t="n">
        <v>46293</v>
      </c>
      <c r="I3788" s="4" t="n">
        <v>0</v>
      </c>
      <c r="J3788" s="4" t="n">
        <v>0</v>
      </c>
      <c r="K3788" s="4" t="n">
        <v>0</v>
      </c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B3789" s="4" t="n">
        <v>26742913</v>
      </c>
      <c r="C3789" s="4" t="inlineStr">
        <is>
          <t>ESQUADRIAS DE ALUMÍNIO</t>
        </is>
      </c>
      <c r="D3789" s="4" t="inlineStr">
        <is>
          <t>-</t>
        </is>
      </c>
      <c r="E3789" s="4" t="inlineStr">
        <is>
          <t>24º PAV.</t>
        </is>
      </c>
      <c r="F3789" s="119" t="n">
        <v>46934</v>
      </c>
      <c r="G3789" s="119" t="n">
        <v>46944</v>
      </c>
      <c r="H3789" s="119" t="n">
        <v>46293</v>
      </c>
      <c r="I3789" s="4" t="n">
        <v>0</v>
      </c>
      <c r="J3789" s="4" t="n">
        <v>0</v>
      </c>
      <c r="K3789" s="4" t="n">
        <v>0</v>
      </c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B3790" s="4" t="n">
        <v>26707586</v>
      </c>
      <c r="C3790" s="4" t="inlineStr">
        <is>
          <t>CHECKLIST</t>
        </is>
      </c>
      <c r="D3790" s="4" t="inlineStr">
        <is>
          <t>-</t>
        </is>
      </c>
      <c r="E3790" s="4" t="inlineStr">
        <is>
          <t>2º PV. - LOJA 08, 09 E 10</t>
        </is>
      </c>
      <c r="F3790" s="119" t="n">
        <v>46937</v>
      </c>
      <c r="G3790" s="119" t="n">
        <v>46948</v>
      </c>
      <c r="H3790" s="119" t="n">
        <v>46293</v>
      </c>
      <c r="I3790" s="4" t="n">
        <v>0</v>
      </c>
      <c r="J3790" s="4" t="n">
        <v>0</v>
      </c>
      <c r="K3790" s="4" t="n">
        <v>0</v>
      </c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B3791" s="4" t="n">
        <v>26744651</v>
      </c>
      <c r="C3791" s="4" t="inlineStr">
        <is>
          <t>ESQUADRIA MADEIRA</t>
        </is>
      </c>
      <c r="D3791" s="4" t="inlineStr">
        <is>
          <t>-</t>
        </is>
      </c>
      <c r="E3791" s="4" t="inlineStr">
        <is>
          <t>3º PV. PILOTIS - ACADEMIA E CIRCULAÇÃO</t>
        </is>
      </c>
      <c r="F3791" s="119" t="n">
        <v>46937</v>
      </c>
      <c r="G3791" s="119" t="n">
        <v>46944</v>
      </c>
      <c r="H3791" s="119" t="n">
        <v>46293</v>
      </c>
      <c r="I3791" s="4" t="n">
        <v>0</v>
      </c>
      <c r="J3791" s="4" t="n">
        <v>0</v>
      </c>
      <c r="K3791" s="4" t="n">
        <v>0</v>
      </c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B3792" s="4" t="n">
        <v>26743201</v>
      </c>
      <c r="C3792" s="4" t="inlineStr">
        <is>
          <t>REVESTIMENTOS PORCELANATO PISO</t>
        </is>
      </c>
      <c r="D3792" s="4" t="inlineStr">
        <is>
          <t>-</t>
        </is>
      </c>
      <c r="E3792" s="4" t="inlineStr">
        <is>
          <t>16º PAV.</t>
        </is>
      </c>
      <c r="F3792" s="119" t="n">
        <v>46937</v>
      </c>
      <c r="G3792" s="119" t="n">
        <v>46945</v>
      </c>
      <c r="H3792" s="119" t="n">
        <v>46293</v>
      </c>
      <c r="I3792" s="4" t="n">
        <v>0</v>
      </c>
      <c r="J3792" s="4" t="n">
        <v>0</v>
      </c>
      <c r="K3792" s="4" t="n">
        <v>0</v>
      </c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B3793" s="4" t="n">
        <v>26708173</v>
      </c>
      <c r="C3793" s="4" t="inlineStr">
        <is>
          <t>PINTURA 1º DEMÃO</t>
        </is>
      </c>
      <c r="D3793" s="4" t="inlineStr">
        <is>
          <t>-</t>
        </is>
      </c>
      <c r="E3793" s="4" t="inlineStr">
        <is>
          <t>6º SUBSOLO - LOJAS 01, 02, 03 E 04</t>
        </is>
      </c>
      <c r="F3793" s="119" t="n">
        <v>46939</v>
      </c>
      <c r="G3793" s="119" t="n">
        <v>46948</v>
      </c>
      <c r="H3793" s="119" t="n">
        <v>46293</v>
      </c>
      <c r="I3793" s="4" t="n">
        <v>0</v>
      </c>
      <c r="J3793" s="4" t="n">
        <v>0</v>
      </c>
      <c r="K3793" s="4" t="n">
        <v>0</v>
      </c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B3794" s="4" t="n">
        <v>26708137</v>
      </c>
      <c r="C3794" s="4" t="inlineStr">
        <is>
          <t>ESQUADRIA DE ALUMINIO</t>
        </is>
      </c>
      <c r="D3794" s="4" t="inlineStr">
        <is>
          <t>-</t>
        </is>
      </c>
      <c r="E3794" s="4" t="inlineStr">
        <is>
          <t>6º SUBSOLO - LOJAS 05, 06 E 07</t>
        </is>
      </c>
      <c r="F3794" s="119" t="n">
        <v>46939</v>
      </c>
      <c r="G3794" s="119" t="n">
        <v>46948</v>
      </c>
      <c r="H3794" s="119" t="n">
        <v>46293</v>
      </c>
      <c r="I3794" s="4" t="n">
        <v>0</v>
      </c>
      <c r="J3794" s="4" t="n">
        <v>0</v>
      </c>
      <c r="K3794" s="4" t="n">
        <v>0</v>
      </c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B3795" s="4" t="n">
        <v>26750580</v>
      </c>
      <c r="C3795" s="4" t="inlineStr">
        <is>
          <t>MASSA CORRIDA</t>
        </is>
      </c>
      <c r="D3795" s="4" t="inlineStr">
        <is>
          <t>-</t>
        </is>
      </c>
      <c r="E3795" s="4" t="inlineStr">
        <is>
          <t>6º SUBSOLO - CAIXA DE ESCADAS E ELEVADORES</t>
        </is>
      </c>
      <c r="F3795" s="119" t="n">
        <v>46939</v>
      </c>
      <c r="G3795" s="119" t="n">
        <v>46948</v>
      </c>
      <c r="H3795" s="119" t="n">
        <v>46293</v>
      </c>
      <c r="I3795" s="4" t="n">
        <v>0</v>
      </c>
      <c r="J3795" s="4" t="n">
        <v>0</v>
      </c>
      <c r="K3795" s="4" t="n">
        <v>0</v>
      </c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B3796" s="4" t="n">
        <v>26745000</v>
      </c>
      <c r="C3796" s="4" t="inlineStr">
        <is>
          <t>FORRO</t>
        </is>
      </c>
      <c r="D3796" s="4" t="inlineStr">
        <is>
          <t>-</t>
        </is>
      </c>
      <c r="E3796" s="4" t="inlineStr">
        <is>
          <t>6º SUBSOLO - HALL E CIRCULAÇÃO</t>
        </is>
      </c>
      <c r="F3796" s="119" t="n">
        <v>46939</v>
      </c>
      <c r="G3796" s="119" t="n">
        <v>46947</v>
      </c>
      <c r="H3796" s="119" t="n">
        <v>46293</v>
      </c>
      <c r="I3796" s="4" t="n">
        <v>0</v>
      </c>
      <c r="J3796" s="4" t="n">
        <v>0</v>
      </c>
      <c r="K3796" s="4" t="n">
        <v>0</v>
      </c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B3797" s="4" t="n">
        <v>26750564</v>
      </c>
      <c r="C3797" s="4" t="inlineStr">
        <is>
          <t>INSTALAÇÕES HIDRÁULICAS</t>
        </is>
      </c>
      <c r="D3797" s="4" t="inlineStr">
        <is>
          <t>-</t>
        </is>
      </c>
      <c r="E3797" s="4" t="inlineStr">
        <is>
          <t>4º SUBSOLO - ÁREAS TÉCNICAS</t>
        </is>
      </c>
      <c r="F3797" s="119" t="n">
        <v>46940</v>
      </c>
      <c r="G3797" s="119" t="n">
        <v>46987</v>
      </c>
      <c r="H3797" s="119" t="n">
        <v>46293</v>
      </c>
      <c r="I3797" s="4" t="n">
        <v>0</v>
      </c>
      <c r="J3797" s="4" t="n">
        <v>0</v>
      </c>
      <c r="K3797" s="4" t="n">
        <v>0</v>
      </c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B3798" s="4" t="n">
        <v>26744711</v>
      </c>
      <c r="C3798" s="4" t="inlineStr">
        <is>
          <t>CHECKLIST</t>
        </is>
      </c>
      <c r="D3798" s="4" t="inlineStr">
        <is>
          <t>-</t>
        </is>
      </c>
      <c r="E3798" s="4" t="inlineStr">
        <is>
          <t>3º PV. PILOTIS - HALL, ELEVADORES E CAIXA DE ESCADA</t>
        </is>
      </c>
      <c r="F3798" s="119" t="n">
        <v>46940</v>
      </c>
      <c r="G3798" s="119" t="n">
        <v>46947</v>
      </c>
      <c r="H3798" s="119" t="n">
        <v>46293</v>
      </c>
      <c r="I3798" s="4" t="n">
        <v>0</v>
      </c>
      <c r="J3798" s="4" t="n">
        <v>0</v>
      </c>
      <c r="K3798" s="4" t="n">
        <v>0</v>
      </c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B3799" s="4" t="n">
        <v>26744652</v>
      </c>
      <c r="C3799" s="4" t="inlineStr">
        <is>
          <t>RODAPÉ MADEIRA / PVC</t>
        </is>
      </c>
      <c r="D3799" s="4" t="inlineStr">
        <is>
          <t>-</t>
        </is>
      </c>
      <c r="E3799" s="4" t="inlineStr">
        <is>
          <t>3º PV. PILOTIS - ACADEMIA E CIRCULAÇÃO</t>
        </is>
      </c>
      <c r="F3799" s="119" t="n">
        <v>46945</v>
      </c>
      <c r="G3799" s="119" t="n">
        <v>46952</v>
      </c>
      <c r="H3799" s="119" t="n">
        <v>46293</v>
      </c>
      <c r="I3799" s="4" t="n">
        <v>0</v>
      </c>
      <c r="J3799" s="4" t="n">
        <v>0</v>
      </c>
      <c r="K3799" s="4" t="n">
        <v>0</v>
      </c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B3800" s="4" t="n">
        <v>30433008</v>
      </c>
      <c r="C3800" s="4" t="inlineStr">
        <is>
          <t>VISTORIA APTOS</t>
        </is>
      </c>
      <c r="D3800" s="4" t="inlineStr">
        <is>
          <t>-</t>
        </is>
      </c>
      <c r="E3800" s="4" t="inlineStr">
        <is>
          <t>13º PAV.</t>
        </is>
      </c>
      <c r="F3800" s="119" t="n">
        <v>46945</v>
      </c>
      <c r="G3800" s="119" t="n">
        <v>46953</v>
      </c>
      <c r="H3800" s="119" t="n">
        <v>46293</v>
      </c>
      <c r="I3800" s="4" t="n">
        <v>0</v>
      </c>
      <c r="J3800" s="4" t="n">
        <v>0</v>
      </c>
      <c r="K3800" s="4" t="n">
        <v>0</v>
      </c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B3801" s="4" t="n">
        <v>26743263</v>
      </c>
      <c r="C3801" s="4" t="inlineStr">
        <is>
          <t>CHECKLIST</t>
        </is>
      </c>
      <c r="D3801" s="4" t="inlineStr">
        <is>
          <t>-</t>
        </is>
      </c>
      <c r="E3801" s="4" t="inlineStr">
        <is>
          <t>14º PAV.</t>
        </is>
      </c>
      <c r="F3801" s="119" t="n">
        <v>46945</v>
      </c>
      <c r="G3801" s="119" t="n">
        <v>46953</v>
      </c>
      <c r="H3801" s="119" t="n">
        <v>46293</v>
      </c>
      <c r="I3801" s="4" t="n">
        <v>0</v>
      </c>
      <c r="J3801" s="4" t="n">
        <v>0</v>
      </c>
      <c r="K3801" s="4" t="n">
        <v>0</v>
      </c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B3802" s="4" t="n">
        <v>26743224</v>
      </c>
      <c r="C3802" s="4" t="inlineStr">
        <is>
          <t>LIMPEZA FINA</t>
        </is>
      </c>
      <c r="D3802" s="4" t="inlineStr">
        <is>
          <t>-</t>
        </is>
      </c>
      <c r="E3802" s="4" t="inlineStr">
        <is>
          <t>15º PAV.</t>
        </is>
      </c>
      <c r="F3802" s="119" t="n">
        <v>46945</v>
      </c>
      <c r="G3802" s="119" t="n">
        <v>46953</v>
      </c>
      <c r="H3802" s="119" t="n">
        <v>46293</v>
      </c>
      <c r="I3802" s="4" t="n">
        <v>0</v>
      </c>
      <c r="J3802" s="4" t="n">
        <v>0</v>
      </c>
      <c r="K3802" s="4" t="n">
        <v>0</v>
      </c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B3803" s="4" t="n">
        <v>26743149</v>
      </c>
      <c r="C3803" s="4" t="inlineStr">
        <is>
          <t>PINTURA 3º DEMÃO</t>
        </is>
      </c>
      <c r="D3803" s="4" t="inlineStr">
        <is>
          <t>-</t>
        </is>
      </c>
      <c r="E3803" s="4" t="inlineStr">
        <is>
          <t>17º PAV.</t>
        </is>
      </c>
      <c r="F3803" s="119" t="n">
        <v>46945</v>
      </c>
      <c r="G3803" s="119" t="n">
        <v>46953</v>
      </c>
      <c r="H3803" s="119" t="n">
        <v>46293</v>
      </c>
      <c r="I3803" s="4" t="n">
        <v>0</v>
      </c>
      <c r="J3803" s="4" t="n">
        <v>0</v>
      </c>
      <c r="K3803" s="4" t="n">
        <v>0</v>
      </c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B3804" s="4" t="n">
        <v>26743106</v>
      </c>
      <c r="C3804" s="4" t="inlineStr">
        <is>
          <t>METAIS</t>
        </is>
      </c>
      <c r="D3804" s="4" t="inlineStr">
        <is>
          <t>-</t>
        </is>
      </c>
      <c r="E3804" s="4" t="inlineStr">
        <is>
          <t>18º PAV.</t>
        </is>
      </c>
      <c r="F3804" s="119" t="n">
        <v>46945</v>
      </c>
      <c r="G3804" s="119" t="n">
        <v>46953</v>
      </c>
      <c r="H3804" s="119" t="n">
        <v>46293</v>
      </c>
      <c r="I3804" s="4" t="n">
        <v>0</v>
      </c>
      <c r="J3804" s="4" t="n">
        <v>0</v>
      </c>
      <c r="K3804" s="4" t="n">
        <v>0</v>
      </c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B3805" s="4" t="n">
        <v>26743128</v>
      </c>
      <c r="C3805" s="4" t="inlineStr">
        <is>
          <t>ACABAMENTOS ELÉTRICOS</t>
        </is>
      </c>
      <c r="D3805" s="4" t="inlineStr">
        <is>
          <t>-</t>
        </is>
      </c>
      <c r="E3805" s="4" t="inlineStr">
        <is>
          <t>18º PAV.</t>
        </is>
      </c>
      <c r="F3805" s="119" t="n">
        <v>46945</v>
      </c>
      <c r="G3805" s="119" t="n">
        <v>46953</v>
      </c>
      <c r="H3805" s="119" t="n">
        <v>46293</v>
      </c>
      <c r="I3805" s="4" t="n">
        <v>0</v>
      </c>
      <c r="J3805" s="4" t="n">
        <v>0</v>
      </c>
      <c r="K3805" s="4" t="n">
        <v>0</v>
      </c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B3806" s="4" t="n">
        <v>26743068</v>
      </c>
      <c r="C3806" s="4" t="inlineStr">
        <is>
          <t>PINTURA 2º DEMÃO</t>
        </is>
      </c>
      <c r="D3806" s="4" t="inlineStr">
        <is>
          <t>-</t>
        </is>
      </c>
      <c r="E3806" s="4" t="inlineStr">
        <is>
          <t>19º PAV.</t>
        </is>
      </c>
      <c r="F3806" s="119" t="n">
        <v>46945</v>
      </c>
      <c r="G3806" s="119" t="n">
        <v>46953</v>
      </c>
      <c r="H3806" s="119" t="n">
        <v>46293</v>
      </c>
      <c r="I3806" s="4" t="n">
        <v>0</v>
      </c>
      <c r="J3806" s="4" t="n">
        <v>0</v>
      </c>
      <c r="K3806" s="4" t="n">
        <v>0</v>
      </c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B3807" s="4" t="n">
        <v>26743033</v>
      </c>
      <c r="C3807" s="4" t="inlineStr">
        <is>
          <t>LIMPEZA GROSSA</t>
        </is>
      </c>
      <c r="D3807" s="4" t="inlineStr">
        <is>
          <t>-</t>
        </is>
      </c>
      <c r="E3807" s="4" t="inlineStr">
        <is>
          <t>20º PAV.</t>
        </is>
      </c>
      <c r="F3807" s="119" t="n">
        <v>46945</v>
      </c>
      <c r="G3807" s="119" t="n">
        <v>46953</v>
      </c>
      <c r="H3807" s="119" t="n">
        <v>46293</v>
      </c>
      <c r="I3807" s="4" t="n">
        <v>0</v>
      </c>
      <c r="J3807" s="4" t="n">
        <v>0</v>
      </c>
      <c r="K3807" s="4" t="n">
        <v>0</v>
      </c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B3808" s="4" t="n">
        <v>26742998</v>
      </c>
      <c r="C3808" s="4" t="inlineStr">
        <is>
          <t>LOUÇAS</t>
        </is>
      </c>
      <c r="D3808" s="4" t="inlineStr">
        <is>
          <t>-</t>
        </is>
      </c>
      <c r="E3808" s="4" t="inlineStr">
        <is>
          <t>21º PAV.</t>
        </is>
      </c>
      <c r="F3808" s="119" t="n">
        <v>46945</v>
      </c>
      <c r="G3808" s="119" t="n">
        <v>46953</v>
      </c>
      <c r="H3808" s="119" t="n">
        <v>46293</v>
      </c>
      <c r="I3808" s="4" t="n">
        <v>0</v>
      </c>
      <c r="J3808" s="4" t="n">
        <v>0</v>
      </c>
      <c r="K3808" s="4" t="n">
        <v>0</v>
      </c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B3809" s="4" t="n">
        <v>26743003</v>
      </c>
      <c r="C3809" s="4" t="inlineStr">
        <is>
          <t>DISJUNTORES / MIOLOS</t>
        </is>
      </c>
      <c r="D3809" s="4" t="inlineStr">
        <is>
          <t>-</t>
        </is>
      </c>
      <c r="E3809" s="4" t="inlineStr">
        <is>
          <t>21º PAV.</t>
        </is>
      </c>
      <c r="F3809" s="119" t="n">
        <v>46945</v>
      </c>
      <c r="G3809" s="119" t="n">
        <v>46953</v>
      </c>
      <c r="H3809" s="119" t="n">
        <v>46293</v>
      </c>
      <c r="I3809" s="4" t="n">
        <v>0</v>
      </c>
      <c r="J3809" s="4" t="n">
        <v>0</v>
      </c>
      <c r="K3809" s="4" t="n">
        <v>0</v>
      </c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B3810" s="4" t="n">
        <v>26743022</v>
      </c>
      <c r="C3810" s="4" t="inlineStr">
        <is>
          <t>COMUNICAÇÃO E ALARME</t>
        </is>
      </c>
      <c r="D3810" s="4" t="inlineStr">
        <is>
          <t>-</t>
        </is>
      </c>
      <c r="E3810" s="4" t="inlineStr">
        <is>
          <t>21º PAV.</t>
        </is>
      </c>
      <c r="F3810" s="119" t="n">
        <v>46945</v>
      </c>
      <c r="G3810" s="119" t="n">
        <v>46953</v>
      </c>
      <c r="H3810" s="119" t="n">
        <v>46293</v>
      </c>
      <c r="I3810" s="4" t="n">
        <v>0</v>
      </c>
      <c r="J3810" s="4" t="n">
        <v>0</v>
      </c>
      <c r="K3810" s="4" t="n">
        <v>0</v>
      </c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B3811" s="4" t="n">
        <v>26742960</v>
      </c>
      <c r="C3811" s="4" t="inlineStr">
        <is>
          <t>RODAPÉ MADEIRA / PVC</t>
        </is>
      </c>
      <c r="D3811" s="4" t="inlineStr">
        <is>
          <t>-</t>
        </is>
      </c>
      <c r="E3811" s="4" t="inlineStr">
        <is>
          <t>22º PAV.</t>
        </is>
      </c>
      <c r="F3811" s="119" t="n">
        <v>46945</v>
      </c>
      <c r="G3811" s="119" t="n">
        <v>46953</v>
      </c>
      <c r="H3811" s="119" t="n">
        <v>46293</v>
      </c>
      <c r="I3811" s="4" t="n">
        <v>0</v>
      </c>
      <c r="J3811" s="4" t="n">
        <v>0</v>
      </c>
      <c r="K3811" s="4" t="n">
        <v>0</v>
      </c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B3812" s="4" t="n">
        <v>26742953</v>
      </c>
      <c r="C3812" s="4" t="inlineStr">
        <is>
          <t>ESQUADRIA MADEIRA</t>
        </is>
      </c>
      <c r="D3812" s="4" t="inlineStr">
        <is>
          <t>-</t>
        </is>
      </c>
      <c r="E3812" s="4" t="inlineStr">
        <is>
          <t>23º PAV.</t>
        </is>
      </c>
      <c r="F3812" s="119" t="n">
        <v>46945</v>
      </c>
      <c r="G3812" s="119" t="n">
        <v>46953</v>
      </c>
      <c r="H3812" s="119" t="n">
        <v>46293</v>
      </c>
      <c r="I3812" s="4" t="n">
        <v>0</v>
      </c>
      <c r="J3812" s="4" t="n">
        <v>0</v>
      </c>
      <c r="K3812" s="4" t="n">
        <v>0</v>
      </c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B3813" s="4" t="n">
        <v>26742914</v>
      </c>
      <c r="C3813" s="4" t="inlineStr">
        <is>
          <t>PISO VINÍLICO / LAMINADO</t>
        </is>
      </c>
      <c r="D3813" s="4" t="inlineStr">
        <is>
          <t>-</t>
        </is>
      </c>
      <c r="E3813" s="4" t="inlineStr">
        <is>
          <t>24º PAV.</t>
        </is>
      </c>
      <c r="F3813" s="119" t="n">
        <v>46945</v>
      </c>
      <c r="G3813" s="119" t="n">
        <v>46953</v>
      </c>
      <c r="H3813" s="119" t="n">
        <v>46293</v>
      </c>
      <c r="I3813" s="4" t="n">
        <v>0</v>
      </c>
      <c r="J3813" s="4" t="n">
        <v>0</v>
      </c>
      <c r="K3813" s="4" t="n">
        <v>0</v>
      </c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B3814" s="4" t="n">
        <v>26742876</v>
      </c>
      <c r="C3814" s="4" t="inlineStr">
        <is>
          <t>ESQUADRIAS DE ALUMÍNIO</t>
        </is>
      </c>
      <c r="D3814" s="4" t="inlineStr">
        <is>
          <t>-</t>
        </is>
      </c>
      <c r="E3814" s="4" t="inlineStr">
        <is>
          <t>25º PAV.</t>
        </is>
      </c>
      <c r="F3814" s="119" t="n">
        <v>46945</v>
      </c>
      <c r="G3814" s="119" t="n">
        <v>46953</v>
      </c>
      <c r="H3814" s="119" t="n">
        <v>46293</v>
      </c>
      <c r="I3814" s="4" t="n">
        <v>0</v>
      </c>
      <c r="J3814" s="4" t="n">
        <v>0</v>
      </c>
      <c r="K3814" s="4" t="n">
        <v>0</v>
      </c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B3815" s="4" t="n">
        <v>26743208</v>
      </c>
      <c r="C3815" s="4" t="inlineStr">
        <is>
          <t>BANCADAS</t>
        </is>
      </c>
      <c r="D3815" s="4" t="inlineStr">
        <is>
          <t>-</t>
        </is>
      </c>
      <c r="E3815" s="4" t="inlineStr">
        <is>
          <t>16º PAV.</t>
        </is>
      </c>
      <c r="F3815" s="119" t="n">
        <v>46946</v>
      </c>
      <c r="G3815" s="119" t="n">
        <v>46954</v>
      </c>
      <c r="H3815" s="119" t="n">
        <v>46293</v>
      </c>
      <c r="I3815" s="4" t="n">
        <v>0</v>
      </c>
      <c r="J3815" s="4" t="n">
        <v>0</v>
      </c>
      <c r="K3815" s="4" t="n">
        <v>0</v>
      </c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B3816" s="4" t="n">
        <v>26744902</v>
      </c>
      <c r="C3816" s="4" t="inlineStr">
        <is>
          <t>EQUIPAMENTOS</t>
        </is>
      </c>
      <c r="D3816" s="4" t="inlineStr">
        <is>
          <t>-</t>
        </is>
      </c>
      <c r="E3816" s="4" t="inlineStr">
        <is>
          <t>PAVIMENTO TÉCNICO</t>
        </is>
      </c>
      <c r="F3816" s="119" t="n">
        <v>46947</v>
      </c>
      <c r="G3816" s="119" t="n">
        <v>46953</v>
      </c>
      <c r="H3816" s="119" t="n">
        <v>46293</v>
      </c>
      <c r="I3816" s="4" t="n">
        <v>0</v>
      </c>
      <c r="J3816" s="4" t="n">
        <v>0</v>
      </c>
      <c r="K3816" s="4" t="n">
        <v>0</v>
      </c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B3817" s="4" t="n">
        <v>26745001</v>
      </c>
      <c r="C3817" s="4" t="inlineStr">
        <is>
          <t>MASSA CORRIDA</t>
        </is>
      </c>
      <c r="D3817" s="4" t="inlineStr">
        <is>
          <t>-</t>
        </is>
      </c>
      <c r="E3817" s="4" t="inlineStr">
        <is>
          <t>6º SUBSOLO - HALL E CIRCULAÇÃO</t>
        </is>
      </c>
      <c r="F3817" s="119" t="n">
        <v>46948</v>
      </c>
      <c r="G3817" s="119" t="n">
        <v>46958</v>
      </c>
      <c r="H3817" s="119" t="n">
        <v>46293</v>
      </c>
      <c r="I3817" s="4" t="n">
        <v>0</v>
      </c>
      <c r="J3817" s="4" t="n">
        <v>0</v>
      </c>
      <c r="K3817" s="4" t="n">
        <v>0</v>
      </c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B3818" s="4" t="n">
        <v>26744484</v>
      </c>
      <c r="C3818" s="4" t="inlineStr">
        <is>
          <t>REVESTIMENTO ACABAMENTO</t>
        </is>
      </c>
      <c r="D3818" s="4" t="inlineStr">
        <is>
          <t>-</t>
        </is>
      </c>
      <c r="E3818" s="4" t="inlineStr">
        <is>
          <t>3º PV. PILOTIS - QUADRA BEACH TENIS E PLAYGROUND</t>
        </is>
      </c>
      <c r="F3818" s="119" t="n">
        <v>46948</v>
      </c>
      <c r="G3818" s="119" t="n">
        <v>46968</v>
      </c>
      <c r="H3818" s="119" t="n">
        <v>46293</v>
      </c>
      <c r="I3818" s="4" t="n">
        <v>0</v>
      </c>
      <c r="J3818" s="4" t="n">
        <v>0</v>
      </c>
      <c r="K3818" s="4" t="n">
        <v>0</v>
      </c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B3819" s="4" t="n">
        <v>26708174</v>
      </c>
      <c r="C3819" s="4" t="inlineStr">
        <is>
          <t>ESQUADRIA MADEIRA</t>
        </is>
      </c>
      <c r="D3819" s="4" t="inlineStr">
        <is>
          <t>-</t>
        </is>
      </c>
      <c r="E3819" s="4" t="inlineStr">
        <is>
          <t>6º SUBSOLO - LOJAS 01, 02, 03 E 04</t>
        </is>
      </c>
      <c r="F3819" s="119" t="n">
        <v>46951</v>
      </c>
      <c r="G3819" s="119" t="n">
        <v>46960</v>
      </c>
      <c r="H3819" s="119" t="n">
        <v>46293</v>
      </c>
      <c r="I3819" s="4" t="n">
        <v>0</v>
      </c>
      <c r="J3819" s="4" t="n">
        <v>0</v>
      </c>
      <c r="K3819" s="4" t="n">
        <v>0</v>
      </c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B3820" s="4" t="n">
        <v>26708175</v>
      </c>
      <c r="C3820" s="4" t="inlineStr">
        <is>
          <t>LOUÇAS</t>
        </is>
      </c>
      <c r="D3820" s="4" t="inlineStr">
        <is>
          <t>-</t>
        </is>
      </c>
      <c r="E3820" s="4" t="inlineStr">
        <is>
          <t>6º SUBSOLO - LOJAS 01, 02, 03 E 04</t>
        </is>
      </c>
      <c r="F3820" s="119" t="n">
        <v>46951</v>
      </c>
      <c r="G3820" s="119" t="n">
        <v>46960</v>
      </c>
      <c r="H3820" s="119" t="n">
        <v>46293</v>
      </c>
      <c r="I3820" s="4" t="n">
        <v>0</v>
      </c>
      <c r="J3820" s="4" t="n">
        <v>0</v>
      </c>
      <c r="K3820" s="4" t="n">
        <v>0</v>
      </c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B3821" s="4" t="n">
        <v>26708182</v>
      </c>
      <c r="C3821" s="4" t="inlineStr">
        <is>
          <t>COMUNICAÇÃO E ALARME</t>
        </is>
      </c>
      <c r="D3821" s="4" t="inlineStr">
        <is>
          <t>-</t>
        </is>
      </c>
      <c r="E3821" s="4" t="inlineStr">
        <is>
          <t>6º SUBSOLO - LOJAS 01, 02, 03 E 04</t>
        </is>
      </c>
      <c r="F3821" s="119" t="n">
        <v>46951</v>
      </c>
      <c r="G3821" s="119" t="n">
        <v>46960</v>
      </c>
      <c r="H3821" s="119" t="n">
        <v>46293</v>
      </c>
      <c r="I3821" s="4" t="n">
        <v>0</v>
      </c>
      <c r="J3821" s="4" t="n">
        <v>0</v>
      </c>
      <c r="K3821" s="4" t="n">
        <v>0</v>
      </c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B3822" s="4" t="n">
        <v>26708140</v>
      </c>
      <c r="C3822" s="4" t="inlineStr">
        <is>
          <t>PINTURA 1º DEMÃO</t>
        </is>
      </c>
      <c r="D3822" s="4" t="inlineStr">
        <is>
          <t>-</t>
        </is>
      </c>
      <c r="E3822" s="4" t="inlineStr">
        <is>
          <t>6º SUBSOLO - LOJAS 05, 06 E 07</t>
        </is>
      </c>
      <c r="F3822" s="119" t="n">
        <v>46951</v>
      </c>
      <c r="G3822" s="119" t="n">
        <v>46960</v>
      </c>
      <c r="H3822" s="119" t="n">
        <v>46293</v>
      </c>
      <c r="I3822" s="4" t="n">
        <v>0</v>
      </c>
      <c r="J3822" s="4" t="n">
        <v>0</v>
      </c>
      <c r="K3822" s="4" t="n">
        <v>0</v>
      </c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B3823" s="4" t="n">
        <v>26750581</v>
      </c>
      <c r="C3823" s="4" t="inlineStr">
        <is>
          <t>PINTURA 1º DEMÃO</t>
        </is>
      </c>
      <c r="D3823" s="4" t="inlineStr">
        <is>
          <t>-</t>
        </is>
      </c>
      <c r="E3823" s="4" t="inlineStr">
        <is>
          <t>6º SUBSOLO - CAIXA DE ESCADAS E ELEVADORES</t>
        </is>
      </c>
      <c r="F3823" s="119" t="n">
        <v>46951</v>
      </c>
      <c r="G3823" s="119" t="n">
        <v>46960</v>
      </c>
      <c r="H3823" s="119" t="n">
        <v>46293</v>
      </c>
      <c r="I3823" s="4" t="n">
        <v>0</v>
      </c>
      <c r="J3823" s="4" t="n">
        <v>0</v>
      </c>
      <c r="K3823" s="4" t="n">
        <v>0</v>
      </c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B3824" s="4" t="n">
        <v>26744656</v>
      </c>
      <c r="C3824" s="4" t="inlineStr">
        <is>
          <t>LOUÇAS</t>
        </is>
      </c>
      <c r="D3824" s="4" t="inlineStr">
        <is>
          <t>-</t>
        </is>
      </c>
      <c r="E3824" s="4" t="inlineStr">
        <is>
          <t>3º PV. PILOTIS - ACADEMIA E CIRCULAÇÃO</t>
        </is>
      </c>
      <c r="F3824" s="119" t="n">
        <v>46953</v>
      </c>
      <c r="G3824" s="119" t="n">
        <v>46959</v>
      </c>
      <c r="H3824" s="119" t="n">
        <v>46293</v>
      </c>
      <c r="I3824" s="4" t="n">
        <v>0</v>
      </c>
      <c r="J3824" s="4" t="n">
        <v>0</v>
      </c>
      <c r="K3824" s="4" t="n">
        <v>0</v>
      </c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B3825" s="4" t="n">
        <v>26744678</v>
      </c>
      <c r="C3825" s="4" t="inlineStr">
        <is>
          <t>DISJUNTORES / MIOLOS</t>
        </is>
      </c>
      <c r="D3825" s="4" t="inlineStr">
        <is>
          <t>-</t>
        </is>
      </c>
      <c r="E3825" s="4" t="inlineStr">
        <is>
          <t>3º PV. PILOTIS - ACADEMIA E CIRCULAÇÃO</t>
        </is>
      </c>
      <c r="F3825" s="119" t="n">
        <v>46953</v>
      </c>
      <c r="G3825" s="119" t="n">
        <v>46960</v>
      </c>
      <c r="H3825" s="119" t="n">
        <v>46293</v>
      </c>
      <c r="I3825" s="4" t="n">
        <v>0</v>
      </c>
      <c r="J3825" s="4" t="n">
        <v>0</v>
      </c>
      <c r="K3825" s="4" t="n">
        <v>0</v>
      </c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B3826" s="4" t="n">
        <v>26744671</v>
      </c>
      <c r="C3826" s="4" t="inlineStr">
        <is>
          <t>COMUNICAÇÃO E ALARME</t>
        </is>
      </c>
      <c r="D3826" s="4" t="inlineStr">
        <is>
          <t>-</t>
        </is>
      </c>
      <c r="E3826" s="4" t="inlineStr">
        <is>
          <t>3º PV. PILOTIS - ACADEMIA E CIRCULAÇÃO</t>
        </is>
      </c>
      <c r="F3826" s="119" t="n">
        <v>46953</v>
      </c>
      <c r="G3826" s="119" t="n">
        <v>46959</v>
      </c>
      <c r="H3826" s="119" t="n">
        <v>46293</v>
      </c>
      <c r="I3826" s="4" t="n">
        <v>0</v>
      </c>
      <c r="J3826" s="4" t="n">
        <v>0</v>
      </c>
      <c r="K3826" s="4" t="n">
        <v>0</v>
      </c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B3827" s="4" t="n">
        <v>30433009</v>
      </c>
      <c r="C3827" s="4" t="inlineStr">
        <is>
          <t>VISTORIA APTOS</t>
        </is>
      </c>
      <c r="D3827" s="4" t="inlineStr">
        <is>
          <t>-</t>
        </is>
      </c>
      <c r="E3827" s="4" t="inlineStr">
        <is>
          <t>14º PAV.</t>
        </is>
      </c>
      <c r="F3827" s="119" t="n">
        <v>46954</v>
      </c>
      <c r="G3827" s="119" t="n">
        <v>46962</v>
      </c>
      <c r="H3827" s="119" t="n">
        <v>46293</v>
      </c>
      <c r="I3827" s="4" t="n">
        <v>0</v>
      </c>
      <c r="J3827" s="4" t="n">
        <v>0</v>
      </c>
      <c r="K3827" s="4" t="n">
        <v>0</v>
      </c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B3828" s="4" t="n">
        <v>26743226</v>
      </c>
      <c r="C3828" s="4" t="inlineStr">
        <is>
          <t>CHECKLIST</t>
        </is>
      </c>
      <c r="D3828" s="4" t="inlineStr">
        <is>
          <t>-</t>
        </is>
      </c>
      <c r="E3828" s="4" t="inlineStr">
        <is>
          <t>15º PAV.</t>
        </is>
      </c>
      <c r="F3828" s="119" t="n">
        <v>46954</v>
      </c>
      <c r="G3828" s="119" t="n">
        <v>46962</v>
      </c>
      <c r="H3828" s="119" t="n">
        <v>46293</v>
      </c>
      <c r="I3828" s="4" t="n">
        <v>0</v>
      </c>
      <c r="J3828" s="4" t="n">
        <v>0</v>
      </c>
      <c r="K3828" s="4" t="n">
        <v>0</v>
      </c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B3829" s="4" t="n">
        <v>26743150</v>
      </c>
      <c r="C3829" s="4" t="inlineStr">
        <is>
          <t>LIMPEZA FINA</t>
        </is>
      </c>
      <c r="D3829" s="4" t="inlineStr">
        <is>
          <t>-</t>
        </is>
      </c>
      <c r="E3829" s="4" t="inlineStr">
        <is>
          <t>17º PAV.</t>
        </is>
      </c>
      <c r="F3829" s="119" t="n">
        <v>46954</v>
      </c>
      <c r="G3829" s="119" t="n">
        <v>46962</v>
      </c>
      <c r="H3829" s="119" t="n">
        <v>46293</v>
      </c>
      <c r="I3829" s="4" t="n">
        <v>0</v>
      </c>
      <c r="J3829" s="4" t="n">
        <v>0</v>
      </c>
      <c r="K3829" s="4" t="n">
        <v>0</v>
      </c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B3830" s="4" t="n">
        <v>26743112</v>
      </c>
      <c r="C3830" s="4" t="inlineStr">
        <is>
          <t>PINTURA 3º DEMÃO</t>
        </is>
      </c>
      <c r="D3830" s="4" t="inlineStr">
        <is>
          <t>-</t>
        </is>
      </c>
      <c r="E3830" s="4" t="inlineStr">
        <is>
          <t>18º PAV.</t>
        </is>
      </c>
      <c r="F3830" s="119" t="n">
        <v>46954</v>
      </c>
      <c r="G3830" s="119" t="n">
        <v>46962</v>
      </c>
      <c r="H3830" s="119" t="n">
        <v>46293</v>
      </c>
      <c r="I3830" s="4" t="n">
        <v>0</v>
      </c>
      <c r="J3830" s="4" t="n">
        <v>0</v>
      </c>
      <c r="K3830" s="4" t="n">
        <v>0</v>
      </c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B3831" s="4" t="n">
        <v>26743069</v>
      </c>
      <c r="C3831" s="4" t="inlineStr">
        <is>
          <t>METAIS</t>
        </is>
      </c>
      <c r="D3831" s="4" t="inlineStr">
        <is>
          <t>-</t>
        </is>
      </c>
      <c r="E3831" s="4" t="inlineStr">
        <is>
          <t>19º PAV.</t>
        </is>
      </c>
      <c r="F3831" s="119" t="n">
        <v>46954</v>
      </c>
      <c r="G3831" s="119" t="n">
        <v>46962</v>
      </c>
      <c r="H3831" s="119" t="n">
        <v>46293</v>
      </c>
      <c r="I3831" s="4" t="n">
        <v>0</v>
      </c>
      <c r="J3831" s="4" t="n">
        <v>0</v>
      </c>
      <c r="K3831" s="4" t="n">
        <v>0</v>
      </c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B3832" s="4" t="n">
        <v>26743091</v>
      </c>
      <c r="C3832" s="4" t="inlineStr">
        <is>
          <t>ACABAMENTOS ELÉTRICOS</t>
        </is>
      </c>
      <c r="D3832" s="4" t="inlineStr">
        <is>
          <t>-</t>
        </is>
      </c>
      <c r="E3832" s="4" t="inlineStr">
        <is>
          <t>19º PAV.</t>
        </is>
      </c>
      <c r="F3832" s="119" t="n">
        <v>46954</v>
      </c>
      <c r="G3832" s="119" t="n">
        <v>46962</v>
      </c>
      <c r="H3832" s="119" t="n">
        <v>46293</v>
      </c>
      <c r="I3832" s="4" t="n">
        <v>0</v>
      </c>
      <c r="J3832" s="4" t="n">
        <v>0</v>
      </c>
      <c r="K3832" s="4" t="n">
        <v>0</v>
      </c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B3833" s="4" t="n">
        <v>26743031</v>
      </c>
      <c r="C3833" s="4" t="inlineStr">
        <is>
          <t>PINTURA 2º DEMÃO</t>
        </is>
      </c>
      <c r="D3833" s="4" t="inlineStr">
        <is>
          <t>-</t>
        </is>
      </c>
      <c r="E3833" s="4" t="inlineStr">
        <is>
          <t>20º PAV.</t>
        </is>
      </c>
      <c r="F3833" s="119" t="n">
        <v>46954</v>
      </c>
      <c r="G3833" s="119" t="n">
        <v>46962</v>
      </c>
      <c r="H3833" s="119" t="n">
        <v>46293</v>
      </c>
      <c r="I3833" s="4" t="n">
        <v>0</v>
      </c>
      <c r="J3833" s="4" t="n">
        <v>0</v>
      </c>
      <c r="K3833" s="4" t="n">
        <v>0</v>
      </c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B3834" s="4" t="n">
        <v>26742996</v>
      </c>
      <c r="C3834" s="4" t="inlineStr">
        <is>
          <t>LIMPEZA GROSSA</t>
        </is>
      </c>
      <c r="D3834" s="4" t="inlineStr">
        <is>
          <t>-</t>
        </is>
      </c>
      <c r="E3834" s="4" t="inlineStr">
        <is>
          <t>21º PAV.</t>
        </is>
      </c>
      <c r="F3834" s="119" t="n">
        <v>46954</v>
      </c>
      <c r="G3834" s="119" t="n">
        <v>46962</v>
      </c>
      <c r="H3834" s="119" t="n">
        <v>46293</v>
      </c>
      <c r="I3834" s="4" t="n">
        <v>0</v>
      </c>
      <c r="J3834" s="4" t="n">
        <v>0</v>
      </c>
      <c r="K3834" s="4" t="n">
        <v>0</v>
      </c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B3835" s="4" t="n">
        <v>26742961</v>
      </c>
      <c r="C3835" s="4" t="inlineStr">
        <is>
          <t>LOUÇAS</t>
        </is>
      </c>
      <c r="D3835" s="4" t="inlineStr">
        <is>
          <t>-</t>
        </is>
      </c>
      <c r="E3835" s="4" t="inlineStr">
        <is>
          <t>22º PAV.</t>
        </is>
      </c>
      <c r="F3835" s="119" t="n">
        <v>46954</v>
      </c>
      <c r="G3835" s="119" t="n">
        <v>46962</v>
      </c>
      <c r="H3835" s="119" t="n">
        <v>46293</v>
      </c>
      <c r="I3835" s="4" t="n">
        <v>0</v>
      </c>
      <c r="J3835" s="4" t="n">
        <v>0</v>
      </c>
      <c r="K3835" s="4" t="n">
        <v>0</v>
      </c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B3836" s="4" t="n">
        <v>26742966</v>
      </c>
      <c r="C3836" s="4" t="inlineStr">
        <is>
          <t>DISJUNTORES / MIOLOS</t>
        </is>
      </c>
      <c r="D3836" s="4" t="inlineStr">
        <is>
          <t>-</t>
        </is>
      </c>
      <c r="E3836" s="4" t="inlineStr">
        <is>
          <t>22º PAV.</t>
        </is>
      </c>
      <c r="F3836" s="119" t="n">
        <v>46954</v>
      </c>
      <c r="G3836" s="119" t="n">
        <v>46962</v>
      </c>
      <c r="H3836" s="119" t="n">
        <v>46293</v>
      </c>
      <c r="I3836" s="4" t="n">
        <v>0</v>
      </c>
      <c r="J3836" s="4" t="n">
        <v>0</v>
      </c>
      <c r="K3836" s="4" t="n">
        <v>0</v>
      </c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B3837" s="4" t="n">
        <v>26742985</v>
      </c>
      <c r="C3837" s="4" t="inlineStr">
        <is>
          <t>COMUNICAÇÃO E ALARME</t>
        </is>
      </c>
      <c r="D3837" s="4" t="inlineStr">
        <is>
          <t>-</t>
        </is>
      </c>
      <c r="E3837" s="4" t="inlineStr">
        <is>
          <t>22º PAV.</t>
        </is>
      </c>
      <c r="F3837" s="119" t="n">
        <v>46954</v>
      </c>
      <c r="G3837" s="119" t="n">
        <v>46962</v>
      </c>
      <c r="H3837" s="119" t="n">
        <v>46293</v>
      </c>
      <c r="I3837" s="4" t="n">
        <v>0</v>
      </c>
      <c r="J3837" s="4" t="n">
        <v>0</v>
      </c>
      <c r="K3837" s="4" t="n">
        <v>0</v>
      </c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B3838" s="4" t="n">
        <v>26742923</v>
      </c>
      <c r="C3838" s="4" t="inlineStr">
        <is>
          <t>RODAPÉ MADEIRA / PVC</t>
        </is>
      </c>
      <c r="D3838" s="4" t="inlineStr">
        <is>
          <t>-</t>
        </is>
      </c>
      <c r="E3838" s="4" t="inlineStr">
        <is>
          <t>23º PAV.</t>
        </is>
      </c>
      <c r="F3838" s="119" t="n">
        <v>46954</v>
      </c>
      <c r="G3838" s="119" t="n">
        <v>46962</v>
      </c>
      <c r="H3838" s="119" t="n">
        <v>46293</v>
      </c>
      <c r="I3838" s="4" t="n">
        <v>0</v>
      </c>
      <c r="J3838" s="4" t="n">
        <v>0</v>
      </c>
      <c r="K3838" s="4" t="n">
        <v>0</v>
      </c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B3839" s="4" t="n">
        <v>26742916</v>
      </c>
      <c r="C3839" s="4" t="inlineStr">
        <is>
          <t>ESQUADRIA MADEIRA</t>
        </is>
      </c>
      <c r="D3839" s="4" t="inlineStr">
        <is>
          <t>-</t>
        </is>
      </c>
      <c r="E3839" s="4" t="inlineStr">
        <is>
          <t>24º PAV.</t>
        </is>
      </c>
      <c r="F3839" s="119" t="n">
        <v>46954</v>
      </c>
      <c r="G3839" s="119" t="n">
        <v>46962</v>
      </c>
      <c r="H3839" s="119" t="n">
        <v>46293</v>
      </c>
      <c r="I3839" s="4" t="n">
        <v>0</v>
      </c>
      <c r="J3839" s="4" t="n">
        <v>0</v>
      </c>
      <c r="K3839" s="4" t="n">
        <v>0</v>
      </c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B3840" s="4" t="n">
        <v>26742877</v>
      </c>
      <c r="C3840" s="4" t="inlineStr">
        <is>
          <t>PISO VINÍLICO / LAMINADO</t>
        </is>
      </c>
      <c r="D3840" s="4" t="inlineStr">
        <is>
          <t>-</t>
        </is>
      </c>
      <c r="E3840" s="4" t="inlineStr">
        <is>
          <t>25º PAV.</t>
        </is>
      </c>
      <c r="F3840" s="119" t="n">
        <v>46954</v>
      </c>
      <c r="G3840" s="119" t="n">
        <v>46962</v>
      </c>
      <c r="H3840" s="119" t="n">
        <v>46293</v>
      </c>
      <c r="I3840" s="4" t="n">
        <v>0</v>
      </c>
      <c r="J3840" s="4" t="n">
        <v>0</v>
      </c>
      <c r="K3840" s="4" t="n">
        <v>0</v>
      </c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B3841" s="4" t="n">
        <v>26742839</v>
      </c>
      <c r="C3841" s="4" t="inlineStr">
        <is>
          <t>ESQUADRIAS DE ALUMÍNIO</t>
        </is>
      </c>
      <c r="D3841" s="4" t="inlineStr">
        <is>
          <t>-</t>
        </is>
      </c>
      <c r="E3841" s="4" t="inlineStr">
        <is>
          <t>26º PAV.</t>
        </is>
      </c>
      <c r="F3841" s="119" t="n">
        <v>46954</v>
      </c>
      <c r="G3841" s="119" t="n">
        <v>46962</v>
      </c>
      <c r="H3841" s="119" t="n">
        <v>46293</v>
      </c>
      <c r="I3841" s="4" t="n">
        <v>0</v>
      </c>
      <c r="J3841" s="4" t="n">
        <v>0</v>
      </c>
      <c r="K3841" s="4" t="n">
        <v>0</v>
      </c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B3842" s="4" t="n">
        <v>26744903</v>
      </c>
      <c r="C3842" s="4" t="inlineStr">
        <is>
          <t>ESQUADRIAS DE ALUMÍNIO</t>
        </is>
      </c>
      <c r="D3842" s="4" t="inlineStr">
        <is>
          <t>-</t>
        </is>
      </c>
      <c r="E3842" s="4" t="inlineStr">
        <is>
          <t>PAVIMENTO TÉCNICO</t>
        </is>
      </c>
      <c r="F3842" s="119" t="n">
        <v>46954</v>
      </c>
      <c r="G3842" s="119" t="n">
        <v>46962</v>
      </c>
      <c r="H3842" s="119" t="n">
        <v>46293</v>
      </c>
      <c r="I3842" s="4" t="n">
        <v>0</v>
      </c>
      <c r="J3842" s="4" t="n">
        <v>0</v>
      </c>
      <c r="K3842" s="4" t="n">
        <v>0</v>
      </c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B3843" s="4" t="n">
        <v>29845963</v>
      </c>
      <c r="C3843" s="4" t="inlineStr">
        <is>
          <t>FIAÇÃO ELÉTRICA E ILUMINAÇÃO</t>
        </is>
      </c>
      <c r="D3843" s="4" t="inlineStr">
        <is>
          <t>-</t>
        </is>
      </c>
      <c r="E3843" s="4" t="inlineStr">
        <is>
          <t>16º PAV.</t>
        </is>
      </c>
      <c r="F3843" s="119" t="n">
        <v>46955</v>
      </c>
      <c r="G3843" s="119" t="n">
        <v>46965</v>
      </c>
      <c r="H3843" s="119" t="n">
        <v>46293</v>
      </c>
      <c r="I3843" s="4" t="n">
        <v>0</v>
      </c>
      <c r="J3843" s="4" t="n">
        <v>0</v>
      </c>
      <c r="K3843" s="4" t="n">
        <v>0</v>
      </c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B3844" s="4" t="n">
        <v>29845902</v>
      </c>
      <c r="C3844" s="4" t="inlineStr">
        <is>
          <t>PRUMADA ELÉTRICA (CABOS)</t>
        </is>
      </c>
      <c r="D3844" s="4" t="inlineStr">
        <is>
          <t>-</t>
        </is>
      </c>
      <c r="E3844" s="4" t="inlineStr">
        <is>
          <t>16º PAV.</t>
        </is>
      </c>
      <c r="F3844" s="119" t="n">
        <v>46955</v>
      </c>
      <c r="G3844" s="119" t="n">
        <v>46966</v>
      </c>
      <c r="H3844" s="119" t="n">
        <v>46293</v>
      </c>
      <c r="I3844" s="4" t="n">
        <v>0</v>
      </c>
      <c r="J3844" s="4" t="n">
        <v>0</v>
      </c>
      <c r="K3844" s="4" t="n">
        <v>0</v>
      </c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B3845" s="4" t="n">
        <v>26745002</v>
      </c>
      <c r="C3845" s="4" t="inlineStr">
        <is>
          <t>PINTURA 1º DEMÃO</t>
        </is>
      </c>
      <c r="D3845" s="4" t="inlineStr">
        <is>
          <t>-</t>
        </is>
      </c>
      <c r="E3845" s="4" t="inlineStr">
        <is>
          <t>6º SUBSOLO - HALL E CIRCULAÇÃO</t>
        </is>
      </c>
      <c r="F3845" s="119" t="n">
        <v>46959</v>
      </c>
      <c r="G3845" s="119" t="n">
        <v>46967</v>
      </c>
      <c r="H3845" s="119" t="n">
        <v>46293</v>
      </c>
      <c r="I3845" s="4" t="n">
        <v>0</v>
      </c>
      <c r="J3845" s="4" t="n">
        <v>0</v>
      </c>
      <c r="K3845" s="4" t="n">
        <v>0</v>
      </c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B3846" s="4" t="n">
        <v>26744469</v>
      </c>
      <c r="C3846" s="4" t="inlineStr">
        <is>
          <t>INSTALAÇÕES ELÉTRICAS</t>
        </is>
      </c>
      <c r="D3846" s="4" t="inlineStr">
        <is>
          <t>-</t>
        </is>
      </c>
      <c r="E3846" s="4" t="inlineStr">
        <is>
          <t>3º PV. PILOTIS - VARANDA COBERTA</t>
        </is>
      </c>
      <c r="F3846" s="119" t="n">
        <v>46959</v>
      </c>
      <c r="G3846" s="119" t="n">
        <v>46979</v>
      </c>
      <c r="H3846" s="119" t="n">
        <v>46293</v>
      </c>
      <c r="I3846" s="4" t="n">
        <v>0</v>
      </c>
      <c r="J3846" s="4" t="n">
        <v>0</v>
      </c>
      <c r="K3846" s="4" t="n">
        <v>0</v>
      </c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B3847" s="4" t="n">
        <v>26744468</v>
      </c>
      <c r="C3847" s="4" t="inlineStr">
        <is>
          <t>PISO ELEVADO</t>
        </is>
      </c>
      <c r="D3847" s="4" t="inlineStr">
        <is>
          <t>-</t>
        </is>
      </c>
      <c r="E3847" s="4" t="inlineStr">
        <is>
          <t>3º PV. PILOTIS - VARANDA COBERTA</t>
        </is>
      </c>
      <c r="F3847" s="119" t="n">
        <v>46959</v>
      </c>
      <c r="G3847" s="119" t="n">
        <v>46979</v>
      </c>
      <c r="H3847" s="119" t="n">
        <v>46293</v>
      </c>
      <c r="I3847" s="4" t="n">
        <v>0</v>
      </c>
      <c r="J3847" s="4" t="n">
        <v>0</v>
      </c>
      <c r="K3847" s="4" t="n">
        <v>0</v>
      </c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B3848" s="4" t="n">
        <v>26744653</v>
      </c>
      <c r="C3848" s="4" t="inlineStr">
        <is>
          <t>LIMPEZA GROSSA</t>
        </is>
      </c>
      <c r="D3848" s="4" t="inlineStr">
        <is>
          <t>-</t>
        </is>
      </c>
      <c r="E3848" s="4" t="inlineStr">
        <is>
          <t>3º PV. PILOTIS - ACADEMIA E CIRCULAÇÃO</t>
        </is>
      </c>
      <c r="F3848" s="119" t="n">
        <v>46960</v>
      </c>
      <c r="G3848" s="119" t="n">
        <v>46967</v>
      </c>
      <c r="H3848" s="119" t="n">
        <v>46293</v>
      </c>
      <c r="I3848" s="4" t="n">
        <v>0</v>
      </c>
      <c r="J3848" s="4" t="n">
        <v>0</v>
      </c>
      <c r="K3848" s="4" t="n">
        <v>0</v>
      </c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B3849" s="4" t="n">
        <v>36118610</v>
      </c>
      <c r="C3849" s="4" t="inlineStr">
        <is>
          <t>INSTALAÇÃO DE PCF (FOLHAS)</t>
        </is>
      </c>
      <c r="D3849" s="4" t="inlineStr">
        <is>
          <t>-</t>
        </is>
      </c>
      <c r="E3849" s="4" t="inlineStr">
        <is>
          <t>6º SUBSOLO</t>
        </is>
      </c>
      <c r="F3849" s="119" t="n">
        <v>46961</v>
      </c>
      <c r="G3849" s="119" t="n">
        <v>46974</v>
      </c>
      <c r="H3849" s="119" t="n">
        <v>46293</v>
      </c>
      <c r="I3849" s="4" t="n">
        <v>0</v>
      </c>
      <c r="J3849" s="4" t="n">
        <v>0</v>
      </c>
      <c r="K3849" s="4" t="n">
        <v>0</v>
      </c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B3850" s="4" t="n">
        <v>26708166</v>
      </c>
      <c r="C3850" s="4" t="inlineStr">
        <is>
          <t>DISJUNTORES / MIOLOS</t>
        </is>
      </c>
      <c r="D3850" s="4" t="inlineStr">
        <is>
          <t>-</t>
        </is>
      </c>
      <c r="E3850" s="4" t="inlineStr">
        <is>
          <t>6º SUBSOLO - LOJAS 01, 02, 03 E 04</t>
        </is>
      </c>
      <c r="F3850" s="119" t="n">
        <v>46961</v>
      </c>
      <c r="G3850" s="119" t="n">
        <v>46972</v>
      </c>
      <c r="H3850" s="119" t="n">
        <v>46293</v>
      </c>
      <c r="I3850" s="4" t="n">
        <v>0</v>
      </c>
      <c r="J3850" s="4" t="n">
        <v>0</v>
      </c>
      <c r="K3850" s="4" t="n">
        <v>0</v>
      </c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B3851" s="4" t="n">
        <v>26708141</v>
      </c>
      <c r="C3851" s="4" t="inlineStr">
        <is>
          <t>ESQUADRIA MADEIRA</t>
        </is>
      </c>
      <c r="D3851" s="4" t="inlineStr">
        <is>
          <t>-</t>
        </is>
      </c>
      <c r="E3851" s="4" t="inlineStr">
        <is>
          <t>6º SUBSOLO - LOJAS 05, 06 E 07</t>
        </is>
      </c>
      <c r="F3851" s="119" t="n">
        <v>46961</v>
      </c>
      <c r="G3851" s="119" t="n">
        <v>46972</v>
      </c>
      <c r="H3851" s="119" t="n">
        <v>46293</v>
      </c>
      <c r="I3851" s="4" t="n">
        <v>0</v>
      </c>
      <c r="J3851" s="4" t="n">
        <v>0</v>
      </c>
      <c r="K3851" s="4" t="n">
        <v>0</v>
      </c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B3852" s="4" t="n">
        <v>26708142</v>
      </c>
      <c r="C3852" s="4" t="inlineStr">
        <is>
          <t>LOUÇAS</t>
        </is>
      </c>
      <c r="D3852" s="4" t="inlineStr">
        <is>
          <t>-</t>
        </is>
      </c>
      <c r="E3852" s="4" t="inlineStr">
        <is>
          <t>6º SUBSOLO - LOJAS 05, 06 E 07</t>
        </is>
      </c>
      <c r="F3852" s="119" t="n">
        <v>46961</v>
      </c>
      <c r="G3852" s="119" t="n">
        <v>46972</v>
      </c>
      <c r="H3852" s="119" t="n">
        <v>46293</v>
      </c>
      <c r="I3852" s="4" t="n">
        <v>0</v>
      </c>
      <c r="J3852" s="4" t="n">
        <v>0</v>
      </c>
      <c r="K3852" s="4" t="n">
        <v>0</v>
      </c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B3853" s="4" t="n">
        <v>26708149</v>
      </c>
      <c r="C3853" s="4" t="inlineStr">
        <is>
          <t>COMUNICAÇÃO E ALARME</t>
        </is>
      </c>
      <c r="D3853" s="4" t="inlineStr">
        <is>
          <t>-</t>
        </is>
      </c>
      <c r="E3853" s="4" t="inlineStr">
        <is>
          <t>6º SUBSOLO - LOJAS 05, 06 E 07</t>
        </is>
      </c>
      <c r="F3853" s="119" t="n">
        <v>46961</v>
      </c>
      <c r="G3853" s="119" t="n">
        <v>46972</v>
      </c>
      <c r="H3853" s="119" t="n">
        <v>46293</v>
      </c>
      <c r="I3853" s="4" t="n">
        <v>0</v>
      </c>
      <c r="J3853" s="4" t="n">
        <v>0</v>
      </c>
      <c r="K3853" s="4" t="n">
        <v>0</v>
      </c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B3854" s="4" t="n">
        <v>26750582</v>
      </c>
      <c r="C3854" s="4" t="inlineStr">
        <is>
          <t>ESQUADRIA DE ALUMINIO</t>
        </is>
      </c>
      <c r="D3854" s="4" t="inlineStr">
        <is>
          <t>-</t>
        </is>
      </c>
      <c r="E3854" s="4" t="inlineStr">
        <is>
          <t>6º SUBSOLO - CAIXA DE ESCADAS E ELEVADORES</t>
        </is>
      </c>
      <c r="F3854" s="119" t="n">
        <v>46961</v>
      </c>
      <c r="G3854" s="119" t="n">
        <v>46972</v>
      </c>
      <c r="H3854" s="119" t="n">
        <v>46293</v>
      </c>
      <c r="I3854" s="4" t="n">
        <v>0</v>
      </c>
      <c r="J3854" s="4" t="n">
        <v>0</v>
      </c>
      <c r="K3854" s="4" t="n">
        <v>0</v>
      </c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B3855" s="4" t="n">
        <v>30433010</v>
      </c>
      <c r="C3855" s="4" t="inlineStr">
        <is>
          <t>VISTORIA APTOS</t>
        </is>
      </c>
      <c r="D3855" s="4" t="inlineStr">
        <is>
          <t>-</t>
        </is>
      </c>
      <c r="E3855" s="4" t="inlineStr">
        <is>
          <t>15º PAV.</t>
        </is>
      </c>
      <c r="F3855" s="119" t="n">
        <v>46965</v>
      </c>
      <c r="G3855" s="119" t="n">
        <v>46973</v>
      </c>
      <c r="H3855" s="119" t="n">
        <v>46293</v>
      </c>
      <c r="I3855" s="4" t="n">
        <v>0</v>
      </c>
      <c r="J3855" s="4" t="n">
        <v>0</v>
      </c>
      <c r="K3855" s="4" t="n">
        <v>0</v>
      </c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B3856" s="4" t="n">
        <v>26743152</v>
      </c>
      <c r="C3856" s="4" t="inlineStr">
        <is>
          <t>CHECKLIST</t>
        </is>
      </c>
      <c r="D3856" s="4" t="inlineStr">
        <is>
          <t>-</t>
        </is>
      </c>
      <c r="E3856" s="4" t="inlineStr">
        <is>
          <t>17º PAV.</t>
        </is>
      </c>
      <c r="F3856" s="119" t="n">
        <v>46965</v>
      </c>
      <c r="G3856" s="119" t="n">
        <v>46973</v>
      </c>
      <c r="H3856" s="119" t="n">
        <v>46293</v>
      </c>
      <c r="I3856" s="4" t="n">
        <v>0</v>
      </c>
      <c r="J3856" s="4" t="n">
        <v>0</v>
      </c>
      <c r="K3856" s="4" t="n">
        <v>0</v>
      </c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B3857" s="4" t="n">
        <v>26743113</v>
      </c>
      <c r="C3857" s="4" t="inlineStr">
        <is>
          <t>LIMPEZA FINA</t>
        </is>
      </c>
      <c r="D3857" s="4" t="inlineStr">
        <is>
          <t>-</t>
        </is>
      </c>
      <c r="E3857" s="4" t="inlineStr">
        <is>
          <t>18º PAV.</t>
        </is>
      </c>
      <c r="F3857" s="119" t="n">
        <v>46965</v>
      </c>
      <c r="G3857" s="119" t="n">
        <v>46973</v>
      </c>
      <c r="H3857" s="119" t="n">
        <v>46293</v>
      </c>
      <c r="I3857" s="4" t="n">
        <v>0</v>
      </c>
      <c r="J3857" s="4" t="n">
        <v>0</v>
      </c>
      <c r="K3857" s="4" t="n">
        <v>0</v>
      </c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B3858" s="4" t="n">
        <v>26743075</v>
      </c>
      <c r="C3858" s="4" t="inlineStr">
        <is>
          <t>PINTURA 3º DEMÃO</t>
        </is>
      </c>
      <c r="D3858" s="4" t="inlineStr">
        <is>
          <t>-</t>
        </is>
      </c>
      <c r="E3858" s="4" t="inlineStr">
        <is>
          <t>19º PAV.</t>
        </is>
      </c>
      <c r="F3858" s="119" t="n">
        <v>46965</v>
      </c>
      <c r="G3858" s="119" t="n">
        <v>46973</v>
      </c>
      <c r="H3858" s="119" t="n">
        <v>46293</v>
      </c>
      <c r="I3858" s="4" t="n">
        <v>0</v>
      </c>
      <c r="J3858" s="4" t="n">
        <v>0</v>
      </c>
      <c r="K3858" s="4" t="n">
        <v>0</v>
      </c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B3859" s="4" t="n">
        <v>26743032</v>
      </c>
      <c r="C3859" s="4" t="inlineStr">
        <is>
          <t>METAIS</t>
        </is>
      </c>
      <c r="D3859" s="4" t="inlineStr">
        <is>
          <t>-</t>
        </is>
      </c>
      <c r="E3859" s="4" t="inlineStr">
        <is>
          <t>20º PAV.</t>
        </is>
      </c>
      <c r="F3859" s="119" t="n">
        <v>46965</v>
      </c>
      <c r="G3859" s="119" t="n">
        <v>46973</v>
      </c>
      <c r="H3859" s="119" t="n">
        <v>46293</v>
      </c>
      <c r="I3859" s="4" t="n">
        <v>0</v>
      </c>
      <c r="J3859" s="4" t="n">
        <v>0</v>
      </c>
      <c r="K3859" s="4" t="n">
        <v>0</v>
      </c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B3860" s="4" t="n">
        <v>26743054</v>
      </c>
      <c r="C3860" s="4" t="inlineStr">
        <is>
          <t>ACABAMENTOS ELÉTRICOS</t>
        </is>
      </c>
      <c r="D3860" s="4" t="inlineStr">
        <is>
          <t>-</t>
        </is>
      </c>
      <c r="E3860" s="4" t="inlineStr">
        <is>
          <t>20º PAV.</t>
        </is>
      </c>
      <c r="F3860" s="119" t="n">
        <v>46965</v>
      </c>
      <c r="G3860" s="119" t="n">
        <v>46973</v>
      </c>
      <c r="H3860" s="119" t="n">
        <v>46293</v>
      </c>
      <c r="I3860" s="4" t="n">
        <v>0</v>
      </c>
      <c r="J3860" s="4" t="n">
        <v>0</v>
      </c>
      <c r="K3860" s="4" t="n">
        <v>0</v>
      </c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B3861" s="4" t="n">
        <v>26742994</v>
      </c>
      <c r="C3861" s="4" t="inlineStr">
        <is>
          <t>PINTURA 2º DEMÃO</t>
        </is>
      </c>
      <c r="D3861" s="4" t="inlineStr">
        <is>
          <t>-</t>
        </is>
      </c>
      <c r="E3861" s="4" t="inlineStr">
        <is>
          <t>21º PAV.</t>
        </is>
      </c>
      <c r="F3861" s="119" t="n">
        <v>46965</v>
      </c>
      <c r="G3861" s="119" t="n">
        <v>46973</v>
      </c>
      <c r="H3861" s="119" t="n">
        <v>46293</v>
      </c>
      <c r="I3861" s="4" t="n">
        <v>0</v>
      </c>
      <c r="J3861" s="4" t="n">
        <v>0</v>
      </c>
      <c r="K3861" s="4" t="n">
        <v>0</v>
      </c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B3862" s="4" t="n">
        <v>26742959</v>
      </c>
      <c r="C3862" s="4" t="inlineStr">
        <is>
          <t>LIMPEZA GROSSA</t>
        </is>
      </c>
      <c r="D3862" s="4" t="inlineStr">
        <is>
          <t>-</t>
        </is>
      </c>
      <c r="E3862" s="4" t="inlineStr">
        <is>
          <t>22º PAV.</t>
        </is>
      </c>
      <c r="F3862" s="119" t="n">
        <v>46965</v>
      </c>
      <c r="G3862" s="119" t="n">
        <v>46973</v>
      </c>
      <c r="H3862" s="119" t="n">
        <v>46293</v>
      </c>
      <c r="I3862" s="4" t="n">
        <v>0</v>
      </c>
      <c r="J3862" s="4" t="n">
        <v>0</v>
      </c>
      <c r="K3862" s="4" t="n">
        <v>0</v>
      </c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B3863" s="4" t="n">
        <v>26742924</v>
      </c>
      <c r="C3863" s="4" t="inlineStr">
        <is>
          <t>LOUÇAS</t>
        </is>
      </c>
      <c r="D3863" s="4" t="inlineStr">
        <is>
          <t>-</t>
        </is>
      </c>
      <c r="E3863" s="4" t="inlineStr">
        <is>
          <t>23º PAV.</t>
        </is>
      </c>
      <c r="F3863" s="119" t="n">
        <v>46965</v>
      </c>
      <c r="G3863" s="119" t="n">
        <v>46973</v>
      </c>
      <c r="H3863" s="119" t="n">
        <v>46293</v>
      </c>
      <c r="I3863" s="4" t="n">
        <v>0</v>
      </c>
      <c r="J3863" s="4" t="n">
        <v>0</v>
      </c>
      <c r="K3863" s="4" t="n">
        <v>0</v>
      </c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B3864" s="4" t="n">
        <v>26742929</v>
      </c>
      <c r="C3864" s="4" t="inlineStr">
        <is>
          <t>DISJUNTORES / MIOLOS</t>
        </is>
      </c>
      <c r="D3864" s="4" t="inlineStr">
        <is>
          <t>-</t>
        </is>
      </c>
      <c r="E3864" s="4" t="inlineStr">
        <is>
          <t>23º PAV.</t>
        </is>
      </c>
      <c r="F3864" s="119" t="n">
        <v>46965</v>
      </c>
      <c r="G3864" s="119" t="n">
        <v>46973</v>
      </c>
      <c r="H3864" s="119" t="n">
        <v>46293</v>
      </c>
      <c r="I3864" s="4" t="n">
        <v>0</v>
      </c>
      <c r="J3864" s="4" t="n">
        <v>0</v>
      </c>
      <c r="K3864" s="4" t="n">
        <v>0</v>
      </c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B3865" s="4" t="n">
        <v>26742948</v>
      </c>
      <c r="C3865" s="4" t="inlineStr">
        <is>
          <t>COMUNICAÇÃO E ALARME</t>
        </is>
      </c>
      <c r="D3865" s="4" t="inlineStr">
        <is>
          <t>-</t>
        </is>
      </c>
      <c r="E3865" s="4" t="inlineStr">
        <is>
          <t>23º PAV.</t>
        </is>
      </c>
      <c r="F3865" s="119" t="n">
        <v>46965</v>
      </c>
      <c r="G3865" s="119" t="n">
        <v>46973</v>
      </c>
      <c r="H3865" s="119" t="n">
        <v>46293</v>
      </c>
      <c r="I3865" s="4" t="n">
        <v>0</v>
      </c>
      <c r="J3865" s="4" t="n">
        <v>0</v>
      </c>
      <c r="K3865" s="4" t="n">
        <v>0</v>
      </c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B3866" s="4" t="n">
        <v>26742886</v>
      </c>
      <c r="C3866" s="4" t="inlineStr">
        <is>
          <t>RODAPÉ MADEIRA / PVC</t>
        </is>
      </c>
      <c r="D3866" s="4" t="inlineStr">
        <is>
          <t>-</t>
        </is>
      </c>
      <c r="E3866" s="4" t="inlineStr">
        <is>
          <t>24º PAV.</t>
        </is>
      </c>
      <c r="F3866" s="119" t="n">
        <v>46965</v>
      </c>
      <c r="G3866" s="119" t="n">
        <v>46973</v>
      </c>
      <c r="H3866" s="119" t="n">
        <v>46293</v>
      </c>
      <c r="I3866" s="4" t="n">
        <v>0</v>
      </c>
      <c r="J3866" s="4" t="n">
        <v>0</v>
      </c>
      <c r="K3866" s="4" t="n">
        <v>0</v>
      </c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B3867" s="4" t="n">
        <v>26742879</v>
      </c>
      <c r="C3867" s="4" t="inlineStr">
        <is>
          <t>ESQUADRIA MADEIRA</t>
        </is>
      </c>
      <c r="D3867" s="4" t="inlineStr">
        <is>
          <t>-</t>
        </is>
      </c>
      <c r="E3867" s="4" t="inlineStr">
        <is>
          <t>25º PAV.</t>
        </is>
      </c>
      <c r="F3867" s="119" t="n">
        <v>46965</v>
      </c>
      <c r="G3867" s="119" t="n">
        <v>46973</v>
      </c>
      <c r="H3867" s="119" t="n">
        <v>46293</v>
      </c>
      <c r="I3867" s="4" t="n">
        <v>0</v>
      </c>
      <c r="J3867" s="4" t="n">
        <v>0</v>
      </c>
      <c r="K3867" s="4" t="n">
        <v>0</v>
      </c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B3868" s="4" t="n">
        <v>26742840</v>
      </c>
      <c r="C3868" s="4" t="inlineStr">
        <is>
          <t>PISO VINÍLICO / LAMINADO</t>
        </is>
      </c>
      <c r="D3868" s="4" t="inlineStr">
        <is>
          <t>-</t>
        </is>
      </c>
      <c r="E3868" s="4" t="inlineStr">
        <is>
          <t>26º PAV.</t>
        </is>
      </c>
      <c r="F3868" s="119" t="n">
        <v>46965</v>
      </c>
      <c r="G3868" s="119" t="n">
        <v>46973</v>
      </c>
      <c r="H3868" s="119" t="n">
        <v>46293</v>
      </c>
      <c r="I3868" s="4" t="n">
        <v>0</v>
      </c>
      <c r="J3868" s="4" t="n">
        <v>0</v>
      </c>
      <c r="K3868" s="4" t="n">
        <v>0</v>
      </c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B3869" s="4" t="n">
        <v>26742802</v>
      </c>
      <c r="C3869" s="4" t="inlineStr">
        <is>
          <t>ESQUADRIAS DE ALUMÍNIO</t>
        </is>
      </c>
      <c r="D3869" s="4" t="inlineStr">
        <is>
          <t>-</t>
        </is>
      </c>
      <c r="E3869" s="4" t="inlineStr">
        <is>
          <t>27º PAV</t>
        </is>
      </c>
      <c r="F3869" s="119" t="n">
        <v>46965</v>
      </c>
      <c r="G3869" s="119" t="n">
        <v>46973</v>
      </c>
      <c r="H3869" s="119" t="n">
        <v>46293</v>
      </c>
      <c r="I3869" s="4" t="n">
        <v>0</v>
      </c>
      <c r="J3869" s="4" t="n">
        <v>0</v>
      </c>
      <c r="K3869" s="4" t="n">
        <v>0</v>
      </c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B3870" s="4" t="n">
        <v>26744907</v>
      </c>
      <c r="C3870" s="4" t="inlineStr">
        <is>
          <t>SERRALHERIA</t>
        </is>
      </c>
      <c r="D3870" s="4" t="inlineStr">
        <is>
          <t>-</t>
        </is>
      </c>
      <c r="E3870" s="4" t="inlineStr">
        <is>
          <t>PAVIMENTO TÉCNICO</t>
        </is>
      </c>
      <c r="F3870" s="119" t="n">
        <v>46965</v>
      </c>
      <c r="G3870" s="119" t="n">
        <v>46986</v>
      </c>
      <c r="H3870" s="119" t="n">
        <v>46293</v>
      </c>
      <c r="I3870" s="4" t="n">
        <v>0</v>
      </c>
      <c r="J3870" s="4" t="n">
        <v>0</v>
      </c>
      <c r="K3870" s="4" t="n">
        <v>0</v>
      </c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B3871" s="4" t="n">
        <v>53609735</v>
      </c>
      <c r="C3871" s="4" t="inlineStr">
        <is>
          <t>EXECUÇÃO DE ALVENARIA DE MURO</t>
        </is>
      </c>
      <c r="D3871" s="4" t="inlineStr">
        <is>
          <t>-</t>
        </is>
      </c>
      <c r="E3871" s="4" t="inlineStr">
        <is>
          <t>SERVIÇOS INICIAIS</t>
        </is>
      </c>
      <c r="F3871" s="119" t="n">
        <v>46966</v>
      </c>
      <c r="G3871" s="119" t="n">
        <v>47100</v>
      </c>
      <c r="H3871" s="119" t="n">
        <v>46293</v>
      </c>
      <c r="I3871" s="4" t="n">
        <v>0</v>
      </c>
      <c r="J3871" s="4" t="n">
        <v>0</v>
      </c>
      <c r="K3871" s="4" t="n">
        <v>0</v>
      </c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B3872" s="4" t="n">
        <v>26743206</v>
      </c>
      <c r="C3872" s="4" t="inlineStr">
        <is>
          <t>FORRO</t>
        </is>
      </c>
      <c r="D3872" s="4" t="inlineStr">
        <is>
          <t>-</t>
        </is>
      </c>
      <c r="E3872" s="4" t="inlineStr">
        <is>
          <t>16º PAV.</t>
        </is>
      </c>
      <c r="F3872" s="119" t="n">
        <v>46966</v>
      </c>
      <c r="G3872" s="119" t="n">
        <v>46975</v>
      </c>
      <c r="H3872" s="119" t="n">
        <v>46293</v>
      </c>
      <c r="I3872" s="4" t="n">
        <v>0</v>
      </c>
      <c r="J3872" s="4" t="n">
        <v>0</v>
      </c>
      <c r="K3872" s="4" t="n">
        <v>0</v>
      </c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B3873" s="4" t="n">
        <v>26745003</v>
      </c>
      <c r="C3873" s="4" t="inlineStr">
        <is>
          <t>LIMPEZA GROSSA</t>
        </is>
      </c>
      <c r="D3873" s="4" t="inlineStr">
        <is>
          <t>-</t>
        </is>
      </c>
      <c r="E3873" s="4" t="inlineStr">
        <is>
          <t>6º SUBSOLO - HALL E CIRCULAÇÃO</t>
        </is>
      </c>
      <c r="F3873" s="119" t="n">
        <v>46968</v>
      </c>
      <c r="G3873" s="119" t="n">
        <v>46976</v>
      </c>
      <c r="H3873" s="119" t="n">
        <v>46293</v>
      </c>
      <c r="I3873" s="4" t="n">
        <v>0</v>
      </c>
      <c r="J3873" s="4" t="n">
        <v>0</v>
      </c>
      <c r="K3873" s="4" t="n">
        <v>0</v>
      </c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B3874" s="4" t="n">
        <v>26744648</v>
      </c>
      <c r="C3874" s="4" t="inlineStr">
        <is>
          <t>PINTURA 2º DEMÃO</t>
        </is>
      </c>
      <c r="D3874" s="4" t="inlineStr">
        <is>
          <t>-</t>
        </is>
      </c>
      <c r="E3874" s="4" t="inlineStr">
        <is>
          <t>3º PV. PILOTIS - ACADEMIA E CIRCULAÇÃO</t>
        </is>
      </c>
      <c r="F3874" s="119" t="n">
        <v>46968</v>
      </c>
      <c r="G3874" s="119" t="n">
        <v>46975</v>
      </c>
      <c r="H3874" s="119" t="n">
        <v>46293</v>
      </c>
      <c r="I3874" s="4" t="n">
        <v>0</v>
      </c>
      <c r="J3874" s="4" t="n">
        <v>0</v>
      </c>
      <c r="K3874" s="4" t="n">
        <v>0</v>
      </c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B3875" s="4" t="n">
        <v>26744486</v>
      </c>
      <c r="C3875" s="4" t="inlineStr">
        <is>
          <t>QUADRA</t>
        </is>
      </c>
      <c r="D3875" s="4" t="inlineStr">
        <is>
          <t>-</t>
        </is>
      </c>
      <c r="E3875" s="4" t="inlineStr">
        <is>
          <t>3º PV. PILOTIS - QUADRA BEACH TENIS E PLAYGROUND</t>
        </is>
      </c>
      <c r="F3875" s="119" t="n">
        <v>46969</v>
      </c>
      <c r="G3875" s="119" t="n">
        <v>47066</v>
      </c>
      <c r="H3875" s="119" t="n">
        <v>46293</v>
      </c>
      <c r="I3875" s="4" t="n">
        <v>0</v>
      </c>
      <c r="J3875" s="4" t="n">
        <v>0</v>
      </c>
      <c r="K3875" s="4" t="n">
        <v>0</v>
      </c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B3876" s="4" t="n">
        <v>26790202</v>
      </c>
      <c r="C3876" s="4" t="inlineStr">
        <is>
          <t>AQUECIMENTO SOLAR</t>
        </is>
      </c>
      <c r="D3876" s="4" t="inlineStr">
        <is>
          <t>-</t>
        </is>
      </c>
      <c r="E3876" s="4" t="inlineStr">
        <is>
          <t>COB</t>
        </is>
      </c>
      <c r="F3876" s="119" t="n">
        <v>46969</v>
      </c>
      <c r="G3876" s="119" t="n">
        <v>47050</v>
      </c>
      <c r="H3876" s="119" t="n">
        <v>46293</v>
      </c>
      <c r="I3876" s="4" t="n">
        <v>0</v>
      </c>
      <c r="J3876" s="4" t="n">
        <v>0</v>
      </c>
      <c r="K3876" s="4" t="n">
        <v>0</v>
      </c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B3877" s="4" t="n">
        <v>26750565</v>
      </c>
      <c r="C3877" s="4" t="inlineStr">
        <is>
          <t>RESERVATÓRIOS / BOILERS</t>
        </is>
      </c>
      <c r="D3877" s="4" t="inlineStr">
        <is>
          <t>-</t>
        </is>
      </c>
      <c r="E3877" s="4" t="inlineStr">
        <is>
          <t>4º SUBSOLO - ÁREAS TÉCNICAS</t>
        </is>
      </c>
      <c r="F3877" s="119" t="n">
        <v>46972</v>
      </c>
      <c r="G3877" s="119" t="n">
        <v>46986</v>
      </c>
      <c r="H3877" s="119" t="n">
        <v>46293</v>
      </c>
      <c r="I3877" s="4" t="n">
        <v>0</v>
      </c>
      <c r="J3877" s="4" t="n">
        <v>0</v>
      </c>
      <c r="K3877" s="4" t="n">
        <v>0</v>
      </c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B3878" s="4" t="n">
        <v>26708167</v>
      </c>
      <c r="C3878" s="4" t="inlineStr">
        <is>
          <t>LIMPEZA GROSSA</t>
        </is>
      </c>
      <c r="D3878" s="4" t="inlineStr">
        <is>
          <t>-</t>
        </is>
      </c>
      <c r="E3878" s="4" t="inlineStr">
        <is>
          <t>6º SUBSOLO - LOJAS 01, 02, 03 E 04</t>
        </is>
      </c>
      <c r="F3878" s="119" t="n">
        <v>46973</v>
      </c>
      <c r="G3878" s="119" t="n">
        <v>46983</v>
      </c>
      <c r="H3878" s="119" t="n">
        <v>46293</v>
      </c>
      <c r="I3878" s="4" t="n">
        <v>0</v>
      </c>
      <c r="J3878" s="4" t="n">
        <v>0</v>
      </c>
      <c r="K3878" s="4" t="n">
        <v>0</v>
      </c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B3879" s="4" t="n">
        <v>26708133</v>
      </c>
      <c r="C3879" s="4" t="inlineStr">
        <is>
          <t>DISJUNTORES / MIOLOS</t>
        </is>
      </c>
      <c r="D3879" s="4" t="inlineStr">
        <is>
          <t>-</t>
        </is>
      </c>
      <c r="E3879" s="4" t="inlineStr">
        <is>
          <t>6º SUBSOLO - LOJAS 05, 06 E 07</t>
        </is>
      </c>
      <c r="F3879" s="119" t="n">
        <v>46973</v>
      </c>
      <c r="G3879" s="119" t="n">
        <v>46983</v>
      </c>
      <c r="H3879" s="119" t="n">
        <v>46293</v>
      </c>
      <c r="I3879" s="4" t="n">
        <v>0</v>
      </c>
      <c r="J3879" s="4" t="n">
        <v>0</v>
      </c>
      <c r="K3879" s="4" t="n">
        <v>0</v>
      </c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B3880" s="4" t="n">
        <v>26750583</v>
      </c>
      <c r="C3880" s="4" t="inlineStr">
        <is>
          <t>LIMPEZA GROSSA</t>
        </is>
      </c>
      <c r="D3880" s="4" t="inlineStr">
        <is>
          <t>-</t>
        </is>
      </c>
      <c r="E3880" s="4" t="inlineStr">
        <is>
          <t>6º SUBSOLO - CAIXA DE ESCADAS E ELEVADORES</t>
        </is>
      </c>
      <c r="F3880" s="119" t="n">
        <v>46973</v>
      </c>
      <c r="G3880" s="119" t="n">
        <v>46983</v>
      </c>
      <c r="H3880" s="119" t="n">
        <v>46293</v>
      </c>
      <c r="I3880" s="4" t="n">
        <v>0</v>
      </c>
      <c r="J3880" s="4" t="n">
        <v>0</v>
      </c>
      <c r="K3880" s="4" t="n">
        <v>0</v>
      </c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B3881" s="4" t="n">
        <v>33806556</v>
      </c>
      <c r="C3881" s="4" t="inlineStr">
        <is>
          <t>ENXOVAL</t>
        </is>
      </c>
      <c r="D3881" s="4" t="inlineStr">
        <is>
          <t>-</t>
        </is>
      </c>
      <c r="E3881" s="4" t="inlineStr">
        <is>
          <t>GERAL</t>
        </is>
      </c>
      <c r="F3881" s="119" t="n">
        <v>46974</v>
      </c>
      <c r="G3881" s="119" t="n">
        <v>47106</v>
      </c>
      <c r="H3881" s="119" t="n">
        <v>46293</v>
      </c>
      <c r="I3881" s="4" t="n">
        <v>0</v>
      </c>
      <c r="J3881" s="4" t="n">
        <v>0</v>
      </c>
      <c r="K3881" s="4" t="n">
        <v>0</v>
      </c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B3882" s="4" t="n">
        <v>30433012</v>
      </c>
      <c r="C3882" s="4" t="inlineStr">
        <is>
          <t>VISTORIA APTOS</t>
        </is>
      </c>
      <c r="D3882" s="4" t="inlineStr">
        <is>
          <t>-</t>
        </is>
      </c>
      <c r="E3882" s="4" t="inlineStr">
        <is>
          <t>17º PAV.</t>
        </is>
      </c>
      <c r="F3882" s="119" t="n">
        <v>46974</v>
      </c>
      <c r="G3882" s="119" t="n">
        <v>46983</v>
      </c>
      <c r="H3882" s="119" t="n">
        <v>46293</v>
      </c>
      <c r="I3882" s="4" t="n">
        <v>0</v>
      </c>
      <c r="J3882" s="4" t="n">
        <v>0</v>
      </c>
      <c r="K3882" s="4" t="n">
        <v>0</v>
      </c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B3883" s="4" t="n">
        <v>26743115</v>
      </c>
      <c r="C3883" s="4" t="inlineStr">
        <is>
          <t>CHECKLIST</t>
        </is>
      </c>
      <c r="D3883" s="4" t="inlineStr">
        <is>
          <t>-</t>
        </is>
      </c>
      <c r="E3883" s="4" t="inlineStr">
        <is>
          <t>18º PAV.</t>
        </is>
      </c>
      <c r="F3883" s="119" t="n">
        <v>46974</v>
      </c>
      <c r="G3883" s="119" t="n">
        <v>46983</v>
      </c>
      <c r="H3883" s="119" t="n">
        <v>46293</v>
      </c>
      <c r="I3883" s="4" t="n">
        <v>0</v>
      </c>
      <c r="J3883" s="4" t="n">
        <v>0</v>
      </c>
      <c r="K3883" s="4" t="n">
        <v>0</v>
      </c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B3884" s="4" t="n">
        <v>26743076</v>
      </c>
      <c r="C3884" s="4" t="inlineStr">
        <is>
          <t>LIMPEZA FINA</t>
        </is>
      </c>
      <c r="D3884" s="4" t="inlineStr">
        <is>
          <t>-</t>
        </is>
      </c>
      <c r="E3884" s="4" t="inlineStr">
        <is>
          <t>19º PAV.</t>
        </is>
      </c>
      <c r="F3884" s="119" t="n">
        <v>46974</v>
      </c>
      <c r="G3884" s="119" t="n">
        <v>46983</v>
      </c>
      <c r="H3884" s="119" t="n">
        <v>46293</v>
      </c>
      <c r="I3884" s="4" t="n">
        <v>0</v>
      </c>
      <c r="J3884" s="4" t="n">
        <v>0</v>
      </c>
      <c r="K3884" s="4" t="n">
        <v>0</v>
      </c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B3885" s="4" t="n">
        <v>26743038</v>
      </c>
      <c r="C3885" s="4" t="inlineStr">
        <is>
          <t>PINTURA 3º DEMÃO</t>
        </is>
      </c>
      <c r="D3885" s="4" t="inlineStr">
        <is>
          <t>-</t>
        </is>
      </c>
      <c r="E3885" s="4" t="inlineStr">
        <is>
          <t>20º PAV.</t>
        </is>
      </c>
      <c r="F3885" s="119" t="n">
        <v>46974</v>
      </c>
      <c r="G3885" s="119" t="n">
        <v>46983</v>
      </c>
      <c r="H3885" s="119" t="n">
        <v>46293</v>
      </c>
      <c r="I3885" s="4" t="n">
        <v>0</v>
      </c>
      <c r="J3885" s="4" t="n">
        <v>0</v>
      </c>
      <c r="K3885" s="4" t="n">
        <v>0</v>
      </c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B3886" s="4" t="n">
        <v>26742995</v>
      </c>
      <c r="C3886" s="4" t="inlineStr">
        <is>
          <t>METAIS</t>
        </is>
      </c>
      <c r="D3886" s="4" t="inlineStr">
        <is>
          <t>-</t>
        </is>
      </c>
      <c r="E3886" s="4" t="inlineStr">
        <is>
          <t>21º PAV.</t>
        </is>
      </c>
      <c r="F3886" s="119" t="n">
        <v>46974</v>
      </c>
      <c r="G3886" s="119" t="n">
        <v>46983</v>
      </c>
      <c r="H3886" s="119" t="n">
        <v>46293</v>
      </c>
      <c r="I3886" s="4" t="n">
        <v>0</v>
      </c>
      <c r="J3886" s="4" t="n">
        <v>0</v>
      </c>
      <c r="K3886" s="4" t="n">
        <v>0</v>
      </c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B3887" s="4" t="n">
        <v>26743017</v>
      </c>
      <c r="C3887" s="4" t="inlineStr">
        <is>
          <t>ACABAMENTOS ELÉTRICOS</t>
        </is>
      </c>
      <c r="D3887" s="4" t="inlineStr">
        <is>
          <t>-</t>
        </is>
      </c>
      <c r="E3887" s="4" t="inlineStr">
        <is>
          <t>21º PAV.</t>
        </is>
      </c>
      <c r="F3887" s="119" t="n">
        <v>46974</v>
      </c>
      <c r="G3887" s="119" t="n">
        <v>46983</v>
      </c>
      <c r="H3887" s="119" t="n">
        <v>46293</v>
      </c>
      <c r="I3887" s="4" t="n">
        <v>0</v>
      </c>
      <c r="J3887" s="4" t="n">
        <v>0</v>
      </c>
      <c r="K3887" s="4" t="n">
        <v>0</v>
      </c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B3888" s="4" t="n">
        <v>26742957</v>
      </c>
      <c r="C3888" s="4" t="inlineStr">
        <is>
          <t>PINTURA 2º DEMÃO</t>
        </is>
      </c>
      <c r="D3888" s="4" t="inlineStr">
        <is>
          <t>-</t>
        </is>
      </c>
      <c r="E3888" s="4" t="inlineStr">
        <is>
          <t>22º PAV.</t>
        </is>
      </c>
      <c r="F3888" s="119" t="n">
        <v>46974</v>
      </c>
      <c r="G3888" s="119" t="n">
        <v>46983</v>
      </c>
      <c r="H3888" s="119" t="n">
        <v>46293</v>
      </c>
      <c r="I3888" s="4" t="n">
        <v>0</v>
      </c>
      <c r="J3888" s="4" t="n">
        <v>0</v>
      </c>
      <c r="K3888" s="4" t="n">
        <v>0</v>
      </c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B3889" s="4" t="n">
        <v>26742922</v>
      </c>
      <c r="C3889" s="4" t="inlineStr">
        <is>
          <t>LIMPEZA GROSSA</t>
        </is>
      </c>
      <c r="D3889" s="4" t="inlineStr">
        <is>
          <t>-</t>
        </is>
      </c>
      <c r="E3889" s="4" t="inlineStr">
        <is>
          <t>23º PAV.</t>
        </is>
      </c>
      <c r="F3889" s="119" t="n">
        <v>46974</v>
      </c>
      <c r="G3889" s="119" t="n">
        <v>46983</v>
      </c>
      <c r="H3889" s="119" t="n">
        <v>46293</v>
      </c>
      <c r="I3889" s="4" t="n">
        <v>0</v>
      </c>
      <c r="J3889" s="4" t="n">
        <v>0</v>
      </c>
      <c r="K3889" s="4" t="n">
        <v>0</v>
      </c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B3890" s="4" t="n">
        <v>26742887</v>
      </c>
      <c r="C3890" s="4" t="inlineStr">
        <is>
          <t>LOUÇAS</t>
        </is>
      </c>
      <c r="D3890" s="4" t="inlineStr">
        <is>
          <t>-</t>
        </is>
      </c>
      <c r="E3890" s="4" t="inlineStr">
        <is>
          <t>24º PAV.</t>
        </is>
      </c>
      <c r="F3890" s="119" t="n">
        <v>46974</v>
      </c>
      <c r="G3890" s="119" t="n">
        <v>46983</v>
      </c>
      <c r="H3890" s="119" t="n">
        <v>46293</v>
      </c>
      <c r="I3890" s="4" t="n">
        <v>0</v>
      </c>
      <c r="J3890" s="4" t="n">
        <v>0</v>
      </c>
      <c r="K3890" s="4" t="n">
        <v>0</v>
      </c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B3891" s="4" t="n">
        <v>26742892</v>
      </c>
      <c r="C3891" s="4" t="inlineStr">
        <is>
          <t>DISJUNTORES / MIOLOS</t>
        </is>
      </c>
      <c r="D3891" s="4" t="inlineStr">
        <is>
          <t>-</t>
        </is>
      </c>
      <c r="E3891" s="4" t="inlineStr">
        <is>
          <t>24º PAV.</t>
        </is>
      </c>
      <c r="F3891" s="119" t="n">
        <v>46974</v>
      </c>
      <c r="G3891" s="119" t="n">
        <v>46983</v>
      </c>
      <c r="H3891" s="119" t="n">
        <v>46293</v>
      </c>
      <c r="I3891" s="4" t="n">
        <v>0</v>
      </c>
      <c r="J3891" s="4" t="n">
        <v>0</v>
      </c>
      <c r="K3891" s="4" t="n">
        <v>0</v>
      </c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B3892" s="4" t="n">
        <v>26742911</v>
      </c>
      <c r="C3892" s="4" t="inlineStr">
        <is>
          <t>COMUNICAÇÃO E ALARME</t>
        </is>
      </c>
      <c r="D3892" s="4" t="inlineStr">
        <is>
          <t>-</t>
        </is>
      </c>
      <c r="E3892" s="4" t="inlineStr">
        <is>
          <t>24º PAV.</t>
        </is>
      </c>
      <c r="F3892" s="119" t="n">
        <v>46974</v>
      </c>
      <c r="G3892" s="119" t="n">
        <v>46983</v>
      </c>
      <c r="H3892" s="119" t="n">
        <v>46293</v>
      </c>
      <c r="I3892" s="4" t="n">
        <v>0</v>
      </c>
      <c r="J3892" s="4" t="n">
        <v>0</v>
      </c>
      <c r="K3892" s="4" t="n">
        <v>0</v>
      </c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B3893" s="4" t="n">
        <v>26742849</v>
      </c>
      <c r="C3893" s="4" t="inlineStr">
        <is>
          <t>RODAPÉ MADEIRA / PVC</t>
        </is>
      </c>
      <c r="D3893" s="4" t="inlineStr">
        <is>
          <t>-</t>
        </is>
      </c>
      <c r="E3893" s="4" t="inlineStr">
        <is>
          <t>25º PAV.</t>
        </is>
      </c>
      <c r="F3893" s="119" t="n">
        <v>46974</v>
      </c>
      <c r="G3893" s="119" t="n">
        <v>46983</v>
      </c>
      <c r="H3893" s="119" t="n">
        <v>46293</v>
      </c>
      <c r="I3893" s="4" t="n">
        <v>0</v>
      </c>
      <c r="J3893" s="4" t="n">
        <v>0</v>
      </c>
      <c r="K3893" s="4" t="n">
        <v>0</v>
      </c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B3894" s="4" t="n">
        <v>26742842</v>
      </c>
      <c r="C3894" s="4" t="inlineStr">
        <is>
          <t>ESQUADRIA MADEIRA</t>
        </is>
      </c>
      <c r="D3894" s="4" t="inlineStr">
        <is>
          <t>-</t>
        </is>
      </c>
      <c r="E3894" s="4" t="inlineStr">
        <is>
          <t>26º PAV.</t>
        </is>
      </c>
      <c r="F3894" s="119" t="n">
        <v>46974</v>
      </c>
      <c r="G3894" s="119" t="n">
        <v>46983</v>
      </c>
      <c r="H3894" s="119" t="n">
        <v>46293</v>
      </c>
      <c r="I3894" s="4" t="n">
        <v>0</v>
      </c>
      <c r="J3894" s="4" t="n">
        <v>0</v>
      </c>
      <c r="K3894" s="4" t="n">
        <v>0</v>
      </c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B3895" s="4" t="n">
        <v>26742803</v>
      </c>
      <c r="C3895" s="4" t="inlineStr">
        <is>
          <t>PISO VINÍLICO / LAMINADO</t>
        </is>
      </c>
      <c r="D3895" s="4" t="inlineStr">
        <is>
          <t>-</t>
        </is>
      </c>
      <c r="E3895" s="4" t="inlineStr">
        <is>
          <t>27º PAV</t>
        </is>
      </c>
      <c r="F3895" s="119" t="n">
        <v>46974</v>
      </c>
      <c r="G3895" s="119" t="n">
        <v>46983</v>
      </c>
      <c r="H3895" s="119" t="n">
        <v>46293</v>
      </c>
      <c r="I3895" s="4" t="n">
        <v>0</v>
      </c>
      <c r="J3895" s="4" t="n">
        <v>0</v>
      </c>
      <c r="K3895" s="4" t="n">
        <v>0</v>
      </c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B3896" s="4" t="n">
        <v>26742765</v>
      </c>
      <c r="C3896" s="4" t="inlineStr">
        <is>
          <t>ESQUADRIAS DE ALUMÍNIO</t>
        </is>
      </c>
      <c r="D3896" s="4" t="inlineStr">
        <is>
          <t>-</t>
        </is>
      </c>
      <c r="E3896" s="4" t="inlineStr">
        <is>
          <t>28º PAV - 1º N.COB</t>
        </is>
      </c>
      <c r="F3896" s="119" t="n">
        <v>46974</v>
      </c>
      <c r="G3896" s="119" t="n">
        <v>46983</v>
      </c>
      <c r="H3896" s="119" t="n">
        <v>46293</v>
      </c>
      <c r="I3896" s="4" t="n">
        <v>0</v>
      </c>
      <c r="J3896" s="4" t="n">
        <v>0</v>
      </c>
      <c r="K3896" s="4" t="n">
        <v>0</v>
      </c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B3897" s="4" t="n">
        <v>30432937</v>
      </c>
      <c r="C3897" s="4" t="inlineStr">
        <is>
          <t>MANUAL DE USO E OPERAÇÃO</t>
        </is>
      </c>
      <c r="D3897" s="4" t="inlineStr">
        <is>
          <t>-</t>
        </is>
      </c>
      <c r="E3897" s="4" t="inlineStr">
        <is>
          <t>GERAL</t>
        </is>
      </c>
      <c r="F3897" s="119" t="n">
        <v>46976</v>
      </c>
      <c r="G3897" s="119" t="n">
        <v>47035</v>
      </c>
      <c r="H3897" s="119" t="n">
        <v>46293</v>
      </c>
      <c r="I3897" s="4" t="n">
        <v>0</v>
      </c>
      <c r="J3897" s="4" t="n">
        <v>0</v>
      </c>
      <c r="K3897" s="4" t="n">
        <v>0</v>
      </c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B3898" s="4" t="n">
        <v>26744654</v>
      </c>
      <c r="C3898" s="4" t="inlineStr">
        <is>
          <t>METAIS</t>
        </is>
      </c>
      <c r="D3898" s="4" t="inlineStr">
        <is>
          <t>-</t>
        </is>
      </c>
      <c r="E3898" s="4" t="inlineStr">
        <is>
          <t>3º PV. PILOTIS - ACADEMIA E CIRCULAÇÃO</t>
        </is>
      </c>
      <c r="F3898" s="119" t="n">
        <v>46976</v>
      </c>
      <c r="G3898" s="119" t="n">
        <v>46986</v>
      </c>
      <c r="H3898" s="119" t="n">
        <v>46293</v>
      </c>
      <c r="I3898" s="4" t="n">
        <v>0</v>
      </c>
      <c r="J3898" s="4" t="n">
        <v>0</v>
      </c>
      <c r="K3898" s="4" t="n">
        <v>0</v>
      </c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B3899" s="4" t="n">
        <v>26744649</v>
      </c>
      <c r="C3899" s="4" t="inlineStr">
        <is>
          <t>ACABAMENTOS ELÉTRICOS</t>
        </is>
      </c>
      <c r="D3899" s="4" t="inlineStr">
        <is>
          <t>-</t>
        </is>
      </c>
      <c r="E3899" s="4" t="inlineStr">
        <is>
          <t>3º PV. PILOTIS - ACADEMIA E CIRCULAÇÃO</t>
        </is>
      </c>
      <c r="F3899" s="119" t="n">
        <v>46976</v>
      </c>
      <c r="G3899" s="119" t="n">
        <v>46986</v>
      </c>
      <c r="H3899" s="119" t="n">
        <v>46293</v>
      </c>
      <c r="I3899" s="4" t="n">
        <v>0</v>
      </c>
      <c r="J3899" s="4" t="n">
        <v>0</v>
      </c>
      <c r="K3899" s="4" t="n">
        <v>0</v>
      </c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B3900" s="4" t="n">
        <v>26743199</v>
      </c>
      <c r="C3900" s="4" t="inlineStr">
        <is>
          <t>MASSA CORRIDA</t>
        </is>
      </c>
      <c r="D3900" s="4" t="inlineStr">
        <is>
          <t>-</t>
        </is>
      </c>
      <c r="E3900" s="4" t="inlineStr">
        <is>
          <t>16º PAV.</t>
        </is>
      </c>
      <c r="F3900" s="119" t="n">
        <v>46976</v>
      </c>
      <c r="G3900" s="119" t="n">
        <v>46988</v>
      </c>
      <c r="H3900" s="119" t="n">
        <v>46293</v>
      </c>
      <c r="I3900" s="4" t="n">
        <v>0</v>
      </c>
      <c r="J3900" s="4" t="n">
        <v>0</v>
      </c>
      <c r="K3900" s="4" t="n">
        <v>0</v>
      </c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B3901" s="4" t="n">
        <v>30432936</v>
      </c>
      <c r="C3901" s="4" t="inlineStr">
        <is>
          <t>AVCB</t>
        </is>
      </c>
      <c r="D3901" s="4" t="inlineStr">
        <is>
          <t>-</t>
        </is>
      </c>
      <c r="E3901" s="4" t="inlineStr">
        <is>
          <t>GERAL</t>
        </is>
      </c>
      <c r="F3901" s="119" t="n">
        <v>46979</v>
      </c>
      <c r="G3901" s="119" t="n">
        <v>47036</v>
      </c>
      <c r="H3901" s="119" t="n">
        <v>46293</v>
      </c>
      <c r="I3901" s="4" t="n">
        <v>0</v>
      </c>
      <c r="J3901" s="4" t="n">
        <v>0</v>
      </c>
      <c r="K3901" s="4" t="n">
        <v>0</v>
      </c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B3902" s="4" t="n">
        <v>26745004</v>
      </c>
      <c r="C3902" s="4" t="inlineStr">
        <is>
          <t>MARCENARIA</t>
        </is>
      </c>
      <c r="D3902" s="4" t="inlineStr">
        <is>
          <t>-</t>
        </is>
      </c>
      <c r="E3902" s="4" t="inlineStr">
        <is>
          <t>6º SUBSOLO - HALL E CIRCULAÇÃO</t>
        </is>
      </c>
      <c r="F3902" s="119" t="n">
        <v>46979</v>
      </c>
      <c r="G3902" s="119" t="n">
        <v>46988</v>
      </c>
      <c r="H3902" s="119" t="n">
        <v>46293</v>
      </c>
      <c r="I3902" s="4" t="n">
        <v>0</v>
      </c>
      <c r="J3902" s="4" t="n">
        <v>0</v>
      </c>
      <c r="K3902" s="4" t="n">
        <v>0</v>
      </c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B3903" s="4" t="n">
        <v>26744485</v>
      </c>
      <c r="C3903" s="4" t="inlineStr">
        <is>
          <t>PISO ELEVADO</t>
        </is>
      </c>
      <c r="D3903" s="4" t="inlineStr">
        <is>
          <t>-</t>
        </is>
      </c>
      <c r="E3903" s="4" t="inlineStr">
        <is>
          <t>3º PV. PILOTIS - QUADRA BEACH TENIS E PLAYGROUND</t>
        </is>
      </c>
      <c r="F3903" s="119" t="n">
        <v>46981</v>
      </c>
      <c r="G3903" s="119" t="n">
        <v>47011</v>
      </c>
      <c r="H3903" s="119" t="n">
        <v>46293</v>
      </c>
      <c r="I3903" s="4" t="n">
        <v>0</v>
      </c>
      <c r="J3903" s="4" t="n">
        <v>0</v>
      </c>
      <c r="K3903" s="4" t="n">
        <v>0</v>
      </c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B3904" s="4" t="n">
        <v>26744472</v>
      </c>
      <c r="C3904" s="4" t="inlineStr">
        <is>
          <t>ESQUADRIAS DE ALUMÍNIO</t>
        </is>
      </c>
      <c r="D3904" s="4" t="inlineStr">
        <is>
          <t>-</t>
        </is>
      </c>
      <c r="E3904" s="4" t="inlineStr">
        <is>
          <t>3º PV. PILOTIS - VARANDA COBERTA</t>
        </is>
      </c>
      <c r="F3904" s="119" t="n">
        <v>46981</v>
      </c>
      <c r="G3904" s="119" t="n">
        <v>46994</v>
      </c>
      <c r="H3904" s="119" t="n">
        <v>46293</v>
      </c>
      <c r="I3904" s="4" t="n">
        <v>0</v>
      </c>
      <c r="J3904" s="4" t="n">
        <v>0</v>
      </c>
      <c r="K3904" s="4" t="n">
        <v>0</v>
      </c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B3905" s="4" t="n">
        <v>26744487</v>
      </c>
      <c r="C3905" s="4" t="inlineStr">
        <is>
          <t>INSTALAÇÕES ELÉTRICAS</t>
        </is>
      </c>
      <c r="D3905" s="4" t="inlineStr">
        <is>
          <t>-</t>
        </is>
      </c>
      <c r="E3905" s="4" t="inlineStr">
        <is>
          <t>3º PV. PILOTIS - QUADRA BEACH TENIS E PLAYGROUND</t>
        </is>
      </c>
      <c r="F3905" s="119" t="n">
        <v>46982</v>
      </c>
      <c r="G3905" s="119" t="n">
        <v>47014</v>
      </c>
      <c r="H3905" s="119" t="n">
        <v>46293</v>
      </c>
      <c r="I3905" s="4" t="n">
        <v>0</v>
      </c>
      <c r="J3905" s="4" t="n">
        <v>0</v>
      </c>
      <c r="K3905" s="4" t="n">
        <v>0</v>
      </c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B3906" s="4" t="n">
        <v>26708164</v>
      </c>
      <c r="C3906" s="4" t="inlineStr">
        <is>
          <t>PINTURA 2º DEMÃO</t>
        </is>
      </c>
      <c r="D3906" s="4" t="inlineStr">
        <is>
          <t>-</t>
        </is>
      </c>
      <c r="E3906" s="4" t="inlineStr">
        <is>
          <t>6º SUBSOLO - LOJAS 01, 02, 03 E 04</t>
        </is>
      </c>
      <c r="F3906" s="119" t="n">
        <v>46986</v>
      </c>
      <c r="G3906" s="119" t="n">
        <v>46995</v>
      </c>
      <c r="H3906" s="119" t="n">
        <v>46293</v>
      </c>
      <c r="I3906" s="4" t="n">
        <v>0</v>
      </c>
      <c r="J3906" s="4" t="n">
        <v>0</v>
      </c>
      <c r="K3906" s="4" t="n">
        <v>0</v>
      </c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B3907" s="4" t="n">
        <v>26708134</v>
      </c>
      <c r="C3907" s="4" t="inlineStr">
        <is>
          <t>LIMPEZA GROSSA</t>
        </is>
      </c>
      <c r="D3907" s="4" t="inlineStr">
        <is>
          <t>-</t>
        </is>
      </c>
      <c r="E3907" s="4" t="inlineStr">
        <is>
          <t>6º SUBSOLO - LOJAS 05, 06 E 07</t>
        </is>
      </c>
      <c r="F3907" s="119" t="n">
        <v>46986</v>
      </c>
      <c r="G3907" s="119" t="n">
        <v>46990</v>
      </c>
      <c r="H3907" s="119" t="n">
        <v>46293</v>
      </c>
      <c r="I3907" s="4" t="n">
        <v>0</v>
      </c>
      <c r="J3907" s="4" t="n">
        <v>0</v>
      </c>
      <c r="K3907" s="4" t="n">
        <v>0</v>
      </c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B3908" s="4" t="n">
        <v>26750584</v>
      </c>
      <c r="C3908" s="4" t="inlineStr">
        <is>
          <t>PINTURA 2º DEMÃO</t>
        </is>
      </c>
      <c r="D3908" s="4" t="inlineStr">
        <is>
          <t>-</t>
        </is>
      </c>
      <c r="E3908" s="4" t="inlineStr">
        <is>
          <t>6º SUBSOLO - CAIXA DE ESCADAS E ELEVADORES</t>
        </is>
      </c>
      <c r="F3908" s="119" t="n">
        <v>46986</v>
      </c>
      <c r="G3908" s="119" t="n">
        <v>46995</v>
      </c>
      <c r="H3908" s="119" t="n">
        <v>46293</v>
      </c>
      <c r="I3908" s="4" t="n">
        <v>0</v>
      </c>
      <c r="J3908" s="4" t="n">
        <v>0</v>
      </c>
      <c r="K3908" s="4" t="n">
        <v>0</v>
      </c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B3909" s="4" t="n">
        <v>30433013</v>
      </c>
      <c r="C3909" s="4" t="inlineStr">
        <is>
          <t>VISTORIA APTOS</t>
        </is>
      </c>
      <c r="D3909" s="4" t="inlineStr">
        <is>
          <t>-</t>
        </is>
      </c>
      <c r="E3909" s="4" t="inlineStr">
        <is>
          <t>18º PAV.</t>
        </is>
      </c>
      <c r="F3909" s="119" t="n">
        <v>46986</v>
      </c>
      <c r="G3909" s="119" t="n">
        <v>46994</v>
      </c>
      <c r="H3909" s="119" t="n">
        <v>46293</v>
      </c>
      <c r="I3909" s="4" t="n">
        <v>0</v>
      </c>
      <c r="J3909" s="4" t="n">
        <v>0</v>
      </c>
      <c r="K3909" s="4" t="n">
        <v>0</v>
      </c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B3910" s="4" t="n">
        <v>26743078</v>
      </c>
      <c r="C3910" s="4" t="inlineStr">
        <is>
          <t>CHECKLIST</t>
        </is>
      </c>
      <c r="D3910" s="4" t="inlineStr">
        <is>
          <t>-</t>
        </is>
      </c>
      <c r="E3910" s="4" t="inlineStr">
        <is>
          <t>19º PAV.</t>
        </is>
      </c>
      <c r="F3910" s="119" t="n">
        <v>46986</v>
      </c>
      <c r="G3910" s="119" t="n">
        <v>46994</v>
      </c>
      <c r="H3910" s="119" t="n">
        <v>46293</v>
      </c>
      <c r="I3910" s="4" t="n">
        <v>0</v>
      </c>
      <c r="J3910" s="4" t="n">
        <v>0</v>
      </c>
      <c r="K3910" s="4" t="n">
        <v>0</v>
      </c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B3911" s="4" t="n">
        <v>26743039</v>
      </c>
      <c r="C3911" s="4" t="inlineStr">
        <is>
          <t>LIMPEZA FINA</t>
        </is>
      </c>
      <c r="D3911" s="4" t="inlineStr">
        <is>
          <t>-</t>
        </is>
      </c>
      <c r="E3911" s="4" t="inlineStr">
        <is>
          <t>20º PAV.</t>
        </is>
      </c>
      <c r="F3911" s="119" t="n">
        <v>46986</v>
      </c>
      <c r="G3911" s="119" t="n">
        <v>46994</v>
      </c>
      <c r="H3911" s="119" t="n">
        <v>46293</v>
      </c>
      <c r="I3911" s="4" t="n">
        <v>0</v>
      </c>
      <c r="J3911" s="4" t="n">
        <v>0</v>
      </c>
      <c r="K3911" s="4" t="n">
        <v>0</v>
      </c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B3912" s="4" t="n">
        <v>26743001</v>
      </c>
      <c r="C3912" s="4" t="inlineStr">
        <is>
          <t>PINTURA 3º DEMÃO</t>
        </is>
      </c>
      <c r="D3912" s="4" t="inlineStr">
        <is>
          <t>-</t>
        </is>
      </c>
      <c r="E3912" s="4" t="inlineStr">
        <is>
          <t>21º PAV.</t>
        </is>
      </c>
      <c r="F3912" s="119" t="n">
        <v>46986</v>
      </c>
      <c r="G3912" s="119" t="n">
        <v>46994</v>
      </c>
      <c r="H3912" s="119" t="n">
        <v>46293</v>
      </c>
      <c r="I3912" s="4" t="n">
        <v>0</v>
      </c>
      <c r="J3912" s="4" t="n">
        <v>0</v>
      </c>
      <c r="K3912" s="4" t="n">
        <v>0</v>
      </c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B3913" s="4" t="n">
        <v>26742958</v>
      </c>
      <c r="C3913" s="4" t="inlineStr">
        <is>
          <t>METAIS</t>
        </is>
      </c>
      <c r="D3913" s="4" t="inlineStr">
        <is>
          <t>-</t>
        </is>
      </c>
      <c r="E3913" s="4" t="inlineStr">
        <is>
          <t>22º PAV.</t>
        </is>
      </c>
      <c r="F3913" s="119" t="n">
        <v>46986</v>
      </c>
      <c r="G3913" s="119" t="n">
        <v>46994</v>
      </c>
      <c r="H3913" s="119" t="n">
        <v>46293</v>
      </c>
      <c r="I3913" s="4" t="n">
        <v>0</v>
      </c>
      <c r="J3913" s="4" t="n">
        <v>0</v>
      </c>
      <c r="K3913" s="4" t="n">
        <v>0</v>
      </c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B3914" s="4" t="n">
        <v>26742980</v>
      </c>
      <c r="C3914" s="4" t="inlineStr">
        <is>
          <t>ACABAMENTOS ELÉTRICOS</t>
        </is>
      </c>
      <c r="D3914" s="4" t="inlineStr">
        <is>
          <t>-</t>
        </is>
      </c>
      <c r="E3914" s="4" t="inlineStr">
        <is>
          <t>22º PAV.</t>
        </is>
      </c>
      <c r="F3914" s="119" t="n">
        <v>46986</v>
      </c>
      <c r="G3914" s="119" t="n">
        <v>46994</v>
      </c>
      <c r="H3914" s="119" t="n">
        <v>46293</v>
      </c>
      <c r="I3914" s="4" t="n">
        <v>0</v>
      </c>
      <c r="J3914" s="4" t="n">
        <v>0</v>
      </c>
      <c r="K3914" s="4" t="n">
        <v>0</v>
      </c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B3915" s="4" t="n">
        <v>26742920</v>
      </c>
      <c r="C3915" s="4" t="inlineStr">
        <is>
          <t>PINTURA 2º DEMÃO</t>
        </is>
      </c>
      <c r="D3915" s="4" t="inlineStr">
        <is>
          <t>-</t>
        </is>
      </c>
      <c r="E3915" s="4" t="inlineStr">
        <is>
          <t>23º PAV.</t>
        </is>
      </c>
      <c r="F3915" s="119" t="n">
        <v>46986</v>
      </c>
      <c r="G3915" s="119" t="n">
        <v>46994</v>
      </c>
      <c r="H3915" s="119" t="n">
        <v>46293</v>
      </c>
      <c r="I3915" s="4" t="n">
        <v>0</v>
      </c>
      <c r="J3915" s="4" t="n">
        <v>0</v>
      </c>
      <c r="K3915" s="4" t="n">
        <v>0</v>
      </c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B3916" s="4" t="n">
        <v>26742885</v>
      </c>
      <c r="C3916" s="4" t="inlineStr">
        <is>
          <t>LIMPEZA GROSSA</t>
        </is>
      </c>
      <c r="D3916" s="4" t="inlineStr">
        <is>
          <t>-</t>
        </is>
      </c>
      <c r="E3916" s="4" t="inlineStr">
        <is>
          <t>24º PAV.</t>
        </is>
      </c>
      <c r="F3916" s="119" t="n">
        <v>46986</v>
      </c>
      <c r="G3916" s="119" t="n">
        <v>46994</v>
      </c>
      <c r="H3916" s="119" t="n">
        <v>46293</v>
      </c>
      <c r="I3916" s="4" t="n">
        <v>0</v>
      </c>
      <c r="J3916" s="4" t="n">
        <v>0</v>
      </c>
      <c r="K3916" s="4" t="n">
        <v>0</v>
      </c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B3917" s="4" t="n">
        <v>26742850</v>
      </c>
      <c r="C3917" s="4" t="inlineStr">
        <is>
          <t>LOUÇAS</t>
        </is>
      </c>
      <c r="D3917" s="4" t="inlineStr">
        <is>
          <t>-</t>
        </is>
      </c>
      <c r="E3917" s="4" t="inlineStr">
        <is>
          <t>25º PAV.</t>
        </is>
      </c>
      <c r="F3917" s="119" t="n">
        <v>46986</v>
      </c>
      <c r="G3917" s="119" t="n">
        <v>46994</v>
      </c>
      <c r="H3917" s="119" t="n">
        <v>46293</v>
      </c>
      <c r="I3917" s="4" t="n">
        <v>0</v>
      </c>
      <c r="J3917" s="4" t="n">
        <v>0</v>
      </c>
      <c r="K3917" s="4" t="n">
        <v>0</v>
      </c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B3918" s="4" t="n">
        <v>26742855</v>
      </c>
      <c r="C3918" s="4" t="inlineStr">
        <is>
          <t>DISJUNTORES / MIOLOS</t>
        </is>
      </c>
      <c r="D3918" s="4" t="inlineStr">
        <is>
          <t>-</t>
        </is>
      </c>
      <c r="E3918" s="4" t="inlineStr">
        <is>
          <t>25º PAV.</t>
        </is>
      </c>
      <c r="F3918" s="119" t="n">
        <v>46986</v>
      </c>
      <c r="G3918" s="119" t="n">
        <v>46994</v>
      </c>
      <c r="H3918" s="119" t="n">
        <v>46293</v>
      </c>
      <c r="I3918" s="4" t="n">
        <v>0</v>
      </c>
      <c r="J3918" s="4" t="n">
        <v>0</v>
      </c>
      <c r="K3918" s="4" t="n">
        <v>0</v>
      </c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B3919" s="4" t="n">
        <v>26742874</v>
      </c>
      <c r="C3919" s="4" t="inlineStr">
        <is>
          <t>COMUNICAÇÃO E ALARME</t>
        </is>
      </c>
      <c r="D3919" s="4" t="inlineStr">
        <is>
          <t>-</t>
        </is>
      </c>
      <c r="E3919" s="4" t="inlineStr">
        <is>
          <t>25º PAV.</t>
        </is>
      </c>
      <c r="F3919" s="119" t="n">
        <v>46986</v>
      </c>
      <c r="G3919" s="119" t="n">
        <v>46994</v>
      </c>
      <c r="H3919" s="119" t="n">
        <v>46293</v>
      </c>
      <c r="I3919" s="4" t="n">
        <v>0</v>
      </c>
      <c r="J3919" s="4" t="n">
        <v>0</v>
      </c>
      <c r="K3919" s="4" t="n">
        <v>0</v>
      </c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B3920" s="4" t="n">
        <v>26742812</v>
      </c>
      <c r="C3920" s="4" t="inlineStr">
        <is>
          <t>RODAPÉ MADEIRA / PVC</t>
        </is>
      </c>
      <c r="D3920" s="4" t="inlineStr">
        <is>
          <t>-</t>
        </is>
      </c>
      <c r="E3920" s="4" t="inlineStr">
        <is>
          <t>26º PAV.</t>
        </is>
      </c>
      <c r="F3920" s="119" t="n">
        <v>46986</v>
      </c>
      <c r="G3920" s="119" t="n">
        <v>46994</v>
      </c>
      <c r="H3920" s="119" t="n">
        <v>46293</v>
      </c>
      <c r="I3920" s="4" t="n">
        <v>0</v>
      </c>
      <c r="J3920" s="4" t="n">
        <v>0</v>
      </c>
      <c r="K3920" s="4" t="n">
        <v>0</v>
      </c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B3921" s="4" t="n">
        <v>26742805</v>
      </c>
      <c r="C3921" s="4" t="inlineStr">
        <is>
          <t>ESQUADRIA MADEIRA</t>
        </is>
      </c>
      <c r="D3921" s="4" t="inlineStr">
        <is>
          <t>-</t>
        </is>
      </c>
      <c r="E3921" s="4" t="inlineStr">
        <is>
          <t>27º PAV</t>
        </is>
      </c>
      <c r="F3921" s="119" t="n">
        <v>46986</v>
      </c>
      <c r="G3921" s="119" t="n">
        <v>46994</v>
      </c>
      <c r="H3921" s="119" t="n">
        <v>46293</v>
      </c>
      <c r="I3921" s="4" t="n">
        <v>0</v>
      </c>
      <c r="J3921" s="4" t="n">
        <v>0</v>
      </c>
      <c r="K3921" s="4" t="n">
        <v>0</v>
      </c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B3922" s="4" t="n">
        <v>26742766</v>
      </c>
      <c r="C3922" s="4" t="inlineStr">
        <is>
          <t>PISO VINÍLICO / LAMINADO</t>
        </is>
      </c>
      <c r="D3922" s="4" t="inlineStr">
        <is>
          <t>-</t>
        </is>
      </c>
      <c r="E3922" s="4" t="inlineStr">
        <is>
          <t>28º PAV - 1º N.COB</t>
        </is>
      </c>
      <c r="F3922" s="119" t="n">
        <v>46986</v>
      </c>
      <c r="G3922" s="119" t="n">
        <v>46994</v>
      </c>
      <c r="H3922" s="119" t="n">
        <v>46293</v>
      </c>
      <c r="I3922" s="4" t="n">
        <v>0</v>
      </c>
      <c r="J3922" s="4" t="n">
        <v>0</v>
      </c>
      <c r="K3922" s="4" t="n">
        <v>0</v>
      </c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B3923" s="4" t="n">
        <v>26742728</v>
      </c>
      <c r="C3923" s="4" t="inlineStr">
        <is>
          <t>ESQUADRIAS DE ALUMÍNIO</t>
        </is>
      </c>
      <c r="D3923" s="4" t="inlineStr">
        <is>
          <t>-</t>
        </is>
      </c>
      <c r="E3923" s="4" t="inlineStr">
        <is>
          <t>29º PAV - 2º N.COB</t>
        </is>
      </c>
      <c r="F3923" s="119" t="n">
        <v>46986</v>
      </c>
      <c r="G3923" s="119" t="n">
        <v>46994</v>
      </c>
      <c r="H3923" s="119" t="n">
        <v>46293</v>
      </c>
      <c r="I3923" s="4" t="n">
        <v>0</v>
      </c>
      <c r="J3923" s="4" t="n">
        <v>0</v>
      </c>
      <c r="K3923" s="4" t="n">
        <v>0</v>
      </c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B3924" s="4" t="n">
        <v>26744655</v>
      </c>
      <c r="C3924" s="4" t="inlineStr">
        <is>
          <t>PINTURA 3º DEMÃO</t>
        </is>
      </c>
      <c r="D3924" s="4" t="inlineStr">
        <is>
          <t>-</t>
        </is>
      </c>
      <c r="E3924" s="4" t="inlineStr">
        <is>
          <t>3º PV. PILOTIS - ACADEMIA E CIRCULAÇÃO</t>
        </is>
      </c>
      <c r="F3924" s="119" t="n">
        <v>46987</v>
      </c>
      <c r="G3924" s="119" t="n">
        <v>46994</v>
      </c>
      <c r="H3924" s="119" t="n">
        <v>46293</v>
      </c>
      <c r="I3924" s="4" t="n">
        <v>0</v>
      </c>
      <c r="J3924" s="4" t="n">
        <v>0</v>
      </c>
      <c r="K3924" s="4" t="n">
        <v>0</v>
      </c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B3925" s="4" t="n">
        <v>26744904</v>
      </c>
      <c r="C3925" s="4" t="inlineStr">
        <is>
          <t>PINTURA</t>
        </is>
      </c>
      <c r="D3925" s="4" t="inlineStr">
        <is>
          <t>-</t>
        </is>
      </c>
      <c r="E3925" s="4" t="inlineStr">
        <is>
          <t>PAVIMENTO TÉCNICO</t>
        </is>
      </c>
      <c r="F3925" s="119" t="n">
        <v>46987</v>
      </c>
      <c r="G3925" s="119" t="n">
        <v>47015</v>
      </c>
      <c r="H3925" s="119" t="n">
        <v>46293</v>
      </c>
      <c r="I3925" s="4" t="n">
        <v>0</v>
      </c>
      <c r="J3925" s="4" t="n">
        <v>0</v>
      </c>
      <c r="K3925" s="4" t="n">
        <v>0</v>
      </c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B3926" s="4" t="n">
        <v>26744908</v>
      </c>
      <c r="C3926" s="4" t="inlineStr">
        <is>
          <t>RESERVATÓRIOS / BOILERS</t>
        </is>
      </c>
      <c r="D3926" s="4" t="inlineStr">
        <is>
          <t>-</t>
        </is>
      </c>
      <c r="E3926" s="4" t="inlineStr">
        <is>
          <t>PAVIMENTO TÉCNICO</t>
        </is>
      </c>
      <c r="F3926" s="119" t="n">
        <v>46987</v>
      </c>
      <c r="G3926" s="119" t="n">
        <v>47000</v>
      </c>
      <c r="H3926" s="119" t="n">
        <v>46293</v>
      </c>
      <c r="I3926" s="4" t="n">
        <v>0</v>
      </c>
      <c r="J3926" s="4" t="n">
        <v>0</v>
      </c>
      <c r="K3926" s="4" t="n">
        <v>0</v>
      </c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B3927" s="4" t="n">
        <v>26254941</v>
      </c>
      <c r="C3927" s="4" t="inlineStr">
        <is>
          <t>PINTURA/TEXTURA DA FACHADA</t>
        </is>
      </c>
      <c r="D3927" s="4" t="inlineStr">
        <is>
          <t>-</t>
        </is>
      </c>
      <c r="E3927" s="4" t="inlineStr">
        <is>
          <t>FACHADA - VALE DO SERENO</t>
        </is>
      </c>
      <c r="F3927" s="119" t="n">
        <v>46987</v>
      </c>
      <c r="G3927" s="119" t="n">
        <v>47029</v>
      </c>
      <c r="H3927" s="119" t="n">
        <v>46293</v>
      </c>
      <c r="I3927" s="4" t="n">
        <v>0</v>
      </c>
      <c r="J3927" s="4" t="n">
        <v>0</v>
      </c>
      <c r="K3927" s="4" t="n">
        <v>0</v>
      </c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B3928" s="4" t="n">
        <v>26745005</v>
      </c>
      <c r="C3928" s="4" t="inlineStr">
        <is>
          <t>PINTURA 2º DEMÃO</t>
        </is>
      </c>
      <c r="D3928" s="4" t="inlineStr">
        <is>
          <t>-</t>
        </is>
      </c>
      <c r="E3928" s="4" t="inlineStr">
        <is>
          <t>6º SUBSOLO - HALL E CIRCULAÇÃO</t>
        </is>
      </c>
      <c r="F3928" s="119" t="n">
        <v>46989</v>
      </c>
      <c r="G3928" s="119" t="n">
        <v>46997</v>
      </c>
      <c r="H3928" s="119" t="n">
        <v>46293</v>
      </c>
      <c r="I3928" s="4" t="n">
        <v>0</v>
      </c>
      <c r="J3928" s="4" t="n">
        <v>0</v>
      </c>
      <c r="K3928" s="4" t="n">
        <v>0</v>
      </c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B3929" s="4" t="n">
        <v>26743200</v>
      </c>
      <c r="C3929" s="4" t="inlineStr">
        <is>
          <t>PINTURA 1º DEMÃO</t>
        </is>
      </c>
      <c r="D3929" s="4" t="inlineStr">
        <is>
          <t>-</t>
        </is>
      </c>
      <c r="E3929" s="4" t="inlineStr">
        <is>
          <t>16º PAV.</t>
        </is>
      </c>
      <c r="F3929" s="119" t="n">
        <v>46989</v>
      </c>
      <c r="G3929" s="119" t="n">
        <v>46997</v>
      </c>
      <c r="H3929" s="119" t="n">
        <v>46293</v>
      </c>
      <c r="I3929" s="4" t="n">
        <v>0</v>
      </c>
      <c r="J3929" s="4" t="n">
        <v>0</v>
      </c>
      <c r="K3929" s="4" t="n">
        <v>0</v>
      </c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B3930" s="4" t="n">
        <v>26744473</v>
      </c>
      <c r="C3930" s="4" t="inlineStr">
        <is>
          <t>PAISAGISMO</t>
        </is>
      </c>
      <c r="D3930" s="4" t="inlineStr">
        <is>
          <t>-</t>
        </is>
      </c>
      <c r="E3930" s="4" t="inlineStr">
        <is>
          <t>3º PV. PILOTIS - VARANDA COBERTA</t>
        </is>
      </c>
      <c r="F3930" s="119" t="n">
        <v>46995</v>
      </c>
      <c r="G3930" s="119" t="n">
        <v>47009</v>
      </c>
      <c r="H3930" s="119" t="n">
        <v>46293</v>
      </c>
      <c r="I3930" s="4" t="n">
        <v>0</v>
      </c>
      <c r="J3930" s="4" t="n">
        <v>0</v>
      </c>
      <c r="K3930" s="4" t="n">
        <v>0</v>
      </c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B3931" s="4" t="n">
        <v>26744660</v>
      </c>
      <c r="C3931" s="4" t="inlineStr">
        <is>
          <t>LIMPEZA FINA</t>
        </is>
      </c>
      <c r="D3931" s="4" t="inlineStr">
        <is>
          <t>-</t>
        </is>
      </c>
      <c r="E3931" s="4" t="inlineStr">
        <is>
          <t>3º PV. PILOTIS - ACADEMIA E CIRCULAÇÃO</t>
        </is>
      </c>
      <c r="F3931" s="119" t="n">
        <v>46995</v>
      </c>
      <c r="G3931" s="119" t="n">
        <v>47002</v>
      </c>
      <c r="H3931" s="119" t="n">
        <v>46293</v>
      </c>
      <c r="I3931" s="4" t="n">
        <v>0</v>
      </c>
      <c r="J3931" s="4" t="n">
        <v>0</v>
      </c>
      <c r="K3931" s="4" t="n">
        <v>0</v>
      </c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B3932" s="4" t="n">
        <v>30433014</v>
      </c>
      <c r="C3932" s="4" t="inlineStr">
        <is>
          <t>VISTORIA APTOS</t>
        </is>
      </c>
      <c r="D3932" s="4" t="inlineStr">
        <is>
          <t>-</t>
        </is>
      </c>
      <c r="E3932" s="4" t="inlineStr">
        <is>
          <t>19º PAV.</t>
        </is>
      </c>
      <c r="F3932" s="119" t="n">
        <v>46995</v>
      </c>
      <c r="G3932" s="119" t="n">
        <v>47004</v>
      </c>
      <c r="H3932" s="119" t="n">
        <v>46293</v>
      </c>
      <c r="I3932" s="4" t="n">
        <v>0</v>
      </c>
      <c r="J3932" s="4" t="n">
        <v>0</v>
      </c>
      <c r="K3932" s="4" t="n">
        <v>0</v>
      </c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B3933" s="4" t="n">
        <v>26743041</v>
      </c>
      <c r="C3933" s="4" t="inlineStr">
        <is>
          <t>CHECKLIST</t>
        </is>
      </c>
      <c r="D3933" s="4" t="inlineStr">
        <is>
          <t>-</t>
        </is>
      </c>
      <c r="E3933" s="4" t="inlineStr">
        <is>
          <t>20º PAV.</t>
        </is>
      </c>
      <c r="F3933" s="119" t="n">
        <v>46995</v>
      </c>
      <c r="G3933" s="119" t="n">
        <v>47004</v>
      </c>
      <c r="H3933" s="119" t="n">
        <v>46293</v>
      </c>
      <c r="I3933" s="4" t="n">
        <v>0</v>
      </c>
      <c r="J3933" s="4" t="n">
        <v>0</v>
      </c>
      <c r="K3933" s="4" t="n">
        <v>0</v>
      </c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B3934" s="4" t="n">
        <v>26743002</v>
      </c>
      <c r="C3934" s="4" t="inlineStr">
        <is>
          <t>LIMPEZA FINA</t>
        </is>
      </c>
      <c r="D3934" s="4" t="inlineStr">
        <is>
          <t>-</t>
        </is>
      </c>
      <c r="E3934" s="4" t="inlineStr">
        <is>
          <t>21º PAV.</t>
        </is>
      </c>
      <c r="F3934" s="119" t="n">
        <v>46995</v>
      </c>
      <c r="G3934" s="119" t="n">
        <v>47004</v>
      </c>
      <c r="H3934" s="119" t="n">
        <v>46293</v>
      </c>
      <c r="I3934" s="4" t="n">
        <v>0</v>
      </c>
      <c r="J3934" s="4" t="n">
        <v>0</v>
      </c>
      <c r="K3934" s="4" t="n">
        <v>0</v>
      </c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B3935" s="4" t="n">
        <v>26742964</v>
      </c>
      <c r="C3935" s="4" t="inlineStr">
        <is>
          <t>PINTURA 3º DEMÃO</t>
        </is>
      </c>
      <c r="D3935" s="4" t="inlineStr">
        <is>
          <t>-</t>
        </is>
      </c>
      <c r="E3935" s="4" t="inlineStr">
        <is>
          <t>22º PAV.</t>
        </is>
      </c>
      <c r="F3935" s="119" t="n">
        <v>46995</v>
      </c>
      <c r="G3935" s="119" t="n">
        <v>47004</v>
      </c>
      <c r="H3935" s="119" t="n">
        <v>46293</v>
      </c>
      <c r="I3935" s="4" t="n">
        <v>0</v>
      </c>
      <c r="J3935" s="4" t="n">
        <v>0</v>
      </c>
      <c r="K3935" s="4" t="n">
        <v>0</v>
      </c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B3936" s="4" t="n">
        <v>26742921</v>
      </c>
      <c r="C3936" s="4" t="inlineStr">
        <is>
          <t>METAIS</t>
        </is>
      </c>
      <c r="D3936" s="4" t="inlineStr">
        <is>
          <t>-</t>
        </is>
      </c>
      <c r="E3936" s="4" t="inlineStr">
        <is>
          <t>23º PAV.</t>
        </is>
      </c>
      <c r="F3936" s="119" t="n">
        <v>46995</v>
      </c>
      <c r="G3936" s="119" t="n">
        <v>47004</v>
      </c>
      <c r="H3936" s="119" t="n">
        <v>46293</v>
      </c>
      <c r="I3936" s="4" t="n">
        <v>0</v>
      </c>
      <c r="J3936" s="4" t="n">
        <v>0</v>
      </c>
      <c r="K3936" s="4" t="n">
        <v>0</v>
      </c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B3937" s="4" t="n">
        <v>26742943</v>
      </c>
      <c r="C3937" s="4" t="inlineStr">
        <is>
          <t>ACABAMENTOS ELÉTRICOS</t>
        </is>
      </c>
      <c r="D3937" s="4" t="inlineStr">
        <is>
          <t>-</t>
        </is>
      </c>
      <c r="E3937" s="4" t="inlineStr">
        <is>
          <t>23º PAV.</t>
        </is>
      </c>
      <c r="F3937" s="119" t="n">
        <v>46995</v>
      </c>
      <c r="G3937" s="119" t="n">
        <v>47004</v>
      </c>
      <c r="H3937" s="119" t="n">
        <v>46293</v>
      </c>
      <c r="I3937" s="4" t="n">
        <v>0</v>
      </c>
      <c r="J3937" s="4" t="n">
        <v>0</v>
      </c>
      <c r="K3937" s="4" t="n">
        <v>0</v>
      </c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B3938" s="4" t="n">
        <v>26742883</v>
      </c>
      <c r="C3938" s="4" t="inlineStr">
        <is>
          <t>PINTURA 2º DEMÃO</t>
        </is>
      </c>
      <c r="D3938" s="4" t="inlineStr">
        <is>
          <t>-</t>
        </is>
      </c>
      <c r="E3938" s="4" t="inlineStr">
        <is>
          <t>24º PAV.</t>
        </is>
      </c>
      <c r="F3938" s="119" t="n">
        <v>46995</v>
      </c>
      <c r="G3938" s="119" t="n">
        <v>47004</v>
      </c>
      <c r="H3938" s="119" t="n">
        <v>46293</v>
      </c>
      <c r="I3938" s="4" t="n">
        <v>0</v>
      </c>
      <c r="J3938" s="4" t="n">
        <v>0</v>
      </c>
      <c r="K3938" s="4" t="n">
        <v>0</v>
      </c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B3939" s="4" t="n">
        <v>26742848</v>
      </c>
      <c r="C3939" s="4" t="inlineStr">
        <is>
          <t>LIMPEZA GROSSA</t>
        </is>
      </c>
      <c r="D3939" s="4" t="inlineStr">
        <is>
          <t>-</t>
        </is>
      </c>
      <c r="E3939" s="4" t="inlineStr">
        <is>
          <t>25º PAV.</t>
        </is>
      </c>
      <c r="F3939" s="119" t="n">
        <v>46995</v>
      </c>
      <c r="G3939" s="119" t="n">
        <v>47004</v>
      </c>
      <c r="H3939" s="119" t="n">
        <v>46293</v>
      </c>
      <c r="I3939" s="4" t="n">
        <v>0</v>
      </c>
      <c r="J3939" s="4" t="n">
        <v>0</v>
      </c>
      <c r="K3939" s="4" t="n">
        <v>0</v>
      </c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B3940" s="4" t="n">
        <v>26742813</v>
      </c>
      <c r="C3940" s="4" t="inlineStr">
        <is>
          <t>LOUÇAS</t>
        </is>
      </c>
      <c r="D3940" s="4" t="inlineStr">
        <is>
          <t>-</t>
        </is>
      </c>
      <c r="E3940" s="4" t="inlineStr">
        <is>
          <t>26º PAV.</t>
        </is>
      </c>
      <c r="F3940" s="119" t="n">
        <v>46995</v>
      </c>
      <c r="G3940" s="119" t="n">
        <v>47004</v>
      </c>
      <c r="H3940" s="119" t="n">
        <v>46293</v>
      </c>
      <c r="I3940" s="4" t="n">
        <v>0</v>
      </c>
      <c r="J3940" s="4" t="n">
        <v>0</v>
      </c>
      <c r="K3940" s="4" t="n">
        <v>0</v>
      </c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B3941" s="4" t="n">
        <v>26742818</v>
      </c>
      <c r="C3941" s="4" t="inlineStr">
        <is>
          <t>DISJUNTORES / MIOLOS</t>
        </is>
      </c>
      <c r="D3941" s="4" t="inlineStr">
        <is>
          <t>-</t>
        </is>
      </c>
      <c r="E3941" s="4" t="inlineStr">
        <is>
          <t>26º PAV.</t>
        </is>
      </c>
      <c r="F3941" s="119" t="n">
        <v>46995</v>
      </c>
      <c r="G3941" s="119" t="n">
        <v>47004</v>
      </c>
      <c r="H3941" s="119" t="n">
        <v>46293</v>
      </c>
      <c r="I3941" s="4" t="n">
        <v>0</v>
      </c>
      <c r="J3941" s="4" t="n">
        <v>0</v>
      </c>
      <c r="K3941" s="4" t="n">
        <v>0</v>
      </c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B3942" s="4" t="n">
        <v>26742837</v>
      </c>
      <c r="C3942" s="4" t="inlineStr">
        <is>
          <t>COMUNICAÇÃO E ALARME</t>
        </is>
      </c>
      <c r="D3942" s="4" t="inlineStr">
        <is>
          <t>-</t>
        </is>
      </c>
      <c r="E3942" s="4" t="inlineStr">
        <is>
          <t>26º PAV.</t>
        </is>
      </c>
      <c r="F3942" s="119" t="n">
        <v>46995</v>
      </c>
      <c r="G3942" s="119" t="n">
        <v>47004</v>
      </c>
      <c r="H3942" s="119" t="n">
        <v>46293</v>
      </c>
      <c r="I3942" s="4" t="n">
        <v>0</v>
      </c>
      <c r="J3942" s="4" t="n">
        <v>0</v>
      </c>
      <c r="K3942" s="4" t="n">
        <v>0</v>
      </c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B3943" s="4" t="n">
        <v>26742775</v>
      </c>
      <c r="C3943" s="4" t="inlineStr">
        <is>
          <t>RODAPÉ MADEIRA / PVC</t>
        </is>
      </c>
      <c r="D3943" s="4" t="inlineStr">
        <is>
          <t>-</t>
        </is>
      </c>
      <c r="E3943" s="4" t="inlineStr">
        <is>
          <t>27º PAV</t>
        </is>
      </c>
      <c r="F3943" s="119" t="n">
        <v>46995</v>
      </c>
      <c r="G3943" s="119" t="n">
        <v>47004</v>
      </c>
      <c r="H3943" s="119" t="n">
        <v>46293</v>
      </c>
      <c r="I3943" s="4" t="n">
        <v>0</v>
      </c>
      <c r="J3943" s="4" t="n">
        <v>0</v>
      </c>
      <c r="K3943" s="4" t="n">
        <v>0</v>
      </c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B3944" s="4" t="n">
        <v>26742768</v>
      </c>
      <c r="C3944" s="4" t="inlineStr">
        <is>
          <t>ESQUADRIA MADEIRA</t>
        </is>
      </c>
      <c r="D3944" s="4" t="inlineStr">
        <is>
          <t>-</t>
        </is>
      </c>
      <c r="E3944" s="4" t="inlineStr">
        <is>
          <t>28º PAV - 1º N.COB</t>
        </is>
      </c>
      <c r="F3944" s="119" t="n">
        <v>46995</v>
      </c>
      <c r="G3944" s="119" t="n">
        <v>47004</v>
      </c>
      <c r="H3944" s="119" t="n">
        <v>46293</v>
      </c>
      <c r="I3944" s="4" t="n">
        <v>0</v>
      </c>
      <c r="J3944" s="4" t="n">
        <v>0</v>
      </c>
      <c r="K3944" s="4" t="n">
        <v>0</v>
      </c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B3945" s="4" t="n">
        <v>26742729</v>
      </c>
      <c r="C3945" s="4" t="inlineStr">
        <is>
          <t>PISO VINÍLICO / LAMINADO</t>
        </is>
      </c>
      <c r="D3945" s="4" t="inlineStr">
        <is>
          <t>-</t>
        </is>
      </c>
      <c r="E3945" s="4" t="inlineStr">
        <is>
          <t>29º PAV - 2º N.COB</t>
        </is>
      </c>
      <c r="F3945" s="119" t="n">
        <v>46995</v>
      </c>
      <c r="G3945" s="119" t="n">
        <v>47004</v>
      </c>
      <c r="H3945" s="119" t="n">
        <v>46293</v>
      </c>
      <c r="I3945" s="4" t="n">
        <v>0</v>
      </c>
      <c r="J3945" s="4" t="n">
        <v>0</v>
      </c>
      <c r="K3945" s="4" t="n">
        <v>0</v>
      </c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B3946" s="4" t="n">
        <v>26708165</v>
      </c>
      <c r="C3946" s="4" t="inlineStr">
        <is>
          <t>ACABAMENTOS ELÉTRICOS</t>
        </is>
      </c>
      <c r="D3946" s="4" t="inlineStr">
        <is>
          <t>-</t>
        </is>
      </c>
      <c r="E3946" s="4" t="inlineStr">
        <is>
          <t>6º SUBSOLO - LOJAS 01, 02, 03 E 04</t>
        </is>
      </c>
      <c r="F3946" s="119" t="n">
        <v>46996</v>
      </c>
      <c r="G3946" s="119" t="n">
        <v>47008</v>
      </c>
      <c r="H3946" s="119" t="n">
        <v>46293</v>
      </c>
      <c r="I3946" s="4" t="n">
        <v>0</v>
      </c>
      <c r="J3946" s="4" t="n">
        <v>0</v>
      </c>
      <c r="K3946" s="4" t="n">
        <v>0</v>
      </c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B3947" s="4" t="n">
        <v>26708131</v>
      </c>
      <c r="C3947" s="4" t="inlineStr">
        <is>
          <t>PINTURA 2º DEMÃO</t>
        </is>
      </c>
      <c r="D3947" s="4" t="inlineStr">
        <is>
          <t>-</t>
        </is>
      </c>
      <c r="E3947" s="4" t="inlineStr">
        <is>
          <t>6º SUBSOLO - LOJAS 05, 06 E 07</t>
        </is>
      </c>
      <c r="F3947" s="119" t="n">
        <v>46996</v>
      </c>
      <c r="G3947" s="119" t="n">
        <v>47008</v>
      </c>
      <c r="H3947" s="119" t="n">
        <v>46293</v>
      </c>
      <c r="I3947" s="4" t="n">
        <v>0</v>
      </c>
      <c r="J3947" s="4" t="n">
        <v>0</v>
      </c>
      <c r="K3947" s="4" t="n">
        <v>0</v>
      </c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B3948" s="4" t="n">
        <v>26750585</v>
      </c>
      <c r="C3948" s="4" t="inlineStr">
        <is>
          <t>ACABAMENTOS ELÉTRICOS</t>
        </is>
      </c>
      <c r="D3948" s="4" t="inlineStr">
        <is>
          <t>-</t>
        </is>
      </c>
      <c r="E3948" s="4" t="inlineStr">
        <is>
          <t>6º SUBSOLO - CAIXA DE ESCADAS E ELEVADORES</t>
        </is>
      </c>
      <c r="F3948" s="119" t="n">
        <v>46996</v>
      </c>
      <c r="G3948" s="119" t="n">
        <v>47002</v>
      </c>
      <c r="H3948" s="119" t="n">
        <v>46293</v>
      </c>
      <c r="I3948" s="4" t="n">
        <v>0</v>
      </c>
      <c r="J3948" s="4" t="n">
        <v>0</v>
      </c>
      <c r="K3948" s="4" t="n">
        <v>0</v>
      </c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B3949" s="4" t="n">
        <v>26745006</v>
      </c>
      <c r="C3949" s="4" t="inlineStr">
        <is>
          <t>ACABAMENTOS ELÉTRICOS</t>
        </is>
      </c>
      <c r="D3949" s="4" t="inlineStr">
        <is>
          <t>-</t>
        </is>
      </c>
      <c r="E3949" s="4" t="inlineStr">
        <is>
          <t>6º SUBSOLO - HALL E CIRCULAÇÃO</t>
        </is>
      </c>
      <c r="F3949" s="119" t="n">
        <v>47000</v>
      </c>
      <c r="G3949" s="119" t="n">
        <v>47009</v>
      </c>
      <c r="H3949" s="119" t="n">
        <v>46293</v>
      </c>
      <c r="I3949" s="4" t="n">
        <v>0</v>
      </c>
      <c r="J3949" s="4" t="n">
        <v>0</v>
      </c>
      <c r="K3949" s="4" t="n">
        <v>0</v>
      </c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B3950" s="4" t="n">
        <v>26743209</v>
      </c>
      <c r="C3950" s="4" t="inlineStr">
        <is>
          <t>ESQUADRIAS DE ALUMÍNIO</t>
        </is>
      </c>
      <c r="D3950" s="4" t="inlineStr">
        <is>
          <t>-</t>
        </is>
      </c>
      <c r="E3950" s="4" t="inlineStr">
        <is>
          <t>16º PAV.</t>
        </is>
      </c>
      <c r="F3950" s="119" t="n">
        <v>47000</v>
      </c>
      <c r="G3950" s="119" t="n">
        <v>47009</v>
      </c>
      <c r="H3950" s="119" t="n">
        <v>46293</v>
      </c>
      <c r="I3950" s="4" t="n">
        <v>0</v>
      </c>
      <c r="J3950" s="4" t="n">
        <v>0</v>
      </c>
      <c r="K3950" s="4" t="n">
        <v>0</v>
      </c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B3951" s="4" t="n">
        <v>26750586</v>
      </c>
      <c r="C3951" s="4" t="inlineStr">
        <is>
          <t>GUARDA- CORPO</t>
        </is>
      </c>
      <c r="D3951" s="4" t="inlineStr">
        <is>
          <t>-</t>
        </is>
      </c>
      <c r="E3951" s="4" t="inlineStr">
        <is>
          <t>6º SUBSOLO - CAIXA DE ESCADAS E ELEVADORES</t>
        </is>
      </c>
      <c r="F3951" s="119" t="n">
        <v>47004</v>
      </c>
      <c r="G3951" s="119" t="n">
        <v>47010</v>
      </c>
      <c r="H3951" s="119" t="n">
        <v>46293</v>
      </c>
      <c r="I3951" s="4" t="n">
        <v>0</v>
      </c>
      <c r="J3951" s="4" t="n">
        <v>0</v>
      </c>
      <c r="K3951" s="4" t="n">
        <v>0</v>
      </c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B3952" s="4" t="n">
        <v>26744679</v>
      </c>
      <c r="C3952" s="4" t="inlineStr">
        <is>
          <t>CHECKLIST</t>
        </is>
      </c>
      <c r="D3952" s="4" t="inlineStr">
        <is>
          <t>-</t>
        </is>
      </c>
      <c r="E3952" s="4" t="inlineStr">
        <is>
          <t>3º PV. PILOTIS - ACADEMIA E CIRCULAÇÃO</t>
        </is>
      </c>
      <c r="F3952" s="119" t="n">
        <v>47004</v>
      </c>
      <c r="G3952" s="119" t="n">
        <v>47011</v>
      </c>
      <c r="H3952" s="119" t="n">
        <v>46293</v>
      </c>
      <c r="I3952" s="4" t="n">
        <v>0</v>
      </c>
      <c r="J3952" s="4" t="n">
        <v>0</v>
      </c>
      <c r="K3952" s="4" t="n">
        <v>0</v>
      </c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B3953" s="4" t="n">
        <v>30433015</v>
      </c>
      <c r="C3953" s="4" t="inlineStr">
        <is>
          <t>VISTORIA APTOS</t>
        </is>
      </c>
      <c r="D3953" s="4" t="inlineStr">
        <is>
          <t>-</t>
        </is>
      </c>
      <c r="E3953" s="4" t="inlineStr">
        <is>
          <t>20º PAV.</t>
        </is>
      </c>
      <c r="F3953" s="119" t="n">
        <v>47007</v>
      </c>
      <c r="G3953" s="119" t="n">
        <v>47015</v>
      </c>
      <c r="H3953" s="119" t="n">
        <v>46293</v>
      </c>
      <c r="I3953" s="4" t="n">
        <v>0</v>
      </c>
      <c r="J3953" s="4" t="n">
        <v>0</v>
      </c>
      <c r="K3953" s="4" t="n">
        <v>0</v>
      </c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B3954" s="4" t="n">
        <v>26743004</v>
      </c>
      <c r="C3954" s="4" t="inlineStr">
        <is>
          <t>CHECKLIST</t>
        </is>
      </c>
      <c r="D3954" s="4" t="inlineStr">
        <is>
          <t>-</t>
        </is>
      </c>
      <c r="E3954" s="4" t="inlineStr">
        <is>
          <t>21º PAV.</t>
        </is>
      </c>
      <c r="F3954" s="119" t="n">
        <v>47007</v>
      </c>
      <c r="G3954" s="119" t="n">
        <v>47015</v>
      </c>
      <c r="H3954" s="119" t="n">
        <v>46293</v>
      </c>
      <c r="I3954" s="4" t="n">
        <v>0</v>
      </c>
      <c r="J3954" s="4" t="n">
        <v>0</v>
      </c>
      <c r="K3954" s="4" t="n">
        <v>0</v>
      </c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B3955" s="4" t="n">
        <v>26742965</v>
      </c>
      <c r="C3955" s="4" t="inlineStr">
        <is>
          <t>LIMPEZA FINA</t>
        </is>
      </c>
      <c r="D3955" s="4" t="inlineStr">
        <is>
          <t>-</t>
        </is>
      </c>
      <c r="E3955" s="4" t="inlineStr">
        <is>
          <t>22º PAV.</t>
        </is>
      </c>
      <c r="F3955" s="119" t="n">
        <v>47007</v>
      </c>
      <c r="G3955" s="119" t="n">
        <v>47015</v>
      </c>
      <c r="H3955" s="119" t="n">
        <v>46293</v>
      </c>
      <c r="I3955" s="4" t="n">
        <v>0</v>
      </c>
      <c r="J3955" s="4" t="n">
        <v>0</v>
      </c>
      <c r="K3955" s="4" t="n">
        <v>0</v>
      </c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B3956" s="4" t="n">
        <v>26742927</v>
      </c>
      <c r="C3956" s="4" t="inlineStr">
        <is>
          <t>PINTURA 3º DEMÃO</t>
        </is>
      </c>
      <c r="D3956" s="4" t="inlineStr">
        <is>
          <t>-</t>
        </is>
      </c>
      <c r="E3956" s="4" t="inlineStr">
        <is>
          <t>23º PAV.</t>
        </is>
      </c>
      <c r="F3956" s="119" t="n">
        <v>47007</v>
      </c>
      <c r="G3956" s="119" t="n">
        <v>47015</v>
      </c>
      <c r="H3956" s="119" t="n">
        <v>46293</v>
      </c>
      <c r="I3956" s="4" t="n">
        <v>0</v>
      </c>
      <c r="J3956" s="4" t="n">
        <v>0</v>
      </c>
      <c r="K3956" s="4" t="n">
        <v>0</v>
      </c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B3957" s="4" t="n">
        <v>26742884</v>
      </c>
      <c r="C3957" s="4" t="inlineStr">
        <is>
          <t>METAIS</t>
        </is>
      </c>
      <c r="D3957" s="4" t="inlineStr">
        <is>
          <t>-</t>
        </is>
      </c>
      <c r="E3957" s="4" t="inlineStr">
        <is>
          <t>24º PAV.</t>
        </is>
      </c>
      <c r="F3957" s="119" t="n">
        <v>47007</v>
      </c>
      <c r="G3957" s="119" t="n">
        <v>47015</v>
      </c>
      <c r="H3957" s="119" t="n">
        <v>46293</v>
      </c>
      <c r="I3957" s="4" t="n">
        <v>0</v>
      </c>
      <c r="J3957" s="4" t="n">
        <v>0</v>
      </c>
      <c r="K3957" s="4" t="n">
        <v>0</v>
      </c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B3958" s="4" t="n">
        <v>26742906</v>
      </c>
      <c r="C3958" s="4" t="inlineStr">
        <is>
          <t>ACABAMENTOS ELÉTRICOS</t>
        </is>
      </c>
      <c r="D3958" s="4" t="inlineStr">
        <is>
          <t>-</t>
        </is>
      </c>
      <c r="E3958" s="4" t="inlineStr">
        <is>
          <t>24º PAV.</t>
        </is>
      </c>
      <c r="F3958" s="119" t="n">
        <v>47007</v>
      </c>
      <c r="G3958" s="119" t="n">
        <v>47015</v>
      </c>
      <c r="H3958" s="119" t="n">
        <v>46293</v>
      </c>
      <c r="I3958" s="4" t="n">
        <v>0</v>
      </c>
      <c r="J3958" s="4" t="n">
        <v>0</v>
      </c>
      <c r="K3958" s="4" t="n">
        <v>0</v>
      </c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B3959" s="4" t="n">
        <v>26742846</v>
      </c>
      <c r="C3959" s="4" t="inlineStr">
        <is>
          <t>PINTURA 2º DEMÃO</t>
        </is>
      </c>
      <c r="D3959" s="4" t="inlineStr">
        <is>
          <t>-</t>
        </is>
      </c>
      <c r="E3959" s="4" t="inlineStr">
        <is>
          <t>25º PAV.</t>
        </is>
      </c>
      <c r="F3959" s="119" t="n">
        <v>47007</v>
      </c>
      <c r="G3959" s="119" t="n">
        <v>47015</v>
      </c>
      <c r="H3959" s="119" t="n">
        <v>46293</v>
      </c>
      <c r="I3959" s="4" t="n">
        <v>0</v>
      </c>
      <c r="J3959" s="4" t="n">
        <v>0</v>
      </c>
      <c r="K3959" s="4" t="n">
        <v>0</v>
      </c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B3960" s="4" t="n">
        <v>26742811</v>
      </c>
      <c r="C3960" s="4" t="inlineStr">
        <is>
          <t>LIMPEZA GROSSA</t>
        </is>
      </c>
      <c r="D3960" s="4" t="inlineStr">
        <is>
          <t>-</t>
        </is>
      </c>
      <c r="E3960" s="4" t="inlineStr">
        <is>
          <t>26º PAV.</t>
        </is>
      </c>
      <c r="F3960" s="119" t="n">
        <v>47007</v>
      </c>
      <c r="G3960" s="119" t="n">
        <v>47015</v>
      </c>
      <c r="H3960" s="119" t="n">
        <v>46293</v>
      </c>
      <c r="I3960" s="4" t="n">
        <v>0</v>
      </c>
      <c r="J3960" s="4" t="n">
        <v>0</v>
      </c>
      <c r="K3960" s="4" t="n">
        <v>0</v>
      </c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B3961" s="4" t="n">
        <v>26742776</v>
      </c>
      <c r="C3961" s="4" t="inlineStr">
        <is>
          <t>LOUÇAS</t>
        </is>
      </c>
      <c r="D3961" s="4" t="inlineStr">
        <is>
          <t>-</t>
        </is>
      </c>
      <c r="E3961" s="4" t="inlineStr">
        <is>
          <t>27º PAV</t>
        </is>
      </c>
      <c r="F3961" s="119" t="n">
        <v>47007</v>
      </c>
      <c r="G3961" s="119" t="n">
        <v>47015</v>
      </c>
      <c r="H3961" s="119" t="n">
        <v>46293</v>
      </c>
      <c r="I3961" s="4" t="n">
        <v>0</v>
      </c>
      <c r="J3961" s="4" t="n">
        <v>0</v>
      </c>
      <c r="K3961" s="4" t="n">
        <v>0</v>
      </c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B3962" s="4" t="n">
        <v>26742781</v>
      </c>
      <c r="C3962" s="4" t="inlineStr">
        <is>
          <t>DISJUNTORES / MIOLOS</t>
        </is>
      </c>
      <c r="D3962" s="4" t="inlineStr">
        <is>
          <t>-</t>
        </is>
      </c>
      <c r="E3962" s="4" t="inlineStr">
        <is>
          <t>27º PAV</t>
        </is>
      </c>
      <c r="F3962" s="119" t="n">
        <v>47007</v>
      </c>
      <c r="G3962" s="119" t="n">
        <v>47015</v>
      </c>
      <c r="H3962" s="119" t="n">
        <v>46293</v>
      </c>
      <c r="I3962" s="4" t="n">
        <v>0</v>
      </c>
      <c r="J3962" s="4" t="n">
        <v>0</v>
      </c>
      <c r="K3962" s="4" t="n">
        <v>0</v>
      </c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B3963" s="4" t="n">
        <v>26742800</v>
      </c>
      <c r="C3963" s="4" t="inlineStr">
        <is>
          <t>COMUNICAÇÃO E ALARME</t>
        </is>
      </c>
      <c r="D3963" s="4" t="inlineStr">
        <is>
          <t>-</t>
        </is>
      </c>
      <c r="E3963" s="4" t="inlineStr">
        <is>
          <t>27º PAV</t>
        </is>
      </c>
      <c r="F3963" s="119" t="n">
        <v>47007</v>
      </c>
      <c r="G3963" s="119" t="n">
        <v>47015</v>
      </c>
      <c r="H3963" s="119" t="n">
        <v>46293</v>
      </c>
      <c r="I3963" s="4" t="n">
        <v>0</v>
      </c>
      <c r="J3963" s="4" t="n">
        <v>0</v>
      </c>
      <c r="K3963" s="4" t="n">
        <v>0</v>
      </c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B3964" s="4" t="n">
        <v>26742738</v>
      </c>
      <c r="C3964" s="4" t="inlineStr">
        <is>
          <t>RODAPÉ MADEIRA / PVC</t>
        </is>
      </c>
      <c r="D3964" s="4" t="inlineStr">
        <is>
          <t>-</t>
        </is>
      </c>
      <c r="E3964" s="4" t="inlineStr">
        <is>
          <t>28º PAV - 1º N.COB</t>
        </is>
      </c>
      <c r="F3964" s="119" t="n">
        <v>47007</v>
      </c>
      <c r="G3964" s="119" t="n">
        <v>47015</v>
      </c>
      <c r="H3964" s="119" t="n">
        <v>46293</v>
      </c>
      <c r="I3964" s="4" t="n">
        <v>0</v>
      </c>
      <c r="J3964" s="4" t="n">
        <v>0</v>
      </c>
      <c r="K3964" s="4" t="n">
        <v>0</v>
      </c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B3965" s="4" t="n">
        <v>26742731</v>
      </c>
      <c r="C3965" s="4" t="inlineStr">
        <is>
          <t>ESQUADRIA MADEIRA</t>
        </is>
      </c>
      <c r="D3965" s="4" t="inlineStr">
        <is>
          <t>-</t>
        </is>
      </c>
      <c r="E3965" s="4" t="inlineStr">
        <is>
          <t>29º PAV - 2º N.COB</t>
        </is>
      </c>
      <c r="F3965" s="119" t="n">
        <v>47007</v>
      </c>
      <c r="G3965" s="119" t="n">
        <v>47015</v>
      </c>
      <c r="H3965" s="119" t="n">
        <v>46293</v>
      </c>
      <c r="I3965" s="4" t="n">
        <v>0</v>
      </c>
      <c r="J3965" s="4" t="n">
        <v>0</v>
      </c>
      <c r="K3965" s="4" t="n">
        <v>0</v>
      </c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B3966" s="4" t="n">
        <v>26708168</v>
      </c>
      <c r="C3966" s="4" t="inlineStr">
        <is>
          <t>METAIS</t>
        </is>
      </c>
      <c r="D3966" s="4" t="inlineStr">
        <is>
          <t>-</t>
        </is>
      </c>
      <c r="E3966" s="4" t="inlineStr">
        <is>
          <t>6º SUBSOLO - LOJAS 01, 02, 03 E 04</t>
        </is>
      </c>
      <c r="F3966" s="119" t="n">
        <v>47009</v>
      </c>
      <c r="G3966" s="119" t="n">
        <v>47018</v>
      </c>
      <c r="H3966" s="119" t="n">
        <v>46293</v>
      </c>
      <c r="I3966" s="4" t="n">
        <v>0</v>
      </c>
      <c r="J3966" s="4" t="n">
        <v>0</v>
      </c>
      <c r="K3966" s="4" t="n">
        <v>0</v>
      </c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B3967" s="4" t="n">
        <v>26708132</v>
      </c>
      <c r="C3967" s="4" t="inlineStr">
        <is>
          <t>ACABAMENTOS ELÉTRICOS</t>
        </is>
      </c>
      <c r="D3967" s="4" t="inlineStr">
        <is>
          <t>-</t>
        </is>
      </c>
      <c r="E3967" s="4" t="inlineStr">
        <is>
          <t>6º SUBSOLO - LOJAS 05, 06 E 07</t>
        </is>
      </c>
      <c r="F3967" s="119" t="n">
        <v>47009</v>
      </c>
      <c r="G3967" s="119" t="n">
        <v>47011</v>
      </c>
      <c r="H3967" s="119" t="n">
        <v>46293</v>
      </c>
      <c r="I3967" s="4" t="n">
        <v>0</v>
      </c>
      <c r="J3967" s="4" t="n">
        <v>0</v>
      </c>
      <c r="K3967" s="4" t="n">
        <v>0</v>
      </c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B3968" s="4" t="n">
        <v>26745007</v>
      </c>
      <c r="C3968" s="4" t="inlineStr">
        <is>
          <t>PINTURA 3º DEMÃO</t>
        </is>
      </c>
      <c r="D3968" s="4" t="inlineStr">
        <is>
          <t>-</t>
        </is>
      </c>
      <c r="E3968" s="4" t="inlineStr">
        <is>
          <t>6º SUBSOLO - HALL E CIRCULAÇÃO</t>
        </is>
      </c>
      <c r="F3968" s="119" t="n">
        <v>47010</v>
      </c>
      <c r="G3968" s="119" t="n">
        <v>47018</v>
      </c>
      <c r="H3968" s="119" t="n">
        <v>46293</v>
      </c>
      <c r="I3968" s="4" t="n">
        <v>0</v>
      </c>
      <c r="J3968" s="4" t="n">
        <v>0</v>
      </c>
      <c r="K3968" s="4" t="n">
        <v>0</v>
      </c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B3969" s="4" t="n">
        <v>26744474</v>
      </c>
      <c r="C3969" s="4" t="inlineStr">
        <is>
          <t>PINTURA</t>
        </is>
      </c>
      <c r="D3969" s="4" t="inlineStr">
        <is>
          <t>-</t>
        </is>
      </c>
      <c r="E3969" s="4" t="inlineStr">
        <is>
          <t>3º PV. PILOTIS - VARANDA COBERTA</t>
        </is>
      </c>
      <c r="F3969" s="119" t="n">
        <v>47010</v>
      </c>
      <c r="G3969" s="119" t="n">
        <v>47023</v>
      </c>
      <c r="H3969" s="119" t="n">
        <v>46293</v>
      </c>
      <c r="I3969" s="4" t="n">
        <v>0</v>
      </c>
      <c r="J3969" s="4" t="n">
        <v>0</v>
      </c>
      <c r="K3969" s="4" t="n">
        <v>0</v>
      </c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B3970" s="4" t="n">
        <v>26743210</v>
      </c>
      <c r="C3970" s="4" t="inlineStr">
        <is>
          <t>PISO VINÍLICO / LAMINADO</t>
        </is>
      </c>
      <c r="D3970" s="4" t="inlineStr">
        <is>
          <t>-</t>
        </is>
      </c>
      <c r="E3970" s="4" t="inlineStr">
        <is>
          <t>16º PAV.</t>
        </is>
      </c>
      <c r="F3970" s="119" t="n">
        <v>47010</v>
      </c>
      <c r="G3970" s="119" t="n">
        <v>47018</v>
      </c>
      <c r="H3970" s="119" t="n">
        <v>46293</v>
      </c>
      <c r="I3970" s="4" t="n">
        <v>0</v>
      </c>
      <c r="J3970" s="4" t="n">
        <v>0</v>
      </c>
      <c r="K3970" s="4" t="n">
        <v>0</v>
      </c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B3971" s="4" t="n">
        <v>26750587</v>
      </c>
      <c r="C3971" s="4" t="inlineStr">
        <is>
          <t>PINTURA 3º DEMÃO</t>
        </is>
      </c>
      <c r="D3971" s="4" t="inlineStr">
        <is>
          <t>-</t>
        </is>
      </c>
      <c r="E3971" s="4" t="inlineStr">
        <is>
          <t>6º SUBSOLO - CAIXA DE ESCADAS E ELEVADORES</t>
        </is>
      </c>
      <c r="F3971" s="119" t="n">
        <v>47011</v>
      </c>
      <c r="G3971" s="119" t="n">
        <v>47017</v>
      </c>
      <c r="H3971" s="119" t="n">
        <v>46293</v>
      </c>
      <c r="I3971" s="4" t="n">
        <v>0</v>
      </c>
      <c r="J3971" s="4" t="n">
        <v>0</v>
      </c>
      <c r="K3971" s="4" t="n">
        <v>0</v>
      </c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B3972" s="4" t="n">
        <v>26744491</v>
      </c>
      <c r="C3972" s="4" t="inlineStr">
        <is>
          <t>ESQUADRIAS DE ALUMÍNIO</t>
        </is>
      </c>
      <c r="D3972" s="4" t="inlineStr">
        <is>
          <t>-</t>
        </is>
      </c>
      <c r="E3972" s="4" t="inlineStr">
        <is>
          <t>3º PV. PILOTIS - QUADRA BEACH TENIS E PLAYGROUND</t>
        </is>
      </c>
      <c r="F3972" s="119" t="n">
        <v>47014</v>
      </c>
      <c r="G3972" s="119" t="n">
        <v>47032</v>
      </c>
      <c r="H3972" s="119" t="n">
        <v>46293</v>
      </c>
      <c r="I3972" s="4" t="n">
        <v>0</v>
      </c>
      <c r="J3972" s="4" t="n">
        <v>0</v>
      </c>
      <c r="K3972" s="4" t="n">
        <v>0</v>
      </c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B3973" s="4" t="n">
        <v>30433016</v>
      </c>
      <c r="C3973" s="4" t="inlineStr">
        <is>
          <t>VISTORIA APTOS</t>
        </is>
      </c>
      <c r="D3973" s="4" t="inlineStr">
        <is>
          <t>-</t>
        </is>
      </c>
      <c r="E3973" s="4" t="inlineStr">
        <is>
          <t>21º PAV.</t>
        </is>
      </c>
      <c r="F3973" s="119" t="n">
        <v>47016</v>
      </c>
      <c r="G3973" s="119" t="n">
        <v>47024</v>
      </c>
      <c r="H3973" s="119" t="n">
        <v>46293</v>
      </c>
      <c r="I3973" s="4" t="n">
        <v>0</v>
      </c>
      <c r="J3973" s="4" t="n">
        <v>0</v>
      </c>
      <c r="K3973" s="4" t="n">
        <v>0</v>
      </c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B3974" s="4" t="n">
        <v>26742967</v>
      </c>
      <c r="C3974" s="4" t="inlineStr">
        <is>
          <t>CHECKLIST</t>
        </is>
      </c>
      <c r="D3974" s="4" t="inlineStr">
        <is>
          <t>-</t>
        </is>
      </c>
      <c r="E3974" s="4" t="inlineStr">
        <is>
          <t>22º PAV.</t>
        </is>
      </c>
      <c r="F3974" s="119" t="n">
        <v>47016</v>
      </c>
      <c r="G3974" s="119" t="n">
        <v>47024</v>
      </c>
      <c r="H3974" s="119" t="n">
        <v>46293</v>
      </c>
      <c r="I3974" s="4" t="n">
        <v>0</v>
      </c>
      <c r="J3974" s="4" t="n">
        <v>0</v>
      </c>
      <c r="K3974" s="4" t="n">
        <v>0</v>
      </c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B3975" s="4" t="n">
        <v>26742928</v>
      </c>
      <c r="C3975" s="4" t="inlineStr">
        <is>
          <t>LIMPEZA FINA</t>
        </is>
      </c>
      <c r="D3975" s="4" t="inlineStr">
        <is>
          <t>-</t>
        </is>
      </c>
      <c r="E3975" s="4" t="inlineStr">
        <is>
          <t>23º PAV.</t>
        </is>
      </c>
      <c r="F3975" s="119" t="n">
        <v>47016</v>
      </c>
      <c r="G3975" s="119" t="n">
        <v>47024</v>
      </c>
      <c r="H3975" s="119" t="n">
        <v>46293</v>
      </c>
      <c r="I3975" s="4" t="n">
        <v>0</v>
      </c>
      <c r="J3975" s="4" t="n">
        <v>0</v>
      </c>
      <c r="K3975" s="4" t="n">
        <v>0</v>
      </c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B3976" s="4" t="n">
        <v>26742890</v>
      </c>
      <c r="C3976" s="4" t="inlineStr">
        <is>
          <t>PINTURA 3º DEMÃO</t>
        </is>
      </c>
      <c r="D3976" s="4" t="inlineStr">
        <is>
          <t>-</t>
        </is>
      </c>
      <c r="E3976" s="4" t="inlineStr">
        <is>
          <t>24º PAV.</t>
        </is>
      </c>
      <c r="F3976" s="119" t="n">
        <v>47016</v>
      </c>
      <c r="G3976" s="119" t="n">
        <v>47024</v>
      </c>
      <c r="H3976" s="119" t="n">
        <v>46293</v>
      </c>
      <c r="I3976" s="4" t="n">
        <v>0</v>
      </c>
      <c r="J3976" s="4" t="n">
        <v>0</v>
      </c>
      <c r="K3976" s="4" t="n">
        <v>0</v>
      </c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B3977" s="4" t="n">
        <v>26742847</v>
      </c>
      <c r="C3977" s="4" t="inlineStr">
        <is>
          <t>METAIS</t>
        </is>
      </c>
      <c r="D3977" s="4" t="inlineStr">
        <is>
          <t>-</t>
        </is>
      </c>
      <c r="E3977" s="4" t="inlineStr">
        <is>
          <t>25º PAV.</t>
        </is>
      </c>
      <c r="F3977" s="119" t="n">
        <v>47016</v>
      </c>
      <c r="G3977" s="119" t="n">
        <v>47024</v>
      </c>
      <c r="H3977" s="119" t="n">
        <v>46293</v>
      </c>
      <c r="I3977" s="4" t="n">
        <v>0</v>
      </c>
      <c r="J3977" s="4" t="n">
        <v>0</v>
      </c>
      <c r="K3977" s="4" t="n">
        <v>0</v>
      </c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B3978" s="4" t="n">
        <v>26742869</v>
      </c>
      <c r="C3978" s="4" t="inlineStr">
        <is>
          <t>ACABAMENTOS ELÉTRICOS</t>
        </is>
      </c>
      <c r="D3978" s="4" t="inlineStr">
        <is>
          <t>-</t>
        </is>
      </c>
      <c r="E3978" s="4" t="inlineStr">
        <is>
          <t>25º PAV.</t>
        </is>
      </c>
      <c r="F3978" s="119" t="n">
        <v>47016</v>
      </c>
      <c r="G3978" s="119" t="n">
        <v>47024</v>
      </c>
      <c r="H3978" s="119" t="n">
        <v>46293</v>
      </c>
      <c r="I3978" s="4" t="n">
        <v>0</v>
      </c>
      <c r="J3978" s="4" t="n">
        <v>0</v>
      </c>
      <c r="K3978" s="4" t="n">
        <v>0</v>
      </c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B3979" s="4" t="n">
        <v>26742809</v>
      </c>
      <c r="C3979" s="4" t="inlineStr">
        <is>
          <t>PINTURA 2º DEMÃO</t>
        </is>
      </c>
      <c r="D3979" s="4" t="inlineStr">
        <is>
          <t>-</t>
        </is>
      </c>
      <c r="E3979" s="4" t="inlineStr">
        <is>
          <t>26º PAV.</t>
        </is>
      </c>
      <c r="F3979" s="119" t="n">
        <v>47016</v>
      </c>
      <c r="G3979" s="119" t="n">
        <v>47024</v>
      </c>
      <c r="H3979" s="119" t="n">
        <v>46293</v>
      </c>
      <c r="I3979" s="4" t="n">
        <v>0</v>
      </c>
      <c r="J3979" s="4" t="n">
        <v>0</v>
      </c>
      <c r="K3979" s="4" t="n">
        <v>0</v>
      </c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B3980" s="4" t="n">
        <v>26742774</v>
      </c>
      <c r="C3980" s="4" t="inlineStr">
        <is>
          <t>LIMPEZA GROSSA</t>
        </is>
      </c>
      <c r="D3980" s="4" t="inlineStr">
        <is>
          <t>-</t>
        </is>
      </c>
      <c r="E3980" s="4" t="inlineStr">
        <is>
          <t>27º PAV</t>
        </is>
      </c>
      <c r="F3980" s="119" t="n">
        <v>47016</v>
      </c>
      <c r="G3980" s="119" t="n">
        <v>47024</v>
      </c>
      <c r="H3980" s="119" t="n">
        <v>46293</v>
      </c>
      <c r="I3980" s="4" t="n">
        <v>0</v>
      </c>
      <c r="J3980" s="4" t="n">
        <v>0</v>
      </c>
      <c r="K3980" s="4" t="n">
        <v>0</v>
      </c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B3981" s="4" t="n">
        <v>26742739</v>
      </c>
      <c r="C3981" s="4" t="inlineStr">
        <is>
          <t>LOUÇAS</t>
        </is>
      </c>
      <c r="D3981" s="4" t="inlineStr">
        <is>
          <t>-</t>
        </is>
      </c>
      <c r="E3981" s="4" t="inlineStr">
        <is>
          <t>28º PAV - 1º N.COB</t>
        </is>
      </c>
      <c r="F3981" s="119" t="n">
        <v>47016</v>
      </c>
      <c r="G3981" s="119" t="n">
        <v>47024</v>
      </c>
      <c r="H3981" s="119" t="n">
        <v>46293</v>
      </c>
      <c r="I3981" s="4" t="n">
        <v>0</v>
      </c>
      <c r="J3981" s="4" t="n">
        <v>0</v>
      </c>
      <c r="K3981" s="4" t="n">
        <v>0</v>
      </c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B3982" s="4" t="n">
        <v>26742744</v>
      </c>
      <c r="C3982" s="4" t="inlineStr">
        <is>
          <t>DISJUNTORES / MIOLOS</t>
        </is>
      </c>
      <c r="D3982" s="4" t="inlineStr">
        <is>
          <t>-</t>
        </is>
      </c>
      <c r="E3982" s="4" t="inlineStr">
        <is>
          <t>28º PAV - 1º N.COB</t>
        </is>
      </c>
      <c r="F3982" s="119" t="n">
        <v>47016</v>
      </c>
      <c r="G3982" s="119" t="n">
        <v>47024</v>
      </c>
      <c r="H3982" s="119" t="n">
        <v>46293</v>
      </c>
      <c r="I3982" s="4" t="n">
        <v>0</v>
      </c>
      <c r="J3982" s="4" t="n">
        <v>0</v>
      </c>
      <c r="K3982" s="4" t="n">
        <v>0</v>
      </c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B3983" s="4" t="n">
        <v>26742763</v>
      </c>
      <c r="C3983" s="4" t="inlineStr">
        <is>
          <t>COMUNICAÇÃO E ALARME</t>
        </is>
      </c>
      <c r="D3983" s="4" t="inlineStr">
        <is>
          <t>-</t>
        </is>
      </c>
      <c r="E3983" s="4" t="inlineStr">
        <is>
          <t>28º PAV - 1º N.COB</t>
        </is>
      </c>
      <c r="F3983" s="119" t="n">
        <v>47016</v>
      </c>
      <c r="G3983" s="119" t="n">
        <v>47024</v>
      </c>
      <c r="H3983" s="119" t="n">
        <v>46293</v>
      </c>
      <c r="I3983" s="4" t="n">
        <v>0</v>
      </c>
      <c r="J3983" s="4" t="n">
        <v>0</v>
      </c>
      <c r="K3983" s="4" t="n">
        <v>0</v>
      </c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B3984" s="4" t="n">
        <v>26742701</v>
      </c>
      <c r="C3984" s="4" t="inlineStr">
        <is>
          <t>RODAPÉ MADEIRA / PVC</t>
        </is>
      </c>
      <c r="D3984" s="4" t="inlineStr">
        <is>
          <t>-</t>
        </is>
      </c>
      <c r="E3984" s="4" t="inlineStr">
        <is>
          <t>29º PAV - 2º N.COB</t>
        </is>
      </c>
      <c r="F3984" s="119" t="n">
        <v>47016</v>
      </c>
      <c r="G3984" s="119" t="n">
        <v>47024</v>
      </c>
      <c r="H3984" s="119" t="n">
        <v>46293</v>
      </c>
      <c r="I3984" s="4" t="n">
        <v>0</v>
      </c>
      <c r="J3984" s="4" t="n">
        <v>0</v>
      </c>
      <c r="K3984" s="4" t="n">
        <v>0</v>
      </c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B3985" s="4" t="n">
        <v>26744905</v>
      </c>
      <c r="C3985" s="4" t="inlineStr">
        <is>
          <t>LIMPEZA FINA</t>
        </is>
      </c>
      <c r="D3985" s="4" t="inlineStr">
        <is>
          <t>-</t>
        </is>
      </c>
      <c r="E3985" s="4" t="inlineStr">
        <is>
          <t>PAVIMENTO TÉCNICO</t>
        </is>
      </c>
      <c r="F3985" s="119" t="n">
        <v>47016</v>
      </c>
      <c r="G3985" s="119" t="n">
        <v>47024</v>
      </c>
      <c r="H3985" s="119" t="n">
        <v>46293</v>
      </c>
      <c r="I3985" s="4" t="n">
        <v>0</v>
      </c>
      <c r="J3985" s="4" t="n">
        <v>0</v>
      </c>
      <c r="K3985" s="4" t="n">
        <v>0</v>
      </c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B3986" s="4" t="n">
        <v>26750588</v>
      </c>
      <c r="C3986" s="4" t="inlineStr">
        <is>
          <t>LIMPEZA FINA</t>
        </is>
      </c>
      <c r="D3986" s="4" t="inlineStr">
        <is>
          <t>-</t>
        </is>
      </c>
      <c r="E3986" s="4" t="inlineStr">
        <is>
          <t>6º SUBSOLO - CAIXA DE ESCADAS E ELEVADORES</t>
        </is>
      </c>
      <c r="F3986" s="119" t="n">
        <v>47018</v>
      </c>
      <c r="G3986" s="119" t="n">
        <v>47024</v>
      </c>
      <c r="H3986" s="119" t="n">
        <v>46293</v>
      </c>
      <c r="I3986" s="4" t="n">
        <v>0</v>
      </c>
      <c r="J3986" s="4" t="n">
        <v>0</v>
      </c>
      <c r="K3986" s="4" t="n">
        <v>0</v>
      </c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B3987" s="4" t="n">
        <v>26708176</v>
      </c>
      <c r="C3987" s="4" t="inlineStr">
        <is>
          <t>LIMPEZA FINA</t>
        </is>
      </c>
      <c r="D3987" s="4" t="inlineStr">
        <is>
          <t>-</t>
        </is>
      </c>
      <c r="E3987" s="4" t="inlineStr">
        <is>
          <t>6º SUBSOLO - LOJAS 01, 02, 03 E 04</t>
        </is>
      </c>
      <c r="F3987" s="119" t="n">
        <v>47021</v>
      </c>
      <c r="G3987" s="119" t="n">
        <v>47030</v>
      </c>
      <c r="H3987" s="119" t="n">
        <v>46293</v>
      </c>
      <c r="I3987" s="4" t="n">
        <v>0</v>
      </c>
      <c r="J3987" s="4" t="n">
        <v>0</v>
      </c>
      <c r="K3987" s="4" t="n">
        <v>0</v>
      </c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B3988" s="4" t="n">
        <v>26708135</v>
      </c>
      <c r="C3988" s="4" t="inlineStr">
        <is>
          <t>METAIS</t>
        </is>
      </c>
      <c r="D3988" s="4" t="inlineStr">
        <is>
          <t>-</t>
        </is>
      </c>
      <c r="E3988" s="4" t="inlineStr">
        <is>
          <t>6º SUBSOLO - LOJAS 05, 06 E 07</t>
        </is>
      </c>
      <c r="F3988" s="119" t="n">
        <v>47021</v>
      </c>
      <c r="G3988" s="119" t="n">
        <v>47023</v>
      </c>
      <c r="H3988" s="119" t="n">
        <v>46293</v>
      </c>
      <c r="I3988" s="4" t="n">
        <v>0</v>
      </c>
      <c r="J3988" s="4" t="n">
        <v>0</v>
      </c>
      <c r="K3988" s="4" t="n">
        <v>0</v>
      </c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B3989" s="4" t="n">
        <v>26745008</v>
      </c>
      <c r="C3989" s="4" t="inlineStr">
        <is>
          <t>LIMPEZA FINA</t>
        </is>
      </c>
      <c r="D3989" s="4" t="inlineStr">
        <is>
          <t>-</t>
        </is>
      </c>
      <c r="E3989" s="4" t="inlineStr">
        <is>
          <t>6º SUBSOLO - HALL E CIRCULAÇÃO</t>
        </is>
      </c>
      <c r="F3989" s="119" t="n">
        <v>47021</v>
      </c>
      <c r="G3989" s="119" t="n">
        <v>47029</v>
      </c>
      <c r="H3989" s="119" t="n">
        <v>46293</v>
      </c>
      <c r="I3989" s="4" t="n">
        <v>0</v>
      </c>
      <c r="J3989" s="4" t="n">
        <v>0</v>
      </c>
      <c r="K3989" s="4" t="n">
        <v>0</v>
      </c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B3990" s="4" t="n">
        <v>26743212</v>
      </c>
      <c r="C3990" s="4" t="inlineStr">
        <is>
          <t>ESQUADRIA MADEIRA</t>
        </is>
      </c>
      <c r="D3990" s="4" t="inlineStr">
        <is>
          <t>-</t>
        </is>
      </c>
      <c r="E3990" s="4" t="inlineStr">
        <is>
          <t>16º PAV.</t>
        </is>
      </c>
      <c r="F3990" s="119" t="n">
        <v>47021</v>
      </c>
      <c r="G3990" s="119" t="n">
        <v>47029</v>
      </c>
      <c r="H3990" s="119" t="n">
        <v>46293</v>
      </c>
      <c r="I3990" s="4" t="n">
        <v>0</v>
      </c>
      <c r="J3990" s="4" t="n">
        <v>0</v>
      </c>
      <c r="K3990" s="4" t="n">
        <v>0</v>
      </c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B3991" s="4" t="n">
        <v>26744532</v>
      </c>
      <c r="C3991" s="4" t="inlineStr">
        <is>
          <t>PINTURA</t>
        </is>
      </c>
      <c r="D3991" s="4" t="inlineStr">
        <is>
          <t>-</t>
        </is>
      </c>
      <c r="E3991" s="4" t="inlineStr">
        <is>
          <t>3º PV. PILOTIS - PISCINA COBERTA</t>
        </is>
      </c>
      <c r="F3991" s="119" t="n">
        <v>47024</v>
      </c>
      <c r="G3991" s="119" t="n">
        <v>47037</v>
      </c>
      <c r="H3991" s="119" t="n">
        <v>46293</v>
      </c>
      <c r="I3991" s="4" t="n">
        <v>0</v>
      </c>
      <c r="J3991" s="4" t="n">
        <v>0</v>
      </c>
      <c r="K3991" s="4" t="n">
        <v>0</v>
      </c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B3992" s="4" t="n">
        <v>26744495</v>
      </c>
      <c r="C3992" s="4" t="inlineStr">
        <is>
          <t>ACABAMENTOS ELÉTRICOS</t>
        </is>
      </c>
      <c r="D3992" s="4" t="inlineStr">
        <is>
          <t>-</t>
        </is>
      </c>
      <c r="E3992" s="4" t="inlineStr">
        <is>
          <t>3º PV. PILOTIS - VARANDA COBERTA</t>
        </is>
      </c>
      <c r="F3992" s="119" t="n">
        <v>47024</v>
      </c>
      <c r="G3992" s="119" t="n">
        <v>47037</v>
      </c>
      <c r="H3992" s="119" t="n">
        <v>46293</v>
      </c>
      <c r="I3992" s="4" t="n">
        <v>0</v>
      </c>
      <c r="J3992" s="4" t="n">
        <v>0</v>
      </c>
      <c r="K3992" s="4" t="n">
        <v>0</v>
      </c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B3993" s="4" t="n">
        <v>26750589</v>
      </c>
      <c r="C3993" s="4" t="inlineStr">
        <is>
          <t>CHECKLIST</t>
        </is>
      </c>
      <c r="D3993" s="4" t="inlineStr">
        <is>
          <t>-</t>
        </is>
      </c>
      <c r="E3993" s="4" t="inlineStr">
        <is>
          <t>6º SUBSOLO - CAIXA DE ESCADAS E ELEVADORES</t>
        </is>
      </c>
      <c r="F3993" s="119" t="n">
        <v>47025</v>
      </c>
      <c r="G3993" s="119" t="n">
        <v>47031</v>
      </c>
      <c r="H3993" s="119" t="n">
        <v>46293</v>
      </c>
      <c r="I3993" s="4" t="n">
        <v>0</v>
      </c>
      <c r="J3993" s="4" t="n">
        <v>0</v>
      </c>
      <c r="K3993" s="4" t="n">
        <v>0</v>
      </c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B3994" s="4" t="n">
        <v>30433017</v>
      </c>
      <c r="C3994" s="4" t="inlineStr">
        <is>
          <t>VISTORIA APTOS</t>
        </is>
      </c>
      <c r="D3994" s="4" t="inlineStr">
        <is>
          <t>-</t>
        </is>
      </c>
      <c r="E3994" s="4" t="inlineStr">
        <is>
          <t>22º PAV.</t>
        </is>
      </c>
      <c r="F3994" s="119" t="n">
        <v>47025</v>
      </c>
      <c r="G3994" s="119" t="n">
        <v>47035</v>
      </c>
      <c r="H3994" s="119" t="n">
        <v>46293</v>
      </c>
      <c r="I3994" s="4" t="n">
        <v>0</v>
      </c>
      <c r="J3994" s="4" t="n">
        <v>0</v>
      </c>
      <c r="K3994" s="4" t="n">
        <v>0</v>
      </c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B3995" s="4" t="n">
        <v>26742930</v>
      </c>
      <c r="C3995" s="4" t="inlineStr">
        <is>
          <t>CHECKLIST</t>
        </is>
      </c>
      <c r="D3995" s="4" t="inlineStr">
        <is>
          <t>-</t>
        </is>
      </c>
      <c r="E3995" s="4" t="inlineStr">
        <is>
          <t>23º PAV.</t>
        </is>
      </c>
      <c r="F3995" s="119" t="n">
        <v>47025</v>
      </c>
      <c r="G3995" s="119" t="n">
        <v>47035</v>
      </c>
      <c r="H3995" s="119" t="n">
        <v>46293</v>
      </c>
      <c r="I3995" s="4" t="n">
        <v>0</v>
      </c>
      <c r="J3995" s="4" t="n">
        <v>0</v>
      </c>
      <c r="K3995" s="4" t="n">
        <v>0</v>
      </c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B3996" s="4" t="n">
        <v>26742891</v>
      </c>
      <c r="C3996" s="4" t="inlineStr">
        <is>
          <t>LIMPEZA FINA</t>
        </is>
      </c>
      <c r="D3996" s="4" t="inlineStr">
        <is>
          <t>-</t>
        </is>
      </c>
      <c r="E3996" s="4" t="inlineStr">
        <is>
          <t>24º PAV.</t>
        </is>
      </c>
      <c r="F3996" s="119" t="n">
        <v>47025</v>
      </c>
      <c r="G3996" s="119" t="n">
        <v>47035</v>
      </c>
      <c r="H3996" s="119" t="n">
        <v>46293</v>
      </c>
      <c r="I3996" s="4" t="n">
        <v>0</v>
      </c>
      <c r="J3996" s="4" t="n">
        <v>0</v>
      </c>
      <c r="K3996" s="4" t="n">
        <v>0</v>
      </c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B3997" s="4" t="n">
        <v>26742853</v>
      </c>
      <c r="C3997" s="4" t="inlineStr">
        <is>
          <t>PINTURA 3º DEMÃO</t>
        </is>
      </c>
      <c r="D3997" s="4" t="inlineStr">
        <is>
          <t>-</t>
        </is>
      </c>
      <c r="E3997" s="4" t="inlineStr">
        <is>
          <t>25º PAV.</t>
        </is>
      </c>
      <c r="F3997" s="119" t="n">
        <v>47025</v>
      </c>
      <c r="G3997" s="119" t="n">
        <v>47035</v>
      </c>
      <c r="H3997" s="119" t="n">
        <v>46293</v>
      </c>
      <c r="I3997" s="4" t="n">
        <v>0</v>
      </c>
      <c r="J3997" s="4" t="n">
        <v>0</v>
      </c>
      <c r="K3997" s="4" t="n">
        <v>0</v>
      </c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B3998" s="4" t="n">
        <v>26742810</v>
      </c>
      <c r="C3998" s="4" t="inlineStr">
        <is>
          <t>METAIS</t>
        </is>
      </c>
      <c r="D3998" s="4" t="inlineStr">
        <is>
          <t>-</t>
        </is>
      </c>
      <c r="E3998" s="4" t="inlineStr">
        <is>
          <t>26º PAV.</t>
        </is>
      </c>
      <c r="F3998" s="119" t="n">
        <v>47025</v>
      </c>
      <c r="G3998" s="119" t="n">
        <v>47035</v>
      </c>
      <c r="H3998" s="119" t="n">
        <v>46293</v>
      </c>
      <c r="I3998" s="4" t="n">
        <v>0</v>
      </c>
      <c r="J3998" s="4" t="n">
        <v>0</v>
      </c>
      <c r="K3998" s="4" t="n">
        <v>0</v>
      </c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B3999" s="4" t="n">
        <v>26742832</v>
      </c>
      <c r="C3999" s="4" t="inlineStr">
        <is>
          <t>ACABAMENTOS ELÉTRICOS</t>
        </is>
      </c>
      <c r="D3999" s="4" t="inlineStr">
        <is>
          <t>-</t>
        </is>
      </c>
      <c r="E3999" s="4" t="inlineStr">
        <is>
          <t>26º PAV.</t>
        </is>
      </c>
      <c r="F3999" s="119" t="n">
        <v>47025</v>
      </c>
      <c r="G3999" s="119" t="n">
        <v>47035</v>
      </c>
      <c r="H3999" s="119" t="n">
        <v>46293</v>
      </c>
      <c r="I3999" s="4" t="n">
        <v>0</v>
      </c>
      <c r="J3999" s="4" t="n">
        <v>0</v>
      </c>
      <c r="K3999" s="4" t="n">
        <v>0</v>
      </c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B4000" s="4" t="n">
        <v>26742772</v>
      </c>
      <c r="C4000" s="4" t="inlineStr">
        <is>
          <t>PINTURA 2º DEMÃO</t>
        </is>
      </c>
      <c r="D4000" s="4" t="inlineStr">
        <is>
          <t>-</t>
        </is>
      </c>
      <c r="E4000" s="4" t="inlineStr">
        <is>
          <t>27º PAV</t>
        </is>
      </c>
      <c r="F4000" s="119" t="n">
        <v>47025</v>
      </c>
      <c r="G4000" s="119" t="n">
        <v>47035</v>
      </c>
      <c r="H4000" s="119" t="n">
        <v>46293</v>
      </c>
      <c r="I4000" s="4" t="n">
        <v>0</v>
      </c>
      <c r="J4000" s="4" t="n">
        <v>0</v>
      </c>
      <c r="K4000" s="4" t="n">
        <v>0</v>
      </c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B4001" s="4" t="n">
        <v>26742737</v>
      </c>
      <c r="C4001" s="4" t="inlineStr">
        <is>
          <t>LIMPEZA GROSSA</t>
        </is>
      </c>
      <c r="D4001" s="4" t="inlineStr">
        <is>
          <t>-</t>
        </is>
      </c>
      <c r="E4001" s="4" t="inlineStr">
        <is>
          <t>28º PAV - 1º N.COB</t>
        </is>
      </c>
      <c r="F4001" s="119" t="n">
        <v>47025</v>
      </c>
      <c r="G4001" s="119" t="n">
        <v>47035</v>
      </c>
      <c r="H4001" s="119" t="n">
        <v>46293</v>
      </c>
      <c r="I4001" s="4" t="n">
        <v>0</v>
      </c>
      <c r="J4001" s="4" t="n">
        <v>0</v>
      </c>
      <c r="K4001" s="4" t="n">
        <v>0</v>
      </c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B4002" s="4" t="n">
        <v>26742702</v>
      </c>
      <c r="C4002" s="4" t="inlineStr">
        <is>
          <t>LOUÇAS</t>
        </is>
      </c>
      <c r="D4002" s="4" t="inlineStr">
        <is>
          <t>-</t>
        </is>
      </c>
      <c r="E4002" s="4" t="inlineStr">
        <is>
          <t>29º PAV - 2º N.COB</t>
        </is>
      </c>
      <c r="F4002" s="119" t="n">
        <v>47025</v>
      </c>
      <c r="G4002" s="119" t="n">
        <v>47035</v>
      </c>
      <c r="H4002" s="119" t="n">
        <v>46293</v>
      </c>
      <c r="I4002" s="4" t="n">
        <v>0</v>
      </c>
      <c r="J4002" s="4" t="n">
        <v>0</v>
      </c>
      <c r="K4002" s="4" t="n">
        <v>0</v>
      </c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B4003" s="4" t="n">
        <v>26742707</v>
      </c>
      <c r="C4003" s="4" t="inlineStr">
        <is>
          <t>DISJUNTORES / MIOLOS</t>
        </is>
      </c>
      <c r="D4003" s="4" t="inlineStr">
        <is>
          <t>-</t>
        </is>
      </c>
      <c r="E4003" s="4" t="inlineStr">
        <is>
          <t>29º PAV - 2º N.COB</t>
        </is>
      </c>
      <c r="F4003" s="119" t="n">
        <v>47025</v>
      </c>
      <c r="G4003" s="119" t="n">
        <v>47035</v>
      </c>
      <c r="H4003" s="119" t="n">
        <v>46293</v>
      </c>
      <c r="I4003" s="4" t="n">
        <v>0</v>
      </c>
      <c r="J4003" s="4" t="n">
        <v>0</v>
      </c>
      <c r="K4003" s="4" t="n">
        <v>0</v>
      </c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B4004" s="4" t="n">
        <v>26742726</v>
      </c>
      <c r="C4004" s="4" t="inlineStr">
        <is>
          <t>COMUNICAÇÃO E ALARME</t>
        </is>
      </c>
      <c r="D4004" s="4" t="inlineStr">
        <is>
          <t>-</t>
        </is>
      </c>
      <c r="E4004" s="4" t="inlineStr">
        <is>
          <t>29º PAV - 2º N.COB</t>
        </is>
      </c>
      <c r="F4004" s="119" t="n">
        <v>47025</v>
      </c>
      <c r="G4004" s="119" t="n">
        <v>47035</v>
      </c>
      <c r="H4004" s="119" t="n">
        <v>46293</v>
      </c>
      <c r="I4004" s="4" t="n">
        <v>0</v>
      </c>
      <c r="J4004" s="4" t="n">
        <v>0</v>
      </c>
      <c r="K4004" s="4" t="n">
        <v>0</v>
      </c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B4005" s="4" t="n">
        <v>26744906</v>
      </c>
      <c r="C4005" s="4" t="inlineStr">
        <is>
          <t>CHECKLIST</t>
        </is>
      </c>
      <c r="D4005" s="4" t="inlineStr">
        <is>
          <t>-</t>
        </is>
      </c>
      <c r="E4005" s="4" t="inlineStr">
        <is>
          <t>PAVIMENTO TÉCNICO</t>
        </is>
      </c>
      <c r="F4005" s="119" t="n">
        <v>47025</v>
      </c>
      <c r="G4005" s="119" t="n">
        <v>47035</v>
      </c>
      <c r="H4005" s="119" t="n">
        <v>46293</v>
      </c>
      <c r="I4005" s="4" t="n">
        <v>0</v>
      </c>
      <c r="J4005" s="4" t="n">
        <v>0</v>
      </c>
      <c r="K4005" s="4" t="n">
        <v>0</v>
      </c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B4006" s="4" t="n">
        <v>26745009</v>
      </c>
      <c r="C4006" s="4" t="inlineStr">
        <is>
          <t>CHECKLIST</t>
        </is>
      </c>
      <c r="D4006" s="4" t="inlineStr">
        <is>
          <t>-</t>
        </is>
      </c>
      <c r="E4006" s="4" t="inlineStr">
        <is>
          <t>6º SUBSOLO - HALL E CIRCULAÇÃO</t>
        </is>
      </c>
      <c r="F4006" s="119" t="n">
        <v>47030</v>
      </c>
      <c r="G4006" s="119" t="n">
        <v>47039</v>
      </c>
      <c r="H4006" s="119" t="n">
        <v>46293</v>
      </c>
      <c r="I4006" s="4" t="n">
        <v>0</v>
      </c>
      <c r="J4006" s="4" t="n">
        <v>0</v>
      </c>
      <c r="K4006" s="4" t="n">
        <v>0</v>
      </c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B4007" s="4" t="n">
        <v>26743182</v>
      </c>
      <c r="C4007" s="4" t="inlineStr">
        <is>
          <t>RODAPÉ MADEIRA / PVC</t>
        </is>
      </c>
      <c r="D4007" s="4" t="inlineStr">
        <is>
          <t>-</t>
        </is>
      </c>
      <c r="E4007" s="4" t="inlineStr">
        <is>
          <t>16º PAV.</t>
        </is>
      </c>
      <c r="F4007" s="119" t="n">
        <v>47030</v>
      </c>
      <c r="G4007" s="119" t="n">
        <v>47039</v>
      </c>
      <c r="H4007" s="119" t="n">
        <v>46293</v>
      </c>
      <c r="I4007" s="4" t="n">
        <v>0</v>
      </c>
      <c r="J4007" s="4" t="n">
        <v>0</v>
      </c>
      <c r="K4007" s="4" t="n">
        <v>0</v>
      </c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B4008" s="4" t="n">
        <v>26708184</v>
      </c>
      <c r="C4008" s="4" t="inlineStr">
        <is>
          <t>CHECKLIST</t>
        </is>
      </c>
      <c r="D4008" s="4" t="inlineStr">
        <is>
          <t>-</t>
        </is>
      </c>
      <c r="E4008" s="4" t="inlineStr">
        <is>
          <t>6º SUBSOLO - LOJAS 01, 02, 03 E 04</t>
        </is>
      </c>
      <c r="F4008" s="119" t="n">
        <v>47031</v>
      </c>
      <c r="G4008" s="119" t="n">
        <v>47043</v>
      </c>
      <c r="H4008" s="119" t="n">
        <v>46293</v>
      </c>
      <c r="I4008" s="4" t="n">
        <v>0</v>
      </c>
      <c r="J4008" s="4" t="n">
        <v>0</v>
      </c>
      <c r="K4008" s="4" t="n">
        <v>0</v>
      </c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B4009" s="4" t="n">
        <v>26708143</v>
      </c>
      <c r="C4009" s="4" t="inlineStr">
        <is>
          <t>LIMPEZA FINA</t>
        </is>
      </c>
      <c r="D4009" s="4" t="inlineStr">
        <is>
          <t>-</t>
        </is>
      </c>
      <c r="E4009" s="4" t="inlineStr">
        <is>
          <t>6º SUBSOLO - LOJAS 05, 06 E 07</t>
        </is>
      </c>
      <c r="F4009" s="119" t="n">
        <v>47031</v>
      </c>
      <c r="G4009" s="119" t="n">
        <v>47035</v>
      </c>
      <c r="H4009" s="119" t="n">
        <v>46293</v>
      </c>
      <c r="I4009" s="4" t="n">
        <v>0</v>
      </c>
      <c r="J4009" s="4" t="n">
        <v>0</v>
      </c>
      <c r="K4009" s="4" t="n">
        <v>0</v>
      </c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B4010" s="4" t="n">
        <v>26744492</v>
      </c>
      <c r="C4010" s="4" t="inlineStr">
        <is>
          <t>PAISAGISMO</t>
        </is>
      </c>
      <c r="D4010" s="4" t="inlineStr">
        <is>
          <t>-</t>
        </is>
      </c>
      <c r="E4010" s="4" t="inlineStr">
        <is>
          <t>3º PV. PILOTIS - QUADRA BEACH TENIS E PLAYGROUND</t>
        </is>
      </c>
      <c r="F4010" s="119" t="n">
        <v>47035</v>
      </c>
      <c r="G4010" s="119" t="n">
        <v>47049</v>
      </c>
      <c r="H4010" s="119" t="n">
        <v>46293</v>
      </c>
      <c r="I4010" s="4" t="n">
        <v>0</v>
      </c>
      <c r="J4010" s="4" t="n">
        <v>0</v>
      </c>
      <c r="K4010" s="4" t="n">
        <v>0</v>
      </c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B4011" s="4" t="n">
        <v>30433018</v>
      </c>
      <c r="C4011" s="4" t="inlineStr">
        <is>
          <t>VISTORIA APTOS</t>
        </is>
      </c>
      <c r="D4011" s="4" t="inlineStr">
        <is>
          <t>-</t>
        </is>
      </c>
      <c r="E4011" s="4" t="inlineStr">
        <is>
          <t>23º PAV.</t>
        </is>
      </c>
      <c r="F4011" s="119" t="n">
        <v>47036</v>
      </c>
      <c r="G4011" s="119" t="n">
        <v>47045</v>
      </c>
      <c r="H4011" s="119" t="n">
        <v>46293</v>
      </c>
      <c r="I4011" s="4" t="n">
        <v>0</v>
      </c>
      <c r="J4011" s="4" t="n">
        <v>0</v>
      </c>
      <c r="K4011" s="4" t="n">
        <v>0</v>
      </c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B4012" s="4" t="n">
        <v>26742893</v>
      </c>
      <c r="C4012" s="4" t="inlineStr">
        <is>
          <t>CHECKLIST</t>
        </is>
      </c>
      <c r="D4012" s="4" t="inlineStr">
        <is>
          <t>-</t>
        </is>
      </c>
      <c r="E4012" s="4" t="inlineStr">
        <is>
          <t>24º PAV.</t>
        </is>
      </c>
      <c r="F4012" s="119" t="n">
        <v>47036</v>
      </c>
      <c r="G4012" s="119" t="n">
        <v>47045</v>
      </c>
      <c r="H4012" s="119" t="n">
        <v>46293</v>
      </c>
      <c r="I4012" s="4" t="n">
        <v>0</v>
      </c>
      <c r="J4012" s="4" t="n">
        <v>0</v>
      </c>
      <c r="K4012" s="4" t="n">
        <v>0</v>
      </c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B4013" s="4" t="n">
        <v>26742854</v>
      </c>
      <c r="C4013" s="4" t="inlineStr">
        <is>
          <t>LIMPEZA FINA</t>
        </is>
      </c>
      <c r="D4013" s="4" t="inlineStr">
        <is>
          <t>-</t>
        </is>
      </c>
      <c r="E4013" s="4" t="inlineStr">
        <is>
          <t>25º PAV.</t>
        </is>
      </c>
      <c r="F4013" s="119" t="n">
        <v>47036</v>
      </c>
      <c r="G4013" s="119" t="n">
        <v>47045</v>
      </c>
      <c r="H4013" s="119" t="n">
        <v>46293</v>
      </c>
      <c r="I4013" s="4" t="n">
        <v>0</v>
      </c>
      <c r="J4013" s="4" t="n">
        <v>0</v>
      </c>
      <c r="K4013" s="4" t="n">
        <v>0</v>
      </c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B4014" s="4" t="n">
        <v>26742816</v>
      </c>
      <c r="C4014" s="4" t="inlineStr">
        <is>
          <t>PINTURA 3º DEMÃO</t>
        </is>
      </c>
      <c r="D4014" s="4" t="inlineStr">
        <is>
          <t>-</t>
        </is>
      </c>
      <c r="E4014" s="4" t="inlineStr">
        <is>
          <t>26º PAV.</t>
        </is>
      </c>
      <c r="F4014" s="119" t="n">
        <v>47036</v>
      </c>
      <c r="G4014" s="119" t="n">
        <v>47045</v>
      </c>
      <c r="H4014" s="119" t="n">
        <v>46293</v>
      </c>
      <c r="I4014" s="4" t="n">
        <v>0</v>
      </c>
      <c r="J4014" s="4" t="n">
        <v>0</v>
      </c>
      <c r="K4014" s="4" t="n">
        <v>0</v>
      </c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B4015" s="4" t="n">
        <v>26742773</v>
      </c>
      <c r="C4015" s="4" t="inlineStr">
        <is>
          <t>METAIS</t>
        </is>
      </c>
      <c r="D4015" s="4" t="inlineStr">
        <is>
          <t>-</t>
        </is>
      </c>
      <c r="E4015" s="4" t="inlineStr">
        <is>
          <t>27º PAV</t>
        </is>
      </c>
      <c r="F4015" s="119" t="n">
        <v>47036</v>
      </c>
      <c r="G4015" s="119" t="n">
        <v>47045</v>
      </c>
      <c r="H4015" s="119" t="n">
        <v>46293</v>
      </c>
      <c r="I4015" s="4" t="n">
        <v>0</v>
      </c>
      <c r="J4015" s="4" t="n">
        <v>0</v>
      </c>
      <c r="K4015" s="4" t="n">
        <v>0</v>
      </c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B4016" s="4" t="n">
        <v>26742795</v>
      </c>
      <c r="C4016" s="4" t="inlineStr">
        <is>
          <t>ACABAMENTOS ELÉTRICOS</t>
        </is>
      </c>
      <c r="D4016" s="4" t="inlineStr">
        <is>
          <t>-</t>
        </is>
      </c>
      <c r="E4016" s="4" t="inlineStr">
        <is>
          <t>27º PAV</t>
        </is>
      </c>
      <c r="F4016" s="119" t="n">
        <v>47036</v>
      </c>
      <c r="G4016" s="119" t="n">
        <v>47045</v>
      </c>
      <c r="H4016" s="119" t="n">
        <v>46293</v>
      </c>
      <c r="I4016" s="4" t="n">
        <v>0</v>
      </c>
      <c r="J4016" s="4" t="n">
        <v>0</v>
      </c>
      <c r="K4016" s="4" t="n">
        <v>0</v>
      </c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B4017" s="4" t="n">
        <v>26742735</v>
      </c>
      <c r="C4017" s="4" t="inlineStr">
        <is>
          <t>PINTURA 2º DEMÃO</t>
        </is>
      </c>
      <c r="D4017" s="4" t="inlineStr">
        <is>
          <t>-</t>
        </is>
      </c>
      <c r="E4017" s="4" t="inlineStr">
        <is>
          <t>28º PAV - 1º N.COB</t>
        </is>
      </c>
      <c r="F4017" s="119" t="n">
        <v>47036</v>
      </c>
      <c r="G4017" s="119" t="n">
        <v>47045</v>
      </c>
      <c r="H4017" s="119" t="n">
        <v>46293</v>
      </c>
      <c r="I4017" s="4" t="n">
        <v>0</v>
      </c>
      <c r="J4017" s="4" t="n">
        <v>0</v>
      </c>
      <c r="K4017" s="4" t="n">
        <v>0</v>
      </c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B4018" s="4" t="n">
        <v>26742700</v>
      </c>
      <c r="C4018" s="4" t="inlineStr">
        <is>
          <t>LIMPEZA GROSSA</t>
        </is>
      </c>
      <c r="D4018" s="4" t="inlineStr">
        <is>
          <t>-</t>
        </is>
      </c>
      <c r="E4018" s="4" t="inlineStr">
        <is>
          <t>29º PAV - 2º N.COB</t>
        </is>
      </c>
      <c r="F4018" s="119" t="n">
        <v>47036</v>
      </c>
      <c r="G4018" s="119" t="n">
        <v>47045</v>
      </c>
      <c r="H4018" s="119" t="n">
        <v>46293</v>
      </c>
      <c r="I4018" s="4" t="n">
        <v>0</v>
      </c>
      <c r="J4018" s="4" t="n">
        <v>0</v>
      </c>
      <c r="K4018" s="4" t="n">
        <v>0</v>
      </c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B4019" s="4" t="n">
        <v>30432900</v>
      </c>
      <c r="C4019" s="4" t="inlineStr">
        <is>
          <t>HABITE-SE</t>
        </is>
      </c>
      <c r="D4019" s="4" t="inlineStr">
        <is>
          <t>-</t>
        </is>
      </c>
      <c r="E4019" s="4" t="inlineStr">
        <is>
          <t>GERAL</t>
        </is>
      </c>
      <c r="F4019" s="119" t="n">
        <v>47037</v>
      </c>
      <c r="G4019" s="119" t="n">
        <v>47105</v>
      </c>
      <c r="H4019" s="119" t="n">
        <v>46293</v>
      </c>
      <c r="I4019" s="4" t="n">
        <v>0</v>
      </c>
      <c r="J4019" s="4" t="n">
        <v>0</v>
      </c>
      <c r="K4019" s="4" t="n">
        <v>0</v>
      </c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B4020" s="4" t="n">
        <v>26744500</v>
      </c>
      <c r="C4020" s="4" t="inlineStr">
        <is>
          <t>METAIS</t>
        </is>
      </c>
      <c r="D4020" s="4" t="inlineStr">
        <is>
          <t>-</t>
        </is>
      </c>
      <c r="E4020" s="4" t="inlineStr">
        <is>
          <t>3º PV. PILOTIS - VARANDA COBERTA</t>
        </is>
      </c>
      <c r="F4020" s="119" t="n">
        <v>47039</v>
      </c>
      <c r="G4020" s="119" t="n">
        <v>47045</v>
      </c>
      <c r="H4020" s="119" t="n">
        <v>46293</v>
      </c>
      <c r="I4020" s="4" t="n">
        <v>0</v>
      </c>
      <c r="J4020" s="4" t="n">
        <v>0</v>
      </c>
      <c r="K4020" s="4" t="n">
        <v>0</v>
      </c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B4021" s="4" t="n">
        <v>26743183</v>
      </c>
      <c r="C4021" s="4" t="inlineStr">
        <is>
          <t>LOUÇAS</t>
        </is>
      </c>
      <c r="D4021" s="4" t="inlineStr">
        <is>
          <t>-</t>
        </is>
      </c>
      <c r="E4021" s="4" t="inlineStr">
        <is>
          <t>16º PAV.</t>
        </is>
      </c>
      <c r="F4021" s="119" t="n">
        <v>47042</v>
      </c>
      <c r="G4021" s="119" t="n">
        <v>47050</v>
      </c>
      <c r="H4021" s="119" t="n">
        <v>46293</v>
      </c>
      <c r="I4021" s="4" t="n">
        <v>0</v>
      </c>
      <c r="J4021" s="4" t="n">
        <v>0</v>
      </c>
      <c r="K4021" s="4" t="n">
        <v>0</v>
      </c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B4022" s="4" t="n">
        <v>26743188</v>
      </c>
      <c r="C4022" s="4" t="inlineStr">
        <is>
          <t>DISJUNTORES / MIOLOS</t>
        </is>
      </c>
      <c r="D4022" s="4" t="inlineStr">
        <is>
          <t>-</t>
        </is>
      </c>
      <c r="E4022" s="4" t="inlineStr">
        <is>
          <t>16º PAV.</t>
        </is>
      </c>
      <c r="F4022" s="119" t="n">
        <v>47042</v>
      </c>
      <c r="G4022" s="119" t="n">
        <v>47050</v>
      </c>
      <c r="H4022" s="119" t="n">
        <v>46293</v>
      </c>
      <c r="I4022" s="4" t="n">
        <v>0</v>
      </c>
      <c r="J4022" s="4" t="n">
        <v>0</v>
      </c>
      <c r="K4022" s="4" t="n">
        <v>0</v>
      </c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B4023" s="4" t="n">
        <v>26743207</v>
      </c>
      <c r="C4023" s="4" t="inlineStr">
        <is>
          <t>COMUNICAÇÃO E ALARME</t>
        </is>
      </c>
      <c r="D4023" s="4" t="inlineStr">
        <is>
          <t>-</t>
        </is>
      </c>
      <c r="E4023" s="4" t="inlineStr">
        <is>
          <t>16º PAV.</t>
        </is>
      </c>
      <c r="F4023" s="119" t="n">
        <v>47042</v>
      </c>
      <c r="G4023" s="119" t="n">
        <v>47050</v>
      </c>
      <c r="H4023" s="119" t="n">
        <v>46293</v>
      </c>
      <c r="I4023" s="4" t="n">
        <v>0</v>
      </c>
      <c r="J4023" s="4" t="n">
        <v>0</v>
      </c>
      <c r="K4023" s="4" t="n">
        <v>0</v>
      </c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B4024" s="4" t="n">
        <v>26259401</v>
      </c>
      <c r="C4024" s="4" t="inlineStr">
        <is>
          <t>ELEVADOR DE SERVIÇO</t>
        </is>
      </c>
      <c r="D4024" s="4" t="inlineStr">
        <is>
          <t>-</t>
        </is>
      </c>
      <c r="E4024" s="4" t="inlineStr">
        <is>
          <t>ELEVADORES</t>
        </is>
      </c>
      <c r="F4024" s="119" t="n">
        <v>47043</v>
      </c>
      <c r="G4024" s="119" t="n">
        <v>47074</v>
      </c>
      <c r="H4024" s="119" t="n">
        <v>46293</v>
      </c>
      <c r="I4024" s="4" t="n">
        <v>0</v>
      </c>
      <c r="J4024" s="4" t="n">
        <v>0</v>
      </c>
      <c r="K4024" s="4" t="n">
        <v>0</v>
      </c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B4025" s="4" t="n">
        <v>26259467</v>
      </c>
      <c r="C4025" s="4" t="inlineStr">
        <is>
          <t>ELEVADORES SOCIAL - 03</t>
        </is>
      </c>
      <c r="D4025" s="4" t="inlineStr">
        <is>
          <t>-</t>
        </is>
      </c>
      <c r="E4025" s="4" t="inlineStr">
        <is>
          <t>ELEVADORES</t>
        </is>
      </c>
      <c r="F4025" s="119" t="n">
        <v>47043</v>
      </c>
      <c r="G4025" s="119" t="n">
        <v>47074</v>
      </c>
      <c r="H4025" s="119" t="n">
        <v>46293</v>
      </c>
      <c r="I4025" s="4" t="n">
        <v>0</v>
      </c>
      <c r="J4025" s="4" t="n">
        <v>0</v>
      </c>
      <c r="K4025" s="4" t="n">
        <v>0</v>
      </c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B4026" s="4" t="n">
        <v>26708151</v>
      </c>
      <c r="C4026" s="4" t="inlineStr">
        <is>
          <t>CHECKLIST</t>
        </is>
      </c>
      <c r="D4026" s="4" t="inlineStr">
        <is>
          <t>-</t>
        </is>
      </c>
      <c r="E4026" s="4" t="inlineStr">
        <is>
          <t>6º SUBSOLO - LOJAS 05, 06 E 07</t>
        </is>
      </c>
      <c r="F4026" s="119" t="n">
        <v>47044</v>
      </c>
      <c r="G4026" s="119" t="n">
        <v>47050</v>
      </c>
      <c r="H4026" s="119" t="n">
        <v>46293</v>
      </c>
      <c r="I4026" s="4" t="n">
        <v>0</v>
      </c>
      <c r="J4026" s="4" t="n">
        <v>0</v>
      </c>
      <c r="K4026" s="4" t="n">
        <v>0</v>
      </c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B4027" s="4" t="n">
        <v>26744505</v>
      </c>
      <c r="C4027" s="4" t="inlineStr">
        <is>
          <t>LIMPEZA FINA</t>
        </is>
      </c>
      <c r="D4027" s="4" t="inlineStr">
        <is>
          <t>-</t>
        </is>
      </c>
      <c r="E4027" s="4" t="inlineStr">
        <is>
          <t>3º PV. PILOTIS - VARANDA COBERTA</t>
        </is>
      </c>
      <c r="F4027" s="119" t="n">
        <v>47046</v>
      </c>
      <c r="G4027" s="119" t="n">
        <v>47052</v>
      </c>
      <c r="H4027" s="119" t="n">
        <v>46293</v>
      </c>
      <c r="I4027" s="4" t="n">
        <v>0</v>
      </c>
      <c r="J4027" s="4" t="n">
        <v>0</v>
      </c>
      <c r="K4027" s="4" t="n">
        <v>0</v>
      </c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B4028" s="4" t="n">
        <v>30433019</v>
      </c>
      <c r="C4028" s="4" t="inlineStr">
        <is>
          <t>VISTORIA APTOS</t>
        </is>
      </c>
      <c r="D4028" s="4" t="inlineStr">
        <is>
          <t>-</t>
        </is>
      </c>
      <c r="E4028" s="4" t="inlineStr">
        <is>
          <t>24º PAV.</t>
        </is>
      </c>
      <c r="F4028" s="119" t="n">
        <v>47046</v>
      </c>
      <c r="G4028" s="119" t="n">
        <v>47056</v>
      </c>
      <c r="H4028" s="119" t="n">
        <v>46293</v>
      </c>
      <c r="I4028" s="4" t="n">
        <v>0</v>
      </c>
      <c r="J4028" s="4" t="n">
        <v>0</v>
      </c>
      <c r="K4028" s="4" t="n">
        <v>0</v>
      </c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B4029" s="4" t="n">
        <v>26742856</v>
      </c>
      <c r="C4029" s="4" t="inlineStr">
        <is>
          <t>CHECKLIST</t>
        </is>
      </c>
      <c r="D4029" s="4" t="inlineStr">
        <is>
          <t>-</t>
        </is>
      </c>
      <c r="E4029" s="4" t="inlineStr">
        <is>
          <t>25º PAV.</t>
        </is>
      </c>
      <c r="F4029" s="119" t="n">
        <v>47046</v>
      </c>
      <c r="G4029" s="119" t="n">
        <v>47056</v>
      </c>
      <c r="H4029" s="119" t="n">
        <v>46293</v>
      </c>
      <c r="I4029" s="4" t="n">
        <v>0</v>
      </c>
      <c r="J4029" s="4" t="n">
        <v>0</v>
      </c>
      <c r="K4029" s="4" t="n">
        <v>0</v>
      </c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B4030" s="4" t="n">
        <v>26742817</v>
      </c>
      <c r="C4030" s="4" t="inlineStr">
        <is>
          <t>LIMPEZA FINA</t>
        </is>
      </c>
      <c r="D4030" s="4" t="inlineStr">
        <is>
          <t>-</t>
        </is>
      </c>
      <c r="E4030" s="4" t="inlineStr">
        <is>
          <t>26º PAV.</t>
        </is>
      </c>
      <c r="F4030" s="119" t="n">
        <v>47046</v>
      </c>
      <c r="G4030" s="119" t="n">
        <v>47056</v>
      </c>
      <c r="H4030" s="119" t="n">
        <v>46293</v>
      </c>
      <c r="I4030" s="4" t="n">
        <v>0</v>
      </c>
      <c r="J4030" s="4" t="n">
        <v>0</v>
      </c>
      <c r="K4030" s="4" t="n">
        <v>0</v>
      </c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B4031" s="4" t="n">
        <v>26742779</v>
      </c>
      <c r="C4031" s="4" t="inlineStr">
        <is>
          <t>PINTURA 3º DEMÃO</t>
        </is>
      </c>
      <c r="D4031" s="4" t="inlineStr">
        <is>
          <t>-</t>
        </is>
      </c>
      <c r="E4031" s="4" t="inlineStr">
        <is>
          <t>27º PAV</t>
        </is>
      </c>
      <c r="F4031" s="119" t="n">
        <v>47046</v>
      </c>
      <c r="G4031" s="119" t="n">
        <v>47056</v>
      </c>
      <c r="H4031" s="119" t="n">
        <v>46293</v>
      </c>
      <c r="I4031" s="4" t="n">
        <v>0</v>
      </c>
      <c r="J4031" s="4" t="n">
        <v>0</v>
      </c>
      <c r="K4031" s="4" t="n">
        <v>0</v>
      </c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B4032" s="4" t="n">
        <v>26742736</v>
      </c>
      <c r="C4032" s="4" t="inlineStr">
        <is>
          <t>METAIS</t>
        </is>
      </c>
      <c r="D4032" s="4" t="inlineStr">
        <is>
          <t>-</t>
        </is>
      </c>
      <c r="E4032" s="4" t="inlineStr">
        <is>
          <t>28º PAV - 1º N.COB</t>
        </is>
      </c>
      <c r="F4032" s="119" t="n">
        <v>47046</v>
      </c>
      <c r="G4032" s="119" t="n">
        <v>47056</v>
      </c>
      <c r="H4032" s="119" t="n">
        <v>46293</v>
      </c>
      <c r="I4032" s="4" t="n">
        <v>0</v>
      </c>
      <c r="J4032" s="4" t="n">
        <v>0</v>
      </c>
      <c r="K4032" s="4" t="n">
        <v>0</v>
      </c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B4033" s="4" t="n">
        <v>26742758</v>
      </c>
      <c r="C4033" s="4" t="inlineStr">
        <is>
          <t>ACABAMENTOS ELÉTRICOS</t>
        </is>
      </c>
      <c r="D4033" s="4" t="inlineStr">
        <is>
          <t>-</t>
        </is>
      </c>
      <c r="E4033" s="4" t="inlineStr">
        <is>
          <t>28º PAV - 1º N.COB</t>
        </is>
      </c>
      <c r="F4033" s="119" t="n">
        <v>47046</v>
      </c>
      <c r="G4033" s="119" t="n">
        <v>47056</v>
      </c>
      <c r="H4033" s="119" t="n">
        <v>46293</v>
      </c>
      <c r="I4033" s="4" t="n">
        <v>0</v>
      </c>
      <c r="J4033" s="4" t="n">
        <v>0</v>
      </c>
      <c r="K4033" s="4" t="n">
        <v>0</v>
      </c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B4034" s="4" t="n">
        <v>26742698</v>
      </c>
      <c r="C4034" s="4" t="inlineStr">
        <is>
          <t>PINTURA 2º DEMÃO</t>
        </is>
      </c>
      <c r="D4034" s="4" t="inlineStr">
        <is>
          <t>-</t>
        </is>
      </c>
      <c r="E4034" s="4" t="inlineStr">
        <is>
          <t>29º PAV - 2º N.COB</t>
        </is>
      </c>
      <c r="F4034" s="119" t="n">
        <v>47046</v>
      </c>
      <c r="G4034" s="119" t="n">
        <v>47056</v>
      </c>
      <c r="H4034" s="119" t="n">
        <v>46293</v>
      </c>
      <c r="I4034" s="4" t="n">
        <v>0</v>
      </c>
      <c r="J4034" s="4" t="n">
        <v>0</v>
      </c>
      <c r="K4034" s="4" t="n">
        <v>0</v>
      </c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B4035" s="4" t="n">
        <v>26744493</v>
      </c>
      <c r="C4035" s="4" t="inlineStr">
        <is>
          <t>PINTURA</t>
        </is>
      </c>
      <c r="D4035" s="4" t="inlineStr">
        <is>
          <t>-</t>
        </is>
      </c>
      <c r="E4035" s="4" t="inlineStr">
        <is>
          <t>3º PV. PILOTIS - QUADRA BEACH TENIS E PLAYGROUND</t>
        </is>
      </c>
      <c r="F4035" s="119" t="n">
        <v>47050</v>
      </c>
      <c r="G4035" s="119" t="n">
        <v>47064</v>
      </c>
      <c r="H4035" s="119" t="n">
        <v>46293</v>
      </c>
      <c r="I4035" s="4" t="n">
        <v>0</v>
      </c>
      <c r="J4035" s="4" t="n">
        <v>0</v>
      </c>
      <c r="K4035" s="4" t="n">
        <v>0</v>
      </c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B4036" s="4" t="n">
        <v>26743181</v>
      </c>
      <c r="C4036" s="4" t="inlineStr">
        <is>
          <t>LIMPEZA GROSSA</t>
        </is>
      </c>
      <c r="D4036" s="4" t="inlineStr">
        <is>
          <t>-</t>
        </is>
      </c>
      <c r="E4036" s="4" t="inlineStr">
        <is>
          <t>16º PAV.</t>
        </is>
      </c>
      <c r="F4036" s="119" t="n">
        <v>47051</v>
      </c>
      <c r="G4036" s="119" t="n">
        <v>47060</v>
      </c>
      <c r="H4036" s="119" t="n">
        <v>46293</v>
      </c>
      <c r="I4036" s="4" t="n">
        <v>0</v>
      </c>
      <c r="J4036" s="4" t="n">
        <v>0</v>
      </c>
      <c r="K4036" s="4" t="n">
        <v>0</v>
      </c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B4037" s="4" t="n">
        <v>30433020</v>
      </c>
      <c r="C4037" s="4" t="inlineStr">
        <is>
          <t>VISTORIA APTOS</t>
        </is>
      </c>
      <c r="D4037" s="4" t="inlineStr">
        <is>
          <t>-</t>
        </is>
      </c>
      <c r="E4037" s="4" t="inlineStr">
        <is>
          <t>25º PAV.</t>
        </is>
      </c>
      <c r="F4037" s="119" t="n">
        <v>47057</v>
      </c>
      <c r="G4037" s="119" t="n">
        <v>47066</v>
      </c>
      <c r="H4037" s="119" t="n">
        <v>46293</v>
      </c>
      <c r="I4037" s="4" t="n">
        <v>0</v>
      </c>
      <c r="J4037" s="4" t="n">
        <v>0</v>
      </c>
      <c r="K4037" s="4" t="n">
        <v>0</v>
      </c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B4038" s="4" t="n">
        <v>26742819</v>
      </c>
      <c r="C4038" s="4" t="inlineStr">
        <is>
          <t>CHECKLIST</t>
        </is>
      </c>
      <c r="D4038" s="4" t="inlineStr">
        <is>
          <t>-</t>
        </is>
      </c>
      <c r="E4038" s="4" t="inlineStr">
        <is>
          <t>26º PAV.</t>
        </is>
      </c>
      <c r="F4038" s="119" t="n">
        <v>47057</v>
      </c>
      <c r="G4038" s="119" t="n">
        <v>47066</v>
      </c>
      <c r="H4038" s="119" t="n">
        <v>46293</v>
      </c>
      <c r="I4038" s="4" t="n">
        <v>0</v>
      </c>
      <c r="J4038" s="4" t="n">
        <v>0</v>
      </c>
      <c r="K4038" s="4" t="n">
        <v>0</v>
      </c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B4039" s="4" t="n">
        <v>26742780</v>
      </c>
      <c r="C4039" s="4" t="inlineStr">
        <is>
          <t>LIMPEZA FINA</t>
        </is>
      </c>
      <c r="D4039" s="4" t="inlineStr">
        <is>
          <t>-</t>
        </is>
      </c>
      <c r="E4039" s="4" t="inlineStr">
        <is>
          <t>27º PAV</t>
        </is>
      </c>
      <c r="F4039" s="119" t="n">
        <v>47057</v>
      </c>
      <c r="G4039" s="119" t="n">
        <v>47066</v>
      </c>
      <c r="H4039" s="119" t="n">
        <v>46293</v>
      </c>
      <c r="I4039" s="4" t="n">
        <v>0</v>
      </c>
      <c r="J4039" s="4" t="n">
        <v>0</v>
      </c>
      <c r="K4039" s="4" t="n">
        <v>0</v>
      </c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B4040" s="4" t="n">
        <v>26742742</v>
      </c>
      <c r="C4040" s="4" t="inlineStr">
        <is>
          <t>PINTURA 3º DEMÃO</t>
        </is>
      </c>
      <c r="D4040" s="4" t="inlineStr">
        <is>
          <t>-</t>
        </is>
      </c>
      <c r="E4040" s="4" t="inlineStr">
        <is>
          <t>28º PAV - 1º N.COB</t>
        </is>
      </c>
      <c r="F4040" s="119" t="n">
        <v>47057</v>
      </c>
      <c r="G4040" s="119" t="n">
        <v>47066</v>
      </c>
      <c r="H4040" s="119" t="n">
        <v>46293</v>
      </c>
      <c r="I4040" s="4" t="n">
        <v>0</v>
      </c>
      <c r="J4040" s="4" t="n">
        <v>0</v>
      </c>
      <c r="K4040" s="4" t="n">
        <v>0</v>
      </c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B4041" s="4" t="n">
        <v>26742699</v>
      </c>
      <c r="C4041" s="4" t="inlineStr">
        <is>
          <t>METAIS</t>
        </is>
      </c>
      <c r="D4041" s="4" t="inlineStr">
        <is>
          <t>-</t>
        </is>
      </c>
      <c r="E4041" s="4" t="inlineStr">
        <is>
          <t>29º PAV - 2º N.COB</t>
        </is>
      </c>
      <c r="F4041" s="119" t="n">
        <v>47057</v>
      </c>
      <c r="G4041" s="119" t="n">
        <v>47066</v>
      </c>
      <c r="H4041" s="119" t="n">
        <v>46293</v>
      </c>
      <c r="I4041" s="4" t="n">
        <v>0</v>
      </c>
      <c r="J4041" s="4" t="n">
        <v>0</v>
      </c>
      <c r="K4041" s="4" t="n">
        <v>0</v>
      </c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B4042" s="4" t="n">
        <v>26742721</v>
      </c>
      <c r="C4042" s="4" t="inlineStr">
        <is>
          <t>ACABAMENTOS ELÉTRICOS</t>
        </is>
      </c>
      <c r="D4042" s="4" t="inlineStr">
        <is>
          <t>-</t>
        </is>
      </c>
      <c r="E4042" s="4" t="inlineStr">
        <is>
          <t>29º PAV - 2º N.COB</t>
        </is>
      </c>
      <c r="F4042" s="119" t="n">
        <v>47057</v>
      </c>
      <c r="G4042" s="119" t="n">
        <v>47066</v>
      </c>
      <c r="H4042" s="119" t="n">
        <v>46293</v>
      </c>
      <c r="I4042" s="4" t="n">
        <v>0</v>
      </c>
      <c r="J4042" s="4" t="n">
        <v>0</v>
      </c>
      <c r="K4042" s="4" t="n">
        <v>0</v>
      </c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B4043" s="4" t="n">
        <v>26743179</v>
      </c>
      <c r="C4043" s="4" t="inlineStr">
        <is>
          <t>PINTURA 2º DEMÃO</t>
        </is>
      </c>
      <c r="D4043" s="4" t="inlineStr">
        <is>
          <t>-</t>
        </is>
      </c>
      <c r="E4043" s="4" t="inlineStr">
        <is>
          <t>16º PAV.</t>
        </is>
      </c>
      <c r="F4043" s="119" t="n">
        <v>47063</v>
      </c>
      <c r="G4043" s="119" t="n">
        <v>47071</v>
      </c>
      <c r="H4043" s="119" t="n">
        <v>46293</v>
      </c>
      <c r="I4043" s="4" t="n">
        <v>0</v>
      </c>
      <c r="J4043" s="4" t="n">
        <v>0</v>
      </c>
      <c r="K4043" s="4" t="n">
        <v>0</v>
      </c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B4044" s="4" t="n">
        <v>26744536</v>
      </c>
      <c r="C4044" s="4" t="inlineStr">
        <is>
          <t>ACABAMENTOS ELÉTRICOS</t>
        </is>
      </c>
      <c r="D4044" s="4" t="inlineStr">
        <is>
          <t>-</t>
        </is>
      </c>
      <c r="E4044" s="4" t="inlineStr">
        <is>
          <t>3º PV. PILOTIS - QUADRA BEACH TENIS E PLAYGROUND</t>
        </is>
      </c>
      <c r="F4044" s="119" t="n">
        <v>47065</v>
      </c>
      <c r="G4044" s="119" t="n">
        <v>47071</v>
      </c>
      <c r="H4044" s="119" t="n">
        <v>46293</v>
      </c>
      <c r="I4044" s="4" t="n">
        <v>0</v>
      </c>
      <c r="J4044" s="4" t="n">
        <v>0</v>
      </c>
      <c r="K4044" s="4" t="n">
        <v>0</v>
      </c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B4045" s="4" t="n">
        <v>26744489</v>
      </c>
      <c r="C4045" s="4" t="inlineStr">
        <is>
          <t>PISO EMBORRACHADO</t>
        </is>
      </c>
      <c r="D4045" s="4" t="inlineStr">
        <is>
          <t>-</t>
        </is>
      </c>
      <c r="E4045" s="4" t="inlineStr">
        <is>
          <t>3º PV. PILOTIS - QUADRA BEACH TENIS E PLAYGROUND</t>
        </is>
      </c>
      <c r="F4045" s="119" t="n">
        <v>47067</v>
      </c>
      <c r="G4045" s="119" t="n">
        <v>47084</v>
      </c>
      <c r="H4045" s="119" t="n">
        <v>46293</v>
      </c>
      <c r="I4045" s="4" t="n">
        <v>0</v>
      </c>
      <c r="J4045" s="4" t="n">
        <v>0</v>
      </c>
      <c r="K4045" s="4" t="n">
        <v>0</v>
      </c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B4046" s="4" t="n">
        <v>30433021</v>
      </c>
      <c r="C4046" s="4" t="inlineStr">
        <is>
          <t>VISTORIA APTOS</t>
        </is>
      </c>
      <c r="D4046" s="4" t="inlineStr">
        <is>
          <t>-</t>
        </is>
      </c>
      <c r="E4046" s="4" t="inlineStr">
        <is>
          <t>26º PAV.</t>
        </is>
      </c>
      <c r="F4046" s="119" t="n">
        <v>47067</v>
      </c>
      <c r="G4046" s="119" t="n">
        <v>47079</v>
      </c>
      <c r="H4046" s="119" t="n">
        <v>46293</v>
      </c>
      <c r="I4046" s="4" t="n">
        <v>0</v>
      </c>
      <c r="J4046" s="4" t="n">
        <v>0</v>
      </c>
      <c r="K4046" s="4" t="n">
        <v>0</v>
      </c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B4047" s="4" t="n">
        <v>26742782</v>
      </c>
      <c r="C4047" s="4" t="inlineStr">
        <is>
          <t>CHECKLIST</t>
        </is>
      </c>
      <c r="D4047" s="4" t="inlineStr">
        <is>
          <t>-</t>
        </is>
      </c>
      <c r="E4047" s="4" t="inlineStr">
        <is>
          <t>27º PAV</t>
        </is>
      </c>
      <c r="F4047" s="119" t="n">
        <v>47067</v>
      </c>
      <c r="G4047" s="119" t="n">
        <v>47079</v>
      </c>
      <c r="H4047" s="119" t="n">
        <v>46293</v>
      </c>
      <c r="I4047" s="4" t="n">
        <v>0</v>
      </c>
      <c r="J4047" s="4" t="n">
        <v>0</v>
      </c>
      <c r="K4047" s="4" t="n">
        <v>0</v>
      </c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B4048" s="4" t="n">
        <v>26742743</v>
      </c>
      <c r="C4048" s="4" t="inlineStr">
        <is>
          <t>LIMPEZA FINA</t>
        </is>
      </c>
      <c r="D4048" s="4" t="inlineStr">
        <is>
          <t>-</t>
        </is>
      </c>
      <c r="E4048" s="4" t="inlineStr">
        <is>
          <t>28º PAV - 1º N.COB</t>
        </is>
      </c>
      <c r="F4048" s="119" t="n">
        <v>47067</v>
      </c>
      <c r="G4048" s="119" t="n">
        <v>47079</v>
      </c>
      <c r="H4048" s="119" t="n">
        <v>46293</v>
      </c>
      <c r="I4048" s="4" t="n">
        <v>0</v>
      </c>
      <c r="J4048" s="4" t="n">
        <v>0</v>
      </c>
      <c r="K4048" s="4" t="n">
        <v>0</v>
      </c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B4049" s="4" t="n">
        <v>26742705</v>
      </c>
      <c r="C4049" s="4" t="inlineStr">
        <is>
          <t>PINTURA 3º DEMÃO</t>
        </is>
      </c>
      <c r="D4049" s="4" t="inlineStr">
        <is>
          <t>-</t>
        </is>
      </c>
      <c r="E4049" s="4" t="inlineStr">
        <is>
          <t>29º PAV - 2º N.COB</t>
        </is>
      </c>
      <c r="F4049" s="119" t="n">
        <v>47067</v>
      </c>
      <c r="G4049" s="119" t="n">
        <v>47079</v>
      </c>
      <c r="H4049" s="119" t="n">
        <v>46293</v>
      </c>
      <c r="I4049" s="4" t="n">
        <v>0</v>
      </c>
      <c r="J4049" s="4" t="n">
        <v>0</v>
      </c>
      <c r="K4049" s="4" t="n">
        <v>0</v>
      </c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B4050" s="4" t="n">
        <v>26744571</v>
      </c>
      <c r="C4050" s="4" t="inlineStr">
        <is>
          <t>LIMPEZA FINA</t>
        </is>
      </c>
      <c r="D4050" s="4" t="inlineStr">
        <is>
          <t>-</t>
        </is>
      </c>
      <c r="E4050" s="4" t="inlineStr">
        <is>
          <t>3º PV. PILOTIS - QUADRA BEACH TENIS E PLAYGROUND</t>
        </is>
      </c>
      <c r="F4050" s="119" t="n">
        <v>47073</v>
      </c>
      <c r="G4050" s="119" t="n">
        <v>47080</v>
      </c>
      <c r="H4050" s="119" t="n">
        <v>46293</v>
      </c>
      <c r="I4050" s="4" t="n">
        <v>0</v>
      </c>
      <c r="J4050" s="4" t="n">
        <v>0</v>
      </c>
      <c r="K4050" s="4" t="n">
        <v>0</v>
      </c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B4051" s="4" t="n">
        <v>26743180</v>
      </c>
      <c r="C4051" s="4" t="inlineStr">
        <is>
          <t>METAIS</t>
        </is>
      </c>
      <c r="D4051" s="4" t="inlineStr">
        <is>
          <t>-</t>
        </is>
      </c>
      <c r="E4051" s="4" t="inlineStr">
        <is>
          <t>16º PAV.</t>
        </is>
      </c>
      <c r="F4051" s="119" t="n">
        <v>47073</v>
      </c>
      <c r="G4051" s="119" t="n">
        <v>47084</v>
      </c>
      <c r="H4051" s="119" t="n">
        <v>46293</v>
      </c>
      <c r="I4051" s="4" t="n">
        <v>0</v>
      </c>
      <c r="J4051" s="4" t="n">
        <v>0</v>
      </c>
      <c r="K4051" s="4" t="n">
        <v>0</v>
      </c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B4052" s="4" t="n">
        <v>26743202</v>
      </c>
      <c r="C4052" s="4" t="inlineStr">
        <is>
          <t>ACABAMENTOS ELÉTRICOS</t>
        </is>
      </c>
      <c r="D4052" s="4" t="inlineStr">
        <is>
          <t>-</t>
        </is>
      </c>
      <c r="E4052" s="4" t="inlineStr">
        <is>
          <t>16º PAV.</t>
        </is>
      </c>
      <c r="F4052" s="119" t="n">
        <v>47073</v>
      </c>
      <c r="G4052" s="119" t="n">
        <v>47084</v>
      </c>
      <c r="H4052" s="119" t="n">
        <v>46293</v>
      </c>
      <c r="I4052" s="4" t="n">
        <v>0</v>
      </c>
      <c r="J4052" s="4" t="n">
        <v>0</v>
      </c>
      <c r="K4052" s="4" t="n">
        <v>0</v>
      </c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B4053" s="4" t="n">
        <v>30433022</v>
      </c>
      <c r="C4053" s="4" t="inlineStr">
        <is>
          <t>VISTORIA APTOS</t>
        </is>
      </c>
      <c r="D4053" s="4" t="inlineStr">
        <is>
          <t>-</t>
        </is>
      </c>
      <c r="E4053" s="4" t="inlineStr">
        <is>
          <t>27º PAV</t>
        </is>
      </c>
      <c r="F4053" s="119" t="n">
        <v>47080</v>
      </c>
      <c r="G4053" s="119" t="n">
        <v>47088</v>
      </c>
      <c r="H4053" s="119" t="n">
        <v>46293</v>
      </c>
      <c r="I4053" s="4" t="n">
        <v>0</v>
      </c>
      <c r="J4053" s="4" t="n">
        <v>0</v>
      </c>
      <c r="K4053" s="4" t="n">
        <v>0</v>
      </c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B4054" s="4" t="n">
        <v>26742745</v>
      </c>
      <c r="C4054" s="4" t="inlineStr">
        <is>
          <t>CHECKLIST</t>
        </is>
      </c>
      <c r="D4054" s="4" t="inlineStr">
        <is>
          <t>-</t>
        </is>
      </c>
      <c r="E4054" s="4" t="inlineStr">
        <is>
          <t>28º PAV - 1º N.COB</t>
        </is>
      </c>
      <c r="F4054" s="119" t="n">
        <v>47080</v>
      </c>
      <c r="G4054" s="119" t="n">
        <v>47088</v>
      </c>
      <c r="H4054" s="119" t="n">
        <v>46293</v>
      </c>
      <c r="I4054" s="4" t="n">
        <v>0</v>
      </c>
      <c r="J4054" s="4" t="n">
        <v>0</v>
      </c>
      <c r="K4054" s="4" t="n">
        <v>0</v>
      </c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B4055" s="4" t="n">
        <v>26742706</v>
      </c>
      <c r="C4055" s="4" t="inlineStr">
        <is>
          <t>LIMPEZA FINA</t>
        </is>
      </c>
      <c r="D4055" s="4" t="inlineStr">
        <is>
          <t>-</t>
        </is>
      </c>
      <c r="E4055" s="4" t="inlineStr">
        <is>
          <t>29º PAV - 2º N.COB</t>
        </is>
      </c>
      <c r="F4055" s="119" t="n">
        <v>47080</v>
      </c>
      <c r="G4055" s="119" t="n">
        <v>47088</v>
      </c>
      <c r="H4055" s="119" t="n">
        <v>46293</v>
      </c>
      <c r="I4055" s="4" t="n">
        <v>0</v>
      </c>
      <c r="J4055" s="4" t="n">
        <v>0</v>
      </c>
      <c r="K4055" s="4" t="n">
        <v>0</v>
      </c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B4056" s="4" t="n">
        <v>26743186</v>
      </c>
      <c r="C4056" s="4" t="inlineStr">
        <is>
          <t>PINTURA 3º DEMÃO</t>
        </is>
      </c>
      <c r="D4056" s="4" t="inlineStr">
        <is>
          <t>-</t>
        </is>
      </c>
      <c r="E4056" s="4" t="inlineStr">
        <is>
          <t>16º PAV.</t>
        </is>
      </c>
      <c r="F4056" s="119" t="n">
        <v>47085</v>
      </c>
      <c r="G4056" s="119" t="n">
        <v>47093</v>
      </c>
      <c r="H4056" s="119" t="n">
        <v>46293</v>
      </c>
      <c r="I4056" s="4" t="n">
        <v>0</v>
      </c>
      <c r="J4056" s="4" t="n">
        <v>0</v>
      </c>
      <c r="K4056" s="4" t="n">
        <v>0</v>
      </c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B4057" s="4" t="n">
        <v>30433023</v>
      </c>
      <c r="C4057" s="4" t="inlineStr">
        <is>
          <t>VISTORIA APTOS</t>
        </is>
      </c>
      <c r="D4057" s="4" t="inlineStr">
        <is>
          <t>-</t>
        </is>
      </c>
      <c r="E4057" s="4" t="inlineStr">
        <is>
          <t>28º PAV - 1º N.COB</t>
        </is>
      </c>
      <c r="F4057" s="119" t="n">
        <v>47091</v>
      </c>
      <c r="G4057" s="119" t="n">
        <v>47100</v>
      </c>
      <c r="H4057" s="119" t="n">
        <v>46293</v>
      </c>
      <c r="I4057" s="4" t="n">
        <v>0</v>
      </c>
      <c r="J4057" s="4" t="n">
        <v>0</v>
      </c>
      <c r="K4057" s="4" t="n">
        <v>0</v>
      </c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B4058" s="4" t="n">
        <v>26742708</v>
      </c>
      <c r="C4058" s="4" t="inlineStr">
        <is>
          <t>CHECKLIST</t>
        </is>
      </c>
      <c r="D4058" s="4" t="inlineStr">
        <is>
          <t>-</t>
        </is>
      </c>
      <c r="E4058" s="4" t="inlineStr">
        <is>
          <t>29º PAV - 2º N.COB</t>
        </is>
      </c>
      <c r="F4058" s="119" t="n">
        <v>47091</v>
      </c>
      <c r="G4058" s="119" t="n">
        <v>47100</v>
      </c>
      <c r="H4058" s="119" t="n">
        <v>46293</v>
      </c>
      <c r="I4058" s="4" t="n">
        <v>0</v>
      </c>
      <c r="J4058" s="4" t="n">
        <v>0</v>
      </c>
      <c r="K4058" s="4" t="n">
        <v>0</v>
      </c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B4059" s="4" t="n">
        <v>33806596</v>
      </c>
      <c r="C4059" s="4" t="inlineStr">
        <is>
          <t>ENTREGA SÍNDICO</t>
        </is>
      </c>
      <c r="D4059" s="4" t="inlineStr">
        <is>
          <t>-</t>
        </is>
      </c>
      <c r="E4059" s="4" t="inlineStr">
        <is>
          <t>GERAL</t>
        </is>
      </c>
      <c r="F4059" s="119" t="n">
        <v>47092</v>
      </c>
      <c r="G4059" s="119" t="n">
        <v>47136</v>
      </c>
      <c r="H4059" s="119" t="n">
        <v>46293</v>
      </c>
      <c r="I4059" s="4" t="n">
        <v>0</v>
      </c>
      <c r="J4059" s="4" t="n">
        <v>0</v>
      </c>
      <c r="K4059" s="4" t="n">
        <v>0</v>
      </c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B4060" s="4" t="n">
        <v>26743187</v>
      </c>
      <c r="C4060" s="4" t="inlineStr">
        <is>
          <t>LIMPEZA FINA</t>
        </is>
      </c>
      <c r="D4060" s="4" t="inlineStr">
        <is>
          <t>-</t>
        </is>
      </c>
      <c r="E4060" s="4" t="inlineStr">
        <is>
          <t>16º PAV.</t>
        </is>
      </c>
      <c r="F4060" s="119" t="n">
        <v>47094</v>
      </c>
      <c r="G4060" s="119" t="n">
        <v>47105</v>
      </c>
      <c r="H4060" s="119" t="n">
        <v>46293</v>
      </c>
      <c r="I4060" s="4" t="n">
        <v>0</v>
      </c>
      <c r="J4060" s="4" t="n">
        <v>0</v>
      </c>
      <c r="K4060" s="4" t="n">
        <v>0</v>
      </c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B4061" s="4" t="n">
        <v>30433024</v>
      </c>
      <c r="C4061" s="4" t="inlineStr">
        <is>
          <t>VISTORIA APTOS</t>
        </is>
      </c>
      <c r="D4061" s="4" t="inlineStr">
        <is>
          <t>-</t>
        </is>
      </c>
      <c r="E4061" s="4" t="inlineStr">
        <is>
          <t>29º PAV - 2º N.COB</t>
        </is>
      </c>
      <c r="F4061" s="119" t="n">
        <v>47101</v>
      </c>
      <c r="G4061" s="119" t="n">
        <v>47109</v>
      </c>
      <c r="H4061" s="119" t="n">
        <v>46293</v>
      </c>
      <c r="I4061" s="4" t="n">
        <v>0</v>
      </c>
      <c r="J4061" s="4" t="n">
        <v>0</v>
      </c>
      <c r="K4061" s="4" t="n">
        <v>0</v>
      </c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B4062" s="4" t="n">
        <v>26743189</v>
      </c>
      <c r="C4062" s="4" t="inlineStr">
        <is>
          <t>CHECKLIST</t>
        </is>
      </c>
      <c r="D4062" s="4" t="inlineStr">
        <is>
          <t>-</t>
        </is>
      </c>
      <c r="E4062" s="4" t="inlineStr">
        <is>
          <t>16º PAV.</t>
        </is>
      </c>
      <c r="F4062" s="119" t="n">
        <v>47106</v>
      </c>
      <c r="G4062" s="119" t="n">
        <v>47128</v>
      </c>
      <c r="H4062" s="119" t="n">
        <v>46293</v>
      </c>
      <c r="I4062" s="4" t="n">
        <v>0</v>
      </c>
      <c r="J4062" s="4" t="n">
        <v>0</v>
      </c>
      <c r="K4062" s="4" t="n">
        <v>0</v>
      </c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B4063" s="4" t="n">
        <v>30433011</v>
      </c>
      <c r="C4063" s="4" t="inlineStr">
        <is>
          <t>VISTORIA APTOS</t>
        </is>
      </c>
      <c r="D4063" s="4" t="inlineStr">
        <is>
          <t>-</t>
        </is>
      </c>
      <c r="E4063" s="4" t="inlineStr">
        <is>
          <t>16º PAV.</t>
        </is>
      </c>
      <c r="F4063" s="119" t="n">
        <v>47129</v>
      </c>
      <c r="G4063" s="119" t="n">
        <v>47137</v>
      </c>
      <c r="H4063" s="119" t="n">
        <v>46293</v>
      </c>
      <c r="I4063" s="4" t="n">
        <v>0</v>
      </c>
      <c r="J4063" s="4" t="n">
        <v>0</v>
      </c>
      <c r="K4063" s="4" t="n">
        <v>0</v>
      </c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20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0">
        <f>COUNTIF('CURVA PREVISION'!$I$2:$KZ$2,"??/??/????")+COUNT('CURVA PREVISION'!$I$2:$KZ$2)</f>
        <v/>
      </c>
    </row>
    <row r="3">
      <c r="C3" s="116" t="inlineStr">
        <is>
          <t>índice do mês →</t>
        </is>
      </c>
      <c r="D3" s="121">
        <f>IF($B$2="","",(YEAR(D4)-YEAR($B$2))*12+MONTH(D4)-MONTH($B$2))</f>
        <v/>
      </c>
      <c r="E3" s="121">
        <f>IF($B$2="","",(YEAR(E4)-YEAR($B$2))*12+MONTH(E4)-MONTH($B$2))</f>
        <v/>
      </c>
      <c r="F3" s="121">
        <f>IF($B$2="","",(YEAR(F4)-YEAR($B$2))*12+MONTH(F4)-MONTH($B$2))</f>
        <v/>
      </c>
      <c r="G3" s="121">
        <f>IF($B$2="","",(YEAR(G4)-YEAR($B$2))*12+MONTH(G4)-MONTH($B$2))</f>
        <v/>
      </c>
      <c r="H3" s="121">
        <f>IF($B$2="","",(YEAR(H4)-YEAR($B$2))*12+MONTH(H4)-MONTH($B$2))</f>
        <v/>
      </c>
      <c r="I3" s="121">
        <f>IF($B$2="","",(YEAR(I4)-YEAR($B$2))*12+MONTH(I4)-MONTH($B$2))</f>
        <v/>
      </c>
      <c r="J3" s="121">
        <f>IF($B$2="","",(YEAR(J4)-YEAR($B$2))*12+MONTH(J4)-MONTH($B$2))</f>
        <v/>
      </c>
      <c r="K3" s="121">
        <f>IF($B$2="","",(YEAR(K4)-YEAR($B$2))*12+MONTH(K4)-MONTH($B$2))</f>
        <v/>
      </c>
      <c r="L3" s="121">
        <f>IF($B$2="","",(YEAR(L4)-YEAR($B$2))*12+MONTH(L4)-MONTH($B$2))</f>
        <v/>
      </c>
      <c r="M3" s="121">
        <f>IF($B$2="","",(YEAR(M4)-YEAR($B$2))*12+MONTH(M4)-MONTH($B$2))</f>
        <v/>
      </c>
      <c r="N3" s="121">
        <f>IF($B$2="","",(YEAR(N4)-YEAR($B$2))*12+MONTH(N4)-MONTH($B$2))</f>
        <v/>
      </c>
      <c r="O3" s="121">
        <f>IF($B$2="","",(YEAR(O4)-YEAR($B$2))*12+MONTH(O4)-MONTH($B$2))</f>
        <v/>
      </c>
      <c r="P3" s="121">
        <f>IF($B$2="","",(YEAR(P4)-YEAR($B$2))*12+MONTH(P4)-MONTH($B$2))</f>
        <v/>
      </c>
      <c r="Q3" s="121">
        <f>IF($B$2="","",(YEAR(Q4)-YEAR($B$2))*12+MONTH(Q4)-MONTH($B$2))</f>
        <v/>
      </c>
      <c r="R3" s="121">
        <f>IF($B$2="","",(YEAR(R4)-YEAR($B$2))*12+MONTH(R4)-MONTH($B$2))</f>
        <v/>
      </c>
      <c r="S3" s="121">
        <f>IF($B$2="","",(YEAR(S4)-YEAR($B$2))*12+MONTH(S4)-MONTH($B$2))</f>
        <v/>
      </c>
      <c r="T3" s="121">
        <f>IF($B$2="","",(YEAR(T4)-YEAR($B$2))*12+MONTH(T4)-MONTH($B$2))</f>
        <v/>
      </c>
      <c r="U3" s="121">
        <f>IF($B$2="","",(YEAR(U4)-YEAR($B$2))*12+MONTH(U4)-MONTH($B$2))</f>
        <v/>
      </c>
      <c r="V3" s="121">
        <f>IF($B$2="","",(YEAR(V4)-YEAR($B$2))*12+MONTH(V4)-MONTH($B$2))</f>
        <v/>
      </c>
      <c r="W3" s="121">
        <f>IF($B$2="","",(YEAR(W4)-YEAR($B$2))*12+MONTH(W4)-MONTH($B$2))</f>
        <v/>
      </c>
      <c r="X3" s="121">
        <f>IF($B$2="","",(YEAR(X4)-YEAR($B$2))*12+MONTH(X4)-MONTH($B$2))</f>
        <v/>
      </c>
      <c r="Y3" s="121">
        <f>IF($B$2="","",(YEAR(Y4)-YEAR($B$2))*12+MONTH(Y4)-MONTH($B$2))</f>
        <v/>
      </c>
      <c r="Z3" s="121">
        <f>IF($B$2="","",(YEAR(Z4)-YEAR($B$2))*12+MONTH(Z4)-MONTH($B$2))</f>
        <v/>
      </c>
      <c r="AA3" s="121">
        <f>IF($B$2="","",(YEAR(AA4)-YEAR($B$2))*12+MONTH(AA4)-MONTH($B$2))</f>
        <v/>
      </c>
      <c r="AB3" s="121">
        <f>IF($B$2="","",(YEAR(AB4)-YEAR($B$2))*12+MONTH(AB4)-MONTH($B$2))</f>
        <v/>
      </c>
      <c r="AC3" s="121">
        <f>IF($B$2="","",(YEAR(AC4)-YEAR($B$2))*12+MONTH(AC4)-MONTH($B$2))</f>
        <v/>
      </c>
      <c r="AD3" s="121">
        <f>IF($B$2="","",(YEAR(AD4)-YEAR($B$2))*12+MONTH(AD4)-MONTH($B$2))</f>
        <v/>
      </c>
      <c r="AE3" s="121">
        <f>IF($B$2="","",(YEAR(AE4)-YEAR($B$2))*12+MONTH(AE4)-MONTH($B$2))</f>
        <v/>
      </c>
      <c r="AF3" s="121">
        <f>IF($B$2="","",(YEAR(AF4)-YEAR($B$2))*12+MONTH(AF4)-MONTH($B$2))</f>
        <v/>
      </c>
      <c r="AG3" s="121">
        <f>IF($B$2="","",(YEAR(AG4)-YEAR($B$2))*12+MONTH(AG4)-MONTH($B$2))</f>
        <v/>
      </c>
      <c r="AH3" s="121">
        <f>IF($B$2="","",(YEAR(AH4)-YEAR($B$2))*12+MONTH(AH4)-MONTH($B$2))</f>
        <v/>
      </c>
      <c r="AI3" s="121">
        <f>IF($B$2="","",(YEAR(AI4)-YEAR($B$2))*12+MONTH(AI4)-MONTH($B$2))</f>
        <v/>
      </c>
      <c r="AJ3" s="121">
        <f>IF($B$2="","",(YEAR(AJ4)-YEAR($B$2))*12+MONTH(AJ4)-MONTH($B$2))</f>
        <v/>
      </c>
      <c r="AK3" s="121">
        <f>IF($B$2="","",(YEAR(AK4)-YEAR($B$2))*12+MONTH(AK4)-MONTH($B$2))</f>
        <v/>
      </c>
      <c r="AL3" s="121">
        <f>IF($B$2="","",(YEAR(AL4)-YEAR($B$2))*12+MONTH(AL4)-MONTH($B$2))</f>
        <v/>
      </c>
      <c r="AM3" s="121">
        <f>IF($B$2="","",(YEAR(AM4)-YEAR($B$2))*12+MONTH(AM4)-MONTH($B$2))</f>
        <v/>
      </c>
      <c r="AN3" s="121">
        <f>IF($B$2="","",(YEAR(AN4)-YEAR($B$2))*12+MONTH(AN4)-MONTH($B$2))</f>
        <v/>
      </c>
      <c r="AO3" s="121">
        <f>IF($B$2="","",(YEAR(AO4)-YEAR($B$2))*12+MONTH(AO4)-MONTH($B$2))</f>
        <v/>
      </c>
      <c r="AP3" s="121">
        <f>IF($B$2="","",(YEAR(AP4)-YEAR($B$2))*12+MONTH(AP4)-MONTH($B$2))</f>
        <v/>
      </c>
      <c r="AQ3" s="121">
        <f>IF($B$2="","",(YEAR(AQ4)-YEAR($B$2))*12+MONTH(AQ4)-MONTH($B$2))</f>
        <v/>
      </c>
      <c r="AR3" s="121">
        <f>IF($B$2="","",(YEAR(AR4)-YEAR($B$2))*12+MONTH(AR4)-MONTH($B$2))</f>
        <v/>
      </c>
      <c r="AS3" s="121">
        <f>IF($B$2="","",(YEAR(AS4)-YEAR($B$2))*12+MONTH(AS4)-MONTH($B$2))</f>
        <v/>
      </c>
      <c r="AT3" s="121">
        <f>IF($B$2="","",(YEAR(AT4)-YEAR($B$2))*12+MONTH(AT4)-MONTH($B$2))</f>
        <v/>
      </c>
      <c r="AU3" s="121">
        <f>IF($B$2="","",(YEAR(AU4)-YEAR($B$2))*12+MONTH(AU4)-MONTH($B$2))</f>
        <v/>
      </c>
      <c r="AV3" s="121">
        <f>IF($B$2="","",(YEAR(AV4)-YEAR($B$2))*12+MONTH(AV4)-MONTH($B$2))</f>
        <v/>
      </c>
      <c r="AW3" s="121">
        <f>IF($B$2="","",(YEAR(AW4)-YEAR($B$2))*12+MONTH(AW4)-MONTH($B$2))</f>
        <v/>
      </c>
      <c r="AX3" s="121">
        <f>IF($B$2="","",(YEAR(AX4)-YEAR($B$2))*12+MONTH(AX4)-MONTH($B$2))</f>
        <v/>
      </c>
      <c r="AY3" s="121">
        <f>IF($B$2="","",(YEAR(AY4)-YEAR($B$2))*12+MONTH(AY4)-MONTH($B$2))</f>
        <v/>
      </c>
      <c r="AZ3" s="121">
        <f>IF($B$2="","",(YEAR(AZ4)-YEAR($B$2))*12+MONTH(AZ4)-MONTH($B$2))</f>
        <v/>
      </c>
      <c r="BA3" s="121">
        <f>IF($B$2="","",(YEAR(BA4)-YEAR($B$2))*12+MONTH(BA4)-MONTH($B$2))</f>
        <v/>
      </c>
      <c r="BB3" s="121">
        <f>IF($B$2="","",(YEAR(BB4)-YEAR($B$2))*12+MONTH(BB4)-MONTH($B$2))</f>
        <v/>
      </c>
      <c r="BC3" s="121">
        <f>IF($B$2="","",(YEAR(BC4)-YEAR($B$2))*12+MONTH(BC4)-MONTH($B$2))</f>
        <v/>
      </c>
      <c r="BD3" s="121">
        <f>IF($B$2="","",(YEAR(BD4)-YEAR($B$2))*12+MONTH(BD4)-MONTH($B$2))</f>
        <v/>
      </c>
      <c r="BE3" s="121">
        <f>IF($B$2="","",(YEAR(BE4)-YEAR($B$2))*12+MONTH(BE4)-MONTH($B$2))</f>
        <v/>
      </c>
      <c r="BF3" s="121">
        <f>IF($B$2="","",(YEAR(BF4)-YEAR($B$2))*12+MONTH(BF4)-MONTH($B$2))</f>
        <v/>
      </c>
      <c r="BG3" s="121">
        <f>IF($B$2="","",(YEAR(BG4)-YEAR($B$2))*12+MONTH(BG4)-MONTH($B$2))</f>
        <v/>
      </c>
      <c r="BH3" s="121">
        <f>IF($B$2="","",(YEAR(BH4)-YEAR($B$2))*12+MONTH(BH4)-MONTH($B$2))</f>
        <v/>
      </c>
      <c r="BI3" s="121">
        <f>IF($B$2="","",(YEAR(BI4)-YEAR($B$2))*12+MONTH(BI4)-MONTH($B$2))</f>
        <v/>
      </c>
      <c r="BJ3" s="121">
        <f>IF($B$2="","",(YEAR(BJ4)-YEAR($B$2))*12+MONTH(BJ4)-MONTH($B$2))</f>
        <v/>
      </c>
      <c r="BK3" s="121">
        <f>IF($B$2="","",(YEAR(BK4)-YEAR($B$2))*12+MONTH(BK4)-MONTH($B$2))</f>
        <v/>
      </c>
      <c r="BL3" s="121">
        <f>IF($B$2="","",(YEAR(BL4)-YEAR($B$2))*12+MONTH(BL4)-MONTH($B$2))</f>
        <v/>
      </c>
      <c r="BM3" s="121">
        <f>IF($B$2="","",(YEAR(BM4)-YEAR($B$2))*12+MONTH(BM4)-MONTH($B$2))</f>
        <v/>
      </c>
      <c r="BN3" s="121">
        <f>IF($B$2="","",(YEAR(BN4)-YEAR($B$2))*12+MONTH(BN4)-MONTH($B$2))</f>
        <v/>
      </c>
      <c r="BO3" s="121">
        <f>IF($B$2="","",(YEAR(BO4)-YEAR($B$2))*12+MONTH(BO4)-MONTH($B$2))</f>
        <v/>
      </c>
      <c r="BP3" s="121">
        <f>IF($B$2="","",(YEAR(BP4)-YEAR($B$2))*12+MONTH(BP4)-MONTH($B$2))</f>
        <v/>
      </c>
      <c r="BQ3" s="121">
        <f>IF($B$2="","",(YEAR(BQ4)-YEAR($B$2))*12+MONTH(BQ4)-MONTH($B$2))</f>
        <v/>
      </c>
      <c r="BR3" s="121">
        <f>IF($B$2="","",(YEAR(BR4)-YEAR($B$2))*12+MONTH(BR4)-MONTH($B$2))</f>
        <v/>
      </c>
      <c r="BS3" s="121">
        <f>IF($B$2="","",(YEAR(BS4)-YEAR($B$2))*12+MONTH(BS4)-MONTH($B$2))</f>
        <v/>
      </c>
      <c r="BT3" s="121">
        <f>IF($B$2="","",(YEAR(BT4)-YEAR($B$2))*12+MONTH(BT4)-MONTH($B$2))</f>
        <v/>
      </c>
      <c r="BU3" s="121">
        <f>IF($B$2="","",(YEAR(BU4)-YEAR($B$2))*12+MONTH(BU4)-MONTH($B$2))</f>
        <v/>
      </c>
      <c r="BV3" s="121">
        <f>IF($B$2="","",(YEAR(BV4)-YEAR($B$2))*12+MONTH(BV4)-MONTH($B$2))</f>
        <v/>
      </c>
      <c r="BW3" s="121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2">
        <f>'MODELO PARA BI'!H1</f>
        <v/>
      </c>
      <c r="E4" s="122">
        <f>'MODELO PARA BI'!I1</f>
        <v/>
      </c>
      <c r="F4" s="122">
        <f>'MODELO PARA BI'!J1</f>
        <v/>
      </c>
      <c r="G4" s="122">
        <f>'MODELO PARA BI'!K1</f>
        <v/>
      </c>
      <c r="H4" s="122">
        <f>'MODELO PARA BI'!L1</f>
        <v/>
      </c>
      <c r="I4" s="122">
        <f>'MODELO PARA BI'!M1</f>
        <v/>
      </c>
      <c r="J4" s="122">
        <f>'MODELO PARA BI'!N1</f>
        <v/>
      </c>
      <c r="K4" s="122">
        <f>'MODELO PARA BI'!O1</f>
        <v/>
      </c>
      <c r="L4" s="122">
        <f>'MODELO PARA BI'!P1</f>
        <v/>
      </c>
      <c r="M4" s="122">
        <f>'MODELO PARA BI'!Q1</f>
        <v/>
      </c>
      <c r="N4" s="122">
        <f>'MODELO PARA BI'!R1</f>
        <v/>
      </c>
      <c r="O4" s="122">
        <f>'MODELO PARA BI'!S1</f>
        <v/>
      </c>
      <c r="P4" s="122">
        <f>'MODELO PARA BI'!T1</f>
        <v/>
      </c>
      <c r="Q4" s="122">
        <f>'MODELO PARA BI'!U1</f>
        <v/>
      </c>
      <c r="R4" s="122">
        <f>'MODELO PARA BI'!V1</f>
        <v/>
      </c>
      <c r="S4" s="122">
        <f>'MODELO PARA BI'!W1</f>
        <v/>
      </c>
      <c r="T4" s="122">
        <f>'MODELO PARA BI'!X1</f>
        <v/>
      </c>
      <c r="U4" s="122">
        <f>'MODELO PARA BI'!Y1</f>
        <v/>
      </c>
      <c r="V4" s="122">
        <f>'MODELO PARA BI'!Z1</f>
        <v/>
      </c>
      <c r="W4" s="122">
        <f>'MODELO PARA BI'!AA1</f>
        <v/>
      </c>
      <c r="X4" s="122">
        <f>'MODELO PARA BI'!AB1</f>
        <v/>
      </c>
      <c r="Y4" s="122">
        <f>'MODELO PARA BI'!AC1</f>
        <v/>
      </c>
      <c r="Z4" s="122">
        <f>'MODELO PARA BI'!AD1</f>
        <v/>
      </c>
      <c r="AA4" s="122">
        <f>'MODELO PARA BI'!AE1</f>
        <v/>
      </c>
      <c r="AB4" s="122">
        <f>'MODELO PARA BI'!AF1</f>
        <v/>
      </c>
      <c r="AC4" s="122">
        <f>'MODELO PARA BI'!AG1</f>
        <v/>
      </c>
      <c r="AD4" s="122">
        <f>'MODELO PARA BI'!AH1</f>
        <v/>
      </c>
      <c r="AE4" s="122">
        <f>'MODELO PARA BI'!AI1</f>
        <v/>
      </c>
      <c r="AF4" s="122">
        <f>'MODELO PARA BI'!AJ1</f>
        <v/>
      </c>
      <c r="AG4" s="122">
        <f>'MODELO PARA BI'!AK1</f>
        <v/>
      </c>
      <c r="AH4" s="122">
        <f>'MODELO PARA BI'!AL1</f>
        <v/>
      </c>
      <c r="AI4" s="122">
        <f>'MODELO PARA BI'!AM1</f>
        <v/>
      </c>
      <c r="AJ4" s="122">
        <f>'MODELO PARA BI'!AN1</f>
        <v/>
      </c>
      <c r="AK4" s="122">
        <f>'MODELO PARA BI'!AO1</f>
        <v/>
      </c>
      <c r="AL4" s="122">
        <f>'MODELO PARA BI'!AP1</f>
        <v/>
      </c>
      <c r="AM4" s="122">
        <f>'MODELO PARA BI'!AQ1</f>
        <v/>
      </c>
      <c r="AN4" s="122">
        <f>'MODELO PARA BI'!AR1</f>
        <v/>
      </c>
      <c r="AO4" s="122">
        <f>'MODELO PARA BI'!AS1</f>
        <v/>
      </c>
      <c r="AP4" s="122">
        <f>'MODELO PARA BI'!AT1</f>
        <v/>
      </c>
      <c r="AQ4" s="122">
        <f>'MODELO PARA BI'!AU1</f>
        <v/>
      </c>
      <c r="AR4" s="122">
        <f>'MODELO PARA BI'!AV1</f>
        <v/>
      </c>
      <c r="AS4" s="122">
        <f>'MODELO PARA BI'!AW1</f>
        <v/>
      </c>
      <c r="AT4" s="122">
        <f>'MODELO PARA BI'!AX1</f>
        <v/>
      </c>
      <c r="AU4" s="122">
        <f>'MODELO PARA BI'!AY1</f>
        <v/>
      </c>
      <c r="AV4" s="122">
        <f>'MODELO PARA BI'!AZ1</f>
        <v/>
      </c>
      <c r="AW4" s="122">
        <f>'MODELO PARA BI'!BA1</f>
        <v/>
      </c>
      <c r="AX4" s="122">
        <f>'MODELO PARA BI'!BB1</f>
        <v/>
      </c>
      <c r="AY4" s="122">
        <f>'MODELO PARA BI'!BC1</f>
        <v/>
      </c>
      <c r="AZ4" s="122">
        <f>'MODELO PARA BI'!BD1</f>
        <v/>
      </c>
      <c r="BA4" s="122">
        <f>'MODELO PARA BI'!BE1</f>
        <v/>
      </c>
      <c r="BB4" s="122">
        <f>'MODELO PARA BI'!BF1</f>
        <v/>
      </c>
      <c r="BC4" s="122">
        <f>'MODELO PARA BI'!BG1</f>
        <v/>
      </c>
      <c r="BD4" s="122">
        <f>'MODELO PARA BI'!BH1</f>
        <v/>
      </c>
      <c r="BE4" s="122">
        <f>'MODELO PARA BI'!BI1</f>
        <v/>
      </c>
      <c r="BF4" s="122">
        <f>'MODELO PARA BI'!BJ1</f>
        <v/>
      </c>
      <c r="BG4" s="122">
        <f>'MODELO PARA BI'!BK1</f>
        <v/>
      </c>
      <c r="BH4" s="122">
        <f>'MODELO PARA BI'!BL1</f>
        <v/>
      </c>
      <c r="BI4" s="122">
        <f>'MODELO PARA BI'!BM1</f>
        <v/>
      </c>
      <c r="BJ4" s="122">
        <f>'MODELO PARA BI'!BN1</f>
        <v/>
      </c>
      <c r="BK4" s="122">
        <f>'MODELO PARA BI'!BO1</f>
        <v/>
      </c>
      <c r="BL4" s="122">
        <f>'MODELO PARA BI'!BP1</f>
        <v/>
      </c>
      <c r="BM4" s="122">
        <f>'MODELO PARA BI'!BQ1</f>
        <v/>
      </c>
      <c r="BN4" s="122">
        <f>'MODELO PARA BI'!BR1</f>
        <v/>
      </c>
      <c r="BO4" s="122">
        <f>'MODELO PARA BI'!BS1</f>
        <v/>
      </c>
      <c r="BP4" s="122">
        <f>'MODELO PARA BI'!BT1</f>
        <v/>
      </c>
      <c r="BQ4" s="122">
        <f>'MODELO PARA BI'!BU1</f>
        <v/>
      </c>
      <c r="BR4" s="122">
        <f>'MODELO PARA BI'!BV1</f>
        <v/>
      </c>
      <c r="BS4" s="122">
        <f>'MODELO PARA BI'!BW1</f>
        <v/>
      </c>
      <c r="BT4" s="122">
        <f>'MODELO PARA BI'!BX1</f>
        <v/>
      </c>
      <c r="BU4" s="122">
        <f>'MODELO PARA BI'!BY1</f>
        <v/>
      </c>
      <c r="BV4" s="122">
        <f>'MODELO PARA BI'!BZ1</f>
        <v/>
      </c>
      <c r="BW4" s="122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70">
        <f>IFERROR(MATCH(A5,'CURVA PREVISION'!$B$1:$B$3000,0),"")</f>
        <v/>
      </c>
      <c r="D5" s="123">
        <f>IF(OR($C5="",$B$2="",$D$2=0),0,IF(D$3&lt;0,0,N(INDEX('CURVA PREVISION'!$A$1:$KZ$3000,$C5,10+3*MIN(D$3,$D$2-1)))))</f>
        <v/>
      </c>
      <c r="E5" s="123">
        <f>IF(OR($C5="",$B$2="",$D$2=0),0,IF(E$3&lt;0,0,N(INDEX('CURVA PREVISION'!$A$1:$KZ$3000,$C5,10+3*MIN(E$3,$D$2-1)))))</f>
        <v/>
      </c>
      <c r="F5" s="123">
        <f>IF(OR($C5="",$B$2="",$D$2=0),0,IF(F$3&lt;0,0,N(INDEX('CURVA PREVISION'!$A$1:$KZ$3000,$C5,10+3*MIN(F$3,$D$2-1)))))</f>
        <v/>
      </c>
      <c r="G5" s="123">
        <f>IF(OR($C5="",$B$2="",$D$2=0),0,IF(G$3&lt;0,0,N(INDEX('CURVA PREVISION'!$A$1:$KZ$3000,$C5,10+3*MIN(G$3,$D$2-1)))))</f>
        <v/>
      </c>
      <c r="H5" s="123">
        <f>IF(OR($C5="",$B$2="",$D$2=0),0,IF(H$3&lt;0,0,N(INDEX('CURVA PREVISION'!$A$1:$KZ$3000,$C5,10+3*MIN(H$3,$D$2-1)))))</f>
        <v/>
      </c>
      <c r="I5" s="123">
        <f>IF(OR($C5="",$B$2="",$D$2=0),0,IF(I$3&lt;0,0,N(INDEX('CURVA PREVISION'!$A$1:$KZ$3000,$C5,10+3*MIN(I$3,$D$2-1)))))</f>
        <v/>
      </c>
      <c r="J5" s="123">
        <f>IF(OR($C5="",$B$2="",$D$2=0),0,IF(J$3&lt;0,0,N(INDEX('CURVA PREVISION'!$A$1:$KZ$3000,$C5,10+3*MIN(J$3,$D$2-1)))))</f>
        <v/>
      </c>
      <c r="K5" s="123">
        <f>IF(OR($C5="",$B$2="",$D$2=0),0,IF(K$3&lt;0,0,N(INDEX('CURVA PREVISION'!$A$1:$KZ$3000,$C5,10+3*MIN(K$3,$D$2-1)))))</f>
        <v/>
      </c>
      <c r="L5" s="123">
        <f>IF(OR($C5="",$B$2="",$D$2=0),0,IF(L$3&lt;0,0,N(INDEX('CURVA PREVISION'!$A$1:$KZ$3000,$C5,10+3*MIN(L$3,$D$2-1)))))</f>
        <v/>
      </c>
      <c r="M5" s="123">
        <f>IF(OR($C5="",$B$2="",$D$2=0),0,IF(M$3&lt;0,0,N(INDEX('CURVA PREVISION'!$A$1:$KZ$3000,$C5,10+3*MIN(M$3,$D$2-1)))))</f>
        <v/>
      </c>
      <c r="N5" s="123">
        <f>IF(OR($C5="",$B$2="",$D$2=0),0,IF(N$3&lt;0,0,N(INDEX('CURVA PREVISION'!$A$1:$KZ$3000,$C5,10+3*MIN(N$3,$D$2-1)))))</f>
        <v/>
      </c>
      <c r="O5" s="123">
        <f>IF(OR($C5="",$B$2="",$D$2=0),0,IF(O$3&lt;0,0,N(INDEX('CURVA PREVISION'!$A$1:$KZ$3000,$C5,10+3*MIN(O$3,$D$2-1)))))</f>
        <v/>
      </c>
      <c r="P5" s="123">
        <f>IF(OR($C5="",$B$2="",$D$2=0),0,IF(P$3&lt;0,0,N(INDEX('CURVA PREVISION'!$A$1:$KZ$3000,$C5,10+3*MIN(P$3,$D$2-1)))))</f>
        <v/>
      </c>
      <c r="Q5" s="123">
        <f>IF(OR($C5="",$B$2="",$D$2=0),0,IF(Q$3&lt;0,0,N(INDEX('CURVA PREVISION'!$A$1:$KZ$3000,$C5,10+3*MIN(Q$3,$D$2-1)))))</f>
        <v/>
      </c>
      <c r="R5" s="123">
        <f>IF(OR($C5="",$B$2="",$D$2=0),0,IF(R$3&lt;0,0,N(INDEX('CURVA PREVISION'!$A$1:$KZ$3000,$C5,10+3*MIN(R$3,$D$2-1)))))</f>
        <v/>
      </c>
      <c r="S5" s="123">
        <f>IF(OR($C5="",$B$2="",$D$2=0),0,IF(S$3&lt;0,0,N(INDEX('CURVA PREVISION'!$A$1:$KZ$3000,$C5,10+3*MIN(S$3,$D$2-1)))))</f>
        <v/>
      </c>
      <c r="T5" s="123">
        <f>IF(OR($C5="",$B$2="",$D$2=0),0,IF(T$3&lt;0,0,N(INDEX('CURVA PREVISION'!$A$1:$KZ$3000,$C5,10+3*MIN(T$3,$D$2-1)))))</f>
        <v/>
      </c>
      <c r="U5" s="123">
        <f>IF(OR($C5="",$B$2="",$D$2=0),0,IF(U$3&lt;0,0,N(INDEX('CURVA PREVISION'!$A$1:$KZ$3000,$C5,10+3*MIN(U$3,$D$2-1)))))</f>
        <v/>
      </c>
      <c r="V5" s="123">
        <f>IF(OR($C5="",$B$2="",$D$2=0),0,IF(V$3&lt;0,0,N(INDEX('CURVA PREVISION'!$A$1:$KZ$3000,$C5,10+3*MIN(V$3,$D$2-1)))))</f>
        <v/>
      </c>
      <c r="W5" s="123">
        <f>IF(OR($C5="",$B$2="",$D$2=0),0,IF(W$3&lt;0,0,N(INDEX('CURVA PREVISION'!$A$1:$KZ$3000,$C5,10+3*MIN(W$3,$D$2-1)))))</f>
        <v/>
      </c>
      <c r="X5" s="123">
        <f>IF(OR($C5="",$B$2="",$D$2=0),0,IF(X$3&lt;0,0,N(INDEX('CURVA PREVISION'!$A$1:$KZ$3000,$C5,10+3*MIN(X$3,$D$2-1)))))</f>
        <v/>
      </c>
      <c r="Y5" s="123">
        <f>IF(OR($C5="",$B$2="",$D$2=0),0,IF(Y$3&lt;0,0,N(INDEX('CURVA PREVISION'!$A$1:$KZ$3000,$C5,10+3*MIN(Y$3,$D$2-1)))))</f>
        <v/>
      </c>
      <c r="Z5" s="123">
        <f>IF(OR($C5="",$B$2="",$D$2=0),0,IF(Z$3&lt;0,0,N(INDEX('CURVA PREVISION'!$A$1:$KZ$3000,$C5,10+3*MIN(Z$3,$D$2-1)))))</f>
        <v/>
      </c>
      <c r="AA5" s="123">
        <f>IF(OR($C5="",$B$2="",$D$2=0),0,IF(AA$3&lt;0,0,N(INDEX('CURVA PREVISION'!$A$1:$KZ$3000,$C5,10+3*MIN(AA$3,$D$2-1)))))</f>
        <v/>
      </c>
      <c r="AB5" s="123">
        <f>IF(OR($C5="",$B$2="",$D$2=0),0,IF(AB$3&lt;0,0,N(INDEX('CURVA PREVISION'!$A$1:$KZ$3000,$C5,10+3*MIN(AB$3,$D$2-1)))))</f>
        <v/>
      </c>
      <c r="AC5" s="123">
        <f>IF(OR($C5="",$B$2="",$D$2=0),0,IF(AC$3&lt;0,0,N(INDEX('CURVA PREVISION'!$A$1:$KZ$3000,$C5,10+3*MIN(AC$3,$D$2-1)))))</f>
        <v/>
      </c>
      <c r="AD5" s="123">
        <f>IF(OR($C5="",$B$2="",$D$2=0),0,IF(AD$3&lt;0,0,N(INDEX('CURVA PREVISION'!$A$1:$KZ$3000,$C5,10+3*MIN(AD$3,$D$2-1)))))</f>
        <v/>
      </c>
      <c r="AE5" s="123">
        <f>IF(OR($C5="",$B$2="",$D$2=0),0,IF(AE$3&lt;0,0,N(INDEX('CURVA PREVISION'!$A$1:$KZ$3000,$C5,10+3*MIN(AE$3,$D$2-1)))))</f>
        <v/>
      </c>
      <c r="AF5" s="123">
        <f>IF(OR($C5="",$B$2="",$D$2=0),0,IF(AF$3&lt;0,0,N(INDEX('CURVA PREVISION'!$A$1:$KZ$3000,$C5,10+3*MIN(AF$3,$D$2-1)))))</f>
        <v/>
      </c>
      <c r="AG5" s="123">
        <f>IF(OR($C5="",$B$2="",$D$2=0),0,IF(AG$3&lt;0,0,N(INDEX('CURVA PREVISION'!$A$1:$KZ$3000,$C5,10+3*MIN(AG$3,$D$2-1)))))</f>
        <v/>
      </c>
      <c r="AH5" s="123">
        <f>IF(OR($C5="",$B$2="",$D$2=0),0,IF(AH$3&lt;0,0,N(INDEX('CURVA PREVISION'!$A$1:$KZ$3000,$C5,10+3*MIN(AH$3,$D$2-1)))))</f>
        <v/>
      </c>
      <c r="AI5" s="123">
        <f>IF(OR($C5="",$B$2="",$D$2=0),0,IF(AI$3&lt;0,0,N(INDEX('CURVA PREVISION'!$A$1:$KZ$3000,$C5,10+3*MIN(AI$3,$D$2-1)))))</f>
        <v/>
      </c>
      <c r="AJ5" s="123">
        <f>IF(OR($C5="",$B$2="",$D$2=0),0,IF(AJ$3&lt;0,0,N(INDEX('CURVA PREVISION'!$A$1:$KZ$3000,$C5,10+3*MIN(AJ$3,$D$2-1)))))</f>
        <v/>
      </c>
      <c r="AK5" s="123">
        <f>IF(OR($C5="",$B$2="",$D$2=0),0,IF(AK$3&lt;0,0,N(INDEX('CURVA PREVISION'!$A$1:$KZ$3000,$C5,10+3*MIN(AK$3,$D$2-1)))))</f>
        <v/>
      </c>
      <c r="AL5" s="123">
        <f>IF(OR($C5="",$B$2="",$D$2=0),0,IF(AL$3&lt;0,0,N(INDEX('CURVA PREVISION'!$A$1:$KZ$3000,$C5,10+3*MIN(AL$3,$D$2-1)))))</f>
        <v/>
      </c>
      <c r="AM5" s="123">
        <f>IF(OR($C5="",$B$2="",$D$2=0),0,IF(AM$3&lt;0,0,N(INDEX('CURVA PREVISION'!$A$1:$KZ$3000,$C5,10+3*MIN(AM$3,$D$2-1)))))</f>
        <v/>
      </c>
      <c r="AN5" s="123">
        <f>IF(OR($C5="",$B$2="",$D$2=0),0,IF(AN$3&lt;0,0,N(INDEX('CURVA PREVISION'!$A$1:$KZ$3000,$C5,10+3*MIN(AN$3,$D$2-1)))))</f>
        <v/>
      </c>
      <c r="AO5" s="123">
        <f>IF(OR($C5="",$B$2="",$D$2=0),0,IF(AO$3&lt;0,0,N(INDEX('CURVA PREVISION'!$A$1:$KZ$3000,$C5,10+3*MIN(AO$3,$D$2-1)))))</f>
        <v/>
      </c>
      <c r="AP5" s="123">
        <f>IF(OR($C5="",$B$2="",$D$2=0),0,IF(AP$3&lt;0,0,N(INDEX('CURVA PREVISION'!$A$1:$KZ$3000,$C5,10+3*MIN(AP$3,$D$2-1)))))</f>
        <v/>
      </c>
      <c r="AQ5" s="123">
        <f>IF(OR($C5="",$B$2="",$D$2=0),0,IF(AQ$3&lt;0,0,N(INDEX('CURVA PREVISION'!$A$1:$KZ$3000,$C5,10+3*MIN(AQ$3,$D$2-1)))))</f>
        <v/>
      </c>
      <c r="AR5" s="123">
        <f>IF(OR($C5="",$B$2="",$D$2=0),0,IF(AR$3&lt;0,0,N(INDEX('CURVA PREVISION'!$A$1:$KZ$3000,$C5,10+3*MIN(AR$3,$D$2-1)))))</f>
        <v/>
      </c>
      <c r="AS5" s="123">
        <f>IF(OR($C5="",$B$2="",$D$2=0),0,IF(AS$3&lt;0,0,N(INDEX('CURVA PREVISION'!$A$1:$KZ$3000,$C5,10+3*MIN(AS$3,$D$2-1)))))</f>
        <v/>
      </c>
      <c r="AT5" s="123">
        <f>IF(OR($C5="",$B$2="",$D$2=0),0,IF(AT$3&lt;0,0,N(INDEX('CURVA PREVISION'!$A$1:$KZ$3000,$C5,10+3*MIN(AT$3,$D$2-1)))))</f>
        <v/>
      </c>
      <c r="AU5" s="123">
        <f>IF(OR($C5="",$B$2="",$D$2=0),0,IF(AU$3&lt;0,0,N(INDEX('CURVA PREVISION'!$A$1:$KZ$3000,$C5,10+3*MIN(AU$3,$D$2-1)))))</f>
        <v/>
      </c>
      <c r="AV5" s="123">
        <f>IF(OR($C5="",$B$2="",$D$2=0),0,IF(AV$3&lt;0,0,N(INDEX('CURVA PREVISION'!$A$1:$KZ$3000,$C5,10+3*MIN(AV$3,$D$2-1)))))</f>
        <v/>
      </c>
      <c r="AW5" s="123">
        <f>IF(OR($C5="",$B$2="",$D$2=0),0,IF(AW$3&lt;0,0,N(INDEX('CURVA PREVISION'!$A$1:$KZ$3000,$C5,10+3*MIN(AW$3,$D$2-1)))))</f>
        <v/>
      </c>
      <c r="AX5" s="123">
        <f>IF(OR($C5="",$B$2="",$D$2=0),0,IF(AX$3&lt;0,0,N(INDEX('CURVA PREVISION'!$A$1:$KZ$3000,$C5,10+3*MIN(AX$3,$D$2-1)))))</f>
        <v/>
      </c>
      <c r="AY5" s="123">
        <f>IF(OR($C5="",$B$2="",$D$2=0),0,IF(AY$3&lt;0,0,N(INDEX('CURVA PREVISION'!$A$1:$KZ$3000,$C5,10+3*MIN(AY$3,$D$2-1)))))</f>
        <v/>
      </c>
      <c r="AZ5" s="123">
        <f>IF(OR($C5="",$B$2="",$D$2=0),0,IF(AZ$3&lt;0,0,N(INDEX('CURVA PREVISION'!$A$1:$KZ$3000,$C5,10+3*MIN(AZ$3,$D$2-1)))))</f>
        <v/>
      </c>
      <c r="BA5" s="123">
        <f>IF(OR($C5="",$B$2="",$D$2=0),0,IF(BA$3&lt;0,0,N(INDEX('CURVA PREVISION'!$A$1:$KZ$3000,$C5,10+3*MIN(BA$3,$D$2-1)))))</f>
        <v/>
      </c>
      <c r="BB5" s="123">
        <f>IF(OR($C5="",$B$2="",$D$2=0),0,IF(BB$3&lt;0,0,N(INDEX('CURVA PREVISION'!$A$1:$KZ$3000,$C5,10+3*MIN(BB$3,$D$2-1)))))</f>
        <v/>
      </c>
      <c r="BC5" s="123">
        <f>IF(OR($C5="",$B$2="",$D$2=0),0,IF(BC$3&lt;0,0,N(INDEX('CURVA PREVISION'!$A$1:$KZ$3000,$C5,10+3*MIN(BC$3,$D$2-1)))))</f>
        <v/>
      </c>
      <c r="BD5" s="123">
        <f>IF(OR($C5="",$B$2="",$D$2=0),0,IF(BD$3&lt;0,0,N(INDEX('CURVA PREVISION'!$A$1:$KZ$3000,$C5,10+3*MIN(BD$3,$D$2-1)))))</f>
        <v/>
      </c>
      <c r="BE5" s="123">
        <f>IF(OR($C5="",$B$2="",$D$2=0),0,IF(BE$3&lt;0,0,N(INDEX('CURVA PREVISION'!$A$1:$KZ$3000,$C5,10+3*MIN(BE$3,$D$2-1)))))</f>
        <v/>
      </c>
      <c r="BF5" s="123">
        <f>IF(OR($C5="",$B$2="",$D$2=0),0,IF(BF$3&lt;0,0,N(INDEX('CURVA PREVISION'!$A$1:$KZ$3000,$C5,10+3*MIN(BF$3,$D$2-1)))))</f>
        <v/>
      </c>
      <c r="BG5" s="123">
        <f>IF(OR($C5="",$B$2="",$D$2=0),0,IF(BG$3&lt;0,0,N(INDEX('CURVA PREVISION'!$A$1:$KZ$3000,$C5,10+3*MIN(BG$3,$D$2-1)))))</f>
        <v/>
      </c>
      <c r="BH5" s="123">
        <f>IF(OR($C5="",$B$2="",$D$2=0),0,IF(BH$3&lt;0,0,N(INDEX('CURVA PREVISION'!$A$1:$KZ$3000,$C5,10+3*MIN(BH$3,$D$2-1)))))</f>
        <v/>
      </c>
      <c r="BI5" s="123">
        <f>IF(OR($C5="",$B$2="",$D$2=0),0,IF(BI$3&lt;0,0,N(INDEX('CURVA PREVISION'!$A$1:$KZ$3000,$C5,10+3*MIN(BI$3,$D$2-1)))))</f>
        <v/>
      </c>
      <c r="BJ5" s="123">
        <f>IF(OR($C5="",$B$2="",$D$2=0),0,IF(BJ$3&lt;0,0,N(INDEX('CURVA PREVISION'!$A$1:$KZ$3000,$C5,10+3*MIN(BJ$3,$D$2-1)))))</f>
        <v/>
      </c>
      <c r="BK5" s="123">
        <f>IF(OR($C5="",$B$2="",$D$2=0),0,IF(BK$3&lt;0,0,N(INDEX('CURVA PREVISION'!$A$1:$KZ$3000,$C5,10+3*MIN(BK$3,$D$2-1)))))</f>
        <v/>
      </c>
      <c r="BL5" s="123">
        <f>IF(OR($C5="",$B$2="",$D$2=0),0,IF(BL$3&lt;0,0,N(INDEX('CURVA PREVISION'!$A$1:$KZ$3000,$C5,10+3*MIN(BL$3,$D$2-1)))))</f>
        <v/>
      </c>
      <c r="BM5" s="123">
        <f>IF(OR($C5="",$B$2="",$D$2=0),0,IF(BM$3&lt;0,0,N(INDEX('CURVA PREVISION'!$A$1:$KZ$3000,$C5,10+3*MIN(BM$3,$D$2-1)))))</f>
        <v/>
      </c>
      <c r="BN5" s="123">
        <f>IF(OR($C5="",$B$2="",$D$2=0),0,IF(BN$3&lt;0,0,N(INDEX('CURVA PREVISION'!$A$1:$KZ$3000,$C5,10+3*MIN(BN$3,$D$2-1)))))</f>
        <v/>
      </c>
      <c r="BO5" s="123">
        <f>IF(OR($C5="",$B$2="",$D$2=0),0,IF(BO$3&lt;0,0,N(INDEX('CURVA PREVISION'!$A$1:$KZ$3000,$C5,10+3*MIN(BO$3,$D$2-1)))))</f>
        <v/>
      </c>
      <c r="BP5" s="123">
        <f>IF(OR($C5="",$B$2="",$D$2=0),0,IF(BP$3&lt;0,0,N(INDEX('CURVA PREVISION'!$A$1:$KZ$3000,$C5,10+3*MIN(BP$3,$D$2-1)))))</f>
        <v/>
      </c>
      <c r="BQ5" s="123">
        <f>IF(OR($C5="",$B$2="",$D$2=0),0,IF(BQ$3&lt;0,0,N(INDEX('CURVA PREVISION'!$A$1:$KZ$3000,$C5,10+3*MIN(BQ$3,$D$2-1)))))</f>
        <v/>
      </c>
      <c r="BR5" s="123">
        <f>IF(OR($C5="",$B$2="",$D$2=0),0,IF(BR$3&lt;0,0,N(INDEX('CURVA PREVISION'!$A$1:$KZ$3000,$C5,10+3*MIN(BR$3,$D$2-1)))))</f>
        <v/>
      </c>
      <c r="BS5" s="123">
        <f>IF(OR($C5="",$B$2="",$D$2=0),0,IF(BS$3&lt;0,0,N(INDEX('CURVA PREVISION'!$A$1:$KZ$3000,$C5,10+3*MIN(BS$3,$D$2-1)))))</f>
        <v/>
      </c>
      <c r="BT5" s="123">
        <f>IF(OR($C5="",$B$2="",$D$2=0),0,IF(BT$3&lt;0,0,N(INDEX('CURVA PREVISION'!$A$1:$KZ$3000,$C5,10+3*MIN(BT$3,$D$2-1)))))</f>
        <v/>
      </c>
      <c r="BU5" s="123">
        <f>IF(OR($C5="",$B$2="",$D$2=0),0,IF(BU$3&lt;0,0,N(INDEX('CURVA PREVISION'!$A$1:$KZ$3000,$C5,10+3*MIN(BU$3,$D$2-1)))))</f>
        <v/>
      </c>
      <c r="BV5" s="123">
        <f>IF(OR($C5="",$B$2="",$D$2=0),0,IF(BV$3&lt;0,0,N(INDEX('CURVA PREVISION'!$A$1:$KZ$3000,$C5,10+3*MIN(BV$3,$D$2-1)))))</f>
        <v/>
      </c>
      <c r="BW5" s="123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70">
        <f>IFERROR(MATCH(A6,'CURVA PREVISION'!$B$1:$B$3000,0),"")</f>
        <v/>
      </c>
      <c r="D6" s="123">
        <f>IF(OR($C6="",$B$2="",$D$2=0),0,IF(D$3&lt;0,0,N(INDEX('CURVA PREVISION'!$A$1:$KZ$3000,$C6,10+3*MIN(D$3,$D$2-1)))))</f>
        <v/>
      </c>
      <c r="E6" s="123">
        <f>IF(OR($C6="",$B$2="",$D$2=0),0,IF(E$3&lt;0,0,N(INDEX('CURVA PREVISION'!$A$1:$KZ$3000,$C6,10+3*MIN(E$3,$D$2-1)))))</f>
        <v/>
      </c>
      <c r="F6" s="123">
        <f>IF(OR($C6="",$B$2="",$D$2=0),0,IF(F$3&lt;0,0,N(INDEX('CURVA PREVISION'!$A$1:$KZ$3000,$C6,10+3*MIN(F$3,$D$2-1)))))</f>
        <v/>
      </c>
      <c r="G6" s="123">
        <f>IF(OR($C6="",$B$2="",$D$2=0),0,IF(G$3&lt;0,0,N(INDEX('CURVA PREVISION'!$A$1:$KZ$3000,$C6,10+3*MIN(G$3,$D$2-1)))))</f>
        <v/>
      </c>
      <c r="H6" s="123">
        <f>IF(OR($C6="",$B$2="",$D$2=0),0,IF(H$3&lt;0,0,N(INDEX('CURVA PREVISION'!$A$1:$KZ$3000,$C6,10+3*MIN(H$3,$D$2-1)))))</f>
        <v/>
      </c>
      <c r="I6" s="123">
        <f>IF(OR($C6="",$B$2="",$D$2=0),0,IF(I$3&lt;0,0,N(INDEX('CURVA PREVISION'!$A$1:$KZ$3000,$C6,10+3*MIN(I$3,$D$2-1)))))</f>
        <v/>
      </c>
      <c r="J6" s="123">
        <f>IF(OR($C6="",$B$2="",$D$2=0),0,IF(J$3&lt;0,0,N(INDEX('CURVA PREVISION'!$A$1:$KZ$3000,$C6,10+3*MIN(J$3,$D$2-1)))))</f>
        <v/>
      </c>
      <c r="K6" s="123">
        <f>IF(OR($C6="",$B$2="",$D$2=0),0,IF(K$3&lt;0,0,N(INDEX('CURVA PREVISION'!$A$1:$KZ$3000,$C6,10+3*MIN(K$3,$D$2-1)))))</f>
        <v/>
      </c>
      <c r="L6" s="123">
        <f>IF(OR($C6="",$B$2="",$D$2=0),0,IF(L$3&lt;0,0,N(INDEX('CURVA PREVISION'!$A$1:$KZ$3000,$C6,10+3*MIN(L$3,$D$2-1)))))</f>
        <v/>
      </c>
      <c r="M6" s="123">
        <f>IF(OR($C6="",$B$2="",$D$2=0),0,IF(M$3&lt;0,0,N(INDEX('CURVA PREVISION'!$A$1:$KZ$3000,$C6,10+3*MIN(M$3,$D$2-1)))))</f>
        <v/>
      </c>
      <c r="N6" s="123">
        <f>IF(OR($C6="",$B$2="",$D$2=0),0,IF(N$3&lt;0,0,N(INDEX('CURVA PREVISION'!$A$1:$KZ$3000,$C6,10+3*MIN(N$3,$D$2-1)))))</f>
        <v/>
      </c>
      <c r="O6" s="123">
        <f>IF(OR($C6="",$B$2="",$D$2=0),0,IF(O$3&lt;0,0,N(INDEX('CURVA PREVISION'!$A$1:$KZ$3000,$C6,10+3*MIN(O$3,$D$2-1)))))</f>
        <v/>
      </c>
      <c r="P6" s="123">
        <f>IF(OR($C6="",$B$2="",$D$2=0),0,IF(P$3&lt;0,0,N(INDEX('CURVA PREVISION'!$A$1:$KZ$3000,$C6,10+3*MIN(P$3,$D$2-1)))))</f>
        <v/>
      </c>
      <c r="Q6" s="123">
        <f>IF(OR($C6="",$B$2="",$D$2=0),0,IF(Q$3&lt;0,0,N(INDEX('CURVA PREVISION'!$A$1:$KZ$3000,$C6,10+3*MIN(Q$3,$D$2-1)))))</f>
        <v/>
      </c>
      <c r="R6" s="123">
        <f>IF(OR($C6="",$B$2="",$D$2=0),0,IF(R$3&lt;0,0,N(INDEX('CURVA PREVISION'!$A$1:$KZ$3000,$C6,10+3*MIN(R$3,$D$2-1)))))</f>
        <v/>
      </c>
      <c r="S6" s="123">
        <f>IF(OR($C6="",$B$2="",$D$2=0),0,IF(S$3&lt;0,0,N(INDEX('CURVA PREVISION'!$A$1:$KZ$3000,$C6,10+3*MIN(S$3,$D$2-1)))))</f>
        <v/>
      </c>
      <c r="T6" s="123">
        <f>IF(OR($C6="",$B$2="",$D$2=0),0,IF(T$3&lt;0,0,N(INDEX('CURVA PREVISION'!$A$1:$KZ$3000,$C6,10+3*MIN(T$3,$D$2-1)))))</f>
        <v/>
      </c>
      <c r="U6" s="123">
        <f>IF(OR($C6="",$B$2="",$D$2=0),0,IF(U$3&lt;0,0,N(INDEX('CURVA PREVISION'!$A$1:$KZ$3000,$C6,10+3*MIN(U$3,$D$2-1)))))</f>
        <v/>
      </c>
      <c r="V6" s="123">
        <f>IF(OR($C6="",$B$2="",$D$2=0),0,IF(V$3&lt;0,0,N(INDEX('CURVA PREVISION'!$A$1:$KZ$3000,$C6,10+3*MIN(V$3,$D$2-1)))))</f>
        <v/>
      </c>
      <c r="W6" s="123">
        <f>IF(OR($C6="",$B$2="",$D$2=0),0,IF(W$3&lt;0,0,N(INDEX('CURVA PREVISION'!$A$1:$KZ$3000,$C6,10+3*MIN(W$3,$D$2-1)))))</f>
        <v/>
      </c>
      <c r="X6" s="123">
        <f>IF(OR($C6="",$B$2="",$D$2=0),0,IF(X$3&lt;0,0,N(INDEX('CURVA PREVISION'!$A$1:$KZ$3000,$C6,10+3*MIN(X$3,$D$2-1)))))</f>
        <v/>
      </c>
      <c r="Y6" s="123">
        <f>IF(OR($C6="",$B$2="",$D$2=0),0,IF(Y$3&lt;0,0,N(INDEX('CURVA PREVISION'!$A$1:$KZ$3000,$C6,10+3*MIN(Y$3,$D$2-1)))))</f>
        <v/>
      </c>
      <c r="Z6" s="123">
        <f>IF(OR($C6="",$B$2="",$D$2=0),0,IF(Z$3&lt;0,0,N(INDEX('CURVA PREVISION'!$A$1:$KZ$3000,$C6,10+3*MIN(Z$3,$D$2-1)))))</f>
        <v/>
      </c>
      <c r="AA6" s="123">
        <f>IF(OR($C6="",$B$2="",$D$2=0),0,IF(AA$3&lt;0,0,N(INDEX('CURVA PREVISION'!$A$1:$KZ$3000,$C6,10+3*MIN(AA$3,$D$2-1)))))</f>
        <v/>
      </c>
      <c r="AB6" s="123">
        <f>IF(OR($C6="",$B$2="",$D$2=0),0,IF(AB$3&lt;0,0,N(INDEX('CURVA PREVISION'!$A$1:$KZ$3000,$C6,10+3*MIN(AB$3,$D$2-1)))))</f>
        <v/>
      </c>
      <c r="AC6" s="123">
        <f>IF(OR($C6="",$B$2="",$D$2=0),0,IF(AC$3&lt;0,0,N(INDEX('CURVA PREVISION'!$A$1:$KZ$3000,$C6,10+3*MIN(AC$3,$D$2-1)))))</f>
        <v/>
      </c>
      <c r="AD6" s="123">
        <f>IF(OR($C6="",$B$2="",$D$2=0),0,IF(AD$3&lt;0,0,N(INDEX('CURVA PREVISION'!$A$1:$KZ$3000,$C6,10+3*MIN(AD$3,$D$2-1)))))</f>
        <v/>
      </c>
      <c r="AE6" s="123">
        <f>IF(OR($C6="",$B$2="",$D$2=0),0,IF(AE$3&lt;0,0,N(INDEX('CURVA PREVISION'!$A$1:$KZ$3000,$C6,10+3*MIN(AE$3,$D$2-1)))))</f>
        <v/>
      </c>
      <c r="AF6" s="123">
        <f>IF(OR($C6="",$B$2="",$D$2=0),0,IF(AF$3&lt;0,0,N(INDEX('CURVA PREVISION'!$A$1:$KZ$3000,$C6,10+3*MIN(AF$3,$D$2-1)))))</f>
        <v/>
      </c>
      <c r="AG6" s="123">
        <f>IF(OR($C6="",$B$2="",$D$2=0),0,IF(AG$3&lt;0,0,N(INDEX('CURVA PREVISION'!$A$1:$KZ$3000,$C6,10+3*MIN(AG$3,$D$2-1)))))</f>
        <v/>
      </c>
      <c r="AH6" s="123">
        <f>IF(OR($C6="",$B$2="",$D$2=0),0,IF(AH$3&lt;0,0,N(INDEX('CURVA PREVISION'!$A$1:$KZ$3000,$C6,10+3*MIN(AH$3,$D$2-1)))))</f>
        <v/>
      </c>
      <c r="AI6" s="123">
        <f>IF(OR($C6="",$B$2="",$D$2=0),0,IF(AI$3&lt;0,0,N(INDEX('CURVA PREVISION'!$A$1:$KZ$3000,$C6,10+3*MIN(AI$3,$D$2-1)))))</f>
        <v/>
      </c>
      <c r="AJ6" s="123">
        <f>IF(OR($C6="",$B$2="",$D$2=0),0,IF(AJ$3&lt;0,0,N(INDEX('CURVA PREVISION'!$A$1:$KZ$3000,$C6,10+3*MIN(AJ$3,$D$2-1)))))</f>
        <v/>
      </c>
      <c r="AK6" s="123">
        <f>IF(OR($C6="",$B$2="",$D$2=0),0,IF(AK$3&lt;0,0,N(INDEX('CURVA PREVISION'!$A$1:$KZ$3000,$C6,10+3*MIN(AK$3,$D$2-1)))))</f>
        <v/>
      </c>
      <c r="AL6" s="123">
        <f>IF(OR($C6="",$B$2="",$D$2=0),0,IF(AL$3&lt;0,0,N(INDEX('CURVA PREVISION'!$A$1:$KZ$3000,$C6,10+3*MIN(AL$3,$D$2-1)))))</f>
        <v/>
      </c>
      <c r="AM6" s="123">
        <f>IF(OR($C6="",$B$2="",$D$2=0),0,IF(AM$3&lt;0,0,N(INDEX('CURVA PREVISION'!$A$1:$KZ$3000,$C6,10+3*MIN(AM$3,$D$2-1)))))</f>
        <v/>
      </c>
      <c r="AN6" s="123">
        <f>IF(OR($C6="",$B$2="",$D$2=0),0,IF(AN$3&lt;0,0,N(INDEX('CURVA PREVISION'!$A$1:$KZ$3000,$C6,10+3*MIN(AN$3,$D$2-1)))))</f>
        <v/>
      </c>
      <c r="AO6" s="123">
        <f>IF(OR($C6="",$B$2="",$D$2=0),0,IF(AO$3&lt;0,0,N(INDEX('CURVA PREVISION'!$A$1:$KZ$3000,$C6,10+3*MIN(AO$3,$D$2-1)))))</f>
        <v/>
      </c>
      <c r="AP6" s="123">
        <f>IF(OR($C6="",$B$2="",$D$2=0),0,IF(AP$3&lt;0,0,N(INDEX('CURVA PREVISION'!$A$1:$KZ$3000,$C6,10+3*MIN(AP$3,$D$2-1)))))</f>
        <v/>
      </c>
      <c r="AQ6" s="123">
        <f>IF(OR($C6="",$B$2="",$D$2=0),0,IF(AQ$3&lt;0,0,N(INDEX('CURVA PREVISION'!$A$1:$KZ$3000,$C6,10+3*MIN(AQ$3,$D$2-1)))))</f>
        <v/>
      </c>
      <c r="AR6" s="123">
        <f>IF(OR($C6="",$B$2="",$D$2=0),0,IF(AR$3&lt;0,0,N(INDEX('CURVA PREVISION'!$A$1:$KZ$3000,$C6,10+3*MIN(AR$3,$D$2-1)))))</f>
        <v/>
      </c>
      <c r="AS6" s="123">
        <f>IF(OR($C6="",$B$2="",$D$2=0),0,IF(AS$3&lt;0,0,N(INDEX('CURVA PREVISION'!$A$1:$KZ$3000,$C6,10+3*MIN(AS$3,$D$2-1)))))</f>
        <v/>
      </c>
      <c r="AT6" s="123">
        <f>IF(OR($C6="",$B$2="",$D$2=0),0,IF(AT$3&lt;0,0,N(INDEX('CURVA PREVISION'!$A$1:$KZ$3000,$C6,10+3*MIN(AT$3,$D$2-1)))))</f>
        <v/>
      </c>
      <c r="AU6" s="123">
        <f>IF(OR($C6="",$B$2="",$D$2=0),0,IF(AU$3&lt;0,0,N(INDEX('CURVA PREVISION'!$A$1:$KZ$3000,$C6,10+3*MIN(AU$3,$D$2-1)))))</f>
        <v/>
      </c>
      <c r="AV6" s="123">
        <f>IF(OR($C6="",$B$2="",$D$2=0),0,IF(AV$3&lt;0,0,N(INDEX('CURVA PREVISION'!$A$1:$KZ$3000,$C6,10+3*MIN(AV$3,$D$2-1)))))</f>
        <v/>
      </c>
      <c r="AW6" s="123">
        <f>IF(OR($C6="",$B$2="",$D$2=0),0,IF(AW$3&lt;0,0,N(INDEX('CURVA PREVISION'!$A$1:$KZ$3000,$C6,10+3*MIN(AW$3,$D$2-1)))))</f>
        <v/>
      </c>
      <c r="AX6" s="123">
        <f>IF(OR($C6="",$B$2="",$D$2=0),0,IF(AX$3&lt;0,0,N(INDEX('CURVA PREVISION'!$A$1:$KZ$3000,$C6,10+3*MIN(AX$3,$D$2-1)))))</f>
        <v/>
      </c>
      <c r="AY6" s="123">
        <f>IF(OR($C6="",$B$2="",$D$2=0),0,IF(AY$3&lt;0,0,N(INDEX('CURVA PREVISION'!$A$1:$KZ$3000,$C6,10+3*MIN(AY$3,$D$2-1)))))</f>
        <v/>
      </c>
      <c r="AZ6" s="123">
        <f>IF(OR($C6="",$B$2="",$D$2=0),0,IF(AZ$3&lt;0,0,N(INDEX('CURVA PREVISION'!$A$1:$KZ$3000,$C6,10+3*MIN(AZ$3,$D$2-1)))))</f>
        <v/>
      </c>
      <c r="BA6" s="123">
        <f>IF(OR($C6="",$B$2="",$D$2=0),0,IF(BA$3&lt;0,0,N(INDEX('CURVA PREVISION'!$A$1:$KZ$3000,$C6,10+3*MIN(BA$3,$D$2-1)))))</f>
        <v/>
      </c>
      <c r="BB6" s="123">
        <f>IF(OR($C6="",$B$2="",$D$2=0),0,IF(BB$3&lt;0,0,N(INDEX('CURVA PREVISION'!$A$1:$KZ$3000,$C6,10+3*MIN(BB$3,$D$2-1)))))</f>
        <v/>
      </c>
      <c r="BC6" s="123">
        <f>IF(OR($C6="",$B$2="",$D$2=0),0,IF(BC$3&lt;0,0,N(INDEX('CURVA PREVISION'!$A$1:$KZ$3000,$C6,10+3*MIN(BC$3,$D$2-1)))))</f>
        <v/>
      </c>
      <c r="BD6" s="123">
        <f>IF(OR($C6="",$B$2="",$D$2=0),0,IF(BD$3&lt;0,0,N(INDEX('CURVA PREVISION'!$A$1:$KZ$3000,$C6,10+3*MIN(BD$3,$D$2-1)))))</f>
        <v/>
      </c>
      <c r="BE6" s="123">
        <f>IF(OR($C6="",$B$2="",$D$2=0),0,IF(BE$3&lt;0,0,N(INDEX('CURVA PREVISION'!$A$1:$KZ$3000,$C6,10+3*MIN(BE$3,$D$2-1)))))</f>
        <v/>
      </c>
      <c r="BF6" s="123">
        <f>IF(OR($C6="",$B$2="",$D$2=0),0,IF(BF$3&lt;0,0,N(INDEX('CURVA PREVISION'!$A$1:$KZ$3000,$C6,10+3*MIN(BF$3,$D$2-1)))))</f>
        <v/>
      </c>
      <c r="BG6" s="123">
        <f>IF(OR($C6="",$B$2="",$D$2=0),0,IF(BG$3&lt;0,0,N(INDEX('CURVA PREVISION'!$A$1:$KZ$3000,$C6,10+3*MIN(BG$3,$D$2-1)))))</f>
        <v/>
      </c>
      <c r="BH6" s="123">
        <f>IF(OR($C6="",$B$2="",$D$2=0),0,IF(BH$3&lt;0,0,N(INDEX('CURVA PREVISION'!$A$1:$KZ$3000,$C6,10+3*MIN(BH$3,$D$2-1)))))</f>
        <v/>
      </c>
      <c r="BI6" s="123">
        <f>IF(OR($C6="",$B$2="",$D$2=0),0,IF(BI$3&lt;0,0,N(INDEX('CURVA PREVISION'!$A$1:$KZ$3000,$C6,10+3*MIN(BI$3,$D$2-1)))))</f>
        <v/>
      </c>
      <c r="BJ6" s="123">
        <f>IF(OR($C6="",$B$2="",$D$2=0),0,IF(BJ$3&lt;0,0,N(INDEX('CURVA PREVISION'!$A$1:$KZ$3000,$C6,10+3*MIN(BJ$3,$D$2-1)))))</f>
        <v/>
      </c>
      <c r="BK6" s="123">
        <f>IF(OR($C6="",$B$2="",$D$2=0),0,IF(BK$3&lt;0,0,N(INDEX('CURVA PREVISION'!$A$1:$KZ$3000,$C6,10+3*MIN(BK$3,$D$2-1)))))</f>
        <v/>
      </c>
      <c r="BL6" s="123">
        <f>IF(OR($C6="",$B$2="",$D$2=0),0,IF(BL$3&lt;0,0,N(INDEX('CURVA PREVISION'!$A$1:$KZ$3000,$C6,10+3*MIN(BL$3,$D$2-1)))))</f>
        <v/>
      </c>
      <c r="BM6" s="123">
        <f>IF(OR($C6="",$B$2="",$D$2=0),0,IF(BM$3&lt;0,0,N(INDEX('CURVA PREVISION'!$A$1:$KZ$3000,$C6,10+3*MIN(BM$3,$D$2-1)))))</f>
        <v/>
      </c>
      <c r="BN6" s="123">
        <f>IF(OR($C6="",$B$2="",$D$2=0),0,IF(BN$3&lt;0,0,N(INDEX('CURVA PREVISION'!$A$1:$KZ$3000,$C6,10+3*MIN(BN$3,$D$2-1)))))</f>
        <v/>
      </c>
      <c r="BO6" s="123">
        <f>IF(OR($C6="",$B$2="",$D$2=0),0,IF(BO$3&lt;0,0,N(INDEX('CURVA PREVISION'!$A$1:$KZ$3000,$C6,10+3*MIN(BO$3,$D$2-1)))))</f>
        <v/>
      </c>
      <c r="BP6" s="123">
        <f>IF(OR($C6="",$B$2="",$D$2=0),0,IF(BP$3&lt;0,0,N(INDEX('CURVA PREVISION'!$A$1:$KZ$3000,$C6,10+3*MIN(BP$3,$D$2-1)))))</f>
        <v/>
      </c>
      <c r="BQ6" s="123">
        <f>IF(OR($C6="",$B$2="",$D$2=0),0,IF(BQ$3&lt;0,0,N(INDEX('CURVA PREVISION'!$A$1:$KZ$3000,$C6,10+3*MIN(BQ$3,$D$2-1)))))</f>
        <v/>
      </c>
      <c r="BR6" s="123">
        <f>IF(OR($C6="",$B$2="",$D$2=0),0,IF(BR$3&lt;0,0,N(INDEX('CURVA PREVISION'!$A$1:$KZ$3000,$C6,10+3*MIN(BR$3,$D$2-1)))))</f>
        <v/>
      </c>
      <c r="BS6" s="123">
        <f>IF(OR($C6="",$B$2="",$D$2=0),0,IF(BS$3&lt;0,0,N(INDEX('CURVA PREVISION'!$A$1:$KZ$3000,$C6,10+3*MIN(BS$3,$D$2-1)))))</f>
        <v/>
      </c>
      <c r="BT6" s="123">
        <f>IF(OR($C6="",$B$2="",$D$2=0),0,IF(BT$3&lt;0,0,N(INDEX('CURVA PREVISION'!$A$1:$KZ$3000,$C6,10+3*MIN(BT$3,$D$2-1)))))</f>
        <v/>
      </c>
      <c r="BU6" s="123">
        <f>IF(OR($C6="",$B$2="",$D$2=0),0,IF(BU$3&lt;0,0,N(INDEX('CURVA PREVISION'!$A$1:$KZ$3000,$C6,10+3*MIN(BU$3,$D$2-1)))))</f>
        <v/>
      </c>
      <c r="BV6" s="123">
        <f>IF(OR($C6="",$B$2="",$D$2=0),0,IF(BV$3&lt;0,0,N(INDEX('CURVA PREVISION'!$A$1:$KZ$3000,$C6,10+3*MIN(BV$3,$D$2-1)))))</f>
        <v/>
      </c>
      <c r="BW6" s="123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70">
        <f>IFERROR(MATCH(A7,'CURVA PREVISION'!$B$1:$B$3000,0),"")</f>
        <v/>
      </c>
      <c r="D7" s="123">
        <f>IF(OR($C7="",$B$2="",$D$2=0),0,IF(D$3&lt;0,0,N(INDEX('CURVA PREVISION'!$A$1:$KZ$3000,$C7,10+3*MIN(D$3,$D$2-1)))))</f>
        <v/>
      </c>
      <c r="E7" s="123">
        <f>IF(OR($C7="",$B$2="",$D$2=0),0,IF(E$3&lt;0,0,N(INDEX('CURVA PREVISION'!$A$1:$KZ$3000,$C7,10+3*MIN(E$3,$D$2-1)))))</f>
        <v/>
      </c>
      <c r="F7" s="123">
        <f>IF(OR($C7="",$B$2="",$D$2=0),0,IF(F$3&lt;0,0,N(INDEX('CURVA PREVISION'!$A$1:$KZ$3000,$C7,10+3*MIN(F$3,$D$2-1)))))</f>
        <v/>
      </c>
      <c r="G7" s="123">
        <f>IF(OR($C7="",$B$2="",$D$2=0),0,IF(G$3&lt;0,0,N(INDEX('CURVA PREVISION'!$A$1:$KZ$3000,$C7,10+3*MIN(G$3,$D$2-1)))))</f>
        <v/>
      </c>
      <c r="H7" s="123">
        <f>IF(OR($C7="",$B$2="",$D$2=0),0,IF(H$3&lt;0,0,N(INDEX('CURVA PREVISION'!$A$1:$KZ$3000,$C7,10+3*MIN(H$3,$D$2-1)))))</f>
        <v/>
      </c>
      <c r="I7" s="123">
        <f>IF(OR($C7="",$B$2="",$D$2=0),0,IF(I$3&lt;0,0,N(INDEX('CURVA PREVISION'!$A$1:$KZ$3000,$C7,10+3*MIN(I$3,$D$2-1)))))</f>
        <v/>
      </c>
      <c r="J7" s="123">
        <f>IF(OR($C7="",$B$2="",$D$2=0),0,IF(J$3&lt;0,0,N(INDEX('CURVA PREVISION'!$A$1:$KZ$3000,$C7,10+3*MIN(J$3,$D$2-1)))))</f>
        <v/>
      </c>
      <c r="K7" s="123">
        <f>IF(OR($C7="",$B$2="",$D$2=0),0,IF(K$3&lt;0,0,N(INDEX('CURVA PREVISION'!$A$1:$KZ$3000,$C7,10+3*MIN(K$3,$D$2-1)))))</f>
        <v/>
      </c>
      <c r="L7" s="123">
        <f>IF(OR($C7="",$B$2="",$D$2=0),0,IF(L$3&lt;0,0,N(INDEX('CURVA PREVISION'!$A$1:$KZ$3000,$C7,10+3*MIN(L$3,$D$2-1)))))</f>
        <v/>
      </c>
      <c r="M7" s="123">
        <f>IF(OR($C7="",$B$2="",$D$2=0),0,IF(M$3&lt;0,0,N(INDEX('CURVA PREVISION'!$A$1:$KZ$3000,$C7,10+3*MIN(M$3,$D$2-1)))))</f>
        <v/>
      </c>
      <c r="N7" s="123">
        <f>IF(OR($C7="",$B$2="",$D$2=0),0,IF(N$3&lt;0,0,N(INDEX('CURVA PREVISION'!$A$1:$KZ$3000,$C7,10+3*MIN(N$3,$D$2-1)))))</f>
        <v/>
      </c>
      <c r="O7" s="123">
        <f>IF(OR($C7="",$B$2="",$D$2=0),0,IF(O$3&lt;0,0,N(INDEX('CURVA PREVISION'!$A$1:$KZ$3000,$C7,10+3*MIN(O$3,$D$2-1)))))</f>
        <v/>
      </c>
      <c r="P7" s="123">
        <f>IF(OR($C7="",$B$2="",$D$2=0),0,IF(P$3&lt;0,0,N(INDEX('CURVA PREVISION'!$A$1:$KZ$3000,$C7,10+3*MIN(P$3,$D$2-1)))))</f>
        <v/>
      </c>
      <c r="Q7" s="123">
        <f>IF(OR($C7="",$B$2="",$D$2=0),0,IF(Q$3&lt;0,0,N(INDEX('CURVA PREVISION'!$A$1:$KZ$3000,$C7,10+3*MIN(Q$3,$D$2-1)))))</f>
        <v/>
      </c>
      <c r="R7" s="123">
        <f>IF(OR($C7="",$B$2="",$D$2=0),0,IF(R$3&lt;0,0,N(INDEX('CURVA PREVISION'!$A$1:$KZ$3000,$C7,10+3*MIN(R$3,$D$2-1)))))</f>
        <v/>
      </c>
      <c r="S7" s="123">
        <f>IF(OR($C7="",$B$2="",$D$2=0),0,IF(S$3&lt;0,0,N(INDEX('CURVA PREVISION'!$A$1:$KZ$3000,$C7,10+3*MIN(S$3,$D$2-1)))))</f>
        <v/>
      </c>
      <c r="T7" s="123">
        <f>IF(OR($C7="",$B$2="",$D$2=0),0,IF(T$3&lt;0,0,N(INDEX('CURVA PREVISION'!$A$1:$KZ$3000,$C7,10+3*MIN(T$3,$D$2-1)))))</f>
        <v/>
      </c>
      <c r="U7" s="123">
        <f>IF(OR($C7="",$B$2="",$D$2=0),0,IF(U$3&lt;0,0,N(INDEX('CURVA PREVISION'!$A$1:$KZ$3000,$C7,10+3*MIN(U$3,$D$2-1)))))</f>
        <v/>
      </c>
      <c r="V7" s="123">
        <f>IF(OR($C7="",$B$2="",$D$2=0),0,IF(V$3&lt;0,0,N(INDEX('CURVA PREVISION'!$A$1:$KZ$3000,$C7,10+3*MIN(V$3,$D$2-1)))))</f>
        <v/>
      </c>
      <c r="W7" s="123">
        <f>IF(OR($C7="",$B$2="",$D$2=0),0,IF(W$3&lt;0,0,N(INDEX('CURVA PREVISION'!$A$1:$KZ$3000,$C7,10+3*MIN(W$3,$D$2-1)))))</f>
        <v/>
      </c>
      <c r="X7" s="123">
        <f>IF(OR($C7="",$B$2="",$D$2=0),0,IF(X$3&lt;0,0,N(INDEX('CURVA PREVISION'!$A$1:$KZ$3000,$C7,10+3*MIN(X$3,$D$2-1)))))</f>
        <v/>
      </c>
      <c r="Y7" s="123">
        <f>IF(OR($C7="",$B$2="",$D$2=0),0,IF(Y$3&lt;0,0,N(INDEX('CURVA PREVISION'!$A$1:$KZ$3000,$C7,10+3*MIN(Y$3,$D$2-1)))))</f>
        <v/>
      </c>
      <c r="Z7" s="123">
        <f>IF(OR($C7="",$B$2="",$D$2=0),0,IF(Z$3&lt;0,0,N(INDEX('CURVA PREVISION'!$A$1:$KZ$3000,$C7,10+3*MIN(Z$3,$D$2-1)))))</f>
        <v/>
      </c>
      <c r="AA7" s="123">
        <f>IF(OR($C7="",$B$2="",$D$2=0),0,IF(AA$3&lt;0,0,N(INDEX('CURVA PREVISION'!$A$1:$KZ$3000,$C7,10+3*MIN(AA$3,$D$2-1)))))</f>
        <v/>
      </c>
      <c r="AB7" s="123">
        <f>IF(OR($C7="",$B$2="",$D$2=0),0,IF(AB$3&lt;0,0,N(INDEX('CURVA PREVISION'!$A$1:$KZ$3000,$C7,10+3*MIN(AB$3,$D$2-1)))))</f>
        <v/>
      </c>
      <c r="AC7" s="123">
        <f>IF(OR($C7="",$B$2="",$D$2=0),0,IF(AC$3&lt;0,0,N(INDEX('CURVA PREVISION'!$A$1:$KZ$3000,$C7,10+3*MIN(AC$3,$D$2-1)))))</f>
        <v/>
      </c>
      <c r="AD7" s="123">
        <f>IF(OR($C7="",$B$2="",$D$2=0),0,IF(AD$3&lt;0,0,N(INDEX('CURVA PREVISION'!$A$1:$KZ$3000,$C7,10+3*MIN(AD$3,$D$2-1)))))</f>
        <v/>
      </c>
      <c r="AE7" s="123">
        <f>IF(OR($C7="",$B$2="",$D$2=0),0,IF(AE$3&lt;0,0,N(INDEX('CURVA PREVISION'!$A$1:$KZ$3000,$C7,10+3*MIN(AE$3,$D$2-1)))))</f>
        <v/>
      </c>
      <c r="AF7" s="123">
        <f>IF(OR($C7="",$B$2="",$D$2=0),0,IF(AF$3&lt;0,0,N(INDEX('CURVA PREVISION'!$A$1:$KZ$3000,$C7,10+3*MIN(AF$3,$D$2-1)))))</f>
        <v/>
      </c>
      <c r="AG7" s="123">
        <f>IF(OR($C7="",$B$2="",$D$2=0),0,IF(AG$3&lt;0,0,N(INDEX('CURVA PREVISION'!$A$1:$KZ$3000,$C7,10+3*MIN(AG$3,$D$2-1)))))</f>
        <v/>
      </c>
      <c r="AH7" s="123">
        <f>IF(OR($C7="",$B$2="",$D$2=0),0,IF(AH$3&lt;0,0,N(INDEX('CURVA PREVISION'!$A$1:$KZ$3000,$C7,10+3*MIN(AH$3,$D$2-1)))))</f>
        <v/>
      </c>
      <c r="AI7" s="123">
        <f>IF(OR($C7="",$B$2="",$D$2=0),0,IF(AI$3&lt;0,0,N(INDEX('CURVA PREVISION'!$A$1:$KZ$3000,$C7,10+3*MIN(AI$3,$D$2-1)))))</f>
        <v/>
      </c>
      <c r="AJ7" s="123">
        <f>IF(OR($C7="",$B$2="",$D$2=0),0,IF(AJ$3&lt;0,0,N(INDEX('CURVA PREVISION'!$A$1:$KZ$3000,$C7,10+3*MIN(AJ$3,$D$2-1)))))</f>
        <v/>
      </c>
      <c r="AK7" s="123">
        <f>IF(OR($C7="",$B$2="",$D$2=0),0,IF(AK$3&lt;0,0,N(INDEX('CURVA PREVISION'!$A$1:$KZ$3000,$C7,10+3*MIN(AK$3,$D$2-1)))))</f>
        <v/>
      </c>
      <c r="AL7" s="123">
        <f>IF(OR($C7="",$B$2="",$D$2=0),0,IF(AL$3&lt;0,0,N(INDEX('CURVA PREVISION'!$A$1:$KZ$3000,$C7,10+3*MIN(AL$3,$D$2-1)))))</f>
        <v/>
      </c>
      <c r="AM7" s="123">
        <f>IF(OR($C7="",$B$2="",$D$2=0),0,IF(AM$3&lt;0,0,N(INDEX('CURVA PREVISION'!$A$1:$KZ$3000,$C7,10+3*MIN(AM$3,$D$2-1)))))</f>
        <v/>
      </c>
      <c r="AN7" s="123">
        <f>IF(OR($C7="",$B$2="",$D$2=0),0,IF(AN$3&lt;0,0,N(INDEX('CURVA PREVISION'!$A$1:$KZ$3000,$C7,10+3*MIN(AN$3,$D$2-1)))))</f>
        <v/>
      </c>
      <c r="AO7" s="123">
        <f>IF(OR($C7="",$B$2="",$D$2=0),0,IF(AO$3&lt;0,0,N(INDEX('CURVA PREVISION'!$A$1:$KZ$3000,$C7,10+3*MIN(AO$3,$D$2-1)))))</f>
        <v/>
      </c>
      <c r="AP7" s="123">
        <f>IF(OR($C7="",$B$2="",$D$2=0),0,IF(AP$3&lt;0,0,N(INDEX('CURVA PREVISION'!$A$1:$KZ$3000,$C7,10+3*MIN(AP$3,$D$2-1)))))</f>
        <v/>
      </c>
      <c r="AQ7" s="123">
        <f>IF(OR($C7="",$B$2="",$D$2=0),0,IF(AQ$3&lt;0,0,N(INDEX('CURVA PREVISION'!$A$1:$KZ$3000,$C7,10+3*MIN(AQ$3,$D$2-1)))))</f>
        <v/>
      </c>
      <c r="AR7" s="123">
        <f>IF(OR($C7="",$B$2="",$D$2=0),0,IF(AR$3&lt;0,0,N(INDEX('CURVA PREVISION'!$A$1:$KZ$3000,$C7,10+3*MIN(AR$3,$D$2-1)))))</f>
        <v/>
      </c>
      <c r="AS7" s="123">
        <f>IF(OR($C7="",$B$2="",$D$2=0),0,IF(AS$3&lt;0,0,N(INDEX('CURVA PREVISION'!$A$1:$KZ$3000,$C7,10+3*MIN(AS$3,$D$2-1)))))</f>
        <v/>
      </c>
      <c r="AT7" s="123">
        <f>IF(OR($C7="",$B$2="",$D$2=0),0,IF(AT$3&lt;0,0,N(INDEX('CURVA PREVISION'!$A$1:$KZ$3000,$C7,10+3*MIN(AT$3,$D$2-1)))))</f>
        <v/>
      </c>
      <c r="AU7" s="123">
        <f>IF(OR($C7="",$B$2="",$D$2=0),0,IF(AU$3&lt;0,0,N(INDEX('CURVA PREVISION'!$A$1:$KZ$3000,$C7,10+3*MIN(AU$3,$D$2-1)))))</f>
        <v/>
      </c>
      <c r="AV7" s="123">
        <f>IF(OR($C7="",$B$2="",$D$2=0),0,IF(AV$3&lt;0,0,N(INDEX('CURVA PREVISION'!$A$1:$KZ$3000,$C7,10+3*MIN(AV$3,$D$2-1)))))</f>
        <v/>
      </c>
      <c r="AW7" s="123">
        <f>IF(OR($C7="",$B$2="",$D$2=0),0,IF(AW$3&lt;0,0,N(INDEX('CURVA PREVISION'!$A$1:$KZ$3000,$C7,10+3*MIN(AW$3,$D$2-1)))))</f>
        <v/>
      </c>
      <c r="AX7" s="123">
        <f>IF(OR($C7="",$B$2="",$D$2=0),0,IF(AX$3&lt;0,0,N(INDEX('CURVA PREVISION'!$A$1:$KZ$3000,$C7,10+3*MIN(AX$3,$D$2-1)))))</f>
        <v/>
      </c>
      <c r="AY7" s="123">
        <f>IF(OR($C7="",$B$2="",$D$2=0),0,IF(AY$3&lt;0,0,N(INDEX('CURVA PREVISION'!$A$1:$KZ$3000,$C7,10+3*MIN(AY$3,$D$2-1)))))</f>
        <v/>
      </c>
      <c r="AZ7" s="123">
        <f>IF(OR($C7="",$B$2="",$D$2=0),0,IF(AZ$3&lt;0,0,N(INDEX('CURVA PREVISION'!$A$1:$KZ$3000,$C7,10+3*MIN(AZ$3,$D$2-1)))))</f>
        <v/>
      </c>
      <c r="BA7" s="123">
        <f>IF(OR($C7="",$B$2="",$D$2=0),0,IF(BA$3&lt;0,0,N(INDEX('CURVA PREVISION'!$A$1:$KZ$3000,$C7,10+3*MIN(BA$3,$D$2-1)))))</f>
        <v/>
      </c>
      <c r="BB7" s="123">
        <f>IF(OR($C7="",$B$2="",$D$2=0),0,IF(BB$3&lt;0,0,N(INDEX('CURVA PREVISION'!$A$1:$KZ$3000,$C7,10+3*MIN(BB$3,$D$2-1)))))</f>
        <v/>
      </c>
      <c r="BC7" s="123">
        <f>IF(OR($C7="",$B$2="",$D$2=0),0,IF(BC$3&lt;0,0,N(INDEX('CURVA PREVISION'!$A$1:$KZ$3000,$C7,10+3*MIN(BC$3,$D$2-1)))))</f>
        <v/>
      </c>
      <c r="BD7" s="123">
        <f>IF(OR($C7="",$B$2="",$D$2=0),0,IF(BD$3&lt;0,0,N(INDEX('CURVA PREVISION'!$A$1:$KZ$3000,$C7,10+3*MIN(BD$3,$D$2-1)))))</f>
        <v/>
      </c>
      <c r="BE7" s="123">
        <f>IF(OR($C7="",$B$2="",$D$2=0),0,IF(BE$3&lt;0,0,N(INDEX('CURVA PREVISION'!$A$1:$KZ$3000,$C7,10+3*MIN(BE$3,$D$2-1)))))</f>
        <v/>
      </c>
      <c r="BF7" s="123">
        <f>IF(OR($C7="",$B$2="",$D$2=0),0,IF(BF$3&lt;0,0,N(INDEX('CURVA PREVISION'!$A$1:$KZ$3000,$C7,10+3*MIN(BF$3,$D$2-1)))))</f>
        <v/>
      </c>
      <c r="BG7" s="123">
        <f>IF(OR($C7="",$B$2="",$D$2=0),0,IF(BG$3&lt;0,0,N(INDEX('CURVA PREVISION'!$A$1:$KZ$3000,$C7,10+3*MIN(BG$3,$D$2-1)))))</f>
        <v/>
      </c>
      <c r="BH7" s="123">
        <f>IF(OR($C7="",$B$2="",$D$2=0),0,IF(BH$3&lt;0,0,N(INDEX('CURVA PREVISION'!$A$1:$KZ$3000,$C7,10+3*MIN(BH$3,$D$2-1)))))</f>
        <v/>
      </c>
      <c r="BI7" s="123">
        <f>IF(OR($C7="",$B$2="",$D$2=0),0,IF(BI$3&lt;0,0,N(INDEX('CURVA PREVISION'!$A$1:$KZ$3000,$C7,10+3*MIN(BI$3,$D$2-1)))))</f>
        <v/>
      </c>
      <c r="BJ7" s="123">
        <f>IF(OR($C7="",$B$2="",$D$2=0),0,IF(BJ$3&lt;0,0,N(INDEX('CURVA PREVISION'!$A$1:$KZ$3000,$C7,10+3*MIN(BJ$3,$D$2-1)))))</f>
        <v/>
      </c>
      <c r="BK7" s="123">
        <f>IF(OR($C7="",$B$2="",$D$2=0),0,IF(BK$3&lt;0,0,N(INDEX('CURVA PREVISION'!$A$1:$KZ$3000,$C7,10+3*MIN(BK$3,$D$2-1)))))</f>
        <v/>
      </c>
      <c r="BL7" s="123">
        <f>IF(OR($C7="",$B$2="",$D$2=0),0,IF(BL$3&lt;0,0,N(INDEX('CURVA PREVISION'!$A$1:$KZ$3000,$C7,10+3*MIN(BL$3,$D$2-1)))))</f>
        <v/>
      </c>
      <c r="BM7" s="123">
        <f>IF(OR($C7="",$B$2="",$D$2=0),0,IF(BM$3&lt;0,0,N(INDEX('CURVA PREVISION'!$A$1:$KZ$3000,$C7,10+3*MIN(BM$3,$D$2-1)))))</f>
        <v/>
      </c>
      <c r="BN7" s="123">
        <f>IF(OR($C7="",$B$2="",$D$2=0),0,IF(BN$3&lt;0,0,N(INDEX('CURVA PREVISION'!$A$1:$KZ$3000,$C7,10+3*MIN(BN$3,$D$2-1)))))</f>
        <v/>
      </c>
      <c r="BO7" s="123">
        <f>IF(OR($C7="",$B$2="",$D$2=0),0,IF(BO$3&lt;0,0,N(INDEX('CURVA PREVISION'!$A$1:$KZ$3000,$C7,10+3*MIN(BO$3,$D$2-1)))))</f>
        <v/>
      </c>
      <c r="BP7" s="123">
        <f>IF(OR($C7="",$B$2="",$D$2=0),0,IF(BP$3&lt;0,0,N(INDEX('CURVA PREVISION'!$A$1:$KZ$3000,$C7,10+3*MIN(BP$3,$D$2-1)))))</f>
        <v/>
      </c>
      <c r="BQ7" s="123">
        <f>IF(OR($C7="",$B$2="",$D$2=0),0,IF(BQ$3&lt;0,0,N(INDEX('CURVA PREVISION'!$A$1:$KZ$3000,$C7,10+3*MIN(BQ$3,$D$2-1)))))</f>
        <v/>
      </c>
      <c r="BR7" s="123">
        <f>IF(OR($C7="",$B$2="",$D$2=0),0,IF(BR$3&lt;0,0,N(INDEX('CURVA PREVISION'!$A$1:$KZ$3000,$C7,10+3*MIN(BR$3,$D$2-1)))))</f>
        <v/>
      </c>
      <c r="BS7" s="123">
        <f>IF(OR($C7="",$B$2="",$D$2=0),0,IF(BS$3&lt;0,0,N(INDEX('CURVA PREVISION'!$A$1:$KZ$3000,$C7,10+3*MIN(BS$3,$D$2-1)))))</f>
        <v/>
      </c>
      <c r="BT7" s="123">
        <f>IF(OR($C7="",$B$2="",$D$2=0),0,IF(BT$3&lt;0,0,N(INDEX('CURVA PREVISION'!$A$1:$KZ$3000,$C7,10+3*MIN(BT$3,$D$2-1)))))</f>
        <v/>
      </c>
      <c r="BU7" s="123">
        <f>IF(OR($C7="",$B$2="",$D$2=0),0,IF(BU$3&lt;0,0,N(INDEX('CURVA PREVISION'!$A$1:$KZ$3000,$C7,10+3*MIN(BU$3,$D$2-1)))))</f>
        <v/>
      </c>
      <c r="BV7" s="123">
        <f>IF(OR($C7="",$B$2="",$D$2=0),0,IF(BV$3&lt;0,0,N(INDEX('CURVA PREVISION'!$A$1:$KZ$3000,$C7,10+3*MIN(BV$3,$D$2-1)))))</f>
        <v/>
      </c>
      <c r="BW7" s="123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70">
        <f>IFERROR(MATCH(A8,'CURVA PREVISION'!$B$1:$B$3000,0),"")</f>
        <v/>
      </c>
      <c r="D8" s="123">
        <f>IF(OR($C8="",$B$2="",$D$2=0),0,IF(D$3&lt;0,0,N(INDEX('CURVA PREVISION'!$A$1:$KZ$3000,$C8,10+3*MIN(D$3,$D$2-1)))))</f>
        <v/>
      </c>
      <c r="E8" s="123">
        <f>IF(OR($C8="",$B$2="",$D$2=0),0,IF(E$3&lt;0,0,N(INDEX('CURVA PREVISION'!$A$1:$KZ$3000,$C8,10+3*MIN(E$3,$D$2-1)))))</f>
        <v/>
      </c>
      <c r="F8" s="123">
        <f>IF(OR($C8="",$B$2="",$D$2=0),0,IF(F$3&lt;0,0,N(INDEX('CURVA PREVISION'!$A$1:$KZ$3000,$C8,10+3*MIN(F$3,$D$2-1)))))</f>
        <v/>
      </c>
      <c r="G8" s="123">
        <f>IF(OR($C8="",$B$2="",$D$2=0),0,IF(G$3&lt;0,0,N(INDEX('CURVA PREVISION'!$A$1:$KZ$3000,$C8,10+3*MIN(G$3,$D$2-1)))))</f>
        <v/>
      </c>
      <c r="H8" s="123">
        <f>IF(OR($C8="",$B$2="",$D$2=0),0,IF(H$3&lt;0,0,N(INDEX('CURVA PREVISION'!$A$1:$KZ$3000,$C8,10+3*MIN(H$3,$D$2-1)))))</f>
        <v/>
      </c>
      <c r="I8" s="123">
        <f>IF(OR($C8="",$B$2="",$D$2=0),0,IF(I$3&lt;0,0,N(INDEX('CURVA PREVISION'!$A$1:$KZ$3000,$C8,10+3*MIN(I$3,$D$2-1)))))</f>
        <v/>
      </c>
      <c r="J8" s="123">
        <f>IF(OR($C8="",$B$2="",$D$2=0),0,IF(J$3&lt;0,0,N(INDEX('CURVA PREVISION'!$A$1:$KZ$3000,$C8,10+3*MIN(J$3,$D$2-1)))))</f>
        <v/>
      </c>
      <c r="K8" s="123">
        <f>IF(OR($C8="",$B$2="",$D$2=0),0,IF(K$3&lt;0,0,N(INDEX('CURVA PREVISION'!$A$1:$KZ$3000,$C8,10+3*MIN(K$3,$D$2-1)))))</f>
        <v/>
      </c>
      <c r="L8" s="123">
        <f>IF(OR($C8="",$B$2="",$D$2=0),0,IF(L$3&lt;0,0,N(INDEX('CURVA PREVISION'!$A$1:$KZ$3000,$C8,10+3*MIN(L$3,$D$2-1)))))</f>
        <v/>
      </c>
      <c r="M8" s="123">
        <f>IF(OR($C8="",$B$2="",$D$2=0),0,IF(M$3&lt;0,0,N(INDEX('CURVA PREVISION'!$A$1:$KZ$3000,$C8,10+3*MIN(M$3,$D$2-1)))))</f>
        <v/>
      </c>
      <c r="N8" s="123">
        <f>IF(OR($C8="",$B$2="",$D$2=0),0,IF(N$3&lt;0,0,N(INDEX('CURVA PREVISION'!$A$1:$KZ$3000,$C8,10+3*MIN(N$3,$D$2-1)))))</f>
        <v/>
      </c>
      <c r="O8" s="123">
        <f>IF(OR($C8="",$B$2="",$D$2=0),0,IF(O$3&lt;0,0,N(INDEX('CURVA PREVISION'!$A$1:$KZ$3000,$C8,10+3*MIN(O$3,$D$2-1)))))</f>
        <v/>
      </c>
      <c r="P8" s="123">
        <f>IF(OR($C8="",$B$2="",$D$2=0),0,IF(P$3&lt;0,0,N(INDEX('CURVA PREVISION'!$A$1:$KZ$3000,$C8,10+3*MIN(P$3,$D$2-1)))))</f>
        <v/>
      </c>
      <c r="Q8" s="123">
        <f>IF(OR($C8="",$B$2="",$D$2=0),0,IF(Q$3&lt;0,0,N(INDEX('CURVA PREVISION'!$A$1:$KZ$3000,$C8,10+3*MIN(Q$3,$D$2-1)))))</f>
        <v/>
      </c>
      <c r="R8" s="123">
        <f>IF(OR($C8="",$B$2="",$D$2=0),0,IF(R$3&lt;0,0,N(INDEX('CURVA PREVISION'!$A$1:$KZ$3000,$C8,10+3*MIN(R$3,$D$2-1)))))</f>
        <v/>
      </c>
      <c r="S8" s="123">
        <f>IF(OR($C8="",$B$2="",$D$2=0),0,IF(S$3&lt;0,0,N(INDEX('CURVA PREVISION'!$A$1:$KZ$3000,$C8,10+3*MIN(S$3,$D$2-1)))))</f>
        <v/>
      </c>
      <c r="T8" s="123">
        <f>IF(OR($C8="",$B$2="",$D$2=0),0,IF(T$3&lt;0,0,N(INDEX('CURVA PREVISION'!$A$1:$KZ$3000,$C8,10+3*MIN(T$3,$D$2-1)))))</f>
        <v/>
      </c>
      <c r="U8" s="123">
        <f>IF(OR($C8="",$B$2="",$D$2=0),0,IF(U$3&lt;0,0,N(INDEX('CURVA PREVISION'!$A$1:$KZ$3000,$C8,10+3*MIN(U$3,$D$2-1)))))</f>
        <v/>
      </c>
      <c r="V8" s="123">
        <f>IF(OR($C8="",$B$2="",$D$2=0),0,IF(V$3&lt;0,0,N(INDEX('CURVA PREVISION'!$A$1:$KZ$3000,$C8,10+3*MIN(V$3,$D$2-1)))))</f>
        <v/>
      </c>
      <c r="W8" s="123">
        <f>IF(OR($C8="",$B$2="",$D$2=0),0,IF(W$3&lt;0,0,N(INDEX('CURVA PREVISION'!$A$1:$KZ$3000,$C8,10+3*MIN(W$3,$D$2-1)))))</f>
        <v/>
      </c>
      <c r="X8" s="123">
        <f>IF(OR($C8="",$B$2="",$D$2=0),0,IF(X$3&lt;0,0,N(INDEX('CURVA PREVISION'!$A$1:$KZ$3000,$C8,10+3*MIN(X$3,$D$2-1)))))</f>
        <v/>
      </c>
      <c r="Y8" s="123">
        <f>IF(OR($C8="",$B$2="",$D$2=0),0,IF(Y$3&lt;0,0,N(INDEX('CURVA PREVISION'!$A$1:$KZ$3000,$C8,10+3*MIN(Y$3,$D$2-1)))))</f>
        <v/>
      </c>
      <c r="Z8" s="123">
        <f>IF(OR($C8="",$B$2="",$D$2=0),0,IF(Z$3&lt;0,0,N(INDEX('CURVA PREVISION'!$A$1:$KZ$3000,$C8,10+3*MIN(Z$3,$D$2-1)))))</f>
        <v/>
      </c>
      <c r="AA8" s="123">
        <f>IF(OR($C8="",$B$2="",$D$2=0),0,IF(AA$3&lt;0,0,N(INDEX('CURVA PREVISION'!$A$1:$KZ$3000,$C8,10+3*MIN(AA$3,$D$2-1)))))</f>
        <v/>
      </c>
      <c r="AB8" s="123">
        <f>IF(OR($C8="",$B$2="",$D$2=0),0,IF(AB$3&lt;0,0,N(INDEX('CURVA PREVISION'!$A$1:$KZ$3000,$C8,10+3*MIN(AB$3,$D$2-1)))))</f>
        <v/>
      </c>
      <c r="AC8" s="123">
        <f>IF(OR($C8="",$B$2="",$D$2=0),0,IF(AC$3&lt;0,0,N(INDEX('CURVA PREVISION'!$A$1:$KZ$3000,$C8,10+3*MIN(AC$3,$D$2-1)))))</f>
        <v/>
      </c>
      <c r="AD8" s="123">
        <f>IF(OR($C8="",$B$2="",$D$2=0),0,IF(AD$3&lt;0,0,N(INDEX('CURVA PREVISION'!$A$1:$KZ$3000,$C8,10+3*MIN(AD$3,$D$2-1)))))</f>
        <v/>
      </c>
      <c r="AE8" s="123">
        <f>IF(OR($C8="",$B$2="",$D$2=0),0,IF(AE$3&lt;0,0,N(INDEX('CURVA PREVISION'!$A$1:$KZ$3000,$C8,10+3*MIN(AE$3,$D$2-1)))))</f>
        <v/>
      </c>
      <c r="AF8" s="123">
        <f>IF(OR($C8="",$B$2="",$D$2=0),0,IF(AF$3&lt;0,0,N(INDEX('CURVA PREVISION'!$A$1:$KZ$3000,$C8,10+3*MIN(AF$3,$D$2-1)))))</f>
        <v/>
      </c>
      <c r="AG8" s="123">
        <f>IF(OR($C8="",$B$2="",$D$2=0),0,IF(AG$3&lt;0,0,N(INDEX('CURVA PREVISION'!$A$1:$KZ$3000,$C8,10+3*MIN(AG$3,$D$2-1)))))</f>
        <v/>
      </c>
      <c r="AH8" s="123">
        <f>IF(OR($C8="",$B$2="",$D$2=0),0,IF(AH$3&lt;0,0,N(INDEX('CURVA PREVISION'!$A$1:$KZ$3000,$C8,10+3*MIN(AH$3,$D$2-1)))))</f>
        <v/>
      </c>
      <c r="AI8" s="123">
        <f>IF(OR($C8="",$B$2="",$D$2=0),0,IF(AI$3&lt;0,0,N(INDEX('CURVA PREVISION'!$A$1:$KZ$3000,$C8,10+3*MIN(AI$3,$D$2-1)))))</f>
        <v/>
      </c>
      <c r="AJ8" s="123">
        <f>IF(OR($C8="",$B$2="",$D$2=0),0,IF(AJ$3&lt;0,0,N(INDEX('CURVA PREVISION'!$A$1:$KZ$3000,$C8,10+3*MIN(AJ$3,$D$2-1)))))</f>
        <v/>
      </c>
      <c r="AK8" s="123">
        <f>IF(OR($C8="",$B$2="",$D$2=0),0,IF(AK$3&lt;0,0,N(INDEX('CURVA PREVISION'!$A$1:$KZ$3000,$C8,10+3*MIN(AK$3,$D$2-1)))))</f>
        <v/>
      </c>
      <c r="AL8" s="123">
        <f>IF(OR($C8="",$B$2="",$D$2=0),0,IF(AL$3&lt;0,0,N(INDEX('CURVA PREVISION'!$A$1:$KZ$3000,$C8,10+3*MIN(AL$3,$D$2-1)))))</f>
        <v/>
      </c>
      <c r="AM8" s="123">
        <f>IF(OR($C8="",$B$2="",$D$2=0),0,IF(AM$3&lt;0,0,N(INDEX('CURVA PREVISION'!$A$1:$KZ$3000,$C8,10+3*MIN(AM$3,$D$2-1)))))</f>
        <v/>
      </c>
      <c r="AN8" s="123">
        <f>IF(OR($C8="",$B$2="",$D$2=0),0,IF(AN$3&lt;0,0,N(INDEX('CURVA PREVISION'!$A$1:$KZ$3000,$C8,10+3*MIN(AN$3,$D$2-1)))))</f>
        <v/>
      </c>
      <c r="AO8" s="123">
        <f>IF(OR($C8="",$B$2="",$D$2=0),0,IF(AO$3&lt;0,0,N(INDEX('CURVA PREVISION'!$A$1:$KZ$3000,$C8,10+3*MIN(AO$3,$D$2-1)))))</f>
        <v/>
      </c>
      <c r="AP8" s="123">
        <f>IF(OR($C8="",$B$2="",$D$2=0),0,IF(AP$3&lt;0,0,N(INDEX('CURVA PREVISION'!$A$1:$KZ$3000,$C8,10+3*MIN(AP$3,$D$2-1)))))</f>
        <v/>
      </c>
      <c r="AQ8" s="123">
        <f>IF(OR($C8="",$B$2="",$D$2=0),0,IF(AQ$3&lt;0,0,N(INDEX('CURVA PREVISION'!$A$1:$KZ$3000,$C8,10+3*MIN(AQ$3,$D$2-1)))))</f>
        <v/>
      </c>
      <c r="AR8" s="123">
        <f>IF(OR($C8="",$B$2="",$D$2=0),0,IF(AR$3&lt;0,0,N(INDEX('CURVA PREVISION'!$A$1:$KZ$3000,$C8,10+3*MIN(AR$3,$D$2-1)))))</f>
        <v/>
      </c>
      <c r="AS8" s="123">
        <f>IF(OR($C8="",$B$2="",$D$2=0),0,IF(AS$3&lt;0,0,N(INDEX('CURVA PREVISION'!$A$1:$KZ$3000,$C8,10+3*MIN(AS$3,$D$2-1)))))</f>
        <v/>
      </c>
      <c r="AT8" s="123">
        <f>IF(OR($C8="",$B$2="",$D$2=0),0,IF(AT$3&lt;0,0,N(INDEX('CURVA PREVISION'!$A$1:$KZ$3000,$C8,10+3*MIN(AT$3,$D$2-1)))))</f>
        <v/>
      </c>
      <c r="AU8" s="123">
        <f>IF(OR($C8="",$B$2="",$D$2=0),0,IF(AU$3&lt;0,0,N(INDEX('CURVA PREVISION'!$A$1:$KZ$3000,$C8,10+3*MIN(AU$3,$D$2-1)))))</f>
        <v/>
      </c>
      <c r="AV8" s="123">
        <f>IF(OR($C8="",$B$2="",$D$2=0),0,IF(AV$3&lt;0,0,N(INDEX('CURVA PREVISION'!$A$1:$KZ$3000,$C8,10+3*MIN(AV$3,$D$2-1)))))</f>
        <v/>
      </c>
      <c r="AW8" s="123">
        <f>IF(OR($C8="",$B$2="",$D$2=0),0,IF(AW$3&lt;0,0,N(INDEX('CURVA PREVISION'!$A$1:$KZ$3000,$C8,10+3*MIN(AW$3,$D$2-1)))))</f>
        <v/>
      </c>
      <c r="AX8" s="123">
        <f>IF(OR($C8="",$B$2="",$D$2=0),0,IF(AX$3&lt;0,0,N(INDEX('CURVA PREVISION'!$A$1:$KZ$3000,$C8,10+3*MIN(AX$3,$D$2-1)))))</f>
        <v/>
      </c>
      <c r="AY8" s="123">
        <f>IF(OR($C8="",$B$2="",$D$2=0),0,IF(AY$3&lt;0,0,N(INDEX('CURVA PREVISION'!$A$1:$KZ$3000,$C8,10+3*MIN(AY$3,$D$2-1)))))</f>
        <v/>
      </c>
      <c r="AZ8" s="123">
        <f>IF(OR($C8="",$B$2="",$D$2=0),0,IF(AZ$3&lt;0,0,N(INDEX('CURVA PREVISION'!$A$1:$KZ$3000,$C8,10+3*MIN(AZ$3,$D$2-1)))))</f>
        <v/>
      </c>
      <c r="BA8" s="123">
        <f>IF(OR($C8="",$B$2="",$D$2=0),0,IF(BA$3&lt;0,0,N(INDEX('CURVA PREVISION'!$A$1:$KZ$3000,$C8,10+3*MIN(BA$3,$D$2-1)))))</f>
        <v/>
      </c>
      <c r="BB8" s="123">
        <f>IF(OR($C8="",$B$2="",$D$2=0),0,IF(BB$3&lt;0,0,N(INDEX('CURVA PREVISION'!$A$1:$KZ$3000,$C8,10+3*MIN(BB$3,$D$2-1)))))</f>
        <v/>
      </c>
      <c r="BC8" s="123">
        <f>IF(OR($C8="",$B$2="",$D$2=0),0,IF(BC$3&lt;0,0,N(INDEX('CURVA PREVISION'!$A$1:$KZ$3000,$C8,10+3*MIN(BC$3,$D$2-1)))))</f>
        <v/>
      </c>
      <c r="BD8" s="123">
        <f>IF(OR($C8="",$B$2="",$D$2=0),0,IF(BD$3&lt;0,0,N(INDEX('CURVA PREVISION'!$A$1:$KZ$3000,$C8,10+3*MIN(BD$3,$D$2-1)))))</f>
        <v/>
      </c>
      <c r="BE8" s="123">
        <f>IF(OR($C8="",$B$2="",$D$2=0),0,IF(BE$3&lt;0,0,N(INDEX('CURVA PREVISION'!$A$1:$KZ$3000,$C8,10+3*MIN(BE$3,$D$2-1)))))</f>
        <v/>
      </c>
      <c r="BF8" s="123">
        <f>IF(OR($C8="",$B$2="",$D$2=0),0,IF(BF$3&lt;0,0,N(INDEX('CURVA PREVISION'!$A$1:$KZ$3000,$C8,10+3*MIN(BF$3,$D$2-1)))))</f>
        <v/>
      </c>
      <c r="BG8" s="123">
        <f>IF(OR($C8="",$B$2="",$D$2=0),0,IF(BG$3&lt;0,0,N(INDEX('CURVA PREVISION'!$A$1:$KZ$3000,$C8,10+3*MIN(BG$3,$D$2-1)))))</f>
        <v/>
      </c>
      <c r="BH8" s="123">
        <f>IF(OR($C8="",$B$2="",$D$2=0),0,IF(BH$3&lt;0,0,N(INDEX('CURVA PREVISION'!$A$1:$KZ$3000,$C8,10+3*MIN(BH$3,$D$2-1)))))</f>
        <v/>
      </c>
      <c r="BI8" s="123">
        <f>IF(OR($C8="",$B$2="",$D$2=0),0,IF(BI$3&lt;0,0,N(INDEX('CURVA PREVISION'!$A$1:$KZ$3000,$C8,10+3*MIN(BI$3,$D$2-1)))))</f>
        <v/>
      </c>
      <c r="BJ8" s="123">
        <f>IF(OR($C8="",$B$2="",$D$2=0),0,IF(BJ$3&lt;0,0,N(INDEX('CURVA PREVISION'!$A$1:$KZ$3000,$C8,10+3*MIN(BJ$3,$D$2-1)))))</f>
        <v/>
      </c>
      <c r="BK8" s="123">
        <f>IF(OR($C8="",$B$2="",$D$2=0),0,IF(BK$3&lt;0,0,N(INDEX('CURVA PREVISION'!$A$1:$KZ$3000,$C8,10+3*MIN(BK$3,$D$2-1)))))</f>
        <v/>
      </c>
      <c r="BL8" s="123">
        <f>IF(OR($C8="",$B$2="",$D$2=0),0,IF(BL$3&lt;0,0,N(INDEX('CURVA PREVISION'!$A$1:$KZ$3000,$C8,10+3*MIN(BL$3,$D$2-1)))))</f>
        <v/>
      </c>
      <c r="BM8" s="123">
        <f>IF(OR($C8="",$B$2="",$D$2=0),0,IF(BM$3&lt;0,0,N(INDEX('CURVA PREVISION'!$A$1:$KZ$3000,$C8,10+3*MIN(BM$3,$D$2-1)))))</f>
        <v/>
      </c>
      <c r="BN8" s="123">
        <f>IF(OR($C8="",$B$2="",$D$2=0),0,IF(BN$3&lt;0,0,N(INDEX('CURVA PREVISION'!$A$1:$KZ$3000,$C8,10+3*MIN(BN$3,$D$2-1)))))</f>
        <v/>
      </c>
      <c r="BO8" s="123">
        <f>IF(OR($C8="",$B$2="",$D$2=0),0,IF(BO$3&lt;0,0,N(INDEX('CURVA PREVISION'!$A$1:$KZ$3000,$C8,10+3*MIN(BO$3,$D$2-1)))))</f>
        <v/>
      </c>
      <c r="BP8" s="123">
        <f>IF(OR($C8="",$B$2="",$D$2=0),0,IF(BP$3&lt;0,0,N(INDEX('CURVA PREVISION'!$A$1:$KZ$3000,$C8,10+3*MIN(BP$3,$D$2-1)))))</f>
        <v/>
      </c>
      <c r="BQ8" s="123">
        <f>IF(OR($C8="",$B$2="",$D$2=0),0,IF(BQ$3&lt;0,0,N(INDEX('CURVA PREVISION'!$A$1:$KZ$3000,$C8,10+3*MIN(BQ$3,$D$2-1)))))</f>
        <v/>
      </c>
      <c r="BR8" s="123">
        <f>IF(OR($C8="",$B$2="",$D$2=0),0,IF(BR$3&lt;0,0,N(INDEX('CURVA PREVISION'!$A$1:$KZ$3000,$C8,10+3*MIN(BR$3,$D$2-1)))))</f>
        <v/>
      </c>
      <c r="BS8" s="123">
        <f>IF(OR($C8="",$B$2="",$D$2=0),0,IF(BS$3&lt;0,0,N(INDEX('CURVA PREVISION'!$A$1:$KZ$3000,$C8,10+3*MIN(BS$3,$D$2-1)))))</f>
        <v/>
      </c>
      <c r="BT8" s="123">
        <f>IF(OR($C8="",$B$2="",$D$2=0),0,IF(BT$3&lt;0,0,N(INDEX('CURVA PREVISION'!$A$1:$KZ$3000,$C8,10+3*MIN(BT$3,$D$2-1)))))</f>
        <v/>
      </c>
      <c r="BU8" s="123">
        <f>IF(OR($C8="",$B$2="",$D$2=0),0,IF(BU$3&lt;0,0,N(INDEX('CURVA PREVISION'!$A$1:$KZ$3000,$C8,10+3*MIN(BU$3,$D$2-1)))))</f>
        <v/>
      </c>
      <c r="BV8" s="123">
        <f>IF(OR($C8="",$B$2="",$D$2=0),0,IF(BV$3&lt;0,0,N(INDEX('CURVA PREVISION'!$A$1:$KZ$3000,$C8,10+3*MIN(BV$3,$D$2-1)))))</f>
        <v/>
      </c>
      <c r="BW8" s="123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70">
        <f>IFERROR(MATCH(A9,'CURVA PREVISION'!$B$1:$B$3000,0),"")</f>
        <v/>
      </c>
      <c r="D9" s="123">
        <f>IF(OR($C9="",$B$2="",$D$2=0),0,IF(D$3&lt;0,0,N(INDEX('CURVA PREVISION'!$A$1:$KZ$3000,$C9,10+3*MIN(D$3,$D$2-1)))))</f>
        <v/>
      </c>
      <c r="E9" s="123">
        <f>IF(OR($C9="",$B$2="",$D$2=0),0,IF(E$3&lt;0,0,N(INDEX('CURVA PREVISION'!$A$1:$KZ$3000,$C9,10+3*MIN(E$3,$D$2-1)))))</f>
        <v/>
      </c>
      <c r="F9" s="123">
        <f>IF(OR($C9="",$B$2="",$D$2=0),0,IF(F$3&lt;0,0,N(INDEX('CURVA PREVISION'!$A$1:$KZ$3000,$C9,10+3*MIN(F$3,$D$2-1)))))</f>
        <v/>
      </c>
      <c r="G9" s="123">
        <f>IF(OR($C9="",$B$2="",$D$2=0),0,IF(G$3&lt;0,0,N(INDEX('CURVA PREVISION'!$A$1:$KZ$3000,$C9,10+3*MIN(G$3,$D$2-1)))))</f>
        <v/>
      </c>
      <c r="H9" s="123">
        <f>IF(OR($C9="",$B$2="",$D$2=0),0,IF(H$3&lt;0,0,N(INDEX('CURVA PREVISION'!$A$1:$KZ$3000,$C9,10+3*MIN(H$3,$D$2-1)))))</f>
        <v/>
      </c>
      <c r="I9" s="123">
        <f>IF(OR($C9="",$B$2="",$D$2=0),0,IF(I$3&lt;0,0,N(INDEX('CURVA PREVISION'!$A$1:$KZ$3000,$C9,10+3*MIN(I$3,$D$2-1)))))</f>
        <v/>
      </c>
      <c r="J9" s="123">
        <f>IF(OR($C9="",$B$2="",$D$2=0),0,IF(J$3&lt;0,0,N(INDEX('CURVA PREVISION'!$A$1:$KZ$3000,$C9,10+3*MIN(J$3,$D$2-1)))))</f>
        <v/>
      </c>
      <c r="K9" s="123">
        <f>IF(OR($C9="",$B$2="",$D$2=0),0,IF(K$3&lt;0,0,N(INDEX('CURVA PREVISION'!$A$1:$KZ$3000,$C9,10+3*MIN(K$3,$D$2-1)))))</f>
        <v/>
      </c>
      <c r="L9" s="123">
        <f>IF(OR($C9="",$B$2="",$D$2=0),0,IF(L$3&lt;0,0,N(INDEX('CURVA PREVISION'!$A$1:$KZ$3000,$C9,10+3*MIN(L$3,$D$2-1)))))</f>
        <v/>
      </c>
      <c r="M9" s="123">
        <f>IF(OR($C9="",$B$2="",$D$2=0),0,IF(M$3&lt;0,0,N(INDEX('CURVA PREVISION'!$A$1:$KZ$3000,$C9,10+3*MIN(M$3,$D$2-1)))))</f>
        <v/>
      </c>
      <c r="N9" s="123">
        <f>IF(OR($C9="",$B$2="",$D$2=0),0,IF(N$3&lt;0,0,N(INDEX('CURVA PREVISION'!$A$1:$KZ$3000,$C9,10+3*MIN(N$3,$D$2-1)))))</f>
        <v/>
      </c>
      <c r="O9" s="123">
        <f>IF(OR($C9="",$B$2="",$D$2=0),0,IF(O$3&lt;0,0,N(INDEX('CURVA PREVISION'!$A$1:$KZ$3000,$C9,10+3*MIN(O$3,$D$2-1)))))</f>
        <v/>
      </c>
      <c r="P9" s="123">
        <f>IF(OR($C9="",$B$2="",$D$2=0),0,IF(P$3&lt;0,0,N(INDEX('CURVA PREVISION'!$A$1:$KZ$3000,$C9,10+3*MIN(P$3,$D$2-1)))))</f>
        <v/>
      </c>
      <c r="Q9" s="123">
        <f>IF(OR($C9="",$B$2="",$D$2=0),0,IF(Q$3&lt;0,0,N(INDEX('CURVA PREVISION'!$A$1:$KZ$3000,$C9,10+3*MIN(Q$3,$D$2-1)))))</f>
        <v/>
      </c>
      <c r="R9" s="123">
        <f>IF(OR($C9="",$B$2="",$D$2=0),0,IF(R$3&lt;0,0,N(INDEX('CURVA PREVISION'!$A$1:$KZ$3000,$C9,10+3*MIN(R$3,$D$2-1)))))</f>
        <v/>
      </c>
      <c r="S9" s="123">
        <f>IF(OR($C9="",$B$2="",$D$2=0),0,IF(S$3&lt;0,0,N(INDEX('CURVA PREVISION'!$A$1:$KZ$3000,$C9,10+3*MIN(S$3,$D$2-1)))))</f>
        <v/>
      </c>
      <c r="T9" s="123">
        <f>IF(OR($C9="",$B$2="",$D$2=0),0,IF(T$3&lt;0,0,N(INDEX('CURVA PREVISION'!$A$1:$KZ$3000,$C9,10+3*MIN(T$3,$D$2-1)))))</f>
        <v/>
      </c>
      <c r="U9" s="123">
        <f>IF(OR($C9="",$B$2="",$D$2=0),0,IF(U$3&lt;0,0,N(INDEX('CURVA PREVISION'!$A$1:$KZ$3000,$C9,10+3*MIN(U$3,$D$2-1)))))</f>
        <v/>
      </c>
      <c r="V9" s="123">
        <f>IF(OR($C9="",$B$2="",$D$2=0),0,IF(V$3&lt;0,0,N(INDEX('CURVA PREVISION'!$A$1:$KZ$3000,$C9,10+3*MIN(V$3,$D$2-1)))))</f>
        <v/>
      </c>
      <c r="W9" s="123">
        <f>IF(OR($C9="",$B$2="",$D$2=0),0,IF(W$3&lt;0,0,N(INDEX('CURVA PREVISION'!$A$1:$KZ$3000,$C9,10+3*MIN(W$3,$D$2-1)))))</f>
        <v/>
      </c>
      <c r="X9" s="123">
        <f>IF(OR($C9="",$B$2="",$D$2=0),0,IF(X$3&lt;0,0,N(INDEX('CURVA PREVISION'!$A$1:$KZ$3000,$C9,10+3*MIN(X$3,$D$2-1)))))</f>
        <v/>
      </c>
      <c r="Y9" s="123">
        <f>IF(OR($C9="",$B$2="",$D$2=0),0,IF(Y$3&lt;0,0,N(INDEX('CURVA PREVISION'!$A$1:$KZ$3000,$C9,10+3*MIN(Y$3,$D$2-1)))))</f>
        <v/>
      </c>
      <c r="Z9" s="123">
        <f>IF(OR($C9="",$B$2="",$D$2=0),0,IF(Z$3&lt;0,0,N(INDEX('CURVA PREVISION'!$A$1:$KZ$3000,$C9,10+3*MIN(Z$3,$D$2-1)))))</f>
        <v/>
      </c>
      <c r="AA9" s="123">
        <f>IF(OR($C9="",$B$2="",$D$2=0),0,IF(AA$3&lt;0,0,N(INDEX('CURVA PREVISION'!$A$1:$KZ$3000,$C9,10+3*MIN(AA$3,$D$2-1)))))</f>
        <v/>
      </c>
      <c r="AB9" s="123">
        <f>IF(OR($C9="",$B$2="",$D$2=0),0,IF(AB$3&lt;0,0,N(INDEX('CURVA PREVISION'!$A$1:$KZ$3000,$C9,10+3*MIN(AB$3,$D$2-1)))))</f>
        <v/>
      </c>
      <c r="AC9" s="123">
        <f>IF(OR($C9="",$B$2="",$D$2=0),0,IF(AC$3&lt;0,0,N(INDEX('CURVA PREVISION'!$A$1:$KZ$3000,$C9,10+3*MIN(AC$3,$D$2-1)))))</f>
        <v/>
      </c>
      <c r="AD9" s="123">
        <f>IF(OR($C9="",$B$2="",$D$2=0),0,IF(AD$3&lt;0,0,N(INDEX('CURVA PREVISION'!$A$1:$KZ$3000,$C9,10+3*MIN(AD$3,$D$2-1)))))</f>
        <v/>
      </c>
      <c r="AE9" s="123">
        <f>IF(OR($C9="",$B$2="",$D$2=0),0,IF(AE$3&lt;0,0,N(INDEX('CURVA PREVISION'!$A$1:$KZ$3000,$C9,10+3*MIN(AE$3,$D$2-1)))))</f>
        <v/>
      </c>
      <c r="AF9" s="123">
        <f>IF(OR($C9="",$B$2="",$D$2=0),0,IF(AF$3&lt;0,0,N(INDEX('CURVA PREVISION'!$A$1:$KZ$3000,$C9,10+3*MIN(AF$3,$D$2-1)))))</f>
        <v/>
      </c>
      <c r="AG9" s="123">
        <f>IF(OR($C9="",$B$2="",$D$2=0),0,IF(AG$3&lt;0,0,N(INDEX('CURVA PREVISION'!$A$1:$KZ$3000,$C9,10+3*MIN(AG$3,$D$2-1)))))</f>
        <v/>
      </c>
      <c r="AH9" s="123">
        <f>IF(OR($C9="",$B$2="",$D$2=0),0,IF(AH$3&lt;0,0,N(INDEX('CURVA PREVISION'!$A$1:$KZ$3000,$C9,10+3*MIN(AH$3,$D$2-1)))))</f>
        <v/>
      </c>
      <c r="AI9" s="123">
        <f>IF(OR($C9="",$B$2="",$D$2=0),0,IF(AI$3&lt;0,0,N(INDEX('CURVA PREVISION'!$A$1:$KZ$3000,$C9,10+3*MIN(AI$3,$D$2-1)))))</f>
        <v/>
      </c>
      <c r="AJ9" s="123">
        <f>IF(OR($C9="",$B$2="",$D$2=0),0,IF(AJ$3&lt;0,0,N(INDEX('CURVA PREVISION'!$A$1:$KZ$3000,$C9,10+3*MIN(AJ$3,$D$2-1)))))</f>
        <v/>
      </c>
      <c r="AK9" s="123">
        <f>IF(OR($C9="",$B$2="",$D$2=0),0,IF(AK$3&lt;0,0,N(INDEX('CURVA PREVISION'!$A$1:$KZ$3000,$C9,10+3*MIN(AK$3,$D$2-1)))))</f>
        <v/>
      </c>
      <c r="AL9" s="123">
        <f>IF(OR($C9="",$B$2="",$D$2=0),0,IF(AL$3&lt;0,0,N(INDEX('CURVA PREVISION'!$A$1:$KZ$3000,$C9,10+3*MIN(AL$3,$D$2-1)))))</f>
        <v/>
      </c>
      <c r="AM9" s="123">
        <f>IF(OR($C9="",$B$2="",$D$2=0),0,IF(AM$3&lt;0,0,N(INDEX('CURVA PREVISION'!$A$1:$KZ$3000,$C9,10+3*MIN(AM$3,$D$2-1)))))</f>
        <v/>
      </c>
      <c r="AN9" s="123">
        <f>IF(OR($C9="",$B$2="",$D$2=0),0,IF(AN$3&lt;0,0,N(INDEX('CURVA PREVISION'!$A$1:$KZ$3000,$C9,10+3*MIN(AN$3,$D$2-1)))))</f>
        <v/>
      </c>
      <c r="AO9" s="123">
        <f>IF(OR($C9="",$B$2="",$D$2=0),0,IF(AO$3&lt;0,0,N(INDEX('CURVA PREVISION'!$A$1:$KZ$3000,$C9,10+3*MIN(AO$3,$D$2-1)))))</f>
        <v/>
      </c>
      <c r="AP9" s="123">
        <f>IF(OR($C9="",$B$2="",$D$2=0),0,IF(AP$3&lt;0,0,N(INDEX('CURVA PREVISION'!$A$1:$KZ$3000,$C9,10+3*MIN(AP$3,$D$2-1)))))</f>
        <v/>
      </c>
      <c r="AQ9" s="123">
        <f>IF(OR($C9="",$B$2="",$D$2=0),0,IF(AQ$3&lt;0,0,N(INDEX('CURVA PREVISION'!$A$1:$KZ$3000,$C9,10+3*MIN(AQ$3,$D$2-1)))))</f>
        <v/>
      </c>
      <c r="AR9" s="123">
        <f>IF(OR($C9="",$B$2="",$D$2=0),0,IF(AR$3&lt;0,0,N(INDEX('CURVA PREVISION'!$A$1:$KZ$3000,$C9,10+3*MIN(AR$3,$D$2-1)))))</f>
        <v/>
      </c>
      <c r="AS9" s="123">
        <f>IF(OR($C9="",$B$2="",$D$2=0),0,IF(AS$3&lt;0,0,N(INDEX('CURVA PREVISION'!$A$1:$KZ$3000,$C9,10+3*MIN(AS$3,$D$2-1)))))</f>
        <v/>
      </c>
      <c r="AT9" s="123">
        <f>IF(OR($C9="",$B$2="",$D$2=0),0,IF(AT$3&lt;0,0,N(INDEX('CURVA PREVISION'!$A$1:$KZ$3000,$C9,10+3*MIN(AT$3,$D$2-1)))))</f>
        <v/>
      </c>
      <c r="AU9" s="123">
        <f>IF(OR($C9="",$B$2="",$D$2=0),0,IF(AU$3&lt;0,0,N(INDEX('CURVA PREVISION'!$A$1:$KZ$3000,$C9,10+3*MIN(AU$3,$D$2-1)))))</f>
        <v/>
      </c>
      <c r="AV9" s="123">
        <f>IF(OR($C9="",$B$2="",$D$2=0),0,IF(AV$3&lt;0,0,N(INDEX('CURVA PREVISION'!$A$1:$KZ$3000,$C9,10+3*MIN(AV$3,$D$2-1)))))</f>
        <v/>
      </c>
      <c r="AW9" s="123">
        <f>IF(OR($C9="",$B$2="",$D$2=0),0,IF(AW$3&lt;0,0,N(INDEX('CURVA PREVISION'!$A$1:$KZ$3000,$C9,10+3*MIN(AW$3,$D$2-1)))))</f>
        <v/>
      </c>
      <c r="AX9" s="123">
        <f>IF(OR($C9="",$B$2="",$D$2=0),0,IF(AX$3&lt;0,0,N(INDEX('CURVA PREVISION'!$A$1:$KZ$3000,$C9,10+3*MIN(AX$3,$D$2-1)))))</f>
        <v/>
      </c>
      <c r="AY9" s="123">
        <f>IF(OR($C9="",$B$2="",$D$2=0),0,IF(AY$3&lt;0,0,N(INDEX('CURVA PREVISION'!$A$1:$KZ$3000,$C9,10+3*MIN(AY$3,$D$2-1)))))</f>
        <v/>
      </c>
      <c r="AZ9" s="123">
        <f>IF(OR($C9="",$B$2="",$D$2=0),0,IF(AZ$3&lt;0,0,N(INDEX('CURVA PREVISION'!$A$1:$KZ$3000,$C9,10+3*MIN(AZ$3,$D$2-1)))))</f>
        <v/>
      </c>
      <c r="BA9" s="123">
        <f>IF(OR($C9="",$B$2="",$D$2=0),0,IF(BA$3&lt;0,0,N(INDEX('CURVA PREVISION'!$A$1:$KZ$3000,$C9,10+3*MIN(BA$3,$D$2-1)))))</f>
        <v/>
      </c>
      <c r="BB9" s="123">
        <f>IF(OR($C9="",$B$2="",$D$2=0),0,IF(BB$3&lt;0,0,N(INDEX('CURVA PREVISION'!$A$1:$KZ$3000,$C9,10+3*MIN(BB$3,$D$2-1)))))</f>
        <v/>
      </c>
      <c r="BC9" s="123">
        <f>IF(OR($C9="",$B$2="",$D$2=0),0,IF(BC$3&lt;0,0,N(INDEX('CURVA PREVISION'!$A$1:$KZ$3000,$C9,10+3*MIN(BC$3,$D$2-1)))))</f>
        <v/>
      </c>
      <c r="BD9" s="123">
        <f>IF(OR($C9="",$B$2="",$D$2=0),0,IF(BD$3&lt;0,0,N(INDEX('CURVA PREVISION'!$A$1:$KZ$3000,$C9,10+3*MIN(BD$3,$D$2-1)))))</f>
        <v/>
      </c>
      <c r="BE9" s="123">
        <f>IF(OR($C9="",$B$2="",$D$2=0),0,IF(BE$3&lt;0,0,N(INDEX('CURVA PREVISION'!$A$1:$KZ$3000,$C9,10+3*MIN(BE$3,$D$2-1)))))</f>
        <v/>
      </c>
      <c r="BF9" s="123">
        <f>IF(OR($C9="",$B$2="",$D$2=0),0,IF(BF$3&lt;0,0,N(INDEX('CURVA PREVISION'!$A$1:$KZ$3000,$C9,10+3*MIN(BF$3,$D$2-1)))))</f>
        <v/>
      </c>
      <c r="BG9" s="123">
        <f>IF(OR($C9="",$B$2="",$D$2=0),0,IF(BG$3&lt;0,0,N(INDEX('CURVA PREVISION'!$A$1:$KZ$3000,$C9,10+3*MIN(BG$3,$D$2-1)))))</f>
        <v/>
      </c>
      <c r="BH9" s="123">
        <f>IF(OR($C9="",$B$2="",$D$2=0),0,IF(BH$3&lt;0,0,N(INDEX('CURVA PREVISION'!$A$1:$KZ$3000,$C9,10+3*MIN(BH$3,$D$2-1)))))</f>
        <v/>
      </c>
      <c r="BI9" s="123">
        <f>IF(OR($C9="",$B$2="",$D$2=0),0,IF(BI$3&lt;0,0,N(INDEX('CURVA PREVISION'!$A$1:$KZ$3000,$C9,10+3*MIN(BI$3,$D$2-1)))))</f>
        <v/>
      </c>
      <c r="BJ9" s="123">
        <f>IF(OR($C9="",$B$2="",$D$2=0),0,IF(BJ$3&lt;0,0,N(INDEX('CURVA PREVISION'!$A$1:$KZ$3000,$C9,10+3*MIN(BJ$3,$D$2-1)))))</f>
        <v/>
      </c>
      <c r="BK9" s="123">
        <f>IF(OR($C9="",$B$2="",$D$2=0),0,IF(BK$3&lt;0,0,N(INDEX('CURVA PREVISION'!$A$1:$KZ$3000,$C9,10+3*MIN(BK$3,$D$2-1)))))</f>
        <v/>
      </c>
      <c r="BL9" s="123">
        <f>IF(OR($C9="",$B$2="",$D$2=0),0,IF(BL$3&lt;0,0,N(INDEX('CURVA PREVISION'!$A$1:$KZ$3000,$C9,10+3*MIN(BL$3,$D$2-1)))))</f>
        <v/>
      </c>
      <c r="BM9" s="123">
        <f>IF(OR($C9="",$B$2="",$D$2=0),0,IF(BM$3&lt;0,0,N(INDEX('CURVA PREVISION'!$A$1:$KZ$3000,$C9,10+3*MIN(BM$3,$D$2-1)))))</f>
        <v/>
      </c>
      <c r="BN9" s="123">
        <f>IF(OR($C9="",$B$2="",$D$2=0),0,IF(BN$3&lt;0,0,N(INDEX('CURVA PREVISION'!$A$1:$KZ$3000,$C9,10+3*MIN(BN$3,$D$2-1)))))</f>
        <v/>
      </c>
      <c r="BO9" s="123">
        <f>IF(OR($C9="",$B$2="",$D$2=0),0,IF(BO$3&lt;0,0,N(INDEX('CURVA PREVISION'!$A$1:$KZ$3000,$C9,10+3*MIN(BO$3,$D$2-1)))))</f>
        <v/>
      </c>
      <c r="BP9" s="123">
        <f>IF(OR($C9="",$B$2="",$D$2=0),0,IF(BP$3&lt;0,0,N(INDEX('CURVA PREVISION'!$A$1:$KZ$3000,$C9,10+3*MIN(BP$3,$D$2-1)))))</f>
        <v/>
      </c>
      <c r="BQ9" s="123">
        <f>IF(OR($C9="",$B$2="",$D$2=0),0,IF(BQ$3&lt;0,0,N(INDEX('CURVA PREVISION'!$A$1:$KZ$3000,$C9,10+3*MIN(BQ$3,$D$2-1)))))</f>
        <v/>
      </c>
      <c r="BR9" s="123">
        <f>IF(OR($C9="",$B$2="",$D$2=0),0,IF(BR$3&lt;0,0,N(INDEX('CURVA PREVISION'!$A$1:$KZ$3000,$C9,10+3*MIN(BR$3,$D$2-1)))))</f>
        <v/>
      </c>
      <c r="BS9" s="123">
        <f>IF(OR($C9="",$B$2="",$D$2=0),0,IF(BS$3&lt;0,0,N(INDEX('CURVA PREVISION'!$A$1:$KZ$3000,$C9,10+3*MIN(BS$3,$D$2-1)))))</f>
        <v/>
      </c>
      <c r="BT9" s="123">
        <f>IF(OR($C9="",$B$2="",$D$2=0),0,IF(BT$3&lt;0,0,N(INDEX('CURVA PREVISION'!$A$1:$KZ$3000,$C9,10+3*MIN(BT$3,$D$2-1)))))</f>
        <v/>
      </c>
      <c r="BU9" s="123">
        <f>IF(OR($C9="",$B$2="",$D$2=0),0,IF(BU$3&lt;0,0,N(INDEX('CURVA PREVISION'!$A$1:$KZ$3000,$C9,10+3*MIN(BU$3,$D$2-1)))))</f>
        <v/>
      </c>
      <c r="BV9" s="123">
        <f>IF(OR($C9="",$B$2="",$D$2=0),0,IF(BV$3&lt;0,0,N(INDEX('CURVA PREVISION'!$A$1:$KZ$3000,$C9,10+3*MIN(BV$3,$D$2-1)))))</f>
        <v/>
      </c>
      <c r="BW9" s="123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70">
        <f>IFERROR(MATCH(A10,'CURVA PREVISION'!$B$1:$B$3000,0),"")</f>
        <v/>
      </c>
      <c r="D10" s="123">
        <f>IF(OR($C10="",$B$2="",$D$2=0),0,IF(D$3&lt;0,0,N(INDEX('CURVA PREVISION'!$A$1:$KZ$3000,$C10,10+3*MIN(D$3,$D$2-1)))))</f>
        <v/>
      </c>
      <c r="E10" s="123">
        <f>IF(OR($C10="",$B$2="",$D$2=0),0,IF(E$3&lt;0,0,N(INDEX('CURVA PREVISION'!$A$1:$KZ$3000,$C10,10+3*MIN(E$3,$D$2-1)))))</f>
        <v/>
      </c>
      <c r="F10" s="123">
        <f>IF(OR($C10="",$B$2="",$D$2=0),0,IF(F$3&lt;0,0,N(INDEX('CURVA PREVISION'!$A$1:$KZ$3000,$C10,10+3*MIN(F$3,$D$2-1)))))</f>
        <v/>
      </c>
      <c r="G10" s="123">
        <f>IF(OR($C10="",$B$2="",$D$2=0),0,IF(G$3&lt;0,0,N(INDEX('CURVA PREVISION'!$A$1:$KZ$3000,$C10,10+3*MIN(G$3,$D$2-1)))))</f>
        <v/>
      </c>
      <c r="H10" s="123">
        <f>IF(OR($C10="",$B$2="",$D$2=0),0,IF(H$3&lt;0,0,N(INDEX('CURVA PREVISION'!$A$1:$KZ$3000,$C10,10+3*MIN(H$3,$D$2-1)))))</f>
        <v/>
      </c>
      <c r="I10" s="123">
        <f>IF(OR($C10="",$B$2="",$D$2=0),0,IF(I$3&lt;0,0,N(INDEX('CURVA PREVISION'!$A$1:$KZ$3000,$C10,10+3*MIN(I$3,$D$2-1)))))</f>
        <v/>
      </c>
      <c r="J10" s="123">
        <f>IF(OR($C10="",$B$2="",$D$2=0),0,IF(J$3&lt;0,0,N(INDEX('CURVA PREVISION'!$A$1:$KZ$3000,$C10,10+3*MIN(J$3,$D$2-1)))))</f>
        <v/>
      </c>
      <c r="K10" s="123">
        <f>IF(OR($C10="",$B$2="",$D$2=0),0,IF(K$3&lt;0,0,N(INDEX('CURVA PREVISION'!$A$1:$KZ$3000,$C10,10+3*MIN(K$3,$D$2-1)))))</f>
        <v/>
      </c>
      <c r="L10" s="123">
        <f>IF(OR($C10="",$B$2="",$D$2=0),0,IF(L$3&lt;0,0,N(INDEX('CURVA PREVISION'!$A$1:$KZ$3000,$C10,10+3*MIN(L$3,$D$2-1)))))</f>
        <v/>
      </c>
      <c r="M10" s="123">
        <f>IF(OR($C10="",$B$2="",$D$2=0),0,IF(M$3&lt;0,0,N(INDEX('CURVA PREVISION'!$A$1:$KZ$3000,$C10,10+3*MIN(M$3,$D$2-1)))))</f>
        <v/>
      </c>
      <c r="N10" s="123">
        <f>IF(OR($C10="",$B$2="",$D$2=0),0,IF(N$3&lt;0,0,N(INDEX('CURVA PREVISION'!$A$1:$KZ$3000,$C10,10+3*MIN(N$3,$D$2-1)))))</f>
        <v/>
      </c>
      <c r="O10" s="123">
        <f>IF(OR($C10="",$B$2="",$D$2=0),0,IF(O$3&lt;0,0,N(INDEX('CURVA PREVISION'!$A$1:$KZ$3000,$C10,10+3*MIN(O$3,$D$2-1)))))</f>
        <v/>
      </c>
      <c r="P10" s="123">
        <f>IF(OR($C10="",$B$2="",$D$2=0),0,IF(P$3&lt;0,0,N(INDEX('CURVA PREVISION'!$A$1:$KZ$3000,$C10,10+3*MIN(P$3,$D$2-1)))))</f>
        <v/>
      </c>
      <c r="Q10" s="123">
        <f>IF(OR($C10="",$B$2="",$D$2=0),0,IF(Q$3&lt;0,0,N(INDEX('CURVA PREVISION'!$A$1:$KZ$3000,$C10,10+3*MIN(Q$3,$D$2-1)))))</f>
        <v/>
      </c>
      <c r="R10" s="123">
        <f>IF(OR($C10="",$B$2="",$D$2=0),0,IF(R$3&lt;0,0,N(INDEX('CURVA PREVISION'!$A$1:$KZ$3000,$C10,10+3*MIN(R$3,$D$2-1)))))</f>
        <v/>
      </c>
      <c r="S10" s="123">
        <f>IF(OR($C10="",$B$2="",$D$2=0),0,IF(S$3&lt;0,0,N(INDEX('CURVA PREVISION'!$A$1:$KZ$3000,$C10,10+3*MIN(S$3,$D$2-1)))))</f>
        <v/>
      </c>
      <c r="T10" s="123">
        <f>IF(OR($C10="",$B$2="",$D$2=0),0,IF(T$3&lt;0,0,N(INDEX('CURVA PREVISION'!$A$1:$KZ$3000,$C10,10+3*MIN(T$3,$D$2-1)))))</f>
        <v/>
      </c>
      <c r="U10" s="123">
        <f>IF(OR($C10="",$B$2="",$D$2=0),0,IF(U$3&lt;0,0,N(INDEX('CURVA PREVISION'!$A$1:$KZ$3000,$C10,10+3*MIN(U$3,$D$2-1)))))</f>
        <v/>
      </c>
      <c r="V10" s="123">
        <f>IF(OR($C10="",$B$2="",$D$2=0),0,IF(V$3&lt;0,0,N(INDEX('CURVA PREVISION'!$A$1:$KZ$3000,$C10,10+3*MIN(V$3,$D$2-1)))))</f>
        <v/>
      </c>
      <c r="W10" s="123">
        <f>IF(OR($C10="",$B$2="",$D$2=0),0,IF(W$3&lt;0,0,N(INDEX('CURVA PREVISION'!$A$1:$KZ$3000,$C10,10+3*MIN(W$3,$D$2-1)))))</f>
        <v/>
      </c>
      <c r="X10" s="123">
        <f>IF(OR($C10="",$B$2="",$D$2=0),0,IF(X$3&lt;0,0,N(INDEX('CURVA PREVISION'!$A$1:$KZ$3000,$C10,10+3*MIN(X$3,$D$2-1)))))</f>
        <v/>
      </c>
      <c r="Y10" s="123">
        <f>IF(OR($C10="",$B$2="",$D$2=0),0,IF(Y$3&lt;0,0,N(INDEX('CURVA PREVISION'!$A$1:$KZ$3000,$C10,10+3*MIN(Y$3,$D$2-1)))))</f>
        <v/>
      </c>
      <c r="Z10" s="123">
        <f>IF(OR($C10="",$B$2="",$D$2=0),0,IF(Z$3&lt;0,0,N(INDEX('CURVA PREVISION'!$A$1:$KZ$3000,$C10,10+3*MIN(Z$3,$D$2-1)))))</f>
        <v/>
      </c>
      <c r="AA10" s="123">
        <f>IF(OR($C10="",$B$2="",$D$2=0),0,IF(AA$3&lt;0,0,N(INDEX('CURVA PREVISION'!$A$1:$KZ$3000,$C10,10+3*MIN(AA$3,$D$2-1)))))</f>
        <v/>
      </c>
      <c r="AB10" s="123">
        <f>IF(OR($C10="",$B$2="",$D$2=0),0,IF(AB$3&lt;0,0,N(INDEX('CURVA PREVISION'!$A$1:$KZ$3000,$C10,10+3*MIN(AB$3,$D$2-1)))))</f>
        <v/>
      </c>
      <c r="AC10" s="123">
        <f>IF(OR($C10="",$B$2="",$D$2=0),0,IF(AC$3&lt;0,0,N(INDEX('CURVA PREVISION'!$A$1:$KZ$3000,$C10,10+3*MIN(AC$3,$D$2-1)))))</f>
        <v/>
      </c>
      <c r="AD10" s="123">
        <f>IF(OR($C10="",$B$2="",$D$2=0),0,IF(AD$3&lt;0,0,N(INDEX('CURVA PREVISION'!$A$1:$KZ$3000,$C10,10+3*MIN(AD$3,$D$2-1)))))</f>
        <v/>
      </c>
      <c r="AE10" s="123">
        <f>IF(OR($C10="",$B$2="",$D$2=0),0,IF(AE$3&lt;0,0,N(INDEX('CURVA PREVISION'!$A$1:$KZ$3000,$C10,10+3*MIN(AE$3,$D$2-1)))))</f>
        <v/>
      </c>
      <c r="AF10" s="123">
        <f>IF(OR($C10="",$B$2="",$D$2=0),0,IF(AF$3&lt;0,0,N(INDEX('CURVA PREVISION'!$A$1:$KZ$3000,$C10,10+3*MIN(AF$3,$D$2-1)))))</f>
        <v/>
      </c>
      <c r="AG10" s="123">
        <f>IF(OR($C10="",$B$2="",$D$2=0),0,IF(AG$3&lt;0,0,N(INDEX('CURVA PREVISION'!$A$1:$KZ$3000,$C10,10+3*MIN(AG$3,$D$2-1)))))</f>
        <v/>
      </c>
      <c r="AH10" s="123">
        <f>IF(OR($C10="",$B$2="",$D$2=0),0,IF(AH$3&lt;0,0,N(INDEX('CURVA PREVISION'!$A$1:$KZ$3000,$C10,10+3*MIN(AH$3,$D$2-1)))))</f>
        <v/>
      </c>
      <c r="AI10" s="123">
        <f>IF(OR($C10="",$B$2="",$D$2=0),0,IF(AI$3&lt;0,0,N(INDEX('CURVA PREVISION'!$A$1:$KZ$3000,$C10,10+3*MIN(AI$3,$D$2-1)))))</f>
        <v/>
      </c>
      <c r="AJ10" s="123">
        <f>IF(OR($C10="",$B$2="",$D$2=0),0,IF(AJ$3&lt;0,0,N(INDEX('CURVA PREVISION'!$A$1:$KZ$3000,$C10,10+3*MIN(AJ$3,$D$2-1)))))</f>
        <v/>
      </c>
      <c r="AK10" s="123">
        <f>IF(OR($C10="",$B$2="",$D$2=0),0,IF(AK$3&lt;0,0,N(INDEX('CURVA PREVISION'!$A$1:$KZ$3000,$C10,10+3*MIN(AK$3,$D$2-1)))))</f>
        <v/>
      </c>
      <c r="AL10" s="123">
        <f>IF(OR($C10="",$B$2="",$D$2=0),0,IF(AL$3&lt;0,0,N(INDEX('CURVA PREVISION'!$A$1:$KZ$3000,$C10,10+3*MIN(AL$3,$D$2-1)))))</f>
        <v/>
      </c>
      <c r="AM10" s="123">
        <f>IF(OR($C10="",$B$2="",$D$2=0),0,IF(AM$3&lt;0,0,N(INDEX('CURVA PREVISION'!$A$1:$KZ$3000,$C10,10+3*MIN(AM$3,$D$2-1)))))</f>
        <v/>
      </c>
      <c r="AN10" s="123">
        <f>IF(OR($C10="",$B$2="",$D$2=0),0,IF(AN$3&lt;0,0,N(INDEX('CURVA PREVISION'!$A$1:$KZ$3000,$C10,10+3*MIN(AN$3,$D$2-1)))))</f>
        <v/>
      </c>
      <c r="AO10" s="123">
        <f>IF(OR($C10="",$B$2="",$D$2=0),0,IF(AO$3&lt;0,0,N(INDEX('CURVA PREVISION'!$A$1:$KZ$3000,$C10,10+3*MIN(AO$3,$D$2-1)))))</f>
        <v/>
      </c>
      <c r="AP10" s="123">
        <f>IF(OR($C10="",$B$2="",$D$2=0),0,IF(AP$3&lt;0,0,N(INDEX('CURVA PREVISION'!$A$1:$KZ$3000,$C10,10+3*MIN(AP$3,$D$2-1)))))</f>
        <v/>
      </c>
      <c r="AQ10" s="123">
        <f>IF(OR($C10="",$B$2="",$D$2=0),0,IF(AQ$3&lt;0,0,N(INDEX('CURVA PREVISION'!$A$1:$KZ$3000,$C10,10+3*MIN(AQ$3,$D$2-1)))))</f>
        <v/>
      </c>
      <c r="AR10" s="123">
        <f>IF(OR($C10="",$B$2="",$D$2=0),0,IF(AR$3&lt;0,0,N(INDEX('CURVA PREVISION'!$A$1:$KZ$3000,$C10,10+3*MIN(AR$3,$D$2-1)))))</f>
        <v/>
      </c>
      <c r="AS10" s="123">
        <f>IF(OR($C10="",$B$2="",$D$2=0),0,IF(AS$3&lt;0,0,N(INDEX('CURVA PREVISION'!$A$1:$KZ$3000,$C10,10+3*MIN(AS$3,$D$2-1)))))</f>
        <v/>
      </c>
      <c r="AT10" s="123">
        <f>IF(OR($C10="",$B$2="",$D$2=0),0,IF(AT$3&lt;0,0,N(INDEX('CURVA PREVISION'!$A$1:$KZ$3000,$C10,10+3*MIN(AT$3,$D$2-1)))))</f>
        <v/>
      </c>
      <c r="AU10" s="123">
        <f>IF(OR($C10="",$B$2="",$D$2=0),0,IF(AU$3&lt;0,0,N(INDEX('CURVA PREVISION'!$A$1:$KZ$3000,$C10,10+3*MIN(AU$3,$D$2-1)))))</f>
        <v/>
      </c>
      <c r="AV10" s="123">
        <f>IF(OR($C10="",$B$2="",$D$2=0),0,IF(AV$3&lt;0,0,N(INDEX('CURVA PREVISION'!$A$1:$KZ$3000,$C10,10+3*MIN(AV$3,$D$2-1)))))</f>
        <v/>
      </c>
      <c r="AW10" s="123">
        <f>IF(OR($C10="",$B$2="",$D$2=0),0,IF(AW$3&lt;0,0,N(INDEX('CURVA PREVISION'!$A$1:$KZ$3000,$C10,10+3*MIN(AW$3,$D$2-1)))))</f>
        <v/>
      </c>
      <c r="AX10" s="123">
        <f>IF(OR($C10="",$B$2="",$D$2=0),0,IF(AX$3&lt;0,0,N(INDEX('CURVA PREVISION'!$A$1:$KZ$3000,$C10,10+3*MIN(AX$3,$D$2-1)))))</f>
        <v/>
      </c>
      <c r="AY10" s="123">
        <f>IF(OR($C10="",$B$2="",$D$2=0),0,IF(AY$3&lt;0,0,N(INDEX('CURVA PREVISION'!$A$1:$KZ$3000,$C10,10+3*MIN(AY$3,$D$2-1)))))</f>
        <v/>
      </c>
      <c r="AZ10" s="123">
        <f>IF(OR($C10="",$B$2="",$D$2=0),0,IF(AZ$3&lt;0,0,N(INDEX('CURVA PREVISION'!$A$1:$KZ$3000,$C10,10+3*MIN(AZ$3,$D$2-1)))))</f>
        <v/>
      </c>
      <c r="BA10" s="123">
        <f>IF(OR($C10="",$B$2="",$D$2=0),0,IF(BA$3&lt;0,0,N(INDEX('CURVA PREVISION'!$A$1:$KZ$3000,$C10,10+3*MIN(BA$3,$D$2-1)))))</f>
        <v/>
      </c>
      <c r="BB10" s="123">
        <f>IF(OR($C10="",$B$2="",$D$2=0),0,IF(BB$3&lt;0,0,N(INDEX('CURVA PREVISION'!$A$1:$KZ$3000,$C10,10+3*MIN(BB$3,$D$2-1)))))</f>
        <v/>
      </c>
      <c r="BC10" s="123">
        <f>IF(OR($C10="",$B$2="",$D$2=0),0,IF(BC$3&lt;0,0,N(INDEX('CURVA PREVISION'!$A$1:$KZ$3000,$C10,10+3*MIN(BC$3,$D$2-1)))))</f>
        <v/>
      </c>
      <c r="BD10" s="123">
        <f>IF(OR($C10="",$B$2="",$D$2=0),0,IF(BD$3&lt;0,0,N(INDEX('CURVA PREVISION'!$A$1:$KZ$3000,$C10,10+3*MIN(BD$3,$D$2-1)))))</f>
        <v/>
      </c>
      <c r="BE10" s="123">
        <f>IF(OR($C10="",$B$2="",$D$2=0),0,IF(BE$3&lt;0,0,N(INDEX('CURVA PREVISION'!$A$1:$KZ$3000,$C10,10+3*MIN(BE$3,$D$2-1)))))</f>
        <v/>
      </c>
      <c r="BF10" s="123">
        <f>IF(OR($C10="",$B$2="",$D$2=0),0,IF(BF$3&lt;0,0,N(INDEX('CURVA PREVISION'!$A$1:$KZ$3000,$C10,10+3*MIN(BF$3,$D$2-1)))))</f>
        <v/>
      </c>
      <c r="BG10" s="123">
        <f>IF(OR($C10="",$B$2="",$D$2=0),0,IF(BG$3&lt;0,0,N(INDEX('CURVA PREVISION'!$A$1:$KZ$3000,$C10,10+3*MIN(BG$3,$D$2-1)))))</f>
        <v/>
      </c>
      <c r="BH10" s="123">
        <f>IF(OR($C10="",$B$2="",$D$2=0),0,IF(BH$3&lt;0,0,N(INDEX('CURVA PREVISION'!$A$1:$KZ$3000,$C10,10+3*MIN(BH$3,$D$2-1)))))</f>
        <v/>
      </c>
      <c r="BI10" s="123">
        <f>IF(OR($C10="",$B$2="",$D$2=0),0,IF(BI$3&lt;0,0,N(INDEX('CURVA PREVISION'!$A$1:$KZ$3000,$C10,10+3*MIN(BI$3,$D$2-1)))))</f>
        <v/>
      </c>
      <c r="BJ10" s="123">
        <f>IF(OR($C10="",$B$2="",$D$2=0),0,IF(BJ$3&lt;0,0,N(INDEX('CURVA PREVISION'!$A$1:$KZ$3000,$C10,10+3*MIN(BJ$3,$D$2-1)))))</f>
        <v/>
      </c>
      <c r="BK10" s="123">
        <f>IF(OR($C10="",$B$2="",$D$2=0),0,IF(BK$3&lt;0,0,N(INDEX('CURVA PREVISION'!$A$1:$KZ$3000,$C10,10+3*MIN(BK$3,$D$2-1)))))</f>
        <v/>
      </c>
      <c r="BL10" s="123">
        <f>IF(OR($C10="",$B$2="",$D$2=0),0,IF(BL$3&lt;0,0,N(INDEX('CURVA PREVISION'!$A$1:$KZ$3000,$C10,10+3*MIN(BL$3,$D$2-1)))))</f>
        <v/>
      </c>
      <c r="BM10" s="123">
        <f>IF(OR($C10="",$B$2="",$D$2=0),0,IF(BM$3&lt;0,0,N(INDEX('CURVA PREVISION'!$A$1:$KZ$3000,$C10,10+3*MIN(BM$3,$D$2-1)))))</f>
        <v/>
      </c>
      <c r="BN10" s="123">
        <f>IF(OR($C10="",$B$2="",$D$2=0),0,IF(BN$3&lt;0,0,N(INDEX('CURVA PREVISION'!$A$1:$KZ$3000,$C10,10+3*MIN(BN$3,$D$2-1)))))</f>
        <v/>
      </c>
      <c r="BO10" s="123">
        <f>IF(OR($C10="",$B$2="",$D$2=0),0,IF(BO$3&lt;0,0,N(INDEX('CURVA PREVISION'!$A$1:$KZ$3000,$C10,10+3*MIN(BO$3,$D$2-1)))))</f>
        <v/>
      </c>
      <c r="BP10" s="123">
        <f>IF(OR($C10="",$B$2="",$D$2=0),0,IF(BP$3&lt;0,0,N(INDEX('CURVA PREVISION'!$A$1:$KZ$3000,$C10,10+3*MIN(BP$3,$D$2-1)))))</f>
        <v/>
      </c>
      <c r="BQ10" s="123">
        <f>IF(OR($C10="",$B$2="",$D$2=0),0,IF(BQ$3&lt;0,0,N(INDEX('CURVA PREVISION'!$A$1:$KZ$3000,$C10,10+3*MIN(BQ$3,$D$2-1)))))</f>
        <v/>
      </c>
      <c r="BR10" s="123">
        <f>IF(OR($C10="",$B$2="",$D$2=0),0,IF(BR$3&lt;0,0,N(INDEX('CURVA PREVISION'!$A$1:$KZ$3000,$C10,10+3*MIN(BR$3,$D$2-1)))))</f>
        <v/>
      </c>
      <c r="BS10" s="123">
        <f>IF(OR($C10="",$B$2="",$D$2=0),0,IF(BS$3&lt;0,0,N(INDEX('CURVA PREVISION'!$A$1:$KZ$3000,$C10,10+3*MIN(BS$3,$D$2-1)))))</f>
        <v/>
      </c>
      <c r="BT10" s="123">
        <f>IF(OR($C10="",$B$2="",$D$2=0),0,IF(BT$3&lt;0,0,N(INDEX('CURVA PREVISION'!$A$1:$KZ$3000,$C10,10+3*MIN(BT$3,$D$2-1)))))</f>
        <v/>
      </c>
      <c r="BU10" s="123">
        <f>IF(OR($C10="",$B$2="",$D$2=0),0,IF(BU$3&lt;0,0,N(INDEX('CURVA PREVISION'!$A$1:$KZ$3000,$C10,10+3*MIN(BU$3,$D$2-1)))))</f>
        <v/>
      </c>
      <c r="BV10" s="123">
        <f>IF(OR($C10="",$B$2="",$D$2=0),0,IF(BV$3&lt;0,0,N(INDEX('CURVA PREVISION'!$A$1:$KZ$3000,$C10,10+3*MIN(BV$3,$D$2-1)))))</f>
        <v/>
      </c>
      <c r="BW10" s="123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70">
        <f>IFERROR(MATCH(A11,'CURVA PREVISION'!$B$1:$B$3000,0),"")</f>
        <v/>
      </c>
      <c r="D11" s="123">
        <f>IF(OR($C11="",$B$2="",$D$2=0),0,IF(D$3&lt;0,0,N(INDEX('CURVA PREVISION'!$A$1:$KZ$3000,$C11,10+3*MIN(D$3,$D$2-1)))))</f>
        <v/>
      </c>
      <c r="E11" s="123">
        <f>IF(OR($C11="",$B$2="",$D$2=0),0,IF(E$3&lt;0,0,N(INDEX('CURVA PREVISION'!$A$1:$KZ$3000,$C11,10+3*MIN(E$3,$D$2-1)))))</f>
        <v/>
      </c>
      <c r="F11" s="123">
        <f>IF(OR($C11="",$B$2="",$D$2=0),0,IF(F$3&lt;0,0,N(INDEX('CURVA PREVISION'!$A$1:$KZ$3000,$C11,10+3*MIN(F$3,$D$2-1)))))</f>
        <v/>
      </c>
      <c r="G11" s="123">
        <f>IF(OR($C11="",$B$2="",$D$2=0),0,IF(G$3&lt;0,0,N(INDEX('CURVA PREVISION'!$A$1:$KZ$3000,$C11,10+3*MIN(G$3,$D$2-1)))))</f>
        <v/>
      </c>
      <c r="H11" s="123">
        <f>IF(OR($C11="",$B$2="",$D$2=0),0,IF(H$3&lt;0,0,N(INDEX('CURVA PREVISION'!$A$1:$KZ$3000,$C11,10+3*MIN(H$3,$D$2-1)))))</f>
        <v/>
      </c>
      <c r="I11" s="123">
        <f>IF(OR($C11="",$B$2="",$D$2=0),0,IF(I$3&lt;0,0,N(INDEX('CURVA PREVISION'!$A$1:$KZ$3000,$C11,10+3*MIN(I$3,$D$2-1)))))</f>
        <v/>
      </c>
      <c r="J11" s="123">
        <f>IF(OR($C11="",$B$2="",$D$2=0),0,IF(J$3&lt;0,0,N(INDEX('CURVA PREVISION'!$A$1:$KZ$3000,$C11,10+3*MIN(J$3,$D$2-1)))))</f>
        <v/>
      </c>
      <c r="K11" s="123">
        <f>IF(OR($C11="",$B$2="",$D$2=0),0,IF(K$3&lt;0,0,N(INDEX('CURVA PREVISION'!$A$1:$KZ$3000,$C11,10+3*MIN(K$3,$D$2-1)))))</f>
        <v/>
      </c>
      <c r="L11" s="123">
        <f>IF(OR($C11="",$B$2="",$D$2=0),0,IF(L$3&lt;0,0,N(INDEX('CURVA PREVISION'!$A$1:$KZ$3000,$C11,10+3*MIN(L$3,$D$2-1)))))</f>
        <v/>
      </c>
      <c r="M11" s="123">
        <f>IF(OR($C11="",$B$2="",$D$2=0),0,IF(M$3&lt;0,0,N(INDEX('CURVA PREVISION'!$A$1:$KZ$3000,$C11,10+3*MIN(M$3,$D$2-1)))))</f>
        <v/>
      </c>
      <c r="N11" s="123">
        <f>IF(OR($C11="",$B$2="",$D$2=0),0,IF(N$3&lt;0,0,N(INDEX('CURVA PREVISION'!$A$1:$KZ$3000,$C11,10+3*MIN(N$3,$D$2-1)))))</f>
        <v/>
      </c>
      <c r="O11" s="123">
        <f>IF(OR($C11="",$B$2="",$D$2=0),0,IF(O$3&lt;0,0,N(INDEX('CURVA PREVISION'!$A$1:$KZ$3000,$C11,10+3*MIN(O$3,$D$2-1)))))</f>
        <v/>
      </c>
      <c r="P11" s="123">
        <f>IF(OR($C11="",$B$2="",$D$2=0),0,IF(P$3&lt;0,0,N(INDEX('CURVA PREVISION'!$A$1:$KZ$3000,$C11,10+3*MIN(P$3,$D$2-1)))))</f>
        <v/>
      </c>
      <c r="Q11" s="123">
        <f>IF(OR($C11="",$B$2="",$D$2=0),0,IF(Q$3&lt;0,0,N(INDEX('CURVA PREVISION'!$A$1:$KZ$3000,$C11,10+3*MIN(Q$3,$D$2-1)))))</f>
        <v/>
      </c>
      <c r="R11" s="123">
        <f>IF(OR($C11="",$B$2="",$D$2=0),0,IF(R$3&lt;0,0,N(INDEX('CURVA PREVISION'!$A$1:$KZ$3000,$C11,10+3*MIN(R$3,$D$2-1)))))</f>
        <v/>
      </c>
      <c r="S11" s="123">
        <f>IF(OR($C11="",$B$2="",$D$2=0),0,IF(S$3&lt;0,0,N(INDEX('CURVA PREVISION'!$A$1:$KZ$3000,$C11,10+3*MIN(S$3,$D$2-1)))))</f>
        <v/>
      </c>
      <c r="T11" s="123">
        <f>IF(OR($C11="",$B$2="",$D$2=0),0,IF(T$3&lt;0,0,N(INDEX('CURVA PREVISION'!$A$1:$KZ$3000,$C11,10+3*MIN(T$3,$D$2-1)))))</f>
        <v/>
      </c>
      <c r="U11" s="123">
        <f>IF(OR($C11="",$B$2="",$D$2=0),0,IF(U$3&lt;0,0,N(INDEX('CURVA PREVISION'!$A$1:$KZ$3000,$C11,10+3*MIN(U$3,$D$2-1)))))</f>
        <v/>
      </c>
      <c r="V11" s="123">
        <f>IF(OR($C11="",$B$2="",$D$2=0),0,IF(V$3&lt;0,0,N(INDEX('CURVA PREVISION'!$A$1:$KZ$3000,$C11,10+3*MIN(V$3,$D$2-1)))))</f>
        <v/>
      </c>
      <c r="W11" s="123">
        <f>IF(OR($C11="",$B$2="",$D$2=0),0,IF(W$3&lt;0,0,N(INDEX('CURVA PREVISION'!$A$1:$KZ$3000,$C11,10+3*MIN(W$3,$D$2-1)))))</f>
        <v/>
      </c>
      <c r="X11" s="123">
        <f>IF(OR($C11="",$B$2="",$D$2=0),0,IF(X$3&lt;0,0,N(INDEX('CURVA PREVISION'!$A$1:$KZ$3000,$C11,10+3*MIN(X$3,$D$2-1)))))</f>
        <v/>
      </c>
      <c r="Y11" s="123">
        <f>IF(OR($C11="",$B$2="",$D$2=0),0,IF(Y$3&lt;0,0,N(INDEX('CURVA PREVISION'!$A$1:$KZ$3000,$C11,10+3*MIN(Y$3,$D$2-1)))))</f>
        <v/>
      </c>
      <c r="Z11" s="123">
        <f>IF(OR($C11="",$B$2="",$D$2=0),0,IF(Z$3&lt;0,0,N(INDEX('CURVA PREVISION'!$A$1:$KZ$3000,$C11,10+3*MIN(Z$3,$D$2-1)))))</f>
        <v/>
      </c>
      <c r="AA11" s="123">
        <f>IF(OR($C11="",$B$2="",$D$2=0),0,IF(AA$3&lt;0,0,N(INDEX('CURVA PREVISION'!$A$1:$KZ$3000,$C11,10+3*MIN(AA$3,$D$2-1)))))</f>
        <v/>
      </c>
      <c r="AB11" s="123">
        <f>IF(OR($C11="",$B$2="",$D$2=0),0,IF(AB$3&lt;0,0,N(INDEX('CURVA PREVISION'!$A$1:$KZ$3000,$C11,10+3*MIN(AB$3,$D$2-1)))))</f>
        <v/>
      </c>
      <c r="AC11" s="123">
        <f>IF(OR($C11="",$B$2="",$D$2=0),0,IF(AC$3&lt;0,0,N(INDEX('CURVA PREVISION'!$A$1:$KZ$3000,$C11,10+3*MIN(AC$3,$D$2-1)))))</f>
        <v/>
      </c>
      <c r="AD11" s="123">
        <f>IF(OR($C11="",$B$2="",$D$2=0),0,IF(AD$3&lt;0,0,N(INDEX('CURVA PREVISION'!$A$1:$KZ$3000,$C11,10+3*MIN(AD$3,$D$2-1)))))</f>
        <v/>
      </c>
      <c r="AE11" s="123">
        <f>IF(OR($C11="",$B$2="",$D$2=0),0,IF(AE$3&lt;0,0,N(INDEX('CURVA PREVISION'!$A$1:$KZ$3000,$C11,10+3*MIN(AE$3,$D$2-1)))))</f>
        <v/>
      </c>
      <c r="AF11" s="123">
        <f>IF(OR($C11="",$B$2="",$D$2=0),0,IF(AF$3&lt;0,0,N(INDEX('CURVA PREVISION'!$A$1:$KZ$3000,$C11,10+3*MIN(AF$3,$D$2-1)))))</f>
        <v/>
      </c>
      <c r="AG11" s="123">
        <f>IF(OR($C11="",$B$2="",$D$2=0),0,IF(AG$3&lt;0,0,N(INDEX('CURVA PREVISION'!$A$1:$KZ$3000,$C11,10+3*MIN(AG$3,$D$2-1)))))</f>
        <v/>
      </c>
      <c r="AH11" s="123">
        <f>IF(OR($C11="",$B$2="",$D$2=0),0,IF(AH$3&lt;0,0,N(INDEX('CURVA PREVISION'!$A$1:$KZ$3000,$C11,10+3*MIN(AH$3,$D$2-1)))))</f>
        <v/>
      </c>
      <c r="AI11" s="123">
        <f>IF(OR($C11="",$B$2="",$D$2=0),0,IF(AI$3&lt;0,0,N(INDEX('CURVA PREVISION'!$A$1:$KZ$3000,$C11,10+3*MIN(AI$3,$D$2-1)))))</f>
        <v/>
      </c>
      <c r="AJ11" s="123">
        <f>IF(OR($C11="",$B$2="",$D$2=0),0,IF(AJ$3&lt;0,0,N(INDEX('CURVA PREVISION'!$A$1:$KZ$3000,$C11,10+3*MIN(AJ$3,$D$2-1)))))</f>
        <v/>
      </c>
      <c r="AK11" s="123">
        <f>IF(OR($C11="",$B$2="",$D$2=0),0,IF(AK$3&lt;0,0,N(INDEX('CURVA PREVISION'!$A$1:$KZ$3000,$C11,10+3*MIN(AK$3,$D$2-1)))))</f>
        <v/>
      </c>
      <c r="AL11" s="123">
        <f>IF(OR($C11="",$B$2="",$D$2=0),0,IF(AL$3&lt;0,0,N(INDEX('CURVA PREVISION'!$A$1:$KZ$3000,$C11,10+3*MIN(AL$3,$D$2-1)))))</f>
        <v/>
      </c>
      <c r="AM11" s="123">
        <f>IF(OR($C11="",$B$2="",$D$2=0),0,IF(AM$3&lt;0,0,N(INDEX('CURVA PREVISION'!$A$1:$KZ$3000,$C11,10+3*MIN(AM$3,$D$2-1)))))</f>
        <v/>
      </c>
      <c r="AN11" s="123">
        <f>IF(OR($C11="",$B$2="",$D$2=0),0,IF(AN$3&lt;0,0,N(INDEX('CURVA PREVISION'!$A$1:$KZ$3000,$C11,10+3*MIN(AN$3,$D$2-1)))))</f>
        <v/>
      </c>
      <c r="AO11" s="123">
        <f>IF(OR($C11="",$B$2="",$D$2=0),0,IF(AO$3&lt;0,0,N(INDEX('CURVA PREVISION'!$A$1:$KZ$3000,$C11,10+3*MIN(AO$3,$D$2-1)))))</f>
        <v/>
      </c>
      <c r="AP11" s="123">
        <f>IF(OR($C11="",$B$2="",$D$2=0),0,IF(AP$3&lt;0,0,N(INDEX('CURVA PREVISION'!$A$1:$KZ$3000,$C11,10+3*MIN(AP$3,$D$2-1)))))</f>
        <v/>
      </c>
      <c r="AQ11" s="123">
        <f>IF(OR($C11="",$B$2="",$D$2=0),0,IF(AQ$3&lt;0,0,N(INDEX('CURVA PREVISION'!$A$1:$KZ$3000,$C11,10+3*MIN(AQ$3,$D$2-1)))))</f>
        <v/>
      </c>
      <c r="AR11" s="123">
        <f>IF(OR($C11="",$B$2="",$D$2=0),0,IF(AR$3&lt;0,0,N(INDEX('CURVA PREVISION'!$A$1:$KZ$3000,$C11,10+3*MIN(AR$3,$D$2-1)))))</f>
        <v/>
      </c>
      <c r="AS11" s="123">
        <f>IF(OR($C11="",$B$2="",$D$2=0),0,IF(AS$3&lt;0,0,N(INDEX('CURVA PREVISION'!$A$1:$KZ$3000,$C11,10+3*MIN(AS$3,$D$2-1)))))</f>
        <v/>
      </c>
      <c r="AT11" s="123">
        <f>IF(OR($C11="",$B$2="",$D$2=0),0,IF(AT$3&lt;0,0,N(INDEX('CURVA PREVISION'!$A$1:$KZ$3000,$C11,10+3*MIN(AT$3,$D$2-1)))))</f>
        <v/>
      </c>
      <c r="AU11" s="123">
        <f>IF(OR($C11="",$B$2="",$D$2=0),0,IF(AU$3&lt;0,0,N(INDEX('CURVA PREVISION'!$A$1:$KZ$3000,$C11,10+3*MIN(AU$3,$D$2-1)))))</f>
        <v/>
      </c>
      <c r="AV11" s="123">
        <f>IF(OR($C11="",$B$2="",$D$2=0),0,IF(AV$3&lt;0,0,N(INDEX('CURVA PREVISION'!$A$1:$KZ$3000,$C11,10+3*MIN(AV$3,$D$2-1)))))</f>
        <v/>
      </c>
      <c r="AW11" s="123">
        <f>IF(OR($C11="",$B$2="",$D$2=0),0,IF(AW$3&lt;0,0,N(INDEX('CURVA PREVISION'!$A$1:$KZ$3000,$C11,10+3*MIN(AW$3,$D$2-1)))))</f>
        <v/>
      </c>
      <c r="AX11" s="123">
        <f>IF(OR($C11="",$B$2="",$D$2=0),0,IF(AX$3&lt;0,0,N(INDEX('CURVA PREVISION'!$A$1:$KZ$3000,$C11,10+3*MIN(AX$3,$D$2-1)))))</f>
        <v/>
      </c>
      <c r="AY11" s="123">
        <f>IF(OR($C11="",$B$2="",$D$2=0),0,IF(AY$3&lt;0,0,N(INDEX('CURVA PREVISION'!$A$1:$KZ$3000,$C11,10+3*MIN(AY$3,$D$2-1)))))</f>
        <v/>
      </c>
      <c r="AZ11" s="123">
        <f>IF(OR($C11="",$B$2="",$D$2=0),0,IF(AZ$3&lt;0,0,N(INDEX('CURVA PREVISION'!$A$1:$KZ$3000,$C11,10+3*MIN(AZ$3,$D$2-1)))))</f>
        <v/>
      </c>
      <c r="BA11" s="123">
        <f>IF(OR($C11="",$B$2="",$D$2=0),0,IF(BA$3&lt;0,0,N(INDEX('CURVA PREVISION'!$A$1:$KZ$3000,$C11,10+3*MIN(BA$3,$D$2-1)))))</f>
        <v/>
      </c>
      <c r="BB11" s="123">
        <f>IF(OR($C11="",$B$2="",$D$2=0),0,IF(BB$3&lt;0,0,N(INDEX('CURVA PREVISION'!$A$1:$KZ$3000,$C11,10+3*MIN(BB$3,$D$2-1)))))</f>
        <v/>
      </c>
      <c r="BC11" s="123">
        <f>IF(OR($C11="",$B$2="",$D$2=0),0,IF(BC$3&lt;0,0,N(INDEX('CURVA PREVISION'!$A$1:$KZ$3000,$C11,10+3*MIN(BC$3,$D$2-1)))))</f>
        <v/>
      </c>
      <c r="BD11" s="123">
        <f>IF(OR($C11="",$B$2="",$D$2=0),0,IF(BD$3&lt;0,0,N(INDEX('CURVA PREVISION'!$A$1:$KZ$3000,$C11,10+3*MIN(BD$3,$D$2-1)))))</f>
        <v/>
      </c>
      <c r="BE11" s="123">
        <f>IF(OR($C11="",$B$2="",$D$2=0),0,IF(BE$3&lt;0,0,N(INDEX('CURVA PREVISION'!$A$1:$KZ$3000,$C11,10+3*MIN(BE$3,$D$2-1)))))</f>
        <v/>
      </c>
      <c r="BF11" s="123">
        <f>IF(OR($C11="",$B$2="",$D$2=0),0,IF(BF$3&lt;0,0,N(INDEX('CURVA PREVISION'!$A$1:$KZ$3000,$C11,10+3*MIN(BF$3,$D$2-1)))))</f>
        <v/>
      </c>
      <c r="BG11" s="123">
        <f>IF(OR($C11="",$B$2="",$D$2=0),0,IF(BG$3&lt;0,0,N(INDEX('CURVA PREVISION'!$A$1:$KZ$3000,$C11,10+3*MIN(BG$3,$D$2-1)))))</f>
        <v/>
      </c>
      <c r="BH11" s="123">
        <f>IF(OR($C11="",$B$2="",$D$2=0),0,IF(BH$3&lt;0,0,N(INDEX('CURVA PREVISION'!$A$1:$KZ$3000,$C11,10+3*MIN(BH$3,$D$2-1)))))</f>
        <v/>
      </c>
      <c r="BI11" s="123">
        <f>IF(OR($C11="",$B$2="",$D$2=0),0,IF(BI$3&lt;0,0,N(INDEX('CURVA PREVISION'!$A$1:$KZ$3000,$C11,10+3*MIN(BI$3,$D$2-1)))))</f>
        <v/>
      </c>
      <c r="BJ11" s="123">
        <f>IF(OR($C11="",$B$2="",$D$2=0),0,IF(BJ$3&lt;0,0,N(INDEX('CURVA PREVISION'!$A$1:$KZ$3000,$C11,10+3*MIN(BJ$3,$D$2-1)))))</f>
        <v/>
      </c>
      <c r="BK11" s="123">
        <f>IF(OR($C11="",$B$2="",$D$2=0),0,IF(BK$3&lt;0,0,N(INDEX('CURVA PREVISION'!$A$1:$KZ$3000,$C11,10+3*MIN(BK$3,$D$2-1)))))</f>
        <v/>
      </c>
      <c r="BL11" s="123">
        <f>IF(OR($C11="",$B$2="",$D$2=0),0,IF(BL$3&lt;0,0,N(INDEX('CURVA PREVISION'!$A$1:$KZ$3000,$C11,10+3*MIN(BL$3,$D$2-1)))))</f>
        <v/>
      </c>
      <c r="BM11" s="123">
        <f>IF(OR($C11="",$B$2="",$D$2=0),0,IF(BM$3&lt;0,0,N(INDEX('CURVA PREVISION'!$A$1:$KZ$3000,$C11,10+3*MIN(BM$3,$D$2-1)))))</f>
        <v/>
      </c>
      <c r="BN11" s="123">
        <f>IF(OR($C11="",$B$2="",$D$2=0),0,IF(BN$3&lt;0,0,N(INDEX('CURVA PREVISION'!$A$1:$KZ$3000,$C11,10+3*MIN(BN$3,$D$2-1)))))</f>
        <v/>
      </c>
      <c r="BO11" s="123">
        <f>IF(OR($C11="",$B$2="",$D$2=0),0,IF(BO$3&lt;0,0,N(INDEX('CURVA PREVISION'!$A$1:$KZ$3000,$C11,10+3*MIN(BO$3,$D$2-1)))))</f>
        <v/>
      </c>
      <c r="BP11" s="123">
        <f>IF(OR($C11="",$B$2="",$D$2=0),0,IF(BP$3&lt;0,0,N(INDEX('CURVA PREVISION'!$A$1:$KZ$3000,$C11,10+3*MIN(BP$3,$D$2-1)))))</f>
        <v/>
      </c>
      <c r="BQ11" s="123">
        <f>IF(OR($C11="",$B$2="",$D$2=0),0,IF(BQ$3&lt;0,0,N(INDEX('CURVA PREVISION'!$A$1:$KZ$3000,$C11,10+3*MIN(BQ$3,$D$2-1)))))</f>
        <v/>
      </c>
      <c r="BR11" s="123">
        <f>IF(OR($C11="",$B$2="",$D$2=0),0,IF(BR$3&lt;0,0,N(INDEX('CURVA PREVISION'!$A$1:$KZ$3000,$C11,10+3*MIN(BR$3,$D$2-1)))))</f>
        <v/>
      </c>
      <c r="BS11" s="123">
        <f>IF(OR($C11="",$B$2="",$D$2=0),0,IF(BS$3&lt;0,0,N(INDEX('CURVA PREVISION'!$A$1:$KZ$3000,$C11,10+3*MIN(BS$3,$D$2-1)))))</f>
        <v/>
      </c>
      <c r="BT11" s="123">
        <f>IF(OR($C11="",$B$2="",$D$2=0),0,IF(BT$3&lt;0,0,N(INDEX('CURVA PREVISION'!$A$1:$KZ$3000,$C11,10+3*MIN(BT$3,$D$2-1)))))</f>
        <v/>
      </c>
      <c r="BU11" s="123">
        <f>IF(OR($C11="",$B$2="",$D$2=0),0,IF(BU$3&lt;0,0,N(INDEX('CURVA PREVISION'!$A$1:$KZ$3000,$C11,10+3*MIN(BU$3,$D$2-1)))))</f>
        <v/>
      </c>
      <c r="BV11" s="123">
        <f>IF(OR($C11="",$B$2="",$D$2=0),0,IF(BV$3&lt;0,0,N(INDEX('CURVA PREVISION'!$A$1:$KZ$3000,$C11,10+3*MIN(BV$3,$D$2-1)))))</f>
        <v/>
      </c>
      <c r="BW11" s="123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70">
        <f>IFERROR(MATCH(A12,'CURVA PREVISION'!$B$1:$B$3000,0),"")</f>
        <v/>
      </c>
      <c r="D12" s="123">
        <f>IF(OR($C12="",$B$2="",$D$2=0),0,IF(D$3&lt;0,0,N(INDEX('CURVA PREVISION'!$A$1:$KZ$3000,$C12,10+3*MIN(D$3,$D$2-1)))))</f>
        <v/>
      </c>
      <c r="E12" s="123">
        <f>IF(OR($C12="",$B$2="",$D$2=0),0,IF(E$3&lt;0,0,N(INDEX('CURVA PREVISION'!$A$1:$KZ$3000,$C12,10+3*MIN(E$3,$D$2-1)))))</f>
        <v/>
      </c>
      <c r="F12" s="123">
        <f>IF(OR($C12="",$B$2="",$D$2=0),0,IF(F$3&lt;0,0,N(INDEX('CURVA PREVISION'!$A$1:$KZ$3000,$C12,10+3*MIN(F$3,$D$2-1)))))</f>
        <v/>
      </c>
      <c r="G12" s="123">
        <f>IF(OR($C12="",$B$2="",$D$2=0),0,IF(G$3&lt;0,0,N(INDEX('CURVA PREVISION'!$A$1:$KZ$3000,$C12,10+3*MIN(G$3,$D$2-1)))))</f>
        <v/>
      </c>
      <c r="H12" s="123">
        <f>IF(OR($C12="",$B$2="",$D$2=0),0,IF(H$3&lt;0,0,N(INDEX('CURVA PREVISION'!$A$1:$KZ$3000,$C12,10+3*MIN(H$3,$D$2-1)))))</f>
        <v/>
      </c>
      <c r="I12" s="123">
        <f>IF(OR($C12="",$B$2="",$D$2=0),0,IF(I$3&lt;0,0,N(INDEX('CURVA PREVISION'!$A$1:$KZ$3000,$C12,10+3*MIN(I$3,$D$2-1)))))</f>
        <v/>
      </c>
      <c r="J12" s="123">
        <f>IF(OR($C12="",$B$2="",$D$2=0),0,IF(J$3&lt;0,0,N(INDEX('CURVA PREVISION'!$A$1:$KZ$3000,$C12,10+3*MIN(J$3,$D$2-1)))))</f>
        <v/>
      </c>
      <c r="K12" s="123">
        <f>IF(OR($C12="",$B$2="",$D$2=0),0,IF(K$3&lt;0,0,N(INDEX('CURVA PREVISION'!$A$1:$KZ$3000,$C12,10+3*MIN(K$3,$D$2-1)))))</f>
        <v/>
      </c>
      <c r="L12" s="123">
        <f>IF(OR($C12="",$B$2="",$D$2=0),0,IF(L$3&lt;0,0,N(INDEX('CURVA PREVISION'!$A$1:$KZ$3000,$C12,10+3*MIN(L$3,$D$2-1)))))</f>
        <v/>
      </c>
      <c r="M12" s="123">
        <f>IF(OR($C12="",$B$2="",$D$2=0),0,IF(M$3&lt;0,0,N(INDEX('CURVA PREVISION'!$A$1:$KZ$3000,$C12,10+3*MIN(M$3,$D$2-1)))))</f>
        <v/>
      </c>
      <c r="N12" s="123">
        <f>IF(OR($C12="",$B$2="",$D$2=0),0,IF(N$3&lt;0,0,N(INDEX('CURVA PREVISION'!$A$1:$KZ$3000,$C12,10+3*MIN(N$3,$D$2-1)))))</f>
        <v/>
      </c>
      <c r="O12" s="123">
        <f>IF(OR($C12="",$B$2="",$D$2=0),0,IF(O$3&lt;0,0,N(INDEX('CURVA PREVISION'!$A$1:$KZ$3000,$C12,10+3*MIN(O$3,$D$2-1)))))</f>
        <v/>
      </c>
      <c r="P12" s="123">
        <f>IF(OR($C12="",$B$2="",$D$2=0),0,IF(P$3&lt;0,0,N(INDEX('CURVA PREVISION'!$A$1:$KZ$3000,$C12,10+3*MIN(P$3,$D$2-1)))))</f>
        <v/>
      </c>
      <c r="Q12" s="123">
        <f>IF(OR($C12="",$B$2="",$D$2=0),0,IF(Q$3&lt;0,0,N(INDEX('CURVA PREVISION'!$A$1:$KZ$3000,$C12,10+3*MIN(Q$3,$D$2-1)))))</f>
        <v/>
      </c>
      <c r="R12" s="123">
        <f>IF(OR($C12="",$B$2="",$D$2=0),0,IF(R$3&lt;0,0,N(INDEX('CURVA PREVISION'!$A$1:$KZ$3000,$C12,10+3*MIN(R$3,$D$2-1)))))</f>
        <v/>
      </c>
      <c r="S12" s="123">
        <f>IF(OR($C12="",$B$2="",$D$2=0),0,IF(S$3&lt;0,0,N(INDEX('CURVA PREVISION'!$A$1:$KZ$3000,$C12,10+3*MIN(S$3,$D$2-1)))))</f>
        <v/>
      </c>
      <c r="T12" s="123">
        <f>IF(OR($C12="",$B$2="",$D$2=0),0,IF(T$3&lt;0,0,N(INDEX('CURVA PREVISION'!$A$1:$KZ$3000,$C12,10+3*MIN(T$3,$D$2-1)))))</f>
        <v/>
      </c>
      <c r="U12" s="123">
        <f>IF(OR($C12="",$B$2="",$D$2=0),0,IF(U$3&lt;0,0,N(INDEX('CURVA PREVISION'!$A$1:$KZ$3000,$C12,10+3*MIN(U$3,$D$2-1)))))</f>
        <v/>
      </c>
      <c r="V12" s="123">
        <f>IF(OR($C12="",$B$2="",$D$2=0),0,IF(V$3&lt;0,0,N(INDEX('CURVA PREVISION'!$A$1:$KZ$3000,$C12,10+3*MIN(V$3,$D$2-1)))))</f>
        <v/>
      </c>
      <c r="W12" s="123">
        <f>IF(OR($C12="",$B$2="",$D$2=0),0,IF(W$3&lt;0,0,N(INDEX('CURVA PREVISION'!$A$1:$KZ$3000,$C12,10+3*MIN(W$3,$D$2-1)))))</f>
        <v/>
      </c>
      <c r="X12" s="123">
        <f>IF(OR($C12="",$B$2="",$D$2=0),0,IF(X$3&lt;0,0,N(INDEX('CURVA PREVISION'!$A$1:$KZ$3000,$C12,10+3*MIN(X$3,$D$2-1)))))</f>
        <v/>
      </c>
      <c r="Y12" s="123">
        <f>IF(OR($C12="",$B$2="",$D$2=0),0,IF(Y$3&lt;0,0,N(INDEX('CURVA PREVISION'!$A$1:$KZ$3000,$C12,10+3*MIN(Y$3,$D$2-1)))))</f>
        <v/>
      </c>
      <c r="Z12" s="123">
        <f>IF(OR($C12="",$B$2="",$D$2=0),0,IF(Z$3&lt;0,0,N(INDEX('CURVA PREVISION'!$A$1:$KZ$3000,$C12,10+3*MIN(Z$3,$D$2-1)))))</f>
        <v/>
      </c>
      <c r="AA12" s="123">
        <f>IF(OR($C12="",$B$2="",$D$2=0),0,IF(AA$3&lt;0,0,N(INDEX('CURVA PREVISION'!$A$1:$KZ$3000,$C12,10+3*MIN(AA$3,$D$2-1)))))</f>
        <v/>
      </c>
      <c r="AB12" s="123">
        <f>IF(OR($C12="",$B$2="",$D$2=0),0,IF(AB$3&lt;0,0,N(INDEX('CURVA PREVISION'!$A$1:$KZ$3000,$C12,10+3*MIN(AB$3,$D$2-1)))))</f>
        <v/>
      </c>
      <c r="AC12" s="123">
        <f>IF(OR($C12="",$B$2="",$D$2=0),0,IF(AC$3&lt;0,0,N(INDEX('CURVA PREVISION'!$A$1:$KZ$3000,$C12,10+3*MIN(AC$3,$D$2-1)))))</f>
        <v/>
      </c>
      <c r="AD12" s="123">
        <f>IF(OR($C12="",$B$2="",$D$2=0),0,IF(AD$3&lt;0,0,N(INDEX('CURVA PREVISION'!$A$1:$KZ$3000,$C12,10+3*MIN(AD$3,$D$2-1)))))</f>
        <v/>
      </c>
      <c r="AE12" s="123">
        <f>IF(OR($C12="",$B$2="",$D$2=0),0,IF(AE$3&lt;0,0,N(INDEX('CURVA PREVISION'!$A$1:$KZ$3000,$C12,10+3*MIN(AE$3,$D$2-1)))))</f>
        <v/>
      </c>
      <c r="AF12" s="123">
        <f>IF(OR($C12="",$B$2="",$D$2=0),0,IF(AF$3&lt;0,0,N(INDEX('CURVA PREVISION'!$A$1:$KZ$3000,$C12,10+3*MIN(AF$3,$D$2-1)))))</f>
        <v/>
      </c>
      <c r="AG12" s="123">
        <f>IF(OR($C12="",$B$2="",$D$2=0),0,IF(AG$3&lt;0,0,N(INDEX('CURVA PREVISION'!$A$1:$KZ$3000,$C12,10+3*MIN(AG$3,$D$2-1)))))</f>
        <v/>
      </c>
      <c r="AH12" s="123">
        <f>IF(OR($C12="",$B$2="",$D$2=0),0,IF(AH$3&lt;0,0,N(INDEX('CURVA PREVISION'!$A$1:$KZ$3000,$C12,10+3*MIN(AH$3,$D$2-1)))))</f>
        <v/>
      </c>
      <c r="AI12" s="123">
        <f>IF(OR($C12="",$B$2="",$D$2=0),0,IF(AI$3&lt;0,0,N(INDEX('CURVA PREVISION'!$A$1:$KZ$3000,$C12,10+3*MIN(AI$3,$D$2-1)))))</f>
        <v/>
      </c>
      <c r="AJ12" s="123">
        <f>IF(OR($C12="",$B$2="",$D$2=0),0,IF(AJ$3&lt;0,0,N(INDEX('CURVA PREVISION'!$A$1:$KZ$3000,$C12,10+3*MIN(AJ$3,$D$2-1)))))</f>
        <v/>
      </c>
      <c r="AK12" s="123">
        <f>IF(OR($C12="",$B$2="",$D$2=0),0,IF(AK$3&lt;0,0,N(INDEX('CURVA PREVISION'!$A$1:$KZ$3000,$C12,10+3*MIN(AK$3,$D$2-1)))))</f>
        <v/>
      </c>
      <c r="AL12" s="123">
        <f>IF(OR($C12="",$B$2="",$D$2=0),0,IF(AL$3&lt;0,0,N(INDEX('CURVA PREVISION'!$A$1:$KZ$3000,$C12,10+3*MIN(AL$3,$D$2-1)))))</f>
        <v/>
      </c>
      <c r="AM12" s="123">
        <f>IF(OR($C12="",$B$2="",$D$2=0),0,IF(AM$3&lt;0,0,N(INDEX('CURVA PREVISION'!$A$1:$KZ$3000,$C12,10+3*MIN(AM$3,$D$2-1)))))</f>
        <v/>
      </c>
      <c r="AN12" s="123">
        <f>IF(OR($C12="",$B$2="",$D$2=0),0,IF(AN$3&lt;0,0,N(INDEX('CURVA PREVISION'!$A$1:$KZ$3000,$C12,10+3*MIN(AN$3,$D$2-1)))))</f>
        <v/>
      </c>
      <c r="AO12" s="123">
        <f>IF(OR($C12="",$B$2="",$D$2=0),0,IF(AO$3&lt;0,0,N(INDEX('CURVA PREVISION'!$A$1:$KZ$3000,$C12,10+3*MIN(AO$3,$D$2-1)))))</f>
        <v/>
      </c>
      <c r="AP12" s="123">
        <f>IF(OR($C12="",$B$2="",$D$2=0),0,IF(AP$3&lt;0,0,N(INDEX('CURVA PREVISION'!$A$1:$KZ$3000,$C12,10+3*MIN(AP$3,$D$2-1)))))</f>
        <v/>
      </c>
      <c r="AQ12" s="123">
        <f>IF(OR($C12="",$B$2="",$D$2=0),0,IF(AQ$3&lt;0,0,N(INDEX('CURVA PREVISION'!$A$1:$KZ$3000,$C12,10+3*MIN(AQ$3,$D$2-1)))))</f>
        <v/>
      </c>
      <c r="AR12" s="123">
        <f>IF(OR($C12="",$B$2="",$D$2=0),0,IF(AR$3&lt;0,0,N(INDEX('CURVA PREVISION'!$A$1:$KZ$3000,$C12,10+3*MIN(AR$3,$D$2-1)))))</f>
        <v/>
      </c>
      <c r="AS12" s="123">
        <f>IF(OR($C12="",$B$2="",$D$2=0),0,IF(AS$3&lt;0,0,N(INDEX('CURVA PREVISION'!$A$1:$KZ$3000,$C12,10+3*MIN(AS$3,$D$2-1)))))</f>
        <v/>
      </c>
      <c r="AT12" s="123">
        <f>IF(OR($C12="",$B$2="",$D$2=0),0,IF(AT$3&lt;0,0,N(INDEX('CURVA PREVISION'!$A$1:$KZ$3000,$C12,10+3*MIN(AT$3,$D$2-1)))))</f>
        <v/>
      </c>
      <c r="AU12" s="123">
        <f>IF(OR($C12="",$B$2="",$D$2=0),0,IF(AU$3&lt;0,0,N(INDEX('CURVA PREVISION'!$A$1:$KZ$3000,$C12,10+3*MIN(AU$3,$D$2-1)))))</f>
        <v/>
      </c>
      <c r="AV12" s="123">
        <f>IF(OR($C12="",$B$2="",$D$2=0),0,IF(AV$3&lt;0,0,N(INDEX('CURVA PREVISION'!$A$1:$KZ$3000,$C12,10+3*MIN(AV$3,$D$2-1)))))</f>
        <v/>
      </c>
      <c r="AW12" s="123">
        <f>IF(OR($C12="",$B$2="",$D$2=0),0,IF(AW$3&lt;0,0,N(INDEX('CURVA PREVISION'!$A$1:$KZ$3000,$C12,10+3*MIN(AW$3,$D$2-1)))))</f>
        <v/>
      </c>
      <c r="AX12" s="123">
        <f>IF(OR($C12="",$B$2="",$D$2=0),0,IF(AX$3&lt;0,0,N(INDEX('CURVA PREVISION'!$A$1:$KZ$3000,$C12,10+3*MIN(AX$3,$D$2-1)))))</f>
        <v/>
      </c>
      <c r="AY12" s="123">
        <f>IF(OR($C12="",$B$2="",$D$2=0),0,IF(AY$3&lt;0,0,N(INDEX('CURVA PREVISION'!$A$1:$KZ$3000,$C12,10+3*MIN(AY$3,$D$2-1)))))</f>
        <v/>
      </c>
      <c r="AZ12" s="123">
        <f>IF(OR($C12="",$B$2="",$D$2=0),0,IF(AZ$3&lt;0,0,N(INDEX('CURVA PREVISION'!$A$1:$KZ$3000,$C12,10+3*MIN(AZ$3,$D$2-1)))))</f>
        <v/>
      </c>
      <c r="BA12" s="123">
        <f>IF(OR($C12="",$B$2="",$D$2=0),0,IF(BA$3&lt;0,0,N(INDEX('CURVA PREVISION'!$A$1:$KZ$3000,$C12,10+3*MIN(BA$3,$D$2-1)))))</f>
        <v/>
      </c>
      <c r="BB12" s="123">
        <f>IF(OR($C12="",$B$2="",$D$2=0),0,IF(BB$3&lt;0,0,N(INDEX('CURVA PREVISION'!$A$1:$KZ$3000,$C12,10+3*MIN(BB$3,$D$2-1)))))</f>
        <v/>
      </c>
      <c r="BC12" s="123">
        <f>IF(OR($C12="",$B$2="",$D$2=0),0,IF(BC$3&lt;0,0,N(INDEX('CURVA PREVISION'!$A$1:$KZ$3000,$C12,10+3*MIN(BC$3,$D$2-1)))))</f>
        <v/>
      </c>
      <c r="BD12" s="123">
        <f>IF(OR($C12="",$B$2="",$D$2=0),0,IF(BD$3&lt;0,0,N(INDEX('CURVA PREVISION'!$A$1:$KZ$3000,$C12,10+3*MIN(BD$3,$D$2-1)))))</f>
        <v/>
      </c>
      <c r="BE12" s="123">
        <f>IF(OR($C12="",$B$2="",$D$2=0),0,IF(BE$3&lt;0,0,N(INDEX('CURVA PREVISION'!$A$1:$KZ$3000,$C12,10+3*MIN(BE$3,$D$2-1)))))</f>
        <v/>
      </c>
      <c r="BF12" s="123">
        <f>IF(OR($C12="",$B$2="",$D$2=0),0,IF(BF$3&lt;0,0,N(INDEX('CURVA PREVISION'!$A$1:$KZ$3000,$C12,10+3*MIN(BF$3,$D$2-1)))))</f>
        <v/>
      </c>
      <c r="BG12" s="123">
        <f>IF(OR($C12="",$B$2="",$D$2=0),0,IF(BG$3&lt;0,0,N(INDEX('CURVA PREVISION'!$A$1:$KZ$3000,$C12,10+3*MIN(BG$3,$D$2-1)))))</f>
        <v/>
      </c>
      <c r="BH12" s="123">
        <f>IF(OR($C12="",$B$2="",$D$2=0),0,IF(BH$3&lt;0,0,N(INDEX('CURVA PREVISION'!$A$1:$KZ$3000,$C12,10+3*MIN(BH$3,$D$2-1)))))</f>
        <v/>
      </c>
      <c r="BI12" s="123">
        <f>IF(OR($C12="",$B$2="",$D$2=0),0,IF(BI$3&lt;0,0,N(INDEX('CURVA PREVISION'!$A$1:$KZ$3000,$C12,10+3*MIN(BI$3,$D$2-1)))))</f>
        <v/>
      </c>
      <c r="BJ12" s="123">
        <f>IF(OR($C12="",$B$2="",$D$2=0),0,IF(BJ$3&lt;0,0,N(INDEX('CURVA PREVISION'!$A$1:$KZ$3000,$C12,10+3*MIN(BJ$3,$D$2-1)))))</f>
        <v/>
      </c>
      <c r="BK12" s="123">
        <f>IF(OR($C12="",$B$2="",$D$2=0),0,IF(BK$3&lt;0,0,N(INDEX('CURVA PREVISION'!$A$1:$KZ$3000,$C12,10+3*MIN(BK$3,$D$2-1)))))</f>
        <v/>
      </c>
      <c r="BL12" s="123">
        <f>IF(OR($C12="",$B$2="",$D$2=0),0,IF(BL$3&lt;0,0,N(INDEX('CURVA PREVISION'!$A$1:$KZ$3000,$C12,10+3*MIN(BL$3,$D$2-1)))))</f>
        <v/>
      </c>
      <c r="BM12" s="123">
        <f>IF(OR($C12="",$B$2="",$D$2=0),0,IF(BM$3&lt;0,0,N(INDEX('CURVA PREVISION'!$A$1:$KZ$3000,$C12,10+3*MIN(BM$3,$D$2-1)))))</f>
        <v/>
      </c>
      <c r="BN12" s="123">
        <f>IF(OR($C12="",$B$2="",$D$2=0),0,IF(BN$3&lt;0,0,N(INDEX('CURVA PREVISION'!$A$1:$KZ$3000,$C12,10+3*MIN(BN$3,$D$2-1)))))</f>
        <v/>
      </c>
      <c r="BO12" s="123">
        <f>IF(OR($C12="",$B$2="",$D$2=0),0,IF(BO$3&lt;0,0,N(INDEX('CURVA PREVISION'!$A$1:$KZ$3000,$C12,10+3*MIN(BO$3,$D$2-1)))))</f>
        <v/>
      </c>
      <c r="BP12" s="123">
        <f>IF(OR($C12="",$B$2="",$D$2=0),0,IF(BP$3&lt;0,0,N(INDEX('CURVA PREVISION'!$A$1:$KZ$3000,$C12,10+3*MIN(BP$3,$D$2-1)))))</f>
        <v/>
      </c>
      <c r="BQ12" s="123">
        <f>IF(OR($C12="",$B$2="",$D$2=0),0,IF(BQ$3&lt;0,0,N(INDEX('CURVA PREVISION'!$A$1:$KZ$3000,$C12,10+3*MIN(BQ$3,$D$2-1)))))</f>
        <v/>
      </c>
      <c r="BR12" s="123">
        <f>IF(OR($C12="",$B$2="",$D$2=0),0,IF(BR$3&lt;0,0,N(INDEX('CURVA PREVISION'!$A$1:$KZ$3000,$C12,10+3*MIN(BR$3,$D$2-1)))))</f>
        <v/>
      </c>
      <c r="BS12" s="123">
        <f>IF(OR($C12="",$B$2="",$D$2=0),0,IF(BS$3&lt;0,0,N(INDEX('CURVA PREVISION'!$A$1:$KZ$3000,$C12,10+3*MIN(BS$3,$D$2-1)))))</f>
        <v/>
      </c>
      <c r="BT12" s="123">
        <f>IF(OR($C12="",$B$2="",$D$2=0),0,IF(BT$3&lt;0,0,N(INDEX('CURVA PREVISION'!$A$1:$KZ$3000,$C12,10+3*MIN(BT$3,$D$2-1)))))</f>
        <v/>
      </c>
      <c r="BU12" s="123">
        <f>IF(OR($C12="",$B$2="",$D$2=0),0,IF(BU$3&lt;0,0,N(INDEX('CURVA PREVISION'!$A$1:$KZ$3000,$C12,10+3*MIN(BU$3,$D$2-1)))))</f>
        <v/>
      </c>
      <c r="BV12" s="123">
        <f>IF(OR($C12="",$B$2="",$D$2=0),0,IF(BV$3&lt;0,0,N(INDEX('CURVA PREVISION'!$A$1:$KZ$3000,$C12,10+3*MIN(BV$3,$D$2-1)))))</f>
        <v/>
      </c>
      <c r="BW12" s="123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70">
        <f>IFERROR(MATCH(A13,'CURVA PREVISION'!$B$1:$B$3000,0),"")</f>
        <v/>
      </c>
      <c r="D13" s="123">
        <f>IF(OR($C13="",$B$2="",$D$2=0),0,IF(D$3&lt;0,0,N(INDEX('CURVA PREVISION'!$A$1:$KZ$3000,$C13,10+3*MIN(D$3,$D$2-1)))))</f>
        <v/>
      </c>
      <c r="E13" s="123">
        <f>IF(OR($C13="",$B$2="",$D$2=0),0,IF(E$3&lt;0,0,N(INDEX('CURVA PREVISION'!$A$1:$KZ$3000,$C13,10+3*MIN(E$3,$D$2-1)))))</f>
        <v/>
      </c>
      <c r="F13" s="123">
        <f>IF(OR($C13="",$B$2="",$D$2=0),0,IF(F$3&lt;0,0,N(INDEX('CURVA PREVISION'!$A$1:$KZ$3000,$C13,10+3*MIN(F$3,$D$2-1)))))</f>
        <v/>
      </c>
      <c r="G13" s="123">
        <f>IF(OR($C13="",$B$2="",$D$2=0),0,IF(G$3&lt;0,0,N(INDEX('CURVA PREVISION'!$A$1:$KZ$3000,$C13,10+3*MIN(G$3,$D$2-1)))))</f>
        <v/>
      </c>
      <c r="H13" s="123">
        <f>IF(OR($C13="",$B$2="",$D$2=0),0,IF(H$3&lt;0,0,N(INDEX('CURVA PREVISION'!$A$1:$KZ$3000,$C13,10+3*MIN(H$3,$D$2-1)))))</f>
        <v/>
      </c>
      <c r="I13" s="123">
        <f>IF(OR($C13="",$B$2="",$D$2=0),0,IF(I$3&lt;0,0,N(INDEX('CURVA PREVISION'!$A$1:$KZ$3000,$C13,10+3*MIN(I$3,$D$2-1)))))</f>
        <v/>
      </c>
      <c r="J13" s="123">
        <f>IF(OR($C13="",$B$2="",$D$2=0),0,IF(J$3&lt;0,0,N(INDEX('CURVA PREVISION'!$A$1:$KZ$3000,$C13,10+3*MIN(J$3,$D$2-1)))))</f>
        <v/>
      </c>
      <c r="K13" s="123">
        <f>IF(OR($C13="",$B$2="",$D$2=0),0,IF(K$3&lt;0,0,N(INDEX('CURVA PREVISION'!$A$1:$KZ$3000,$C13,10+3*MIN(K$3,$D$2-1)))))</f>
        <v/>
      </c>
      <c r="L13" s="123">
        <f>IF(OR($C13="",$B$2="",$D$2=0),0,IF(L$3&lt;0,0,N(INDEX('CURVA PREVISION'!$A$1:$KZ$3000,$C13,10+3*MIN(L$3,$D$2-1)))))</f>
        <v/>
      </c>
      <c r="M13" s="123">
        <f>IF(OR($C13="",$B$2="",$D$2=0),0,IF(M$3&lt;0,0,N(INDEX('CURVA PREVISION'!$A$1:$KZ$3000,$C13,10+3*MIN(M$3,$D$2-1)))))</f>
        <v/>
      </c>
      <c r="N13" s="123">
        <f>IF(OR($C13="",$B$2="",$D$2=0),0,IF(N$3&lt;0,0,N(INDEX('CURVA PREVISION'!$A$1:$KZ$3000,$C13,10+3*MIN(N$3,$D$2-1)))))</f>
        <v/>
      </c>
      <c r="O13" s="123">
        <f>IF(OR($C13="",$B$2="",$D$2=0),0,IF(O$3&lt;0,0,N(INDEX('CURVA PREVISION'!$A$1:$KZ$3000,$C13,10+3*MIN(O$3,$D$2-1)))))</f>
        <v/>
      </c>
      <c r="P13" s="123">
        <f>IF(OR($C13="",$B$2="",$D$2=0),0,IF(P$3&lt;0,0,N(INDEX('CURVA PREVISION'!$A$1:$KZ$3000,$C13,10+3*MIN(P$3,$D$2-1)))))</f>
        <v/>
      </c>
      <c r="Q13" s="123">
        <f>IF(OR($C13="",$B$2="",$D$2=0),0,IF(Q$3&lt;0,0,N(INDEX('CURVA PREVISION'!$A$1:$KZ$3000,$C13,10+3*MIN(Q$3,$D$2-1)))))</f>
        <v/>
      </c>
      <c r="R13" s="123">
        <f>IF(OR($C13="",$B$2="",$D$2=0),0,IF(R$3&lt;0,0,N(INDEX('CURVA PREVISION'!$A$1:$KZ$3000,$C13,10+3*MIN(R$3,$D$2-1)))))</f>
        <v/>
      </c>
      <c r="S13" s="123">
        <f>IF(OR($C13="",$B$2="",$D$2=0),0,IF(S$3&lt;0,0,N(INDEX('CURVA PREVISION'!$A$1:$KZ$3000,$C13,10+3*MIN(S$3,$D$2-1)))))</f>
        <v/>
      </c>
      <c r="T13" s="123">
        <f>IF(OR($C13="",$B$2="",$D$2=0),0,IF(T$3&lt;0,0,N(INDEX('CURVA PREVISION'!$A$1:$KZ$3000,$C13,10+3*MIN(T$3,$D$2-1)))))</f>
        <v/>
      </c>
      <c r="U13" s="123">
        <f>IF(OR($C13="",$B$2="",$D$2=0),0,IF(U$3&lt;0,0,N(INDEX('CURVA PREVISION'!$A$1:$KZ$3000,$C13,10+3*MIN(U$3,$D$2-1)))))</f>
        <v/>
      </c>
      <c r="V13" s="123">
        <f>IF(OR($C13="",$B$2="",$D$2=0),0,IF(V$3&lt;0,0,N(INDEX('CURVA PREVISION'!$A$1:$KZ$3000,$C13,10+3*MIN(V$3,$D$2-1)))))</f>
        <v/>
      </c>
      <c r="W13" s="123">
        <f>IF(OR($C13="",$B$2="",$D$2=0),0,IF(W$3&lt;0,0,N(INDEX('CURVA PREVISION'!$A$1:$KZ$3000,$C13,10+3*MIN(W$3,$D$2-1)))))</f>
        <v/>
      </c>
      <c r="X13" s="123">
        <f>IF(OR($C13="",$B$2="",$D$2=0),0,IF(X$3&lt;0,0,N(INDEX('CURVA PREVISION'!$A$1:$KZ$3000,$C13,10+3*MIN(X$3,$D$2-1)))))</f>
        <v/>
      </c>
      <c r="Y13" s="123">
        <f>IF(OR($C13="",$B$2="",$D$2=0),0,IF(Y$3&lt;0,0,N(INDEX('CURVA PREVISION'!$A$1:$KZ$3000,$C13,10+3*MIN(Y$3,$D$2-1)))))</f>
        <v/>
      </c>
      <c r="Z13" s="123">
        <f>IF(OR($C13="",$B$2="",$D$2=0),0,IF(Z$3&lt;0,0,N(INDEX('CURVA PREVISION'!$A$1:$KZ$3000,$C13,10+3*MIN(Z$3,$D$2-1)))))</f>
        <v/>
      </c>
      <c r="AA13" s="123">
        <f>IF(OR($C13="",$B$2="",$D$2=0),0,IF(AA$3&lt;0,0,N(INDEX('CURVA PREVISION'!$A$1:$KZ$3000,$C13,10+3*MIN(AA$3,$D$2-1)))))</f>
        <v/>
      </c>
      <c r="AB13" s="123">
        <f>IF(OR($C13="",$B$2="",$D$2=0),0,IF(AB$3&lt;0,0,N(INDEX('CURVA PREVISION'!$A$1:$KZ$3000,$C13,10+3*MIN(AB$3,$D$2-1)))))</f>
        <v/>
      </c>
      <c r="AC13" s="123">
        <f>IF(OR($C13="",$B$2="",$D$2=0),0,IF(AC$3&lt;0,0,N(INDEX('CURVA PREVISION'!$A$1:$KZ$3000,$C13,10+3*MIN(AC$3,$D$2-1)))))</f>
        <v/>
      </c>
      <c r="AD13" s="123">
        <f>IF(OR($C13="",$B$2="",$D$2=0),0,IF(AD$3&lt;0,0,N(INDEX('CURVA PREVISION'!$A$1:$KZ$3000,$C13,10+3*MIN(AD$3,$D$2-1)))))</f>
        <v/>
      </c>
      <c r="AE13" s="123">
        <f>IF(OR($C13="",$B$2="",$D$2=0),0,IF(AE$3&lt;0,0,N(INDEX('CURVA PREVISION'!$A$1:$KZ$3000,$C13,10+3*MIN(AE$3,$D$2-1)))))</f>
        <v/>
      </c>
      <c r="AF13" s="123">
        <f>IF(OR($C13="",$B$2="",$D$2=0),0,IF(AF$3&lt;0,0,N(INDEX('CURVA PREVISION'!$A$1:$KZ$3000,$C13,10+3*MIN(AF$3,$D$2-1)))))</f>
        <v/>
      </c>
      <c r="AG13" s="123">
        <f>IF(OR($C13="",$B$2="",$D$2=0),0,IF(AG$3&lt;0,0,N(INDEX('CURVA PREVISION'!$A$1:$KZ$3000,$C13,10+3*MIN(AG$3,$D$2-1)))))</f>
        <v/>
      </c>
      <c r="AH13" s="123">
        <f>IF(OR($C13="",$B$2="",$D$2=0),0,IF(AH$3&lt;0,0,N(INDEX('CURVA PREVISION'!$A$1:$KZ$3000,$C13,10+3*MIN(AH$3,$D$2-1)))))</f>
        <v/>
      </c>
      <c r="AI13" s="123">
        <f>IF(OR($C13="",$B$2="",$D$2=0),0,IF(AI$3&lt;0,0,N(INDEX('CURVA PREVISION'!$A$1:$KZ$3000,$C13,10+3*MIN(AI$3,$D$2-1)))))</f>
        <v/>
      </c>
      <c r="AJ13" s="123">
        <f>IF(OR($C13="",$B$2="",$D$2=0),0,IF(AJ$3&lt;0,0,N(INDEX('CURVA PREVISION'!$A$1:$KZ$3000,$C13,10+3*MIN(AJ$3,$D$2-1)))))</f>
        <v/>
      </c>
      <c r="AK13" s="123">
        <f>IF(OR($C13="",$B$2="",$D$2=0),0,IF(AK$3&lt;0,0,N(INDEX('CURVA PREVISION'!$A$1:$KZ$3000,$C13,10+3*MIN(AK$3,$D$2-1)))))</f>
        <v/>
      </c>
      <c r="AL13" s="123">
        <f>IF(OR($C13="",$B$2="",$D$2=0),0,IF(AL$3&lt;0,0,N(INDEX('CURVA PREVISION'!$A$1:$KZ$3000,$C13,10+3*MIN(AL$3,$D$2-1)))))</f>
        <v/>
      </c>
      <c r="AM13" s="123">
        <f>IF(OR($C13="",$B$2="",$D$2=0),0,IF(AM$3&lt;0,0,N(INDEX('CURVA PREVISION'!$A$1:$KZ$3000,$C13,10+3*MIN(AM$3,$D$2-1)))))</f>
        <v/>
      </c>
      <c r="AN13" s="123">
        <f>IF(OR($C13="",$B$2="",$D$2=0),0,IF(AN$3&lt;0,0,N(INDEX('CURVA PREVISION'!$A$1:$KZ$3000,$C13,10+3*MIN(AN$3,$D$2-1)))))</f>
        <v/>
      </c>
      <c r="AO13" s="123">
        <f>IF(OR($C13="",$B$2="",$D$2=0),0,IF(AO$3&lt;0,0,N(INDEX('CURVA PREVISION'!$A$1:$KZ$3000,$C13,10+3*MIN(AO$3,$D$2-1)))))</f>
        <v/>
      </c>
      <c r="AP13" s="123">
        <f>IF(OR($C13="",$B$2="",$D$2=0),0,IF(AP$3&lt;0,0,N(INDEX('CURVA PREVISION'!$A$1:$KZ$3000,$C13,10+3*MIN(AP$3,$D$2-1)))))</f>
        <v/>
      </c>
      <c r="AQ13" s="123">
        <f>IF(OR($C13="",$B$2="",$D$2=0),0,IF(AQ$3&lt;0,0,N(INDEX('CURVA PREVISION'!$A$1:$KZ$3000,$C13,10+3*MIN(AQ$3,$D$2-1)))))</f>
        <v/>
      </c>
      <c r="AR13" s="123">
        <f>IF(OR($C13="",$B$2="",$D$2=0),0,IF(AR$3&lt;0,0,N(INDEX('CURVA PREVISION'!$A$1:$KZ$3000,$C13,10+3*MIN(AR$3,$D$2-1)))))</f>
        <v/>
      </c>
      <c r="AS13" s="123">
        <f>IF(OR($C13="",$B$2="",$D$2=0),0,IF(AS$3&lt;0,0,N(INDEX('CURVA PREVISION'!$A$1:$KZ$3000,$C13,10+3*MIN(AS$3,$D$2-1)))))</f>
        <v/>
      </c>
      <c r="AT13" s="123">
        <f>IF(OR($C13="",$B$2="",$D$2=0),0,IF(AT$3&lt;0,0,N(INDEX('CURVA PREVISION'!$A$1:$KZ$3000,$C13,10+3*MIN(AT$3,$D$2-1)))))</f>
        <v/>
      </c>
      <c r="AU13" s="123">
        <f>IF(OR($C13="",$B$2="",$D$2=0),0,IF(AU$3&lt;0,0,N(INDEX('CURVA PREVISION'!$A$1:$KZ$3000,$C13,10+3*MIN(AU$3,$D$2-1)))))</f>
        <v/>
      </c>
      <c r="AV13" s="123">
        <f>IF(OR($C13="",$B$2="",$D$2=0),0,IF(AV$3&lt;0,0,N(INDEX('CURVA PREVISION'!$A$1:$KZ$3000,$C13,10+3*MIN(AV$3,$D$2-1)))))</f>
        <v/>
      </c>
      <c r="AW13" s="123">
        <f>IF(OR($C13="",$B$2="",$D$2=0),0,IF(AW$3&lt;0,0,N(INDEX('CURVA PREVISION'!$A$1:$KZ$3000,$C13,10+3*MIN(AW$3,$D$2-1)))))</f>
        <v/>
      </c>
      <c r="AX13" s="123">
        <f>IF(OR($C13="",$B$2="",$D$2=0),0,IF(AX$3&lt;0,0,N(INDEX('CURVA PREVISION'!$A$1:$KZ$3000,$C13,10+3*MIN(AX$3,$D$2-1)))))</f>
        <v/>
      </c>
      <c r="AY13" s="123">
        <f>IF(OR($C13="",$B$2="",$D$2=0),0,IF(AY$3&lt;0,0,N(INDEX('CURVA PREVISION'!$A$1:$KZ$3000,$C13,10+3*MIN(AY$3,$D$2-1)))))</f>
        <v/>
      </c>
      <c r="AZ13" s="123">
        <f>IF(OR($C13="",$B$2="",$D$2=0),0,IF(AZ$3&lt;0,0,N(INDEX('CURVA PREVISION'!$A$1:$KZ$3000,$C13,10+3*MIN(AZ$3,$D$2-1)))))</f>
        <v/>
      </c>
      <c r="BA13" s="123">
        <f>IF(OR($C13="",$B$2="",$D$2=0),0,IF(BA$3&lt;0,0,N(INDEX('CURVA PREVISION'!$A$1:$KZ$3000,$C13,10+3*MIN(BA$3,$D$2-1)))))</f>
        <v/>
      </c>
      <c r="BB13" s="123">
        <f>IF(OR($C13="",$B$2="",$D$2=0),0,IF(BB$3&lt;0,0,N(INDEX('CURVA PREVISION'!$A$1:$KZ$3000,$C13,10+3*MIN(BB$3,$D$2-1)))))</f>
        <v/>
      </c>
      <c r="BC13" s="123">
        <f>IF(OR($C13="",$B$2="",$D$2=0),0,IF(BC$3&lt;0,0,N(INDEX('CURVA PREVISION'!$A$1:$KZ$3000,$C13,10+3*MIN(BC$3,$D$2-1)))))</f>
        <v/>
      </c>
      <c r="BD13" s="123">
        <f>IF(OR($C13="",$B$2="",$D$2=0),0,IF(BD$3&lt;0,0,N(INDEX('CURVA PREVISION'!$A$1:$KZ$3000,$C13,10+3*MIN(BD$3,$D$2-1)))))</f>
        <v/>
      </c>
      <c r="BE13" s="123">
        <f>IF(OR($C13="",$B$2="",$D$2=0),0,IF(BE$3&lt;0,0,N(INDEX('CURVA PREVISION'!$A$1:$KZ$3000,$C13,10+3*MIN(BE$3,$D$2-1)))))</f>
        <v/>
      </c>
      <c r="BF13" s="123">
        <f>IF(OR($C13="",$B$2="",$D$2=0),0,IF(BF$3&lt;0,0,N(INDEX('CURVA PREVISION'!$A$1:$KZ$3000,$C13,10+3*MIN(BF$3,$D$2-1)))))</f>
        <v/>
      </c>
      <c r="BG13" s="123">
        <f>IF(OR($C13="",$B$2="",$D$2=0),0,IF(BG$3&lt;0,0,N(INDEX('CURVA PREVISION'!$A$1:$KZ$3000,$C13,10+3*MIN(BG$3,$D$2-1)))))</f>
        <v/>
      </c>
      <c r="BH13" s="123">
        <f>IF(OR($C13="",$B$2="",$D$2=0),0,IF(BH$3&lt;0,0,N(INDEX('CURVA PREVISION'!$A$1:$KZ$3000,$C13,10+3*MIN(BH$3,$D$2-1)))))</f>
        <v/>
      </c>
      <c r="BI13" s="123">
        <f>IF(OR($C13="",$B$2="",$D$2=0),0,IF(BI$3&lt;0,0,N(INDEX('CURVA PREVISION'!$A$1:$KZ$3000,$C13,10+3*MIN(BI$3,$D$2-1)))))</f>
        <v/>
      </c>
      <c r="BJ13" s="123">
        <f>IF(OR($C13="",$B$2="",$D$2=0),0,IF(BJ$3&lt;0,0,N(INDEX('CURVA PREVISION'!$A$1:$KZ$3000,$C13,10+3*MIN(BJ$3,$D$2-1)))))</f>
        <v/>
      </c>
      <c r="BK13" s="123">
        <f>IF(OR($C13="",$B$2="",$D$2=0),0,IF(BK$3&lt;0,0,N(INDEX('CURVA PREVISION'!$A$1:$KZ$3000,$C13,10+3*MIN(BK$3,$D$2-1)))))</f>
        <v/>
      </c>
      <c r="BL13" s="123">
        <f>IF(OR($C13="",$B$2="",$D$2=0),0,IF(BL$3&lt;0,0,N(INDEX('CURVA PREVISION'!$A$1:$KZ$3000,$C13,10+3*MIN(BL$3,$D$2-1)))))</f>
        <v/>
      </c>
      <c r="BM13" s="123">
        <f>IF(OR($C13="",$B$2="",$D$2=0),0,IF(BM$3&lt;0,0,N(INDEX('CURVA PREVISION'!$A$1:$KZ$3000,$C13,10+3*MIN(BM$3,$D$2-1)))))</f>
        <v/>
      </c>
      <c r="BN13" s="123">
        <f>IF(OR($C13="",$B$2="",$D$2=0),0,IF(BN$3&lt;0,0,N(INDEX('CURVA PREVISION'!$A$1:$KZ$3000,$C13,10+3*MIN(BN$3,$D$2-1)))))</f>
        <v/>
      </c>
      <c r="BO13" s="123">
        <f>IF(OR($C13="",$B$2="",$D$2=0),0,IF(BO$3&lt;0,0,N(INDEX('CURVA PREVISION'!$A$1:$KZ$3000,$C13,10+3*MIN(BO$3,$D$2-1)))))</f>
        <v/>
      </c>
      <c r="BP13" s="123">
        <f>IF(OR($C13="",$B$2="",$D$2=0),0,IF(BP$3&lt;0,0,N(INDEX('CURVA PREVISION'!$A$1:$KZ$3000,$C13,10+3*MIN(BP$3,$D$2-1)))))</f>
        <v/>
      </c>
      <c r="BQ13" s="123">
        <f>IF(OR($C13="",$B$2="",$D$2=0),0,IF(BQ$3&lt;0,0,N(INDEX('CURVA PREVISION'!$A$1:$KZ$3000,$C13,10+3*MIN(BQ$3,$D$2-1)))))</f>
        <v/>
      </c>
      <c r="BR13" s="123">
        <f>IF(OR($C13="",$B$2="",$D$2=0),0,IF(BR$3&lt;0,0,N(INDEX('CURVA PREVISION'!$A$1:$KZ$3000,$C13,10+3*MIN(BR$3,$D$2-1)))))</f>
        <v/>
      </c>
      <c r="BS13" s="123">
        <f>IF(OR($C13="",$B$2="",$D$2=0),0,IF(BS$3&lt;0,0,N(INDEX('CURVA PREVISION'!$A$1:$KZ$3000,$C13,10+3*MIN(BS$3,$D$2-1)))))</f>
        <v/>
      </c>
      <c r="BT13" s="123">
        <f>IF(OR($C13="",$B$2="",$D$2=0),0,IF(BT$3&lt;0,0,N(INDEX('CURVA PREVISION'!$A$1:$KZ$3000,$C13,10+3*MIN(BT$3,$D$2-1)))))</f>
        <v/>
      </c>
      <c r="BU13" s="123">
        <f>IF(OR($C13="",$B$2="",$D$2=0),0,IF(BU$3&lt;0,0,N(INDEX('CURVA PREVISION'!$A$1:$KZ$3000,$C13,10+3*MIN(BU$3,$D$2-1)))))</f>
        <v/>
      </c>
      <c r="BV13" s="123">
        <f>IF(OR($C13="",$B$2="",$D$2=0),0,IF(BV$3&lt;0,0,N(INDEX('CURVA PREVISION'!$A$1:$KZ$3000,$C13,10+3*MIN(BV$3,$D$2-1)))))</f>
        <v/>
      </c>
      <c r="BW13" s="123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70">
        <f>IFERROR(MATCH(A14,'CURVA PREVISION'!$B$1:$B$3000,0),"")</f>
        <v/>
      </c>
      <c r="D14" s="123">
        <f>IF(OR($C14="",$B$2="",$D$2=0),0,IF(D$3&lt;0,0,N(INDEX('CURVA PREVISION'!$A$1:$KZ$3000,$C14,10+3*MIN(D$3,$D$2-1)))))</f>
        <v/>
      </c>
      <c r="E14" s="123">
        <f>IF(OR($C14="",$B$2="",$D$2=0),0,IF(E$3&lt;0,0,N(INDEX('CURVA PREVISION'!$A$1:$KZ$3000,$C14,10+3*MIN(E$3,$D$2-1)))))</f>
        <v/>
      </c>
      <c r="F14" s="123">
        <f>IF(OR($C14="",$B$2="",$D$2=0),0,IF(F$3&lt;0,0,N(INDEX('CURVA PREVISION'!$A$1:$KZ$3000,$C14,10+3*MIN(F$3,$D$2-1)))))</f>
        <v/>
      </c>
      <c r="G14" s="123">
        <f>IF(OR($C14="",$B$2="",$D$2=0),0,IF(G$3&lt;0,0,N(INDEX('CURVA PREVISION'!$A$1:$KZ$3000,$C14,10+3*MIN(G$3,$D$2-1)))))</f>
        <v/>
      </c>
      <c r="H14" s="123">
        <f>IF(OR($C14="",$B$2="",$D$2=0),0,IF(H$3&lt;0,0,N(INDEX('CURVA PREVISION'!$A$1:$KZ$3000,$C14,10+3*MIN(H$3,$D$2-1)))))</f>
        <v/>
      </c>
      <c r="I14" s="123">
        <f>IF(OR($C14="",$B$2="",$D$2=0),0,IF(I$3&lt;0,0,N(INDEX('CURVA PREVISION'!$A$1:$KZ$3000,$C14,10+3*MIN(I$3,$D$2-1)))))</f>
        <v/>
      </c>
      <c r="J14" s="123">
        <f>IF(OR($C14="",$B$2="",$D$2=0),0,IF(J$3&lt;0,0,N(INDEX('CURVA PREVISION'!$A$1:$KZ$3000,$C14,10+3*MIN(J$3,$D$2-1)))))</f>
        <v/>
      </c>
      <c r="K14" s="123">
        <f>IF(OR($C14="",$B$2="",$D$2=0),0,IF(K$3&lt;0,0,N(INDEX('CURVA PREVISION'!$A$1:$KZ$3000,$C14,10+3*MIN(K$3,$D$2-1)))))</f>
        <v/>
      </c>
      <c r="L14" s="123">
        <f>IF(OR($C14="",$B$2="",$D$2=0),0,IF(L$3&lt;0,0,N(INDEX('CURVA PREVISION'!$A$1:$KZ$3000,$C14,10+3*MIN(L$3,$D$2-1)))))</f>
        <v/>
      </c>
      <c r="M14" s="123">
        <f>IF(OR($C14="",$B$2="",$D$2=0),0,IF(M$3&lt;0,0,N(INDEX('CURVA PREVISION'!$A$1:$KZ$3000,$C14,10+3*MIN(M$3,$D$2-1)))))</f>
        <v/>
      </c>
      <c r="N14" s="123">
        <f>IF(OR($C14="",$B$2="",$D$2=0),0,IF(N$3&lt;0,0,N(INDEX('CURVA PREVISION'!$A$1:$KZ$3000,$C14,10+3*MIN(N$3,$D$2-1)))))</f>
        <v/>
      </c>
      <c r="O14" s="123">
        <f>IF(OR($C14="",$B$2="",$D$2=0),0,IF(O$3&lt;0,0,N(INDEX('CURVA PREVISION'!$A$1:$KZ$3000,$C14,10+3*MIN(O$3,$D$2-1)))))</f>
        <v/>
      </c>
      <c r="P14" s="123">
        <f>IF(OR($C14="",$B$2="",$D$2=0),0,IF(P$3&lt;0,0,N(INDEX('CURVA PREVISION'!$A$1:$KZ$3000,$C14,10+3*MIN(P$3,$D$2-1)))))</f>
        <v/>
      </c>
      <c r="Q14" s="123">
        <f>IF(OR($C14="",$B$2="",$D$2=0),0,IF(Q$3&lt;0,0,N(INDEX('CURVA PREVISION'!$A$1:$KZ$3000,$C14,10+3*MIN(Q$3,$D$2-1)))))</f>
        <v/>
      </c>
      <c r="R14" s="123">
        <f>IF(OR($C14="",$B$2="",$D$2=0),0,IF(R$3&lt;0,0,N(INDEX('CURVA PREVISION'!$A$1:$KZ$3000,$C14,10+3*MIN(R$3,$D$2-1)))))</f>
        <v/>
      </c>
      <c r="S14" s="123">
        <f>IF(OR($C14="",$B$2="",$D$2=0),0,IF(S$3&lt;0,0,N(INDEX('CURVA PREVISION'!$A$1:$KZ$3000,$C14,10+3*MIN(S$3,$D$2-1)))))</f>
        <v/>
      </c>
      <c r="T14" s="123">
        <f>IF(OR($C14="",$B$2="",$D$2=0),0,IF(T$3&lt;0,0,N(INDEX('CURVA PREVISION'!$A$1:$KZ$3000,$C14,10+3*MIN(T$3,$D$2-1)))))</f>
        <v/>
      </c>
      <c r="U14" s="123">
        <f>IF(OR($C14="",$B$2="",$D$2=0),0,IF(U$3&lt;0,0,N(INDEX('CURVA PREVISION'!$A$1:$KZ$3000,$C14,10+3*MIN(U$3,$D$2-1)))))</f>
        <v/>
      </c>
      <c r="V14" s="123">
        <f>IF(OR($C14="",$B$2="",$D$2=0),0,IF(V$3&lt;0,0,N(INDEX('CURVA PREVISION'!$A$1:$KZ$3000,$C14,10+3*MIN(V$3,$D$2-1)))))</f>
        <v/>
      </c>
      <c r="W14" s="123">
        <f>IF(OR($C14="",$B$2="",$D$2=0),0,IF(W$3&lt;0,0,N(INDEX('CURVA PREVISION'!$A$1:$KZ$3000,$C14,10+3*MIN(W$3,$D$2-1)))))</f>
        <v/>
      </c>
      <c r="X14" s="123">
        <f>IF(OR($C14="",$B$2="",$D$2=0),0,IF(X$3&lt;0,0,N(INDEX('CURVA PREVISION'!$A$1:$KZ$3000,$C14,10+3*MIN(X$3,$D$2-1)))))</f>
        <v/>
      </c>
      <c r="Y14" s="123">
        <f>IF(OR($C14="",$B$2="",$D$2=0),0,IF(Y$3&lt;0,0,N(INDEX('CURVA PREVISION'!$A$1:$KZ$3000,$C14,10+3*MIN(Y$3,$D$2-1)))))</f>
        <v/>
      </c>
      <c r="Z14" s="123">
        <f>IF(OR($C14="",$B$2="",$D$2=0),0,IF(Z$3&lt;0,0,N(INDEX('CURVA PREVISION'!$A$1:$KZ$3000,$C14,10+3*MIN(Z$3,$D$2-1)))))</f>
        <v/>
      </c>
      <c r="AA14" s="123">
        <f>IF(OR($C14="",$B$2="",$D$2=0),0,IF(AA$3&lt;0,0,N(INDEX('CURVA PREVISION'!$A$1:$KZ$3000,$C14,10+3*MIN(AA$3,$D$2-1)))))</f>
        <v/>
      </c>
      <c r="AB14" s="123">
        <f>IF(OR($C14="",$B$2="",$D$2=0),0,IF(AB$3&lt;0,0,N(INDEX('CURVA PREVISION'!$A$1:$KZ$3000,$C14,10+3*MIN(AB$3,$D$2-1)))))</f>
        <v/>
      </c>
      <c r="AC14" s="123">
        <f>IF(OR($C14="",$B$2="",$D$2=0),0,IF(AC$3&lt;0,0,N(INDEX('CURVA PREVISION'!$A$1:$KZ$3000,$C14,10+3*MIN(AC$3,$D$2-1)))))</f>
        <v/>
      </c>
      <c r="AD14" s="123">
        <f>IF(OR($C14="",$B$2="",$D$2=0),0,IF(AD$3&lt;0,0,N(INDEX('CURVA PREVISION'!$A$1:$KZ$3000,$C14,10+3*MIN(AD$3,$D$2-1)))))</f>
        <v/>
      </c>
      <c r="AE14" s="123">
        <f>IF(OR($C14="",$B$2="",$D$2=0),0,IF(AE$3&lt;0,0,N(INDEX('CURVA PREVISION'!$A$1:$KZ$3000,$C14,10+3*MIN(AE$3,$D$2-1)))))</f>
        <v/>
      </c>
      <c r="AF14" s="123">
        <f>IF(OR($C14="",$B$2="",$D$2=0),0,IF(AF$3&lt;0,0,N(INDEX('CURVA PREVISION'!$A$1:$KZ$3000,$C14,10+3*MIN(AF$3,$D$2-1)))))</f>
        <v/>
      </c>
      <c r="AG14" s="123">
        <f>IF(OR($C14="",$B$2="",$D$2=0),0,IF(AG$3&lt;0,0,N(INDEX('CURVA PREVISION'!$A$1:$KZ$3000,$C14,10+3*MIN(AG$3,$D$2-1)))))</f>
        <v/>
      </c>
      <c r="AH14" s="123">
        <f>IF(OR($C14="",$B$2="",$D$2=0),0,IF(AH$3&lt;0,0,N(INDEX('CURVA PREVISION'!$A$1:$KZ$3000,$C14,10+3*MIN(AH$3,$D$2-1)))))</f>
        <v/>
      </c>
      <c r="AI14" s="123">
        <f>IF(OR($C14="",$B$2="",$D$2=0),0,IF(AI$3&lt;0,0,N(INDEX('CURVA PREVISION'!$A$1:$KZ$3000,$C14,10+3*MIN(AI$3,$D$2-1)))))</f>
        <v/>
      </c>
      <c r="AJ14" s="123">
        <f>IF(OR($C14="",$B$2="",$D$2=0),0,IF(AJ$3&lt;0,0,N(INDEX('CURVA PREVISION'!$A$1:$KZ$3000,$C14,10+3*MIN(AJ$3,$D$2-1)))))</f>
        <v/>
      </c>
      <c r="AK14" s="123">
        <f>IF(OR($C14="",$B$2="",$D$2=0),0,IF(AK$3&lt;0,0,N(INDEX('CURVA PREVISION'!$A$1:$KZ$3000,$C14,10+3*MIN(AK$3,$D$2-1)))))</f>
        <v/>
      </c>
      <c r="AL14" s="123">
        <f>IF(OR($C14="",$B$2="",$D$2=0),0,IF(AL$3&lt;0,0,N(INDEX('CURVA PREVISION'!$A$1:$KZ$3000,$C14,10+3*MIN(AL$3,$D$2-1)))))</f>
        <v/>
      </c>
      <c r="AM14" s="123">
        <f>IF(OR($C14="",$B$2="",$D$2=0),0,IF(AM$3&lt;0,0,N(INDEX('CURVA PREVISION'!$A$1:$KZ$3000,$C14,10+3*MIN(AM$3,$D$2-1)))))</f>
        <v/>
      </c>
      <c r="AN14" s="123">
        <f>IF(OR($C14="",$B$2="",$D$2=0),0,IF(AN$3&lt;0,0,N(INDEX('CURVA PREVISION'!$A$1:$KZ$3000,$C14,10+3*MIN(AN$3,$D$2-1)))))</f>
        <v/>
      </c>
      <c r="AO14" s="123">
        <f>IF(OR($C14="",$B$2="",$D$2=0),0,IF(AO$3&lt;0,0,N(INDEX('CURVA PREVISION'!$A$1:$KZ$3000,$C14,10+3*MIN(AO$3,$D$2-1)))))</f>
        <v/>
      </c>
      <c r="AP14" s="123">
        <f>IF(OR($C14="",$B$2="",$D$2=0),0,IF(AP$3&lt;0,0,N(INDEX('CURVA PREVISION'!$A$1:$KZ$3000,$C14,10+3*MIN(AP$3,$D$2-1)))))</f>
        <v/>
      </c>
      <c r="AQ14" s="123">
        <f>IF(OR($C14="",$B$2="",$D$2=0),0,IF(AQ$3&lt;0,0,N(INDEX('CURVA PREVISION'!$A$1:$KZ$3000,$C14,10+3*MIN(AQ$3,$D$2-1)))))</f>
        <v/>
      </c>
      <c r="AR14" s="123">
        <f>IF(OR($C14="",$B$2="",$D$2=0),0,IF(AR$3&lt;0,0,N(INDEX('CURVA PREVISION'!$A$1:$KZ$3000,$C14,10+3*MIN(AR$3,$D$2-1)))))</f>
        <v/>
      </c>
      <c r="AS14" s="123">
        <f>IF(OR($C14="",$B$2="",$D$2=0),0,IF(AS$3&lt;0,0,N(INDEX('CURVA PREVISION'!$A$1:$KZ$3000,$C14,10+3*MIN(AS$3,$D$2-1)))))</f>
        <v/>
      </c>
      <c r="AT14" s="123">
        <f>IF(OR($C14="",$B$2="",$D$2=0),0,IF(AT$3&lt;0,0,N(INDEX('CURVA PREVISION'!$A$1:$KZ$3000,$C14,10+3*MIN(AT$3,$D$2-1)))))</f>
        <v/>
      </c>
      <c r="AU14" s="123">
        <f>IF(OR($C14="",$B$2="",$D$2=0),0,IF(AU$3&lt;0,0,N(INDEX('CURVA PREVISION'!$A$1:$KZ$3000,$C14,10+3*MIN(AU$3,$D$2-1)))))</f>
        <v/>
      </c>
      <c r="AV14" s="123">
        <f>IF(OR($C14="",$B$2="",$D$2=0),0,IF(AV$3&lt;0,0,N(INDEX('CURVA PREVISION'!$A$1:$KZ$3000,$C14,10+3*MIN(AV$3,$D$2-1)))))</f>
        <v/>
      </c>
      <c r="AW14" s="123">
        <f>IF(OR($C14="",$B$2="",$D$2=0),0,IF(AW$3&lt;0,0,N(INDEX('CURVA PREVISION'!$A$1:$KZ$3000,$C14,10+3*MIN(AW$3,$D$2-1)))))</f>
        <v/>
      </c>
      <c r="AX14" s="123">
        <f>IF(OR($C14="",$B$2="",$D$2=0),0,IF(AX$3&lt;0,0,N(INDEX('CURVA PREVISION'!$A$1:$KZ$3000,$C14,10+3*MIN(AX$3,$D$2-1)))))</f>
        <v/>
      </c>
      <c r="AY14" s="123">
        <f>IF(OR($C14="",$B$2="",$D$2=0),0,IF(AY$3&lt;0,0,N(INDEX('CURVA PREVISION'!$A$1:$KZ$3000,$C14,10+3*MIN(AY$3,$D$2-1)))))</f>
        <v/>
      </c>
      <c r="AZ14" s="123">
        <f>IF(OR($C14="",$B$2="",$D$2=0),0,IF(AZ$3&lt;0,0,N(INDEX('CURVA PREVISION'!$A$1:$KZ$3000,$C14,10+3*MIN(AZ$3,$D$2-1)))))</f>
        <v/>
      </c>
      <c r="BA14" s="123">
        <f>IF(OR($C14="",$B$2="",$D$2=0),0,IF(BA$3&lt;0,0,N(INDEX('CURVA PREVISION'!$A$1:$KZ$3000,$C14,10+3*MIN(BA$3,$D$2-1)))))</f>
        <v/>
      </c>
      <c r="BB14" s="123">
        <f>IF(OR($C14="",$B$2="",$D$2=0),0,IF(BB$3&lt;0,0,N(INDEX('CURVA PREVISION'!$A$1:$KZ$3000,$C14,10+3*MIN(BB$3,$D$2-1)))))</f>
        <v/>
      </c>
      <c r="BC14" s="123">
        <f>IF(OR($C14="",$B$2="",$D$2=0),0,IF(BC$3&lt;0,0,N(INDEX('CURVA PREVISION'!$A$1:$KZ$3000,$C14,10+3*MIN(BC$3,$D$2-1)))))</f>
        <v/>
      </c>
      <c r="BD14" s="123">
        <f>IF(OR($C14="",$B$2="",$D$2=0),0,IF(BD$3&lt;0,0,N(INDEX('CURVA PREVISION'!$A$1:$KZ$3000,$C14,10+3*MIN(BD$3,$D$2-1)))))</f>
        <v/>
      </c>
      <c r="BE14" s="123">
        <f>IF(OR($C14="",$B$2="",$D$2=0),0,IF(BE$3&lt;0,0,N(INDEX('CURVA PREVISION'!$A$1:$KZ$3000,$C14,10+3*MIN(BE$3,$D$2-1)))))</f>
        <v/>
      </c>
      <c r="BF14" s="123">
        <f>IF(OR($C14="",$B$2="",$D$2=0),0,IF(BF$3&lt;0,0,N(INDEX('CURVA PREVISION'!$A$1:$KZ$3000,$C14,10+3*MIN(BF$3,$D$2-1)))))</f>
        <v/>
      </c>
      <c r="BG14" s="123">
        <f>IF(OR($C14="",$B$2="",$D$2=0),0,IF(BG$3&lt;0,0,N(INDEX('CURVA PREVISION'!$A$1:$KZ$3000,$C14,10+3*MIN(BG$3,$D$2-1)))))</f>
        <v/>
      </c>
      <c r="BH14" s="123">
        <f>IF(OR($C14="",$B$2="",$D$2=0),0,IF(BH$3&lt;0,0,N(INDEX('CURVA PREVISION'!$A$1:$KZ$3000,$C14,10+3*MIN(BH$3,$D$2-1)))))</f>
        <v/>
      </c>
      <c r="BI14" s="123">
        <f>IF(OR($C14="",$B$2="",$D$2=0),0,IF(BI$3&lt;0,0,N(INDEX('CURVA PREVISION'!$A$1:$KZ$3000,$C14,10+3*MIN(BI$3,$D$2-1)))))</f>
        <v/>
      </c>
      <c r="BJ14" s="123">
        <f>IF(OR($C14="",$B$2="",$D$2=0),0,IF(BJ$3&lt;0,0,N(INDEX('CURVA PREVISION'!$A$1:$KZ$3000,$C14,10+3*MIN(BJ$3,$D$2-1)))))</f>
        <v/>
      </c>
      <c r="BK14" s="123">
        <f>IF(OR($C14="",$B$2="",$D$2=0),0,IF(BK$3&lt;0,0,N(INDEX('CURVA PREVISION'!$A$1:$KZ$3000,$C14,10+3*MIN(BK$3,$D$2-1)))))</f>
        <v/>
      </c>
      <c r="BL14" s="123">
        <f>IF(OR($C14="",$B$2="",$D$2=0),0,IF(BL$3&lt;0,0,N(INDEX('CURVA PREVISION'!$A$1:$KZ$3000,$C14,10+3*MIN(BL$3,$D$2-1)))))</f>
        <v/>
      </c>
      <c r="BM14" s="123">
        <f>IF(OR($C14="",$B$2="",$D$2=0),0,IF(BM$3&lt;0,0,N(INDEX('CURVA PREVISION'!$A$1:$KZ$3000,$C14,10+3*MIN(BM$3,$D$2-1)))))</f>
        <v/>
      </c>
      <c r="BN14" s="123">
        <f>IF(OR($C14="",$B$2="",$D$2=0),0,IF(BN$3&lt;0,0,N(INDEX('CURVA PREVISION'!$A$1:$KZ$3000,$C14,10+3*MIN(BN$3,$D$2-1)))))</f>
        <v/>
      </c>
      <c r="BO14" s="123">
        <f>IF(OR($C14="",$B$2="",$D$2=0),0,IF(BO$3&lt;0,0,N(INDEX('CURVA PREVISION'!$A$1:$KZ$3000,$C14,10+3*MIN(BO$3,$D$2-1)))))</f>
        <v/>
      </c>
      <c r="BP14" s="123">
        <f>IF(OR($C14="",$B$2="",$D$2=0),0,IF(BP$3&lt;0,0,N(INDEX('CURVA PREVISION'!$A$1:$KZ$3000,$C14,10+3*MIN(BP$3,$D$2-1)))))</f>
        <v/>
      </c>
      <c r="BQ14" s="123">
        <f>IF(OR($C14="",$B$2="",$D$2=0),0,IF(BQ$3&lt;0,0,N(INDEX('CURVA PREVISION'!$A$1:$KZ$3000,$C14,10+3*MIN(BQ$3,$D$2-1)))))</f>
        <v/>
      </c>
      <c r="BR14" s="123">
        <f>IF(OR($C14="",$B$2="",$D$2=0),0,IF(BR$3&lt;0,0,N(INDEX('CURVA PREVISION'!$A$1:$KZ$3000,$C14,10+3*MIN(BR$3,$D$2-1)))))</f>
        <v/>
      </c>
      <c r="BS14" s="123">
        <f>IF(OR($C14="",$B$2="",$D$2=0),0,IF(BS$3&lt;0,0,N(INDEX('CURVA PREVISION'!$A$1:$KZ$3000,$C14,10+3*MIN(BS$3,$D$2-1)))))</f>
        <v/>
      </c>
      <c r="BT14" s="123">
        <f>IF(OR($C14="",$B$2="",$D$2=0),0,IF(BT$3&lt;0,0,N(INDEX('CURVA PREVISION'!$A$1:$KZ$3000,$C14,10+3*MIN(BT$3,$D$2-1)))))</f>
        <v/>
      </c>
      <c r="BU14" s="123">
        <f>IF(OR($C14="",$B$2="",$D$2=0),0,IF(BU$3&lt;0,0,N(INDEX('CURVA PREVISION'!$A$1:$KZ$3000,$C14,10+3*MIN(BU$3,$D$2-1)))))</f>
        <v/>
      </c>
      <c r="BV14" s="123">
        <f>IF(OR($C14="",$B$2="",$D$2=0),0,IF(BV$3&lt;0,0,N(INDEX('CURVA PREVISION'!$A$1:$KZ$3000,$C14,10+3*MIN(BV$3,$D$2-1)))))</f>
        <v/>
      </c>
      <c r="BW14" s="123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70">
        <f>IFERROR(MATCH(A15,'CURVA PREVISION'!$B$1:$B$3000,0),"")</f>
        <v/>
      </c>
      <c r="D15" s="123">
        <f>IF(OR($C15="",$B$2="",$D$2=0),0,IF(D$3&lt;0,0,N(INDEX('CURVA PREVISION'!$A$1:$KZ$3000,$C15,10+3*MIN(D$3,$D$2-1)))))</f>
        <v/>
      </c>
      <c r="E15" s="123">
        <f>IF(OR($C15="",$B$2="",$D$2=0),0,IF(E$3&lt;0,0,N(INDEX('CURVA PREVISION'!$A$1:$KZ$3000,$C15,10+3*MIN(E$3,$D$2-1)))))</f>
        <v/>
      </c>
      <c r="F15" s="123">
        <f>IF(OR($C15="",$B$2="",$D$2=0),0,IF(F$3&lt;0,0,N(INDEX('CURVA PREVISION'!$A$1:$KZ$3000,$C15,10+3*MIN(F$3,$D$2-1)))))</f>
        <v/>
      </c>
      <c r="G15" s="123">
        <f>IF(OR($C15="",$B$2="",$D$2=0),0,IF(G$3&lt;0,0,N(INDEX('CURVA PREVISION'!$A$1:$KZ$3000,$C15,10+3*MIN(G$3,$D$2-1)))))</f>
        <v/>
      </c>
      <c r="H15" s="123">
        <f>IF(OR($C15="",$B$2="",$D$2=0),0,IF(H$3&lt;0,0,N(INDEX('CURVA PREVISION'!$A$1:$KZ$3000,$C15,10+3*MIN(H$3,$D$2-1)))))</f>
        <v/>
      </c>
      <c r="I15" s="123">
        <f>IF(OR($C15="",$B$2="",$D$2=0),0,IF(I$3&lt;0,0,N(INDEX('CURVA PREVISION'!$A$1:$KZ$3000,$C15,10+3*MIN(I$3,$D$2-1)))))</f>
        <v/>
      </c>
      <c r="J15" s="123">
        <f>IF(OR($C15="",$B$2="",$D$2=0),0,IF(J$3&lt;0,0,N(INDEX('CURVA PREVISION'!$A$1:$KZ$3000,$C15,10+3*MIN(J$3,$D$2-1)))))</f>
        <v/>
      </c>
      <c r="K15" s="123">
        <f>IF(OR($C15="",$B$2="",$D$2=0),0,IF(K$3&lt;0,0,N(INDEX('CURVA PREVISION'!$A$1:$KZ$3000,$C15,10+3*MIN(K$3,$D$2-1)))))</f>
        <v/>
      </c>
      <c r="L15" s="123">
        <f>IF(OR($C15="",$B$2="",$D$2=0),0,IF(L$3&lt;0,0,N(INDEX('CURVA PREVISION'!$A$1:$KZ$3000,$C15,10+3*MIN(L$3,$D$2-1)))))</f>
        <v/>
      </c>
      <c r="M15" s="123">
        <f>IF(OR($C15="",$B$2="",$D$2=0),0,IF(M$3&lt;0,0,N(INDEX('CURVA PREVISION'!$A$1:$KZ$3000,$C15,10+3*MIN(M$3,$D$2-1)))))</f>
        <v/>
      </c>
      <c r="N15" s="123">
        <f>IF(OR($C15="",$B$2="",$D$2=0),0,IF(N$3&lt;0,0,N(INDEX('CURVA PREVISION'!$A$1:$KZ$3000,$C15,10+3*MIN(N$3,$D$2-1)))))</f>
        <v/>
      </c>
      <c r="O15" s="123">
        <f>IF(OR($C15="",$B$2="",$D$2=0),0,IF(O$3&lt;0,0,N(INDEX('CURVA PREVISION'!$A$1:$KZ$3000,$C15,10+3*MIN(O$3,$D$2-1)))))</f>
        <v/>
      </c>
      <c r="P15" s="123">
        <f>IF(OR($C15="",$B$2="",$D$2=0),0,IF(P$3&lt;0,0,N(INDEX('CURVA PREVISION'!$A$1:$KZ$3000,$C15,10+3*MIN(P$3,$D$2-1)))))</f>
        <v/>
      </c>
      <c r="Q15" s="123">
        <f>IF(OR($C15="",$B$2="",$D$2=0),0,IF(Q$3&lt;0,0,N(INDEX('CURVA PREVISION'!$A$1:$KZ$3000,$C15,10+3*MIN(Q$3,$D$2-1)))))</f>
        <v/>
      </c>
      <c r="R15" s="123">
        <f>IF(OR($C15="",$B$2="",$D$2=0),0,IF(R$3&lt;0,0,N(INDEX('CURVA PREVISION'!$A$1:$KZ$3000,$C15,10+3*MIN(R$3,$D$2-1)))))</f>
        <v/>
      </c>
      <c r="S15" s="123">
        <f>IF(OR($C15="",$B$2="",$D$2=0),0,IF(S$3&lt;0,0,N(INDEX('CURVA PREVISION'!$A$1:$KZ$3000,$C15,10+3*MIN(S$3,$D$2-1)))))</f>
        <v/>
      </c>
      <c r="T15" s="123">
        <f>IF(OR($C15="",$B$2="",$D$2=0),0,IF(T$3&lt;0,0,N(INDEX('CURVA PREVISION'!$A$1:$KZ$3000,$C15,10+3*MIN(T$3,$D$2-1)))))</f>
        <v/>
      </c>
      <c r="U15" s="123">
        <f>IF(OR($C15="",$B$2="",$D$2=0),0,IF(U$3&lt;0,0,N(INDEX('CURVA PREVISION'!$A$1:$KZ$3000,$C15,10+3*MIN(U$3,$D$2-1)))))</f>
        <v/>
      </c>
      <c r="V15" s="123">
        <f>IF(OR($C15="",$B$2="",$D$2=0),0,IF(V$3&lt;0,0,N(INDEX('CURVA PREVISION'!$A$1:$KZ$3000,$C15,10+3*MIN(V$3,$D$2-1)))))</f>
        <v/>
      </c>
      <c r="W15" s="123">
        <f>IF(OR($C15="",$B$2="",$D$2=0),0,IF(W$3&lt;0,0,N(INDEX('CURVA PREVISION'!$A$1:$KZ$3000,$C15,10+3*MIN(W$3,$D$2-1)))))</f>
        <v/>
      </c>
      <c r="X15" s="123">
        <f>IF(OR($C15="",$B$2="",$D$2=0),0,IF(X$3&lt;0,0,N(INDEX('CURVA PREVISION'!$A$1:$KZ$3000,$C15,10+3*MIN(X$3,$D$2-1)))))</f>
        <v/>
      </c>
      <c r="Y15" s="123">
        <f>IF(OR($C15="",$B$2="",$D$2=0),0,IF(Y$3&lt;0,0,N(INDEX('CURVA PREVISION'!$A$1:$KZ$3000,$C15,10+3*MIN(Y$3,$D$2-1)))))</f>
        <v/>
      </c>
      <c r="Z15" s="123">
        <f>IF(OR($C15="",$B$2="",$D$2=0),0,IF(Z$3&lt;0,0,N(INDEX('CURVA PREVISION'!$A$1:$KZ$3000,$C15,10+3*MIN(Z$3,$D$2-1)))))</f>
        <v/>
      </c>
      <c r="AA15" s="123">
        <f>IF(OR($C15="",$B$2="",$D$2=0),0,IF(AA$3&lt;0,0,N(INDEX('CURVA PREVISION'!$A$1:$KZ$3000,$C15,10+3*MIN(AA$3,$D$2-1)))))</f>
        <v/>
      </c>
      <c r="AB15" s="123">
        <f>IF(OR($C15="",$B$2="",$D$2=0),0,IF(AB$3&lt;0,0,N(INDEX('CURVA PREVISION'!$A$1:$KZ$3000,$C15,10+3*MIN(AB$3,$D$2-1)))))</f>
        <v/>
      </c>
      <c r="AC15" s="123">
        <f>IF(OR($C15="",$B$2="",$D$2=0),0,IF(AC$3&lt;0,0,N(INDEX('CURVA PREVISION'!$A$1:$KZ$3000,$C15,10+3*MIN(AC$3,$D$2-1)))))</f>
        <v/>
      </c>
      <c r="AD15" s="123">
        <f>IF(OR($C15="",$B$2="",$D$2=0),0,IF(AD$3&lt;0,0,N(INDEX('CURVA PREVISION'!$A$1:$KZ$3000,$C15,10+3*MIN(AD$3,$D$2-1)))))</f>
        <v/>
      </c>
      <c r="AE15" s="123">
        <f>IF(OR($C15="",$B$2="",$D$2=0),0,IF(AE$3&lt;0,0,N(INDEX('CURVA PREVISION'!$A$1:$KZ$3000,$C15,10+3*MIN(AE$3,$D$2-1)))))</f>
        <v/>
      </c>
      <c r="AF15" s="123">
        <f>IF(OR($C15="",$B$2="",$D$2=0),0,IF(AF$3&lt;0,0,N(INDEX('CURVA PREVISION'!$A$1:$KZ$3000,$C15,10+3*MIN(AF$3,$D$2-1)))))</f>
        <v/>
      </c>
      <c r="AG15" s="123">
        <f>IF(OR($C15="",$B$2="",$D$2=0),0,IF(AG$3&lt;0,0,N(INDEX('CURVA PREVISION'!$A$1:$KZ$3000,$C15,10+3*MIN(AG$3,$D$2-1)))))</f>
        <v/>
      </c>
      <c r="AH15" s="123">
        <f>IF(OR($C15="",$B$2="",$D$2=0),0,IF(AH$3&lt;0,0,N(INDEX('CURVA PREVISION'!$A$1:$KZ$3000,$C15,10+3*MIN(AH$3,$D$2-1)))))</f>
        <v/>
      </c>
      <c r="AI15" s="123">
        <f>IF(OR($C15="",$B$2="",$D$2=0),0,IF(AI$3&lt;0,0,N(INDEX('CURVA PREVISION'!$A$1:$KZ$3000,$C15,10+3*MIN(AI$3,$D$2-1)))))</f>
        <v/>
      </c>
      <c r="AJ15" s="123">
        <f>IF(OR($C15="",$B$2="",$D$2=0),0,IF(AJ$3&lt;0,0,N(INDEX('CURVA PREVISION'!$A$1:$KZ$3000,$C15,10+3*MIN(AJ$3,$D$2-1)))))</f>
        <v/>
      </c>
      <c r="AK15" s="123">
        <f>IF(OR($C15="",$B$2="",$D$2=0),0,IF(AK$3&lt;0,0,N(INDEX('CURVA PREVISION'!$A$1:$KZ$3000,$C15,10+3*MIN(AK$3,$D$2-1)))))</f>
        <v/>
      </c>
      <c r="AL15" s="123">
        <f>IF(OR($C15="",$B$2="",$D$2=0),0,IF(AL$3&lt;0,0,N(INDEX('CURVA PREVISION'!$A$1:$KZ$3000,$C15,10+3*MIN(AL$3,$D$2-1)))))</f>
        <v/>
      </c>
      <c r="AM15" s="123">
        <f>IF(OR($C15="",$B$2="",$D$2=0),0,IF(AM$3&lt;0,0,N(INDEX('CURVA PREVISION'!$A$1:$KZ$3000,$C15,10+3*MIN(AM$3,$D$2-1)))))</f>
        <v/>
      </c>
      <c r="AN15" s="123">
        <f>IF(OR($C15="",$B$2="",$D$2=0),0,IF(AN$3&lt;0,0,N(INDEX('CURVA PREVISION'!$A$1:$KZ$3000,$C15,10+3*MIN(AN$3,$D$2-1)))))</f>
        <v/>
      </c>
      <c r="AO15" s="123">
        <f>IF(OR($C15="",$B$2="",$D$2=0),0,IF(AO$3&lt;0,0,N(INDEX('CURVA PREVISION'!$A$1:$KZ$3000,$C15,10+3*MIN(AO$3,$D$2-1)))))</f>
        <v/>
      </c>
      <c r="AP15" s="123">
        <f>IF(OR($C15="",$B$2="",$D$2=0),0,IF(AP$3&lt;0,0,N(INDEX('CURVA PREVISION'!$A$1:$KZ$3000,$C15,10+3*MIN(AP$3,$D$2-1)))))</f>
        <v/>
      </c>
      <c r="AQ15" s="123">
        <f>IF(OR($C15="",$B$2="",$D$2=0),0,IF(AQ$3&lt;0,0,N(INDEX('CURVA PREVISION'!$A$1:$KZ$3000,$C15,10+3*MIN(AQ$3,$D$2-1)))))</f>
        <v/>
      </c>
      <c r="AR15" s="123">
        <f>IF(OR($C15="",$B$2="",$D$2=0),0,IF(AR$3&lt;0,0,N(INDEX('CURVA PREVISION'!$A$1:$KZ$3000,$C15,10+3*MIN(AR$3,$D$2-1)))))</f>
        <v/>
      </c>
      <c r="AS15" s="123">
        <f>IF(OR($C15="",$B$2="",$D$2=0),0,IF(AS$3&lt;0,0,N(INDEX('CURVA PREVISION'!$A$1:$KZ$3000,$C15,10+3*MIN(AS$3,$D$2-1)))))</f>
        <v/>
      </c>
      <c r="AT15" s="123">
        <f>IF(OR($C15="",$B$2="",$D$2=0),0,IF(AT$3&lt;0,0,N(INDEX('CURVA PREVISION'!$A$1:$KZ$3000,$C15,10+3*MIN(AT$3,$D$2-1)))))</f>
        <v/>
      </c>
      <c r="AU15" s="123">
        <f>IF(OR($C15="",$B$2="",$D$2=0),0,IF(AU$3&lt;0,0,N(INDEX('CURVA PREVISION'!$A$1:$KZ$3000,$C15,10+3*MIN(AU$3,$D$2-1)))))</f>
        <v/>
      </c>
      <c r="AV15" s="123">
        <f>IF(OR($C15="",$B$2="",$D$2=0),0,IF(AV$3&lt;0,0,N(INDEX('CURVA PREVISION'!$A$1:$KZ$3000,$C15,10+3*MIN(AV$3,$D$2-1)))))</f>
        <v/>
      </c>
      <c r="AW15" s="123">
        <f>IF(OR($C15="",$B$2="",$D$2=0),0,IF(AW$3&lt;0,0,N(INDEX('CURVA PREVISION'!$A$1:$KZ$3000,$C15,10+3*MIN(AW$3,$D$2-1)))))</f>
        <v/>
      </c>
      <c r="AX15" s="123">
        <f>IF(OR($C15="",$B$2="",$D$2=0),0,IF(AX$3&lt;0,0,N(INDEX('CURVA PREVISION'!$A$1:$KZ$3000,$C15,10+3*MIN(AX$3,$D$2-1)))))</f>
        <v/>
      </c>
      <c r="AY15" s="123">
        <f>IF(OR($C15="",$B$2="",$D$2=0),0,IF(AY$3&lt;0,0,N(INDEX('CURVA PREVISION'!$A$1:$KZ$3000,$C15,10+3*MIN(AY$3,$D$2-1)))))</f>
        <v/>
      </c>
      <c r="AZ15" s="123">
        <f>IF(OR($C15="",$B$2="",$D$2=0),0,IF(AZ$3&lt;0,0,N(INDEX('CURVA PREVISION'!$A$1:$KZ$3000,$C15,10+3*MIN(AZ$3,$D$2-1)))))</f>
        <v/>
      </c>
      <c r="BA15" s="123">
        <f>IF(OR($C15="",$B$2="",$D$2=0),0,IF(BA$3&lt;0,0,N(INDEX('CURVA PREVISION'!$A$1:$KZ$3000,$C15,10+3*MIN(BA$3,$D$2-1)))))</f>
        <v/>
      </c>
      <c r="BB15" s="123">
        <f>IF(OR($C15="",$B$2="",$D$2=0),0,IF(BB$3&lt;0,0,N(INDEX('CURVA PREVISION'!$A$1:$KZ$3000,$C15,10+3*MIN(BB$3,$D$2-1)))))</f>
        <v/>
      </c>
      <c r="BC15" s="123">
        <f>IF(OR($C15="",$B$2="",$D$2=0),0,IF(BC$3&lt;0,0,N(INDEX('CURVA PREVISION'!$A$1:$KZ$3000,$C15,10+3*MIN(BC$3,$D$2-1)))))</f>
        <v/>
      </c>
      <c r="BD15" s="123">
        <f>IF(OR($C15="",$B$2="",$D$2=0),0,IF(BD$3&lt;0,0,N(INDEX('CURVA PREVISION'!$A$1:$KZ$3000,$C15,10+3*MIN(BD$3,$D$2-1)))))</f>
        <v/>
      </c>
      <c r="BE15" s="123">
        <f>IF(OR($C15="",$B$2="",$D$2=0),0,IF(BE$3&lt;0,0,N(INDEX('CURVA PREVISION'!$A$1:$KZ$3000,$C15,10+3*MIN(BE$3,$D$2-1)))))</f>
        <v/>
      </c>
      <c r="BF15" s="123">
        <f>IF(OR($C15="",$B$2="",$D$2=0),0,IF(BF$3&lt;0,0,N(INDEX('CURVA PREVISION'!$A$1:$KZ$3000,$C15,10+3*MIN(BF$3,$D$2-1)))))</f>
        <v/>
      </c>
      <c r="BG15" s="123">
        <f>IF(OR($C15="",$B$2="",$D$2=0),0,IF(BG$3&lt;0,0,N(INDEX('CURVA PREVISION'!$A$1:$KZ$3000,$C15,10+3*MIN(BG$3,$D$2-1)))))</f>
        <v/>
      </c>
      <c r="BH15" s="123">
        <f>IF(OR($C15="",$B$2="",$D$2=0),0,IF(BH$3&lt;0,0,N(INDEX('CURVA PREVISION'!$A$1:$KZ$3000,$C15,10+3*MIN(BH$3,$D$2-1)))))</f>
        <v/>
      </c>
      <c r="BI15" s="123">
        <f>IF(OR($C15="",$B$2="",$D$2=0),0,IF(BI$3&lt;0,0,N(INDEX('CURVA PREVISION'!$A$1:$KZ$3000,$C15,10+3*MIN(BI$3,$D$2-1)))))</f>
        <v/>
      </c>
      <c r="BJ15" s="123">
        <f>IF(OR($C15="",$B$2="",$D$2=0),0,IF(BJ$3&lt;0,0,N(INDEX('CURVA PREVISION'!$A$1:$KZ$3000,$C15,10+3*MIN(BJ$3,$D$2-1)))))</f>
        <v/>
      </c>
      <c r="BK15" s="123">
        <f>IF(OR($C15="",$B$2="",$D$2=0),0,IF(BK$3&lt;0,0,N(INDEX('CURVA PREVISION'!$A$1:$KZ$3000,$C15,10+3*MIN(BK$3,$D$2-1)))))</f>
        <v/>
      </c>
      <c r="BL15" s="123">
        <f>IF(OR($C15="",$B$2="",$D$2=0),0,IF(BL$3&lt;0,0,N(INDEX('CURVA PREVISION'!$A$1:$KZ$3000,$C15,10+3*MIN(BL$3,$D$2-1)))))</f>
        <v/>
      </c>
      <c r="BM15" s="123">
        <f>IF(OR($C15="",$B$2="",$D$2=0),0,IF(BM$3&lt;0,0,N(INDEX('CURVA PREVISION'!$A$1:$KZ$3000,$C15,10+3*MIN(BM$3,$D$2-1)))))</f>
        <v/>
      </c>
      <c r="BN15" s="123">
        <f>IF(OR($C15="",$B$2="",$D$2=0),0,IF(BN$3&lt;0,0,N(INDEX('CURVA PREVISION'!$A$1:$KZ$3000,$C15,10+3*MIN(BN$3,$D$2-1)))))</f>
        <v/>
      </c>
      <c r="BO15" s="123">
        <f>IF(OR($C15="",$B$2="",$D$2=0),0,IF(BO$3&lt;0,0,N(INDEX('CURVA PREVISION'!$A$1:$KZ$3000,$C15,10+3*MIN(BO$3,$D$2-1)))))</f>
        <v/>
      </c>
      <c r="BP15" s="123">
        <f>IF(OR($C15="",$B$2="",$D$2=0),0,IF(BP$3&lt;0,0,N(INDEX('CURVA PREVISION'!$A$1:$KZ$3000,$C15,10+3*MIN(BP$3,$D$2-1)))))</f>
        <v/>
      </c>
      <c r="BQ15" s="123">
        <f>IF(OR($C15="",$B$2="",$D$2=0),0,IF(BQ$3&lt;0,0,N(INDEX('CURVA PREVISION'!$A$1:$KZ$3000,$C15,10+3*MIN(BQ$3,$D$2-1)))))</f>
        <v/>
      </c>
      <c r="BR15" s="123">
        <f>IF(OR($C15="",$B$2="",$D$2=0),0,IF(BR$3&lt;0,0,N(INDEX('CURVA PREVISION'!$A$1:$KZ$3000,$C15,10+3*MIN(BR$3,$D$2-1)))))</f>
        <v/>
      </c>
      <c r="BS15" s="123">
        <f>IF(OR($C15="",$B$2="",$D$2=0),0,IF(BS$3&lt;0,0,N(INDEX('CURVA PREVISION'!$A$1:$KZ$3000,$C15,10+3*MIN(BS$3,$D$2-1)))))</f>
        <v/>
      </c>
      <c r="BT15" s="123">
        <f>IF(OR($C15="",$B$2="",$D$2=0),0,IF(BT$3&lt;0,0,N(INDEX('CURVA PREVISION'!$A$1:$KZ$3000,$C15,10+3*MIN(BT$3,$D$2-1)))))</f>
        <v/>
      </c>
      <c r="BU15" s="123">
        <f>IF(OR($C15="",$B$2="",$D$2=0),0,IF(BU$3&lt;0,0,N(INDEX('CURVA PREVISION'!$A$1:$KZ$3000,$C15,10+3*MIN(BU$3,$D$2-1)))))</f>
        <v/>
      </c>
      <c r="BV15" s="123">
        <f>IF(OR($C15="",$B$2="",$D$2=0),0,IF(BV$3&lt;0,0,N(INDEX('CURVA PREVISION'!$A$1:$KZ$3000,$C15,10+3*MIN(BV$3,$D$2-1)))))</f>
        <v/>
      </c>
      <c r="BW15" s="123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70">
        <f>IFERROR(MATCH(A16,'CURVA PREVISION'!$B$1:$B$3000,0),"")</f>
        <v/>
      </c>
      <c r="D16" s="123">
        <f>IF(OR($C16="",$B$2="",$D$2=0),0,IF(D$3&lt;0,0,N(INDEX('CURVA PREVISION'!$A$1:$KZ$3000,$C16,10+3*MIN(D$3,$D$2-1)))))</f>
        <v/>
      </c>
      <c r="E16" s="123">
        <f>IF(OR($C16="",$B$2="",$D$2=0),0,IF(E$3&lt;0,0,N(INDEX('CURVA PREVISION'!$A$1:$KZ$3000,$C16,10+3*MIN(E$3,$D$2-1)))))</f>
        <v/>
      </c>
      <c r="F16" s="123">
        <f>IF(OR($C16="",$B$2="",$D$2=0),0,IF(F$3&lt;0,0,N(INDEX('CURVA PREVISION'!$A$1:$KZ$3000,$C16,10+3*MIN(F$3,$D$2-1)))))</f>
        <v/>
      </c>
      <c r="G16" s="123">
        <f>IF(OR($C16="",$B$2="",$D$2=0),0,IF(G$3&lt;0,0,N(INDEX('CURVA PREVISION'!$A$1:$KZ$3000,$C16,10+3*MIN(G$3,$D$2-1)))))</f>
        <v/>
      </c>
      <c r="H16" s="123">
        <f>IF(OR($C16="",$B$2="",$D$2=0),0,IF(H$3&lt;0,0,N(INDEX('CURVA PREVISION'!$A$1:$KZ$3000,$C16,10+3*MIN(H$3,$D$2-1)))))</f>
        <v/>
      </c>
      <c r="I16" s="123">
        <f>IF(OR($C16="",$B$2="",$D$2=0),0,IF(I$3&lt;0,0,N(INDEX('CURVA PREVISION'!$A$1:$KZ$3000,$C16,10+3*MIN(I$3,$D$2-1)))))</f>
        <v/>
      </c>
      <c r="J16" s="123">
        <f>IF(OR($C16="",$B$2="",$D$2=0),0,IF(J$3&lt;0,0,N(INDEX('CURVA PREVISION'!$A$1:$KZ$3000,$C16,10+3*MIN(J$3,$D$2-1)))))</f>
        <v/>
      </c>
      <c r="K16" s="123">
        <f>IF(OR($C16="",$B$2="",$D$2=0),0,IF(K$3&lt;0,0,N(INDEX('CURVA PREVISION'!$A$1:$KZ$3000,$C16,10+3*MIN(K$3,$D$2-1)))))</f>
        <v/>
      </c>
      <c r="L16" s="123">
        <f>IF(OR($C16="",$B$2="",$D$2=0),0,IF(L$3&lt;0,0,N(INDEX('CURVA PREVISION'!$A$1:$KZ$3000,$C16,10+3*MIN(L$3,$D$2-1)))))</f>
        <v/>
      </c>
      <c r="M16" s="123">
        <f>IF(OR($C16="",$B$2="",$D$2=0),0,IF(M$3&lt;0,0,N(INDEX('CURVA PREVISION'!$A$1:$KZ$3000,$C16,10+3*MIN(M$3,$D$2-1)))))</f>
        <v/>
      </c>
      <c r="N16" s="123">
        <f>IF(OR($C16="",$B$2="",$D$2=0),0,IF(N$3&lt;0,0,N(INDEX('CURVA PREVISION'!$A$1:$KZ$3000,$C16,10+3*MIN(N$3,$D$2-1)))))</f>
        <v/>
      </c>
      <c r="O16" s="123">
        <f>IF(OR($C16="",$B$2="",$D$2=0),0,IF(O$3&lt;0,0,N(INDEX('CURVA PREVISION'!$A$1:$KZ$3000,$C16,10+3*MIN(O$3,$D$2-1)))))</f>
        <v/>
      </c>
      <c r="P16" s="123">
        <f>IF(OR($C16="",$B$2="",$D$2=0),0,IF(P$3&lt;0,0,N(INDEX('CURVA PREVISION'!$A$1:$KZ$3000,$C16,10+3*MIN(P$3,$D$2-1)))))</f>
        <v/>
      </c>
      <c r="Q16" s="123">
        <f>IF(OR($C16="",$B$2="",$D$2=0),0,IF(Q$3&lt;0,0,N(INDEX('CURVA PREVISION'!$A$1:$KZ$3000,$C16,10+3*MIN(Q$3,$D$2-1)))))</f>
        <v/>
      </c>
      <c r="R16" s="123">
        <f>IF(OR($C16="",$B$2="",$D$2=0),0,IF(R$3&lt;0,0,N(INDEX('CURVA PREVISION'!$A$1:$KZ$3000,$C16,10+3*MIN(R$3,$D$2-1)))))</f>
        <v/>
      </c>
      <c r="S16" s="123">
        <f>IF(OR($C16="",$B$2="",$D$2=0),0,IF(S$3&lt;0,0,N(INDEX('CURVA PREVISION'!$A$1:$KZ$3000,$C16,10+3*MIN(S$3,$D$2-1)))))</f>
        <v/>
      </c>
      <c r="T16" s="123">
        <f>IF(OR($C16="",$B$2="",$D$2=0),0,IF(T$3&lt;0,0,N(INDEX('CURVA PREVISION'!$A$1:$KZ$3000,$C16,10+3*MIN(T$3,$D$2-1)))))</f>
        <v/>
      </c>
      <c r="U16" s="123">
        <f>IF(OR($C16="",$B$2="",$D$2=0),0,IF(U$3&lt;0,0,N(INDEX('CURVA PREVISION'!$A$1:$KZ$3000,$C16,10+3*MIN(U$3,$D$2-1)))))</f>
        <v/>
      </c>
      <c r="V16" s="123">
        <f>IF(OR($C16="",$B$2="",$D$2=0),0,IF(V$3&lt;0,0,N(INDEX('CURVA PREVISION'!$A$1:$KZ$3000,$C16,10+3*MIN(V$3,$D$2-1)))))</f>
        <v/>
      </c>
      <c r="W16" s="123">
        <f>IF(OR($C16="",$B$2="",$D$2=0),0,IF(W$3&lt;0,0,N(INDEX('CURVA PREVISION'!$A$1:$KZ$3000,$C16,10+3*MIN(W$3,$D$2-1)))))</f>
        <v/>
      </c>
      <c r="X16" s="123">
        <f>IF(OR($C16="",$B$2="",$D$2=0),0,IF(X$3&lt;0,0,N(INDEX('CURVA PREVISION'!$A$1:$KZ$3000,$C16,10+3*MIN(X$3,$D$2-1)))))</f>
        <v/>
      </c>
      <c r="Y16" s="123">
        <f>IF(OR($C16="",$B$2="",$D$2=0),0,IF(Y$3&lt;0,0,N(INDEX('CURVA PREVISION'!$A$1:$KZ$3000,$C16,10+3*MIN(Y$3,$D$2-1)))))</f>
        <v/>
      </c>
      <c r="Z16" s="123">
        <f>IF(OR($C16="",$B$2="",$D$2=0),0,IF(Z$3&lt;0,0,N(INDEX('CURVA PREVISION'!$A$1:$KZ$3000,$C16,10+3*MIN(Z$3,$D$2-1)))))</f>
        <v/>
      </c>
      <c r="AA16" s="123">
        <f>IF(OR($C16="",$B$2="",$D$2=0),0,IF(AA$3&lt;0,0,N(INDEX('CURVA PREVISION'!$A$1:$KZ$3000,$C16,10+3*MIN(AA$3,$D$2-1)))))</f>
        <v/>
      </c>
      <c r="AB16" s="123">
        <f>IF(OR($C16="",$B$2="",$D$2=0),0,IF(AB$3&lt;0,0,N(INDEX('CURVA PREVISION'!$A$1:$KZ$3000,$C16,10+3*MIN(AB$3,$D$2-1)))))</f>
        <v/>
      </c>
      <c r="AC16" s="123">
        <f>IF(OR($C16="",$B$2="",$D$2=0),0,IF(AC$3&lt;0,0,N(INDEX('CURVA PREVISION'!$A$1:$KZ$3000,$C16,10+3*MIN(AC$3,$D$2-1)))))</f>
        <v/>
      </c>
      <c r="AD16" s="123">
        <f>IF(OR($C16="",$B$2="",$D$2=0),0,IF(AD$3&lt;0,0,N(INDEX('CURVA PREVISION'!$A$1:$KZ$3000,$C16,10+3*MIN(AD$3,$D$2-1)))))</f>
        <v/>
      </c>
      <c r="AE16" s="123">
        <f>IF(OR($C16="",$B$2="",$D$2=0),0,IF(AE$3&lt;0,0,N(INDEX('CURVA PREVISION'!$A$1:$KZ$3000,$C16,10+3*MIN(AE$3,$D$2-1)))))</f>
        <v/>
      </c>
      <c r="AF16" s="123">
        <f>IF(OR($C16="",$B$2="",$D$2=0),0,IF(AF$3&lt;0,0,N(INDEX('CURVA PREVISION'!$A$1:$KZ$3000,$C16,10+3*MIN(AF$3,$D$2-1)))))</f>
        <v/>
      </c>
      <c r="AG16" s="123">
        <f>IF(OR($C16="",$B$2="",$D$2=0),0,IF(AG$3&lt;0,0,N(INDEX('CURVA PREVISION'!$A$1:$KZ$3000,$C16,10+3*MIN(AG$3,$D$2-1)))))</f>
        <v/>
      </c>
      <c r="AH16" s="123">
        <f>IF(OR($C16="",$B$2="",$D$2=0),0,IF(AH$3&lt;0,0,N(INDEX('CURVA PREVISION'!$A$1:$KZ$3000,$C16,10+3*MIN(AH$3,$D$2-1)))))</f>
        <v/>
      </c>
      <c r="AI16" s="123">
        <f>IF(OR($C16="",$B$2="",$D$2=0),0,IF(AI$3&lt;0,0,N(INDEX('CURVA PREVISION'!$A$1:$KZ$3000,$C16,10+3*MIN(AI$3,$D$2-1)))))</f>
        <v/>
      </c>
      <c r="AJ16" s="123">
        <f>IF(OR($C16="",$B$2="",$D$2=0),0,IF(AJ$3&lt;0,0,N(INDEX('CURVA PREVISION'!$A$1:$KZ$3000,$C16,10+3*MIN(AJ$3,$D$2-1)))))</f>
        <v/>
      </c>
      <c r="AK16" s="123">
        <f>IF(OR($C16="",$B$2="",$D$2=0),0,IF(AK$3&lt;0,0,N(INDEX('CURVA PREVISION'!$A$1:$KZ$3000,$C16,10+3*MIN(AK$3,$D$2-1)))))</f>
        <v/>
      </c>
      <c r="AL16" s="123">
        <f>IF(OR($C16="",$B$2="",$D$2=0),0,IF(AL$3&lt;0,0,N(INDEX('CURVA PREVISION'!$A$1:$KZ$3000,$C16,10+3*MIN(AL$3,$D$2-1)))))</f>
        <v/>
      </c>
      <c r="AM16" s="123">
        <f>IF(OR($C16="",$B$2="",$D$2=0),0,IF(AM$3&lt;0,0,N(INDEX('CURVA PREVISION'!$A$1:$KZ$3000,$C16,10+3*MIN(AM$3,$D$2-1)))))</f>
        <v/>
      </c>
      <c r="AN16" s="123">
        <f>IF(OR($C16="",$B$2="",$D$2=0),0,IF(AN$3&lt;0,0,N(INDEX('CURVA PREVISION'!$A$1:$KZ$3000,$C16,10+3*MIN(AN$3,$D$2-1)))))</f>
        <v/>
      </c>
      <c r="AO16" s="123">
        <f>IF(OR($C16="",$B$2="",$D$2=0),0,IF(AO$3&lt;0,0,N(INDEX('CURVA PREVISION'!$A$1:$KZ$3000,$C16,10+3*MIN(AO$3,$D$2-1)))))</f>
        <v/>
      </c>
      <c r="AP16" s="123">
        <f>IF(OR($C16="",$B$2="",$D$2=0),0,IF(AP$3&lt;0,0,N(INDEX('CURVA PREVISION'!$A$1:$KZ$3000,$C16,10+3*MIN(AP$3,$D$2-1)))))</f>
        <v/>
      </c>
      <c r="AQ16" s="123">
        <f>IF(OR($C16="",$B$2="",$D$2=0),0,IF(AQ$3&lt;0,0,N(INDEX('CURVA PREVISION'!$A$1:$KZ$3000,$C16,10+3*MIN(AQ$3,$D$2-1)))))</f>
        <v/>
      </c>
      <c r="AR16" s="123">
        <f>IF(OR($C16="",$B$2="",$D$2=0),0,IF(AR$3&lt;0,0,N(INDEX('CURVA PREVISION'!$A$1:$KZ$3000,$C16,10+3*MIN(AR$3,$D$2-1)))))</f>
        <v/>
      </c>
      <c r="AS16" s="123">
        <f>IF(OR($C16="",$B$2="",$D$2=0),0,IF(AS$3&lt;0,0,N(INDEX('CURVA PREVISION'!$A$1:$KZ$3000,$C16,10+3*MIN(AS$3,$D$2-1)))))</f>
        <v/>
      </c>
      <c r="AT16" s="123">
        <f>IF(OR($C16="",$B$2="",$D$2=0),0,IF(AT$3&lt;0,0,N(INDEX('CURVA PREVISION'!$A$1:$KZ$3000,$C16,10+3*MIN(AT$3,$D$2-1)))))</f>
        <v/>
      </c>
      <c r="AU16" s="123">
        <f>IF(OR($C16="",$B$2="",$D$2=0),0,IF(AU$3&lt;0,0,N(INDEX('CURVA PREVISION'!$A$1:$KZ$3000,$C16,10+3*MIN(AU$3,$D$2-1)))))</f>
        <v/>
      </c>
      <c r="AV16" s="123">
        <f>IF(OR($C16="",$B$2="",$D$2=0),0,IF(AV$3&lt;0,0,N(INDEX('CURVA PREVISION'!$A$1:$KZ$3000,$C16,10+3*MIN(AV$3,$D$2-1)))))</f>
        <v/>
      </c>
      <c r="AW16" s="123">
        <f>IF(OR($C16="",$B$2="",$D$2=0),0,IF(AW$3&lt;0,0,N(INDEX('CURVA PREVISION'!$A$1:$KZ$3000,$C16,10+3*MIN(AW$3,$D$2-1)))))</f>
        <v/>
      </c>
      <c r="AX16" s="123">
        <f>IF(OR($C16="",$B$2="",$D$2=0),0,IF(AX$3&lt;0,0,N(INDEX('CURVA PREVISION'!$A$1:$KZ$3000,$C16,10+3*MIN(AX$3,$D$2-1)))))</f>
        <v/>
      </c>
      <c r="AY16" s="123">
        <f>IF(OR($C16="",$B$2="",$D$2=0),0,IF(AY$3&lt;0,0,N(INDEX('CURVA PREVISION'!$A$1:$KZ$3000,$C16,10+3*MIN(AY$3,$D$2-1)))))</f>
        <v/>
      </c>
      <c r="AZ16" s="123">
        <f>IF(OR($C16="",$B$2="",$D$2=0),0,IF(AZ$3&lt;0,0,N(INDEX('CURVA PREVISION'!$A$1:$KZ$3000,$C16,10+3*MIN(AZ$3,$D$2-1)))))</f>
        <v/>
      </c>
      <c r="BA16" s="123">
        <f>IF(OR($C16="",$B$2="",$D$2=0),0,IF(BA$3&lt;0,0,N(INDEX('CURVA PREVISION'!$A$1:$KZ$3000,$C16,10+3*MIN(BA$3,$D$2-1)))))</f>
        <v/>
      </c>
      <c r="BB16" s="123">
        <f>IF(OR($C16="",$B$2="",$D$2=0),0,IF(BB$3&lt;0,0,N(INDEX('CURVA PREVISION'!$A$1:$KZ$3000,$C16,10+3*MIN(BB$3,$D$2-1)))))</f>
        <v/>
      </c>
      <c r="BC16" s="123">
        <f>IF(OR($C16="",$B$2="",$D$2=0),0,IF(BC$3&lt;0,0,N(INDEX('CURVA PREVISION'!$A$1:$KZ$3000,$C16,10+3*MIN(BC$3,$D$2-1)))))</f>
        <v/>
      </c>
      <c r="BD16" s="123">
        <f>IF(OR($C16="",$B$2="",$D$2=0),0,IF(BD$3&lt;0,0,N(INDEX('CURVA PREVISION'!$A$1:$KZ$3000,$C16,10+3*MIN(BD$3,$D$2-1)))))</f>
        <v/>
      </c>
      <c r="BE16" s="123">
        <f>IF(OR($C16="",$B$2="",$D$2=0),0,IF(BE$3&lt;0,0,N(INDEX('CURVA PREVISION'!$A$1:$KZ$3000,$C16,10+3*MIN(BE$3,$D$2-1)))))</f>
        <v/>
      </c>
      <c r="BF16" s="123">
        <f>IF(OR($C16="",$B$2="",$D$2=0),0,IF(BF$3&lt;0,0,N(INDEX('CURVA PREVISION'!$A$1:$KZ$3000,$C16,10+3*MIN(BF$3,$D$2-1)))))</f>
        <v/>
      </c>
      <c r="BG16" s="123">
        <f>IF(OR($C16="",$B$2="",$D$2=0),0,IF(BG$3&lt;0,0,N(INDEX('CURVA PREVISION'!$A$1:$KZ$3000,$C16,10+3*MIN(BG$3,$D$2-1)))))</f>
        <v/>
      </c>
      <c r="BH16" s="123">
        <f>IF(OR($C16="",$B$2="",$D$2=0),0,IF(BH$3&lt;0,0,N(INDEX('CURVA PREVISION'!$A$1:$KZ$3000,$C16,10+3*MIN(BH$3,$D$2-1)))))</f>
        <v/>
      </c>
      <c r="BI16" s="123">
        <f>IF(OR($C16="",$B$2="",$D$2=0),0,IF(BI$3&lt;0,0,N(INDEX('CURVA PREVISION'!$A$1:$KZ$3000,$C16,10+3*MIN(BI$3,$D$2-1)))))</f>
        <v/>
      </c>
      <c r="BJ16" s="123">
        <f>IF(OR($C16="",$B$2="",$D$2=0),0,IF(BJ$3&lt;0,0,N(INDEX('CURVA PREVISION'!$A$1:$KZ$3000,$C16,10+3*MIN(BJ$3,$D$2-1)))))</f>
        <v/>
      </c>
      <c r="BK16" s="123">
        <f>IF(OR($C16="",$B$2="",$D$2=0),0,IF(BK$3&lt;0,0,N(INDEX('CURVA PREVISION'!$A$1:$KZ$3000,$C16,10+3*MIN(BK$3,$D$2-1)))))</f>
        <v/>
      </c>
      <c r="BL16" s="123">
        <f>IF(OR($C16="",$B$2="",$D$2=0),0,IF(BL$3&lt;0,0,N(INDEX('CURVA PREVISION'!$A$1:$KZ$3000,$C16,10+3*MIN(BL$3,$D$2-1)))))</f>
        <v/>
      </c>
      <c r="BM16" s="123">
        <f>IF(OR($C16="",$B$2="",$D$2=0),0,IF(BM$3&lt;0,0,N(INDEX('CURVA PREVISION'!$A$1:$KZ$3000,$C16,10+3*MIN(BM$3,$D$2-1)))))</f>
        <v/>
      </c>
      <c r="BN16" s="123">
        <f>IF(OR($C16="",$B$2="",$D$2=0),0,IF(BN$3&lt;0,0,N(INDEX('CURVA PREVISION'!$A$1:$KZ$3000,$C16,10+3*MIN(BN$3,$D$2-1)))))</f>
        <v/>
      </c>
      <c r="BO16" s="123">
        <f>IF(OR($C16="",$B$2="",$D$2=0),0,IF(BO$3&lt;0,0,N(INDEX('CURVA PREVISION'!$A$1:$KZ$3000,$C16,10+3*MIN(BO$3,$D$2-1)))))</f>
        <v/>
      </c>
      <c r="BP16" s="123">
        <f>IF(OR($C16="",$B$2="",$D$2=0),0,IF(BP$3&lt;0,0,N(INDEX('CURVA PREVISION'!$A$1:$KZ$3000,$C16,10+3*MIN(BP$3,$D$2-1)))))</f>
        <v/>
      </c>
      <c r="BQ16" s="123">
        <f>IF(OR($C16="",$B$2="",$D$2=0),0,IF(BQ$3&lt;0,0,N(INDEX('CURVA PREVISION'!$A$1:$KZ$3000,$C16,10+3*MIN(BQ$3,$D$2-1)))))</f>
        <v/>
      </c>
      <c r="BR16" s="123">
        <f>IF(OR($C16="",$B$2="",$D$2=0),0,IF(BR$3&lt;0,0,N(INDEX('CURVA PREVISION'!$A$1:$KZ$3000,$C16,10+3*MIN(BR$3,$D$2-1)))))</f>
        <v/>
      </c>
      <c r="BS16" s="123">
        <f>IF(OR($C16="",$B$2="",$D$2=0),0,IF(BS$3&lt;0,0,N(INDEX('CURVA PREVISION'!$A$1:$KZ$3000,$C16,10+3*MIN(BS$3,$D$2-1)))))</f>
        <v/>
      </c>
      <c r="BT16" s="123">
        <f>IF(OR($C16="",$B$2="",$D$2=0),0,IF(BT$3&lt;0,0,N(INDEX('CURVA PREVISION'!$A$1:$KZ$3000,$C16,10+3*MIN(BT$3,$D$2-1)))))</f>
        <v/>
      </c>
      <c r="BU16" s="123">
        <f>IF(OR($C16="",$B$2="",$D$2=0),0,IF(BU$3&lt;0,0,N(INDEX('CURVA PREVISION'!$A$1:$KZ$3000,$C16,10+3*MIN(BU$3,$D$2-1)))))</f>
        <v/>
      </c>
      <c r="BV16" s="123">
        <f>IF(OR($C16="",$B$2="",$D$2=0),0,IF(BV$3&lt;0,0,N(INDEX('CURVA PREVISION'!$A$1:$KZ$3000,$C16,10+3*MIN(BV$3,$D$2-1)))))</f>
        <v/>
      </c>
      <c r="BW16" s="123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70">
        <f>IFERROR(MATCH(A17,'CURVA PREVISION'!$B$1:$B$3000,0),"")</f>
        <v/>
      </c>
      <c r="D17" s="123">
        <f>IF(OR($C17="",$B$2="",$D$2=0),0,IF(D$3&lt;0,0,N(INDEX('CURVA PREVISION'!$A$1:$KZ$3000,$C17,10+3*MIN(D$3,$D$2-1)))))</f>
        <v/>
      </c>
      <c r="E17" s="123">
        <f>IF(OR($C17="",$B$2="",$D$2=0),0,IF(E$3&lt;0,0,N(INDEX('CURVA PREVISION'!$A$1:$KZ$3000,$C17,10+3*MIN(E$3,$D$2-1)))))</f>
        <v/>
      </c>
      <c r="F17" s="123">
        <f>IF(OR($C17="",$B$2="",$D$2=0),0,IF(F$3&lt;0,0,N(INDEX('CURVA PREVISION'!$A$1:$KZ$3000,$C17,10+3*MIN(F$3,$D$2-1)))))</f>
        <v/>
      </c>
      <c r="G17" s="123">
        <f>IF(OR($C17="",$B$2="",$D$2=0),0,IF(G$3&lt;0,0,N(INDEX('CURVA PREVISION'!$A$1:$KZ$3000,$C17,10+3*MIN(G$3,$D$2-1)))))</f>
        <v/>
      </c>
      <c r="H17" s="123">
        <f>IF(OR($C17="",$B$2="",$D$2=0),0,IF(H$3&lt;0,0,N(INDEX('CURVA PREVISION'!$A$1:$KZ$3000,$C17,10+3*MIN(H$3,$D$2-1)))))</f>
        <v/>
      </c>
      <c r="I17" s="123">
        <f>IF(OR($C17="",$B$2="",$D$2=0),0,IF(I$3&lt;0,0,N(INDEX('CURVA PREVISION'!$A$1:$KZ$3000,$C17,10+3*MIN(I$3,$D$2-1)))))</f>
        <v/>
      </c>
      <c r="J17" s="123">
        <f>IF(OR($C17="",$B$2="",$D$2=0),0,IF(J$3&lt;0,0,N(INDEX('CURVA PREVISION'!$A$1:$KZ$3000,$C17,10+3*MIN(J$3,$D$2-1)))))</f>
        <v/>
      </c>
      <c r="K17" s="123">
        <f>IF(OR($C17="",$B$2="",$D$2=0),0,IF(K$3&lt;0,0,N(INDEX('CURVA PREVISION'!$A$1:$KZ$3000,$C17,10+3*MIN(K$3,$D$2-1)))))</f>
        <v/>
      </c>
      <c r="L17" s="123">
        <f>IF(OR($C17="",$B$2="",$D$2=0),0,IF(L$3&lt;0,0,N(INDEX('CURVA PREVISION'!$A$1:$KZ$3000,$C17,10+3*MIN(L$3,$D$2-1)))))</f>
        <v/>
      </c>
      <c r="M17" s="123">
        <f>IF(OR($C17="",$B$2="",$D$2=0),0,IF(M$3&lt;0,0,N(INDEX('CURVA PREVISION'!$A$1:$KZ$3000,$C17,10+3*MIN(M$3,$D$2-1)))))</f>
        <v/>
      </c>
      <c r="N17" s="123">
        <f>IF(OR($C17="",$B$2="",$D$2=0),0,IF(N$3&lt;0,0,N(INDEX('CURVA PREVISION'!$A$1:$KZ$3000,$C17,10+3*MIN(N$3,$D$2-1)))))</f>
        <v/>
      </c>
      <c r="O17" s="123">
        <f>IF(OR($C17="",$B$2="",$D$2=0),0,IF(O$3&lt;0,0,N(INDEX('CURVA PREVISION'!$A$1:$KZ$3000,$C17,10+3*MIN(O$3,$D$2-1)))))</f>
        <v/>
      </c>
      <c r="P17" s="123">
        <f>IF(OR($C17="",$B$2="",$D$2=0),0,IF(P$3&lt;0,0,N(INDEX('CURVA PREVISION'!$A$1:$KZ$3000,$C17,10+3*MIN(P$3,$D$2-1)))))</f>
        <v/>
      </c>
      <c r="Q17" s="123">
        <f>IF(OR($C17="",$B$2="",$D$2=0),0,IF(Q$3&lt;0,0,N(INDEX('CURVA PREVISION'!$A$1:$KZ$3000,$C17,10+3*MIN(Q$3,$D$2-1)))))</f>
        <v/>
      </c>
      <c r="R17" s="123">
        <f>IF(OR($C17="",$B$2="",$D$2=0),0,IF(R$3&lt;0,0,N(INDEX('CURVA PREVISION'!$A$1:$KZ$3000,$C17,10+3*MIN(R$3,$D$2-1)))))</f>
        <v/>
      </c>
      <c r="S17" s="123">
        <f>IF(OR($C17="",$B$2="",$D$2=0),0,IF(S$3&lt;0,0,N(INDEX('CURVA PREVISION'!$A$1:$KZ$3000,$C17,10+3*MIN(S$3,$D$2-1)))))</f>
        <v/>
      </c>
      <c r="T17" s="123">
        <f>IF(OR($C17="",$B$2="",$D$2=0),0,IF(T$3&lt;0,0,N(INDEX('CURVA PREVISION'!$A$1:$KZ$3000,$C17,10+3*MIN(T$3,$D$2-1)))))</f>
        <v/>
      </c>
      <c r="U17" s="123">
        <f>IF(OR($C17="",$B$2="",$D$2=0),0,IF(U$3&lt;0,0,N(INDEX('CURVA PREVISION'!$A$1:$KZ$3000,$C17,10+3*MIN(U$3,$D$2-1)))))</f>
        <v/>
      </c>
      <c r="V17" s="123">
        <f>IF(OR($C17="",$B$2="",$D$2=0),0,IF(V$3&lt;0,0,N(INDEX('CURVA PREVISION'!$A$1:$KZ$3000,$C17,10+3*MIN(V$3,$D$2-1)))))</f>
        <v/>
      </c>
      <c r="W17" s="123">
        <f>IF(OR($C17="",$B$2="",$D$2=0),0,IF(W$3&lt;0,0,N(INDEX('CURVA PREVISION'!$A$1:$KZ$3000,$C17,10+3*MIN(W$3,$D$2-1)))))</f>
        <v/>
      </c>
      <c r="X17" s="123">
        <f>IF(OR($C17="",$B$2="",$D$2=0),0,IF(X$3&lt;0,0,N(INDEX('CURVA PREVISION'!$A$1:$KZ$3000,$C17,10+3*MIN(X$3,$D$2-1)))))</f>
        <v/>
      </c>
      <c r="Y17" s="123">
        <f>IF(OR($C17="",$B$2="",$D$2=0),0,IF(Y$3&lt;0,0,N(INDEX('CURVA PREVISION'!$A$1:$KZ$3000,$C17,10+3*MIN(Y$3,$D$2-1)))))</f>
        <v/>
      </c>
      <c r="Z17" s="123">
        <f>IF(OR($C17="",$B$2="",$D$2=0),0,IF(Z$3&lt;0,0,N(INDEX('CURVA PREVISION'!$A$1:$KZ$3000,$C17,10+3*MIN(Z$3,$D$2-1)))))</f>
        <v/>
      </c>
      <c r="AA17" s="123">
        <f>IF(OR($C17="",$B$2="",$D$2=0),0,IF(AA$3&lt;0,0,N(INDEX('CURVA PREVISION'!$A$1:$KZ$3000,$C17,10+3*MIN(AA$3,$D$2-1)))))</f>
        <v/>
      </c>
      <c r="AB17" s="123">
        <f>IF(OR($C17="",$B$2="",$D$2=0),0,IF(AB$3&lt;0,0,N(INDEX('CURVA PREVISION'!$A$1:$KZ$3000,$C17,10+3*MIN(AB$3,$D$2-1)))))</f>
        <v/>
      </c>
      <c r="AC17" s="123">
        <f>IF(OR($C17="",$B$2="",$D$2=0),0,IF(AC$3&lt;0,0,N(INDEX('CURVA PREVISION'!$A$1:$KZ$3000,$C17,10+3*MIN(AC$3,$D$2-1)))))</f>
        <v/>
      </c>
      <c r="AD17" s="123">
        <f>IF(OR($C17="",$B$2="",$D$2=0),0,IF(AD$3&lt;0,0,N(INDEX('CURVA PREVISION'!$A$1:$KZ$3000,$C17,10+3*MIN(AD$3,$D$2-1)))))</f>
        <v/>
      </c>
      <c r="AE17" s="123">
        <f>IF(OR($C17="",$B$2="",$D$2=0),0,IF(AE$3&lt;0,0,N(INDEX('CURVA PREVISION'!$A$1:$KZ$3000,$C17,10+3*MIN(AE$3,$D$2-1)))))</f>
        <v/>
      </c>
      <c r="AF17" s="123">
        <f>IF(OR($C17="",$B$2="",$D$2=0),0,IF(AF$3&lt;0,0,N(INDEX('CURVA PREVISION'!$A$1:$KZ$3000,$C17,10+3*MIN(AF$3,$D$2-1)))))</f>
        <v/>
      </c>
      <c r="AG17" s="123">
        <f>IF(OR($C17="",$B$2="",$D$2=0),0,IF(AG$3&lt;0,0,N(INDEX('CURVA PREVISION'!$A$1:$KZ$3000,$C17,10+3*MIN(AG$3,$D$2-1)))))</f>
        <v/>
      </c>
      <c r="AH17" s="123">
        <f>IF(OR($C17="",$B$2="",$D$2=0),0,IF(AH$3&lt;0,0,N(INDEX('CURVA PREVISION'!$A$1:$KZ$3000,$C17,10+3*MIN(AH$3,$D$2-1)))))</f>
        <v/>
      </c>
      <c r="AI17" s="123">
        <f>IF(OR($C17="",$B$2="",$D$2=0),0,IF(AI$3&lt;0,0,N(INDEX('CURVA PREVISION'!$A$1:$KZ$3000,$C17,10+3*MIN(AI$3,$D$2-1)))))</f>
        <v/>
      </c>
      <c r="AJ17" s="123">
        <f>IF(OR($C17="",$B$2="",$D$2=0),0,IF(AJ$3&lt;0,0,N(INDEX('CURVA PREVISION'!$A$1:$KZ$3000,$C17,10+3*MIN(AJ$3,$D$2-1)))))</f>
        <v/>
      </c>
      <c r="AK17" s="123">
        <f>IF(OR($C17="",$B$2="",$D$2=0),0,IF(AK$3&lt;0,0,N(INDEX('CURVA PREVISION'!$A$1:$KZ$3000,$C17,10+3*MIN(AK$3,$D$2-1)))))</f>
        <v/>
      </c>
      <c r="AL17" s="123">
        <f>IF(OR($C17="",$B$2="",$D$2=0),0,IF(AL$3&lt;0,0,N(INDEX('CURVA PREVISION'!$A$1:$KZ$3000,$C17,10+3*MIN(AL$3,$D$2-1)))))</f>
        <v/>
      </c>
      <c r="AM17" s="123">
        <f>IF(OR($C17="",$B$2="",$D$2=0),0,IF(AM$3&lt;0,0,N(INDEX('CURVA PREVISION'!$A$1:$KZ$3000,$C17,10+3*MIN(AM$3,$D$2-1)))))</f>
        <v/>
      </c>
      <c r="AN17" s="123">
        <f>IF(OR($C17="",$B$2="",$D$2=0),0,IF(AN$3&lt;0,0,N(INDEX('CURVA PREVISION'!$A$1:$KZ$3000,$C17,10+3*MIN(AN$3,$D$2-1)))))</f>
        <v/>
      </c>
      <c r="AO17" s="123">
        <f>IF(OR($C17="",$B$2="",$D$2=0),0,IF(AO$3&lt;0,0,N(INDEX('CURVA PREVISION'!$A$1:$KZ$3000,$C17,10+3*MIN(AO$3,$D$2-1)))))</f>
        <v/>
      </c>
      <c r="AP17" s="123">
        <f>IF(OR($C17="",$B$2="",$D$2=0),0,IF(AP$3&lt;0,0,N(INDEX('CURVA PREVISION'!$A$1:$KZ$3000,$C17,10+3*MIN(AP$3,$D$2-1)))))</f>
        <v/>
      </c>
      <c r="AQ17" s="123">
        <f>IF(OR($C17="",$B$2="",$D$2=0),0,IF(AQ$3&lt;0,0,N(INDEX('CURVA PREVISION'!$A$1:$KZ$3000,$C17,10+3*MIN(AQ$3,$D$2-1)))))</f>
        <v/>
      </c>
      <c r="AR17" s="123">
        <f>IF(OR($C17="",$B$2="",$D$2=0),0,IF(AR$3&lt;0,0,N(INDEX('CURVA PREVISION'!$A$1:$KZ$3000,$C17,10+3*MIN(AR$3,$D$2-1)))))</f>
        <v/>
      </c>
      <c r="AS17" s="123">
        <f>IF(OR($C17="",$B$2="",$D$2=0),0,IF(AS$3&lt;0,0,N(INDEX('CURVA PREVISION'!$A$1:$KZ$3000,$C17,10+3*MIN(AS$3,$D$2-1)))))</f>
        <v/>
      </c>
      <c r="AT17" s="123">
        <f>IF(OR($C17="",$B$2="",$D$2=0),0,IF(AT$3&lt;0,0,N(INDEX('CURVA PREVISION'!$A$1:$KZ$3000,$C17,10+3*MIN(AT$3,$D$2-1)))))</f>
        <v/>
      </c>
      <c r="AU17" s="123">
        <f>IF(OR($C17="",$B$2="",$D$2=0),0,IF(AU$3&lt;0,0,N(INDEX('CURVA PREVISION'!$A$1:$KZ$3000,$C17,10+3*MIN(AU$3,$D$2-1)))))</f>
        <v/>
      </c>
      <c r="AV17" s="123">
        <f>IF(OR($C17="",$B$2="",$D$2=0),0,IF(AV$3&lt;0,0,N(INDEX('CURVA PREVISION'!$A$1:$KZ$3000,$C17,10+3*MIN(AV$3,$D$2-1)))))</f>
        <v/>
      </c>
      <c r="AW17" s="123">
        <f>IF(OR($C17="",$B$2="",$D$2=0),0,IF(AW$3&lt;0,0,N(INDEX('CURVA PREVISION'!$A$1:$KZ$3000,$C17,10+3*MIN(AW$3,$D$2-1)))))</f>
        <v/>
      </c>
      <c r="AX17" s="123">
        <f>IF(OR($C17="",$B$2="",$D$2=0),0,IF(AX$3&lt;0,0,N(INDEX('CURVA PREVISION'!$A$1:$KZ$3000,$C17,10+3*MIN(AX$3,$D$2-1)))))</f>
        <v/>
      </c>
      <c r="AY17" s="123">
        <f>IF(OR($C17="",$B$2="",$D$2=0),0,IF(AY$3&lt;0,0,N(INDEX('CURVA PREVISION'!$A$1:$KZ$3000,$C17,10+3*MIN(AY$3,$D$2-1)))))</f>
        <v/>
      </c>
      <c r="AZ17" s="123">
        <f>IF(OR($C17="",$B$2="",$D$2=0),0,IF(AZ$3&lt;0,0,N(INDEX('CURVA PREVISION'!$A$1:$KZ$3000,$C17,10+3*MIN(AZ$3,$D$2-1)))))</f>
        <v/>
      </c>
      <c r="BA17" s="123">
        <f>IF(OR($C17="",$B$2="",$D$2=0),0,IF(BA$3&lt;0,0,N(INDEX('CURVA PREVISION'!$A$1:$KZ$3000,$C17,10+3*MIN(BA$3,$D$2-1)))))</f>
        <v/>
      </c>
      <c r="BB17" s="123">
        <f>IF(OR($C17="",$B$2="",$D$2=0),0,IF(BB$3&lt;0,0,N(INDEX('CURVA PREVISION'!$A$1:$KZ$3000,$C17,10+3*MIN(BB$3,$D$2-1)))))</f>
        <v/>
      </c>
      <c r="BC17" s="123">
        <f>IF(OR($C17="",$B$2="",$D$2=0),0,IF(BC$3&lt;0,0,N(INDEX('CURVA PREVISION'!$A$1:$KZ$3000,$C17,10+3*MIN(BC$3,$D$2-1)))))</f>
        <v/>
      </c>
      <c r="BD17" s="123">
        <f>IF(OR($C17="",$B$2="",$D$2=0),0,IF(BD$3&lt;0,0,N(INDEX('CURVA PREVISION'!$A$1:$KZ$3000,$C17,10+3*MIN(BD$3,$D$2-1)))))</f>
        <v/>
      </c>
      <c r="BE17" s="123">
        <f>IF(OR($C17="",$B$2="",$D$2=0),0,IF(BE$3&lt;0,0,N(INDEX('CURVA PREVISION'!$A$1:$KZ$3000,$C17,10+3*MIN(BE$3,$D$2-1)))))</f>
        <v/>
      </c>
      <c r="BF17" s="123">
        <f>IF(OR($C17="",$B$2="",$D$2=0),0,IF(BF$3&lt;0,0,N(INDEX('CURVA PREVISION'!$A$1:$KZ$3000,$C17,10+3*MIN(BF$3,$D$2-1)))))</f>
        <v/>
      </c>
      <c r="BG17" s="123">
        <f>IF(OR($C17="",$B$2="",$D$2=0),0,IF(BG$3&lt;0,0,N(INDEX('CURVA PREVISION'!$A$1:$KZ$3000,$C17,10+3*MIN(BG$3,$D$2-1)))))</f>
        <v/>
      </c>
      <c r="BH17" s="123">
        <f>IF(OR($C17="",$B$2="",$D$2=0),0,IF(BH$3&lt;0,0,N(INDEX('CURVA PREVISION'!$A$1:$KZ$3000,$C17,10+3*MIN(BH$3,$D$2-1)))))</f>
        <v/>
      </c>
      <c r="BI17" s="123">
        <f>IF(OR($C17="",$B$2="",$D$2=0),0,IF(BI$3&lt;0,0,N(INDEX('CURVA PREVISION'!$A$1:$KZ$3000,$C17,10+3*MIN(BI$3,$D$2-1)))))</f>
        <v/>
      </c>
      <c r="BJ17" s="123">
        <f>IF(OR($C17="",$B$2="",$D$2=0),0,IF(BJ$3&lt;0,0,N(INDEX('CURVA PREVISION'!$A$1:$KZ$3000,$C17,10+3*MIN(BJ$3,$D$2-1)))))</f>
        <v/>
      </c>
      <c r="BK17" s="123">
        <f>IF(OR($C17="",$B$2="",$D$2=0),0,IF(BK$3&lt;0,0,N(INDEX('CURVA PREVISION'!$A$1:$KZ$3000,$C17,10+3*MIN(BK$3,$D$2-1)))))</f>
        <v/>
      </c>
      <c r="BL17" s="123">
        <f>IF(OR($C17="",$B$2="",$D$2=0),0,IF(BL$3&lt;0,0,N(INDEX('CURVA PREVISION'!$A$1:$KZ$3000,$C17,10+3*MIN(BL$3,$D$2-1)))))</f>
        <v/>
      </c>
      <c r="BM17" s="123">
        <f>IF(OR($C17="",$B$2="",$D$2=0),0,IF(BM$3&lt;0,0,N(INDEX('CURVA PREVISION'!$A$1:$KZ$3000,$C17,10+3*MIN(BM$3,$D$2-1)))))</f>
        <v/>
      </c>
      <c r="BN17" s="123">
        <f>IF(OR($C17="",$B$2="",$D$2=0),0,IF(BN$3&lt;0,0,N(INDEX('CURVA PREVISION'!$A$1:$KZ$3000,$C17,10+3*MIN(BN$3,$D$2-1)))))</f>
        <v/>
      </c>
      <c r="BO17" s="123">
        <f>IF(OR($C17="",$B$2="",$D$2=0),0,IF(BO$3&lt;0,0,N(INDEX('CURVA PREVISION'!$A$1:$KZ$3000,$C17,10+3*MIN(BO$3,$D$2-1)))))</f>
        <v/>
      </c>
      <c r="BP17" s="123">
        <f>IF(OR($C17="",$B$2="",$D$2=0),0,IF(BP$3&lt;0,0,N(INDEX('CURVA PREVISION'!$A$1:$KZ$3000,$C17,10+3*MIN(BP$3,$D$2-1)))))</f>
        <v/>
      </c>
      <c r="BQ17" s="123">
        <f>IF(OR($C17="",$B$2="",$D$2=0),0,IF(BQ$3&lt;0,0,N(INDEX('CURVA PREVISION'!$A$1:$KZ$3000,$C17,10+3*MIN(BQ$3,$D$2-1)))))</f>
        <v/>
      </c>
      <c r="BR17" s="123">
        <f>IF(OR($C17="",$B$2="",$D$2=0),0,IF(BR$3&lt;0,0,N(INDEX('CURVA PREVISION'!$A$1:$KZ$3000,$C17,10+3*MIN(BR$3,$D$2-1)))))</f>
        <v/>
      </c>
      <c r="BS17" s="123">
        <f>IF(OR($C17="",$B$2="",$D$2=0),0,IF(BS$3&lt;0,0,N(INDEX('CURVA PREVISION'!$A$1:$KZ$3000,$C17,10+3*MIN(BS$3,$D$2-1)))))</f>
        <v/>
      </c>
      <c r="BT17" s="123">
        <f>IF(OR($C17="",$B$2="",$D$2=0),0,IF(BT$3&lt;0,0,N(INDEX('CURVA PREVISION'!$A$1:$KZ$3000,$C17,10+3*MIN(BT$3,$D$2-1)))))</f>
        <v/>
      </c>
      <c r="BU17" s="123">
        <f>IF(OR($C17="",$B$2="",$D$2=0),0,IF(BU$3&lt;0,0,N(INDEX('CURVA PREVISION'!$A$1:$KZ$3000,$C17,10+3*MIN(BU$3,$D$2-1)))))</f>
        <v/>
      </c>
      <c r="BV17" s="123">
        <f>IF(OR($C17="",$B$2="",$D$2=0),0,IF(BV$3&lt;0,0,N(INDEX('CURVA PREVISION'!$A$1:$KZ$3000,$C17,10+3*MIN(BV$3,$D$2-1)))))</f>
        <v/>
      </c>
      <c r="BW17" s="123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70">
        <f>IFERROR(MATCH(A18,'CURVA PREVISION'!$B$1:$B$3000,0),"")</f>
        <v/>
      </c>
      <c r="D18" s="123">
        <f>IF(OR($C18="",$B$2="",$D$2=0),0,IF(D$3&lt;0,0,N(INDEX('CURVA PREVISION'!$A$1:$KZ$3000,$C18,10+3*MIN(D$3,$D$2-1)))))</f>
        <v/>
      </c>
      <c r="E18" s="123">
        <f>IF(OR($C18="",$B$2="",$D$2=0),0,IF(E$3&lt;0,0,N(INDEX('CURVA PREVISION'!$A$1:$KZ$3000,$C18,10+3*MIN(E$3,$D$2-1)))))</f>
        <v/>
      </c>
      <c r="F18" s="123">
        <f>IF(OR($C18="",$B$2="",$D$2=0),0,IF(F$3&lt;0,0,N(INDEX('CURVA PREVISION'!$A$1:$KZ$3000,$C18,10+3*MIN(F$3,$D$2-1)))))</f>
        <v/>
      </c>
      <c r="G18" s="123">
        <f>IF(OR($C18="",$B$2="",$D$2=0),0,IF(G$3&lt;0,0,N(INDEX('CURVA PREVISION'!$A$1:$KZ$3000,$C18,10+3*MIN(G$3,$D$2-1)))))</f>
        <v/>
      </c>
      <c r="H18" s="123">
        <f>IF(OR($C18="",$B$2="",$D$2=0),0,IF(H$3&lt;0,0,N(INDEX('CURVA PREVISION'!$A$1:$KZ$3000,$C18,10+3*MIN(H$3,$D$2-1)))))</f>
        <v/>
      </c>
      <c r="I18" s="123">
        <f>IF(OR($C18="",$B$2="",$D$2=0),0,IF(I$3&lt;0,0,N(INDEX('CURVA PREVISION'!$A$1:$KZ$3000,$C18,10+3*MIN(I$3,$D$2-1)))))</f>
        <v/>
      </c>
      <c r="J18" s="123">
        <f>IF(OR($C18="",$B$2="",$D$2=0),0,IF(J$3&lt;0,0,N(INDEX('CURVA PREVISION'!$A$1:$KZ$3000,$C18,10+3*MIN(J$3,$D$2-1)))))</f>
        <v/>
      </c>
      <c r="K18" s="123">
        <f>IF(OR($C18="",$B$2="",$D$2=0),0,IF(K$3&lt;0,0,N(INDEX('CURVA PREVISION'!$A$1:$KZ$3000,$C18,10+3*MIN(K$3,$D$2-1)))))</f>
        <v/>
      </c>
      <c r="L18" s="123">
        <f>IF(OR($C18="",$B$2="",$D$2=0),0,IF(L$3&lt;0,0,N(INDEX('CURVA PREVISION'!$A$1:$KZ$3000,$C18,10+3*MIN(L$3,$D$2-1)))))</f>
        <v/>
      </c>
      <c r="M18" s="123">
        <f>IF(OR($C18="",$B$2="",$D$2=0),0,IF(M$3&lt;0,0,N(INDEX('CURVA PREVISION'!$A$1:$KZ$3000,$C18,10+3*MIN(M$3,$D$2-1)))))</f>
        <v/>
      </c>
      <c r="N18" s="123">
        <f>IF(OR($C18="",$B$2="",$D$2=0),0,IF(N$3&lt;0,0,N(INDEX('CURVA PREVISION'!$A$1:$KZ$3000,$C18,10+3*MIN(N$3,$D$2-1)))))</f>
        <v/>
      </c>
      <c r="O18" s="123">
        <f>IF(OR($C18="",$B$2="",$D$2=0),0,IF(O$3&lt;0,0,N(INDEX('CURVA PREVISION'!$A$1:$KZ$3000,$C18,10+3*MIN(O$3,$D$2-1)))))</f>
        <v/>
      </c>
      <c r="P18" s="123">
        <f>IF(OR($C18="",$B$2="",$D$2=0),0,IF(P$3&lt;0,0,N(INDEX('CURVA PREVISION'!$A$1:$KZ$3000,$C18,10+3*MIN(P$3,$D$2-1)))))</f>
        <v/>
      </c>
      <c r="Q18" s="123">
        <f>IF(OR($C18="",$B$2="",$D$2=0),0,IF(Q$3&lt;0,0,N(INDEX('CURVA PREVISION'!$A$1:$KZ$3000,$C18,10+3*MIN(Q$3,$D$2-1)))))</f>
        <v/>
      </c>
      <c r="R18" s="123">
        <f>IF(OR($C18="",$B$2="",$D$2=0),0,IF(R$3&lt;0,0,N(INDEX('CURVA PREVISION'!$A$1:$KZ$3000,$C18,10+3*MIN(R$3,$D$2-1)))))</f>
        <v/>
      </c>
      <c r="S18" s="123">
        <f>IF(OR($C18="",$B$2="",$D$2=0),0,IF(S$3&lt;0,0,N(INDEX('CURVA PREVISION'!$A$1:$KZ$3000,$C18,10+3*MIN(S$3,$D$2-1)))))</f>
        <v/>
      </c>
      <c r="T18" s="123">
        <f>IF(OR($C18="",$B$2="",$D$2=0),0,IF(T$3&lt;0,0,N(INDEX('CURVA PREVISION'!$A$1:$KZ$3000,$C18,10+3*MIN(T$3,$D$2-1)))))</f>
        <v/>
      </c>
      <c r="U18" s="123">
        <f>IF(OR($C18="",$B$2="",$D$2=0),0,IF(U$3&lt;0,0,N(INDEX('CURVA PREVISION'!$A$1:$KZ$3000,$C18,10+3*MIN(U$3,$D$2-1)))))</f>
        <v/>
      </c>
      <c r="V18" s="123">
        <f>IF(OR($C18="",$B$2="",$D$2=0),0,IF(V$3&lt;0,0,N(INDEX('CURVA PREVISION'!$A$1:$KZ$3000,$C18,10+3*MIN(V$3,$D$2-1)))))</f>
        <v/>
      </c>
      <c r="W18" s="123">
        <f>IF(OR($C18="",$B$2="",$D$2=0),0,IF(W$3&lt;0,0,N(INDEX('CURVA PREVISION'!$A$1:$KZ$3000,$C18,10+3*MIN(W$3,$D$2-1)))))</f>
        <v/>
      </c>
      <c r="X18" s="123">
        <f>IF(OR($C18="",$B$2="",$D$2=0),0,IF(X$3&lt;0,0,N(INDEX('CURVA PREVISION'!$A$1:$KZ$3000,$C18,10+3*MIN(X$3,$D$2-1)))))</f>
        <v/>
      </c>
      <c r="Y18" s="123">
        <f>IF(OR($C18="",$B$2="",$D$2=0),0,IF(Y$3&lt;0,0,N(INDEX('CURVA PREVISION'!$A$1:$KZ$3000,$C18,10+3*MIN(Y$3,$D$2-1)))))</f>
        <v/>
      </c>
      <c r="Z18" s="123">
        <f>IF(OR($C18="",$B$2="",$D$2=0),0,IF(Z$3&lt;0,0,N(INDEX('CURVA PREVISION'!$A$1:$KZ$3000,$C18,10+3*MIN(Z$3,$D$2-1)))))</f>
        <v/>
      </c>
      <c r="AA18" s="123">
        <f>IF(OR($C18="",$B$2="",$D$2=0),0,IF(AA$3&lt;0,0,N(INDEX('CURVA PREVISION'!$A$1:$KZ$3000,$C18,10+3*MIN(AA$3,$D$2-1)))))</f>
        <v/>
      </c>
      <c r="AB18" s="123">
        <f>IF(OR($C18="",$B$2="",$D$2=0),0,IF(AB$3&lt;0,0,N(INDEX('CURVA PREVISION'!$A$1:$KZ$3000,$C18,10+3*MIN(AB$3,$D$2-1)))))</f>
        <v/>
      </c>
      <c r="AC18" s="123">
        <f>IF(OR($C18="",$B$2="",$D$2=0),0,IF(AC$3&lt;0,0,N(INDEX('CURVA PREVISION'!$A$1:$KZ$3000,$C18,10+3*MIN(AC$3,$D$2-1)))))</f>
        <v/>
      </c>
      <c r="AD18" s="123">
        <f>IF(OR($C18="",$B$2="",$D$2=0),0,IF(AD$3&lt;0,0,N(INDEX('CURVA PREVISION'!$A$1:$KZ$3000,$C18,10+3*MIN(AD$3,$D$2-1)))))</f>
        <v/>
      </c>
      <c r="AE18" s="123">
        <f>IF(OR($C18="",$B$2="",$D$2=0),0,IF(AE$3&lt;0,0,N(INDEX('CURVA PREVISION'!$A$1:$KZ$3000,$C18,10+3*MIN(AE$3,$D$2-1)))))</f>
        <v/>
      </c>
      <c r="AF18" s="123">
        <f>IF(OR($C18="",$B$2="",$D$2=0),0,IF(AF$3&lt;0,0,N(INDEX('CURVA PREVISION'!$A$1:$KZ$3000,$C18,10+3*MIN(AF$3,$D$2-1)))))</f>
        <v/>
      </c>
      <c r="AG18" s="123">
        <f>IF(OR($C18="",$B$2="",$D$2=0),0,IF(AG$3&lt;0,0,N(INDEX('CURVA PREVISION'!$A$1:$KZ$3000,$C18,10+3*MIN(AG$3,$D$2-1)))))</f>
        <v/>
      </c>
      <c r="AH18" s="123">
        <f>IF(OR($C18="",$B$2="",$D$2=0),0,IF(AH$3&lt;0,0,N(INDEX('CURVA PREVISION'!$A$1:$KZ$3000,$C18,10+3*MIN(AH$3,$D$2-1)))))</f>
        <v/>
      </c>
      <c r="AI18" s="123">
        <f>IF(OR($C18="",$B$2="",$D$2=0),0,IF(AI$3&lt;0,0,N(INDEX('CURVA PREVISION'!$A$1:$KZ$3000,$C18,10+3*MIN(AI$3,$D$2-1)))))</f>
        <v/>
      </c>
      <c r="AJ18" s="123">
        <f>IF(OR($C18="",$B$2="",$D$2=0),0,IF(AJ$3&lt;0,0,N(INDEX('CURVA PREVISION'!$A$1:$KZ$3000,$C18,10+3*MIN(AJ$3,$D$2-1)))))</f>
        <v/>
      </c>
      <c r="AK18" s="123">
        <f>IF(OR($C18="",$B$2="",$D$2=0),0,IF(AK$3&lt;0,0,N(INDEX('CURVA PREVISION'!$A$1:$KZ$3000,$C18,10+3*MIN(AK$3,$D$2-1)))))</f>
        <v/>
      </c>
      <c r="AL18" s="123">
        <f>IF(OR($C18="",$B$2="",$D$2=0),0,IF(AL$3&lt;0,0,N(INDEX('CURVA PREVISION'!$A$1:$KZ$3000,$C18,10+3*MIN(AL$3,$D$2-1)))))</f>
        <v/>
      </c>
      <c r="AM18" s="123">
        <f>IF(OR($C18="",$B$2="",$D$2=0),0,IF(AM$3&lt;0,0,N(INDEX('CURVA PREVISION'!$A$1:$KZ$3000,$C18,10+3*MIN(AM$3,$D$2-1)))))</f>
        <v/>
      </c>
      <c r="AN18" s="123">
        <f>IF(OR($C18="",$B$2="",$D$2=0),0,IF(AN$3&lt;0,0,N(INDEX('CURVA PREVISION'!$A$1:$KZ$3000,$C18,10+3*MIN(AN$3,$D$2-1)))))</f>
        <v/>
      </c>
      <c r="AO18" s="123">
        <f>IF(OR($C18="",$B$2="",$D$2=0),0,IF(AO$3&lt;0,0,N(INDEX('CURVA PREVISION'!$A$1:$KZ$3000,$C18,10+3*MIN(AO$3,$D$2-1)))))</f>
        <v/>
      </c>
      <c r="AP18" s="123">
        <f>IF(OR($C18="",$B$2="",$D$2=0),0,IF(AP$3&lt;0,0,N(INDEX('CURVA PREVISION'!$A$1:$KZ$3000,$C18,10+3*MIN(AP$3,$D$2-1)))))</f>
        <v/>
      </c>
      <c r="AQ18" s="123">
        <f>IF(OR($C18="",$B$2="",$D$2=0),0,IF(AQ$3&lt;0,0,N(INDEX('CURVA PREVISION'!$A$1:$KZ$3000,$C18,10+3*MIN(AQ$3,$D$2-1)))))</f>
        <v/>
      </c>
      <c r="AR18" s="123">
        <f>IF(OR($C18="",$B$2="",$D$2=0),0,IF(AR$3&lt;0,0,N(INDEX('CURVA PREVISION'!$A$1:$KZ$3000,$C18,10+3*MIN(AR$3,$D$2-1)))))</f>
        <v/>
      </c>
      <c r="AS18" s="123">
        <f>IF(OR($C18="",$B$2="",$D$2=0),0,IF(AS$3&lt;0,0,N(INDEX('CURVA PREVISION'!$A$1:$KZ$3000,$C18,10+3*MIN(AS$3,$D$2-1)))))</f>
        <v/>
      </c>
      <c r="AT18" s="123">
        <f>IF(OR($C18="",$B$2="",$D$2=0),0,IF(AT$3&lt;0,0,N(INDEX('CURVA PREVISION'!$A$1:$KZ$3000,$C18,10+3*MIN(AT$3,$D$2-1)))))</f>
        <v/>
      </c>
      <c r="AU18" s="123">
        <f>IF(OR($C18="",$B$2="",$D$2=0),0,IF(AU$3&lt;0,0,N(INDEX('CURVA PREVISION'!$A$1:$KZ$3000,$C18,10+3*MIN(AU$3,$D$2-1)))))</f>
        <v/>
      </c>
      <c r="AV18" s="123">
        <f>IF(OR($C18="",$B$2="",$D$2=0),0,IF(AV$3&lt;0,0,N(INDEX('CURVA PREVISION'!$A$1:$KZ$3000,$C18,10+3*MIN(AV$3,$D$2-1)))))</f>
        <v/>
      </c>
      <c r="AW18" s="123">
        <f>IF(OR($C18="",$B$2="",$D$2=0),0,IF(AW$3&lt;0,0,N(INDEX('CURVA PREVISION'!$A$1:$KZ$3000,$C18,10+3*MIN(AW$3,$D$2-1)))))</f>
        <v/>
      </c>
      <c r="AX18" s="123">
        <f>IF(OR($C18="",$B$2="",$D$2=0),0,IF(AX$3&lt;0,0,N(INDEX('CURVA PREVISION'!$A$1:$KZ$3000,$C18,10+3*MIN(AX$3,$D$2-1)))))</f>
        <v/>
      </c>
      <c r="AY18" s="123">
        <f>IF(OR($C18="",$B$2="",$D$2=0),0,IF(AY$3&lt;0,0,N(INDEX('CURVA PREVISION'!$A$1:$KZ$3000,$C18,10+3*MIN(AY$3,$D$2-1)))))</f>
        <v/>
      </c>
      <c r="AZ18" s="123">
        <f>IF(OR($C18="",$B$2="",$D$2=0),0,IF(AZ$3&lt;0,0,N(INDEX('CURVA PREVISION'!$A$1:$KZ$3000,$C18,10+3*MIN(AZ$3,$D$2-1)))))</f>
        <v/>
      </c>
      <c r="BA18" s="123">
        <f>IF(OR($C18="",$B$2="",$D$2=0),0,IF(BA$3&lt;0,0,N(INDEX('CURVA PREVISION'!$A$1:$KZ$3000,$C18,10+3*MIN(BA$3,$D$2-1)))))</f>
        <v/>
      </c>
      <c r="BB18" s="123">
        <f>IF(OR($C18="",$B$2="",$D$2=0),0,IF(BB$3&lt;0,0,N(INDEX('CURVA PREVISION'!$A$1:$KZ$3000,$C18,10+3*MIN(BB$3,$D$2-1)))))</f>
        <v/>
      </c>
      <c r="BC18" s="123">
        <f>IF(OR($C18="",$B$2="",$D$2=0),0,IF(BC$3&lt;0,0,N(INDEX('CURVA PREVISION'!$A$1:$KZ$3000,$C18,10+3*MIN(BC$3,$D$2-1)))))</f>
        <v/>
      </c>
      <c r="BD18" s="123">
        <f>IF(OR($C18="",$B$2="",$D$2=0),0,IF(BD$3&lt;0,0,N(INDEX('CURVA PREVISION'!$A$1:$KZ$3000,$C18,10+3*MIN(BD$3,$D$2-1)))))</f>
        <v/>
      </c>
      <c r="BE18" s="123">
        <f>IF(OR($C18="",$B$2="",$D$2=0),0,IF(BE$3&lt;0,0,N(INDEX('CURVA PREVISION'!$A$1:$KZ$3000,$C18,10+3*MIN(BE$3,$D$2-1)))))</f>
        <v/>
      </c>
      <c r="BF18" s="123">
        <f>IF(OR($C18="",$B$2="",$D$2=0),0,IF(BF$3&lt;0,0,N(INDEX('CURVA PREVISION'!$A$1:$KZ$3000,$C18,10+3*MIN(BF$3,$D$2-1)))))</f>
        <v/>
      </c>
      <c r="BG18" s="123">
        <f>IF(OR($C18="",$B$2="",$D$2=0),0,IF(BG$3&lt;0,0,N(INDEX('CURVA PREVISION'!$A$1:$KZ$3000,$C18,10+3*MIN(BG$3,$D$2-1)))))</f>
        <v/>
      </c>
      <c r="BH18" s="123">
        <f>IF(OR($C18="",$B$2="",$D$2=0),0,IF(BH$3&lt;0,0,N(INDEX('CURVA PREVISION'!$A$1:$KZ$3000,$C18,10+3*MIN(BH$3,$D$2-1)))))</f>
        <v/>
      </c>
      <c r="BI18" s="123">
        <f>IF(OR($C18="",$B$2="",$D$2=0),0,IF(BI$3&lt;0,0,N(INDEX('CURVA PREVISION'!$A$1:$KZ$3000,$C18,10+3*MIN(BI$3,$D$2-1)))))</f>
        <v/>
      </c>
      <c r="BJ18" s="123">
        <f>IF(OR($C18="",$B$2="",$D$2=0),0,IF(BJ$3&lt;0,0,N(INDEX('CURVA PREVISION'!$A$1:$KZ$3000,$C18,10+3*MIN(BJ$3,$D$2-1)))))</f>
        <v/>
      </c>
      <c r="BK18" s="123">
        <f>IF(OR($C18="",$B$2="",$D$2=0),0,IF(BK$3&lt;0,0,N(INDEX('CURVA PREVISION'!$A$1:$KZ$3000,$C18,10+3*MIN(BK$3,$D$2-1)))))</f>
        <v/>
      </c>
      <c r="BL18" s="123">
        <f>IF(OR($C18="",$B$2="",$D$2=0),0,IF(BL$3&lt;0,0,N(INDEX('CURVA PREVISION'!$A$1:$KZ$3000,$C18,10+3*MIN(BL$3,$D$2-1)))))</f>
        <v/>
      </c>
      <c r="BM18" s="123">
        <f>IF(OR($C18="",$B$2="",$D$2=0),0,IF(BM$3&lt;0,0,N(INDEX('CURVA PREVISION'!$A$1:$KZ$3000,$C18,10+3*MIN(BM$3,$D$2-1)))))</f>
        <v/>
      </c>
      <c r="BN18" s="123">
        <f>IF(OR($C18="",$B$2="",$D$2=0),0,IF(BN$3&lt;0,0,N(INDEX('CURVA PREVISION'!$A$1:$KZ$3000,$C18,10+3*MIN(BN$3,$D$2-1)))))</f>
        <v/>
      </c>
      <c r="BO18" s="123">
        <f>IF(OR($C18="",$B$2="",$D$2=0),0,IF(BO$3&lt;0,0,N(INDEX('CURVA PREVISION'!$A$1:$KZ$3000,$C18,10+3*MIN(BO$3,$D$2-1)))))</f>
        <v/>
      </c>
      <c r="BP18" s="123">
        <f>IF(OR($C18="",$B$2="",$D$2=0),0,IF(BP$3&lt;0,0,N(INDEX('CURVA PREVISION'!$A$1:$KZ$3000,$C18,10+3*MIN(BP$3,$D$2-1)))))</f>
        <v/>
      </c>
      <c r="BQ18" s="123">
        <f>IF(OR($C18="",$B$2="",$D$2=0),0,IF(BQ$3&lt;0,0,N(INDEX('CURVA PREVISION'!$A$1:$KZ$3000,$C18,10+3*MIN(BQ$3,$D$2-1)))))</f>
        <v/>
      </c>
      <c r="BR18" s="123">
        <f>IF(OR($C18="",$B$2="",$D$2=0),0,IF(BR$3&lt;0,0,N(INDEX('CURVA PREVISION'!$A$1:$KZ$3000,$C18,10+3*MIN(BR$3,$D$2-1)))))</f>
        <v/>
      </c>
      <c r="BS18" s="123">
        <f>IF(OR($C18="",$B$2="",$D$2=0),0,IF(BS$3&lt;0,0,N(INDEX('CURVA PREVISION'!$A$1:$KZ$3000,$C18,10+3*MIN(BS$3,$D$2-1)))))</f>
        <v/>
      </c>
      <c r="BT18" s="123">
        <f>IF(OR($C18="",$B$2="",$D$2=0),0,IF(BT$3&lt;0,0,N(INDEX('CURVA PREVISION'!$A$1:$KZ$3000,$C18,10+3*MIN(BT$3,$D$2-1)))))</f>
        <v/>
      </c>
      <c r="BU18" s="123">
        <f>IF(OR($C18="",$B$2="",$D$2=0),0,IF(BU$3&lt;0,0,N(INDEX('CURVA PREVISION'!$A$1:$KZ$3000,$C18,10+3*MIN(BU$3,$D$2-1)))))</f>
        <v/>
      </c>
      <c r="BV18" s="123">
        <f>IF(OR($C18="",$B$2="",$D$2=0),0,IF(BV$3&lt;0,0,N(INDEX('CURVA PREVISION'!$A$1:$KZ$3000,$C18,10+3*MIN(BV$3,$D$2-1)))))</f>
        <v/>
      </c>
      <c r="BW18" s="123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70">
        <f>IFERROR(MATCH(A19,'CURVA PREVISION'!$B$1:$B$3000,0),"")</f>
        <v/>
      </c>
      <c r="D19" s="123">
        <f>IF(OR($C19="",$B$2="",$D$2=0),0,IF(D$3&lt;0,0,N(INDEX('CURVA PREVISION'!$A$1:$KZ$3000,$C19,10+3*MIN(D$3,$D$2-1)))))</f>
        <v/>
      </c>
      <c r="E19" s="123">
        <f>IF(OR($C19="",$B$2="",$D$2=0),0,IF(E$3&lt;0,0,N(INDEX('CURVA PREVISION'!$A$1:$KZ$3000,$C19,10+3*MIN(E$3,$D$2-1)))))</f>
        <v/>
      </c>
      <c r="F19" s="123">
        <f>IF(OR($C19="",$B$2="",$D$2=0),0,IF(F$3&lt;0,0,N(INDEX('CURVA PREVISION'!$A$1:$KZ$3000,$C19,10+3*MIN(F$3,$D$2-1)))))</f>
        <v/>
      </c>
      <c r="G19" s="123">
        <f>IF(OR($C19="",$B$2="",$D$2=0),0,IF(G$3&lt;0,0,N(INDEX('CURVA PREVISION'!$A$1:$KZ$3000,$C19,10+3*MIN(G$3,$D$2-1)))))</f>
        <v/>
      </c>
      <c r="H19" s="123">
        <f>IF(OR($C19="",$B$2="",$D$2=0),0,IF(H$3&lt;0,0,N(INDEX('CURVA PREVISION'!$A$1:$KZ$3000,$C19,10+3*MIN(H$3,$D$2-1)))))</f>
        <v/>
      </c>
      <c r="I19" s="123">
        <f>IF(OR($C19="",$B$2="",$D$2=0),0,IF(I$3&lt;0,0,N(INDEX('CURVA PREVISION'!$A$1:$KZ$3000,$C19,10+3*MIN(I$3,$D$2-1)))))</f>
        <v/>
      </c>
      <c r="J19" s="123">
        <f>IF(OR($C19="",$B$2="",$D$2=0),0,IF(J$3&lt;0,0,N(INDEX('CURVA PREVISION'!$A$1:$KZ$3000,$C19,10+3*MIN(J$3,$D$2-1)))))</f>
        <v/>
      </c>
      <c r="K19" s="123">
        <f>IF(OR($C19="",$B$2="",$D$2=0),0,IF(K$3&lt;0,0,N(INDEX('CURVA PREVISION'!$A$1:$KZ$3000,$C19,10+3*MIN(K$3,$D$2-1)))))</f>
        <v/>
      </c>
      <c r="L19" s="123">
        <f>IF(OR($C19="",$B$2="",$D$2=0),0,IF(L$3&lt;0,0,N(INDEX('CURVA PREVISION'!$A$1:$KZ$3000,$C19,10+3*MIN(L$3,$D$2-1)))))</f>
        <v/>
      </c>
      <c r="M19" s="123">
        <f>IF(OR($C19="",$B$2="",$D$2=0),0,IF(M$3&lt;0,0,N(INDEX('CURVA PREVISION'!$A$1:$KZ$3000,$C19,10+3*MIN(M$3,$D$2-1)))))</f>
        <v/>
      </c>
      <c r="N19" s="123">
        <f>IF(OR($C19="",$B$2="",$D$2=0),0,IF(N$3&lt;0,0,N(INDEX('CURVA PREVISION'!$A$1:$KZ$3000,$C19,10+3*MIN(N$3,$D$2-1)))))</f>
        <v/>
      </c>
      <c r="O19" s="123">
        <f>IF(OR($C19="",$B$2="",$D$2=0),0,IF(O$3&lt;0,0,N(INDEX('CURVA PREVISION'!$A$1:$KZ$3000,$C19,10+3*MIN(O$3,$D$2-1)))))</f>
        <v/>
      </c>
      <c r="P19" s="123">
        <f>IF(OR($C19="",$B$2="",$D$2=0),0,IF(P$3&lt;0,0,N(INDEX('CURVA PREVISION'!$A$1:$KZ$3000,$C19,10+3*MIN(P$3,$D$2-1)))))</f>
        <v/>
      </c>
      <c r="Q19" s="123">
        <f>IF(OR($C19="",$B$2="",$D$2=0),0,IF(Q$3&lt;0,0,N(INDEX('CURVA PREVISION'!$A$1:$KZ$3000,$C19,10+3*MIN(Q$3,$D$2-1)))))</f>
        <v/>
      </c>
      <c r="R19" s="123">
        <f>IF(OR($C19="",$B$2="",$D$2=0),0,IF(R$3&lt;0,0,N(INDEX('CURVA PREVISION'!$A$1:$KZ$3000,$C19,10+3*MIN(R$3,$D$2-1)))))</f>
        <v/>
      </c>
      <c r="S19" s="123">
        <f>IF(OR($C19="",$B$2="",$D$2=0),0,IF(S$3&lt;0,0,N(INDEX('CURVA PREVISION'!$A$1:$KZ$3000,$C19,10+3*MIN(S$3,$D$2-1)))))</f>
        <v/>
      </c>
      <c r="T19" s="123">
        <f>IF(OR($C19="",$B$2="",$D$2=0),0,IF(T$3&lt;0,0,N(INDEX('CURVA PREVISION'!$A$1:$KZ$3000,$C19,10+3*MIN(T$3,$D$2-1)))))</f>
        <v/>
      </c>
      <c r="U19" s="123">
        <f>IF(OR($C19="",$B$2="",$D$2=0),0,IF(U$3&lt;0,0,N(INDEX('CURVA PREVISION'!$A$1:$KZ$3000,$C19,10+3*MIN(U$3,$D$2-1)))))</f>
        <v/>
      </c>
      <c r="V19" s="123">
        <f>IF(OR($C19="",$B$2="",$D$2=0),0,IF(V$3&lt;0,0,N(INDEX('CURVA PREVISION'!$A$1:$KZ$3000,$C19,10+3*MIN(V$3,$D$2-1)))))</f>
        <v/>
      </c>
      <c r="W19" s="123">
        <f>IF(OR($C19="",$B$2="",$D$2=0),0,IF(W$3&lt;0,0,N(INDEX('CURVA PREVISION'!$A$1:$KZ$3000,$C19,10+3*MIN(W$3,$D$2-1)))))</f>
        <v/>
      </c>
      <c r="X19" s="123">
        <f>IF(OR($C19="",$B$2="",$D$2=0),0,IF(X$3&lt;0,0,N(INDEX('CURVA PREVISION'!$A$1:$KZ$3000,$C19,10+3*MIN(X$3,$D$2-1)))))</f>
        <v/>
      </c>
      <c r="Y19" s="123">
        <f>IF(OR($C19="",$B$2="",$D$2=0),0,IF(Y$3&lt;0,0,N(INDEX('CURVA PREVISION'!$A$1:$KZ$3000,$C19,10+3*MIN(Y$3,$D$2-1)))))</f>
        <v/>
      </c>
      <c r="Z19" s="123">
        <f>IF(OR($C19="",$B$2="",$D$2=0),0,IF(Z$3&lt;0,0,N(INDEX('CURVA PREVISION'!$A$1:$KZ$3000,$C19,10+3*MIN(Z$3,$D$2-1)))))</f>
        <v/>
      </c>
      <c r="AA19" s="123">
        <f>IF(OR($C19="",$B$2="",$D$2=0),0,IF(AA$3&lt;0,0,N(INDEX('CURVA PREVISION'!$A$1:$KZ$3000,$C19,10+3*MIN(AA$3,$D$2-1)))))</f>
        <v/>
      </c>
      <c r="AB19" s="123">
        <f>IF(OR($C19="",$B$2="",$D$2=0),0,IF(AB$3&lt;0,0,N(INDEX('CURVA PREVISION'!$A$1:$KZ$3000,$C19,10+3*MIN(AB$3,$D$2-1)))))</f>
        <v/>
      </c>
      <c r="AC19" s="123">
        <f>IF(OR($C19="",$B$2="",$D$2=0),0,IF(AC$3&lt;0,0,N(INDEX('CURVA PREVISION'!$A$1:$KZ$3000,$C19,10+3*MIN(AC$3,$D$2-1)))))</f>
        <v/>
      </c>
      <c r="AD19" s="123">
        <f>IF(OR($C19="",$B$2="",$D$2=0),0,IF(AD$3&lt;0,0,N(INDEX('CURVA PREVISION'!$A$1:$KZ$3000,$C19,10+3*MIN(AD$3,$D$2-1)))))</f>
        <v/>
      </c>
      <c r="AE19" s="123">
        <f>IF(OR($C19="",$B$2="",$D$2=0),0,IF(AE$3&lt;0,0,N(INDEX('CURVA PREVISION'!$A$1:$KZ$3000,$C19,10+3*MIN(AE$3,$D$2-1)))))</f>
        <v/>
      </c>
      <c r="AF19" s="123">
        <f>IF(OR($C19="",$B$2="",$D$2=0),0,IF(AF$3&lt;0,0,N(INDEX('CURVA PREVISION'!$A$1:$KZ$3000,$C19,10+3*MIN(AF$3,$D$2-1)))))</f>
        <v/>
      </c>
      <c r="AG19" s="123">
        <f>IF(OR($C19="",$B$2="",$D$2=0),0,IF(AG$3&lt;0,0,N(INDEX('CURVA PREVISION'!$A$1:$KZ$3000,$C19,10+3*MIN(AG$3,$D$2-1)))))</f>
        <v/>
      </c>
      <c r="AH19" s="123">
        <f>IF(OR($C19="",$B$2="",$D$2=0),0,IF(AH$3&lt;0,0,N(INDEX('CURVA PREVISION'!$A$1:$KZ$3000,$C19,10+3*MIN(AH$3,$D$2-1)))))</f>
        <v/>
      </c>
      <c r="AI19" s="123">
        <f>IF(OR($C19="",$B$2="",$D$2=0),0,IF(AI$3&lt;0,0,N(INDEX('CURVA PREVISION'!$A$1:$KZ$3000,$C19,10+3*MIN(AI$3,$D$2-1)))))</f>
        <v/>
      </c>
      <c r="AJ19" s="123">
        <f>IF(OR($C19="",$B$2="",$D$2=0),0,IF(AJ$3&lt;0,0,N(INDEX('CURVA PREVISION'!$A$1:$KZ$3000,$C19,10+3*MIN(AJ$3,$D$2-1)))))</f>
        <v/>
      </c>
      <c r="AK19" s="123">
        <f>IF(OR($C19="",$B$2="",$D$2=0),0,IF(AK$3&lt;0,0,N(INDEX('CURVA PREVISION'!$A$1:$KZ$3000,$C19,10+3*MIN(AK$3,$D$2-1)))))</f>
        <v/>
      </c>
      <c r="AL19" s="123">
        <f>IF(OR($C19="",$B$2="",$D$2=0),0,IF(AL$3&lt;0,0,N(INDEX('CURVA PREVISION'!$A$1:$KZ$3000,$C19,10+3*MIN(AL$3,$D$2-1)))))</f>
        <v/>
      </c>
      <c r="AM19" s="123">
        <f>IF(OR($C19="",$B$2="",$D$2=0),0,IF(AM$3&lt;0,0,N(INDEX('CURVA PREVISION'!$A$1:$KZ$3000,$C19,10+3*MIN(AM$3,$D$2-1)))))</f>
        <v/>
      </c>
      <c r="AN19" s="123">
        <f>IF(OR($C19="",$B$2="",$D$2=0),0,IF(AN$3&lt;0,0,N(INDEX('CURVA PREVISION'!$A$1:$KZ$3000,$C19,10+3*MIN(AN$3,$D$2-1)))))</f>
        <v/>
      </c>
      <c r="AO19" s="123">
        <f>IF(OR($C19="",$B$2="",$D$2=0),0,IF(AO$3&lt;0,0,N(INDEX('CURVA PREVISION'!$A$1:$KZ$3000,$C19,10+3*MIN(AO$3,$D$2-1)))))</f>
        <v/>
      </c>
      <c r="AP19" s="123">
        <f>IF(OR($C19="",$B$2="",$D$2=0),0,IF(AP$3&lt;0,0,N(INDEX('CURVA PREVISION'!$A$1:$KZ$3000,$C19,10+3*MIN(AP$3,$D$2-1)))))</f>
        <v/>
      </c>
      <c r="AQ19" s="123">
        <f>IF(OR($C19="",$B$2="",$D$2=0),0,IF(AQ$3&lt;0,0,N(INDEX('CURVA PREVISION'!$A$1:$KZ$3000,$C19,10+3*MIN(AQ$3,$D$2-1)))))</f>
        <v/>
      </c>
      <c r="AR19" s="123">
        <f>IF(OR($C19="",$B$2="",$D$2=0),0,IF(AR$3&lt;0,0,N(INDEX('CURVA PREVISION'!$A$1:$KZ$3000,$C19,10+3*MIN(AR$3,$D$2-1)))))</f>
        <v/>
      </c>
      <c r="AS19" s="123">
        <f>IF(OR($C19="",$B$2="",$D$2=0),0,IF(AS$3&lt;0,0,N(INDEX('CURVA PREVISION'!$A$1:$KZ$3000,$C19,10+3*MIN(AS$3,$D$2-1)))))</f>
        <v/>
      </c>
      <c r="AT19" s="123">
        <f>IF(OR($C19="",$B$2="",$D$2=0),0,IF(AT$3&lt;0,0,N(INDEX('CURVA PREVISION'!$A$1:$KZ$3000,$C19,10+3*MIN(AT$3,$D$2-1)))))</f>
        <v/>
      </c>
      <c r="AU19" s="123">
        <f>IF(OR($C19="",$B$2="",$D$2=0),0,IF(AU$3&lt;0,0,N(INDEX('CURVA PREVISION'!$A$1:$KZ$3000,$C19,10+3*MIN(AU$3,$D$2-1)))))</f>
        <v/>
      </c>
      <c r="AV19" s="123">
        <f>IF(OR($C19="",$B$2="",$D$2=0),0,IF(AV$3&lt;0,0,N(INDEX('CURVA PREVISION'!$A$1:$KZ$3000,$C19,10+3*MIN(AV$3,$D$2-1)))))</f>
        <v/>
      </c>
      <c r="AW19" s="123">
        <f>IF(OR($C19="",$B$2="",$D$2=0),0,IF(AW$3&lt;0,0,N(INDEX('CURVA PREVISION'!$A$1:$KZ$3000,$C19,10+3*MIN(AW$3,$D$2-1)))))</f>
        <v/>
      </c>
      <c r="AX19" s="123">
        <f>IF(OR($C19="",$B$2="",$D$2=0),0,IF(AX$3&lt;0,0,N(INDEX('CURVA PREVISION'!$A$1:$KZ$3000,$C19,10+3*MIN(AX$3,$D$2-1)))))</f>
        <v/>
      </c>
      <c r="AY19" s="123">
        <f>IF(OR($C19="",$B$2="",$D$2=0),0,IF(AY$3&lt;0,0,N(INDEX('CURVA PREVISION'!$A$1:$KZ$3000,$C19,10+3*MIN(AY$3,$D$2-1)))))</f>
        <v/>
      </c>
      <c r="AZ19" s="123">
        <f>IF(OR($C19="",$B$2="",$D$2=0),0,IF(AZ$3&lt;0,0,N(INDEX('CURVA PREVISION'!$A$1:$KZ$3000,$C19,10+3*MIN(AZ$3,$D$2-1)))))</f>
        <v/>
      </c>
      <c r="BA19" s="123">
        <f>IF(OR($C19="",$B$2="",$D$2=0),0,IF(BA$3&lt;0,0,N(INDEX('CURVA PREVISION'!$A$1:$KZ$3000,$C19,10+3*MIN(BA$3,$D$2-1)))))</f>
        <v/>
      </c>
      <c r="BB19" s="123">
        <f>IF(OR($C19="",$B$2="",$D$2=0),0,IF(BB$3&lt;0,0,N(INDEX('CURVA PREVISION'!$A$1:$KZ$3000,$C19,10+3*MIN(BB$3,$D$2-1)))))</f>
        <v/>
      </c>
      <c r="BC19" s="123">
        <f>IF(OR($C19="",$B$2="",$D$2=0),0,IF(BC$3&lt;0,0,N(INDEX('CURVA PREVISION'!$A$1:$KZ$3000,$C19,10+3*MIN(BC$3,$D$2-1)))))</f>
        <v/>
      </c>
      <c r="BD19" s="123">
        <f>IF(OR($C19="",$B$2="",$D$2=0),0,IF(BD$3&lt;0,0,N(INDEX('CURVA PREVISION'!$A$1:$KZ$3000,$C19,10+3*MIN(BD$3,$D$2-1)))))</f>
        <v/>
      </c>
      <c r="BE19" s="123">
        <f>IF(OR($C19="",$B$2="",$D$2=0),0,IF(BE$3&lt;0,0,N(INDEX('CURVA PREVISION'!$A$1:$KZ$3000,$C19,10+3*MIN(BE$3,$D$2-1)))))</f>
        <v/>
      </c>
      <c r="BF19" s="123">
        <f>IF(OR($C19="",$B$2="",$D$2=0),0,IF(BF$3&lt;0,0,N(INDEX('CURVA PREVISION'!$A$1:$KZ$3000,$C19,10+3*MIN(BF$3,$D$2-1)))))</f>
        <v/>
      </c>
      <c r="BG19" s="123">
        <f>IF(OR($C19="",$B$2="",$D$2=0),0,IF(BG$3&lt;0,0,N(INDEX('CURVA PREVISION'!$A$1:$KZ$3000,$C19,10+3*MIN(BG$3,$D$2-1)))))</f>
        <v/>
      </c>
      <c r="BH19" s="123">
        <f>IF(OR($C19="",$B$2="",$D$2=0),0,IF(BH$3&lt;0,0,N(INDEX('CURVA PREVISION'!$A$1:$KZ$3000,$C19,10+3*MIN(BH$3,$D$2-1)))))</f>
        <v/>
      </c>
      <c r="BI19" s="123">
        <f>IF(OR($C19="",$B$2="",$D$2=0),0,IF(BI$3&lt;0,0,N(INDEX('CURVA PREVISION'!$A$1:$KZ$3000,$C19,10+3*MIN(BI$3,$D$2-1)))))</f>
        <v/>
      </c>
      <c r="BJ19" s="123">
        <f>IF(OR($C19="",$B$2="",$D$2=0),0,IF(BJ$3&lt;0,0,N(INDEX('CURVA PREVISION'!$A$1:$KZ$3000,$C19,10+3*MIN(BJ$3,$D$2-1)))))</f>
        <v/>
      </c>
      <c r="BK19" s="123">
        <f>IF(OR($C19="",$B$2="",$D$2=0),0,IF(BK$3&lt;0,0,N(INDEX('CURVA PREVISION'!$A$1:$KZ$3000,$C19,10+3*MIN(BK$3,$D$2-1)))))</f>
        <v/>
      </c>
      <c r="BL19" s="123">
        <f>IF(OR($C19="",$B$2="",$D$2=0),0,IF(BL$3&lt;0,0,N(INDEX('CURVA PREVISION'!$A$1:$KZ$3000,$C19,10+3*MIN(BL$3,$D$2-1)))))</f>
        <v/>
      </c>
      <c r="BM19" s="123">
        <f>IF(OR($C19="",$B$2="",$D$2=0),0,IF(BM$3&lt;0,0,N(INDEX('CURVA PREVISION'!$A$1:$KZ$3000,$C19,10+3*MIN(BM$3,$D$2-1)))))</f>
        <v/>
      </c>
      <c r="BN19" s="123">
        <f>IF(OR($C19="",$B$2="",$D$2=0),0,IF(BN$3&lt;0,0,N(INDEX('CURVA PREVISION'!$A$1:$KZ$3000,$C19,10+3*MIN(BN$3,$D$2-1)))))</f>
        <v/>
      </c>
      <c r="BO19" s="123">
        <f>IF(OR($C19="",$B$2="",$D$2=0),0,IF(BO$3&lt;0,0,N(INDEX('CURVA PREVISION'!$A$1:$KZ$3000,$C19,10+3*MIN(BO$3,$D$2-1)))))</f>
        <v/>
      </c>
      <c r="BP19" s="123">
        <f>IF(OR($C19="",$B$2="",$D$2=0),0,IF(BP$3&lt;0,0,N(INDEX('CURVA PREVISION'!$A$1:$KZ$3000,$C19,10+3*MIN(BP$3,$D$2-1)))))</f>
        <v/>
      </c>
      <c r="BQ19" s="123">
        <f>IF(OR($C19="",$B$2="",$D$2=0),0,IF(BQ$3&lt;0,0,N(INDEX('CURVA PREVISION'!$A$1:$KZ$3000,$C19,10+3*MIN(BQ$3,$D$2-1)))))</f>
        <v/>
      </c>
      <c r="BR19" s="123">
        <f>IF(OR($C19="",$B$2="",$D$2=0),0,IF(BR$3&lt;0,0,N(INDEX('CURVA PREVISION'!$A$1:$KZ$3000,$C19,10+3*MIN(BR$3,$D$2-1)))))</f>
        <v/>
      </c>
      <c r="BS19" s="123">
        <f>IF(OR($C19="",$B$2="",$D$2=0),0,IF(BS$3&lt;0,0,N(INDEX('CURVA PREVISION'!$A$1:$KZ$3000,$C19,10+3*MIN(BS$3,$D$2-1)))))</f>
        <v/>
      </c>
      <c r="BT19" s="123">
        <f>IF(OR($C19="",$B$2="",$D$2=0),0,IF(BT$3&lt;0,0,N(INDEX('CURVA PREVISION'!$A$1:$KZ$3000,$C19,10+3*MIN(BT$3,$D$2-1)))))</f>
        <v/>
      </c>
      <c r="BU19" s="123">
        <f>IF(OR($C19="",$B$2="",$D$2=0),0,IF(BU$3&lt;0,0,N(INDEX('CURVA PREVISION'!$A$1:$KZ$3000,$C19,10+3*MIN(BU$3,$D$2-1)))))</f>
        <v/>
      </c>
      <c r="BV19" s="123">
        <f>IF(OR($C19="",$B$2="",$D$2=0),0,IF(BV$3&lt;0,0,N(INDEX('CURVA PREVISION'!$A$1:$KZ$3000,$C19,10+3*MIN(BV$3,$D$2-1)))))</f>
        <v/>
      </c>
      <c r="BW19" s="123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70">
        <f>IFERROR(MATCH(A20,'CURVA PREVISION'!$B$1:$B$3000,0),"")</f>
        <v/>
      </c>
      <c r="D20" s="123">
        <f>IF(OR($C20="",$B$2="",$D$2=0),0,IF(D$3&lt;0,0,N(INDEX('CURVA PREVISION'!$A$1:$KZ$3000,$C20,10+3*MIN(D$3,$D$2-1)))))</f>
        <v/>
      </c>
      <c r="E20" s="123">
        <f>IF(OR($C20="",$B$2="",$D$2=0),0,IF(E$3&lt;0,0,N(INDEX('CURVA PREVISION'!$A$1:$KZ$3000,$C20,10+3*MIN(E$3,$D$2-1)))))</f>
        <v/>
      </c>
      <c r="F20" s="123">
        <f>IF(OR($C20="",$B$2="",$D$2=0),0,IF(F$3&lt;0,0,N(INDEX('CURVA PREVISION'!$A$1:$KZ$3000,$C20,10+3*MIN(F$3,$D$2-1)))))</f>
        <v/>
      </c>
      <c r="G20" s="123">
        <f>IF(OR($C20="",$B$2="",$D$2=0),0,IF(G$3&lt;0,0,N(INDEX('CURVA PREVISION'!$A$1:$KZ$3000,$C20,10+3*MIN(G$3,$D$2-1)))))</f>
        <v/>
      </c>
      <c r="H20" s="123">
        <f>IF(OR($C20="",$B$2="",$D$2=0),0,IF(H$3&lt;0,0,N(INDEX('CURVA PREVISION'!$A$1:$KZ$3000,$C20,10+3*MIN(H$3,$D$2-1)))))</f>
        <v/>
      </c>
      <c r="I20" s="123">
        <f>IF(OR($C20="",$B$2="",$D$2=0),0,IF(I$3&lt;0,0,N(INDEX('CURVA PREVISION'!$A$1:$KZ$3000,$C20,10+3*MIN(I$3,$D$2-1)))))</f>
        <v/>
      </c>
      <c r="J20" s="123">
        <f>IF(OR($C20="",$B$2="",$D$2=0),0,IF(J$3&lt;0,0,N(INDEX('CURVA PREVISION'!$A$1:$KZ$3000,$C20,10+3*MIN(J$3,$D$2-1)))))</f>
        <v/>
      </c>
      <c r="K20" s="123">
        <f>IF(OR($C20="",$B$2="",$D$2=0),0,IF(K$3&lt;0,0,N(INDEX('CURVA PREVISION'!$A$1:$KZ$3000,$C20,10+3*MIN(K$3,$D$2-1)))))</f>
        <v/>
      </c>
      <c r="L20" s="123">
        <f>IF(OR($C20="",$B$2="",$D$2=0),0,IF(L$3&lt;0,0,N(INDEX('CURVA PREVISION'!$A$1:$KZ$3000,$C20,10+3*MIN(L$3,$D$2-1)))))</f>
        <v/>
      </c>
      <c r="M20" s="123">
        <f>IF(OR($C20="",$B$2="",$D$2=0),0,IF(M$3&lt;0,0,N(INDEX('CURVA PREVISION'!$A$1:$KZ$3000,$C20,10+3*MIN(M$3,$D$2-1)))))</f>
        <v/>
      </c>
      <c r="N20" s="123">
        <f>IF(OR($C20="",$B$2="",$D$2=0),0,IF(N$3&lt;0,0,N(INDEX('CURVA PREVISION'!$A$1:$KZ$3000,$C20,10+3*MIN(N$3,$D$2-1)))))</f>
        <v/>
      </c>
      <c r="O20" s="123">
        <f>IF(OR($C20="",$B$2="",$D$2=0),0,IF(O$3&lt;0,0,N(INDEX('CURVA PREVISION'!$A$1:$KZ$3000,$C20,10+3*MIN(O$3,$D$2-1)))))</f>
        <v/>
      </c>
      <c r="P20" s="123">
        <f>IF(OR($C20="",$B$2="",$D$2=0),0,IF(P$3&lt;0,0,N(INDEX('CURVA PREVISION'!$A$1:$KZ$3000,$C20,10+3*MIN(P$3,$D$2-1)))))</f>
        <v/>
      </c>
      <c r="Q20" s="123">
        <f>IF(OR($C20="",$B$2="",$D$2=0),0,IF(Q$3&lt;0,0,N(INDEX('CURVA PREVISION'!$A$1:$KZ$3000,$C20,10+3*MIN(Q$3,$D$2-1)))))</f>
        <v/>
      </c>
      <c r="R20" s="123">
        <f>IF(OR($C20="",$B$2="",$D$2=0),0,IF(R$3&lt;0,0,N(INDEX('CURVA PREVISION'!$A$1:$KZ$3000,$C20,10+3*MIN(R$3,$D$2-1)))))</f>
        <v/>
      </c>
      <c r="S20" s="123">
        <f>IF(OR($C20="",$B$2="",$D$2=0),0,IF(S$3&lt;0,0,N(INDEX('CURVA PREVISION'!$A$1:$KZ$3000,$C20,10+3*MIN(S$3,$D$2-1)))))</f>
        <v/>
      </c>
      <c r="T20" s="123">
        <f>IF(OR($C20="",$B$2="",$D$2=0),0,IF(T$3&lt;0,0,N(INDEX('CURVA PREVISION'!$A$1:$KZ$3000,$C20,10+3*MIN(T$3,$D$2-1)))))</f>
        <v/>
      </c>
      <c r="U20" s="123">
        <f>IF(OR($C20="",$B$2="",$D$2=0),0,IF(U$3&lt;0,0,N(INDEX('CURVA PREVISION'!$A$1:$KZ$3000,$C20,10+3*MIN(U$3,$D$2-1)))))</f>
        <v/>
      </c>
      <c r="V20" s="123">
        <f>IF(OR($C20="",$B$2="",$D$2=0),0,IF(V$3&lt;0,0,N(INDEX('CURVA PREVISION'!$A$1:$KZ$3000,$C20,10+3*MIN(V$3,$D$2-1)))))</f>
        <v/>
      </c>
      <c r="W20" s="123">
        <f>IF(OR($C20="",$B$2="",$D$2=0),0,IF(W$3&lt;0,0,N(INDEX('CURVA PREVISION'!$A$1:$KZ$3000,$C20,10+3*MIN(W$3,$D$2-1)))))</f>
        <v/>
      </c>
      <c r="X20" s="123">
        <f>IF(OR($C20="",$B$2="",$D$2=0),0,IF(X$3&lt;0,0,N(INDEX('CURVA PREVISION'!$A$1:$KZ$3000,$C20,10+3*MIN(X$3,$D$2-1)))))</f>
        <v/>
      </c>
      <c r="Y20" s="123">
        <f>IF(OR($C20="",$B$2="",$D$2=0),0,IF(Y$3&lt;0,0,N(INDEX('CURVA PREVISION'!$A$1:$KZ$3000,$C20,10+3*MIN(Y$3,$D$2-1)))))</f>
        <v/>
      </c>
      <c r="Z20" s="123">
        <f>IF(OR($C20="",$B$2="",$D$2=0),0,IF(Z$3&lt;0,0,N(INDEX('CURVA PREVISION'!$A$1:$KZ$3000,$C20,10+3*MIN(Z$3,$D$2-1)))))</f>
        <v/>
      </c>
      <c r="AA20" s="123">
        <f>IF(OR($C20="",$B$2="",$D$2=0),0,IF(AA$3&lt;0,0,N(INDEX('CURVA PREVISION'!$A$1:$KZ$3000,$C20,10+3*MIN(AA$3,$D$2-1)))))</f>
        <v/>
      </c>
      <c r="AB20" s="123">
        <f>IF(OR($C20="",$B$2="",$D$2=0),0,IF(AB$3&lt;0,0,N(INDEX('CURVA PREVISION'!$A$1:$KZ$3000,$C20,10+3*MIN(AB$3,$D$2-1)))))</f>
        <v/>
      </c>
      <c r="AC20" s="123">
        <f>IF(OR($C20="",$B$2="",$D$2=0),0,IF(AC$3&lt;0,0,N(INDEX('CURVA PREVISION'!$A$1:$KZ$3000,$C20,10+3*MIN(AC$3,$D$2-1)))))</f>
        <v/>
      </c>
      <c r="AD20" s="123">
        <f>IF(OR($C20="",$B$2="",$D$2=0),0,IF(AD$3&lt;0,0,N(INDEX('CURVA PREVISION'!$A$1:$KZ$3000,$C20,10+3*MIN(AD$3,$D$2-1)))))</f>
        <v/>
      </c>
      <c r="AE20" s="123">
        <f>IF(OR($C20="",$B$2="",$D$2=0),0,IF(AE$3&lt;0,0,N(INDEX('CURVA PREVISION'!$A$1:$KZ$3000,$C20,10+3*MIN(AE$3,$D$2-1)))))</f>
        <v/>
      </c>
      <c r="AF20" s="123">
        <f>IF(OR($C20="",$B$2="",$D$2=0),0,IF(AF$3&lt;0,0,N(INDEX('CURVA PREVISION'!$A$1:$KZ$3000,$C20,10+3*MIN(AF$3,$D$2-1)))))</f>
        <v/>
      </c>
      <c r="AG20" s="123">
        <f>IF(OR($C20="",$B$2="",$D$2=0),0,IF(AG$3&lt;0,0,N(INDEX('CURVA PREVISION'!$A$1:$KZ$3000,$C20,10+3*MIN(AG$3,$D$2-1)))))</f>
        <v/>
      </c>
      <c r="AH20" s="123">
        <f>IF(OR($C20="",$B$2="",$D$2=0),0,IF(AH$3&lt;0,0,N(INDEX('CURVA PREVISION'!$A$1:$KZ$3000,$C20,10+3*MIN(AH$3,$D$2-1)))))</f>
        <v/>
      </c>
      <c r="AI20" s="123">
        <f>IF(OR($C20="",$B$2="",$D$2=0),0,IF(AI$3&lt;0,0,N(INDEX('CURVA PREVISION'!$A$1:$KZ$3000,$C20,10+3*MIN(AI$3,$D$2-1)))))</f>
        <v/>
      </c>
      <c r="AJ20" s="123">
        <f>IF(OR($C20="",$B$2="",$D$2=0),0,IF(AJ$3&lt;0,0,N(INDEX('CURVA PREVISION'!$A$1:$KZ$3000,$C20,10+3*MIN(AJ$3,$D$2-1)))))</f>
        <v/>
      </c>
      <c r="AK20" s="123">
        <f>IF(OR($C20="",$B$2="",$D$2=0),0,IF(AK$3&lt;0,0,N(INDEX('CURVA PREVISION'!$A$1:$KZ$3000,$C20,10+3*MIN(AK$3,$D$2-1)))))</f>
        <v/>
      </c>
      <c r="AL20" s="123">
        <f>IF(OR($C20="",$B$2="",$D$2=0),0,IF(AL$3&lt;0,0,N(INDEX('CURVA PREVISION'!$A$1:$KZ$3000,$C20,10+3*MIN(AL$3,$D$2-1)))))</f>
        <v/>
      </c>
      <c r="AM20" s="123">
        <f>IF(OR($C20="",$B$2="",$D$2=0),0,IF(AM$3&lt;0,0,N(INDEX('CURVA PREVISION'!$A$1:$KZ$3000,$C20,10+3*MIN(AM$3,$D$2-1)))))</f>
        <v/>
      </c>
      <c r="AN20" s="123">
        <f>IF(OR($C20="",$B$2="",$D$2=0),0,IF(AN$3&lt;0,0,N(INDEX('CURVA PREVISION'!$A$1:$KZ$3000,$C20,10+3*MIN(AN$3,$D$2-1)))))</f>
        <v/>
      </c>
      <c r="AO20" s="123">
        <f>IF(OR($C20="",$B$2="",$D$2=0),0,IF(AO$3&lt;0,0,N(INDEX('CURVA PREVISION'!$A$1:$KZ$3000,$C20,10+3*MIN(AO$3,$D$2-1)))))</f>
        <v/>
      </c>
      <c r="AP20" s="123">
        <f>IF(OR($C20="",$B$2="",$D$2=0),0,IF(AP$3&lt;0,0,N(INDEX('CURVA PREVISION'!$A$1:$KZ$3000,$C20,10+3*MIN(AP$3,$D$2-1)))))</f>
        <v/>
      </c>
      <c r="AQ20" s="123">
        <f>IF(OR($C20="",$B$2="",$D$2=0),0,IF(AQ$3&lt;0,0,N(INDEX('CURVA PREVISION'!$A$1:$KZ$3000,$C20,10+3*MIN(AQ$3,$D$2-1)))))</f>
        <v/>
      </c>
      <c r="AR20" s="123">
        <f>IF(OR($C20="",$B$2="",$D$2=0),0,IF(AR$3&lt;0,0,N(INDEX('CURVA PREVISION'!$A$1:$KZ$3000,$C20,10+3*MIN(AR$3,$D$2-1)))))</f>
        <v/>
      </c>
      <c r="AS20" s="123">
        <f>IF(OR($C20="",$B$2="",$D$2=0),0,IF(AS$3&lt;0,0,N(INDEX('CURVA PREVISION'!$A$1:$KZ$3000,$C20,10+3*MIN(AS$3,$D$2-1)))))</f>
        <v/>
      </c>
      <c r="AT20" s="123">
        <f>IF(OR($C20="",$B$2="",$D$2=0),0,IF(AT$3&lt;0,0,N(INDEX('CURVA PREVISION'!$A$1:$KZ$3000,$C20,10+3*MIN(AT$3,$D$2-1)))))</f>
        <v/>
      </c>
      <c r="AU20" s="123">
        <f>IF(OR($C20="",$B$2="",$D$2=0),0,IF(AU$3&lt;0,0,N(INDEX('CURVA PREVISION'!$A$1:$KZ$3000,$C20,10+3*MIN(AU$3,$D$2-1)))))</f>
        <v/>
      </c>
      <c r="AV20" s="123">
        <f>IF(OR($C20="",$B$2="",$D$2=0),0,IF(AV$3&lt;0,0,N(INDEX('CURVA PREVISION'!$A$1:$KZ$3000,$C20,10+3*MIN(AV$3,$D$2-1)))))</f>
        <v/>
      </c>
      <c r="AW20" s="123">
        <f>IF(OR($C20="",$B$2="",$D$2=0),0,IF(AW$3&lt;0,0,N(INDEX('CURVA PREVISION'!$A$1:$KZ$3000,$C20,10+3*MIN(AW$3,$D$2-1)))))</f>
        <v/>
      </c>
      <c r="AX20" s="123">
        <f>IF(OR($C20="",$B$2="",$D$2=0),0,IF(AX$3&lt;0,0,N(INDEX('CURVA PREVISION'!$A$1:$KZ$3000,$C20,10+3*MIN(AX$3,$D$2-1)))))</f>
        <v/>
      </c>
      <c r="AY20" s="123">
        <f>IF(OR($C20="",$B$2="",$D$2=0),0,IF(AY$3&lt;0,0,N(INDEX('CURVA PREVISION'!$A$1:$KZ$3000,$C20,10+3*MIN(AY$3,$D$2-1)))))</f>
        <v/>
      </c>
      <c r="AZ20" s="123">
        <f>IF(OR($C20="",$B$2="",$D$2=0),0,IF(AZ$3&lt;0,0,N(INDEX('CURVA PREVISION'!$A$1:$KZ$3000,$C20,10+3*MIN(AZ$3,$D$2-1)))))</f>
        <v/>
      </c>
      <c r="BA20" s="123">
        <f>IF(OR($C20="",$B$2="",$D$2=0),0,IF(BA$3&lt;0,0,N(INDEX('CURVA PREVISION'!$A$1:$KZ$3000,$C20,10+3*MIN(BA$3,$D$2-1)))))</f>
        <v/>
      </c>
      <c r="BB20" s="123">
        <f>IF(OR($C20="",$B$2="",$D$2=0),0,IF(BB$3&lt;0,0,N(INDEX('CURVA PREVISION'!$A$1:$KZ$3000,$C20,10+3*MIN(BB$3,$D$2-1)))))</f>
        <v/>
      </c>
      <c r="BC20" s="123">
        <f>IF(OR($C20="",$B$2="",$D$2=0),0,IF(BC$3&lt;0,0,N(INDEX('CURVA PREVISION'!$A$1:$KZ$3000,$C20,10+3*MIN(BC$3,$D$2-1)))))</f>
        <v/>
      </c>
      <c r="BD20" s="123">
        <f>IF(OR($C20="",$B$2="",$D$2=0),0,IF(BD$3&lt;0,0,N(INDEX('CURVA PREVISION'!$A$1:$KZ$3000,$C20,10+3*MIN(BD$3,$D$2-1)))))</f>
        <v/>
      </c>
      <c r="BE20" s="123">
        <f>IF(OR($C20="",$B$2="",$D$2=0),0,IF(BE$3&lt;0,0,N(INDEX('CURVA PREVISION'!$A$1:$KZ$3000,$C20,10+3*MIN(BE$3,$D$2-1)))))</f>
        <v/>
      </c>
      <c r="BF20" s="123">
        <f>IF(OR($C20="",$B$2="",$D$2=0),0,IF(BF$3&lt;0,0,N(INDEX('CURVA PREVISION'!$A$1:$KZ$3000,$C20,10+3*MIN(BF$3,$D$2-1)))))</f>
        <v/>
      </c>
      <c r="BG20" s="123">
        <f>IF(OR($C20="",$B$2="",$D$2=0),0,IF(BG$3&lt;0,0,N(INDEX('CURVA PREVISION'!$A$1:$KZ$3000,$C20,10+3*MIN(BG$3,$D$2-1)))))</f>
        <v/>
      </c>
      <c r="BH20" s="123">
        <f>IF(OR($C20="",$B$2="",$D$2=0),0,IF(BH$3&lt;0,0,N(INDEX('CURVA PREVISION'!$A$1:$KZ$3000,$C20,10+3*MIN(BH$3,$D$2-1)))))</f>
        <v/>
      </c>
      <c r="BI20" s="123">
        <f>IF(OR($C20="",$B$2="",$D$2=0),0,IF(BI$3&lt;0,0,N(INDEX('CURVA PREVISION'!$A$1:$KZ$3000,$C20,10+3*MIN(BI$3,$D$2-1)))))</f>
        <v/>
      </c>
      <c r="BJ20" s="123">
        <f>IF(OR($C20="",$B$2="",$D$2=0),0,IF(BJ$3&lt;0,0,N(INDEX('CURVA PREVISION'!$A$1:$KZ$3000,$C20,10+3*MIN(BJ$3,$D$2-1)))))</f>
        <v/>
      </c>
      <c r="BK20" s="123">
        <f>IF(OR($C20="",$B$2="",$D$2=0),0,IF(BK$3&lt;0,0,N(INDEX('CURVA PREVISION'!$A$1:$KZ$3000,$C20,10+3*MIN(BK$3,$D$2-1)))))</f>
        <v/>
      </c>
      <c r="BL20" s="123">
        <f>IF(OR($C20="",$B$2="",$D$2=0),0,IF(BL$3&lt;0,0,N(INDEX('CURVA PREVISION'!$A$1:$KZ$3000,$C20,10+3*MIN(BL$3,$D$2-1)))))</f>
        <v/>
      </c>
      <c r="BM20" s="123">
        <f>IF(OR($C20="",$B$2="",$D$2=0),0,IF(BM$3&lt;0,0,N(INDEX('CURVA PREVISION'!$A$1:$KZ$3000,$C20,10+3*MIN(BM$3,$D$2-1)))))</f>
        <v/>
      </c>
      <c r="BN20" s="123">
        <f>IF(OR($C20="",$B$2="",$D$2=0),0,IF(BN$3&lt;0,0,N(INDEX('CURVA PREVISION'!$A$1:$KZ$3000,$C20,10+3*MIN(BN$3,$D$2-1)))))</f>
        <v/>
      </c>
      <c r="BO20" s="123">
        <f>IF(OR($C20="",$B$2="",$D$2=0),0,IF(BO$3&lt;0,0,N(INDEX('CURVA PREVISION'!$A$1:$KZ$3000,$C20,10+3*MIN(BO$3,$D$2-1)))))</f>
        <v/>
      </c>
      <c r="BP20" s="123">
        <f>IF(OR($C20="",$B$2="",$D$2=0),0,IF(BP$3&lt;0,0,N(INDEX('CURVA PREVISION'!$A$1:$KZ$3000,$C20,10+3*MIN(BP$3,$D$2-1)))))</f>
        <v/>
      </c>
      <c r="BQ20" s="123">
        <f>IF(OR($C20="",$B$2="",$D$2=0),0,IF(BQ$3&lt;0,0,N(INDEX('CURVA PREVISION'!$A$1:$KZ$3000,$C20,10+3*MIN(BQ$3,$D$2-1)))))</f>
        <v/>
      </c>
      <c r="BR20" s="123">
        <f>IF(OR($C20="",$B$2="",$D$2=0),0,IF(BR$3&lt;0,0,N(INDEX('CURVA PREVISION'!$A$1:$KZ$3000,$C20,10+3*MIN(BR$3,$D$2-1)))))</f>
        <v/>
      </c>
      <c r="BS20" s="123">
        <f>IF(OR($C20="",$B$2="",$D$2=0),0,IF(BS$3&lt;0,0,N(INDEX('CURVA PREVISION'!$A$1:$KZ$3000,$C20,10+3*MIN(BS$3,$D$2-1)))))</f>
        <v/>
      </c>
      <c r="BT20" s="123">
        <f>IF(OR($C20="",$B$2="",$D$2=0),0,IF(BT$3&lt;0,0,N(INDEX('CURVA PREVISION'!$A$1:$KZ$3000,$C20,10+3*MIN(BT$3,$D$2-1)))))</f>
        <v/>
      </c>
      <c r="BU20" s="123">
        <f>IF(OR($C20="",$B$2="",$D$2=0),0,IF(BU$3&lt;0,0,N(INDEX('CURVA PREVISION'!$A$1:$KZ$3000,$C20,10+3*MIN(BU$3,$D$2-1)))))</f>
        <v/>
      </c>
      <c r="BV20" s="123">
        <f>IF(OR($C20="",$B$2="",$D$2=0),0,IF(BV$3&lt;0,0,N(INDEX('CURVA PREVISION'!$A$1:$KZ$3000,$C20,10+3*MIN(BV$3,$D$2-1)))))</f>
        <v/>
      </c>
      <c r="BW20" s="123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70">
        <f>IFERROR(MATCH(A21,'CURVA PREVISION'!$B$1:$B$3000,0),"")</f>
        <v/>
      </c>
      <c r="D21" s="123">
        <f>IF(OR($C21="",$B$2="",$D$2=0),0,IF(D$3&lt;0,0,N(INDEX('CURVA PREVISION'!$A$1:$KZ$3000,$C21,10+3*MIN(D$3,$D$2-1)))))</f>
        <v/>
      </c>
      <c r="E21" s="123">
        <f>IF(OR($C21="",$B$2="",$D$2=0),0,IF(E$3&lt;0,0,N(INDEX('CURVA PREVISION'!$A$1:$KZ$3000,$C21,10+3*MIN(E$3,$D$2-1)))))</f>
        <v/>
      </c>
      <c r="F21" s="123">
        <f>IF(OR($C21="",$B$2="",$D$2=0),0,IF(F$3&lt;0,0,N(INDEX('CURVA PREVISION'!$A$1:$KZ$3000,$C21,10+3*MIN(F$3,$D$2-1)))))</f>
        <v/>
      </c>
      <c r="G21" s="123">
        <f>IF(OR($C21="",$B$2="",$D$2=0),0,IF(G$3&lt;0,0,N(INDEX('CURVA PREVISION'!$A$1:$KZ$3000,$C21,10+3*MIN(G$3,$D$2-1)))))</f>
        <v/>
      </c>
      <c r="H21" s="123">
        <f>IF(OR($C21="",$B$2="",$D$2=0),0,IF(H$3&lt;0,0,N(INDEX('CURVA PREVISION'!$A$1:$KZ$3000,$C21,10+3*MIN(H$3,$D$2-1)))))</f>
        <v/>
      </c>
      <c r="I21" s="123">
        <f>IF(OR($C21="",$B$2="",$D$2=0),0,IF(I$3&lt;0,0,N(INDEX('CURVA PREVISION'!$A$1:$KZ$3000,$C21,10+3*MIN(I$3,$D$2-1)))))</f>
        <v/>
      </c>
      <c r="J21" s="123">
        <f>IF(OR($C21="",$B$2="",$D$2=0),0,IF(J$3&lt;0,0,N(INDEX('CURVA PREVISION'!$A$1:$KZ$3000,$C21,10+3*MIN(J$3,$D$2-1)))))</f>
        <v/>
      </c>
      <c r="K21" s="123">
        <f>IF(OR($C21="",$B$2="",$D$2=0),0,IF(K$3&lt;0,0,N(INDEX('CURVA PREVISION'!$A$1:$KZ$3000,$C21,10+3*MIN(K$3,$D$2-1)))))</f>
        <v/>
      </c>
      <c r="L21" s="123">
        <f>IF(OR($C21="",$B$2="",$D$2=0),0,IF(L$3&lt;0,0,N(INDEX('CURVA PREVISION'!$A$1:$KZ$3000,$C21,10+3*MIN(L$3,$D$2-1)))))</f>
        <v/>
      </c>
      <c r="M21" s="123">
        <f>IF(OR($C21="",$B$2="",$D$2=0),0,IF(M$3&lt;0,0,N(INDEX('CURVA PREVISION'!$A$1:$KZ$3000,$C21,10+3*MIN(M$3,$D$2-1)))))</f>
        <v/>
      </c>
      <c r="N21" s="123">
        <f>IF(OR($C21="",$B$2="",$D$2=0),0,IF(N$3&lt;0,0,N(INDEX('CURVA PREVISION'!$A$1:$KZ$3000,$C21,10+3*MIN(N$3,$D$2-1)))))</f>
        <v/>
      </c>
      <c r="O21" s="123">
        <f>IF(OR($C21="",$B$2="",$D$2=0),0,IF(O$3&lt;0,0,N(INDEX('CURVA PREVISION'!$A$1:$KZ$3000,$C21,10+3*MIN(O$3,$D$2-1)))))</f>
        <v/>
      </c>
      <c r="P21" s="123">
        <f>IF(OR($C21="",$B$2="",$D$2=0),0,IF(P$3&lt;0,0,N(INDEX('CURVA PREVISION'!$A$1:$KZ$3000,$C21,10+3*MIN(P$3,$D$2-1)))))</f>
        <v/>
      </c>
      <c r="Q21" s="123">
        <f>IF(OR($C21="",$B$2="",$D$2=0),0,IF(Q$3&lt;0,0,N(INDEX('CURVA PREVISION'!$A$1:$KZ$3000,$C21,10+3*MIN(Q$3,$D$2-1)))))</f>
        <v/>
      </c>
      <c r="R21" s="123">
        <f>IF(OR($C21="",$B$2="",$D$2=0),0,IF(R$3&lt;0,0,N(INDEX('CURVA PREVISION'!$A$1:$KZ$3000,$C21,10+3*MIN(R$3,$D$2-1)))))</f>
        <v/>
      </c>
      <c r="S21" s="123">
        <f>IF(OR($C21="",$B$2="",$D$2=0),0,IF(S$3&lt;0,0,N(INDEX('CURVA PREVISION'!$A$1:$KZ$3000,$C21,10+3*MIN(S$3,$D$2-1)))))</f>
        <v/>
      </c>
      <c r="T21" s="123">
        <f>IF(OR($C21="",$B$2="",$D$2=0),0,IF(T$3&lt;0,0,N(INDEX('CURVA PREVISION'!$A$1:$KZ$3000,$C21,10+3*MIN(T$3,$D$2-1)))))</f>
        <v/>
      </c>
      <c r="U21" s="123">
        <f>IF(OR($C21="",$B$2="",$D$2=0),0,IF(U$3&lt;0,0,N(INDEX('CURVA PREVISION'!$A$1:$KZ$3000,$C21,10+3*MIN(U$3,$D$2-1)))))</f>
        <v/>
      </c>
      <c r="V21" s="123">
        <f>IF(OR($C21="",$B$2="",$D$2=0),0,IF(V$3&lt;0,0,N(INDEX('CURVA PREVISION'!$A$1:$KZ$3000,$C21,10+3*MIN(V$3,$D$2-1)))))</f>
        <v/>
      </c>
      <c r="W21" s="123">
        <f>IF(OR($C21="",$B$2="",$D$2=0),0,IF(W$3&lt;0,0,N(INDEX('CURVA PREVISION'!$A$1:$KZ$3000,$C21,10+3*MIN(W$3,$D$2-1)))))</f>
        <v/>
      </c>
      <c r="X21" s="123">
        <f>IF(OR($C21="",$B$2="",$D$2=0),0,IF(X$3&lt;0,0,N(INDEX('CURVA PREVISION'!$A$1:$KZ$3000,$C21,10+3*MIN(X$3,$D$2-1)))))</f>
        <v/>
      </c>
      <c r="Y21" s="123">
        <f>IF(OR($C21="",$B$2="",$D$2=0),0,IF(Y$3&lt;0,0,N(INDEX('CURVA PREVISION'!$A$1:$KZ$3000,$C21,10+3*MIN(Y$3,$D$2-1)))))</f>
        <v/>
      </c>
      <c r="Z21" s="123">
        <f>IF(OR($C21="",$B$2="",$D$2=0),0,IF(Z$3&lt;0,0,N(INDEX('CURVA PREVISION'!$A$1:$KZ$3000,$C21,10+3*MIN(Z$3,$D$2-1)))))</f>
        <v/>
      </c>
      <c r="AA21" s="123">
        <f>IF(OR($C21="",$B$2="",$D$2=0),0,IF(AA$3&lt;0,0,N(INDEX('CURVA PREVISION'!$A$1:$KZ$3000,$C21,10+3*MIN(AA$3,$D$2-1)))))</f>
        <v/>
      </c>
      <c r="AB21" s="123">
        <f>IF(OR($C21="",$B$2="",$D$2=0),0,IF(AB$3&lt;0,0,N(INDEX('CURVA PREVISION'!$A$1:$KZ$3000,$C21,10+3*MIN(AB$3,$D$2-1)))))</f>
        <v/>
      </c>
      <c r="AC21" s="123">
        <f>IF(OR($C21="",$B$2="",$D$2=0),0,IF(AC$3&lt;0,0,N(INDEX('CURVA PREVISION'!$A$1:$KZ$3000,$C21,10+3*MIN(AC$3,$D$2-1)))))</f>
        <v/>
      </c>
      <c r="AD21" s="123">
        <f>IF(OR($C21="",$B$2="",$D$2=0),0,IF(AD$3&lt;0,0,N(INDEX('CURVA PREVISION'!$A$1:$KZ$3000,$C21,10+3*MIN(AD$3,$D$2-1)))))</f>
        <v/>
      </c>
      <c r="AE21" s="123">
        <f>IF(OR($C21="",$B$2="",$D$2=0),0,IF(AE$3&lt;0,0,N(INDEX('CURVA PREVISION'!$A$1:$KZ$3000,$C21,10+3*MIN(AE$3,$D$2-1)))))</f>
        <v/>
      </c>
      <c r="AF21" s="123">
        <f>IF(OR($C21="",$B$2="",$D$2=0),0,IF(AF$3&lt;0,0,N(INDEX('CURVA PREVISION'!$A$1:$KZ$3000,$C21,10+3*MIN(AF$3,$D$2-1)))))</f>
        <v/>
      </c>
      <c r="AG21" s="123">
        <f>IF(OR($C21="",$B$2="",$D$2=0),0,IF(AG$3&lt;0,0,N(INDEX('CURVA PREVISION'!$A$1:$KZ$3000,$C21,10+3*MIN(AG$3,$D$2-1)))))</f>
        <v/>
      </c>
      <c r="AH21" s="123">
        <f>IF(OR($C21="",$B$2="",$D$2=0),0,IF(AH$3&lt;0,0,N(INDEX('CURVA PREVISION'!$A$1:$KZ$3000,$C21,10+3*MIN(AH$3,$D$2-1)))))</f>
        <v/>
      </c>
      <c r="AI21" s="123">
        <f>IF(OR($C21="",$B$2="",$D$2=0),0,IF(AI$3&lt;0,0,N(INDEX('CURVA PREVISION'!$A$1:$KZ$3000,$C21,10+3*MIN(AI$3,$D$2-1)))))</f>
        <v/>
      </c>
      <c r="AJ21" s="123">
        <f>IF(OR($C21="",$B$2="",$D$2=0),0,IF(AJ$3&lt;0,0,N(INDEX('CURVA PREVISION'!$A$1:$KZ$3000,$C21,10+3*MIN(AJ$3,$D$2-1)))))</f>
        <v/>
      </c>
      <c r="AK21" s="123">
        <f>IF(OR($C21="",$B$2="",$D$2=0),0,IF(AK$3&lt;0,0,N(INDEX('CURVA PREVISION'!$A$1:$KZ$3000,$C21,10+3*MIN(AK$3,$D$2-1)))))</f>
        <v/>
      </c>
      <c r="AL21" s="123">
        <f>IF(OR($C21="",$B$2="",$D$2=0),0,IF(AL$3&lt;0,0,N(INDEX('CURVA PREVISION'!$A$1:$KZ$3000,$C21,10+3*MIN(AL$3,$D$2-1)))))</f>
        <v/>
      </c>
      <c r="AM21" s="123">
        <f>IF(OR($C21="",$B$2="",$D$2=0),0,IF(AM$3&lt;0,0,N(INDEX('CURVA PREVISION'!$A$1:$KZ$3000,$C21,10+3*MIN(AM$3,$D$2-1)))))</f>
        <v/>
      </c>
      <c r="AN21" s="123">
        <f>IF(OR($C21="",$B$2="",$D$2=0),0,IF(AN$3&lt;0,0,N(INDEX('CURVA PREVISION'!$A$1:$KZ$3000,$C21,10+3*MIN(AN$3,$D$2-1)))))</f>
        <v/>
      </c>
      <c r="AO21" s="123">
        <f>IF(OR($C21="",$B$2="",$D$2=0),0,IF(AO$3&lt;0,0,N(INDEX('CURVA PREVISION'!$A$1:$KZ$3000,$C21,10+3*MIN(AO$3,$D$2-1)))))</f>
        <v/>
      </c>
      <c r="AP21" s="123">
        <f>IF(OR($C21="",$B$2="",$D$2=0),0,IF(AP$3&lt;0,0,N(INDEX('CURVA PREVISION'!$A$1:$KZ$3000,$C21,10+3*MIN(AP$3,$D$2-1)))))</f>
        <v/>
      </c>
      <c r="AQ21" s="123">
        <f>IF(OR($C21="",$B$2="",$D$2=0),0,IF(AQ$3&lt;0,0,N(INDEX('CURVA PREVISION'!$A$1:$KZ$3000,$C21,10+3*MIN(AQ$3,$D$2-1)))))</f>
        <v/>
      </c>
      <c r="AR21" s="123">
        <f>IF(OR($C21="",$B$2="",$D$2=0),0,IF(AR$3&lt;0,0,N(INDEX('CURVA PREVISION'!$A$1:$KZ$3000,$C21,10+3*MIN(AR$3,$D$2-1)))))</f>
        <v/>
      </c>
      <c r="AS21" s="123">
        <f>IF(OR($C21="",$B$2="",$D$2=0),0,IF(AS$3&lt;0,0,N(INDEX('CURVA PREVISION'!$A$1:$KZ$3000,$C21,10+3*MIN(AS$3,$D$2-1)))))</f>
        <v/>
      </c>
      <c r="AT21" s="123">
        <f>IF(OR($C21="",$B$2="",$D$2=0),0,IF(AT$3&lt;0,0,N(INDEX('CURVA PREVISION'!$A$1:$KZ$3000,$C21,10+3*MIN(AT$3,$D$2-1)))))</f>
        <v/>
      </c>
      <c r="AU21" s="123">
        <f>IF(OR($C21="",$B$2="",$D$2=0),0,IF(AU$3&lt;0,0,N(INDEX('CURVA PREVISION'!$A$1:$KZ$3000,$C21,10+3*MIN(AU$3,$D$2-1)))))</f>
        <v/>
      </c>
      <c r="AV21" s="123">
        <f>IF(OR($C21="",$B$2="",$D$2=0),0,IF(AV$3&lt;0,0,N(INDEX('CURVA PREVISION'!$A$1:$KZ$3000,$C21,10+3*MIN(AV$3,$D$2-1)))))</f>
        <v/>
      </c>
      <c r="AW21" s="123">
        <f>IF(OR($C21="",$B$2="",$D$2=0),0,IF(AW$3&lt;0,0,N(INDEX('CURVA PREVISION'!$A$1:$KZ$3000,$C21,10+3*MIN(AW$3,$D$2-1)))))</f>
        <v/>
      </c>
      <c r="AX21" s="123">
        <f>IF(OR($C21="",$B$2="",$D$2=0),0,IF(AX$3&lt;0,0,N(INDEX('CURVA PREVISION'!$A$1:$KZ$3000,$C21,10+3*MIN(AX$3,$D$2-1)))))</f>
        <v/>
      </c>
      <c r="AY21" s="123">
        <f>IF(OR($C21="",$B$2="",$D$2=0),0,IF(AY$3&lt;0,0,N(INDEX('CURVA PREVISION'!$A$1:$KZ$3000,$C21,10+3*MIN(AY$3,$D$2-1)))))</f>
        <v/>
      </c>
      <c r="AZ21" s="123">
        <f>IF(OR($C21="",$B$2="",$D$2=0),0,IF(AZ$3&lt;0,0,N(INDEX('CURVA PREVISION'!$A$1:$KZ$3000,$C21,10+3*MIN(AZ$3,$D$2-1)))))</f>
        <v/>
      </c>
      <c r="BA21" s="123">
        <f>IF(OR($C21="",$B$2="",$D$2=0),0,IF(BA$3&lt;0,0,N(INDEX('CURVA PREVISION'!$A$1:$KZ$3000,$C21,10+3*MIN(BA$3,$D$2-1)))))</f>
        <v/>
      </c>
      <c r="BB21" s="123">
        <f>IF(OR($C21="",$B$2="",$D$2=0),0,IF(BB$3&lt;0,0,N(INDEX('CURVA PREVISION'!$A$1:$KZ$3000,$C21,10+3*MIN(BB$3,$D$2-1)))))</f>
        <v/>
      </c>
      <c r="BC21" s="123">
        <f>IF(OR($C21="",$B$2="",$D$2=0),0,IF(BC$3&lt;0,0,N(INDEX('CURVA PREVISION'!$A$1:$KZ$3000,$C21,10+3*MIN(BC$3,$D$2-1)))))</f>
        <v/>
      </c>
      <c r="BD21" s="123">
        <f>IF(OR($C21="",$B$2="",$D$2=0),0,IF(BD$3&lt;0,0,N(INDEX('CURVA PREVISION'!$A$1:$KZ$3000,$C21,10+3*MIN(BD$3,$D$2-1)))))</f>
        <v/>
      </c>
      <c r="BE21" s="123">
        <f>IF(OR($C21="",$B$2="",$D$2=0),0,IF(BE$3&lt;0,0,N(INDEX('CURVA PREVISION'!$A$1:$KZ$3000,$C21,10+3*MIN(BE$3,$D$2-1)))))</f>
        <v/>
      </c>
      <c r="BF21" s="123">
        <f>IF(OR($C21="",$B$2="",$D$2=0),0,IF(BF$3&lt;0,0,N(INDEX('CURVA PREVISION'!$A$1:$KZ$3000,$C21,10+3*MIN(BF$3,$D$2-1)))))</f>
        <v/>
      </c>
      <c r="BG21" s="123">
        <f>IF(OR($C21="",$B$2="",$D$2=0),0,IF(BG$3&lt;0,0,N(INDEX('CURVA PREVISION'!$A$1:$KZ$3000,$C21,10+3*MIN(BG$3,$D$2-1)))))</f>
        <v/>
      </c>
      <c r="BH21" s="123">
        <f>IF(OR($C21="",$B$2="",$D$2=0),0,IF(BH$3&lt;0,0,N(INDEX('CURVA PREVISION'!$A$1:$KZ$3000,$C21,10+3*MIN(BH$3,$D$2-1)))))</f>
        <v/>
      </c>
      <c r="BI21" s="123">
        <f>IF(OR($C21="",$B$2="",$D$2=0),0,IF(BI$3&lt;0,0,N(INDEX('CURVA PREVISION'!$A$1:$KZ$3000,$C21,10+3*MIN(BI$3,$D$2-1)))))</f>
        <v/>
      </c>
      <c r="BJ21" s="123">
        <f>IF(OR($C21="",$B$2="",$D$2=0),0,IF(BJ$3&lt;0,0,N(INDEX('CURVA PREVISION'!$A$1:$KZ$3000,$C21,10+3*MIN(BJ$3,$D$2-1)))))</f>
        <v/>
      </c>
      <c r="BK21" s="123">
        <f>IF(OR($C21="",$B$2="",$D$2=0),0,IF(BK$3&lt;0,0,N(INDEX('CURVA PREVISION'!$A$1:$KZ$3000,$C21,10+3*MIN(BK$3,$D$2-1)))))</f>
        <v/>
      </c>
      <c r="BL21" s="123">
        <f>IF(OR($C21="",$B$2="",$D$2=0),0,IF(BL$3&lt;0,0,N(INDEX('CURVA PREVISION'!$A$1:$KZ$3000,$C21,10+3*MIN(BL$3,$D$2-1)))))</f>
        <v/>
      </c>
      <c r="BM21" s="123">
        <f>IF(OR($C21="",$B$2="",$D$2=0),0,IF(BM$3&lt;0,0,N(INDEX('CURVA PREVISION'!$A$1:$KZ$3000,$C21,10+3*MIN(BM$3,$D$2-1)))))</f>
        <v/>
      </c>
      <c r="BN21" s="123">
        <f>IF(OR($C21="",$B$2="",$D$2=0),0,IF(BN$3&lt;0,0,N(INDEX('CURVA PREVISION'!$A$1:$KZ$3000,$C21,10+3*MIN(BN$3,$D$2-1)))))</f>
        <v/>
      </c>
      <c r="BO21" s="123">
        <f>IF(OR($C21="",$B$2="",$D$2=0),0,IF(BO$3&lt;0,0,N(INDEX('CURVA PREVISION'!$A$1:$KZ$3000,$C21,10+3*MIN(BO$3,$D$2-1)))))</f>
        <v/>
      </c>
      <c r="BP21" s="123">
        <f>IF(OR($C21="",$B$2="",$D$2=0),0,IF(BP$3&lt;0,0,N(INDEX('CURVA PREVISION'!$A$1:$KZ$3000,$C21,10+3*MIN(BP$3,$D$2-1)))))</f>
        <v/>
      </c>
      <c r="BQ21" s="123">
        <f>IF(OR($C21="",$B$2="",$D$2=0),0,IF(BQ$3&lt;0,0,N(INDEX('CURVA PREVISION'!$A$1:$KZ$3000,$C21,10+3*MIN(BQ$3,$D$2-1)))))</f>
        <v/>
      </c>
      <c r="BR21" s="123">
        <f>IF(OR($C21="",$B$2="",$D$2=0),0,IF(BR$3&lt;0,0,N(INDEX('CURVA PREVISION'!$A$1:$KZ$3000,$C21,10+3*MIN(BR$3,$D$2-1)))))</f>
        <v/>
      </c>
      <c r="BS21" s="123">
        <f>IF(OR($C21="",$B$2="",$D$2=0),0,IF(BS$3&lt;0,0,N(INDEX('CURVA PREVISION'!$A$1:$KZ$3000,$C21,10+3*MIN(BS$3,$D$2-1)))))</f>
        <v/>
      </c>
      <c r="BT21" s="123">
        <f>IF(OR($C21="",$B$2="",$D$2=0),0,IF(BT$3&lt;0,0,N(INDEX('CURVA PREVISION'!$A$1:$KZ$3000,$C21,10+3*MIN(BT$3,$D$2-1)))))</f>
        <v/>
      </c>
      <c r="BU21" s="123">
        <f>IF(OR($C21="",$B$2="",$D$2=0),0,IF(BU$3&lt;0,0,N(INDEX('CURVA PREVISION'!$A$1:$KZ$3000,$C21,10+3*MIN(BU$3,$D$2-1)))))</f>
        <v/>
      </c>
      <c r="BV21" s="123">
        <f>IF(OR($C21="",$B$2="",$D$2=0),0,IF(BV$3&lt;0,0,N(INDEX('CURVA PREVISION'!$A$1:$KZ$3000,$C21,10+3*MIN(BV$3,$D$2-1)))))</f>
        <v/>
      </c>
      <c r="BW21" s="123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70">
        <f>IFERROR(MATCH(A22,'CURVA PREVISION'!$B$1:$B$3000,0),"")</f>
        <v/>
      </c>
      <c r="D22" s="123">
        <f>IF(OR($C22="",$B$2="",$D$2=0),0,IF(D$3&lt;0,0,N(INDEX('CURVA PREVISION'!$A$1:$KZ$3000,$C22,10+3*MIN(D$3,$D$2-1)))))</f>
        <v/>
      </c>
      <c r="E22" s="123">
        <f>IF(OR($C22="",$B$2="",$D$2=0),0,IF(E$3&lt;0,0,N(INDEX('CURVA PREVISION'!$A$1:$KZ$3000,$C22,10+3*MIN(E$3,$D$2-1)))))</f>
        <v/>
      </c>
      <c r="F22" s="123">
        <f>IF(OR($C22="",$B$2="",$D$2=0),0,IF(F$3&lt;0,0,N(INDEX('CURVA PREVISION'!$A$1:$KZ$3000,$C22,10+3*MIN(F$3,$D$2-1)))))</f>
        <v/>
      </c>
      <c r="G22" s="123">
        <f>IF(OR($C22="",$B$2="",$D$2=0),0,IF(G$3&lt;0,0,N(INDEX('CURVA PREVISION'!$A$1:$KZ$3000,$C22,10+3*MIN(G$3,$D$2-1)))))</f>
        <v/>
      </c>
      <c r="H22" s="123">
        <f>IF(OR($C22="",$B$2="",$D$2=0),0,IF(H$3&lt;0,0,N(INDEX('CURVA PREVISION'!$A$1:$KZ$3000,$C22,10+3*MIN(H$3,$D$2-1)))))</f>
        <v/>
      </c>
      <c r="I22" s="123">
        <f>IF(OR($C22="",$B$2="",$D$2=0),0,IF(I$3&lt;0,0,N(INDEX('CURVA PREVISION'!$A$1:$KZ$3000,$C22,10+3*MIN(I$3,$D$2-1)))))</f>
        <v/>
      </c>
      <c r="J22" s="123">
        <f>IF(OR($C22="",$B$2="",$D$2=0),0,IF(J$3&lt;0,0,N(INDEX('CURVA PREVISION'!$A$1:$KZ$3000,$C22,10+3*MIN(J$3,$D$2-1)))))</f>
        <v/>
      </c>
      <c r="K22" s="123">
        <f>IF(OR($C22="",$B$2="",$D$2=0),0,IF(K$3&lt;0,0,N(INDEX('CURVA PREVISION'!$A$1:$KZ$3000,$C22,10+3*MIN(K$3,$D$2-1)))))</f>
        <v/>
      </c>
      <c r="L22" s="123">
        <f>IF(OR($C22="",$B$2="",$D$2=0),0,IF(L$3&lt;0,0,N(INDEX('CURVA PREVISION'!$A$1:$KZ$3000,$C22,10+3*MIN(L$3,$D$2-1)))))</f>
        <v/>
      </c>
      <c r="M22" s="123">
        <f>IF(OR($C22="",$B$2="",$D$2=0),0,IF(M$3&lt;0,0,N(INDEX('CURVA PREVISION'!$A$1:$KZ$3000,$C22,10+3*MIN(M$3,$D$2-1)))))</f>
        <v/>
      </c>
      <c r="N22" s="123">
        <f>IF(OR($C22="",$B$2="",$D$2=0),0,IF(N$3&lt;0,0,N(INDEX('CURVA PREVISION'!$A$1:$KZ$3000,$C22,10+3*MIN(N$3,$D$2-1)))))</f>
        <v/>
      </c>
      <c r="O22" s="123">
        <f>IF(OR($C22="",$B$2="",$D$2=0),0,IF(O$3&lt;0,0,N(INDEX('CURVA PREVISION'!$A$1:$KZ$3000,$C22,10+3*MIN(O$3,$D$2-1)))))</f>
        <v/>
      </c>
      <c r="P22" s="123">
        <f>IF(OR($C22="",$B$2="",$D$2=0),0,IF(P$3&lt;0,0,N(INDEX('CURVA PREVISION'!$A$1:$KZ$3000,$C22,10+3*MIN(P$3,$D$2-1)))))</f>
        <v/>
      </c>
      <c r="Q22" s="123">
        <f>IF(OR($C22="",$B$2="",$D$2=0),0,IF(Q$3&lt;0,0,N(INDEX('CURVA PREVISION'!$A$1:$KZ$3000,$C22,10+3*MIN(Q$3,$D$2-1)))))</f>
        <v/>
      </c>
      <c r="R22" s="123">
        <f>IF(OR($C22="",$B$2="",$D$2=0),0,IF(R$3&lt;0,0,N(INDEX('CURVA PREVISION'!$A$1:$KZ$3000,$C22,10+3*MIN(R$3,$D$2-1)))))</f>
        <v/>
      </c>
      <c r="S22" s="123">
        <f>IF(OR($C22="",$B$2="",$D$2=0),0,IF(S$3&lt;0,0,N(INDEX('CURVA PREVISION'!$A$1:$KZ$3000,$C22,10+3*MIN(S$3,$D$2-1)))))</f>
        <v/>
      </c>
      <c r="T22" s="123">
        <f>IF(OR($C22="",$B$2="",$D$2=0),0,IF(T$3&lt;0,0,N(INDEX('CURVA PREVISION'!$A$1:$KZ$3000,$C22,10+3*MIN(T$3,$D$2-1)))))</f>
        <v/>
      </c>
      <c r="U22" s="123">
        <f>IF(OR($C22="",$B$2="",$D$2=0),0,IF(U$3&lt;0,0,N(INDEX('CURVA PREVISION'!$A$1:$KZ$3000,$C22,10+3*MIN(U$3,$D$2-1)))))</f>
        <v/>
      </c>
      <c r="V22" s="123">
        <f>IF(OR($C22="",$B$2="",$D$2=0),0,IF(V$3&lt;0,0,N(INDEX('CURVA PREVISION'!$A$1:$KZ$3000,$C22,10+3*MIN(V$3,$D$2-1)))))</f>
        <v/>
      </c>
      <c r="W22" s="123">
        <f>IF(OR($C22="",$B$2="",$D$2=0),0,IF(W$3&lt;0,0,N(INDEX('CURVA PREVISION'!$A$1:$KZ$3000,$C22,10+3*MIN(W$3,$D$2-1)))))</f>
        <v/>
      </c>
      <c r="X22" s="123">
        <f>IF(OR($C22="",$B$2="",$D$2=0),0,IF(X$3&lt;0,0,N(INDEX('CURVA PREVISION'!$A$1:$KZ$3000,$C22,10+3*MIN(X$3,$D$2-1)))))</f>
        <v/>
      </c>
      <c r="Y22" s="123">
        <f>IF(OR($C22="",$B$2="",$D$2=0),0,IF(Y$3&lt;0,0,N(INDEX('CURVA PREVISION'!$A$1:$KZ$3000,$C22,10+3*MIN(Y$3,$D$2-1)))))</f>
        <v/>
      </c>
      <c r="Z22" s="123">
        <f>IF(OR($C22="",$B$2="",$D$2=0),0,IF(Z$3&lt;0,0,N(INDEX('CURVA PREVISION'!$A$1:$KZ$3000,$C22,10+3*MIN(Z$3,$D$2-1)))))</f>
        <v/>
      </c>
      <c r="AA22" s="123">
        <f>IF(OR($C22="",$B$2="",$D$2=0),0,IF(AA$3&lt;0,0,N(INDEX('CURVA PREVISION'!$A$1:$KZ$3000,$C22,10+3*MIN(AA$3,$D$2-1)))))</f>
        <v/>
      </c>
      <c r="AB22" s="123">
        <f>IF(OR($C22="",$B$2="",$D$2=0),0,IF(AB$3&lt;0,0,N(INDEX('CURVA PREVISION'!$A$1:$KZ$3000,$C22,10+3*MIN(AB$3,$D$2-1)))))</f>
        <v/>
      </c>
      <c r="AC22" s="123">
        <f>IF(OR($C22="",$B$2="",$D$2=0),0,IF(AC$3&lt;0,0,N(INDEX('CURVA PREVISION'!$A$1:$KZ$3000,$C22,10+3*MIN(AC$3,$D$2-1)))))</f>
        <v/>
      </c>
      <c r="AD22" s="123">
        <f>IF(OR($C22="",$B$2="",$D$2=0),0,IF(AD$3&lt;0,0,N(INDEX('CURVA PREVISION'!$A$1:$KZ$3000,$C22,10+3*MIN(AD$3,$D$2-1)))))</f>
        <v/>
      </c>
      <c r="AE22" s="123">
        <f>IF(OR($C22="",$B$2="",$D$2=0),0,IF(AE$3&lt;0,0,N(INDEX('CURVA PREVISION'!$A$1:$KZ$3000,$C22,10+3*MIN(AE$3,$D$2-1)))))</f>
        <v/>
      </c>
      <c r="AF22" s="123">
        <f>IF(OR($C22="",$B$2="",$D$2=0),0,IF(AF$3&lt;0,0,N(INDEX('CURVA PREVISION'!$A$1:$KZ$3000,$C22,10+3*MIN(AF$3,$D$2-1)))))</f>
        <v/>
      </c>
      <c r="AG22" s="123">
        <f>IF(OR($C22="",$B$2="",$D$2=0),0,IF(AG$3&lt;0,0,N(INDEX('CURVA PREVISION'!$A$1:$KZ$3000,$C22,10+3*MIN(AG$3,$D$2-1)))))</f>
        <v/>
      </c>
      <c r="AH22" s="123">
        <f>IF(OR($C22="",$B$2="",$D$2=0),0,IF(AH$3&lt;0,0,N(INDEX('CURVA PREVISION'!$A$1:$KZ$3000,$C22,10+3*MIN(AH$3,$D$2-1)))))</f>
        <v/>
      </c>
      <c r="AI22" s="123">
        <f>IF(OR($C22="",$B$2="",$D$2=0),0,IF(AI$3&lt;0,0,N(INDEX('CURVA PREVISION'!$A$1:$KZ$3000,$C22,10+3*MIN(AI$3,$D$2-1)))))</f>
        <v/>
      </c>
      <c r="AJ22" s="123">
        <f>IF(OR($C22="",$B$2="",$D$2=0),0,IF(AJ$3&lt;0,0,N(INDEX('CURVA PREVISION'!$A$1:$KZ$3000,$C22,10+3*MIN(AJ$3,$D$2-1)))))</f>
        <v/>
      </c>
      <c r="AK22" s="123">
        <f>IF(OR($C22="",$B$2="",$D$2=0),0,IF(AK$3&lt;0,0,N(INDEX('CURVA PREVISION'!$A$1:$KZ$3000,$C22,10+3*MIN(AK$3,$D$2-1)))))</f>
        <v/>
      </c>
      <c r="AL22" s="123">
        <f>IF(OR($C22="",$B$2="",$D$2=0),0,IF(AL$3&lt;0,0,N(INDEX('CURVA PREVISION'!$A$1:$KZ$3000,$C22,10+3*MIN(AL$3,$D$2-1)))))</f>
        <v/>
      </c>
      <c r="AM22" s="123">
        <f>IF(OR($C22="",$B$2="",$D$2=0),0,IF(AM$3&lt;0,0,N(INDEX('CURVA PREVISION'!$A$1:$KZ$3000,$C22,10+3*MIN(AM$3,$D$2-1)))))</f>
        <v/>
      </c>
      <c r="AN22" s="123">
        <f>IF(OR($C22="",$B$2="",$D$2=0),0,IF(AN$3&lt;0,0,N(INDEX('CURVA PREVISION'!$A$1:$KZ$3000,$C22,10+3*MIN(AN$3,$D$2-1)))))</f>
        <v/>
      </c>
      <c r="AO22" s="123">
        <f>IF(OR($C22="",$B$2="",$D$2=0),0,IF(AO$3&lt;0,0,N(INDEX('CURVA PREVISION'!$A$1:$KZ$3000,$C22,10+3*MIN(AO$3,$D$2-1)))))</f>
        <v/>
      </c>
      <c r="AP22" s="123">
        <f>IF(OR($C22="",$B$2="",$D$2=0),0,IF(AP$3&lt;0,0,N(INDEX('CURVA PREVISION'!$A$1:$KZ$3000,$C22,10+3*MIN(AP$3,$D$2-1)))))</f>
        <v/>
      </c>
      <c r="AQ22" s="123">
        <f>IF(OR($C22="",$B$2="",$D$2=0),0,IF(AQ$3&lt;0,0,N(INDEX('CURVA PREVISION'!$A$1:$KZ$3000,$C22,10+3*MIN(AQ$3,$D$2-1)))))</f>
        <v/>
      </c>
      <c r="AR22" s="123">
        <f>IF(OR($C22="",$B$2="",$D$2=0),0,IF(AR$3&lt;0,0,N(INDEX('CURVA PREVISION'!$A$1:$KZ$3000,$C22,10+3*MIN(AR$3,$D$2-1)))))</f>
        <v/>
      </c>
      <c r="AS22" s="123">
        <f>IF(OR($C22="",$B$2="",$D$2=0),0,IF(AS$3&lt;0,0,N(INDEX('CURVA PREVISION'!$A$1:$KZ$3000,$C22,10+3*MIN(AS$3,$D$2-1)))))</f>
        <v/>
      </c>
      <c r="AT22" s="123">
        <f>IF(OR($C22="",$B$2="",$D$2=0),0,IF(AT$3&lt;0,0,N(INDEX('CURVA PREVISION'!$A$1:$KZ$3000,$C22,10+3*MIN(AT$3,$D$2-1)))))</f>
        <v/>
      </c>
      <c r="AU22" s="123">
        <f>IF(OR($C22="",$B$2="",$D$2=0),0,IF(AU$3&lt;0,0,N(INDEX('CURVA PREVISION'!$A$1:$KZ$3000,$C22,10+3*MIN(AU$3,$D$2-1)))))</f>
        <v/>
      </c>
      <c r="AV22" s="123">
        <f>IF(OR($C22="",$B$2="",$D$2=0),0,IF(AV$3&lt;0,0,N(INDEX('CURVA PREVISION'!$A$1:$KZ$3000,$C22,10+3*MIN(AV$3,$D$2-1)))))</f>
        <v/>
      </c>
      <c r="AW22" s="123">
        <f>IF(OR($C22="",$B$2="",$D$2=0),0,IF(AW$3&lt;0,0,N(INDEX('CURVA PREVISION'!$A$1:$KZ$3000,$C22,10+3*MIN(AW$3,$D$2-1)))))</f>
        <v/>
      </c>
      <c r="AX22" s="123">
        <f>IF(OR($C22="",$B$2="",$D$2=0),0,IF(AX$3&lt;0,0,N(INDEX('CURVA PREVISION'!$A$1:$KZ$3000,$C22,10+3*MIN(AX$3,$D$2-1)))))</f>
        <v/>
      </c>
      <c r="AY22" s="123">
        <f>IF(OR($C22="",$B$2="",$D$2=0),0,IF(AY$3&lt;0,0,N(INDEX('CURVA PREVISION'!$A$1:$KZ$3000,$C22,10+3*MIN(AY$3,$D$2-1)))))</f>
        <v/>
      </c>
      <c r="AZ22" s="123">
        <f>IF(OR($C22="",$B$2="",$D$2=0),0,IF(AZ$3&lt;0,0,N(INDEX('CURVA PREVISION'!$A$1:$KZ$3000,$C22,10+3*MIN(AZ$3,$D$2-1)))))</f>
        <v/>
      </c>
      <c r="BA22" s="123">
        <f>IF(OR($C22="",$B$2="",$D$2=0),0,IF(BA$3&lt;0,0,N(INDEX('CURVA PREVISION'!$A$1:$KZ$3000,$C22,10+3*MIN(BA$3,$D$2-1)))))</f>
        <v/>
      </c>
      <c r="BB22" s="123">
        <f>IF(OR($C22="",$B$2="",$D$2=0),0,IF(BB$3&lt;0,0,N(INDEX('CURVA PREVISION'!$A$1:$KZ$3000,$C22,10+3*MIN(BB$3,$D$2-1)))))</f>
        <v/>
      </c>
      <c r="BC22" s="123">
        <f>IF(OR($C22="",$B$2="",$D$2=0),0,IF(BC$3&lt;0,0,N(INDEX('CURVA PREVISION'!$A$1:$KZ$3000,$C22,10+3*MIN(BC$3,$D$2-1)))))</f>
        <v/>
      </c>
      <c r="BD22" s="123">
        <f>IF(OR($C22="",$B$2="",$D$2=0),0,IF(BD$3&lt;0,0,N(INDEX('CURVA PREVISION'!$A$1:$KZ$3000,$C22,10+3*MIN(BD$3,$D$2-1)))))</f>
        <v/>
      </c>
      <c r="BE22" s="123">
        <f>IF(OR($C22="",$B$2="",$D$2=0),0,IF(BE$3&lt;0,0,N(INDEX('CURVA PREVISION'!$A$1:$KZ$3000,$C22,10+3*MIN(BE$3,$D$2-1)))))</f>
        <v/>
      </c>
      <c r="BF22" s="123">
        <f>IF(OR($C22="",$B$2="",$D$2=0),0,IF(BF$3&lt;0,0,N(INDEX('CURVA PREVISION'!$A$1:$KZ$3000,$C22,10+3*MIN(BF$3,$D$2-1)))))</f>
        <v/>
      </c>
      <c r="BG22" s="123">
        <f>IF(OR($C22="",$B$2="",$D$2=0),0,IF(BG$3&lt;0,0,N(INDEX('CURVA PREVISION'!$A$1:$KZ$3000,$C22,10+3*MIN(BG$3,$D$2-1)))))</f>
        <v/>
      </c>
      <c r="BH22" s="123">
        <f>IF(OR($C22="",$B$2="",$D$2=0),0,IF(BH$3&lt;0,0,N(INDEX('CURVA PREVISION'!$A$1:$KZ$3000,$C22,10+3*MIN(BH$3,$D$2-1)))))</f>
        <v/>
      </c>
      <c r="BI22" s="123">
        <f>IF(OR($C22="",$B$2="",$D$2=0),0,IF(BI$3&lt;0,0,N(INDEX('CURVA PREVISION'!$A$1:$KZ$3000,$C22,10+3*MIN(BI$3,$D$2-1)))))</f>
        <v/>
      </c>
      <c r="BJ22" s="123">
        <f>IF(OR($C22="",$B$2="",$D$2=0),0,IF(BJ$3&lt;0,0,N(INDEX('CURVA PREVISION'!$A$1:$KZ$3000,$C22,10+3*MIN(BJ$3,$D$2-1)))))</f>
        <v/>
      </c>
      <c r="BK22" s="123">
        <f>IF(OR($C22="",$B$2="",$D$2=0),0,IF(BK$3&lt;0,0,N(INDEX('CURVA PREVISION'!$A$1:$KZ$3000,$C22,10+3*MIN(BK$3,$D$2-1)))))</f>
        <v/>
      </c>
      <c r="BL22" s="123">
        <f>IF(OR($C22="",$B$2="",$D$2=0),0,IF(BL$3&lt;0,0,N(INDEX('CURVA PREVISION'!$A$1:$KZ$3000,$C22,10+3*MIN(BL$3,$D$2-1)))))</f>
        <v/>
      </c>
      <c r="BM22" s="123">
        <f>IF(OR($C22="",$B$2="",$D$2=0),0,IF(BM$3&lt;0,0,N(INDEX('CURVA PREVISION'!$A$1:$KZ$3000,$C22,10+3*MIN(BM$3,$D$2-1)))))</f>
        <v/>
      </c>
      <c r="BN22" s="123">
        <f>IF(OR($C22="",$B$2="",$D$2=0),0,IF(BN$3&lt;0,0,N(INDEX('CURVA PREVISION'!$A$1:$KZ$3000,$C22,10+3*MIN(BN$3,$D$2-1)))))</f>
        <v/>
      </c>
      <c r="BO22" s="123">
        <f>IF(OR($C22="",$B$2="",$D$2=0),0,IF(BO$3&lt;0,0,N(INDEX('CURVA PREVISION'!$A$1:$KZ$3000,$C22,10+3*MIN(BO$3,$D$2-1)))))</f>
        <v/>
      </c>
      <c r="BP22" s="123">
        <f>IF(OR($C22="",$B$2="",$D$2=0),0,IF(BP$3&lt;0,0,N(INDEX('CURVA PREVISION'!$A$1:$KZ$3000,$C22,10+3*MIN(BP$3,$D$2-1)))))</f>
        <v/>
      </c>
      <c r="BQ22" s="123">
        <f>IF(OR($C22="",$B$2="",$D$2=0),0,IF(BQ$3&lt;0,0,N(INDEX('CURVA PREVISION'!$A$1:$KZ$3000,$C22,10+3*MIN(BQ$3,$D$2-1)))))</f>
        <v/>
      </c>
      <c r="BR22" s="123">
        <f>IF(OR($C22="",$B$2="",$D$2=0),0,IF(BR$3&lt;0,0,N(INDEX('CURVA PREVISION'!$A$1:$KZ$3000,$C22,10+3*MIN(BR$3,$D$2-1)))))</f>
        <v/>
      </c>
      <c r="BS22" s="123">
        <f>IF(OR($C22="",$B$2="",$D$2=0),0,IF(BS$3&lt;0,0,N(INDEX('CURVA PREVISION'!$A$1:$KZ$3000,$C22,10+3*MIN(BS$3,$D$2-1)))))</f>
        <v/>
      </c>
      <c r="BT22" s="123">
        <f>IF(OR($C22="",$B$2="",$D$2=0),0,IF(BT$3&lt;0,0,N(INDEX('CURVA PREVISION'!$A$1:$KZ$3000,$C22,10+3*MIN(BT$3,$D$2-1)))))</f>
        <v/>
      </c>
      <c r="BU22" s="123">
        <f>IF(OR($C22="",$B$2="",$D$2=0),0,IF(BU$3&lt;0,0,N(INDEX('CURVA PREVISION'!$A$1:$KZ$3000,$C22,10+3*MIN(BU$3,$D$2-1)))))</f>
        <v/>
      </c>
      <c r="BV22" s="123">
        <f>IF(OR($C22="",$B$2="",$D$2=0),0,IF(BV$3&lt;0,0,N(INDEX('CURVA PREVISION'!$A$1:$KZ$3000,$C22,10+3*MIN(BV$3,$D$2-1)))))</f>
        <v/>
      </c>
      <c r="BW22" s="123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70">
        <f>IFERROR(MATCH(A23,'CURVA PREVISION'!$B$1:$B$3000,0),"")</f>
        <v/>
      </c>
      <c r="D23" s="123">
        <f>IF(OR($C23="",$B$2="",$D$2=0),0,IF(D$3&lt;0,0,N(INDEX('CURVA PREVISION'!$A$1:$KZ$3000,$C23,10+3*MIN(D$3,$D$2-1)))))</f>
        <v/>
      </c>
      <c r="E23" s="123">
        <f>IF(OR($C23="",$B$2="",$D$2=0),0,IF(E$3&lt;0,0,N(INDEX('CURVA PREVISION'!$A$1:$KZ$3000,$C23,10+3*MIN(E$3,$D$2-1)))))</f>
        <v/>
      </c>
      <c r="F23" s="123">
        <f>IF(OR($C23="",$B$2="",$D$2=0),0,IF(F$3&lt;0,0,N(INDEX('CURVA PREVISION'!$A$1:$KZ$3000,$C23,10+3*MIN(F$3,$D$2-1)))))</f>
        <v/>
      </c>
      <c r="G23" s="123">
        <f>IF(OR($C23="",$B$2="",$D$2=0),0,IF(G$3&lt;0,0,N(INDEX('CURVA PREVISION'!$A$1:$KZ$3000,$C23,10+3*MIN(G$3,$D$2-1)))))</f>
        <v/>
      </c>
      <c r="H23" s="123">
        <f>IF(OR($C23="",$B$2="",$D$2=0),0,IF(H$3&lt;0,0,N(INDEX('CURVA PREVISION'!$A$1:$KZ$3000,$C23,10+3*MIN(H$3,$D$2-1)))))</f>
        <v/>
      </c>
      <c r="I23" s="123">
        <f>IF(OR($C23="",$B$2="",$D$2=0),0,IF(I$3&lt;0,0,N(INDEX('CURVA PREVISION'!$A$1:$KZ$3000,$C23,10+3*MIN(I$3,$D$2-1)))))</f>
        <v/>
      </c>
      <c r="J23" s="123">
        <f>IF(OR($C23="",$B$2="",$D$2=0),0,IF(J$3&lt;0,0,N(INDEX('CURVA PREVISION'!$A$1:$KZ$3000,$C23,10+3*MIN(J$3,$D$2-1)))))</f>
        <v/>
      </c>
      <c r="K23" s="123">
        <f>IF(OR($C23="",$B$2="",$D$2=0),0,IF(K$3&lt;0,0,N(INDEX('CURVA PREVISION'!$A$1:$KZ$3000,$C23,10+3*MIN(K$3,$D$2-1)))))</f>
        <v/>
      </c>
      <c r="L23" s="123">
        <f>IF(OR($C23="",$B$2="",$D$2=0),0,IF(L$3&lt;0,0,N(INDEX('CURVA PREVISION'!$A$1:$KZ$3000,$C23,10+3*MIN(L$3,$D$2-1)))))</f>
        <v/>
      </c>
      <c r="M23" s="123">
        <f>IF(OR($C23="",$B$2="",$D$2=0),0,IF(M$3&lt;0,0,N(INDEX('CURVA PREVISION'!$A$1:$KZ$3000,$C23,10+3*MIN(M$3,$D$2-1)))))</f>
        <v/>
      </c>
      <c r="N23" s="123">
        <f>IF(OR($C23="",$B$2="",$D$2=0),0,IF(N$3&lt;0,0,N(INDEX('CURVA PREVISION'!$A$1:$KZ$3000,$C23,10+3*MIN(N$3,$D$2-1)))))</f>
        <v/>
      </c>
      <c r="O23" s="123">
        <f>IF(OR($C23="",$B$2="",$D$2=0),0,IF(O$3&lt;0,0,N(INDEX('CURVA PREVISION'!$A$1:$KZ$3000,$C23,10+3*MIN(O$3,$D$2-1)))))</f>
        <v/>
      </c>
      <c r="P23" s="123">
        <f>IF(OR($C23="",$B$2="",$D$2=0),0,IF(P$3&lt;0,0,N(INDEX('CURVA PREVISION'!$A$1:$KZ$3000,$C23,10+3*MIN(P$3,$D$2-1)))))</f>
        <v/>
      </c>
      <c r="Q23" s="123">
        <f>IF(OR($C23="",$B$2="",$D$2=0),0,IF(Q$3&lt;0,0,N(INDEX('CURVA PREVISION'!$A$1:$KZ$3000,$C23,10+3*MIN(Q$3,$D$2-1)))))</f>
        <v/>
      </c>
      <c r="R23" s="123">
        <f>IF(OR($C23="",$B$2="",$D$2=0),0,IF(R$3&lt;0,0,N(INDEX('CURVA PREVISION'!$A$1:$KZ$3000,$C23,10+3*MIN(R$3,$D$2-1)))))</f>
        <v/>
      </c>
      <c r="S23" s="123">
        <f>IF(OR($C23="",$B$2="",$D$2=0),0,IF(S$3&lt;0,0,N(INDEX('CURVA PREVISION'!$A$1:$KZ$3000,$C23,10+3*MIN(S$3,$D$2-1)))))</f>
        <v/>
      </c>
      <c r="T23" s="123">
        <f>IF(OR($C23="",$B$2="",$D$2=0),0,IF(T$3&lt;0,0,N(INDEX('CURVA PREVISION'!$A$1:$KZ$3000,$C23,10+3*MIN(T$3,$D$2-1)))))</f>
        <v/>
      </c>
      <c r="U23" s="123">
        <f>IF(OR($C23="",$B$2="",$D$2=0),0,IF(U$3&lt;0,0,N(INDEX('CURVA PREVISION'!$A$1:$KZ$3000,$C23,10+3*MIN(U$3,$D$2-1)))))</f>
        <v/>
      </c>
      <c r="V23" s="123">
        <f>IF(OR($C23="",$B$2="",$D$2=0),0,IF(V$3&lt;0,0,N(INDEX('CURVA PREVISION'!$A$1:$KZ$3000,$C23,10+3*MIN(V$3,$D$2-1)))))</f>
        <v/>
      </c>
      <c r="W23" s="123">
        <f>IF(OR($C23="",$B$2="",$D$2=0),0,IF(W$3&lt;0,0,N(INDEX('CURVA PREVISION'!$A$1:$KZ$3000,$C23,10+3*MIN(W$3,$D$2-1)))))</f>
        <v/>
      </c>
      <c r="X23" s="123">
        <f>IF(OR($C23="",$B$2="",$D$2=0),0,IF(X$3&lt;0,0,N(INDEX('CURVA PREVISION'!$A$1:$KZ$3000,$C23,10+3*MIN(X$3,$D$2-1)))))</f>
        <v/>
      </c>
      <c r="Y23" s="123">
        <f>IF(OR($C23="",$B$2="",$D$2=0),0,IF(Y$3&lt;0,0,N(INDEX('CURVA PREVISION'!$A$1:$KZ$3000,$C23,10+3*MIN(Y$3,$D$2-1)))))</f>
        <v/>
      </c>
      <c r="Z23" s="123">
        <f>IF(OR($C23="",$B$2="",$D$2=0),0,IF(Z$3&lt;0,0,N(INDEX('CURVA PREVISION'!$A$1:$KZ$3000,$C23,10+3*MIN(Z$3,$D$2-1)))))</f>
        <v/>
      </c>
      <c r="AA23" s="123">
        <f>IF(OR($C23="",$B$2="",$D$2=0),0,IF(AA$3&lt;0,0,N(INDEX('CURVA PREVISION'!$A$1:$KZ$3000,$C23,10+3*MIN(AA$3,$D$2-1)))))</f>
        <v/>
      </c>
      <c r="AB23" s="123">
        <f>IF(OR($C23="",$B$2="",$D$2=0),0,IF(AB$3&lt;0,0,N(INDEX('CURVA PREVISION'!$A$1:$KZ$3000,$C23,10+3*MIN(AB$3,$D$2-1)))))</f>
        <v/>
      </c>
      <c r="AC23" s="123">
        <f>IF(OR($C23="",$B$2="",$D$2=0),0,IF(AC$3&lt;0,0,N(INDEX('CURVA PREVISION'!$A$1:$KZ$3000,$C23,10+3*MIN(AC$3,$D$2-1)))))</f>
        <v/>
      </c>
      <c r="AD23" s="123">
        <f>IF(OR($C23="",$B$2="",$D$2=0),0,IF(AD$3&lt;0,0,N(INDEX('CURVA PREVISION'!$A$1:$KZ$3000,$C23,10+3*MIN(AD$3,$D$2-1)))))</f>
        <v/>
      </c>
      <c r="AE23" s="123">
        <f>IF(OR($C23="",$B$2="",$D$2=0),0,IF(AE$3&lt;0,0,N(INDEX('CURVA PREVISION'!$A$1:$KZ$3000,$C23,10+3*MIN(AE$3,$D$2-1)))))</f>
        <v/>
      </c>
      <c r="AF23" s="123">
        <f>IF(OR($C23="",$B$2="",$D$2=0),0,IF(AF$3&lt;0,0,N(INDEX('CURVA PREVISION'!$A$1:$KZ$3000,$C23,10+3*MIN(AF$3,$D$2-1)))))</f>
        <v/>
      </c>
      <c r="AG23" s="123">
        <f>IF(OR($C23="",$B$2="",$D$2=0),0,IF(AG$3&lt;0,0,N(INDEX('CURVA PREVISION'!$A$1:$KZ$3000,$C23,10+3*MIN(AG$3,$D$2-1)))))</f>
        <v/>
      </c>
      <c r="AH23" s="123">
        <f>IF(OR($C23="",$B$2="",$D$2=0),0,IF(AH$3&lt;0,0,N(INDEX('CURVA PREVISION'!$A$1:$KZ$3000,$C23,10+3*MIN(AH$3,$D$2-1)))))</f>
        <v/>
      </c>
      <c r="AI23" s="123">
        <f>IF(OR($C23="",$B$2="",$D$2=0),0,IF(AI$3&lt;0,0,N(INDEX('CURVA PREVISION'!$A$1:$KZ$3000,$C23,10+3*MIN(AI$3,$D$2-1)))))</f>
        <v/>
      </c>
      <c r="AJ23" s="123">
        <f>IF(OR($C23="",$B$2="",$D$2=0),0,IF(AJ$3&lt;0,0,N(INDEX('CURVA PREVISION'!$A$1:$KZ$3000,$C23,10+3*MIN(AJ$3,$D$2-1)))))</f>
        <v/>
      </c>
      <c r="AK23" s="123">
        <f>IF(OR($C23="",$B$2="",$D$2=0),0,IF(AK$3&lt;0,0,N(INDEX('CURVA PREVISION'!$A$1:$KZ$3000,$C23,10+3*MIN(AK$3,$D$2-1)))))</f>
        <v/>
      </c>
      <c r="AL23" s="123">
        <f>IF(OR($C23="",$B$2="",$D$2=0),0,IF(AL$3&lt;0,0,N(INDEX('CURVA PREVISION'!$A$1:$KZ$3000,$C23,10+3*MIN(AL$3,$D$2-1)))))</f>
        <v/>
      </c>
      <c r="AM23" s="123">
        <f>IF(OR($C23="",$B$2="",$D$2=0),0,IF(AM$3&lt;0,0,N(INDEX('CURVA PREVISION'!$A$1:$KZ$3000,$C23,10+3*MIN(AM$3,$D$2-1)))))</f>
        <v/>
      </c>
      <c r="AN23" s="123">
        <f>IF(OR($C23="",$B$2="",$D$2=0),0,IF(AN$3&lt;0,0,N(INDEX('CURVA PREVISION'!$A$1:$KZ$3000,$C23,10+3*MIN(AN$3,$D$2-1)))))</f>
        <v/>
      </c>
      <c r="AO23" s="123">
        <f>IF(OR($C23="",$B$2="",$D$2=0),0,IF(AO$3&lt;0,0,N(INDEX('CURVA PREVISION'!$A$1:$KZ$3000,$C23,10+3*MIN(AO$3,$D$2-1)))))</f>
        <v/>
      </c>
      <c r="AP23" s="123">
        <f>IF(OR($C23="",$B$2="",$D$2=0),0,IF(AP$3&lt;0,0,N(INDEX('CURVA PREVISION'!$A$1:$KZ$3000,$C23,10+3*MIN(AP$3,$D$2-1)))))</f>
        <v/>
      </c>
      <c r="AQ23" s="123">
        <f>IF(OR($C23="",$B$2="",$D$2=0),0,IF(AQ$3&lt;0,0,N(INDEX('CURVA PREVISION'!$A$1:$KZ$3000,$C23,10+3*MIN(AQ$3,$D$2-1)))))</f>
        <v/>
      </c>
      <c r="AR23" s="123">
        <f>IF(OR($C23="",$B$2="",$D$2=0),0,IF(AR$3&lt;0,0,N(INDEX('CURVA PREVISION'!$A$1:$KZ$3000,$C23,10+3*MIN(AR$3,$D$2-1)))))</f>
        <v/>
      </c>
      <c r="AS23" s="123">
        <f>IF(OR($C23="",$B$2="",$D$2=0),0,IF(AS$3&lt;0,0,N(INDEX('CURVA PREVISION'!$A$1:$KZ$3000,$C23,10+3*MIN(AS$3,$D$2-1)))))</f>
        <v/>
      </c>
      <c r="AT23" s="123">
        <f>IF(OR($C23="",$B$2="",$D$2=0),0,IF(AT$3&lt;0,0,N(INDEX('CURVA PREVISION'!$A$1:$KZ$3000,$C23,10+3*MIN(AT$3,$D$2-1)))))</f>
        <v/>
      </c>
      <c r="AU23" s="123">
        <f>IF(OR($C23="",$B$2="",$D$2=0),0,IF(AU$3&lt;0,0,N(INDEX('CURVA PREVISION'!$A$1:$KZ$3000,$C23,10+3*MIN(AU$3,$D$2-1)))))</f>
        <v/>
      </c>
      <c r="AV23" s="123">
        <f>IF(OR($C23="",$B$2="",$D$2=0),0,IF(AV$3&lt;0,0,N(INDEX('CURVA PREVISION'!$A$1:$KZ$3000,$C23,10+3*MIN(AV$3,$D$2-1)))))</f>
        <v/>
      </c>
      <c r="AW23" s="123">
        <f>IF(OR($C23="",$B$2="",$D$2=0),0,IF(AW$3&lt;0,0,N(INDEX('CURVA PREVISION'!$A$1:$KZ$3000,$C23,10+3*MIN(AW$3,$D$2-1)))))</f>
        <v/>
      </c>
      <c r="AX23" s="123">
        <f>IF(OR($C23="",$B$2="",$D$2=0),0,IF(AX$3&lt;0,0,N(INDEX('CURVA PREVISION'!$A$1:$KZ$3000,$C23,10+3*MIN(AX$3,$D$2-1)))))</f>
        <v/>
      </c>
      <c r="AY23" s="123">
        <f>IF(OR($C23="",$B$2="",$D$2=0),0,IF(AY$3&lt;0,0,N(INDEX('CURVA PREVISION'!$A$1:$KZ$3000,$C23,10+3*MIN(AY$3,$D$2-1)))))</f>
        <v/>
      </c>
      <c r="AZ23" s="123">
        <f>IF(OR($C23="",$B$2="",$D$2=0),0,IF(AZ$3&lt;0,0,N(INDEX('CURVA PREVISION'!$A$1:$KZ$3000,$C23,10+3*MIN(AZ$3,$D$2-1)))))</f>
        <v/>
      </c>
      <c r="BA23" s="123">
        <f>IF(OR($C23="",$B$2="",$D$2=0),0,IF(BA$3&lt;0,0,N(INDEX('CURVA PREVISION'!$A$1:$KZ$3000,$C23,10+3*MIN(BA$3,$D$2-1)))))</f>
        <v/>
      </c>
      <c r="BB23" s="123">
        <f>IF(OR($C23="",$B$2="",$D$2=0),0,IF(BB$3&lt;0,0,N(INDEX('CURVA PREVISION'!$A$1:$KZ$3000,$C23,10+3*MIN(BB$3,$D$2-1)))))</f>
        <v/>
      </c>
      <c r="BC23" s="123">
        <f>IF(OR($C23="",$B$2="",$D$2=0),0,IF(BC$3&lt;0,0,N(INDEX('CURVA PREVISION'!$A$1:$KZ$3000,$C23,10+3*MIN(BC$3,$D$2-1)))))</f>
        <v/>
      </c>
      <c r="BD23" s="123">
        <f>IF(OR($C23="",$B$2="",$D$2=0),0,IF(BD$3&lt;0,0,N(INDEX('CURVA PREVISION'!$A$1:$KZ$3000,$C23,10+3*MIN(BD$3,$D$2-1)))))</f>
        <v/>
      </c>
      <c r="BE23" s="123">
        <f>IF(OR($C23="",$B$2="",$D$2=0),0,IF(BE$3&lt;0,0,N(INDEX('CURVA PREVISION'!$A$1:$KZ$3000,$C23,10+3*MIN(BE$3,$D$2-1)))))</f>
        <v/>
      </c>
      <c r="BF23" s="123">
        <f>IF(OR($C23="",$B$2="",$D$2=0),0,IF(BF$3&lt;0,0,N(INDEX('CURVA PREVISION'!$A$1:$KZ$3000,$C23,10+3*MIN(BF$3,$D$2-1)))))</f>
        <v/>
      </c>
      <c r="BG23" s="123">
        <f>IF(OR($C23="",$B$2="",$D$2=0),0,IF(BG$3&lt;0,0,N(INDEX('CURVA PREVISION'!$A$1:$KZ$3000,$C23,10+3*MIN(BG$3,$D$2-1)))))</f>
        <v/>
      </c>
      <c r="BH23" s="123">
        <f>IF(OR($C23="",$B$2="",$D$2=0),0,IF(BH$3&lt;0,0,N(INDEX('CURVA PREVISION'!$A$1:$KZ$3000,$C23,10+3*MIN(BH$3,$D$2-1)))))</f>
        <v/>
      </c>
      <c r="BI23" s="123">
        <f>IF(OR($C23="",$B$2="",$D$2=0),0,IF(BI$3&lt;0,0,N(INDEX('CURVA PREVISION'!$A$1:$KZ$3000,$C23,10+3*MIN(BI$3,$D$2-1)))))</f>
        <v/>
      </c>
      <c r="BJ23" s="123">
        <f>IF(OR($C23="",$B$2="",$D$2=0),0,IF(BJ$3&lt;0,0,N(INDEX('CURVA PREVISION'!$A$1:$KZ$3000,$C23,10+3*MIN(BJ$3,$D$2-1)))))</f>
        <v/>
      </c>
      <c r="BK23" s="123">
        <f>IF(OR($C23="",$B$2="",$D$2=0),0,IF(BK$3&lt;0,0,N(INDEX('CURVA PREVISION'!$A$1:$KZ$3000,$C23,10+3*MIN(BK$3,$D$2-1)))))</f>
        <v/>
      </c>
      <c r="BL23" s="123">
        <f>IF(OR($C23="",$B$2="",$D$2=0),0,IF(BL$3&lt;0,0,N(INDEX('CURVA PREVISION'!$A$1:$KZ$3000,$C23,10+3*MIN(BL$3,$D$2-1)))))</f>
        <v/>
      </c>
      <c r="BM23" s="123">
        <f>IF(OR($C23="",$B$2="",$D$2=0),0,IF(BM$3&lt;0,0,N(INDEX('CURVA PREVISION'!$A$1:$KZ$3000,$C23,10+3*MIN(BM$3,$D$2-1)))))</f>
        <v/>
      </c>
      <c r="BN23" s="123">
        <f>IF(OR($C23="",$B$2="",$D$2=0),0,IF(BN$3&lt;0,0,N(INDEX('CURVA PREVISION'!$A$1:$KZ$3000,$C23,10+3*MIN(BN$3,$D$2-1)))))</f>
        <v/>
      </c>
      <c r="BO23" s="123">
        <f>IF(OR($C23="",$B$2="",$D$2=0),0,IF(BO$3&lt;0,0,N(INDEX('CURVA PREVISION'!$A$1:$KZ$3000,$C23,10+3*MIN(BO$3,$D$2-1)))))</f>
        <v/>
      </c>
      <c r="BP23" s="123">
        <f>IF(OR($C23="",$B$2="",$D$2=0),0,IF(BP$3&lt;0,0,N(INDEX('CURVA PREVISION'!$A$1:$KZ$3000,$C23,10+3*MIN(BP$3,$D$2-1)))))</f>
        <v/>
      </c>
      <c r="BQ23" s="123">
        <f>IF(OR($C23="",$B$2="",$D$2=0),0,IF(BQ$3&lt;0,0,N(INDEX('CURVA PREVISION'!$A$1:$KZ$3000,$C23,10+3*MIN(BQ$3,$D$2-1)))))</f>
        <v/>
      </c>
      <c r="BR23" s="123">
        <f>IF(OR($C23="",$B$2="",$D$2=0),0,IF(BR$3&lt;0,0,N(INDEX('CURVA PREVISION'!$A$1:$KZ$3000,$C23,10+3*MIN(BR$3,$D$2-1)))))</f>
        <v/>
      </c>
      <c r="BS23" s="123">
        <f>IF(OR($C23="",$B$2="",$D$2=0),0,IF(BS$3&lt;0,0,N(INDEX('CURVA PREVISION'!$A$1:$KZ$3000,$C23,10+3*MIN(BS$3,$D$2-1)))))</f>
        <v/>
      </c>
      <c r="BT23" s="123">
        <f>IF(OR($C23="",$B$2="",$D$2=0),0,IF(BT$3&lt;0,0,N(INDEX('CURVA PREVISION'!$A$1:$KZ$3000,$C23,10+3*MIN(BT$3,$D$2-1)))))</f>
        <v/>
      </c>
      <c r="BU23" s="123">
        <f>IF(OR($C23="",$B$2="",$D$2=0),0,IF(BU$3&lt;0,0,N(INDEX('CURVA PREVISION'!$A$1:$KZ$3000,$C23,10+3*MIN(BU$3,$D$2-1)))))</f>
        <v/>
      </c>
      <c r="BV23" s="123">
        <f>IF(OR($C23="",$B$2="",$D$2=0),0,IF(BV$3&lt;0,0,N(INDEX('CURVA PREVISION'!$A$1:$KZ$3000,$C23,10+3*MIN(BV$3,$D$2-1)))))</f>
        <v/>
      </c>
      <c r="BW23" s="123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70">
        <f>IFERROR(MATCH(A24,'CURVA PREVISION'!$B$1:$B$3000,0),"")</f>
        <v/>
      </c>
      <c r="D24" s="123">
        <f>IF(OR($C24="",$B$2="",$D$2=0),0,IF(D$3&lt;0,0,N(INDEX('CURVA PREVISION'!$A$1:$KZ$3000,$C24,10+3*MIN(D$3,$D$2-1)))))</f>
        <v/>
      </c>
      <c r="E24" s="123">
        <f>IF(OR($C24="",$B$2="",$D$2=0),0,IF(E$3&lt;0,0,N(INDEX('CURVA PREVISION'!$A$1:$KZ$3000,$C24,10+3*MIN(E$3,$D$2-1)))))</f>
        <v/>
      </c>
      <c r="F24" s="123">
        <f>IF(OR($C24="",$B$2="",$D$2=0),0,IF(F$3&lt;0,0,N(INDEX('CURVA PREVISION'!$A$1:$KZ$3000,$C24,10+3*MIN(F$3,$D$2-1)))))</f>
        <v/>
      </c>
      <c r="G24" s="123">
        <f>IF(OR($C24="",$B$2="",$D$2=0),0,IF(G$3&lt;0,0,N(INDEX('CURVA PREVISION'!$A$1:$KZ$3000,$C24,10+3*MIN(G$3,$D$2-1)))))</f>
        <v/>
      </c>
      <c r="H24" s="123">
        <f>IF(OR($C24="",$B$2="",$D$2=0),0,IF(H$3&lt;0,0,N(INDEX('CURVA PREVISION'!$A$1:$KZ$3000,$C24,10+3*MIN(H$3,$D$2-1)))))</f>
        <v/>
      </c>
      <c r="I24" s="123">
        <f>IF(OR($C24="",$B$2="",$D$2=0),0,IF(I$3&lt;0,0,N(INDEX('CURVA PREVISION'!$A$1:$KZ$3000,$C24,10+3*MIN(I$3,$D$2-1)))))</f>
        <v/>
      </c>
      <c r="J24" s="123">
        <f>IF(OR($C24="",$B$2="",$D$2=0),0,IF(J$3&lt;0,0,N(INDEX('CURVA PREVISION'!$A$1:$KZ$3000,$C24,10+3*MIN(J$3,$D$2-1)))))</f>
        <v/>
      </c>
      <c r="K24" s="123">
        <f>IF(OR($C24="",$B$2="",$D$2=0),0,IF(K$3&lt;0,0,N(INDEX('CURVA PREVISION'!$A$1:$KZ$3000,$C24,10+3*MIN(K$3,$D$2-1)))))</f>
        <v/>
      </c>
      <c r="L24" s="123">
        <f>IF(OR($C24="",$B$2="",$D$2=0),0,IF(L$3&lt;0,0,N(INDEX('CURVA PREVISION'!$A$1:$KZ$3000,$C24,10+3*MIN(L$3,$D$2-1)))))</f>
        <v/>
      </c>
      <c r="M24" s="123">
        <f>IF(OR($C24="",$B$2="",$D$2=0),0,IF(M$3&lt;0,0,N(INDEX('CURVA PREVISION'!$A$1:$KZ$3000,$C24,10+3*MIN(M$3,$D$2-1)))))</f>
        <v/>
      </c>
      <c r="N24" s="123">
        <f>IF(OR($C24="",$B$2="",$D$2=0),0,IF(N$3&lt;0,0,N(INDEX('CURVA PREVISION'!$A$1:$KZ$3000,$C24,10+3*MIN(N$3,$D$2-1)))))</f>
        <v/>
      </c>
      <c r="O24" s="123">
        <f>IF(OR($C24="",$B$2="",$D$2=0),0,IF(O$3&lt;0,0,N(INDEX('CURVA PREVISION'!$A$1:$KZ$3000,$C24,10+3*MIN(O$3,$D$2-1)))))</f>
        <v/>
      </c>
      <c r="P24" s="123">
        <f>IF(OR($C24="",$B$2="",$D$2=0),0,IF(P$3&lt;0,0,N(INDEX('CURVA PREVISION'!$A$1:$KZ$3000,$C24,10+3*MIN(P$3,$D$2-1)))))</f>
        <v/>
      </c>
      <c r="Q24" s="123">
        <f>IF(OR($C24="",$B$2="",$D$2=0),0,IF(Q$3&lt;0,0,N(INDEX('CURVA PREVISION'!$A$1:$KZ$3000,$C24,10+3*MIN(Q$3,$D$2-1)))))</f>
        <v/>
      </c>
      <c r="R24" s="123">
        <f>IF(OR($C24="",$B$2="",$D$2=0),0,IF(R$3&lt;0,0,N(INDEX('CURVA PREVISION'!$A$1:$KZ$3000,$C24,10+3*MIN(R$3,$D$2-1)))))</f>
        <v/>
      </c>
      <c r="S24" s="123">
        <f>IF(OR($C24="",$B$2="",$D$2=0),0,IF(S$3&lt;0,0,N(INDEX('CURVA PREVISION'!$A$1:$KZ$3000,$C24,10+3*MIN(S$3,$D$2-1)))))</f>
        <v/>
      </c>
      <c r="T24" s="123">
        <f>IF(OR($C24="",$B$2="",$D$2=0),0,IF(T$3&lt;0,0,N(INDEX('CURVA PREVISION'!$A$1:$KZ$3000,$C24,10+3*MIN(T$3,$D$2-1)))))</f>
        <v/>
      </c>
      <c r="U24" s="123">
        <f>IF(OR($C24="",$B$2="",$D$2=0),0,IF(U$3&lt;0,0,N(INDEX('CURVA PREVISION'!$A$1:$KZ$3000,$C24,10+3*MIN(U$3,$D$2-1)))))</f>
        <v/>
      </c>
      <c r="V24" s="123">
        <f>IF(OR($C24="",$B$2="",$D$2=0),0,IF(V$3&lt;0,0,N(INDEX('CURVA PREVISION'!$A$1:$KZ$3000,$C24,10+3*MIN(V$3,$D$2-1)))))</f>
        <v/>
      </c>
      <c r="W24" s="123">
        <f>IF(OR($C24="",$B$2="",$D$2=0),0,IF(W$3&lt;0,0,N(INDEX('CURVA PREVISION'!$A$1:$KZ$3000,$C24,10+3*MIN(W$3,$D$2-1)))))</f>
        <v/>
      </c>
      <c r="X24" s="123">
        <f>IF(OR($C24="",$B$2="",$D$2=0),0,IF(X$3&lt;0,0,N(INDEX('CURVA PREVISION'!$A$1:$KZ$3000,$C24,10+3*MIN(X$3,$D$2-1)))))</f>
        <v/>
      </c>
      <c r="Y24" s="123">
        <f>IF(OR($C24="",$B$2="",$D$2=0),0,IF(Y$3&lt;0,0,N(INDEX('CURVA PREVISION'!$A$1:$KZ$3000,$C24,10+3*MIN(Y$3,$D$2-1)))))</f>
        <v/>
      </c>
      <c r="Z24" s="123">
        <f>IF(OR($C24="",$B$2="",$D$2=0),0,IF(Z$3&lt;0,0,N(INDEX('CURVA PREVISION'!$A$1:$KZ$3000,$C24,10+3*MIN(Z$3,$D$2-1)))))</f>
        <v/>
      </c>
      <c r="AA24" s="123">
        <f>IF(OR($C24="",$B$2="",$D$2=0),0,IF(AA$3&lt;0,0,N(INDEX('CURVA PREVISION'!$A$1:$KZ$3000,$C24,10+3*MIN(AA$3,$D$2-1)))))</f>
        <v/>
      </c>
      <c r="AB24" s="123">
        <f>IF(OR($C24="",$B$2="",$D$2=0),0,IF(AB$3&lt;0,0,N(INDEX('CURVA PREVISION'!$A$1:$KZ$3000,$C24,10+3*MIN(AB$3,$D$2-1)))))</f>
        <v/>
      </c>
      <c r="AC24" s="123">
        <f>IF(OR($C24="",$B$2="",$D$2=0),0,IF(AC$3&lt;0,0,N(INDEX('CURVA PREVISION'!$A$1:$KZ$3000,$C24,10+3*MIN(AC$3,$D$2-1)))))</f>
        <v/>
      </c>
      <c r="AD24" s="123">
        <f>IF(OR($C24="",$B$2="",$D$2=0),0,IF(AD$3&lt;0,0,N(INDEX('CURVA PREVISION'!$A$1:$KZ$3000,$C24,10+3*MIN(AD$3,$D$2-1)))))</f>
        <v/>
      </c>
      <c r="AE24" s="123">
        <f>IF(OR($C24="",$B$2="",$D$2=0),0,IF(AE$3&lt;0,0,N(INDEX('CURVA PREVISION'!$A$1:$KZ$3000,$C24,10+3*MIN(AE$3,$D$2-1)))))</f>
        <v/>
      </c>
      <c r="AF24" s="123">
        <f>IF(OR($C24="",$B$2="",$D$2=0),0,IF(AF$3&lt;0,0,N(INDEX('CURVA PREVISION'!$A$1:$KZ$3000,$C24,10+3*MIN(AF$3,$D$2-1)))))</f>
        <v/>
      </c>
      <c r="AG24" s="123">
        <f>IF(OR($C24="",$B$2="",$D$2=0),0,IF(AG$3&lt;0,0,N(INDEX('CURVA PREVISION'!$A$1:$KZ$3000,$C24,10+3*MIN(AG$3,$D$2-1)))))</f>
        <v/>
      </c>
      <c r="AH24" s="123">
        <f>IF(OR($C24="",$B$2="",$D$2=0),0,IF(AH$3&lt;0,0,N(INDEX('CURVA PREVISION'!$A$1:$KZ$3000,$C24,10+3*MIN(AH$3,$D$2-1)))))</f>
        <v/>
      </c>
      <c r="AI24" s="123">
        <f>IF(OR($C24="",$B$2="",$D$2=0),0,IF(AI$3&lt;0,0,N(INDEX('CURVA PREVISION'!$A$1:$KZ$3000,$C24,10+3*MIN(AI$3,$D$2-1)))))</f>
        <v/>
      </c>
      <c r="AJ24" s="123">
        <f>IF(OR($C24="",$B$2="",$D$2=0),0,IF(AJ$3&lt;0,0,N(INDEX('CURVA PREVISION'!$A$1:$KZ$3000,$C24,10+3*MIN(AJ$3,$D$2-1)))))</f>
        <v/>
      </c>
      <c r="AK24" s="123">
        <f>IF(OR($C24="",$B$2="",$D$2=0),0,IF(AK$3&lt;0,0,N(INDEX('CURVA PREVISION'!$A$1:$KZ$3000,$C24,10+3*MIN(AK$3,$D$2-1)))))</f>
        <v/>
      </c>
      <c r="AL24" s="123">
        <f>IF(OR($C24="",$B$2="",$D$2=0),0,IF(AL$3&lt;0,0,N(INDEX('CURVA PREVISION'!$A$1:$KZ$3000,$C24,10+3*MIN(AL$3,$D$2-1)))))</f>
        <v/>
      </c>
      <c r="AM24" s="123">
        <f>IF(OR($C24="",$B$2="",$D$2=0),0,IF(AM$3&lt;0,0,N(INDEX('CURVA PREVISION'!$A$1:$KZ$3000,$C24,10+3*MIN(AM$3,$D$2-1)))))</f>
        <v/>
      </c>
      <c r="AN24" s="123">
        <f>IF(OR($C24="",$B$2="",$D$2=0),0,IF(AN$3&lt;0,0,N(INDEX('CURVA PREVISION'!$A$1:$KZ$3000,$C24,10+3*MIN(AN$3,$D$2-1)))))</f>
        <v/>
      </c>
      <c r="AO24" s="123">
        <f>IF(OR($C24="",$B$2="",$D$2=0),0,IF(AO$3&lt;0,0,N(INDEX('CURVA PREVISION'!$A$1:$KZ$3000,$C24,10+3*MIN(AO$3,$D$2-1)))))</f>
        <v/>
      </c>
      <c r="AP24" s="123">
        <f>IF(OR($C24="",$B$2="",$D$2=0),0,IF(AP$3&lt;0,0,N(INDEX('CURVA PREVISION'!$A$1:$KZ$3000,$C24,10+3*MIN(AP$3,$D$2-1)))))</f>
        <v/>
      </c>
      <c r="AQ24" s="123">
        <f>IF(OR($C24="",$B$2="",$D$2=0),0,IF(AQ$3&lt;0,0,N(INDEX('CURVA PREVISION'!$A$1:$KZ$3000,$C24,10+3*MIN(AQ$3,$D$2-1)))))</f>
        <v/>
      </c>
      <c r="AR24" s="123">
        <f>IF(OR($C24="",$B$2="",$D$2=0),0,IF(AR$3&lt;0,0,N(INDEX('CURVA PREVISION'!$A$1:$KZ$3000,$C24,10+3*MIN(AR$3,$D$2-1)))))</f>
        <v/>
      </c>
      <c r="AS24" s="123">
        <f>IF(OR($C24="",$B$2="",$D$2=0),0,IF(AS$3&lt;0,0,N(INDEX('CURVA PREVISION'!$A$1:$KZ$3000,$C24,10+3*MIN(AS$3,$D$2-1)))))</f>
        <v/>
      </c>
      <c r="AT24" s="123">
        <f>IF(OR($C24="",$B$2="",$D$2=0),0,IF(AT$3&lt;0,0,N(INDEX('CURVA PREVISION'!$A$1:$KZ$3000,$C24,10+3*MIN(AT$3,$D$2-1)))))</f>
        <v/>
      </c>
      <c r="AU24" s="123">
        <f>IF(OR($C24="",$B$2="",$D$2=0),0,IF(AU$3&lt;0,0,N(INDEX('CURVA PREVISION'!$A$1:$KZ$3000,$C24,10+3*MIN(AU$3,$D$2-1)))))</f>
        <v/>
      </c>
      <c r="AV24" s="123">
        <f>IF(OR($C24="",$B$2="",$D$2=0),0,IF(AV$3&lt;0,0,N(INDEX('CURVA PREVISION'!$A$1:$KZ$3000,$C24,10+3*MIN(AV$3,$D$2-1)))))</f>
        <v/>
      </c>
      <c r="AW24" s="123">
        <f>IF(OR($C24="",$B$2="",$D$2=0),0,IF(AW$3&lt;0,0,N(INDEX('CURVA PREVISION'!$A$1:$KZ$3000,$C24,10+3*MIN(AW$3,$D$2-1)))))</f>
        <v/>
      </c>
      <c r="AX24" s="123">
        <f>IF(OR($C24="",$B$2="",$D$2=0),0,IF(AX$3&lt;0,0,N(INDEX('CURVA PREVISION'!$A$1:$KZ$3000,$C24,10+3*MIN(AX$3,$D$2-1)))))</f>
        <v/>
      </c>
      <c r="AY24" s="123">
        <f>IF(OR($C24="",$B$2="",$D$2=0),0,IF(AY$3&lt;0,0,N(INDEX('CURVA PREVISION'!$A$1:$KZ$3000,$C24,10+3*MIN(AY$3,$D$2-1)))))</f>
        <v/>
      </c>
      <c r="AZ24" s="123">
        <f>IF(OR($C24="",$B$2="",$D$2=0),0,IF(AZ$3&lt;0,0,N(INDEX('CURVA PREVISION'!$A$1:$KZ$3000,$C24,10+3*MIN(AZ$3,$D$2-1)))))</f>
        <v/>
      </c>
      <c r="BA24" s="123">
        <f>IF(OR($C24="",$B$2="",$D$2=0),0,IF(BA$3&lt;0,0,N(INDEX('CURVA PREVISION'!$A$1:$KZ$3000,$C24,10+3*MIN(BA$3,$D$2-1)))))</f>
        <v/>
      </c>
      <c r="BB24" s="123">
        <f>IF(OR($C24="",$B$2="",$D$2=0),0,IF(BB$3&lt;0,0,N(INDEX('CURVA PREVISION'!$A$1:$KZ$3000,$C24,10+3*MIN(BB$3,$D$2-1)))))</f>
        <v/>
      </c>
      <c r="BC24" s="123">
        <f>IF(OR($C24="",$B$2="",$D$2=0),0,IF(BC$3&lt;0,0,N(INDEX('CURVA PREVISION'!$A$1:$KZ$3000,$C24,10+3*MIN(BC$3,$D$2-1)))))</f>
        <v/>
      </c>
      <c r="BD24" s="123">
        <f>IF(OR($C24="",$B$2="",$D$2=0),0,IF(BD$3&lt;0,0,N(INDEX('CURVA PREVISION'!$A$1:$KZ$3000,$C24,10+3*MIN(BD$3,$D$2-1)))))</f>
        <v/>
      </c>
      <c r="BE24" s="123">
        <f>IF(OR($C24="",$B$2="",$D$2=0),0,IF(BE$3&lt;0,0,N(INDEX('CURVA PREVISION'!$A$1:$KZ$3000,$C24,10+3*MIN(BE$3,$D$2-1)))))</f>
        <v/>
      </c>
      <c r="BF24" s="123">
        <f>IF(OR($C24="",$B$2="",$D$2=0),0,IF(BF$3&lt;0,0,N(INDEX('CURVA PREVISION'!$A$1:$KZ$3000,$C24,10+3*MIN(BF$3,$D$2-1)))))</f>
        <v/>
      </c>
      <c r="BG24" s="123">
        <f>IF(OR($C24="",$B$2="",$D$2=0),0,IF(BG$3&lt;0,0,N(INDEX('CURVA PREVISION'!$A$1:$KZ$3000,$C24,10+3*MIN(BG$3,$D$2-1)))))</f>
        <v/>
      </c>
      <c r="BH24" s="123">
        <f>IF(OR($C24="",$B$2="",$D$2=0),0,IF(BH$3&lt;0,0,N(INDEX('CURVA PREVISION'!$A$1:$KZ$3000,$C24,10+3*MIN(BH$3,$D$2-1)))))</f>
        <v/>
      </c>
      <c r="BI24" s="123">
        <f>IF(OR($C24="",$B$2="",$D$2=0),0,IF(BI$3&lt;0,0,N(INDEX('CURVA PREVISION'!$A$1:$KZ$3000,$C24,10+3*MIN(BI$3,$D$2-1)))))</f>
        <v/>
      </c>
      <c r="BJ24" s="123">
        <f>IF(OR($C24="",$B$2="",$D$2=0),0,IF(BJ$3&lt;0,0,N(INDEX('CURVA PREVISION'!$A$1:$KZ$3000,$C24,10+3*MIN(BJ$3,$D$2-1)))))</f>
        <v/>
      </c>
      <c r="BK24" s="123">
        <f>IF(OR($C24="",$B$2="",$D$2=0),0,IF(BK$3&lt;0,0,N(INDEX('CURVA PREVISION'!$A$1:$KZ$3000,$C24,10+3*MIN(BK$3,$D$2-1)))))</f>
        <v/>
      </c>
      <c r="BL24" s="123">
        <f>IF(OR($C24="",$B$2="",$D$2=0),0,IF(BL$3&lt;0,0,N(INDEX('CURVA PREVISION'!$A$1:$KZ$3000,$C24,10+3*MIN(BL$3,$D$2-1)))))</f>
        <v/>
      </c>
      <c r="BM24" s="123">
        <f>IF(OR($C24="",$B$2="",$D$2=0),0,IF(BM$3&lt;0,0,N(INDEX('CURVA PREVISION'!$A$1:$KZ$3000,$C24,10+3*MIN(BM$3,$D$2-1)))))</f>
        <v/>
      </c>
      <c r="BN24" s="123">
        <f>IF(OR($C24="",$B$2="",$D$2=0),0,IF(BN$3&lt;0,0,N(INDEX('CURVA PREVISION'!$A$1:$KZ$3000,$C24,10+3*MIN(BN$3,$D$2-1)))))</f>
        <v/>
      </c>
      <c r="BO24" s="123">
        <f>IF(OR($C24="",$B$2="",$D$2=0),0,IF(BO$3&lt;0,0,N(INDEX('CURVA PREVISION'!$A$1:$KZ$3000,$C24,10+3*MIN(BO$3,$D$2-1)))))</f>
        <v/>
      </c>
      <c r="BP24" s="123">
        <f>IF(OR($C24="",$B$2="",$D$2=0),0,IF(BP$3&lt;0,0,N(INDEX('CURVA PREVISION'!$A$1:$KZ$3000,$C24,10+3*MIN(BP$3,$D$2-1)))))</f>
        <v/>
      </c>
      <c r="BQ24" s="123">
        <f>IF(OR($C24="",$B$2="",$D$2=0),0,IF(BQ$3&lt;0,0,N(INDEX('CURVA PREVISION'!$A$1:$KZ$3000,$C24,10+3*MIN(BQ$3,$D$2-1)))))</f>
        <v/>
      </c>
      <c r="BR24" s="123">
        <f>IF(OR($C24="",$B$2="",$D$2=0),0,IF(BR$3&lt;0,0,N(INDEX('CURVA PREVISION'!$A$1:$KZ$3000,$C24,10+3*MIN(BR$3,$D$2-1)))))</f>
        <v/>
      </c>
      <c r="BS24" s="123">
        <f>IF(OR($C24="",$B$2="",$D$2=0),0,IF(BS$3&lt;0,0,N(INDEX('CURVA PREVISION'!$A$1:$KZ$3000,$C24,10+3*MIN(BS$3,$D$2-1)))))</f>
        <v/>
      </c>
      <c r="BT24" s="123">
        <f>IF(OR($C24="",$B$2="",$D$2=0),0,IF(BT$3&lt;0,0,N(INDEX('CURVA PREVISION'!$A$1:$KZ$3000,$C24,10+3*MIN(BT$3,$D$2-1)))))</f>
        <v/>
      </c>
      <c r="BU24" s="123">
        <f>IF(OR($C24="",$B$2="",$D$2=0),0,IF(BU$3&lt;0,0,N(INDEX('CURVA PREVISION'!$A$1:$KZ$3000,$C24,10+3*MIN(BU$3,$D$2-1)))))</f>
        <v/>
      </c>
      <c r="BV24" s="123">
        <f>IF(OR($C24="",$B$2="",$D$2=0),0,IF(BV$3&lt;0,0,N(INDEX('CURVA PREVISION'!$A$1:$KZ$3000,$C24,10+3*MIN(BV$3,$D$2-1)))))</f>
        <v/>
      </c>
      <c r="BW24" s="123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70">
        <f>IFERROR(MATCH(A25,'CURVA PREVISION'!$B$1:$B$3000,0),"")</f>
        <v/>
      </c>
      <c r="D25" s="123">
        <f>IF(OR($C25="",$B$2="",$D$2=0),0,IF(D$3&lt;0,0,N(INDEX('CURVA PREVISION'!$A$1:$KZ$3000,$C25,10+3*MIN(D$3,$D$2-1)))))</f>
        <v/>
      </c>
      <c r="E25" s="123">
        <f>IF(OR($C25="",$B$2="",$D$2=0),0,IF(E$3&lt;0,0,N(INDEX('CURVA PREVISION'!$A$1:$KZ$3000,$C25,10+3*MIN(E$3,$D$2-1)))))</f>
        <v/>
      </c>
      <c r="F25" s="123">
        <f>IF(OR($C25="",$B$2="",$D$2=0),0,IF(F$3&lt;0,0,N(INDEX('CURVA PREVISION'!$A$1:$KZ$3000,$C25,10+3*MIN(F$3,$D$2-1)))))</f>
        <v/>
      </c>
      <c r="G25" s="123">
        <f>IF(OR($C25="",$B$2="",$D$2=0),0,IF(G$3&lt;0,0,N(INDEX('CURVA PREVISION'!$A$1:$KZ$3000,$C25,10+3*MIN(G$3,$D$2-1)))))</f>
        <v/>
      </c>
      <c r="H25" s="123">
        <f>IF(OR($C25="",$B$2="",$D$2=0),0,IF(H$3&lt;0,0,N(INDEX('CURVA PREVISION'!$A$1:$KZ$3000,$C25,10+3*MIN(H$3,$D$2-1)))))</f>
        <v/>
      </c>
      <c r="I25" s="123">
        <f>IF(OR($C25="",$B$2="",$D$2=0),0,IF(I$3&lt;0,0,N(INDEX('CURVA PREVISION'!$A$1:$KZ$3000,$C25,10+3*MIN(I$3,$D$2-1)))))</f>
        <v/>
      </c>
      <c r="J25" s="123">
        <f>IF(OR($C25="",$B$2="",$D$2=0),0,IF(J$3&lt;0,0,N(INDEX('CURVA PREVISION'!$A$1:$KZ$3000,$C25,10+3*MIN(J$3,$D$2-1)))))</f>
        <v/>
      </c>
      <c r="K25" s="123">
        <f>IF(OR($C25="",$B$2="",$D$2=0),0,IF(K$3&lt;0,0,N(INDEX('CURVA PREVISION'!$A$1:$KZ$3000,$C25,10+3*MIN(K$3,$D$2-1)))))</f>
        <v/>
      </c>
      <c r="L25" s="123">
        <f>IF(OR($C25="",$B$2="",$D$2=0),0,IF(L$3&lt;0,0,N(INDEX('CURVA PREVISION'!$A$1:$KZ$3000,$C25,10+3*MIN(L$3,$D$2-1)))))</f>
        <v/>
      </c>
      <c r="M25" s="123">
        <f>IF(OR($C25="",$B$2="",$D$2=0),0,IF(M$3&lt;0,0,N(INDEX('CURVA PREVISION'!$A$1:$KZ$3000,$C25,10+3*MIN(M$3,$D$2-1)))))</f>
        <v/>
      </c>
      <c r="N25" s="123">
        <f>IF(OR($C25="",$B$2="",$D$2=0),0,IF(N$3&lt;0,0,N(INDEX('CURVA PREVISION'!$A$1:$KZ$3000,$C25,10+3*MIN(N$3,$D$2-1)))))</f>
        <v/>
      </c>
      <c r="O25" s="123">
        <f>IF(OR($C25="",$B$2="",$D$2=0),0,IF(O$3&lt;0,0,N(INDEX('CURVA PREVISION'!$A$1:$KZ$3000,$C25,10+3*MIN(O$3,$D$2-1)))))</f>
        <v/>
      </c>
      <c r="P25" s="123">
        <f>IF(OR($C25="",$B$2="",$D$2=0),0,IF(P$3&lt;0,0,N(INDEX('CURVA PREVISION'!$A$1:$KZ$3000,$C25,10+3*MIN(P$3,$D$2-1)))))</f>
        <v/>
      </c>
      <c r="Q25" s="123">
        <f>IF(OR($C25="",$B$2="",$D$2=0),0,IF(Q$3&lt;0,0,N(INDEX('CURVA PREVISION'!$A$1:$KZ$3000,$C25,10+3*MIN(Q$3,$D$2-1)))))</f>
        <v/>
      </c>
      <c r="R25" s="123">
        <f>IF(OR($C25="",$B$2="",$D$2=0),0,IF(R$3&lt;0,0,N(INDEX('CURVA PREVISION'!$A$1:$KZ$3000,$C25,10+3*MIN(R$3,$D$2-1)))))</f>
        <v/>
      </c>
      <c r="S25" s="123">
        <f>IF(OR($C25="",$B$2="",$D$2=0),0,IF(S$3&lt;0,0,N(INDEX('CURVA PREVISION'!$A$1:$KZ$3000,$C25,10+3*MIN(S$3,$D$2-1)))))</f>
        <v/>
      </c>
      <c r="T25" s="123">
        <f>IF(OR($C25="",$B$2="",$D$2=0),0,IF(T$3&lt;0,0,N(INDEX('CURVA PREVISION'!$A$1:$KZ$3000,$C25,10+3*MIN(T$3,$D$2-1)))))</f>
        <v/>
      </c>
      <c r="U25" s="123">
        <f>IF(OR($C25="",$B$2="",$D$2=0),0,IF(U$3&lt;0,0,N(INDEX('CURVA PREVISION'!$A$1:$KZ$3000,$C25,10+3*MIN(U$3,$D$2-1)))))</f>
        <v/>
      </c>
      <c r="V25" s="123">
        <f>IF(OR($C25="",$B$2="",$D$2=0),0,IF(V$3&lt;0,0,N(INDEX('CURVA PREVISION'!$A$1:$KZ$3000,$C25,10+3*MIN(V$3,$D$2-1)))))</f>
        <v/>
      </c>
      <c r="W25" s="123">
        <f>IF(OR($C25="",$B$2="",$D$2=0),0,IF(W$3&lt;0,0,N(INDEX('CURVA PREVISION'!$A$1:$KZ$3000,$C25,10+3*MIN(W$3,$D$2-1)))))</f>
        <v/>
      </c>
      <c r="X25" s="123">
        <f>IF(OR($C25="",$B$2="",$D$2=0),0,IF(X$3&lt;0,0,N(INDEX('CURVA PREVISION'!$A$1:$KZ$3000,$C25,10+3*MIN(X$3,$D$2-1)))))</f>
        <v/>
      </c>
      <c r="Y25" s="123">
        <f>IF(OR($C25="",$B$2="",$D$2=0),0,IF(Y$3&lt;0,0,N(INDEX('CURVA PREVISION'!$A$1:$KZ$3000,$C25,10+3*MIN(Y$3,$D$2-1)))))</f>
        <v/>
      </c>
      <c r="Z25" s="123">
        <f>IF(OR($C25="",$B$2="",$D$2=0),0,IF(Z$3&lt;0,0,N(INDEX('CURVA PREVISION'!$A$1:$KZ$3000,$C25,10+3*MIN(Z$3,$D$2-1)))))</f>
        <v/>
      </c>
      <c r="AA25" s="123">
        <f>IF(OR($C25="",$B$2="",$D$2=0),0,IF(AA$3&lt;0,0,N(INDEX('CURVA PREVISION'!$A$1:$KZ$3000,$C25,10+3*MIN(AA$3,$D$2-1)))))</f>
        <v/>
      </c>
      <c r="AB25" s="123">
        <f>IF(OR($C25="",$B$2="",$D$2=0),0,IF(AB$3&lt;0,0,N(INDEX('CURVA PREVISION'!$A$1:$KZ$3000,$C25,10+3*MIN(AB$3,$D$2-1)))))</f>
        <v/>
      </c>
      <c r="AC25" s="123">
        <f>IF(OR($C25="",$B$2="",$D$2=0),0,IF(AC$3&lt;0,0,N(INDEX('CURVA PREVISION'!$A$1:$KZ$3000,$C25,10+3*MIN(AC$3,$D$2-1)))))</f>
        <v/>
      </c>
      <c r="AD25" s="123">
        <f>IF(OR($C25="",$B$2="",$D$2=0),0,IF(AD$3&lt;0,0,N(INDEX('CURVA PREVISION'!$A$1:$KZ$3000,$C25,10+3*MIN(AD$3,$D$2-1)))))</f>
        <v/>
      </c>
      <c r="AE25" s="123">
        <f>IF(OR($C25="",$B$2="",$D$2=0),0,IF(AE$3&lt;0,0,N(INDEX('CURVA PREVISION'!$A$1:$KZ$3000,$C25,10+3*MIN(AE$3,$D$2-1)))))</f>
        <v/>
      </c>
      <c r="AF25" s="123">
        <f>IF(OR($C25="",$B$2="",$D$2=0),0,IF(AF$3&lt;0,0,N(INDEX('CURVA PREVISION'!$A$1:$KZ$3000,$C25,10+3*MIN(AF$3,$D$2-1)))))</f>
        <v/>
      </c>
      <c r="AG25" s="123">
        <f>IF(OR($C25="",$B$2="",$D$2=0),0,IF(AG$3&lt;0,0,N(INDEX('CURVA PREVISION'!$A$1:$KZ$3000,$C25,10+3*MIN(AG$3,$D$2-1)))))</f>
        <v/>
      </c>
      <c r="AH25" s="123">
        <f>IF(OR($C25="",$B$2="",$D$2=0),0,IF(AH$3&lt;0,0,N(INDEX('CURVA PREVISION'!$A$1:$KZ$3000,$C25,10+3*MIN(AH$3,$D$2-1)))))</f>
        <v/>
      </c>
      <c r="AI25" s="123">
        <f>IF(OR($C25="",$B$2="",$D$2=0),0,IF(AI$3&lt;0,0,N(INDEX('CURVA PREVISION'!$A$1:$KZ$3000,$C25,10+3*MIN(AI$3,$D$2-1)))))</f>
        <v/>
      </c>
      <c r="AJ25" s="123">
        <f>IF(OR($C25="",$B$2="",$D$2=0),0,IF(AJ$3&lt;0,0,N(INDEX('CURVA PREVISION'!$A$1:$KZ$3000,$C25,10+3*MIN(AJ$3,$D$2-1)))))</f>
        <v/>
      </c>
      <c r="AK25" s="123">
        <f>IF(OR($C25="",$B$2="",$D$2=0),0,IF(AK$3&lt;0,0,N(INDEX('CURVA PREVISION'!$A$1:$KZ$3000,$C25,10+3*MIN(AK$3,$D$2-1)))))</f>
        <v/>
      </c>
      <c r="AL25" s="123">
        <f>IF(OR($C25="",$B$2="",$D$2=0),0,IF(AL$3&lt;0,0,N(INDEX('CURVA PREVISION'!$A$1:$KZ$3000,$C25,10+3*MIN(AL$3,$D$2-1)))))</f>
        <v/>
      </c>
      <c r="AM25" s="123">
        <f>IF(OR($C25="",$B$2="",$D$2=0),0,IF(AM$3&lt;0,0,N(INDEX('CURVA PREVISION'!$A$1:$KZ$3000,$C25,10+3*MIN(AM$3,$D$2-1)))))</f>
        <v/>
      </c>
      <c r="AN25" s="123">
        <f>IF(OR($C25="",$B$2="",$D$2=0),0,IF(AN$3&lt;0,0,N(INDEX('CURVA PREVISION'!$A$1:$KZ$3000,$C25,10+3*MIN(AN$3,$D$2-1)))))</f>
        <v/>
      </c>
      <c r="AO25" s="123">
        <f>IF(OR($C25="",$B$2="",$D$2=0),0,IF(AO$3&lt;0,0,N(INDEX('CURVA PREVISION'!$A$1:$KZ$3000,$C25,10+3*MIN(AO$3,$D$2-1)))))</f>
        <v/>
      </c>
      <c r="AP25" s="123">
        <f>IF(OR($C25="",$B$2="",$D$2=0),0,IF(AP$3&lt;0,0,N(INDEX('CURVA PREVISION'!$A$1:$KZ$3000,$C25,10+3*MIN(AP$3,$D$2-1)))))</f>
        <v/>
      </c>
      <c r="AQ25" s="123">
        <f>IF(OR($C25="",$B$2="",$D$2=0),0,IF(AQ$3&lt;0,0,N(INDEX('CURVA PREVISION'!$A$1:$KZ$3000,$C25,10+3*MIN(AQ$3,$D$2-1)))))</f>
        <v/>
      </c>
      <c r="AR25" s="123">
        <f>IF(OR($C25="",$B$2="",$D$2=0),0,IF(AR$3&lt;0,0,N(INDEX('CURVA PREVISION'!$A$1:$KZ$3000,$C25,10+3*MIN(AR$3,$D$2-1)))))</f>
        <v/>
      </c>
      <c r="AS25" s="123">
        <f>IF(OR($C25="",$B$2="",$D$2=0),0,IF(AS$3&lt;0,0,N(INDEX('CURVA PREVISION'!$A$1:$KZ$3000,$C25,10+3*MIN(AS$3,$D$2-1)))))</f>
        <v/>
      </c>
      <c r="AT25" s="123">
        <f>IF(OR($C25="",$B$2="",$D$2=0),0,IF(AT$3&lt;0,0,N(INDEX('CURVA PREVISION'!$A$1:$KZ$3000,$C25,10+3*MIN(AT$3,$D$2-1)))))</f>
        <v/>
      </c>
      <c r="AU25" s="123">
        <f>IF(OR($C25="",$B$2="",$D$2=0),0,IF(AU$3&lt;0,0,N(INDEX('CURVA PREVISION'!$A$1:$KZ$3000,$C25,10+3*MIN(AU$3,$D$2-1)))))</f>
        <v/>
      </c>
      <c r="AV25" s="123">
        <f>IF(OR($C25="",$B$2="",$D$2=0),0,IF(AV$3&lt;0,0,N(INDEX('CURVA PREVISION'!$A$1:$KZ$3000,$C25,10+3*MIN(AV$3,$D$2-1)))))</f>
        <v/>
      </c>
      <c r="AW25" s="123">
        <f>IF(OR($C25="",$B$2="",$D$2=0),0,IF(AW$3&lt;0,0,N(INDEX('CURVA PREVISION'!$A$1:$KZ$3000,$C25,10+3*MIN(AW$3,$D$2-1)))))</f>
        <v/>
      </c>
      <c r="AX25" s="123">
        <f>IF(OR($C25="",$B$2="",$D$2=0),0,IF(AX$3&lt;0,0,N(INDEX('CURVA PREVISION'!$A$1:$KZ$3000,$C25,10+3*MIN(AX$3,$D$2-1)))))</f>
        <v/>
      </c>
      <c r="AY25" s="123">
        <f>IF(OR($C25="",$B$2="",$D$2=0),0,IF(AY$3&lt;0,0,N(INDEX('CURVA PREVISION'!$A$1:$KZ$3000,$C25,10+3*MIN(AY$3,$D$2-1)))))</f>
        <v/>
      </c>
      <c r="AZ25" s="123">
        <f>IF(OR($C25="",$B$2="",$D$2=0),0,IF(AZ$3&lt;0,0,N(INDEX('CURVA PREVISION'!$A$1:$KZ$3000,$C25,10+3*MIN(AZ$3,$D$2-1)))))</f>
        <v/>
      </c>
      <c r="BA25" s="123">
        <f>IF(OR($C25="",$B$2="",$D$2=0),0,IF(BA$3&lt;0,0,N(INDEX('CURVA PREVISION'!$A$1:$KZ$3000,$C25,10+3*MIN(BA$3,$D$2-1)))))</f>
        <v/>
      </c>
      <c r="BB25" s="123">
        <f>IF(OR($C25="",$B$2="",$D$2=0),0,IF(BB$3&lt;0,0,N(INDEX('CURVA PREVISION'!$A$1:$KZ$3000,$C25,10+3*MIN(BB$3,$D$2-1)))))</f>
        <v/>
      </c>
      <c r="BC25" s="123">
        <f>IF(OR($C25="",$B$2="",$D$2=0),0,IF(BC$3&lt;0,0,N(INDEX('CURVA PREVISION'!$A$1:$KZ$3000,$C25,10+3*MIN(BC$3,$D$2-1)))))</f>
        <v/>
      </c>
      <c r="BD25" s="123">
        <f>IF(OR($C25="",$B$2="",$D$2=0),0,IF(BD$3&lt;0,0,N(INDEX('CURVA PREVISION'!$A$1:$KZ$3000,$C25,10+3*MIN(BD$3,$D$2-1)))))</f>
        <v/>
      </c>
      <c r="BE25" s="123">
        <f>IF(OR($C25="",$B$2="",$D$2=0),0,IF(BE$3&lt;0,0,N(INDEX('CURVA PREVISION'!$A$1:$KZ$3000,$C25,10+3*MIN(BE$3,$D$2-1)))))</f>
        <v/>
      </c>
      <c r="BF25" s="123">
        <f>IF(OR($C25="",$B$2="",$D$2=0),0,IF(BF$3&lt;0,0,N(INDEX('CURVA PREVISION'!$A$1:$KZ$3000,$C25,10+3*MIN(BF$3,$D$2-1)))))</f>
        <v/>
      </c>
      <c r="BG25" s="123">
        <f>IF(OR($C25="",$B$2="",$D$2=0),0,IF(BG$3&lt;0,0,N(INDEX('CURVA PREVISION'!$A$1:$KZ$3000,$C25,10+3*MIN(BG$3,$D$2-1)))))</f>
        <v/>
      </c>
      <c r="BH25" s="123">
        <f>IF(OR($C25="",$B$2="",$D$2=0),0,IF(BH$3&lt;0,0,N(INDEX('CURVA PREVISION'!$A$1:$KZ$3000,$C25,10+3*MIN(BH$3,$D$2-1)))))</f>
        <v/>
      </c>
      <c r="BI25" s="123">
        <f>IF(OR($C25="",$B$2="",$D$2=0),0,IF(BI$3&lt;0,0,N(INDEX('CURVA PREVISION'!$A$1:$KZ$3000,$C25,10+3*MIN(BI$3,$D$2-1)))))</f>
        <v/>
      </c>
      <c r="BJ25" s="123">
        <f>IF(OR($C25="",$B$2="",$D$2=0),0,IF(BJ$3&lt;0,0,N(INDEX('CURVA PREVISION'!$A$1:$KZ$3000,$C25,10+3*MIN(BJ$3,$D$2-1)))))</f>
        <v/>
      </c>
      <c r="BK25" s="123">
        <f>IF(OR($C25="",$B$2="",$D$2=0),0,IF(BK$3&lt;0,0,N(INDEX('CURVA PREVISION'!$A$1:$KZ$3000,$C25,10+3*MIN(BK$3,$D$2-1)))))</f>
        <v/>
      </c>
      <c r="BL25" s="123">
        <f>IF(OR($C25="",$B$2="",$D$2=0),0,IF(BL$3&lt;0,0,N(INDEX('CURVA PREVISION'!$A$1:$KZ$3000,$C25,10+3*MIN(BL$3,$D$2-1)))))</f>
        <v/>
      </c>
      <c r="BM25" s="123">
        <f>IF(OR($C25="",$B$2="",$D$2=0),0,IF(BM$3&lt;0,0,N(INDEX('CURVA PREVISION'!$A$1:$KZ$3000,$C25,10+3*MIN(BM$3,$D$2-1)))))</f>
        <v/>
      </c>
      <c r="BN25" s="123">
        <f>IF(OR($C25="",$B$2="",$D$2=0),0,IF(BN$3&lt;0,0,N(INDEX('CURVA PREVISION'!$A$1:$KZ$3000,$C25,10+3*MIN(BN$3,$D$2-1)))))</f>
        <v/>
      </c>
      <c r="BO25" s="123">
        <f>IF(OR($C25="",$B$2="",$D$2=0),0,IF(BO$3&lt;0,0,N(INDEX('CURVA PREVISION'!$A$1:$KZ$3000,$C25,10+3*MIN(BO$3,$D$2-1)))))</f>
        <v/>
      </c>
      <c r="BP25" s="123">
        <f>IF(OR($C25="",$B$2="",$D$2=0),0,IF(BP$3&lt;0,0,N(INDEX('CURVA PREVISION'!$A$1:$KZ$3000,$C25,10+3*MIN(BP$3,$D$2-1)))))</f>
        <v/>
      </c>
      <c r="BQ25" s="123">
        <f>IF(OR($C25="",$B$2="",$D$2=0),0,IF(BQ$3&lt;0,0,N(INDEX('CURVA PREVISION'!$A$1:$KZ$3000,$C25,10+3*MIN(BQ$3,$D$2-1)))))</f>
        <v/>
      </c>
      <c r="BR25" s="123">
        <f>IF(OR($C25="",$B$2="",$D$2=0),0,IF(BR$3&lt;0,0,N(INDEX('CURVA PREVISION'!$A$1:$KZ$3000,$C25,10+3*MIN(BR$3,$D$2-1)))))</f>
        <v/>
      </c>
      <c r="BS25" s="123">
        <f>IF(OR($C25="",$B$2="",$D$2=0),0,IF(BS$3&lt;0,0,N(INDEX('CURVA PREVISION'!$A$1:$KZ$3000,$C25,10+3*MIN(BS$3,$D$2-1)))))</f>
        <v/>
      </c>
      <c r="BT25" s="123">
        <f>IF(OR($C25="",$B$2="",$D$2=0),0,IF(BT$3&lt;0,0,N(INDEX('CURVA PREVISION'!$A$1:$KZ$3000,$C25,10+3*MIN(BT$3,$D$2-1)))))</f>
        <v/>
      </c>
      <c r="BU25" s="123">
        <f>IF(OR($C25="",$B$2="",$D$2=0),0,IF(BU$3&lt;0,0,N(INDEX('CURVA PREVISION'!$A$1:$KZ$3000,$C25,10+3*MIN(BU$3,$D$2-1)))))</f>
        <v/>
      </c>
      <c r="BV25" s="123">
        <f>IF(OR($C25="",$B$2="",$D$2=0),0,IF(BV$3&lt;0,0,N(INDEX('CURVA PREVISION'!$A$1:$KZ$3000,$C25,10+3*MIN(BV$3,$D$2-1)))))</f>
        <v/>
      </c>
      <c r="BW25" s="123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70">
        <f>IFERROR(MATCH(A26,'CURVA PREVISION'!$B$1:$B$3000,0),"")</f>
        <v/>
      </c>
      <c r="D26" s="123">
        <f>IF(OR($C26="",$B$2="",$D$2=0),0,IF(D$3&lt;0,0,N(INDEX('CURVA PREVISION'!$A$1:$KZ$3000,$C26,10+3*MIN(D$3,$D$2-1)))))</f>
        <v/>
      </c>
      <c r="E26" s="123">
        <f>IF(OR($C26="",$B$2="",$D$2=0),0,IF(E$3&lt;0,0,N(INDEX('CURVA PREVISION'!$A$1:$KZ$3000,$C26,10+3*MIN(E$3,$D$2-1)))))</f>
        <v/>
      </c>
      <c r="F26" s="123">
        <f>IF(OR($C26="",$B$2="",$D$2=0),0,IF(F$3&lt;0,0,N(INDEX('CURVA PREVISION'!$A$1:$KZ$3000,$C26,10+3*MIN(F$3,$D$2-1)))))</f>
        <v/>
      </c>
      <c r="G26" s="123">
        <f>IF(OR($C26="",$B$2="",$D$2=0),0,IF(G$3&lt;0,0,N(INDEX('CURVA PREVISION'!$A$1:$KZ$3000,$C26,10+3*MIN(G$3,$D$2-1)))))</f>
        <v/>
      </c>
      <c r="H26" s="123">
        <f>IF(OR($C26="",$B$2="",$D$2=0),0,IF(H$3&lt;0,0,N(INDEX('CURVA PREVISION'!$A$1:$KZ$3000,$C26,10+3*MIN(H$3,$D$2-1)))))</f>
        <v/>
      </c>
      <c r="I26" s="123">
        <f>IF(OR($C26="",$B$2="",$D$2=0),0,IF(I$3&lt;0,0,N(INDEX('CURVA PREVISION'!$A$1:$KZ$3000,$C26,10+3*MIN(I$3,$D$2-1)))))</f>
        <v/>
      </c>
      <c r="J26" s="123">
        <f>IF(OR($C26="",$B$2="",$D$2=0),0,IF(J$3&lt;0,0,N(INDEX('CURVA PREVISION'!$A$1:$KZ$3000,$C26,10+3*MIN(J$3,$D$2-1)))))</f>
        <v/>
      </c>
      <c r="K26" s="123">
        <f>IF(OR($C26="",$B$2="",$D$2=0),0,IF(K$3&lt;0,0,N(INDEX('CURVA PREVISION'!$A$1:$KZ$3000,$C26,10+3*MIN(K$3,$D$2-1)))))</f>
        <v/>
      </c>
      <c r="L26" s="123">
        <f>IF(OR($C26="",$B$2="",$D$2=0),0,IF(L$3&lt;0,0,N(INDEX('CURVA PREVISION'!$A$1:$KZ$3000,$C26,10+3*MIN(L$3,$D$2-1)))))</f>
        <v/>
      </c>
      <c r="M26" s="123">
        <f>IF(OR($C26="",$B$2="",$D$2=0),0,IF(M$3&lt;0,0,N(INDEX('CURVA PREVISION'!$A$1:$KZ$3000,$C26,10+3*MIN(M$3,$D$2-1)))))</f>
        <v/>
      </c>
      <c r="N26" s="123">
        <f>IF(OR($C26="",$B$2="",$D$2=0),0,IF(N$3&lt;0,0,N(INDEX('CURVA PREVISION'!$A$1:$KZ$3000,$C26,10+3*MIN(N$3,$D$2-1)))))</f>
        <v/>
      </c>
      <c r="O26" s="123">
        <f>IF(OR($C26="",$B$2="",$D$2=0),0,IF(O$3&lt;0,0,N(INDEX('CURVA PREVISION'!$A$1:$KZ$3000,$C26,10+3*MIN(O$3,$D$2-1)))))</f>
        <v/>
      </c>
      <c r="P26" s="123">
        <f>IF(OR($C26="",$B$2="",$D$2=0),0,IF(P$3&lt;0,0,N(INDEX('CURVA PREVISION'!$A$1:$KZ$3000,$C26,10+3*MIN(P$3,$D$2-1)))))</f>
        <v/>
      </c>
      <c r="Q26" s="123">
        <f>IF(OR($C26="",$B$2="",$D$2=0),0,IF(Q$3&lt;0,0,N(INDEX('CURVA PREVISION'!$A$1:$KZ$3000,$C26,10+3*MIN(Q$3,$D$2-1)))))</f>
        <v/>
      </c>
      <c r="R26" s="123">
        <f>IF(OR($C26="",$B$2="",$D$2=0),0,IF(R$3&lt;0,0,N(INDEX('CURVA PREVISION'!$A$1:$KZ$3000,$C26,10+3*MIN(R$3,$D$2-1)))))</f>
        <v/>
      </c>
      <c r="S26" s="123">
        <f>IF(OR($C26="",$B$2="",$D$2=0),0,IF(S$3&lt;0,0,N(INDEX('CURVA PREVISION'!$A$1:$KZ$3000,$C26,10+3*MIN(S$3,$D$2-1)))))</f>
        <v/>
      </c>
      <c r="T26" s="123">
        <f>IF(OR($C26="",$B$2="",$D$2=0),0,IF(T$3&lt;0,0,N(INDEX('CURVA PREVISION'!$A$1:$KZ$3000,$C26,10+3*MIN(T$3,$D$2-1)))))</f>
        <v/>
      </c>
      <c r="U26" s="123">
        <f>IF(OR($C26="",$B$2="",$D$2=0),0,IF(U$3&lt;0,0,N(INDEX('CURVA PREVISION'!$A$1:$KZ$3000,$C26,10+3*MIN(U$3,$D$2-1)))))</f>
        <v/>
      </c>
      <c r="V26" s="123">
        <f>IF(OR($C26="",$B$2="",$D$2=0),0,IF(V$3&lt;0,0,N(INDEX('CURVA PREVISION'!$A$1:$KZ$3000,$C26,10+3*MIN(V$3,$D$2-1)))))</f>
        <v/>
      </c>
      <c r="W26" s="123">
        <f>IF(OR($C26="",$B$2="",$D$2=0),0,IF(W$3&lt;0,0,N(INDEX('CURVA PREVISION'!$A$1:$KZ$3000,$C26,10+3*MIN(W$3,$D$2-1)))))</f>
        <v/>
      </c>
      <c r="X26" s="123">
        <f>IF(OR($C26="",$B$2="",$D$2=0),0,IF(X$3&lt;0,0,N(INDEX('CURVA PREVISION'!$A$1:$KZ$3000,$C26,10+3*MIN(X$3,$D$2-1)))))</f>
        <v/>
      </c>
      <c r="Y26" s="123">
        <f>IF(OR($C26="",$B$2="",$D$2=0),0,IF(Y$3&lt;0,0,N(INDEX('CURVA PREVISION'!$A$1:$KZ$3000,$C26,10+3*MIN(Y$3,$D$2-1)))))</f>
        <v/>
      </c>
      <c r="Z26" s="123">
        <f>IF(OR($C26="",$B$2="",$D$2=0),0,IF(Z$3&lt;0,0,N(INDEX('CURVA PREVISION'!$A$1:$KZ$3000,$C26,10+3*MIN(Z$3,$D$2-1)))))</f>
        <v/>
      </c>
      <c r="AA26" s="123">
        <f>IF(OR($C26="",$B$2="",$D$2=0),0,IF(AA$3&lt;0,0,N(INDEX('CURVA PREVISION'!$A$1:$KZ$3000,$C26,10+3*MIN(AA$3,$D$2-1)))))</f>
        <v/>
      </c>
      <c r="AB26" s="123">
        <f>IF(OR($C26="",$B$2="",$D$2=0),0,IF(AB$3&lt;0,0,N(INDEX('CURVA PREVISION'!$A$1:$KZ$3000,$C26,10+3*MIN(AB$3,$D$2-1)))))</f>
        <v/>
      </c>
      <c r="AC26" s="123">
        <f>IF(OR($C26="",$B$2="",$D$2=0),0,IF(AC$3&lt;0,0,N(INDEX('CURVA PREVISION'!$A$1:$KZ$3000,$C26,10+3*MIN(AC$3,$D$2-1)))))</f>
        <v/>
      </c>
      <c r="AD26" s="123">
        <f>IF(OR($C26="",$B$2="",$D$2=0),0,IF(AD$3&lt;0,0,N(INDEX('CURVA PREVISION'!$A$1:$KZ$3000,$C26,10+3*MIN(AD$3,$D$2-1)))))</f>
        <v/>
      </c>
      <c r="AE26" s="123">
        <f>IF(OR($C26="",$B$2="",$D$2=0),0,IF(AE$3&lt;0,0,N(INDEX('CURVA PREVISION'!$A$1:$KZ$3000,$C26,10+3*MIN(AE$3,$D$2-1)))))</f>
        <v/>
      </c>
      <c r="AF26" s="123">
        <f>IF(OR($C26="",$B$2="",$D$2=0),0,IF(AF$3&lt;0,0,N(INDEX('CURVA PREVISION'!$A$1:$KZ$3000,$C26,10+3*MIN(AF$3,$D$2-1)))))</f>
        <v/>
      </c>
      <c r="AG26" s="123">
        <f>IF(OR($C26="",$B$2="",$D$2=0),0,IF(AG$3&lt;0,0,N(INDEX('CURVA PREVISION'!$A$1:$KZ$3000,$C26,10+3*MIN(AG$3,$D$2-1)))))</f>
        <v/>
      </c>
      <c r="AH26" s="123">
        <f>IF(OR($C26="",$B$2="",$D$2=0),0,IF(AH$3&lt;0,0,N(INDEX('CURVA PREVISION'!$A$1:$KZ$3000,$C26,10+3*MIN(AH$3,$D$2-1)))))</f>
        <v/>
      </c>
      <c r="AI26" s="123">
        <f>IF(OR($C26="",$B$2="",$D$2=0),0,IF(AI$3&lt;0,0,N(INDEX('CURVA PREVISION'!$A$1:$KZ$3000,$C26,10+3*MIN(AI$3,$D$2-1)))))</f>
        <v/>
      </c>
      <c r="AJ26" s="123">
        <f>IF(OR($C26="",$B$2="",$D$2=0),0,IF(AJ$3&lt;0,0,N(INDEX('CURVA PREVISION'!$A$1:$KZ$3000,$C26,10+3*MIN(AJ$3,$D$2-1)))))</f>
        <v/>
      </c>
      <c r="AK26" s="123">
        <f>IF(OR($C26="",$B$2="",$D$2=0),0,IF(AK$3&lt;0,0,N(INDEX('CURVA PREVISION'!$A$1:$KZ$3000,$C26,10+3*MIN(AK$3,$D$2-1)))))</f>
        <v/>
      </c>
      <c r="AL26" s="123">
        <f>IF(OR($C26="",$B$2="",$D$2=0),0,IF(AL$3&lt;0,0,N(INDEX('CURVA PREVISION'!$A$1:$KZ$3000,$C26,10+3*MIN(AL$3,$D$2-1)))))</f>
        <v/>
      </c>
      <c r="AM26" s="123">
        <f>IF(OR($C26="",$B$2="",$D$2=0),0,IF(AM$3&lt;0,0,N(INDEX('CURVA PREVISION'!$A$1:$KZ$3000,$C26,10+3*MIN(AM$3,$D$2-1)))))</f>
        <v/>
      </c>
      <c r="AN26" s="123">
        <f>IF(OR($C26="",$B$2="",$D$2=0),0,IF(AN$3&lt;0,0,N(INDEX('CURVA PREVISION'!$A$1:$KZ$3000,$C26,10+3*MIN(AN$3,$D$2-1)))))</f>
        <v/>
      </c>
      <c r="AO26" s="123">
        <f>IF(OR($C26="",$B$2="",$D$2=0),0,IF(AO$3&lt;0,0,N(INDEX('CURVA PREVISION'!$A$1:$KZ$3000,$C26,10+3*MIN(AO$3,$D$2-1)))))</f>
        <v/>
      </c>
      <c r="AP26" s="123">
        <f>IF(OR($C26="",$B$2="",$D$2=0),0,IF(AP$3&lt;0,0,N(INDEX('CURVA PREVISION'!$A$1:$KZ$3000,$C26,10+3*MIN(AP$3,$D$2-1)))))</f>
        <v/>
      </c>
      <c r="AQ26" s="123">
        <f>IF(OR($C26="",$B$2="",$D$2=0),0,IF(AQ$3&lt;0,0,N(INDEX('CURVA PREVISION'!$A$1:$KZ$3000,$C26,10+3*MIN(AQ$3,$D$2-1)))))</f>
        <v/>
      </c>
      <c r="AR26" s="123">
        <f>IF(OR($C26="",$B$2="",$D$2=0),0,IF(AR$3&lt;0,0,N(INDEX('CURVA PREVISION'!$A$1:$KZ$3000,$C26,10+3*MIN(AR$3,$D$2-1)))))</f>
        <v/>
      </c>
      <c r="AS26" s="123">
        <f>IF(OR($C26="",$B$2="",$D$2=0),0,IF(AS$3&lt;0,0,N(INDEX('CURVA PREVISION'!$A$1:$KZ$3000,$C26,10+3*MIN(AS$3,$D$2-1)))))</f>
        <v/>
      </c>
      <c r="AT26" s="123">
        <f>IF(OR($C26="",$B$2="",$D$2=0),0,IF(AT$3&lt;0,0,N(INDEX('CURVA PREVISION'!$A$1:$KZ$3000,$C26,10+3*MIN(AT$3,$D$2-1)))))</f>
        <v/>
      </c>
      <c r="AU26" s="123">
        <f>IF(OR($C26="",$B$2="",$D$2=0),0,IF(AU$3&lt;0,0,N(INDEX('CURVA PREVISION'!$A$1:$KZ$3000,$C26,10+3*MIN(AU$3,$D$2-1)))))</f>
        <v/>
      </c>
      <c r="AV26" s="123">
        <f>IF(OR($C26="",$B$2="",$D$2=0),0,IF(AV$3&lt;0,0,N(INDEX('CURVA PREVISION'!$A$1:$KZ$3000,$C26,10+3*MIN(AV$3,$D$2-1)))))</f>
        <v/>
      </c>
      <c r="AW26" s="123">
        <f>IF(OR($C26="",$B$2="",$D$2=0),0,IF(AW$3&lt;0,0,N(INDEX('CURVA PREVISION'!$A$1:$KZ$3000,$C26,10+3*MIN(AW$3,$D$2-1)))))</f>
        <v/>
      </c>
      <c r="AX26" s="123">
        <f>IF(OR($C26="",$B$2="",$D$2=0),0,IF(AX$3&lt;0,0,N(INDEX('CURVA PREVISION'!$A$1:$KZ$3000,$C26,10+3*MIN(AX$3,$D$2-1)))))</f>
        <v/>
      </c>
      <c r="AY26" s="123">
        <f>IF(OR($C26="",$B$2="",$D$2=0),0,IF(AY$3&lt;0,0,N(INDEX('CURVA PREVISION'!$A$1:$KZ$3000,$C26,10+3*MIN(AY$3,$D$2-1)))))</f>
        <v/>
      </c>
      <c r="AZ26" s="123">
        <f>IF(OR($C26="",$B$2="",$D$2=0),0,IF(AZ$3&lt;0,0,N(INDEX('CURVA PREVISION'!$A$1:$KZ$3000,$C26,10+3*MIN(AZ$3,$D$2-1)))))</f>
        <v/>
      </c>
      <c r="BA26" s="123">
        <f>IF(OR($C26="",$B$2="",$D$2=0),0,IF(BA$3&lt;0,0,N(INDEX('CURVA PREVISION'!$A$1:$KZ$3000,$C26,10+3*MIN(BA$3,$D$2-1)))))</f>
        <v/>
      </c>
      <c r="BB26" s="123">
        <f>IF(OR($C26="",$B$2="",$D$2=0),0,IF(BB$3&lt;0,0,N(INDEX('CURVA PREVISION'!$A$1:$KZ$3000,$C26,10+3*MIN(BB$3,$D$2-1)))))</f>
        <v/>
      </c>
      <c r="BC26" s="123">
        <f>IF(OR($C26="",$B$2="",$D$2=0),0,IF(BC$3&lt;0,0,N(INDEX('CURVA PREVISION'!$A$1:$KZ$3000,$C26,10+3*MIN(BC$3,$D$2-1)))))</f>
        <v/>
      </c>
      <c r="BD26" s="123">
        <f>IF(OR($C26="",$B$2="",$D$2=0),0,IF(BD$3&lt;0,0,N(INDEX('CURVA PREVISION'!$A$1:$KZ$3000,$C26,10+3*MIN(BD$3,$D$2-1)))))</f>
        <v/>
      </c>
      <c r="BE26" s="123">
        <f>IF(OR($C26="",$B$2="",$D$2=0),0,IF(BE$3&lt;0,0,N(INDEX('CURVA PREVISION'!$A$1:$KZ$3000,$C26,10+3*MIN(BE$3,$D$2-1)))))</f>
        <v/>
      </c>
      <c r="BF26" s="123">
        <f>IF(OR($C26="",$B$2="",$D$2=0),0,IF(BF$3&lt;0,0,N(INDEX('CURVA PREVISION'!$A$1:$KZ$3000,$C26,10+3*MIN(BF$3,$D$2-1)))))</f>
        <v/>
      </c>
      <c r="BG26" s="123">
        <f>IF(OR($C26="",$B$2="",$D$2=0),0,IF(BG$3&lt;0,0,N(INDEX('CURVA PREVISION'!$A$1:$KZ$3000,$C26,10+3*MIN(BG$3,$D$2-1)))))</f>
        <v/>
      </c>
      <c r="BH26" s="123">
        <f>IF(OR($C26="",$B$2="",$D$2=0),0,IF(BH$3&lt;0,0,N(INDEX('CURVA PREVISION'!$A$1:$KZ$3000,$C26,10+3*MIN(BH$3,$D$2-1)))))</f>
        <v/>
      </c>
      <c r="BI26" s="123">
        <f>IF(OR($C26="",$B$2="",$D$2=0),0,IF(BI$3&lt;0,0,N(INDEX('CURVA PREVISION'!$A$1:$KZ$3000,$C26,10+3*MIN(BI$3,$D$2-1)))))</f>
        <v/>
      </c>
      <c r="BJ26" s="123">
        <f>IF(OR($C26="",$B$2="",$D$2=0),0,IF(BJ$3&lt;0,0,N(INDEX('CURVA PREVISION'!$A$1:$KZ$3000,$C26,10+3*MIN(BJ$3,$D$2-1)))))</f>
        <v/>
      </c>
      <c r="BK26" s="123">
        <f>IF(OR($C26="",$B$2="",$D$2=0),0,IF(BK$3&lt;0,0,N(INDEX('CURVA PREVISION'!$A$1:$KZ$3000,$C26,10+3*MIN(BK$3,$D$2-1)))))</f>
        <v/>
      </c>
      <c r="BL26" s="123">
        <f>IF(OR($C26="",$B$2="",$D$2=0),0,IF(BL$3&lt;0,0,N(INDEX('CURVA PREVISION'!$A$1:$KZ$3000,$C26,10+3*MIN(BL$3,$D$2-1)))))</f>
        <v/>
      </c>
      <c r="BM26" s="123">
        <f>IF(OR($C26="",$B$2="",$D$2=0),0,IF(BM$3&lt;0,0,N(INDEX('CURVA PREVISION'!$A$1:$KZ$3000,$C26,10+3*MIN(BM$3,$D$2-1)))))</f>
        <v/>
      </c>
      <c r="BN26" s="123">
        <f>IF(OR($C26="",$B$2="",$D$2=0),0,IF(BN$3&lt;0,0,N(INDEX('CURVA PREVISION'!$A$1:$KZ$3000,$C26,10+3*MIN(BN$3,$D$2-1)))))</f>
        <v/>
      </c>
      <c r="BO26" s="123">
        <f>IF(OR($C26="",$B$2="",$D$2=0),0,IF(BO$3&lt;0,0,N(INDEX('CURVA PREVISION'!$A$1:$KZ$3000,$C26,10+3*MIN(BO$3,$D$2-1)))))</f>
        <v/>
      </c>
      <c r="BP26" s="123">
        <f>IF(OR($C26="",$B$2="",$D$2=0),0,IF(BP$3&lt;0,0,N(INDEX('CURVA PREVISION'!$A$1:$KZ$3000,$C26,10+3*MIN(BP$3,$D$2-1)))))</f>
        <v/>
      </c>
      <c r="BQ26" s="123">
        <f>IF(OR($C26="",$B$2="",$D$2=0),0,IF(BQ$3&lt;0,0,N(INDEX('CURVA PREVISION'!$A$1:$KZ$3000,$C26,10+3*MIN(BQ$3,$D$2-1)))))</f>
        <v/>
      </c>
      <c r="BR26" s="123">
        <f>IF(OR($C26="",$B$2="",$D$2=0),0,IF(BR$3&lt;0,0,N(INDEX('CURVA PREVISION'!$A$1:$KZ$3000,$C26,10+3*MIN(BR$3,$D$2-1)))))</f>
        <v/>
      </c>
      <c r="BS26" s="123">
        <f>IF(OR($C26="",$B$2="",$D$2=0),0,IF(BS$3&lt;0,0,N(INDEX('CURVA PREVISION'!$A$1:$KZ$3000,$C26,10+3*MIN(BS$3,$D$2-1)))))</f>
        <v/>
      </c>
      <c r="BT26" s="123">
        <f>IF(OR($C26="",$B$2="",$D$2=0),0,IF(BT$3&lt;0,0,N(INDEX('CURVA PREVISION'!$A$1:$KZ$3000,$C26,10+3*MIN(BT$3,$D$2-1)))))</f>
        <v/>
      </c>
      <c r="BU26" s="123">
        <f>IF(OR($C26="",$B$2="",$D$2=0),0,IF(BU$3&lt;0,0,N(INDEX('CURVA PREVISION'!$A$1:$KZ$3000,$C26,10+3*MIN(BU$3,$D$2-1)))))</f>
        <v/>
      </c>
      <c r="BV26" s="123">
        <f>IF(OR($C26="",$B$2="",$D$2=0),0,IF(BV$3&lt;0,0,N(INDEX('CURVA PREVISION'!$A$1:$KZ$3000,$C26,10+3*MIN(BV$3,$D$2-1)))))</f>
        <v/>
      </c>
      <c r="BW26" s="123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70">
        <f>IFERROR(MATCH(A27,'CURVA PREVISION'!$B$1:$B$3000,0),"")</f>
        <v/>
      </c>
      <c r="D27" s="123">
        <f>IF(OR($C27="",$B$2="",$D$2=0),0,IF(D$3&lt;0,0,N(INDEX('CURVA PREVISION'!$A$1:$KZ$3000,$C27,10+3*MIN(D$3,$D$2-1)))))</f>
        <v/>
      </c>
      <c r="E27" s="123">
        <f>IF(OR($C27="",$B$2="",$D$2=0),0,IF(E$3&lt;0,0,N(INDEX('CURVA PREVISION'!$A$1:$KZ$3000,$C27,10+3*MIN(E$3,$D$2-1)))))</f>
        <v/>
      </c>
      <c r="F27" s="123">
        <f>IF(OR($C27="",$B$2="",$D$2=0),0,IF(F$3&lt;0,0,N(INDEX('CURVA PREVISION'!$A$1:$KZ$3000,$C27,10+3*MIN(F$3,$D$2-1)))))</f>
        <v/>
      </c>
      <c r="G27" s="123">
        <f>IF(OR($C27="",$B$2="",$D$2=0),0,IF(G$3&lt;0,0,N(INDEX('CURVA PREVISION'!$A$1:$KZ$3000,$C27,10+3*MIN(G$3,$D$2-1)))))</f>
        <v/>
      </c>
      <c r="H27" s="123">
        <f>IF(OR($C27="",$B$2="",$D$2=0),0,IF(H$3&lt;0,0,N(INDEX('CURVA PREVISION'!$A$1:$KZ$3000,$C27,10+3*MIN(H$3,$D$2-1)))))</f>
        <v/>
      </c>
      <c r="I27" s="123">
        <f>IF(OR($C27="",$B$2="",$D$2=0),0,IF(I$3&lt;0,0,N(INDEX('CURVA PREVISION'!$A$1:$KZ$3000,$C27,10+3*MIN(I$3,$D$2-1)))))</f>
        <v/>
      </c>
      <c r="J27" s="123">
        <f>IF(OR($C27="",$B$2="",$D$2=0),0,IF(J$3&lt;0,0,N(INDEX('CURVA PREVISION'!$A$1:$KZ$3000,$C27,10+3*MIN(J$3,$D$2-1)))))</f>
        <v/>
      </c>
      <c r="K27" s="123">
        <f>IF(OR($C27="",$B$2="",$D$2=0),0,IF(K$3&lt;0,0,N(INDEX('CURVA PREVISION'!$A$1:$KZ$3000,$C27,10+3*MIN(K$3,$D$2-1)))))</f>
        <v/>
      </c>
      <c r="L27" s="123">
        <f>IF(OR($C27="",$B$2="",$D$2=0),0,IF(L$3&lt;0,0,N(INDEX('CURVA PREVISION'!$A$1:$KZ$3000,$C27,10+3*MIN(L$3,$D$2-1)))))</f>
        <v/>
      </c>
      <c r="M27" s="123">
        <f>IF(OR($C27="",$B$2="",$D$2=0),0,IF(M$3&lt;0,0,N(INDEX('CURVA PREVISION'!$A$1:$KZ$3000,$C27,10+3*MIN(M$3,$D$2-1)))))</f>
        <v/>
      </c>
      <c r="N27" s="123">
        <f>IF(OR($C27="",$B$2="",$D$2=0),0,IF(N$3&lt;0,0,N(INDEX('CURVA PREVISION'!$A$1:$KZ$3000,$C27,10+3*MIN(N$3,$D$2-1)))))</f>
        <v/>
      </c>
      <c r="O27" s="123">
        <f>IF(OR($C27="",$B$2="",$D$2=0),0,IF(O$3&lt;0,0,N(INDEX('CURVA PREVISION'!$A$1:$KZ$3000,$C27,10+3*MIN(O$3,$D$2-1)))))</f>
        <v/>
      </c>
      <c r="P27" s="123">
        <f>IF(OR($C27="",$B$2="",$D$2=0),0,IF(P$3&lt;0,0,N(INDEX('CURVA PREVISION'!$A$1:$KZ$3000,$C27,10+3*MIN(P$3,$D$2-1)))))</f>
        <v/>
      </c>
      <c r="Q27" s="123">
        <f>IF(OR($C27="",$B$2="",$D$2=0),0,IF(Q$3&lt;0,0,N(INDEX('CURVA PREVISION'!$A$1:$KZ$3000,$C27,10+3*MIN(Q$3,$D$2-1)))))</f>
        <v/>
      </c>
      <c r="R27" s="123">
        <f>IF(OR($C27="",$B$2="",$D$2=0),0,IF(R$3&lt;0,0,N(INDEX('CURVA PREVISION'!$A$1:$KZ$3000,$C27,10+3*MIN(R$3,$D$2-1)))))</f>
        <v/>
      </c>
      <c r="S27" s="123">
        <f>IF(OR($C27="",$B$2="",$D$2=0),0,IF(S$3&lt;0,0,N(INDEX('CURVA PREVISION'!$A$1:$KZ$3000,$C27,10+3*MIN(S$3,$D$2-1)))))</f>
        <v/>
      </c>
      <c r="T27" s="123">
        <f>IF(OR($C27="",$B$2="",$D$2=0),0,IF(T$3&lt;0,0,N(INDEX('CURVA PREVISION'!$A$1:$KZ$3000,$C27,10+3*MIN(T$3,$D$2-1)))))</f>
        <v/>
      </c>
      <c r="U27" s="123">
        <f>IF(OR($C27="",$B$2="",$D$2=0),0,IF(U$3&lt;0,0,N(INDEX('CURVA PREVISION'!$A$1:$KZ$3000,$C27,10+3*MIN(U$3,$D$2-1)))))</f>
        <v/>
      </c>
      <c r="V27" s="123">
        <f>IF(OR($C27="",$B$2="",$D$2=0),0,IF(V$3&lt;0,0,N(INDEX('CURVA PREVISION'!$A$1:$KZ$3000,$C27,10+3*MIN(V$3,$D$2-1)))))</f>
        <v/>
      </c>
      <c r="W27" s="123">
        <f>IF(OR($C27="",$B$2="",$D$2=0),0,IF(W$3&lt;0,0,N(INDEX('CURVA PREVISION'!$A$1:$KZ$3000,$C27,10+3*MIN(W$3,$D$2-1)))))</f>
        <v/>
      </c>
      <c r="X27" s="123">
        <f>IF(OR($C27="",$B$2="",$D$2=0),0,IF(X$3&lt;0,0,N(INDEX('CURVA PREVISION'!$A$1:$KZ$3000,$C27,10+3*MIN(X$3,$D$2-1)))))</f>
        <v/>
      </c>
      <c r="Y27" s="123">
        <f>IF(OR($C27="",$B$2="",$D$2=0),0,IF(Y$3&lt;0,0,N(INDEX('CURVA PREVISION'!$A$1:$KZ$3000,$C27,10+3*MIN(Y$3,$D$2-1)))))</f>
        <v/>
      </c>
      <c r="Z27" s="123">
        <f>IF(OR($C27="",$B$2="",$D$2=0),0,IF(Z$3&lt;0,0,N(INDEX('CURVA PREVISION'!$A$1:$KZ$3000,$C27,10+3*MIN(Z$3,$D$2-1)))))</f>
        <v/>
      </c>
      <c r="AA27" s="123">
        <f>IF(OR($C27="",$B$2="",$D$2=0),0,IF(AA$3&lt;0,0,N(INDEX('CURVA PREVISION'!$A$1:$KZ$3000,$C27,10+3*MIN(AA$3,$D$2-1)))))</f>
        <v/>
      </c>
      <c r="AB27" s="123">
        <f>IF(OR($C27="",$B$2="",$D$2=0),0,IF(AB$3&lt;0,0,N(INDEX('CURVA PREVISION'!$A$1:$KZ$3000,$C27,10+3*MIN(AB$3,$D$2-1)))))</f>
        <v/>
      </c>
      <c r="AC27" s="123">
        <f>IF(OR($C27="",$B$2="",$D$2=0),0,IF(AC$3&lt;0,0,N(INDEX('CURVA PREVISION'!$A$1:$KZ$3000,$C27,10+3*MIN(AC$3,$D$2-1)))))</f>
        <v/>
      </c>
      <c r="AD27" s="123">
        <f>IF(OR($C27="",$B$2="",$D$2=0),0,IF(AD$3&lt;0,0,N(INDEX('CURVA PREVISION'!$A$1:$KZ$3000,$C27,10+3*MIN(AD$3,$D$2-1)))))</f>
        <v/>
      </c>
      <c r="AE27" s="123">
        <f>IF(OR($C27="",$B$2="",$D$2=0),0,IF(AE$3&lt;0,0,N(INDEX('CURVA PREVISION'!$A$1:$KZ$3000,$C27,10+3*MIN(AE$3,$D$2-1)))))</f>
        <v/>
      </c>
      <c r="AF27" s="123">
        <f>IF(OR($C27="",$B$2="",$D$2=0),0,IF(AF$3&lt;0,0,N(INDEX('CURVA PREVISION'!$A$1:$KZ$3000,$C27,10+3*MIN(AF$3,$D$2-1)))))</f>
        <v/>
      </c>
      <c r="AG27" s="123">
        <f>IF(OR($C27="",$B$2="",$D$2=0),0,IF(AG$3&lt;0,0,N(INDEX('CURVA PREVISION'!$A$1:$KZ$3000,$C27,10+3*MIN(AG$3,$D$2-1)))))</f>
        <v/>
      </c>
      <c r="AH27" s="123">
        <f>IF(OR($C27="",$B$2="",$D$2=0),0,IF(AH$3&lt;0,0,N(INDEX('CURVA PREVISION'!$A$1:$KZ$3000,$C27,10+3*MIN(AH$3,$D$2-1)))))</f>
        <v/>
      </c>
      <c r="AI27" s="123">
        <f>IF(OR($C27="",$B$2="",$D$2=0),0,IF(AI$3&lt;0,0,N(INDEX('CURVA PREVISION'!$A$1:$KZ$3000,$C27,10+3*MIN(AI$3,$D$2-1)))))</f>
        <v/>
      </c>
      <c r="AJ27" s="123">
        <f>IF(OR($C27="",$B$2="",$D$2=0),0,IF(AJ$3&lt;0,0,N(INDEX('CURVA PREVISION'!$A$1:$KZ$3000,$C27,10+3*MIN(AJ$3,$D$2-1)))))</f>
        <v/>
      </c>
      <c r="AK27" s="123">
        <f>IF(OR($C27="",$B$2="",$D$2=0),0,IF(AK$3&lt;0,0,N(INDEX('CURVA PREVISION'!$A$1:$KZ$3000,$C27,10+3*MIN(AK$3,$D$2-1)))))</f>
        <v/>
      </c>
      <c r="AL27" s="123">
        <f>IF(OR($C27="",$B$2="",$D$2=0),0,IF(AL$3&lt;0,0,N(INDEX('CURVA PREVISION'!$A$1:$KZ$3000,$C27,10+3*MIN(AL$3,$D$2-1)))))</f>
        <v/>
      </c>
      <c r="AM27" s="123">
        <f>IF(OR($C27="",$B$2="",$D$2=0),0,IF(AM$3&lt;0,0,N(INDEX('CURVA PREVISION'!$A$1:$KZ$3000,$C27,10+3*MIN(AM$3,$D$2-1)))))</f>
        <v/>
      </c>
      <c r="AN27" s="123">
        <f>IF(OR($C27="",$B$2="",$D$2=0),0,IF(AN$3&lt;0,0,N(INDEX('CURVA PREVISION'!$A$1:$KZ$3000,$C27,10+3*MIN(AN$3,$D$2-1)))))</f>
        <v/>
      </c>
      <c r="AO27" s="123">
        <f>IF(OR($C27="",$B$2="",$D$2=0),0,IF(AO$3&lt;0,0,N(INDEX('CURVA PREVISION'!$A$1:$KZ$3000,$C27,10+3*MIN(AO$3,$D$2-1)))))</f>
        <v/>
      </c>
      <c r="AP27" s="123">
        <f>IF(OR($C27="",$B$2="",$D$2=0),0,IF(AP$3&lt;0,0,N(INDEX('CURVA PREVISION'!$A$1:$KZ$3000,$C27,10+3*MIN(AP$3,$D$2-1)))))</f>
        <v/>
      </c>
      <c r="AQ27" s="123">
        <f>IF(OR($C27="",$B$2="",$D$2=0),0,IF(AQ$3&lt;0,0,N(INDEX('CURVA PREVISION'!$A$1:$KZ$3000,$C27,10+3*MIN(AQ$3,$D$2-1)))))</f>
        <v/>
      </c>
      <c r="AR27" s="123">
        <f>IF(OR($C27="",$B$2="",$D$2=0),0,IF(AR$3&lt;0,0,N(INDEX('CURVA PREVISION'!$A$1:$KZ$3000,$C27,10+3*MIN(AR$3,$D$2-1)))))</f>
        <v/>
      </c>
      <c r="AS27" s="123">
        <f>IF(OR($C27="",$B$2="",$D$2=0),0,IF(AS$3&lt;0,0,N(INDEX('CURVA PREVISION'!$A$1:$KZ$3000,$C27,10+3*MIN(AS$3,$D$2-1)))))</f>
        <v/>
      </c>
      <c r="AT27" s="123">
        <f>IF(OR($C27="",$B$2="",$D$2=0),0,IF(AT$3&lt;0,0,N(INDEX('CURVA PREVISION'!$A$1:$KZ$3000,$C27,10+3*MIN(AT$3,$D$2-1)))))</f>
        <v/>
      </c>
      <c r="AU27" s="123">
        <f>IF(OR($C27="",$B$2="",$D$2=0),0,IF(AU$3&lt;0,0,N(INDEX('CURVA PREVISION'!$A$1:$KZ$3000,$C27,10+3*MIN(AU$3,$D$2-1)))))</f>
        <v/>
      </c>
      <c r="AV27" s="123">
        <f>IF(OR($C27="",$B$2="",$D$2=0),0,IF(AV$3&lt;0,0,N(INDEX('CURVA PREVISION'!$A$1:$KZ$3000,$C27,10+3*MIN(AV$3,$D$2-1)))))</f>
        <v/>
      </c>
      <c r="AW27" s="123">
        <f>IF(OR($C27="",$B$2="",$D$2=0),0,IF(AW$3&lt;0,0,N(INDEX('CURVA PREVISION'!$A$1:$KZ$3000,$C27,10+3*MIN(AW$3,$D$2-1)))))</f>
        <v/>
      </c>
      <c r="AX27" s="123">
        <f>IF(OR($C27="",$B$2="",$D$2=0),0,IF(AX$3&lt;0,0,N(INDEX('CURVA PREVISION'!$A$1:$KZ$3000,$C27,10+3*MIN(AX$3,$D$2-1)))))</f>
        <v/>
      </c>
      <c r="AY27" s="123">
        <f>IF(OR($C27="",$B$2="",$D$2=0),0,IF(AY$3&lt;0,0,N(INDEX('CURVA PREVISION'!$A$1:$KZ$3000,$C27,10+3*MIN(AY$3,$D$2-1)))))</f>
        <v/>
      </c>
      <c r="AZ27" s="123">
        <f>IF(OR($C27="",$B$2="",$D$2=0),0,IF(AZ$3&lt;0,0,N(INDEX('CURVA PREVISION'!$A$1:$KZ$3000,$C27,10+3*MIN(AZ$3,$D$2-1)))))</f>
        <v/>
      </c>
      <c r="BA27" s="123">
        <f>IF(OR($C27="",$B$2="",$D$2=0),0,IF(BA$3&lt;0,0,N(INDEX('CURVA PREVISION'!$A$1:$KZ$3000,$C27,10+3*MIN(BA$3,$D$2-1)))))</f>
        <v/>
      </c>
      <c r="BB27" s="123">
        <f>IF(OR($C27="",$B$2="",$D$2=0),0,IF(BB$3&lt;0,0,N(INDEX('CURVA PREVISION'!$A$1:$KZ$3000,$C27,10+3*MIN(BB$3,$D$2-1)))))</f>
        <v/>
      </c>
      <c r="BC27" s="123">
        <f>IF(OR($C27="",$B$2="",$D$2=0),0,IF(BC$3&lt;0,0,N(INDEX('CURVA PREVISION'!$A$1:$KZ$3000,$C27,10+3*MIN(BC$3,$D$2-1)))))</f>
        <v/>
      </c>
      <c r="BD27" s="123">
        <f>IF(OR($C27="",$B$2="",$D$2=0),0,IF(BD$3&lt;0,0,N(INDEX('CURVA PREVISION'!$A$1:$KZ$3000,$C27,10+3*MIN(BD$3,$D$2-1)))))</f>
        <v/>
      </c>
      <c r="BE27" s="123">
        <f>IF(OR($C27="",$B$2="",$D$2=0),0,IF(BE$3&lt;0,0,N(INDEX('CURVA PREVISION'!$A$1:$KZ$3000,$C27,10+3*MIN(BE$3,$D$2-1)))))</f>
        <v/>
      </c>
      <c r="BF27" s="123">
        <f>IF(OR($C27="",$B$2="",$D$2=0),0,IF(BF$3&lt;0,0,N(INDEX('CURVA PREVISION'!$A$1:$KZ$3000,$C27,10+3*MIN(BF$3,$D$2-1)))))</f>
        <v/>
      </c>
      <c r="BG27" s="123">
        <f>IF(OR($C27="",$B$2="",$D$2=0),0,IF(BG$3&lt;0,0,N(INDEX('CURVA PREVISION'!$A$1:$KZ$3000,$C27,10+3*MIN(BG$3,$D$2-1)))))</f>
        <v/>
      </c>
      <c r="BH27" s="123">
        <f>IF(OR($C27="",$B$2="",$D$2=0),0,IF(BH$3&lt;0,0,N(INDEX('CURVA PREVISION'!$A$1:$KZ$3000,$C27,10+3*MIN(BH$3,$D$2-1)))))</f>
        <v/>
      </c>
      <c r="BI27" s="123">
        <f>IF(OR($C27="",$B$2="",$D$2=0),0,IF(BI$3&lt;0,0,N(INDEX('CURVA PREVISION'!$A$1:$KZ$3000,$C27,10+3*MIN(BI$3,$D$2-1)))))</f>
        <v/>
      </c>
      <c r="BJ27" s="123">
        <f>IF(OR($C27="",$B$2="",$D$2=0),0,IF(BJ$3&lt;0,0,N(INDEX('CURVA PREVISION'!$A$1:$KZ$3000,$C27,10+3*MIN(BJ$3,$D$2-1)))))</f>
        <v/>
      </c>
      <c r="BK27" s="123">
        <f>IF(OR($C27="",$B$2="",$D$2=0),0,IF(BK$3&lt;0,0,N(INDEX('CURVA PREVISION'!$A$1:$KZ$3000,$C27,10+3*MIN(BK$3,$D$2-1)))))</f>
        <v/>
      </c>
      <c r="BL27" s="123">
        <f>IF(OR($C27="",$B$2="",$D$2=0),0,IF(BL$3&lt;0,0,N(INDEX('CURVA PREVISION'!$A$1:$KZ$3000,$C27,10+3*MIN(BL$3,$D$2-1)))))</f>
        <v/>
      </c>
      <c r="BM27" s="123">
        <f>IF(OR($C27="",$B$2="",$D$2=0),0,IF(BM$3&lt;0,0,N(INDEX('CURVA PREVISION'!$A$1:$KZ$3000,$C27,10+3*MIN(BM$3,$D$2-1)))))</f>
        <v/>
      </c>
      <c r="BN27" s="123">
        <f>IF(OR($C27="",$B$2="",$D$2=0),0,IF(BN$3&lt;0,0,N(INDEX('CURVA PREVISION'!$A$1:$KZ$3000,$C27,10+3*MIN(BN$3,$D$2-1)))))</f>
        <v/>
      </c>
      <c r="BO27" s="123">
        <f>IF(OR($C27="",$B$2="",$D$2=0),0,IF(BO$3&lt;0,0,N(INDEX('CURVA PREVISION'!$A$1:$KZ$3000,$C27,10+3*MIN(BO$3,$D$2-1)))))</f>
        <v/>
      </c>
      <c r="BP27" s="123">
        <f>IF(OR($C27="",$B$2="",$D$2=0),0,IF(BP$3&lt;0,0,N(INDEX('CURVA PREVISION'!$A$1:$KZ$3000,$C27,10+3*MIN(BP$3,$D$2-1)))))</f>
        <v/>
      </c>
      <c r="BQ27" s="123">
        <f>IF(OR($C27="",$B$2="",$D$2=0),0,IF(BQ$3&lt;0,0,N(INDEX('CURVA PREVISION'!$A$1:$KZ$3000,$C27,10+3*MIN(BQ$3,$D$2-1)))))</f>
        <v/>
      </c>
      <c r="BR27" s="123">
        <f>IF(OR($C27="",$B$2="",$D$2=0),0,IF(BR$3&lt;0,0,N(INDEX('CURVA PREVISION'!$A$1:$KZ$3000,$C27,10+3*MIN(BR$3,$D$2-1)))))</f>
        <v/>
      </c>
      <c r="BS27" s="123">
        <f>IF(OR($C27="",$B$2="",$D$2=0),0,IF(BS$3&lt;0,0,N(INDEX('CURVA PREVISION'!$A$1:$KZ$3000,$C27,10+3*MIN(BS$3,$D$2-1)))))</f>
        <v/>
      </c>
      <c r="BT27" s="123">
        <f>IF(OR($C27="",$B$2="",$D$2=0),0,IF(BT$3&lt;0,0,N(INDEX('CURVA PREVISION'!$A$1:$KZ$3000,$C27,10+3*MIN(BT$3,$D$2-1)))))</f>
        <v/>
      </c>
      <c r="BU27" s="123">
        <f>IF(OR($C27="",$B$2="",$D$2=0),0,IF(BU$3&lt;0,0,N(INDEX('CURVA PREVISION'!$A$1:$KZ$3000,$C27,10+3*MIN(BU$3,$D$2-1)))))</f>
        <v/>
      </c>
      <c r="BV27" s="123">
        <f>IF(OR($C27="",$B$2="",$D$2=0),0,IF(BV$3&lt;0,0,N(INDEX('CURVA PREVISION'!$A$1:$KZ$3000,$C27,10+3*MIN(BV$3,$D$2-1)))))</f>
        <v/>
      </c>
      <c r="BW27" s="123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70">
        <f>IFERROR(MATCH(A28,'CURVA PREVISION'!$B$1:$B$3000,0),"")</f>
        <v/>
      </c>
      <c r="D28" s="123">
        <f>IF(OR($C28="",$B$2="",$D$2=0),0,IF(D$3&lt;0,0,N(INDEX('CURVA PREVISION'!$A$1:$KZ$3000,$C28,10+3*MIN(D$3,$D$2-1)))))</f>
        <v/>
      </c>
      <c r="E28" s="123">
        <f>IF(OR($C28="",$B$2="",$D$2=0),0,IF(E$3&lt;0,0,N(INDEX('CURVA PREVISION'!$A$1:$KZ$3000,$C28,10+3*MIN(E$3,$D$2-1)))))</f>
        <v/>
      </c>
      <c r="F28" s="123">
        <f>IF(OR($C28="",$B$2="",$D$2=0),0,IF(F$3&lt;0,0,N(INDEX('CURVA PREVISION'!$A$1:$KZ$3000,$C28,10+3*MIN(F$3,$D$2-1)))))</f>
        <v/>
      </c>
      <c r="G28" s="123">
        <f>IF(OR($C28="",$B$2="",$D$2=0),0,IF(G$3&lt;0,0,N(INDEX('CURVA PREVISION'!$A$1:$KZ$3000,$C28,10+3*MIN(G$3,$D$2-1)))))</f>
        <v/>
      </c>
      <c r="H28" s="123">
        <f>IF(OR($C28="",$B$2="",$D$2=0),0,IF(H$3&lt;0,0,N(INDEX('CURVA PREVISION'!$A$1:$KZ$3000,$C28,10+3*MIN(H$3,$D$2-1)))))</f>
        <v/>
      </c>
      <c r="I28" s="123">
        <f>IF(OR($C28="",$B$2="",$D$2=0),0,IF(I$3&lt;0,0,N(INDEX('CURVA PREVISION'!$A$1:$KZ$3000,$C28,10+3*MIN(I$3,$D$2-1)))))</f>
        <v/>
      </c>
      <c r="J28" s="123">
        <f>IF(OR($C28="",$B$2="",$D$2=0),0,IF(J$3&lt;0,0,N(INDEX('CURVA PREVISION'!$A$1:$KZ$3000,$C28,10+3*MIN(J$3,$D$2-1)))))</f>
        <v/>
      </c>
      <c r="K28" s="123">
        <f>IF(OR($C28="",$B$2="",$D$2=0),0,IF(K$3&lt;0,0,N(INDEX('CURVA PREVISION'!$A$1:$KZ$3000,$C28,10+3*MIN(K$3,$D$2-1)))))</f>
        <v/>
      </c>
      <c r="L28" s="123">
        <f>IF(OR($C28="",$B$2="",$D$2=0),0,IF(L$3&lt;0,0,N(INDEX('CURVA PREVISION'!$A$1:$KZ$3000,$C28,10+3*MIN(L$3,$D$2-1)))))</f>
        <v/>
      </c>
      <c r="M28" s="123">
        <f>IF(OR($C28="",$B$2="",$D$2=0),0,IF(M$3&lt;0,0,N(INDEX('CURVA PREVISION'!$A$1:$KZ$3000,$C28,10+3*MIN(M$3,$D$2-1)))))</f>
        <v/>
      </c>
      <c r="N28" s="123">
        <f>IF(OR($C28="",$B$2="",$D$2=0),0,IF(N$3&lt;0,0,N(INDEX('CURVA PREVISION'!$A$1:$KZ$3000,$C28,10+3*MIN(N$3,$D$2-1)))))</f>
        <v/>
      </c>
      <c r="O28" s="123">
        <f>IF(OR($C28="",$B$2="",$D$2=0),0,IF(O$3&lt;0,0,N(INDEX('CURVA PREVISION'!$A$1:$KZ$3000,$C28,10+3*MIN(O$3,$D$2-1)))))</f>
        <v/>
      </c>
      <c r="P28" s="123">
        <f>IF(OR($C28="",$B$2="",$D$2=0),0,IF(P$3&lt;0,0,N(INDEX('CURVA PREVISION'!$A$1:$KZ$3000,$C28,10+3*MIN(P$3,$D$2-1)))))</f>
        <v/>
      </c>
      <c r="Q28" s="123">
        <f>IF(OR($C28="",$B$2="",$D$2=0),0,IF(Q$3&lt;0,0,N(INDEX('CURVA PREVISION'!$A$1:$KZ$3000,$C28,10+3*MIN(Q$3,$D$2-1)))))</f>
        <v/>
      </c>
      <c r="R28" s="123">
        <f>IF(OR($C28="",$B$2="",$D$2=0),0,IF(R$3&lt;0,0,N(INDEX('CURVA PREVISION'!$A$1:$KZ$3000,$C28,10+3*MIN(R$3,$D$2-1)))))</f>
        <v/>
      </c>
      <c r="S28" s="123">
        <f>IF(OR($C28="",$B$2="",$D$2=0),0,IF(S$3&lt;0,0,N(INDEX('CURVA PREVISION'!$A$1:$KZ$3000,$C28,10+3*MIN(S$3,$D$2-1)))))</f>
        <v/>
      </c>
      <c r="T28" s="123">
        <f>IF(OR($C28="",$B$2="",$D$2=0),0,IF(T$3&lt;0,0,N(INDEX('CURVA PREVISION'!$A$1:$KZ$3000,$C28,10+3*MIN(T$3,$D$2-1)))))</f>
        <v/>
      </c>
      <c r="U28" s="123">
        <f>IF(OR($C28="",$B$2="",$D$2=0),0,IF(U$3&lt;0,0,N(INDEX('CURVA PREVISION'!$A$1:$KZ$3000,$C28,10+3*MIN(U$3,$D$2-1)))))</f>
        <v/>
      </c>
      <c r="V28" s="123">
        <f>IF(OR($C28="",$B$2="",$D$2=0),0,IF(V$3&lt;0,0,N(INDEX('CURVA PREVISION'!$A$1:$KZ$3000,$C28,10+3*MIN(V$3,$D$2-1)))))</f>
        <v/>
      </c>
      <c r="W28" s="123">
        <f>IF(OR($C28="",$B$2="",$D$2=0),0,IF(W$3&lt;0,0,N(INDEX('CURVA PREVISION'!$A$1:$KZ$3000,$C28,10+3*MIN(W$3,$D$2-1)))))</f>
        <v/>
      </c>
      <c r="X28" s="123">
        <f>IF(OR($C28="",$B$2="",$D$2=0),0,IF(X$3&lt;0,0,N(INDEX('CURVA PREVISION'!$A$1:$KZ$3000,$C28,10+3*MIN(X$3,$D$2-1)))))</f>
        <v/>
      </c>
      <c r="Y28" s="123">
        <f>IF(OR($C28="",$B$2="",$D$2=0),0,IF(Y$3&lt;0,0,N(INDEX('CURVA PREVISION'!$A$1:$KZ$3000,$C28,10+3*MIN(Y$3,$D$2-1)))))</f>
        <v/>
      </c>
      <c r="Z28" s="123">
        <f>IF(OR($C28="",$B$2="",$D$2=0),0,IF(Z$3&lt;0,0,N(INDEX('CURVA PREVISION'!$A$1:$KZ$3000,$C28,10+3*MIN(Z$3,$D$2-1)))))</f>
        <v/>
      </c>
      <c r="AA28" s="123">
        <f>IF(OR($C28="",$B$2="",$D$2=0),0,IF(AA$3&lt;0,0,N(INDEX('CURVA PREVISION'!$A$1:$KZ$3000,$C28,10+3*MIN(AA$3,$D$2-1)))))</f>
        <v/>
      </c>
      <c r="AB28" s="123">
        <f>IF(OR($C28="",$B$2="",$D$2=0),0,IF(AB$3&lt;0,0,N(INDEX('CURVA PREVISION'!$A$1:$KZ$3000,$C28,10+3*MIN(AB$3,$D$2-1)))))</f>
        <v/>
      </c>
      <c r="AC28" s="123">
        <f>IF(OR($C28="",$B$2="",$D$2=0),0,IF(AC$3&lt;0,0,N(INDEX('CURVA PREVISION'!$A$1:$KZ$3000,$C28,10+3*MIN(AC$3,$D$2-1)))))</f>
        <v/>
      </c>
      <c r="AD28" s="123">
        <f>IF(OR($C28="",$B$2="",$D$2=0),0,IF(AD$3&lt;0,0,N(INDEX('CURVA PREVISION'!$A$1:$KZ$3000,$C28,10+3*MIN(AD$3,$D$2-1)))))</f>
        <v/>
      </c>
      <c r="AE28" s="123">
        <f>IF(OR($C28="",$B$2="",$D$2=0),0,IF(AE$3&lt;0,0,N(INDEX('CURVA PREVISION'!$A$1:$KZ$3000,$C28,10+3*MIN(AE$3,$D$2-1)))))</f>
        <v/>
      </c>
      <c r="AF28" s="123">
        <f>IF(OR($C28="",$B$2="",$D$2=0),0,IF(AF$3&lt;0,0,N(INDEX('CURVA PREVISION'!$A$1:$KZ$3000,$C28,10+3*MIN(AF$3,$D$2-1)))))</f>
        <v/>
      </c>
      <c r="AG28" s="123">
        <f>IF(OR($C28="",$B$2="",$D$2=0),0,IF(AG$3&lt;0,0,N(INDEX('CURVA PREVISION'!$A$1:$KZ$3000,$C28,10+3*MIN(AG$3,$D$2-1)))))</f>
        <v/>
      </c>
      <c r="AH28" s="123">
        <f>IF(OR($C28="",$B$2="",$D$2=0),0,IF(AH$3&lt;0,0,N(INDEX('CURVA PREVISION'!$A$1:$KZ$3000,$C28,10+3*MIN(AH$3,$D$2-1)))))</f>
        <v/>
      </c>
      <c r="AI28" s="123">
        <f>IF(OR($C28="",$B$2="",$D$2=0),0,IF(AI$3&lt;0,0,N(INDEX('CURVA PREVISION'!$A$1:$KZ$3000,$C28,10+3*MIN(AI$3,$D$2-1)))))</f>
        <v/>
      </c>
      <c r="AJ28" s="123">
        <f>IF(OR($C28="",$B$2="",$D$2=0),0,IF(AJ$3&lt;0,0,N(INDEX('CURVA PREVISION'!$A$1:$KZ$3000,$C28,10+3*MIN(AJ$3,$D$2-1)))))</f>
        <v/>
      </c>
      <c r="AK28" s="123">
        <f>IF(OR($C28="",$B$2="",$D$2=0),0,IF(AK$3&lt;0,0,N(INDEX('CURVA PREVISION'!$A$1:$KZ$3000,$C28,10+3*MIN(AK$3,$D$2-1)))))</f>
        <v/>
      </c>
      <c r="AL28" s="123">
        <f>IF(OR($C28="",$B$2="",$D$2=0),0,IF(AL$3&lt;0,0,N(INDEX('CURVA PREVISION'!$A$1:$KZ$3000,$C28,10+3*MIN(AL$3,$D$2-1)))))</f>
        <v/>
      </c>
      <c r="AM28" s="123">
        <f>IF(OR($C28="",$B$2="",$D$2=0),0,IF(AM$3&lt;0,0,N(INDEX('CURVA PREVISION'!$A$1:$KZ$3000,$C28,10+3*MIN(AM$3,$D$2-1)))))</f>
        <v/>
      </c>
      <c r="AN28" s="123">
        <f>IF(OR($C28="",$B$2="",$D$2=0),0,IF(AN$3&lt;0,0,N(INDEX('CURVA PREVISION'!$A$1:$KZ$3000,$C28,10+3*MIN(AN$3,$D$2-1)))))</f>
        <v/>
      </c>
      <c r="AO28" s="123">
        <f>IF(OR($C28="",$B$2="",$D$2=0),0,IF(AO$3&lt;0,0,N(INDEX('CURVA PREVISION'!$A$1:$KZ$3000,$C28,10+3*MIN(AO$3,$D$2-1)))))</f>
        <v/>
      </c>
      <c r="AP28" s="123">
        <f>IF(OR($C28="",$B$2="",$D$2=0),0,IF(AP$3&lt;0,0,N(INDEX('CURVA PREVISION'!$A$1:$KZ$3000,$C28,10+3*MIN(AP$3,$D$2-1)))))</f>
        <v/>
      </c>
      <c r="AQ28" s="123">
        <f>IF(OR($C28="",$B$2="",$D$2=0),0,IF(AQ$3&lt;0,0,N(INDEX('CURVA PREVISION'!$A$1:$KZ$3000,$C28,10+3*MIN(AQ$3,$D$2-1)))))</f>
        <v/>
      </c>
      <c r="AR28" s="123">
        <f>IF(OR($C28="",$B$2="",$D$2=0),0,IF(AR$3&lt;0,0,N(INDEX('CURVA PREVISION'!$A$1:$KZ$3000,$C28,10+3*MIN(AR$3,$D$2-1)))))</f>
        <v/>
      </c>
      <c r="AS28" s="123">
        <f>IF(OR($C28="",$B$2="",$D$2=0),0,IF(AS$3&lt;0,0,N(INDEX('CURVA PREVISION'!$A$1:$KZ$3000,$C28,10+3*MIN(AS$3,$D$2-1)))))</f>
        <v/>
      </c>
      <c r="AT28" s="123">
        <f>IF(OR($C28="",$B$2="",$D$2=0),0,IF(AT$3&lt;0,0,N(INDEX('CURVA PREVISION'!$A$1:$KZ$3000,$C28,10+3*MIN(AT$3,$D$2-1)))))</f>
        <v/>
      </c>
      <c r="AU28" s="123">
        <f>IF(OR($C28="",$B$2="",$D$2=0),0,IF(AU$3&lt;0,0,N(INDEX('CURVA PREVISION'!$A$1:$KZ$3000,$C28,10+3*MIN(AU$3,$D$2-1)))))</f>
        <v/>
      </c>
      <c r="AV28" s="123">
        <f>IF(OR($C28="",$B$2="",$D$2=0),0,IF(AV$3&lt;0,0,N(INDEX('CURVA PREVISION'!$A$1:$KZ$3000,$C28,10+3*MIN(AV$3,$D$2-1)))))</f>
        <v/>
      </c>
      <c r="AW28" s="123">
        <f>IF(OR($C28="",$B$2="",$D$2=0),0,IF(AW$3&lt;0,0,N(INDEX('CURVA PREVISION'!$A$1:$KZ$3000,$C28,10+3*MIN(AW$3,$D$2-1)))))</f>
        <v/>
      </c>
      <c r="AX28" s="123">
        <f>IF(OR($C28="",$B$2="",$D$2=0),0,IF(AX$3&lt;0,0,N(INDEX('CURVA PREVISION'!$A$1:$KZ$3000,$C28,10+3*MIN(AX$3,$D$2-1)))))</f>
        <v/>
      </c>
      <c r="AY28" s="123">
        <f>IF(OR($C28="",$B$2="",$D$2=0),0,IF(AY$3&lt;0,0,N(INDEX('CURVA PREVISION'!$A$1:$KZ$3000,$C28,10+3*MIN(AY$3,$D$2-1)))))</f>
        <v/>
      </c>
      <c r="AZ28" s="123">
        <f>IF(OR($C28="",$B$2="",$D$2=0),0,IF(AZ$3&lt;0,0,N(INDEX('CURVA PREVISION'!$A$1:$KZ$3000,$C28,10+3*MIN(AZ$3,$D$2-1)))))</f>
        <v/>
      </c>
      <c r="BA28" s="123">
        <f>IF(OR($C28="",$B$2="",$D$2=0),0,IF(BA$3&lt;0,0,N(INDEX('CURVA PREVISION'!$A$1:$KZ$3000,$C28,10+3*MIN(BA$3,$D$2-1)))))</f>
        <v/>
      </c>
      <c r="BB28" s="123">
        <f>IF(OR($C28="",$B$2="",$D$2=0),0,IF(BB$3&lt;0,0,N(INDEX('CURVA PREVISION'!$A$1:$KZ$3000,$C28,10+3*MIN(BB$3,$D$2-1)))))</f>
        <v/>
      </c>
      <c r="BC28" s="123">
        <f>IF(OR($C28="",$B$2="",$D$2=0),0,IF(BC$3&lt;0,0,N(INDEX('CURVA PREVISION'!$A$1:$KZ$3000,$C28,10+3*MIN(BC$3,$D$2-1)))))</f>
        <v/>
      </c>
      <c r="BD28" s="123">
        <f>IF(OR($C28="",$B$2="",$D$2=0),0,IF(BD$3&lt;0,0,N(INDEX('CURVA PREVISION'!$A$1:$KZ$3000,$C28,10+3*MIN(BD$3,$D$2-1)))))</f>
        <v/>
      </c>
      <c r="BE28" s="123">
        <f>IF(OR($C28="",$B$2="",$D$2=0),0,IF(BE$3&lt;0,0,N(INDEX('CURVA PREVISION'!$A$1:$KZ$3000,$C28,10+3*MIN(BE$3,$D$2-1)))))</f>
        <v/>
      </c>
      <c r="BF28" s="123">
        <f>IF(OR($C28="",$B$2="",$D$2=0),0,IF(BF$3&lt;0,0,N(INDEX('CURVA PREVISION'!$A$1:$KZ$3000,$C28,10+3*MIN(BF$3,$D$2-1)))))</f>
        <v/>
      </c>
      <c r="BG28" s="123">
        <f>IF(OR($C28="",$B$2="",$D$2=0),0,IF(BG$3&lt;0,0,N(INDEX('CURVA PREVISION'!$A$1:$KZ$3000,$C28,10+3*MIN(BG$3,$D$2-1)))))</f>
        <v/>
      </c>
      <c r="BH28" s="123">
        <f>IF(OR($C28="",$B$2="",$D$2=0),0,IF(BH$3&lt;0,0,N(INDEX('CURVA PREVISION'!$A$1:$KZ$3000,$C28,10+3*MIN(BH$3,$D$2-1)))))</f>
        <v/>
      </c>
      <c r="BI28" s="123">
        <f>IF(OR($C28="",$B$2="",$D$2=0),0,IF(BI$3&lt;0,0,N(INDEX('CURVA PREVISION'!$A$1:$KZ$3000,$C28,10+3*MIN(BI$3,$D$2-1)))))</f>
        <v/>
      </c>
      <c r="BJ28" s="123">
        <f>IF(OR($C28="",$B$2="",$D$2=0),0,IF(BJ$3&lt;0,0,N(INDEX('CURVA PREVISION'!$A$1:$KZ$3000,$C28,10+3*MIN(BJ$3,$D$2-1)))))</f>
        <v/>
      </c>
      <c r="BK28" s="123">
        <f>IF(OR($C28="",$B$2="",$D$2=0),0,IF(BK$3&lt;0,0,N(INDEX('CURVA PREVISION'!$A$1:$KZ$3000,$C28,10+3*MIN(BK$3,$D$2-1)))))</f>
        <v/>
      </c>
      <c r="BL28" s="123">
        <f>IF(OR($C28="",$B$2="",$D$2=0),0,IF(BL$3&lt;0,0,N(INDEX('CURVA PREVISION'!$A$1:$KZ$3000,$C28,10+3*MIN(BL$3,$D$2-1)))))</f>
        <v/>
      </c>
      <c r="BM28" s="123">
        <f>IF(OR($C28="",$B$2="",$D$2=0),0,IF(BM$3&lt;0,0,N(INDEX('CURVA PREVISION'!$A$1:$KZ$3000,$C28,10+3*MIN(BM$3,$D$2-1)))))</f>
        <v/>
      </c>
      <c r="BN28" s="123">
        <f>IF(OR($C28="",$B$2="",$D$2=0),0,IF(BN$3&lt;0,0,N(INDEX('CURVA PREVISION'!$A$1:$KZ$3000,$C28,10+3*MIN(BN$3,$D$2-1)))))</f>
        <v/>
      </c>
      <c r="BO28" s="123">
        <f>IF(OR($C28="",$B$2="",$D$2=0),0,IF(BO$3&lt;0,0,N(INDEX('CURVA PREVISION'!$A$1:$KZ$3000,$C28,10+3*MIN(BO$3,$D$2-1)))))</f>
        <v/>
      </c>
      <c r="BP28" s="123">
        <f>IF(OR($C28="",$B$2="",$D$2=0),0,IF(BP$3&lt;0,0,N(INDEX('CURVA PREVISION'!$A$1:$KZ$3000,$C28,10+3*MIN(BP$3,$D$2-1)))))</f>
        <v/>
      </c>
      <c r="BQ28" s="123">
        <f>IF(OR($C28="",$B$2="",$D$2=0),0,IF(BQ$3&lt;0,0,N(INDEX('CURVA PREVISION'!$A$1:$KZ$3000,$C28,10+3*MIN(BQ$3,$D$2-1)))))</f>
        <v/>
      </c>
      <c r="BR28" s="123">
        <f>IF(OR($C28="",$B$2="",$D$2=0),0,IF(BR$3&lt;0,0,N(INDEX('CURVA PREVISION'!$A$1:$KZ$3000,$C28,10+3*MIN(BR$3,$D$2-1)))))</f>
        <v/>
      </c>
      <c r="BS28" s="123">
        <f>IF(OR($C28="",$B$2="",$D$2=0),0,IF(BS$3&lt;0,0,N(INDEX('CURVA PREVISION'!$A$1:$KZ$3000,$C28,10+3*MIN(BS$3,$D$2-1)))))</f>
        <v/>
      </c>
      <c r="BT28" s="123">
        <f>IF(OR($C28="",$B$2="",$D$2=0),0,IF(BT$3&lt;0,0,N(INDEX('CURVA PREVISION'!$A$1:$KZ$3000,$C28,10+3*MIN(BT$3,$D$2-1)))))</f>
        <v/>
      </c>
      <c r="BU28" s="123">
        <f>IF(OR($C28="",$B$2="",$D$2=0),0,IF(BU$3&lt;0,0,N(INDEX('CURVA PREVISION'!$A$1:$KZ$3000,$C28,10+3*MIN(BU$3,$D$2-1)))))</f>
        <v/>
      </c>
      <c r="BV28" s="123">
        <f>IF(OR($C28="",$B$2="",$D$2=0),0,IF(BV$3&lt;0,0,N(INDEX('CURVA PREVISION'!$A$1:$KZ$3000,$C28,10+3*MIN(BV$3,$D$2-1)))))</f>
        <v/>
      </c>
      <c r="BW28" s="123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70">
        <f>IFERROR(MATCH(A29,'CURVA PREVISION'!$B$1:$B$3000,0),"")</f>
        <v/>
      </c>
      <c r="D29" s="123">
        <f>IF(OR($C29="",$B$2="",$D$2=0),0,IF(D$3&lt;0,0,N(INDEX('CURVA PREVISION'!$A$1:$KZ$3000,$C29,10+3*MIN(D$3,$D$2-1)))))</f>
        <v/>
      </c>
      <c r="E29" s="123">
        <f>IF(OR($C29="",$B$2="",$D$2=0),0,IF(E$3&lt;0,0,N(INDEX('CURVA PREVISION'!$A$1:$KZ$3000,$C29,10+3*MIN(E$3,$D$2-1)))))</f>
        <v/>
      </c>
      <c r="F29" s="123">
        <f>IF(OR($C29="",$B$2="",$D$2=0),0,IF(F$3&lt;0,0,N(INDEX('CURVA PREVISION'!$A$1:$KZ$3000,$C29,10+3*MIN(F$3,$D$2-1)))))</f>
        <v/>
      </c>
      <c r="G29" s="123">
        <f>IF(OR($C29="",$B$2="",$D$2=0),0,IF(G$3&lt;0,0,N(INDEX('CURVA PREVISION'!$A$1:$KZ$3000,$C29,10+3*MIN(G$3,$D$2-1)))))</f>
        <v/>
      </c>
      <c r="H29" s="123">
        <f>IF(OR($C29="",$B$2="",$D$2=0),0,IF(H$3&lt;0,0,N(INDEX('CURVA PREVISION'!$A$1:$KZ$3000,$C29,10+3*MIN(H$3,$D$2-1)))))</f>
        <v/>
      </c>
      <c r="I29" s="123">
        <f>IF(OR($C29="",$B$2="",$D$2=0),0,IF(I$3&lt;0,0,N(INDEX('CURVA PREVISION'!$A$1:$KZ$3000,$C29,10+3*MIN(I$3,$D$2-1)))))</f>
        <v/>
      </c>
      <c r="J29" s="123">
        <f>IF(OR($C29="",$B$2="",$D$2=0),0,IF(J$3&lt;0,0,N(INDEX('CURVA PREVISION'!$A$1:$KZ$3000,$C29,10+3*MIN(J$3,$D$2-1)))))</f>
        <v/>
      </c>
      <c r="K29" s="123">
        <f>IF(OR($C29="",$B$2="",$D$2=0),0,IF(K$3&lt;0,0,N(INDEX('CURVA PREVISION'!$A$1:$KZ$3000,$C29,10+3*MIN(K$3,$D$2-1)))))</f>
        <v/>
      </c>
      <c r="L29" s="123">
        <f>IF(OR($C29="",$B$2="",$D$2=0),0,IF(L$3&lt;0,0,N(INDEX('CURVA PREVISION'!$A$1:$KZ$3000,$C29,10+3*MIN(L$3,$D$2-1)))))</f>
        <v/>
      </c>
      <c r="M29" s="123">
        <f>IF(OR($C29="",$B$2="",$D$2=0),0,IF(M$3&lt;0,0,N(INDEX('CURVA PREVISION'!$A$1:$KZ$3000,$C29,10+3*MIN(M$3,$D$2-1)))))</f>
        <v/>
      </c>
      <c r="N29" s="123">
        <f>IF(OR($C29="",$B$2="",$D$2=0),0,IF(N$3&lt;0,0,N(INDEX('CURVA PREVISION'!$A$1:$KZ$3000,$C29,10+3*MIN(N$3,$D$2-1)))))</f>
        <v/>
      </c>
      <c r="O29" s="123">
        <f>IF(OR($C29="",$B$2="",$D$2=0),0,IF(O$3&lt;0,0,N(INDEX('CURVA PREVISION'!$A$1:$KZ$3000,$C29,10+3*MIN(O$3,$D$2-1)))))</f>
        <v/>
      </c>
      <c r="P29" s="123">
        <f>IF(OR($C29="",$B$2="",$D$2=0),0,IF(P$3&lt;0,0,N(INDEX('CURVA PREVISION'!$A$1:$KZ$3000,$C29,10+3*MIN(P$3,$D$2-1)))))</f>
        <v/>
      </c>
      <c r="Q29" s="123">
        <f>IF(OR($C29="",$B$2="",$D$2=0),0,IF(Q$3&lt;0,0,N(INDEX('CURVA PREVISION'!$A$1:$KZ$3000,$C29,10+3*MIN(Q$3,$D$2-1)))))</f>
        <v/>
      </c>
      <c r="R29" s="123">
        <f>IF(OR($C29="",$B$2="",$D$2=0),0,IF(R$3&lt;0,0,N(INDEX('CURVA PREVISION'!$A$1:$KZ$3000,$C29,10+3*MIN(R$3,$D$2-1)))))</f>
        <v/>
      </c>
      <c r="S29" s="123">
        <f>IF(OR($C29="",$B$2="",$D$2=0),0,IF(S$3&lt;0,0,N(INDEX('CURVA PREVISION'!$A$1:$KZ$3000,$C29,10+3*MIN(S$3,$D$2-1)))))</f>
        <v/>
      </c>
      <c r="T29" s="123">
        <f>IF(OR($C29="",$B$2="",$D$2=0),0,IF(T$3&lt;0,0,N(INDEX('CURVA PREVISION'!$A$1:$KZ$3000,$C29,10+3*MIN(T$3,$D$2-1)))))</f>
        <v/>
      </c>
      <c r="U29" s="123">
        <f>IF(OR($C29="",$B$2="",$D$2=0),0,IF(U$3&lt;0,0,N(INDEX('CURVA PREVISION'!$A$1:$KZ$3000,$C29,10+3*MIN(U$3,$D$2-1)))))</f>
        <v/>
      </c>
      <c r="V29" s="123">
        <f>IF(OR($C29="",$B$2="",$D$2=0),0,IF(V$3&lt;0,0,N(INDEX('CURVA PREVISION'!$A$1:$KZ$3000,$C29,10+3*MIN(V$3,$D$2-1)))))</f>
        <v/>
      </c>
      <c r="W29" s="123">
        <f>IF(OR($C29="",$B$2="",$D$2=0),0,IF(W$3&lt;0,0,N(INDEX('CURVA PREVISION'!$A$1:$KZ$3000,$C29,10+3*MIN(W$3,$D$2-1)))))</f>
        <v/>
      </c>
      <c r="X29" s="123">
        <f>IF(OR($C29="",$B$2="",$D$2=0),0,IF(X$3&lt;0,0,N(INDEX('CURVA PREVISION'!$A$1:$KZ$3000,$C29,10+3*MIN(X$3,$D$2-1)))))</f>
        <v/>
      </c>
      <c r="Y29" s="123">
        <f>IF(OR($C29="",$B$2="",$D$2=0),0,IF(Y$3&lt;0,0,N(INDEX('CURVA PREVISION'!$A$1:$KZ$3000,$C29,10+3*MIN(Y$3,$D$2-1)))))</f>
        <v/>
      </c>
      <c r="Z29" s="123">
        <f>IF(OR($C29="",$B$2="",$D$2=0),0,IF(Z$3&lt;0,0,N(INDEX('CURVA PREVISION'!$A$1:$KZ$3000,$C29,10+3*MIN(Z$3,$D$2-1)))))</f>
        <v/>
      </c>
      <c r="AA29" s="123">
        <f>IF(OR($C29="",$B$2="",$D$2=0),0,IF(AA$3&lt;0,0,N(INDEX('CURVA PREVISION'!$A$1:$KZ$3000,$C29,10+3*MIN(AA$3,$D$2-1)))))</f>
        <v/>
      </c>
      <c r="AB29" s="123">
        <f>IF(OR($C29="",$B$2="",$D$2=0),0,IF(AB$3&lt;0,0,N(INDEX('CURVA PREVISION'!$A$1:$KZ$3000,$C29,10+3*MIN(AB$3,$D$2-1)))))</f>
        <v/>
      </c>
      <c r="AC29" s="123">
        <f>IF(OR($C29="",$B$2="",$D$2=0),0,IF(AC$3&lt;0,0,N(INDEX('CURVA PREVISION'!$A$1:$KZ$3000,$C29,10+3*MIN(AC$3,$D$2-1)))))</f>
        <v/>
      </c>
      <c r="AD29" s="123">
        <f>IF(OR($C29="",$B$2="",$D$2=0),0,IF(AD$3&lt;0,0,N(INDEX('CURVA PREVISION'!$A$1:$KZ$3000,$C29,10+3*MIN(AD$3,$D$2-1)))))</f>
        <v/>
      </c>
      <c r="AE29" s="123">
        <f>IF(OR($C29="",$B$2="",$D$2=0),0,IF(AE$3&lt;0,0,N(INDEX('CURVA PREVISION'!$A$1:$KZ$3000,$C29,10+3*MIN(AE$3,$D$2-1)))))</f>
        <v/>
      </c>
      <c r="AF29" s="123">
        <f>IF(OR($C29="",$B$2="",$D$2=0),0,IF(AF$3&lt;0,0,N(INDEX('CURVA PREVISION'!$A$1:$KZ$3000,$C29,10+3*MIN(AF$3,$D$2-1)))))</f>
        <v/>
      </c>
      <c r="AG29" s="123">
        <f>IF(OR($C29="",$B$2="",$D$2=0),0,IF(AG$3&lt;0,0,N(INDEX('CURVA PREVISION'!$A$1:$KZ$3000,$C29,10+3*MIN(AG$3,$D$2-1)))))</f>
        <v/>
      </c>
      <c r="AH29" s="123">
        <f>IF(OR($C29="",$B$2="",$D$2=0),0,IF(AH$3&lt;0,0,N(INDEX('CURVA PREVISION'!$A$1:$KZ$3000,$C29,10+3*MIN(AH$3,$D$2-1)))))</f>
        <v/>
      </c>
      <c r="AI29" s="123">
        <f>IF(OR($C29="",$B$2="",$D$2=0),0,IF(AI$3&lt;0,0,N(INDEX('CURVA PREVISION'!$A$1:$KZ$3000,$C29,10+3*MIN(AI$3,$D$2-1)))))</f>
        <v/>
      </c>
      <c r="AJ29" s="123">
        <f>IF(OR($C29="",$B$2="",$D$2=0),0,IF(AJ$3&lt;0,0,N(INDEX('CURVA PREVISION'!$A$1:$KZ$3000,$C29,10+3*MIN(AJ$3,$D$2-1)))))</f>
        <v/>
      </c>
      <c r="AK29" s="123">
        <f>IF(OR($C29="",$B$2="",$D$2=0),0,IF(AK$3&lt;0,0,N(INDEX('CURVA PREVISION'!$A$1:$KZ$3000,$C29,10+3*MIN(AK$3,$D$2-1)))))</f>
        <v/>
      </c>
      <c r="AL29" s="123">
        <f>IF(OR($C29="",$B$2="",$D$2=0),0,IF(AL$3&lt;0,0,N(INDEX('CURVA PREVISION'!$A$1:$KZ$3000,$C29,10+3*MIN(AL$3,$D$2-1)))))</f>
        <v/>
      </c>
      <c r="AM29" s="123">
        <f>IF(OR($C29="",$B$2="",$D$2=0),0,IF(AM$3&lt;0,0,N(INDEX('CURVA PREVISION'!$A$1:$KZ$3000,$C29,10+3*MIN(AM$3,$D$2-1)))))</f>
        <v/>
      </c>
      <c r="AN29" s="123">
        <f>IF(OR($C29="",$B$2="",$D$2=0),0,IF(AN$3&lt;0,0,N(INDEX('CURVA PREVISION'!$A$1:$KZ$3000,$C29,10+3*MIN(AN$3,$D$2-1)))))</f>
        <v/>
      </c>
      <c r="AO29" s="123">
        <f>IF(OR($C29="",$B$2="",$D$2=0),0,IF(AO$3&lt;0,0,N(INDEX('CURVA PREVISION'!$A$1:$KZ$3000,$C29,10+3*MIN(AO$3,$D$2-1)))))</f>
        <v/>
      </c>
      <c r="AP29" s="123">
        <f>IF(OR($C29="",$B$2="",$D$2=0),0,IF(AP$3&lt;0,0,N(INDEX('CURVA PREVISION'!$A$1:$KZ$3000,$C29,10+3*MIN(AP$3,$D$2-1)))))</f>
        <v/>
      </c>
      <c r="AQ29" s="123">
        <f>IF(OR($C29="",$B$2="",$D$2=0),0,IF(AQ$3&lt;0,0,N(INDEX('CURVA PREVISION'!$A$1:$KZ$3000,$C29,10+3*MIN(AQ$3,$D$2-1)))))</f>
        <v/>
      </c>
      <c r="AR29" s="123">
        <f>IF(OR($C29="",$B$2="",$D$2=0),0,IF(AR$3&lt;0,0,N(INDEX('CURVA PREVISION'!$A$1:$KZ$3000,$C29,10+3*MIN(AR$3,$D$2-1)))))</f>
        <v/>
      </c>
      <c r="AS29" s="123">
        <f>IF(OR($C29="",$B$2="",$D$2=0),0,IF(AS$3&lt;0,0,N(INDEX('CURVA PREVISION'!$A$1:$KZ$3000,$C29,10+3*MIN(AS$3,$D$2-1)))))</f>
        <v/>
      </c>
      <c r="AT29" s="123">
        <f>IF(OR($C29="",$B$2="",$D$2=0),0,IF(AT$3&lt;0,0,N(INDEX('CURVA PREVISION'!$A$1:$KZ$3000,$C29,10+3*MIN(AT$3,$D$2-1)))))</f>
        <v/>
      </c>
      <c r="AU29" s="123">
        <f>IF(OR($C29="",$B$2="",$D$2=0),0,IF(AU$3&lt;0,0,N(INDEX('CURVA PREVISION'!$A$1:$KZ$3000,$C29,10+3*MIN(AU$3,$D$2-1)))))</f>
        <v/>
      </c>
      <c r="AV29" s="123">
        <f>IF(OR($C29="",$B$2="",$D$2=0),0,IF(AV$3&lt;0,0,N(INDEX('CURVA PREVISION'!$A$1:$KZ$3000,$C29,10+3*MIN(AV$3,$D$2-1)))))</f>
        <v/>
      </c>
      <c r="AW29" s="123">
        <f>IF(OR($C29="",$B$2="",$D$2=0),0,IF(AW$3&lt;0,0,N(INDEX('CURVA PREVISION'!$A$1:$KZ$3000,$C29,10+3*MIN(AW$3,$D$2-1)))))</f>
        <v/>
      </c>
      <c r="AX29" s="123">
        <f>IF(OR($C29="",$B$2="",$D$2=0),0,IF(AX$3&lt;0,0,N(INDEX('CURVA PREVISION'!$A$1:$KZ$3000,$C29,10+3*MIN(AX$3,$D$2-1)))))</f>
        <v/>
      </c>
      <c r="AY29" s="123">
        <f>IF(OR($C29="",$B$2="",$D$2=0),0,IF(AY$3&lt;0,0,N(INDEX('CURVA PREVISION'!$A$1:$KZ$3000,$C29,10+3*MIN(AY$3,$D$2-1)))))</f>
        <v/>
      </c>
      <c r="AZ29" s="123">
        <f>IF(OR($C29="",$B$2="",$D$2=0),0,IF(AZ$3&lt;0,0,N(INDEX('CURVA PREVISION'!$A$1:$KZ$3000,$C29,10+3*MIN(AZ$3,$D$2-1)))))</f>
        <v/>
      </c>
      <c r="BA29" s="123">
        <f>IF(OR($C29="",$B$2="",$D$2=0),0,IF(BA$3&lt;0,0,N(INDEX('CURVA PREVISION'!$A$1:$KZ$3000,$C29,10+3*MIN(BA$3,$D$2-1)))))</f>
        <v/>
      </c>
      <c r="BB29" s="123">
        <f>IF(OR($C29="",$B$2="",$D$2=0),0,IF(BB$3&lt;0,0,N(INDEX('CURVA PREVISION'!$A$1:$KZ$3000,$C29,10+3*MIN(BB$3,$D$2-1)))))</f>
        <v/>
      </c>
      <c r="BC29" s="123">
        <f>IF(OR($C29="",$B$2="",$D$2=0),0,IF(BC$3&lt;0,0,N(INDEX('CURVA PREVISION'!$A$1:$KZ$3000,$C29,10+3*MIN(BC$3,$D$2-1)))))</f>
        <v/>
      </c>
      <c r="BD29" s="123">
        <f>IF(OR($C29="",$B$2="",$D$2=0),0,IF(BD$3&lt;0,0,N(INDEX('CURVA PREVISION'!$A$1:$KZ$3000,$C29,10+3*MIN(BD$3,$D$2-1)))))</f>
        <v/>
      </c>
      <c r="BE29" s="123">
        <f>IF(OR($C29="",$B$2="",$D$2=0),0,IF(BE$3&lt;0,0,N(INDEX('CURVA PREVISION'!$A$1:$KZ$3000,$C29,10+3*MIN(BE$3,$D$2-1)))))</f>
        <v/>
      </c>
      <c r="BF29" s="123">
        <f>IF(OR($C29="",$B$2="",$D$2=0),0,IF(BF$3&lt;0,0,N(INDEX('CURVA PREVISION'!$A$1:$KZ$3000,$C29,10+3*MIN(BF$3,$D$2-1)))))</f>
        <v/>
      </c>
      <c r="BG29" s="123">
        <f>IF(OR($C29="",$B$2="",$D$2=0),0,IF(BG$3&lt;0,0,N(INDEX('CURVA PREVISION'!$A$1:$KZ$3000,$C29,10+3*MIN(BG$3,$D$2-1)))))</f>
        <v/>
      </c>
      <c r="BH29" s="123">
        <f>IF(OR($C29="",$B$2="",$D$2=0),0,IF(BH$3&lt;0,0,N(INDEX('CURVA PREVISION'!$A$1:$KZ$3000,$C29,10+3*MIN(BH$3,$D$2-1)))))</f>
        <v/>
      </c>
      <c r="BI29" s="123">
        <f>IF(OR($C29="",$B$2="",$D$2=0),0,IF(BI$3&lt;0,0,N(INDEX('CURVA PREVISION'!$A$1:$KZ$3000,$C29,10+3*MIN(BI$3,$D$2-1)))))</f>
        <v/>
      </c>
      <c r="BJ29" s="123">
        <f>IF(OR($C29="",$B$2="",$D$2=0),0,IF(BJ$3&lt;0,0,N(INDEX('CURVA PREVISION'!$A$1:$KZ$3000,$C29,10+3*MIN(BJ$3,$D$2-1)))))</f>
        <v/>
      </c>
      <c r="BK29" s="123">
        <f>IF(OR($C29="",$B$2="",$D$2=0),0,IF(BK$3&lt;0,0,N(INDEX('CURVA PREVISION'!$A$1:$KZ$3000,$C29,10+3*MIN(BK$3,$D$2-1)))))</f>
        <v/>
      </c>
      <c r="BL29" s="123">
        <f>IF(OR($C29="",$B$2="",$D$2=0),0,IF(BL$3&lt;0,0,N(INDEX('CURVA PREVISION'!$A$1:$KZ$3000,$C29,10+3*MIN(BL$3,$D$2-1)))))</f>
        <v/>
      </c>
      <c r="BM29" s="123">
        <f>IF(OR($C29="",$B$2="",$D$2=0),0,IF(BM$3&lt;0,0,N(INDEX('CURVA PREVISION'!$A$1:$KZ$3000,$C29,10+3*MIN(BM$3,$D$2-1)))))</f>
        <v/>
      </c>
      <c r="BN29" s="123">
        <f>IF(OR($C29="",$B$2="",$D$2=0),0,IF(BN$3&lt;0,0,N(INDEX('CURVA PREVISION'!$A$1:$KZ$3000,$C29,10+3*MIN(BN$3,$D$2-1)))))</f>
        <v/>
      </c>
      <c r="BO29" s="123">
        <f>IF(OR($C29="",$B$2="",$D$2=0),0,IF(BO$3&lt;0,0,N(INDEX('CURVA PREVISION'!$A$1:$KZ$3000,$C29,10+3*MIN(BO$3,$D$2-1)))))</f>
        <v/>
      </c>
      <c r="BP29" s="123">
        <f>IF(OR($C29="",$B$2="",$D$2=0),0,IF(BP$3&lt;0,0,N(INDEX('CURVA PREVISION'!$A$1:$KZ$3000,$C29,10+3*MIN(BP$3,$D$2-1)))))</f>
        <v/>
      </c>
      <c r="BQ29" s="123">
        <f>IF(OR($C29="",$B$2="",$D$2=0),0,IF(BQ$3&lt;0,0,N(INDEX('CURVA PREVISION'!$A$1:$KZ$3000,$C29,10+3*MIN(BQ$3,$D$2-1)))))</f>
        <v/>
      </c>
      <c r="BR29" s="123">
        <f>IF(OR($C29="",$B$2="",$D$2=0),0,IF(BR$3&lt;0,0,N(INDEX('CURVA PREVISION'!$A$1:$KZ$3000,$C29,10+3*MIN(BR$3,$D$2-1)))))</f>
        <v/>
      </c>
      <c r="BS29" s="123">
        <f>IF(OR($C29="",$B$2="",$D$2=0),0,IF(BS$3&lt;0,0,N(INDEX('CURVA PREVISION'!$A$1:$KZ$3000,$C29,10+3*MIN(BS$3,$D$2-1)))))</f>
        <v/>
      </c>
      <c r="BT29" s="123">
        <f>IF(OR($C29="",$B$2="",$D$2=0),0,IF(BT$3&lt;0,0,N(INDEX('CURVA PREVISION'!$A$1:$KZ$3000,$C29,10+3*MIN(BT$3,$D$2-1)))))</f>
        <v/>
      </c>
      <c r="BU29" s="123">
        <f>IF(OR($C29="",$B$2="",$D$2=0),0,IF(BU$3&lt;0,0,N(INDEX('CURVA PREVISION'!$A$1:$KZ$3000,$C29,10+3*MIN(BU$3,$D$2-1)))))</f>
        <v/>
      </c>
      <c r="BV29" s="123">
        <f>IF(OR($C29="",$B$2="",$D$2=0),0,IF(BV$3&lt;0,0,N(INDEX('CURVA PREVISION'!$A$1:$KZ$3000,$C29,10+3*MIN(BV$3,$D$2-1)))))</f>
        <v/>
      </c>
      <c r="BW29" s="123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70">
        <f>IFERROR(MATCH(A30,'CURVA PREVISION'!$B$1:$B$3000,0),"")</f>
        <v/>
      </c>
      <c r="D30" s="123">
        <f>IF(OR($C30="",$B$2="",$D$2=0),0,IF(D$3&lt;0,0,N(INDEX('CURVA PREVISION'!$A$1:$KZ$3000,$C30,10+3*MIN(D$3,$D$2-1)))))</f>
        <v/>
      </c>
      <c r="E30" s="123">
        <f>IF(OR($C30="",$B$2="",$D$2=0),0,IF(E$3&lt;0,0,N(INDEX('CURVA PREVISION'!$A$1:$KZ$3000,$C30,10+3*MIN(E$3,$D$2-1)))))</f>
        <v/>
      </c>
      <c r="F30" s="123">
        <f>IF(OR($C30="",$B$2="",$D$2=0),0,IF(F$3&lt;0,0,N(INDEX('CURVA PREVISION'!$A$1:$KZ$3000,$C30,10+3*MIN(F$3,$D$2-1)))))</f>
        <v/>
      </c>
      <c r="G30" s="123">
        <f>IF(OR($C30="",$B$2="",$D$2=0),0,IF(G$3&lt;0,0,N(INDEX('CURVA PREVISION'!$A$1:$KZ$3000,$C30,10+3*MIN(G$3,$D$2-1)))))</f>
        <v/>
      </c>
      <c r="H30" s="123">
        <f>IF(OR($C30="",$B$2="",$D$2=0),0,IF(H$3&lt;0,0,N(INDEX('CURVA PREVISION'!$A$1:$KZ$3000,$C30,10+3*MIN(H$3,$D$2-1)))))</f>
        <v/>
      </c>
      <c r="I30" s="123">
        <f>IF(OR($C30="",$B$2="",$D$2=0),0,IF(I$3&lt;0,0,N(INDEX('CURVA PREVISION'!$A$1:$KZ$3000,$C30,10+3*MIN(I$3,$D$2-1)))))</f>
        <v/>
      </c>
      <c r="J30" s="123">
        <f>IF(OR($C30="",$B$2="",$D$2=0),0,IF(J$3&lt;0,0,N(INDEX('CURVA PREVISION'!$A$1:$KZ$3000,$C30,10+3*MIN(J$3,$D$2-1)))))</f>
        <v/>
      </c>
      <c r="K30" s="123">
        <f>IF(OR($C30="",$B$2="",$D$2=0),0,IF(K$3&lt;0,0,N(INDEX('CURVA PREVISION'!$A$1:$KZ$3000,$C30,10+3*MIN(K$3,$D$2-1)))))</f>
        <v/>
      </c>
      <c r="L30" s="123">
        <f>IF(OR($C30="",$B$2="",$D$2=0),0,IF(L$3&lt;0,0,N(INDEX('CURVA PREVISION'!$A$1:$KZ$3000,$C30,10+3*MIN(L$3,$D$2-1)))))</f>
        <v/>
      </c>
      <c r="M30" s="123">
        <f>IF(OR($C30="",$B$2="",$D$2=0),0,IF(M$3&lt;0,0,N(INDEX('CURVA PREVISION'!$A$1:$KZ$3000,$C30,10+3*MIN(M$3,$D$2-1)))))</f>
        <v/>
      </c>
      <c r="N30" s="123">
        <f>IF(OR($C30="",$B$2="",$D$2=0),0,IF(N$3&lt;0,0,N(INDEX('CURVA PREVISION'!$A$1:$KZ$3000,$C30,10+3*MIN(N$3,$D$2-1)))))</f>
        <v/>
      </c>
      <c r="O30" s="123">
        <f>IF(OR($C30="",$B$2="",$D$2=0),0,IF(O$3&lt;0,0,N(INDEX('CURVA PREVISION'!$A$1:$KZ$3000,$C30,10+3*MIN(O$3,$D$2-1)))))</f>
        <v/>
      </c>
      <c r="P30" s="123">
        <f>IF(OR($C30="",$B$2="",$D$2=0),0,IF(P$3&lt;0,0,N(INDEX('CURVA PREVISION'!$A$1:$KZ$3000,$C30,10+3*MIN(P$3,$D$2-1)))))</f>
        <v/>
      </c>
      <c r="Q30" s="123">
        <f>IF(OR($C30="",$B$2="",$D$2=0),0,IF(Q$3&lt;0,0,N(INDEX('CURVA PREVISION'!$A$1:$KZ$3000,$C30,10+3*MIN(Q$3,$D$2-1)))))</f>
        <v/>
      </c>
      <c r="R30" s="123">
        <f>IF(OR($C30="",$B$2="",$D$2=0),0,IF(R$3&lt;0,0,N(INDEX('CURVA PREVISION'!$A$1:$KZ$3000,$C30,10+3*MIN(R$3,$D$2-1)))))</f>
        <v/>
      </c>
      <c r="S30" s="123">
        <f>IF(OR($C30="",$B$2="",$D$2=0),0,IF(S$3&lt;0,0,N(INDEX('CURVA PREVISION'!$A$1:$KZ$3000,$C30,10+3*MIN(S$3,$D$2-1)))))</f>
        <v/>
      </c>
      <c r="T30" s="123">
        <f>IF(OR($C30="",$B$2="",$D$2=0),0,IF(T$3&lt;0,0,N(INDEX('CURVA PREVISION'!$A$1:$KZ$3000,$C30,10+3*MIN(T$3,$D$2-1)))))</f>
        <v/>
      </c>
      <c r="U30" s="123">
        <f>IF(OR($C30="",$B$2="",$D$2=0),0,IF(U$3&lt;0,0,N(INDEX('CURVA PREVISION'!$A$1:$KZ$3000,$C30,10+3*MIN(U$3,$D$2-1)))))</f>
        <v/>
      </c>
      <c r="V30" s="123">
        <f>IF(OR($C30="",$B$2="",$D$2=0),0,IF(V$3&lt;0,0,N(INDEX('CURVA PREVISION'!$A$1:$KZ$3000,$C30,10+3*MIN(V$3,$D$2-1)))))</f>
        <v/>
      </c>
      <c r="W30" s="123">
        <f>IF(OR($C30="",$B$2="",$D$2=0),0,IF(W$3&lt;0,0,N(INDEX('CURVA PREVISION'!$A$1:$KZ$3000,$C30,10+3*MIN(W$3,$D$2-1)))))</f>
        <v/>
      </c>
      <c r="X30" s="123">
        <f>IF(OR($C30="",$B$2="",$D$2=0),0,IF(X$3&lt;0,0,N(INDEX('CURVA PREVISION'!$A$1:$KZ$3000,$C30,10+3*MIN(X$3,$D$2-1)))))</f>
        <v/>
      </c>
      <c r="Y30" s="123">
        <f>IF(OR($C30="",$B$2="",$D$2=0),0,IF(Y$3&lt;0,0,N(INDEX('CURVA PREVISION'!$A$1:$KZ$3000,$C30,10+3*MIN(Y$3,$D$2-1)))))</f>
        <v/>
      </c>
      <c r="Z30" s="123">
        <f>IF(OR($C30="",$B$2="",$D$2=0),0,IF(Z$3&lt;0,0,N(INDEX('CURVA PREVISION'!$A$1:$KZ$3000,$C30,10+3*MIN(Z$3,$D$2-1)))))</f>
        <v/>
      </c>
      <c r="AA30" s="123">
        <f>IF(OR($C30="",$B$2="",$D$2=0),0,IF(AA$3&lt;0,0,N(INDEX('CURVA PREVISION'!$A$1:$KZ$3000,$C30,10+3*MIN(AA$3,$D$2-1)))))</f>
        <v/>
      </c>
      <c r="AB30" s="123">
        <f>IF(OR($C30="",$B$2="",$D$2=0),0,IF(AB$3&lt;0,0,N(INDEX('CURVA PREVISION'!$A$1:$KZ$3000,$C30,10+3*MIN(AB$3,$D$2-1)))))</f>
        <v/>
      </c>
      <c r="AC30" s="123">
        <f>IF(OR($C30="",$B$2="",$D$2=0),0,IF(AC$3&lt;0,0,N(INDEX('CURVA PREVISION'!$A$1:$KZ$3000,$C30,10+3*MIN(AC$3,$D$2-1)))))</f>
        <v/>
      </c>
      <c r="AD30" s="123">
        <f>IF(OR($C30="",$B$2="",$D$2=0),0,IF(AD$3&lt;0,0,N(INDEX('CURVA PREVISION'!$A$1:$KZ$3000,$C30,10+3*MIN(AD$3,$D$2-1)))))</f>
        <v/>
      </c>
      <c r="AE30" s="123">
        <f>IF(OR($C30="",$B$2="",$D$2=0),0,IF(AE$3&lt;0,0,N(INDEX('CURVA PREVISION'!$A$1:$KZ$3000,$C30,10+3*MIN(AE$3,$D$2-1)))))</f>
        <v/>
      </c>
      <c r="AF30" s="123">
        <f>IF(OR($C30="",$B$2="",$D$2=0),0,IF(AF$3&lt;0,0,N(INDEX('CURVA PREVISION'!$A$1:$KZ$3000,$C30,10+3*MIN(AF$3,$D$2-1)))))</f>
        <v/>
      </c>
      <c r="AG30" s="123">
        <f>IF(OR($C30="",$B$2="",$D$2=0),0,IF(AG$3&lt;0,0,N(INDEX('CURVA PREVISION'!$A$1:$KZ$3000,$C30,10+3*MIN(AG$3,$D$2-1)))))</f>
        <v/>
      </c>
      <c r="AH30" s="123">
        <f>IF(OR($C30="",$B$2="",$D$2=0),0,IF(AH$3&lt;0,0,N(INDEX('CURVA PREVISION'!$A$1:$KZ$3000,$C30,10+3*MIN(AH$3,$D$2-1)))))</f>
        <v/>
      </c>
      <c r="AI30" s="123">
        <f>IF(OR($C30="",$B$2="",$D$2=0),0,IF(AI$3&lt;0,0,N(INDEX('CURVA PREVISION'!$A$1:$KZ$3000,$C30,10+3*MIN(AI$3,$D$2-1)))))</f>
        <v/>
      </c>
      <c r="AJ30" s="123">
        <f>IF(OR($C30="",$B$2="",$D$2=0),0,IF(AJ$3&lt;0,0,N(INDEX('CURVA PREVISION'!$A$1:$KZ$3000,$C30,10+3*MIN(AJ$3,$D$2-1)))))</f>
        <v/>
      </c>
      <c r="AK30" s="123">
        <f>IF(OR($C30="",$B$2="",$D$2=0),0,IF(AK$3&lt;0,0,N(INDEX('CURVA PREVISION'!$A$1:$KZ$3000,$C30,10+3*MIN(AK$3,$D$2-1)))))</f>
        <v/>
      </c>
      <c r="AL30" s="123">
        <f>IF(OR($C30="",$B$2="",$D$2=0),0,IF(AL$3&lt;0,0,N(INDEX('CURVA PREVISION'!$A$1:$KZ$3000,$C30,10+3*MIN(AL$3,$D$2-1)))))</f>
        <v/>
      </c>
      <c r="AM30" s="123">
        <f>IF(OR($C30="",$B$2="",$D$2=0),0,IF(AM$3&lt;0,0,N(INDEX('CURVA PREVISION'!$A$1:$KZ$3000,$C30,10+3*MIN(AM$3,$D$2-1)))))</f>
        <v/>
      </c>
      <c r="AN30" s="123">
        <f>IF(OR($C30="",$B$2="",$D$2=0),0,IF(AN$3&lt;0,0,N(INDEX('CURVA PREVISION'!$A$1:$KZ$3000,$C30,10+3*MIN(AN$3,$D$2-1)))))</f>
        <v/>
      </c>
      <c r="AO30" s="123">
        <f>IF(OR($C30="",$B$2="",$D$2=0),0,IF(AO$3&lt;0,0,N(INDEX('CURVA PREVISION'!$A$1:$KZ$3000,$C30,10+3*MIN(AO$3,$D$2-1)))))</f>
        <v/>
      </c>
      <c r="AP30" s="123">
        <f>IF(OR($C30="",$B$2="",$D$2=0),0,IF(AP$3&lt;0,0,N(INDEX('CURVA PREVISION'!$A$1:$KZ$3000,$C30,10+3*MIN(AP$3,$D$2-1)))))</f>
        <v/>
      </c>
      <c r="AQ30" s="123">
        <f>IF(OR($C30="",$B$2="",$D$2=0),0,IF(AQ$3&lt;0,0,N(INDEX('CURVA PREVISION'!$A$1:$KZ$3000,$C30,10+3*MIN(AQ$3,$D$2-1)))))</f>
        <v/>
      </c>
      <c r="AR30" s="123">
        <f>IF(OR($C30="",$B$2="",$D$2=0),0,IF(AR$3&lt;0,0,N(INDEX('CURVA PREVISION'!$A$1:$KZ$3000,$C30,10+3*MIN(AR$3,$D$2-1)))))</f>
        <v/>
      </c>
      <c r="AS30" s="123">
        <f>IF(OR($C30="",$B$2="",$D$2=0),0,IF(AS$3&lt;0,0,N(INDEX('CURVA PREVISION'!$A$1:$KZ$3000,$C30,10+3*MIN(AS$3,$D$2-1)))))</f>
        <v/>
      </c>
      <c r="AT30" s="123">
        <f>IF(OR($C30="",$B$2="",$D$2=0),0,IF(AT$3&lt;0,0,N(INDEX('CURVA PREVISION'!$A$1:$KZ$3000,$C30,10+3*MIN(AT$3,$D$2-1)))))</f>
        <v/>
      </c>
      <c r="AU30" s="123">
        <f>IF(OR($C30="",$B$2="",$D$2=0),0,IF(AU$3&lt;0,0,N(INDEX('CURVA PREVISION'!$A$1:$KZ$3000,$C30,10+3*MIN(AU$3,$D$2-1)))))</f>
        <v/>
      </c>
      <c r="AV30" s="123">
        <f>IF(OR($C30="",$B$2="",$D$2=0),0,IF(AV$3&lt;0,0,N(INDEX('CURVA PREVISION'!$A$1:$KZ$3000,$C30,10+3*MIN(AV$3,$D$2-1)))))</f>
        <v/>
      </c>
      <c r="AW30" s="123">
        <f>IF(OR($C30="",$B$2="",$D$2=0),0,IF(AW$3&lt;0,0,N(INDEX('CURVA PREVISION'!$A$1:$KZ$3000,$C30,10+3*MIN(AW$3,$D$2-1)))))</f>
        <v/>
      </c>
      <c r="AX30" s="123">
        <f>IF(OR($C30="",$B$2="",$D$2=0),0,IF(AX$3&lt;0,0,N(INDEX('CURVA PREVISION'!$A$1:$KZ$3000,$C30,10+3*MIN(AX$3,$D$2-1)))))</f>
        <v/>
      </c>
      <c r="AY30" s="123">
        <f>IF(OR($C30="",$B$2="",$D$2=0),0,IF(AY$3&lt;0,0,N(INDEX('CURVA PREVISION'!$A$1:$KZ$3000,$C30,10+3*MIN(AY$3,$D$2-1)))))</f>
        <v/>
      </c>
      <c r="AZ30" s="123">
        <f>IF(OR($C30="",$B$2="",$D$2=0),0,IF(AZ$3&lt;0,0,N(INDEX('CURVA PREVISION'!$A$1:$KZ$3000,$C30,10+3*MIN(AZ$3,$D$2-1)))))</f>
        <v/>
      </c>
      <c r="BA30" s="123">
        <f>IF(OR($C30="",$B$2="",$D$2=0),0,IF(BA$3&lt;0,0,N(INDEX('CURVA PREVISION'!$A$1:$KZ$3000,$C30,10+3*MIN(BA$3,$D$2-1)))))</f>
        <v/>
      </c>
      <c r="BB30" s="123">
        <f>IF(OR($C30="",$B$2="",$D$2=0),0,IF(BB$3&lt;0,0,N(INDEX('CURVA PREVISION'!$A$1:$KZ$3000,$C30,10+3*MIN(BB$3,$D$2-1)))))</f>
        <v/>
      </c>
      <c r="BC30" s="123">
        <f>IF(OR($C30="",$B$2="",$D$2=0),0,IF(BC$3&lt;0,0,N(INDEX('CURVA PREVISION'!$A$1:$KZ$3000,$C30,10+3*MIN(BC$3,$D$2-1)))))</f>
        <v/>
      </c>
      <c r="BD30" s="123">
        <f>IF(OR($C30="",$B$2="",$D$2=0),0,IF(BD$3&lt;0,0,N(INDEX('CURVA PREVISION'!$A$1:$KZ$3000,$C30,10+3*MIN(BD$3,$D$2-1)))))</f>
        <v/>
      </c>
      <c r="BE30" s="123">
        <f>IF(OR($C30="",$B$2="",$D$2=0),0,IF(BE$3&lt;0,0,N(INDEX('CURVA PREVISION'!$A$1:$KZ$3000,$C30,10+3*MIN(BE$3,$D$2-1)))))</f>
        <v/>
      </c>
      <c r="BF30" s="123">
        <f>IF(OR($C30="",$B$2="",$D$2=0),0,IF(BF$3&lt;0,0,N(INDEX('CURVA PREVISION'!$A$1:$KZ$3000,$C30,10+3*MIN(BF$3,$D$2-1)))))</f>
        <v/>
      </c>
      <c r="BG30" s="123">
        <f>IF(OR($C30="",$B$2="",$D$2=0),0,IF(BG$3&lt;0,0,N(INDEX('CURVA PREVISION'!$A$1:$KZ$3000,$C30,10+3*MIN(BG$3,$D$2-1)))))</f>
        <v/>
      </c>
      <c r="BH30" s="123">
        <f>IF(OR($C30="",$B$2="",$D$2=0),0,IF(BH$3&lt;0,0,N(INDEX('CURVA PREVISION'!$A$1:$KZ$3000,$C30,10+3*MIN(BH$3,$D$2-1)))))</f>
        <v/>
      </c>
      <c r="BI30" s="123">
        <f>IF(OR($C30="",$B$2="",$D$2=0),0,IF(BI$3&lt;0,0,N(INDEX('CURVA PREVISION'!$A$1:$KZ$3000,$C30,10+3*MIN(BI$3,$D$2-1)))))</f>
        <v/>
      </c>
      <c r="BJ30" s="123">
        <f>IF(OR($C30="",$B$2="",$D$2=0),0,IF(BJ$3&lt;0,0,N(INDEX('CURVA PREVISION'!$A$1:$KZ$3000,$C30,10+3*MIN(BJ$3,$D$2-1)))))</f>
        <v/>
      </c>
      <c r="BK30" s="123">
        <f>IF(OR($C30="",$B$2="",$D$2=0),0,IF(BK$3&lt;0,0,N(INDEX('CURVA PREVISION'!$A$1:$KZ$3000,$C30,10+3*MIN(BK$3,$D$2-1)))))</f>
        <v/>
      </c>
      <c r="BL30" s="123">
        <f>IF(OR($C30="",$B$2="",$D$2=0),0,IF(BL$3&lt;0,0,N(INDEX('CURVA PREVISION'!$A$1:$KZ$3000,$C30,10+3*MIN(BL$3,$D$2-1)))))</f>
        <v/>
      </c>
      <c r="BM30" s="123">
        <f>IF(OR($C30="",$B$2="",$D$2=0),0,IF(BM$3&lt;0,0,N(INDEX('CURVA PREVISION'!$A$1:$KZ$3000,$C30,10+3*MIN(BM$3,$D$2-1)))))</f>
        <v/>
      </c>
      <c r="BN30" s="123">
        <f>IF(OR($C30="",$B$2="",$D$2=0),0,IF(BN$3&lt;0,0,N(INDEX('CURVA PREVISION'!$A$1:$KZ$3000,$C30,10+3*MIN(BN$3,$D$2-1)))))</f>
        <v/>
      </c>
      <c r="BO30" s="123">
        <f>IF(OR($C30="",$B$2="",$D$2=0),0,IF(BO$3&lt;0,0,N(INDEX('CURVA PREVISION'!$A$1:$KZ$3000,$C30,10+3*MIN(BO$3,$D$2-1)))))</f>
        <v/>
      </c>
      <c r="BP30" s="123">
        <f>IF(OR($C30="",$B$2="",$D$2=0),0,IF(BP$3&lt;0,0,N(INDEX('CURVA PREVISION'!$A$1:$KZ$3000,$C30,10+3*MIN(BP$3,$D$2-1)))))</f>
        <v/>
      </c>
      <c r="BQ30" s="123">
        <f>IF(OR($C30="",$B$2="",$D$2=0),0,IF(BQ$3&lt;0,0,N(INDEX('CURVA PREVISION'!$A$1:$KZ$3000,$C30,10+3*MIN(BQ$3,$D$2-1)))))</f>
        <v/>
      </c>
      <c r="BR30" s="123">
        <f>IF(OR($C30="",$B$2="",$D$2=0),0,IF(BR$3&lt;0,0,N(INDEX('CURVA PREVISION'!$A$1:$KZ$3000,$C30,10+3*MIN(BR$3,$D$2-1)))))</f>
        <v/>
      </c>
      <c r="BS30" s="123">
        <f>IF(OR($C30="",$B$2="",$D$2=0),0,IF(BS$3&lt;0,0,N(INDEX('CURVA PREVISION'!$A$1:$KZ$3000,$C30,10+3*MIN(BS$3,$D$2-1)))))</f>
        <v/>
      </c>
      <c r="BT30" s="123">
        <f>IF(OR($C30="",$B$2="",$D$2=0),0,IF(BT$3&lt;0,0,N(INDEX('CURVA PREVISION'!$A$1:$KZ$3000,$C30,10+3*MIN(BT$3,$D$2-1)))))</f>
        <v/>
      </c>
      <c r="BU30" s="123">
        <f>IF(OR($C30="",$B$2="",$D$2=0),0,IF(BU$3&lt;0,0,N(INDEX('CURVA PREVISION'!$A$1:$KZ$3000,$C30,10+3*MIN(BU$3,$D$2-1)))))</f>
        <v/>
      </c>
      <c r="BV30" s="123">
        <f>IF(OR($C30="",$B$2="",$D$2=0),0,IF(BV$3&lt;0,0,N(INDEX('CURVA PREVISION'!$A$1:$KZ$3000,$C30,10+3*MIN(BV$3,$D$2-1)))))</f>
        <v/>
      </c>
      <c r="BW30" s="123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70">
        <f>IFERROR(MATCH(A31,'CURVA PREVISION'!$B$1:$B$3000,0),"")</f>
        <v/>
      </c>
      <c r="D31" s="123">
        <f>IF(OR($C31="",$B$2="",$D$2=0),0,IF(D$3&lt;0,0,N(INDEX('CURVA PREVISION'!$A$1:$KZ$3000,$C31,10+3*MIN(D$3,$D$2-1)))))</f>
        <v/>
      </c>
      <c r="E31" s="123">
        <f>IF(OR($C31="",$B$2="",$D$2=0),0,IF(E$3&lt;0,0,N(INDEX('CURVA PREVISION'!$A$1:$KZ$3000,$C31,10+3*MIN(E$3,$D$2-1)))))</f>
        <v/>
      </c>
      <c r="F31" s="123">
        <f>IF(OR($C31="",$B$2="",$D$2=0),0,IF(F$3&lt;0,0,N(INDEX('CURVA PREVISION'!$A$1:$KZ$3000,$C31,10+3*MIN(F$3,$D$2-1)))))</f>
        <v/>
      </c>
      <c r="G31" s="123">
        <f>IF(OR($C31="",$B$2="",$D$2=0),0,IF(G$3&lt;0,0,N(INDEX('CURVA PREVISION'!$A$1:$KZ$3000,$C31,10+3*MIN(G$3,$D$2-1)))))</f>
        <v/>
      </c>
      <c r="H31" s="123">
        <f>IF(OR($C31="",$B$2="",$D$2=0),0,IF(H$3&lt;0,0,N(INDEX('CURVA PREVISION'!$A$1:$KZ$3000,$C31,10+3*MIN(H$3,$D$2-1)))))</f>
        <v/>
      </c>
      <c r="I31" s="123">
        <f>IF(OR($C31="",$B$2="",$D$2=0),0,IF(I$3&lt;0,0,N(INDEX('CURVA PREVISION'!$A$1:$KZ$3000,$C31,10+3*MIN(I$3,$D$2-1)))))</f>
        <v/>
      </c>
      <c r="J31" s="123">
        <f>IF(OR($C31="",$B$2="",$D$2=0),0,IF(J$3&lt;0,0,N(INDEX('CURVA PREVISION'!$A$1:$KZ$3000,$C31,10+3*MIN(J$3,$D$2-1)))))</f>
        <v/>
      </c>
      <c r="K31" s="123">
        <f>IF(OR($C31="",$B$2="",$D$2=0),0,IF(K$3&lt;0,0,N(INDEX('CURVA PREVISION'!$A$1:$KZ$3000,$C31,10+3*MIN(K$3,$D$2-1)))))</f>
        <v/>
      </c>
      <c r="L31" s="123">
        <f>IF(OR($C31="",$B$2="",$D$2=0),0,IF(L$3&lt;0,0,N(INDEX('CURVA PREVISION'!$A$1:$KZ$3000,$C31,10+3*MIN(L$3,$D$2-1)))))</f>
        <v/>
      </c>
      <c r="M31" s="123">
        <f>IF(OR($C31="",$B$2="",$D$2=0),0,IF(M$3&lt;0,0,N(INDEX('CURVA PREVISION'!$A$1:$KZ$3000,$C31,10+3*MIN(M$3,$D$2-1)))))</f>
        <v/>
      </c>
      <c r="N31" s="123">
        <f>IF(OR($C31="",$B$2="",$D$2=0),0,IF(N$3&lt;0,0,N(INDEX('CURVA PREVISION'!$A$1:$KZ$3000,$C31,10+3*MIN(N$3,$D$2-1)))))</f>
        <v/>
      </c>
      <c r="O31" s="123">
        <f>IF(OR($C31="",$B$2="",$D$2=0),0,IF(O$3&lt;0,0,N(INDEX('CURVA PREVISION'!$A$1:$KZ$3000,$C31,10+3*MIN(O$3,$D$2-1)))))</f>
        <v/>
      </c>
      <c r="P31" s="123">
        <f>IF(OR($C31="",$B$2="",$D$2=0),0,IF(P$3&lt;0,0,N(INDEX('CURVA PREVISION'!$A$1:$KZ$3000,$C31,10+3*MIN(P$3,$D$2-1)))))</f>
        <v/>
      </c>
      <c r="Q31" s="123">
        <f>IF(OR($C31="",$B$2="",$D$2=0),0,IF(Q$3&lt;0,0,N(INDEX('CURVA PREVISION'!$A$1:$KZ$3000,$C31,10+3*MIN(Q$3,$D$2-1)))))</f>
        <v/>
      </c>
      <c r="R31" s="123">
        <f>IF(OR($C31="",$B$2="",$D$2=0),0,IF(R$3&lt;0,0,N(INDEX('CURVA PREVISION'!$A$1:$KZ$3000,$C31,10+3*MIN(R$3,$D$2-1)))))</f>
        <v/>
      </c>
      <c r="S31" s="123">
        <f>IF(OR($C31="",$B$2="",$D$2=0),0,IF(S$3&lt;0,0,N(INDEX('CURVA PREVISION'!$A$1:$KZ$3000,$C31,10+3*MIN(S$3,$D$2-1)))))</f>
        <v/>
      </c>
      <c r="T31" s="123">
        <f>IF(OR($C31="",$B$2="",$D$2=0),0,IF(T$3&lt;0,0,N(INDEX('CURVA PREVISION'!$A$1:$KZ$3000,$C31,10+3*MIN(T$3,$D$2-1)))))</f>
        <v/>
      </c>
      <c r="U31" s="123">
        <f>IF(OR($C31="",$B$2="",$D$2=0),0,IF(U$3&lt;0,0,N(INDEX('CURVA PREVISION'!$A$1:$KZ$3000,$C31,10+3*MIN(U$3,$D$2-1)))))</f>
        <v/>
      </c>
      <c r="V31" s="123">
        <f>IF(OR($C31="",$B$2="",$D$2=0),0,IF(V$3&lt;0,0,N(INDEX('CURVA PREVISION'!$A$1:$KZ$3000,$C31,10+3*MIN(V$3,$D$2-1)))))</f>
        <v/>
      </c>
      <c r="W31" s="123">
        <f>IF(OR($C31="",$B$2="",$D$2=0),0,IF(W$3&lt;0,0,N(INDEX('CURVA PREVISION'!$A$1:$KZ$3000,$C31,10+3*MIN(W$3,$D$2-1)))))</f>
        <v/>
      </c>
      <c r="X31" s="123">
        <f>IF(OR($C31="",$B$2="",$D$2=0),0,IF(X$3&lt;0,0,N(INDEX('CURVA PREVISION'!$A$1:$KZ$3000,$C31,10+3*MIN(X$3,$D$2-1)))))</f>
        <v/>
      </c>
      <c r="Y31" s="123">
        <f>IF(OR($C31="",$B$2="",$D$2=0),0,IF(Y$3&lt;0,0,N(INDEX('CURVA PREVISION'!$A$1:$KZ$3000,$C31,10+3*MIN(Y$3,$D$2-1)))))</f>
        <v/>
      </c>
      <c r="Z31" s="123">
        <f>IF(OR($C31="",$B$2="",$D$2=0),0,IF(Z$3&lt;0,0,N(INDEX('CURVA PREVISION'!$A$1:$KZ$3000,$C31,10+3*MIN(Z$3,$D$2-1)))))</f>
        <v/>
      </c>
      <c r="AA31" s="123">
        <f>IF(OR($C31="",$B$2="",$D$2=0),0,IF(AA$3&lt;0,0,N(INDEX('CURVA PREVISION'!$A$1:$KZ$3000,$C31,10+3*MIN(AA$3,$D$2-1)))))</f>
        <v/>
      </c>
      <c r="AB31" s="123">
        <f>IF(OR($C31="",$B$2="",$D$2=0),0,IF(AB$3&lt;0,0,N(INDEX('CURVA PREVISION'!$A$1:$KZ$3000,$C31,10+3*MIN(AB$3,$D$2-1)))))</f>
        <v/>
      </c>
      <c r="AC31" s="123">
        <f>IF(OR($C31="",$B$2="",$D$2=0),0,IF(AC$3&lt;0,0,N(INDEX('CURVA PREVISION'!$A$1:$KZ$3000,$C31,10+3*MIN(AC$3,$D$2-1)))))</f>
        <v/>
      </c>
      <c r="AD31" s="123">
        <f>IF(OR($C31="",$B$2="",$D$2=0),0,IF(AD$3&lt;0,0,N(INDEX('CURVA PREVISION'!$A$1:$KZ$3000,$C31,10+3*MIN(AD$3,$D$2-1)))))</f>
        <v/>
      </c>
      <c r="AE31" s="123">
        <f>IF(OR($C31="",$B$2="",$D$2=0),0,IF(AE$3&lt;0,0,N(INDEX('CURVA PREVISION'!$A$1:$KZ$3000,$C31,10+3*MIN(AE$3,$D$2-1)))))</f>
        <v/>
      </c>
      <c r="AF31" s="123">
        <f>IF(OR($C31="",$B$2="",$D$2=0),0,IF(AF$3&lt;0,0,N(INDEX('CURVA PREVISION'!$A$1:$KZ$3000,$C31,10+3*MIN(AF$3,$D$2-1)))))</f>
        <v/>
      </c>
      <c r="AG31" s="123">
        <f>IF(OR($C31="",$B$2="",$D$2=0),0,IF(AG$3&lt;0,0,N(INDEX('CURVA PREVISION'!$A$1:$KZ$3000,$C31,10+3*MIN(AG$3,$D$2-1)))))</f>
        <v/>
      </c>
      <c r="AH31" s="123">
        <f>IF(OR($C31="",$B$2="",$D$2=0),0,IF(AH$3&lt;0,0,N(INDEX('CURVA PREVISION'!$A$1:$KZ$3000,$C31,10+3*MIN(AH$3,$D$2-1)))))</f>
        <v/>
      </c>
      <c r="AI31" s="123">
        <f>IF(OR($C31="",$B$2="",$D$2=0),0,IF(AI$3&lt;0,0,N(INDEX('CURVA PREVISION'!$A$1:$KZ$3000,$C31,10+3*MIN(AI$3,$D$2-1)))))</f>
        <v/>
      </c>
      <c r="AJ31" s="123">
        <f>IF(OR($C31="",$B$2="",$D$2=0),0,IF(AJ$3&lt;0,0,N(INDEX('CURVA PREVISION'!$A$1:$KZ$3000,$C31,10+3*MIN(AJ$3,$D$2-1)))))</f>
        <v/>
      </c>
      <c r="AK31" s="123">
        <f>IF(OR($C31="",$B$2="",$D$2=0),0,IF(AK$3&lt;0,0,N(INDEX('CURVA PREVISION'!$A$1:$KZ$3000,$C31,10+3*MIN(AK$3,$D$2-1)))))</f>
        <v/>
      </c>
      <c r="AL31" s="123">
        <f>IF(OR($C31="",$B$2="",$D$2=0),0,IF(AL$3&lt;0,0,N(INDEX('CURVA PREVISION'!$A$1:$KZ$3000,$C31,10+3*MIN(AL$3,$D$2-1)))))</f>
        <v/>
      </c>
      <c r="AM31" s="123">
        <f>IF(OR($C31="",$B$2="",$D$2=0),0,IF(AM$3&lt;0,0,N(INDEX('CURVA PREVISION'!$A$1:$KZ$3000,$C31,10+3*MIN(AM$3,$D$2-1)))))</f>
        <v/>
      </c>
      <c r="AN31" s="123">
        <f>IF(OR($C31="",$B$2="",$D$2=0),0,IF(AN$3&lt;0,0,N(INDEX('CURVA PREVISION'!$A$1:$KZ$3000,$C31,10+3*MIN(AN$3,$D$2-1)))))</f>
        <v/>
      </c>
      <c r="AO31" s="123">
        <f>IF(OR($C31="",$B$2="",$D$2=0),0,IF(AO$3&lt;0,0,N(INDEX('CURVA PREVISION'!$A$1:$KZ$3000,$C31,10+3*MIN(AO$3,$D$2-1)))))</f>
        <v/>
      </c>
      <c r="AP31" s="123">
        <f>IF(OR($C31="",$B$2="",$D$2=0),0,IF(AP$3&lt;0,0,N(INDEX('CURVA PREVISION'!$A$1:$KZ$3000,$C31,10+3*MIN(AP$3,$D$2-1)))))</f>
        <v/>
      </c>
      <c r="AQ31" s="123">
        <f>IF(OR($C31="",$B$2="",$D$2=0),0,IF(AQ$3&lt;0,0,N(INDEX('CURVA PREVISION'!$A$1:$KZ$3000,$C31,10+3*MIN(AQ$3,$D$2-1)))))</f>
        <v/>
      </c>
      <c r="AR31" s="123">
        <f>IF(OR($C31="",$B$2="",$D$2=0),0,IF(AR$3&lt;0,0,N(INDEX('CURVA PREVISION'!$A$1:$KZ$3000,$C31,10+3*MIN(AR$3,$D$2-1)))))</f>
        <v/>
      </c>
      <c r="AS31" s="123">
        <f>IF(OR($C31="",$B$2="",$D$2=0),0,IF(AS$3&lt;0,0,N(INDEX('CURVA PREVISION'!$A$1:$KZ$3000,$C31,10+3*MIN(AS$3,$D$2-1)))))</f>
        <v/>
      </c>
      <c r="AT31" s="123">
        <f>IF(OR($C31="",$B$2="",$D$2=0),0,IF(AT$3&lt;0,0,N(INDEX('CURVA PREVISION'!$A$1:$KZ$3000,$C31,10+3*MIN(AT$3,$D$2-1)))))</f>
        <v/>
      </c>
      <c r="AU31" s="123">
        <f>IF(OR($C31="",$B$2="",$D$2=0),0,IF(AU$3&lt;0,0,N(INDEX('CURVA PREVISION'!$A$1:$KZ$3000,$C31,10+3*MIN(AU$3,$D$2-1)))))</f>
        <v/>
      </c>
      <c r="AV31" s="123">
        <f>IF(OR($C31="",$B$2="",$D$2=0),0,IF(AV$3&lt;0,0,N(INDEX('CURVA PREVISION'!$A$1:$KZ$3000,$C31,10+3*MIN(AV$3,$D$2-1)))))</f>
        <v/>
      </c>
      <c r="AW31" s="123">
        <f>IF(OR($C31="",$B$2="",$D$2=0),0,IF(AW$3&lt;0,0,N(INDEX('CURVA PREVISION'!$A$1:$KZ$3000,$C31,10+3*MIN(AW$3,$D$2-1)))))</f>
        <v/>
      </c>
      <c r="AX31" s="123">
        <f>IF(OR($C31="",$B$2="",$D$2=0),0,IF(AX$3&lt;0,0,N(INDEX('CURVA PREVISION'!$A$1:$KZ$3000,$C31,10+3*MIN(AX$3,$D$2-1)))))</f>
        <v/>
      </c>
      <c r="AY31" s="123">
        <f>IF(OR($C31="",$B$2="",$D$2=0),0,IF(AY$3&lt;0,0,N(INDEX('CURVA PREVISION'!$A$1:$KZ$3000,$C31,10+3*MIN(AY$3,$D$2-1)))))</f>
        <v/>
      </c>
      <c r="AZ31" s="123">
        <f>IF(OR($C31="",$B$2="",$D$2=0),0,IF(AZ$3&lt;0,0,N(INDEX('CURVA PREVISION'!$A$1:$KZ$3000,$C31,10+3*MIN(AZ$3,$D$2-1)))))</f>
        <v/>
      </c>
      <c r="BA31" s="123">
        <f>IF(OR($C31="",$B$2="",$D$2=0),0,IF(BA$3&lt;0,0,N(INDEX('CURVA PREVISION'!$A$1:$KZ$3000,$C31,10+3*MIN(BA$3,$D$2-1)))))</f>
        <v/>
      </c>
      <c r="BB31" s="123">
        <f>IF(OR($C31="",$B$2="",$D$2=0),0,IF(BB$3&lt;0,0,N(INDEX('CURVA PREVISION'!$A$1:$KZ$3000,$C31,10+3*MIN(BB$3,$D$2-1)))))</f>
        <v/>
      </c>
      <c r="BC31" s="123">
        <f>IF(OR($C31="",$B$2="",$D$2=0),0,IF(BC$3&lt;0,0,N(INDEX('CURVA PREVISION'!$A$1:$KZ$3000,$C31,10+3*MIN(BC$3,$D$2-1)))))</f>
        <v/>
      </c>
      <c r="BD31" s="123">
        <f>IF(OR($C31="",$B$2="",$D$2=0),0,IF(BD$3&lt;0,0,N(INDEX('CURVA PREVISION'!$A$1:$KZ$3000,$C31,10+3*MIN(BD$3,$D$2-1)))))</f>
        <v/>
      </c>
      <c r="BE31" s="123">
        <f>IF(OR($C31="",$B$2="",$D$2=0),0,IF(BE$3&lt;0,0,N(INDEX('CURVA PREVISION'!$A$1:$KZ$3000,$C31,10+3*MIN(BE$3,$D$2-1)))))</f>
        <v/>
      </c>
      <c r="BF31" s="123">
        <f>IF(OR($C31="",$B$2="",$D$2=0),0,IF(BF$3&lt;0,0,N(INDEX('CURVA PREVISION'!$A$1:$KZ$3000,$C31,10+3*MIN(BF$3,$D$2-1)))))</f>
        <v/>
      </c>
      <c r="BG31" s="123">
        <f>IF(OR($C31="",$B$2="",$D$2=0),0,IF(BG$3&lt;0,0,N(INDEX('CURVA PREVISION'!$A$1:$KZ$3000,$C31,10+3*MIN(BG$3,$D$2-1)))))</f>
        <v/>
      </c>
      <c r="BH31" s="123">
        <f>IF(OR($C31="",$B$2="",$D$2=0),0,IF(BH$3&lt;0,0,N(INDEX('CURVA PREVISION'!$A$1:$KZ$3000,$C31,10+3*MIN(BH$3,$D$2-1)))))</f>
        <v/>
      </c>
      <c r="BI31" s="123">
        <f>IF(OR($C31="",$B$2="",$D$2=0),0,IF(BI$3&lt;0,0,N(INDEX('CURVA PREVISION'!$A$1:$KZ$3000,$C31,10+3*MIN(BI$3,$D$2-1)))))</f>
        <v/>
      </c>
      <c r="BJ31" s="123">
        <f>IF(OR($C31="",$B$2="",$D$2=0),0,IF(BJ$3&lt;0,0,N(INDEX('CURVA PREVISION'!$A$1:$KZ$3000,$C31,10+3*MIN(BJ$3,$D$2-1)))))</f>
        <v/>
      </c>
      <c r="BK31" s="123">
        <f>IF(OR($C31="",$B$2="",$D$2=0),0,IF(BK$3&lt;0,0,N(INDEX('CURVA PREVISION'!$A$1:$KZ$3000,$C31,10+3*MIN(BK$3,$D$2-1)))))</f>
        <v/>
      </c>
      <c r="BL31" s="123">
        <f>IF(OR($C31="",$B$2="",$D$2=0),0,IF(BL$3&lt;0,0,N(INDEX('CURVA PREVISION'!$A$1:$KZ$3000,$C31,10+3*MIN(BL$3,$D$2-1)))))</f>
        <v/>
      </c>
      <c r="BM31" s="123">
        <f>IF(OR($C31="",$B$2="",$D$2=0),0,IF(BM$3&lt;0,0,N(INDEX('CURVA PREVISION'!$A$1:$KZ$3000,$C31,10+3*MIN(BM$3,$D$2-1)))))</f>
        <v/>
      </c>
      <c r="BN31" s="123">
        <f>IF(OR($C31="",$B$2="",$D$2=0),0,IF(BN$3&lt;0,0,N(INDEX('CURVA PREVISION'!$A$1:$KZ$3000,$C31,10+3*MIN(BN$3,$D$2-1)))))</f>
        <v/>
      </c>
      <c r="BO31" s="123">
        <f>IF(OR($C31="",$B$2="",$D$2=0),0,IF(BO$3&lt;0,0,N(INDEX('CURVA PREVISION'!$A$1:$KZ$3000,$C31,10+3*MIN(BO$3,$D$2-1)))))</f>
        <v/>
      </c>
      <c r="BP31" s="123">
        <f>IF(OR($C31="",$B$2="",$D$2=0),0,IF(BP$3&lt;0,0,N(INDEX('CURVA PREVISION'!$A$1:$KZ$3000,$C31,10+3*MIN(BP$3,$D$2-1)))))</f>
        <v/>
      </c>
      <c r="BQ31" s="123">
        <f>IF(OR($C31="",$B$2="",$D$2=0),0,IF(BQ$3&lt;0,0,N(INDEX('CURVA PREVISION'!$A$1:$KZ$3000,$C31,10+3*MIN(BQ$3,$D$2-1)))))</f>
        <v/>
      </c>
      <c r="BR31" s="123">
        <f>IF(OR($C31="",$B$2="",$D$2=0),0,IF(BR$3&lt;0,0,N(INDEX('CURVA PREVISION'!$A$1:$KZ$3000,$C31,10+3*MIN(BR$3,$D$2-1)))))</f>
        <v/>
      </c>
      <c r="BS31" s="123">
        <f>IF(OR($C31="",$B$2="",$D$2=0),0,IF(BS$3&lt;0,0,N(INDEX('CURVA PREVISION'!$A$1:$KZ$3000,$C31,10+3*MIN(BS$3,$D$2-1)))))</f>
        <v/>
      </c>
      <c r="BT31" s="123">
        <f>IF(OR($C31="",$B$2="",$D$2=0),0,IF(BT$3&lt;0,0,N(INDEX('CURVA PREVISION'!$A$1:$KZ$3000,$C31,10+3*MIN(BT$3,$D$2-1)))))</f>
        <v/>
      </c>
      <c r="BU31" s="123">
        <f>IF(OR($C31="",$B$2="",$D$2=0),0,IF(BU$3&lt;0,0,N(INDEX('CURVA PREVISION'!$A$1:$KZ$3000,$C31,10+3*MIN(BU$3,$D$2-1)))))</f>
        <v/>
      </c>
      <c r="BV31" s="123">
        <f>IF(OR($C31="",$B$2="",$D$2=0),0,IF(BV$3&lt;0,0,N(INDEX('CURVA PREVISION'!$A$1:$KZ$3000,$C31,10+3*MIN(BV$3,$D$2-1)))))</f>
        <v/>
      </c>
      <c r="BW31" s="123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70">
        <f>IFERROR(MATCH(A32,'CURVA PREVISION'!$B$1:$B$3000,0),"")</f>
        <v/>
      </c>
      <c r="D32" s="123">
        <f>IF(OR($C32="",$B$2="",$D$2=0),0,IF(D$3&lt;0,0,N(INDEX('CURVA PREVISION'!$A$1:$KZ$3000,$C32,10+3*MIN(D$3,$D$2-1)))))</f>
        <v/>
      </c>
      <c r="E32" s="123">
        <f>IF(OR($C32="",$B$2="",$D$2=0),0,IF(E$3&lt;0,0,N(INDEX('CURVA PREVISION'!$A$1:$KZ$3000,$C32,10+3*MIN(E$3,$D$2-1)))))</f>
        <v/>
      </c>
      <c r="F32" s="123">
        <f>IF(OR($C32="",$B$2="",$D$2=0),0,IF(F$3&lt;0,0,N(INDEX('CURVA PREVISION'!$A$1:$KZ$3000,$C32,10+3*MIN(F$3,$D$2-1)))))</f>
        <v/>
      </c>
      <c r="G32" s="123">
        <f>IF(OR($C32="",$B$2="",$D$2=0),0,IF(G$3&lt;0,0,N(INDEX('CURVA PREVISION'!$A$1:$KZ$3000,$C32,10+3*MIN(G$3,$D$2-1)))))</f>
        <v/>
      </c>
      <c r="H32" s="123">
        <f>IF(OR($C32="",$B$2="",$D$2=0),0,IF(H$3&lt;0,0,N(INDEX('CURVA PREVISION'!$A$1:$KZ$3000,$C32,10+3*MIN(H$3,$D$2-1)))))</f>
        <v/>
      </c>
      <c r="I32" s="123">
        <f>IF(OR($C32="",$B$2="",$D$2=0),0,IF(I$3&lt;0,0,N(INDEX('CURVA PREVISION'!$A$1:$KZ$3000,$C32,10+3*MIN(I$3,$D$2-1)))))</f>
        <v/>
      </c>
      <c r="J32" s="123">
        <f>IF(OR($C32="",$B$2="",$D$2=0),0,IF(J$3&lt;0,0,N(INDEX('CURVA PREVISION'!$A$1:$KZ$3000,$C32,10+3*MIN(J$3,$D$2-1)))))</f>
        <v/>
      </c>
      <c r="K32" s="123">
        <f>IF(OR($C32="",$B$2="",$D$2=0),0,IF(K$3&lt;0,0,N(INDEX('CURVA PREVISION'!$A$1:$KZ$3000,$C32,10+3*MIN(K$3,$D$2-1)))))</f>
        <v/>
      </c>
      <c r="L32" s="123">
        <f>IF(OR($C32="",$B$2="",$D$2=0),0,IF(L$3&lt;0,0,N(INDEX('CURVA PREVISION'!$A$1:$KZ$3000,$C32,10+3*MIN(L$3,$D$2-1)))))</f>
        <v/>
      </c>
      <c r="M32" s="123">
        <f>IF(OR($C32="",$B$2="",$D$2=0),0,IF(M$3&lt;0,0,N(INDEX('CURVA PREVISION'!$A$1:$KZ$3000,$C32,10+3*MIN(M$3,$D$2-1)))))</f>
        <v/>
      </c>
      <c r="N32" s="123">
        <f>IF(OR($C32="",$B$2="",$D$2=0),0,IF(N$3&lt;0,0,N(INDEX('CURVA PREVISION'!$A$1:$KZ$3000,$C32,10+3*MIN(N$3,$D$2-1)))))</f>
        <v/>
      </c>
      <c r="O32" s="123">
        <f>IF(OR($C32="",$B$2="",$D$2=0),0,IF(O$3&lt;0,0,N(INDEX('CURVA PREVISION'!$A$1:$KZ$3000,$C32,10+3*MIN(O$3,$D$2-1)))))</f>
        <v/>
      </c>
      <c r="P32" s="123">
        <f>IF(OR($C32="",$B$2="",$D$2=0),0,IF(P$3&lt;0,0,N(INDEX('CURVA PREVISION'!$A$1:$KZ$3000,$C32,10+3*MIN(P$3,$D$2-1)))))</f>
        <v/>
      </c>
      <c r="Q32" s="123">
        <f>IF(OR($C32="",$B$2="",$D$2=0),0,IF(Q$3&lt;0,0,N(INDEX('CURVA PREVISION'!$A$1:$KZ$3000,$C32,10+3*MIN(Q$3,$D$2-1)))))</f>
        <v/>
      </c>
      <c r="R32" s="123">
        <f>IF(OR($C32="",$B$2="",$D$2=0),0,IF(R$3&lt;0,0,N(INDEX('CURVA PREVISION'!$A$1:$KZ$3000,$C32,10+3*MIN(R$3,$D$2-1)))))</f>
        <v/>
      </c>
      <c r="S32" s="123">
        <f>IF(OR($C32="",$B$2="",$D$2=0),0,IF(S$3&lt;0,0,N(INDEX('CURVA PREVISION'!$A$1:$KZ$3000,$C32,10+3*MIN(S$3,$D$2-1)))))</f>
        <v/>
      </c>
      <c r="T32" s="123">
        <f>IF(OR($C32="",$B$2="",$D$2=0),0,IF(T$3&lt;0,0,N(INDEX('CURVA PREVISION'!$A$1:$KZ$3000,$C32,10+3*MIN(T$3,$D$2-1)))))</f>
        <v/>
      </c>
      <c r="U32" s="123">
        <f>IF(OR($C32="",$B$2="",$D$2=0),0,IF(U$3&lt;0,0,N(INDEX('CURVA PREVISION'!$A$1:$KZ$3000,$C32,10+3*MIN(U$3,$D$2-1)))))</f>
        <v/>
      </c>
      <c r="V32" s="123">
        <f>IF(OR($C32="",$B$2="",$D$2=0),0,IF(V$3&lt;0,0,N(INDEX('CURVA PREVISION'!$A$1:$KZ$3000,$C32,10+3*MIN(V$3,$D$2-1)))))</f>
        <v/>
      </c>
      <c r="W32" s="123">
        <f>IF(OR($C32="",$B$2="",$D$2=0),0,IF(W$3&lt;0,0,N(INDEX('CURVA PREVISION'!$A$1:$KZ$3000,$C32,10+3*MIN(W$3,$D$2-1)))))</f>
        <v/>
      </c>
      <c r="X32" s="123">
        <f>IF(OR($C32="",$B$2="",$D$2=0),0,IF(X$3&lt;0,0,N(INDEX('CURVA PREVISION'!$A$1:$KZ$3000,$C32,10+3*MIN(X$3,$D$2-1)))))</f>
        <v/>
      </c>
      <c r="Y32" s="123">
        <f>IF(OR($C32="",$B$2="",$D$2=0),0,IF(Y$3&lt;0,0,N(INDEX('CURVA PREVISION'!$A$1:$KZ$3000,$C32,10+3*MIN(Y$3,$D$2-1)))))</f>
        <v/>
      </c>
      <c r="Z32" s="123">
        <f>IF(OR($C32="",$B$2="",$D$2=0),0,IF(Z$3&lt;0,0,N(INDEX('CURVA PREVISION'!$A$1:$KZ$3000,$C32,10+3*MIN(Z$3,$D$2-1)))))</f>
        <v/>
      </c>
      <c r="AA32" s="123">
        <f>IF(OR($C32="",$B$2="",$D$2=0),0,IF(AA$3&lt;0,0,N(INDEX('CURVA PREVISION'!$A$1:$KZ$3000,$C32,10+3*MIN(AA$3,$D$2-1)))))</f>
        <v/>
      </c>
      <c r="AB32" s="123">
        <f>IF(OR($C32="",$B$2="",$D$2=0),0,IF(AB$3&lt;0,0,N(INDEX('CURVA PREVISION'!$A$1:$KZ$3000,$C32,10+3*MIN(AB$3,$D$2-1)))))</f>
        <v/>
      </c>
      <c r="AC32" s="123">
        <f>IF(OR($C32="",$B$2="",$D$2=0),0,IF(AC$3&lt;0,0,N(INDEX('CURVA PREVISION'!$A$1:$KZ$3000,$C32,10+3*MIN(AC$3,$D$2-1)))))</f>
        <v/>
      </c>
      <c r="AD32" s="123">
        <f>IF(OR($C32="",$B$2="",$D$2=0),0,IF(AD$3&lt;0,0,N(INDEX('CURVA PREVISION'!$A$1:$KZ$3000,$C32,10+3*MIN(AD$3,$D$2-1)))))</f>
        <v/>
      </c>
      <c r="AE32" s="123">
        <f>IF(OR($C32="",$B$2="",$D$2=0),0,IF(AE$3&lt;0,0,N(INDEX('CURVA PREVISION'!$A$1:$KZ$3000,$C32,10+3*MIN(AE$3,$D$2-1)))))</f>
        <v/>
      </c>
      <c r="AF32" s="123">
        <f>IF(OR($C32="",$B$2="",$D$2=0),0,IF(AF$3&lt;0,0,N(INDEX('CURVA PREVISION'!$A$1:$KZ$3000,$C32,10+3*MIN(AF$3,$D$2-1)))))</f>
        <v/>
      </c>
      <c r="AG32" s="123">
        <f>IF(OR($C32="",$B$2="",$D$2=0),0,IF(AG$3&lt;0,0,N(INDEX('CURVA PREVISION'!$A$1:$KZ$3000,$C32,10+3*MIN(AG$3,$D$2-1)))))</f>
        <v/>
      </c>
      <c r="AH32" s="123">
        <f>IF(OR($C32="",$B$2="",$D$2=0),0,IF(AH$3&lt;0,0,N(INDEX('CURVA PREVISION'!$A$1:$KZ$3000,$C32,10+3*MIN(AH$3,$D$2-1)))))</f>
        <v/>
      </c>
      <c r="AI32" s="123">
        <f>IF(OR($C32="",$B$2="",$D$2=0),0,IF(AI$3&lt;0,0,N(INDEX('CURVA PREVISION'!$A$1:$KZ$3000,$C32,10+3*MIN(AI$3,$D$2-1)))))</f>
        <v/>
      </c>
      <c r="AJ32" s="123">
        <f>IF(OR($C32="",$B$2="",$D$2=0),0,IF(AJ$3&lt;0,0,N(INDEX('CURVA PREVISION'!$A$1:$KZ$3000,$C32,10+3*MIN(AJ$3,$D$2-1)))))</f>
        <v/>
      </c>
      <c r="AK32" s="123">
        <f>IF(OR($C32="",$B$2="",$D$2=0),0,IF(AK$3&lt;0,0,N(INDEX('CURVA PREVISION'!$A$1:$KZ$3000,$C32,10+3*MIN(AK$3,$D$2-1)))))</f>
        <v/>
      </c>
      <c r="AL32" s="123">
        <f>IF(OR($C32="",$B$2="",$D$2=0),0,IF(AL$3&lt;0,0,N(INDEX('CURVA PREVISION'!$A$1:$KZ$3000,$C32,10+3*MIN(AL$3,$D$2-1)))))</f>
        <v/>
      </c>
      <c r="AM32" s="123">
        <f>IF(OR($C32="",$B$2="",$D$2=0),0,IF(AM$3&lt;0,0,N(INDEX('CURVA PREVISION'!$A$1:$KZ$3000,$C32,10+3*MIN(AM$3,$D$2-1)))))</f>
        <v/>
      </c>
      <c r="AN32" s="123">
        <f>IF(OR($C32="",$B$2="",$D$2=0),0,IF(AN$3&lt;0,0,N(INDEX('CURVA PREVISION'!$A$1:$KZ$3000,$C32,10+3*MIN(AN$3,$D$2-1)))))</f>
        <v/>
      </c>
      <c r="AO32" s="123">
        <f>IF(OR($C32="",$B$2="",$D$2=0),0,IF(AO$3&lt;0,0,N(INDEX('CURVA PREVISION'!$A$1:$KZ$3000,$C32,10+3*MIN(AO$3,$D$2-1)))))</f>
        <v/>
      </c>
      <c r="AP32" s="123">
        <f>IF(OR($C32="",$B$2="",$D$2=0),0,IF(AP$3&lt;0,0,N(INDEX('CURVA PREVISION'!$A$1:$KZ$3000,$C32,10+3*MIN(AP$3,$D$2-1)))))</f>
        <v/>
      </c>
      <c r="AQ32" s="123">
        <f>IF(OR($C32="",$B$2="",$D$2=0),0,IF(AQ$3&lt;0,0,N(INDEX('CURVA PREVISION'!$A$1:$KZ$3000,$C32,10+3*MIN(AQ$3,$D$2-1)))))</f>
        <v/>
      </c>
      <c r="AR32" s="123">
        <f>IF(OR($C32="",$B$2="",$D$2=0),0,IF(AR$3&lt;0,0,N(INDEX('CURVA PREVISION'!$A$1:$KZ$3000,$C32,10+3*MIN(AR$3,$D$2-1)))))</f>
        <v/>
      </c>
      <c r="AS32" s="123">
        <f>IF(OR($C32="",$B$2="",$D$2=0),0,IF(AS$3&lt;0,0,N(INDEX('CURVA PREVISION'!$A$1:$KZ$3000,$C32,10+3*MIN(AS$3,$D$2-1)))))</f>
        <v/>
      </c>
      <c r="AT32" s="123">
        <f>IF(OR($C32="",$B$2="",$D$2=0),0,IF(AT$3&lt;0,0,N(INDEX('CURVA PREVISION'!$A$1:$KZ$3000,$C32,10+3*MIN(AT$3,$D$2-1)))))</f>
        <v/>
      </c>
      <c r="AU32" s="123">
        <f>IF(OR($C32="",$B$2="",$D$2=0),0,IF(AU$3&lt;0,0,N(INDEX('CURVA PREVISION'!$A$1:$KZ$3000,$C32,10+3*MIN(AU$3,$D$2-1)))))</f>
        <v/>
      </c>
      <c r="AV32" s="123">
        <f>IF(OR($C32="",$B$2="",$D$2=0),0,IF(AV$3&lt;0,0,N(INDEX('CURVA PREVISION'!$A$1:$KZ$3000,$C32,10+3*MIN(AV$3,$D$2-1)))))</f>
        <v/>
      </c>
      <c r="AW32" s="123">
        <f>IF(OR($C32="",$B$2="",$D$2=0),0,IF(AW$3&lt;0,0,N(INDEX('CURVA PREVISION'!$A$1:$KZ$3000,$C32,10+3*MIN(AW$3,$D$2-1)))))</f>
        <v/>
      </c>
      <c r="AX32" s="123">
        <f>IF(OR($C32="",$B$2="",$D$2=0),0,IF(AX$3&lt;0,0,N(INDEX('CURVA PREVISION'!$A$1:$KZ$3000,$C32,10+3*MIN(AX$3,$D$2-1)))))</f>
        <v/>
      </c>
      <c r="AY32" s="123">
        <f>IF(OR($C32="",$B$2="",$D$2=0),0,IF(AY$3&lt;0,0,N(INDEX('CURVA PREVISION'!$A$1:$KZ$3000,$C32,10+3*MIN(AY$3,$D$2-1)))))</f>
        <v/>
      </c>
      <c r="AZ32" s="123">
        <f>IF(OR($C32="",$B$2="",$D$2=0),0,IF(AZ$3&lt;0,0,N(INDEX('CURVA PREVISION'!$A$1:$KZ$3000,$C32,10+3*MIN(AZ$3,$D$2-1)))))</f>
        <v/>
      </c>
      <c r="BA32" s="123">
        <f>IF(OR($C32="",$B$2="",$D$2=0),0,IF(BA$3&lt;0,0,N(INDEX('CURVA PREVISION'!$A$1:$KZ$3000,$C32,10+3*MIN(BA$3,$D$2-1)))))</f>
        <v/>
      </c>
      <c r="BB32" s="123">
        <f>IF(OR($C32="",$B$2="",$D$2=0),0,IF(BB$3&lt;0,0,N(INDEX('CURVA PREVISION'!$A$1:$KZ$3000,$C32,10+3*MIN(BB$3,$D$2-1)))))</f>
        <v/>
      </c>
      <c r="BC32" s="123">
        <f>IF(OR($C32="",$B$2="",$D$2=0),0,IF(BC$3&lt;0,0,N(INDEX('CURVA PREVISION'!$A$1:$KZ$3000,$C32,10+3*MIN(BC$3,$D$2-1)))))</f>
        <v/>
      </c>
      <c r="BD32" s="123">
        <f>IF(OR($C32="",$B$2="",$D$2=0),0,IF(BD$3&lt;0,0,N(INDEX('CURVA PREVISION'!$A$1:$KZ$3000,$C32,10+3*MIN(BD$3,$D$2-1)))))</f>
        <v/>
      </c>
      <c r="BE32" s="123">
        <f>IF(OR($C32="",$B$2="",$D$2=0),0,IF(BE$3&lt;0,0,N(INDEX('CURVA PREVISION'!$A$1:$KZ$3000,$C32,10+3*MIN(BE$3,$D$2-1)))))</f>
        <v/>
      </c>
      <c r="BF32" s="123">
        <f>IF(OR($C32="",$B$2="",$D$2=0),0,IF(BF$3&lt;0,0,N(INDEX('CURVA PREVISION'!$A$1:$KZ$3000,$C32,10+3*MIN(BF$3,$D$2-1)))))</f>
        <v/>
      </c>
      <c r="BG32" s="123">
        <f>IF(OR($C32="",$B$2="",$D$2=0),0,IF(BG$3&lt;0,0,N(INDEX('CURVA PREVISION'!$A$1:$KZ$3000,$C32,10+3*MIN(BG$3,$D$2-1)))))</f>
        <v/>
      </c>
      <c r="BH32" s="123">
        <f>IF(OR($C32="",$B$2="",$D$2=0),0,IF(BH$3&lt;0,0,N(INDEX('CURVA PREVISION'!$A$1:$KZ$3000,$C32,10+3*MIN(BH$3,$D$2-1)))))</f>
        <v/>
      </c>
      <c r="BI32" s="123">
        <f>IF(OR($C32="",$B$2="",$D$2=0),0,IF(BI$3&lt;0,0,N(INDEX('CURVA PREVISION'!$A$1:$KZ$3000,$C32,10+3*MIN(BI$3,$D$2-1)))))</f>
        <v/>
      </c>
      <c r="BJ32" s="123">
        <f>IF(OR($C32="",$B$2="",$D$2=0),0,IF(BJ$3&lt;0,0,N(INDEX('CURVA PREVISION'!$A$1:$KZ$3000,$C32,10+3*MIN(BJ$3,$D$2-1)))))</f>
        <v/>
      </c>
      <c r="BK32" s="123">
        <f>IF(OR($C32="",$B$2="",$D$2=0),0,IF(BK$3&lt;0,0,N(INDEX('CURVA PREVISION'!$A$1:$KZ$3000,$C32,10+3*MIN(BK$3,$D$2-1)))))</f>
        <v/>
      </c>
      <c r="BL32" s="123">
        <f>IF(OR($C32="",$B$2="",$D$2=0),0,IF(BL$3&lt;0,0,N(INDEX('CURVA PREVISION'!$A$1:$KZ$3000,$C32,10+3*MIN(BL$3,$D$2-1)))))</f>
        <v/>
      </c>
      <c r="BM32" s="123">
        <f>IF(OR($C32="",$B$2="",$D$2=0),0,IF(BM$3&lt;0,0,N(INDEX('CURVA PREVISION'!$A$1:$KZ$3000,$C32,10+3*MIN(BM$3,$D$2-1)))))</f>
        <v/>
      </c>
      <c r="BN32" s="123">
        <f>IF(OR($C32="",$B$2="",$D$2=0),0,IF(BN$3&lt;0,0,N(INDEX('CURVA PREVISION'!$A$1:$KZ$3000,$C32,10+3*MIN(BN$3,$D$2-1)))))</f>
        <v/>
      </c>
      <c r="BO32" s="123">
        <f>IF(OR($C32="",$B$2="",$D$2=0),0,IF(BO$3&lt;0,0,N(INDEX('CURVA PREVISION'!$A$1:$KZ$3000,$C32,10+3*MIN(BO$3,$D$2-1)))))</f>
        <v/>
      </c>
      <c r="BP32" s="123">
        <f>IF(OR($C32="",$B$2="",$D$2=0),0,IF(BP$3&lt;0,0,N(INDEX('CURVA PREVISION'!$A$1:$KZ$3000,$C32,10+3*MIN(BP$3,$D$2-1)))))</f>
        <v/>
      </c>
      <c r="BQ32" s="123">
        <f>IF(OR($C32="",$B$2="",$D$2=0),0,IF(BQ$3&lt;0,0,N(INDEX('CURVA PREVISION'!$A$1:$KZ$3000,$C32,10+3*MIN(BQ$3,$D$2-1)))))</f>
        <v/>
      </c>
      <c r="BR32" s="123">
        <f>IF(OR($C32="",$B$2="",$D$2=0),0,IF(BR$3&lt;0,0,N(INDEX('CURVA PREVISION'!$A$1:$KZ$3000,$C32,10+3*MIN(BR$3,$D$2-1)))))</f>
        <v/>
      </c>
      <c r="BS32" s="123">
        <f>IF(OR($C32="",$B$2="",$D$2=0),0,IF(BS$3&lt;0,0,N(INDEX('CURVA PREVISION'!$A$1:$KZ$3000,$C32,10+3*MIN(BS$3,$D$2-1)))))</f>
        <v/>
      </c>
      <c r="BT32" s="123">
        <f>IF(OR($C32="",$B$2="",$D$2=0),0,IF(BT$3&lt;0,0,N(INDEX('CURVA PREVISION'!$A$1:$KZ$3000,$C32,10+3*MIN(BT$3,$D$2-1)))))</f>
        <v/>
      </c>
      <c r="BU32" s="123">
        <f>IF(OR($C32="",$B$2="",$D$2=0),0,IF(BU$3&lt;0,0,N(INDEX('CURVA PREVISION'!$A$1:$KZ$3000,$C32,10+3*MIN(BU$3,$D$2-1)))))</f>
        <v/>
      </c>
      <c r="BV32" s="123">
        <f>IF(OR($C32="",$B$2="",$D$2=0),0,IF(BV$3&lt;0,0,N(INDEX('CURVA PREVISION'!$A$1:$KZ$3000,$C32,10+3*MIN(BV$3,$D$2-1)))))</f>
        <v/>
      </c>
      <c r="BW32" s="123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70">
        <f>IFERROR(MATCH(A33,'CURVA PREVISION'!$B$1:$B$3000,0),"")</f>
        <v/>
      </c>
      <c r="D33" s="123">
        <f>IF(OR($C33="",$B$2="",$D$2=0),0,IF(D$3&lt;0,0,N(INDEX('CURVA PREVISION'!$A$1:$KZ$3000,$C33,10+3*MIN(D$3,$D$2-1)))))</f>
        <v/>
      </c>
      <c r="E33" s="123">
        <f>IF(OR($C33="",$B$2="",$D$2=0),0,IF(E$3&lt;0,0,N(INDEX('CURVA PREVISION'!$A$1:$KZ$3000,$C33,10+3*MIN(E$3,$D$2-1)))))</f>
        <v/>
      </c>
      <c r="F33" s="123">
        <f>IF(OR($C33="",$B$2="",$D$2=0),0,IF(F$3&lt;0,0,N(INDEX('CURVA PREVISION'!$A$1:$KZ$3000,$C33,10+3*MIN(F$3,$D$2-1)))))</f>
        <v/>
      </c>
      <c r="G33" s="123">
        <f>IF(OR($C33="",$B$2="",$D$2=0),0,IF(G$3&lt;0,0,N(INDEX('CURVA PREVISION'!$A$1:$KZ$3000,$C33,10+3*MIN(G$3,$D$2-1)))))</f>
        <v/>
      </c>
      <c r="H33" s="123">
        <f>IF(OR($C33="",$B$2="",$D$2=0),0,IF(H$3&lt;0,0,N(INDEX('CURVA PREVISION'!$A$1:$KZ$3000,$C33,10+3*MIN(H$3,$D$2-1)))))</f>
        <v/>
      </c>
      <c r="I33" s="123">
        <f>IF(OR($C33="",$B$2="",$D$2=0),0,IF(I$3&lt;0,0,N(INDEX('CURVA PREVISION'!$A$1:$KZ$3000,$C33,10+3*MIN(I$3,$D$2-1)))))</f>
        <v/>
      </c>
      <c r="J33" s="123">
        <f>IF(OR($C33="",$B$2="",$D$2=0),0,IF(J$3&lt;0,0,N(INDEX('CURVA PREVISION'!$A$1:$KZ$3000,$C33,10+3*MIN(J$3,$D$2-1)))))</f>
        <v/>
      </c>
      <c r="K33" s="123">
        <f>IF(OR($C33="",$B$2="",$D$2=0),0,IF(K$3&lt;0,0,N(INDEX('CURVA PREVISION'!$A$1:$KZ$3000,$C33,10+3*MIN(K$3,$D$2-1)))))</f>
        <v/>
      </c>
      <c r="L33" s="123">
        <f>IF(OR($C33="",$B$2="",$D$2=0),0,IF(L$3&lt;0,0,N(INDEX('CURVA PREVISION'!$A$1:$KZ$3000,$C33,10+3*MIN(L$3,$D$2-1)))))</f>
        <v/>
      </c>
      <c r="M33" s="123">
        <f>IF(OR($C33="",$B$2="",$D$2=0),0,IF(M$3&lt;0,0,N(INDEX('CURVA PREVISION'!$A$1:$KZ$3000,$C33,10+3*MIN(M$3,$D$2-1)))))</f>
        <v/>
      </c>
      <c r="N33" s="123">
        <f>IF(OR($C33="",$B$2="",$D$2=0),0,IF(N$3&lt;0,0,N(INDEX('CURVA PREVISION'!$A$1:$KZ$3000,$C33,10+3*MIN(N$3,$D$2-1)))))</f>
        <v/>
      </c>
      <c r="O33" s="123">
        <f>IF(OR($C33="",$B$2="",$D$2=0),0,IF(O$3&lt;0,0,N(INDEX('CURVA PREVISION'!$A$1:$KZ$3000,$C33,10+3*MIN(O$3,$D$2-1)))))</f>
        <v/>
      </c>
      <c r="P33" s="123">
        <f>IF(OR($C33="",$B$2="",$D$2=0),0,IF(P$3&lt;0,0,N(INDEX('CURVA PREVISION'!$A$1:$KZ$3000,$C33,10+3*MIN(P$3,$D$2-1)))))</f>
        <v/>
      </c>
      <c r="Q33" s="123">
        <f>IF(OR($C33="",$B$2="",$D$2=0),0,IF(Q$3&lt;0,0,N(INDEX('CURVA PREVISION'!$A$1:$KZ$3000,$C33,10+3*MIN(Q$3,$D$2-1)))))</f>
        <v/>
      </c>
      <c r="R33" s="123">
        <f>IF(OR($C33="",$B$2="",$D$2=0),0,IF(R$3&lt;0,0,N(INDEX('CURVA PREVISION'!$A$1:$KZ$3000,$C33,10+3*MIN(R$3,$D$2-1)))))</f>
        <v/>
      </c>
      <c r="S33" s="123">
        <f>IF(OR($C33="",$B$2="",$D$2=0),0,IF(S$3&lt;0,0,N(INDEX('CURVA PREVISION'!$A$1:$KZ$3000,$C33,10+3*MIN(S$3,$D$2-1)))))</f>
        <v/>
      </c>
      <c r="T33" s="123">
        <f>IF(OR($C33="",$B$2="",$D$2=0),0,IF(T$3&lt;0,0,N(INDEX('CURVA PREVISION'!$A$1:$KZ$3000,$C33,10+3*MIN(T$3,$D$2-1)))))</f>
        <v/>
      </c>
      <c r="U33" s="123">
        <f>IF(OR($C33="",$B$2="",$D$2=0),0,IF(U$3&lt;0,0,N(INDEX('CURVA PREVISION'!$A$1:$KZ$3000,$C33,10+3*MIN(U$3,$D$2-1)))))</f>
        <v/>
      </c>
      <c r="V33" s="123">
        <f>IF(OR($C33="",$B$2="",$D$2=0),0,IF(V$3&lt;0,0,N(INDEX('CURVA PREVISION'!$A$1:$KZ$3000,$C33,10+3*MIN(V$3,$D$2-1)))))</f>
        <v/>
      </c>
      <c r="W33" s="123">
        <f>IF(OR($C33="",$B$2="",$D$2=0),0,IF(W$3&lt;0,0,N(INDEX('CURVA PREVISION'!$A$1:$KZ$3000,$C33,10+3*MIN(W$3,$D$2-1)))))</f>
        <v/>
      </c>
      <c r="X33" s="123">
        <f>IF(OR($C33="",$B$2="",$D$2=0),0,IF(X$3&lt;0,0,N(INDEX('CURVA PREVISION'!$A$1:$KZ$3000,$C33,10+3*MIN(X$3,$D$2-1)))))</f>
        <v/>
      </c>
      <c r="Y33" s="123">
        <f>IF(OR($C33="",$B$2="",$D$2=0),0,IF(Y$3&lt;0,0,N(INDEX('CURVA PREVISION'!$A$1:$KZ$3000,$C33,10+3*MIN(Y$3,$D$2-1)))))</f>
        <v/>
      </c>
      <c r="Z33" s="123">
        <f>IF(OR($C33="",$B$2="",$D$2=0),0,IF(Z$3&lt;0,0,N(INDEX('CURVA PREVISION'!$A$1:$KZ$3000,$C33,10+3*MIN(Z$3,$D$2-1)))))</f>
        <v/>
      </c>
      <c r="AA33" s="123">
        <f>IF(OR($C33="",$B$2="",$D$2=0),0,IF(AA$3&lt;0,0,N(INDEX('CURVA PREVISION'!$A$1:$KZ$3000,$C33,10+3*MIN(AA$3,$D$2-1)))))</f>
        <v/>
      </c>
      <c r="AB33" s="123">
        <f>IF(OR($C33="",$B$2="",$D$2=0),0,IF(AB$3&lt;0,0,N(INDEX('CURVA PREVISION'!$A$1:$KZ$3000,$C33,10+3*MIN(AB$3,$D$2-1)))))</f>
        <v/>
      </c>
      <c r="AC33" s="123">
        <f>IF(OR($C33="",$B$2="",$D$2=0),0,IF(AC$3&lt;0,0,N(INDEX('CURVA PREVISION'!$A$1:$KZ$3000,$C33,10+3*MIN(AC$3,$D$2-1)))))</f>
        <v/>
      </c>
      <c r="AD33" s="123">
        <f>IF(OR($C33="",$B$2="",$D$2=0),0,IF(AD$3&lt;0,0,N(INDEX('CURVA PREVISION'!$A$1:$KZ$3000,$C33,10+3*MIN(AD$3,$D$2-1)))))</f>
        <v/>
      </c>
      <c r="AE33" s="123">
        <f>IF(OR($C33="",$B$2="",$D$2=0),0,IF(AE$3&lt;0,0,N(INDEX('CURVA PREVISION'!$A$1:$KZ$3000,$C33,10+3*MIN(AE$3,$D$2-1)))))</f>
        <v/>
      </c>
      <c r="AF33" s="123">
        <f>IF(OR($C33="",$B$2="",$D$2=0),0,IF(AF$3&lt;0,0,N(INDEX('CURVA PREVISION'!$A$1:$KZ$3000,$C33,10+3*MIN(AF$3,$D$2-1)))))</f>
        <v/>
      </c>
      <c r="AG33" s="123">
        <f>IF(OR($C33="",$B$2="",$D$2=0),0,IF(AG$3&lt;0,0,N(INDEX('CURVA PREVISION'!$A$1:$KZ$3000,$C33,10+3*MIN(AG$3,$D$2-1)))))</f>
        <v/>
      </c>
      <c r="AH33" s="123">
        <f>IF(OR($C33="",$B$2="",$D$2=0),0,IF(AH$3&lt;0,0,N(INDEX('CURVA PREVISION'!$A$1:$KZ$3000,$C33,10+3*MIN(AH$3,$D$2-1)))))</f>
        <v/>
      </c>
      <c r="AI33" s="123">
        <f>IF(OR($C33="",$B$2="",$D$2=0),0,IF(AI$3&lt;0,0,N(INDEX('CURVA PREVISION'!$A$1:$KZ$3000,$C33,10+3*MIN(AI$3,$D$2-1)))))</f>
        <v/>
      </c>
      <c r="AJ33" s="123">
        <f>IF(OR($C33="",$B$2="",$D$2=0),0,IF(AJ$3&lt;0,0,N(INDEX('CURVA PREVISION'!$A$1:$KZ$3000,$C33,10+3*MIN(AJ$3,$D$2-1)))))</f>
        <v/>
      </c>
      <c r="AK33" s="123">
        <f>IF(OR($C33="",$B$2="",$D$2=0),0,IF(AK$3&lt;0,0,N(INDEX('CURVA PREVISION'!$A$1:$KZ$3000,$C33,10+3*MIN(AK$3,$D$2-1)))))</f>
        <v/>
      </c>
      <c r="AL33" s="123">
        <f>IF(OR($C33="",$B$2="",$D$2=0),0,IF(AL$3&lt;0,0,N(INDEX('CURVA PREVISION'!$A$1:$KZ$3000,$C33,10+3*MIN(AL$3,$D$2-1)))))</f>
        <v/>
      </c>
      <c r="AM33" s="123">
        <f>IF(OR($C33="",$B$2="",$D$2=0),0,IF(AM$3&lt;0,0,N(INDEX('CURVA PREVISION'!$A$1:$KZ$3000,$C33,10+3*MIN(AM$3,$D$2-1)))))</f>
        <v/>
      </c>
      <c r="AN33" s="123">
        <f>IF(OR($C33="",$B$2="",$D$2=0),0,IF(AN$3&lt;0,0,N(INDEX('CURVA PREVISION'!$A$1:$KZ$3000,$C33,10+3*MIN(AN$3,$D$2-1)))))</f>
        <v/>
      </c>
      <c r="AO33" s="123">
        <f>IF(OR($C33="",$B$2="",$D$2=0),0,IF(AO$3&lt;0,0,N(INDEX('CURVA PREVISION'!$A$1:$KZ$3000,$C33,10+3*MIN(AO$3,$D$2-1)))))</f>
        <v/>
      </c>
      <c r="AP33" s="123">
        <f>IF(OR($C33="",$B$2="",$D$2=0),0,IF(AP$3&lt;0,0,N(INDEX('CURVA PREVISION'!$A$1:$KZ$3000,$C33,10+3*MIN(AP$3,$D$2-1)))))</f>
        <v/>
      </c>
      <c r="AQ33" s="123">
        <f>IF(OR($C33="",$B$2="",$D$2=0),0,IF(AQ$3&lt;0,0,N(INDEX('CURVA PREVISION'!$A$1:$KZ$3000,$C33,10+3*MIN(AQ$3,$D$2-1)))))</f>
        <v/>
      </c>
      <c r="AR33" s="123">
        <f>IF(OR($C33="",$B$2="",$D$2=0),0,IF(AR$3&lt;0,0,N(INDEX('CURVA PREVISION'!$A$1:$KZ$3000,$C33,10+3*MIN(AR$3,$D$2-1)))))</f>
        <v/>
      </c>
      <c r="AS33" s="123">
        <f>IF(OR($C33="",$B$2="",$D$2=0),0,IF(AS$3&lt;0,0,N(INDEX('CURVA PREVISION'!$A$1:$KZ$3000,$C33,10+3*MIN(AS$3,$D$2-1)))))</f>
        <v/>
      </c>
      <c r="AT33" s="123">
        <f>IF(OR($C33="",$B$2="",$D$2=0),0,IF(AT$3&lt;0,0,N(INDEX('CURVA PREVISION'!$A$1:$KZ$3000,$C33,10+3*MIN(AT$3,$D$2-1)))))</f>
        <v/>
      </c>
      <c r="AU33" s="123">
        <f>IF(OR($C33="",$B$2="",$D$2=0),0,IF(AU$3&lt;0,0,N(INDEX('CURVA PREVISION'!$A$1:$KZ$3000,$C33,10+3*MIN(AU$3,$D$2-1)))))</f>
        <v/>
      </c>
      <c r="AV33" s="123">
        <f>IF(OR($C33="",$B$2="",$D$2=0),0,IF(AV$3&lt;0,0,N(INDEX('CURVA PREVISION'!$A$1:$KZ$3000,$C33,10+3*MIN(AV$3,$D$2-1)))))</f>
        <v/>
      </c>
      <c r="AW33" s="123">
        <f>IF(OR($C33="",$B$2="",$D$2=0),0,IF(AW$3&lt;0,0,N(INDEX('CURVA PREVISION'!$A$1:$KZ$3000,$C33,10+3*MIN(AW$3,$D$2-1)))))</f>
        <v/>
      </c>
      <c r="AX33" s="123">
        <f>IF(OR($C33="",$B$2="",$D$2=0),0,IF(AX$3&lt;0,0,N(INDEX('CURVA PREVISION'!$A$1:$KZ$3000,$C33,10+3*MIN(AX$3,$D$2-1)))))</f>
        <v/>
      </c>
      <c r="AY33" s="123">
        <f>IF(OR($C33="",$B$2="",$D$2=0),0,IF(AY$3&lt;0,0,N(INDEX('CURVA PREVISION'!$A$1:$KZ$3000,$C33,10+3*MIN(AY$3,$D$2-1)))))</f>
        <v/>
      </c>
      <c r="AZ33" s="123">
        <f>IF(OR($C33="",$B$2="",$D$2=0),0,IF(AZ$3&lt;0,0,N(INDEX('CURVA PREVISION'!$A$1:$KZ$3000,$C33,10+3*MIN(AZ$3,$D$2-1)))))</f>
        <v/>
      </c>
      <c r="BA33" s="123">
        <f>IF(OR($C33="",$B$2="",$D$2=0),0,IF(BA$3&lt;0,0,N(INDEX('CURVA PREVISION'!$A$1:$KZ$3000,$C33,10+3*MIN(BA$3,$D$2-1)))))</f>
        <v/>
      </c>
      <c r="BB33" s="123">
        <f>IF(OR($C33="",$B$2="",$D$2=0),0,IF(BB$3&lt;0,0,N(INDEX('CURVA PREVISION'!$A$1:$KZ$3000,$C33,10+3*MIN(BB$3,$D$2-1)))))</f>
        <v/>
      </c>
      <c r="BC33" s="123">
        <f>IF(OR($C33="",$B$2="",$D$2=0),0,IF(BC$3&lt;0,0,N(INDEX('CURVA PREVISION'!$A$1:$KZ$3000,$C33,10+3*MIN(BC$3,$D$2-1)))))</f>
        <v/>
      </c>
      <c r="BD33" s="123">
        <f>IF(OR($C33="",$B$2="",$D$2=0),0,IF(BD$3&lt;0,0,N(INDEX('CURVA PREVISION'!$A$1:$KZ$3000,$C33,10+3*MIN(BD$3,$D$2-1)))))</f>
        <v/>
      </c>
      <c r="BE33" s="123">
        <f>IF(OR($C33="",$B$2="",$D$2=0),0,IF(BE$3&lt;0,0,N(INDEX('CURVA PREVISION'!$A$1:$KZ$3000,$C33,10+3*MIN(BE$3,$D$2-1)))))</f>
        <v/>
      </c>
      <c r="BF33" s="123">
        <f>IF(OR($C33="",$B$2="",$D$2=0),0,IF(BF$3&lt;0,0,N(INDEX('CURVA PREVISION'!$A$1:$KZ$3000,$C33,10+3*MIN(BF$3,$D$2-1)))))</f>
        <v/>
      </c>
      <c r="BG33" s="123">
        <f>IF(OR($C33="",$B$2="",$D$2=0),0,IF(BG$3&lt;0,0,N(INDEX('CURVA PREVISION'!$A$1:$KZ$3000,$C33,10+3*MIN(BG$3,$D$2-1)))))</f>
        <v/>
      </c>
      <c r="BH33" s="123">
        <f>IF(OR($C33="",$B$2="",$D$2=0),0,IF(BH$3&lt;0,0,N(INDEX('CURVA PREVISION'!$A$1:$KZ$3000,$C33,10+3*MIN(BH$3,$D$2-1)))))</f>
        <v/>
      </c>
      <c r="BI33" s="123">
        <f>IF(OR($C33="",$B$2="",$D$2=0),0,IF(BI$3&lt;0,0,N(INDEX('CURVA PREVISION'!$A$1:$KZ$3000,$C33,10+3*MIN(BI$3,$D$2-1)))))</f>
        <v/>
      </c>
      <c r="BJ33" s="123">
        <f>IF(OR($C33="",$B$2="",$D$2=0),0,IF(BJ$3&lt;0,0,N(INDEX('CURVA PREVISION'!$A$1:$KZ$3000,$C33,10+3*MIN(BJ$3,$D$2-1)))))</f>
        <v/>
      </c>
      <c r="BK33" s="123">
        <f>IF(OR($C33="",$B$2="",$D$2=0),0,IF(BK$3&lt;0,0,N(INDEX('CURVA PREVISION'!$A$1:$KZ$3000,$C33,10+3*MIN(BK$3,$D$2-1)))))</f>
        <v/>
      </c>
      <c r="BL33" s="123">
        <f>IF(OR($C33="",$B$2="",$D$2=0),0,IF(BL$3&lt;0,0,N(INDEX('CURVA PREVISION'!$A$1:$KZ$3000,$C33,10+3*MIN(BL$3,$D$2-1)))))</f>
        <v/>
      </c>
      <c r="BM33" s="123">
        <f>IF(OR($C33="",$B$2="",$D$2=0),0,IF(BM$3&lt;0,0,N(INDEX('CURVA PREVISION'!$A$1:$KZ$3000,$C33,10+3*MIN(BM$3,$D$2-1)))))</f>
        <v/>
      </c>
      <c r="BN33" s="123">
        <f>IF(OR($C33="",$B$2="",$D$2=0),0,IF(BN$3&lt;0,0,N(INDEX('CURVA PREVISION'!$A$1:$KZ$3000,$C33,10+3*MIN(BN$3,$D$2-1)))))</f>
        <v/>
      </c>
      <c r="BO33" s="123">
        <f>IF(OR($C33="",$B$2="",$D$2=0),0,IF(BO$3&lt;0,0,N(INDEX('CURVA PREVISION'!$A$1:$KZ$3000,$C33,10+3*MIN(BO$3,$D$2-1)))))</f>
        <v/>
      </c>
      <c r="BP33" s="123">
        <f>IF(OR($C33="",$B$2="",$D$2=0),0,IF(BP$3&lt;0,0,N(INDEX('CURVA PREVISION'!$A$1:$KZ$3000,$C33,10+3*MIN(BP$3,$D$2-1)))))</f>
        <v/>
      </c>
      <c r="BQ33" s="123">
        <f>IF(OR($C33="",$B$2="",$D$2=0),0,IF(BQ$3&lt;0,0,N(INDEX('CURVA PREVISION'!$A$1:$KZ$3000,$C33,10+3*MIN(BQ$3,$D$2-1)))))</f>
        <v/>
      </c>
      <c r="BR33" s="123">
        <f>IF(OR($C33="",$B$2="",$D$2=0),0,IF(BR$3&lt;0,0,N(INDEX('CURVA PREVISION'!$A$1:$KZ$3000,$C33,10+3*MIN(BR$3,$D$2-1)))))</f>
        <v/>
      </c>
      <c r="BS33" s="123">
        <f>IF(OR($C33="",$B$2="",$D$2=0),0,IF(BS$3&lt;0,0,N(INDEX('CURVA PREVISION'!$A$1:$KZ$3000,$C33,10+3*MIN(BS$3,$D$2-1)))))</f>
        <v/>
      </c>
      <c r="BT33" s="123">
        <f>IF(OR($C33="",$B$2="",$D$2=0),0,IF(BT$3&lt;0,0,N(INDEX('CURVA PREVISION'!$A$1:$KZ$3000,$C33,10+3*MIN(BT$3,$D$2-1)))))</f>
        <v/>
      </c>
      <c r="BU33" s="123">
        <f>IF(OR($C33="",$B$2="",$D$2=0),0,IF(BU$3&lt;0,0,N(INDEX('CURVA PREVISION'!$A$1:$KZ$3000,$C33,10+3*MIN(BU$3,$D$2-1)))))</f>
        <v/>
      </c>
      <c r="BV33" s="123">
        <f>IF(OR($C33="",$B$2="",$D$2=0),0,IF(BV$3&lt;0,0,N(INDEX('CURVA PREVISION'!$A$1:$KZ$3000,$C33,10+3*MIN(BV$3,$D$2-1)))))</f>
        <v/>
      </c>
      <c r="BW33" s="123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70">
        <f>IFERROR(MATCH(A34,'CURVA PREVISION'!$B$1:$B$3000,0),"")</f>
        <v/>
      </c>
      <c r="D34" s="123">
        <f>IF(OR($C34="",$B$2="",$D$2=0),0,IF(D$3&lt;0,0,N(INDEX('CURVA PREVISION'!$A$1:$KZ$3000,$C34,10+3*MIN(D$3,$D$2-1)))))</f>
        <v/>
      </c>
      <c r="E34" s="123">
        <f>IF(OR($C34="",$B$2="",$D$2=0),0,IF(E$3&lt;0,0,N(INDEX('CURVA PREVISION'!$A$1:$KZ$3000,$C34,10+3*MIN(E$3,$D$2-1)))))</f>
        <v/>
      </c>
      <c r="F34" s="123">
        <f>IF(OR($C34="",$B$2="",$D$2=0),0,IF(F$3&lt;0,0,N(INDEX('CURVA PREVISION'!$A$1:$KZ$3000,$C34,10+3*MIN(F$3,$D$2-1)))))</f>
        <v/>
      </c>
      <c r="G34" s="123">
        <f>IF(OR($C34="",$B$2="",$D$2=0),0,IF(G$3&lt;0,0,N(INDEX('CURVA PREVISION'!$A$1:$KZ$3000,$C34,10+3*MIN(G$3,$D$2-1)))))</f>
        <v/>
      </c>
      <c r="H34" s="123">
        <f>IF(OR($C34="",$B$2="",$D$2=0),0,IF(H$3&lt;0,0,N(INDEX('CURVA PREVISION'!$A$1:$KZ$3000,$C34,10+3*MIN(H$3,$D$2-1)))))</f>
        <v/>
      </c>
      <c r="I34" s="123">
        <f>IF(OR($C34="",$B$2="",$D$2=0),0,IF(I$3&lt;0,0,N(INDEX('CURVA PREVISION'!$A$1:$KZ$3000,$C34,10+3*MIN(I$3,$D$2-1)))))</f>
        <v/>
      </c>
      <c r="J34" s="123">
        <f>IF(OR($C34="",$B$2="",$D$2=0),0,IF(J$3&lt;0,0,N(INDEX('CURVA PREVISION'!$A$1:$KZ$3000,$C34,10+3*MIN(J$3,$D$2-1)))))</f>
        <v/>
      </c>
      <c r="K34" s="123">
        <f>IF(OR($C34="",$B$2="",$D$2=0),0,IF(K$3&lt;0,0,N(INDEX('CURVA PREVISION'!$A$1:$KZ$3000,$C34,10+3*MIN(K$3,$D$2-1)))))</f>
        <v/>
      </c>
      <c r="L34" s="123">
        <f>IF(OR($C34="",$B$2="",$D$2=0),0,IF(L$3&lt;0,0,N(INDEX('CURVA PREVISION'!$A$1:$KZ$3000,$C34,10+3*MIN(L$3,$D$2-1)))))</f>
        <v/>
      </c>
      <c r="M34" s="123">
        <f>IF(OR($C34="",$B$2="",$D$2=0),0,IF(M$3&lt;0,0,N(INDEX('CURVA PREVISION'!$A$1:$KZ$3000,$C34,10+3*MIN(M$3,$D$2-1)))))</f>
        <v/>
      </c>
      <c r="N34" s="123">
        <f>IF(OR($C34="",$B$2="",$D$2=0),0,IF(N$3&lt;0,0,N(INDEX('CURVA PREVISION'!$A$1:$KZ$3000,$C34,10+3*MIN(N$3,$D$2-1)))))</f>
        <v/>
      </c>
      <c r="O34" s="123">
        <f>IF(OR($C34="",$B$2="",$D$2=0),0,IF(O$3&lt;0,0,N(INDEX('CURVA PREVISION'!$A$1:$KZ$3000,$C34,10+3*MIN(O$3,$D$2-1)))))</f>
        <v/>
      </c>
      <c r="P34" s="123">
        <f>IF(OR($C34="",$B$2="",$D$2=0),0,IF(P$3&lt;0,0,N(INDEX('CURVA PREVISION'!$A$1:$KZ$3000,$C34,10+3*MIN(P$3,$D$2-1)))))</f>
        <v/>
      </c>
      <c r="Q34" s="123">
        <f>IF(OR($C34="",$B$2="",$D$2=0),0,IF(Q$3&lt;0,0,N(INDEX('CURVA PREVISION'!$A$1:$KZ$3000,$C34,10+3*MIN(Q$3,$D$2-1)))))</f>
        <v/>
      </c>
      <c r="R34" s="123">
        <f>IF(OR($C34="",$B$2="",$D$2=0),0,IF(R$3&lt;0,0,N(INDEX('CURVA PREVISION'!$A$1:$KZ$3000,$C34,10+3*MIN(R$3,$D$2-1)))))</f>
        <v/>
      </c>
      <c r="S34" s="123">
        <f>IF(OR($C34="",$B$2="",$D$2=0),0,IF(S$3&lt;0,0,N(INDEX('CURVA PREVISION'!$A$1:$KZ$3000,$C34,10+3*MIN(S$3,$D$2-1)))))</f>
        <v/>
      </c>
      <c r="T34" s="123">
        <f>IF(OR($C34="",$B$2="",$D$2=0),0,IF(T$3&lt;0,0,N(INDEX('CURVA PREVISION'!$A$1:$KZ$3000,$C34,10+3*MIN(T$3,$D$2-1)))))</f>
        <v/>
      </c>
      <c r="U34" s="123">
        <f>IF(OR($C34="",$B$2="",$D$2=0),0,IF(U$3&lt;0,0,N(INDEX('CURVA PREVISION'!$A$1:$KZ$3000,$C34,10+3*MIN(U$3,$D$2-1)))))</f>
        <v/>
      </c>
      <c r="V34" s="123">
        <f>IF(OR($C34="",$B$2="",$D$2=0),0,IF(V$3&lt;0,0,N(INDEX('CURVA PREVISION'!$A$1:$KZ$3000,$C34,10+3*MIN(V$3,$D$2-1)))))</f>
        <v/>
      </c>
      <c r="W34" s="123">
        <f>IF(OR($C34="",$B$2="",$D$2=0),0,IF(W$3&lt;0,0,N(INDEX('CURVA PREVISION'!$A$1:$KZ$3000,$C34,10+3*MIN(W$3,$D$2-1)))))</f>
        <v/>
      </c>
      <c r="X34" s="123">
        <f>IF(OR($C34="",$B$2="",$D$2=0),0,IF(X$3&lt;0,0,N(INDEX('CURVA PREVISION'!$A$1:$KZ$3000,$C34,10+3*MIN(X$3,$D$2-1)))))</f>
        <v/>
      </c>
      <c r="Y34" s="123">
        <f>IF(OR($C34="",$B$2="",$D$2=0),0,IF(Y$3&lt;0,0,N(INDEX('CURVA PREVISION'!$A$1:$KZ$3000,$C34,10+3*MIN(Y$3,$D$2-1)))))</f>
        <v/>
      </c>
      <c r="Z34" s="123">
        <f>IF(OR($C34="",$B$2="",$D$2=0),0,IF(Z$3&lt;0,0,N(INDEX('CURVA PREVISION'!$A$1:$KZ$3000,$C34,10+3*MIN(Z$3,$D$2-1)))))</f>
        <v/>
      </c>
      <c r="AA34" s="123">
        <f>IF(OR($C34="",$B$2="",$D$2=0),0,IF(AA$3&lt;0,0,N(INDEX('CURVA PREVISION'!$A$1:$KZ$3000,$C34,10+3*MIN(AA$3,$D$2-1)))))</f>
        <v/>
      </c>
      <c r="AB34" s="123">
        <f>IF(OR($C34="",$B$2="",$D$2=0),0,IF(AB$3&lt;0,0,N(INDEX('CURVA PREVISION'!$A$1:$KZ$3000,$C34,10+3*MIN(AB$3,$D$2-1)))))</f>
        <v/>
      </c>
      <c r="AC34" s="123">
        <f>IF(OR($C34="",$B$2="",$D$2=0),0,IF(AC$3&lt;0,0,N(INDEX('CURVA PREVISION'!$A$1:$KZ$3000,$C34,10+3*MIN(AC$3,$D$2-1)))))</f>
        <v/>
      </c>
      <c r="AD34" s="123">
        <f>IF(OR($C34="",$B$2="",$D$2=0),0,IF(AD$3&lt;0,0,N(INDEX('CURVA PREVISION'!$A$1:$KZ$3000,$C34,10+3*MIN(AD$3,$D$2-1)))))</f>
        <v/>
      </c>
      <c r="AE34" s="123">
        <f>IF(OR($C34="",$B$2="",$D$2=0),0,IF(AE$3&lt;0,0,N(INDEX('CURVA PREVISION'!$A$1:$KZ$3000,$C34,10+3*MIN(AE$3,$D$2-1)))))</f>
        <v/>
      </c>
      <c r="AF34" s="123">
        <f>IF(OR($C34="",$B$2="",$D$2=0),0,IF(AF$3&lt;0,0,N(INDEX('CURVA PREVISION'!$A$1:$KZ$3000,$C34,10+3*MIN(AF$3,$D$2-1)))))</f>
        <v/>
      </c>
      <c r="AG34" s="123">
        <f>IF(OR($C34="",$B$2="",$D$2=0),0,IF(AG$3&lt;0,0,N(INDEX('CURVA PREVISION'!$A$1:$KZ$3000,$C34,10+3*MIN(AG$3,$D$2-1)))))</f>
        <v/>
      </c>
      <c r="AH34" s="123">
        <f>IF(OR($C34="",$B$2="",$D$2=0),0,IF(AH$3&lt;0,0,N(INDEX('CURVA PREVISION'!$A$1:$KZ$3000,$C34,10+3*MIN(AH$3,$D$2-1)))))</f>
        <v/>
      </c>
      <c r="AI34" s="123">
        <f>IF(OR($C34="",$B$2="",$D$2=0),0,IF(AI$3&lt;0,0,N(INDEX('CURVA PREVISION'!$A$1:$KZ$3000,$C34,10+3*MIN(AI$3,$D$2-1)))))</f>
        <v/>
      </c>
      <c r="AJ34" s="123">
        <f>IF(OR($C34="",$B$2="",$D$2=0),0,IF(AJ$3&lt;0,0,N(INDEX('CURVA PREVISION'!$A$1:$KZ$3000,$C34,10+3*MIN(AJ$3,$D$2-1)))))</f>
        <v/>
      </c>
      <c r="AK34" s="123">
        <f>IF(OR($C34="",$B$2="",$D$2=0),0,IF(AK$3&lt;0,0,N(INDEX('CURVA PREVISION'!$A$1:$KZ$3000,$C34,10+3*MIN(AK$3,$D$2-1)))))</f>
        <v/>
      </c>
      <c r="AL34" s="123">
        <f>IF(OR($C34="",$B$2="",$D$2=0),0,IF(AL$3&lt;0,0,N(INDEX('CURVA PREVISION'!$A$1:$KZ$3000,$C34,10+3*MIN(AL$3,$D$2-1)))))</f>
        <v/>
      </c>
      <c r="AM34" s="123">
        <f>IF(OR($C34="",$B$2="",$D$2=0),0,IF(AM$3&lt;0,0,N(INDEX('CURVA PREVISION'!$A$1:$KZ$3000,$C34,10+3*MIN(AM$3,$D$2-1)))))</f>
        <v/>
      </c>
      <c r="AN34" s="123">
        <f>IF(OR($C34="",$B$2="",$D$2=0),0,IF(AN$3&lt;0,0,N(INDEX('CURVA PREVISION'!$A$1:$KZ$3000,$C34,10+3*MIN(AN$3,$D$2-1)))))</f>
        <v/>
      </c>
      <c r="AO34" s="123">
        <f>IF(OR($C34="",$B$2="",$D$2=0),0,IF(AO$3&lt;0,0,N(INDEX('CURVA PREVISION'!$A$1:$KZ$3000,$C34,10+3*MIN(AO$3,$D$2-1)))))</f>
        <v/>
      </c>
      <c r="AP34" s="123">
        <f>IF(OR($C34="",$B$2="",$D$2=0),0,IF(AP$3&lt;0,0,N(INDEX('CURVA PREVISION'!$A$1:$KZ$3000,$C34,10+3*MIN(AP$3,$D$2-1)))))</f>
        <v/>
      </c>
      <c r="AQ34" s="123">
        <f>IF(OR($C34="",$B$2="",$D$2=0),0,IF(AQ$3&lt;0,0,N(INDEX('CURVA PREVISION'!$A$1:$KZ$3000,$C34,10+3*MIN(AQ$3,$D$2-1)))))</f>
        <v/>
      </c>
      <c r="AR34" s="123">
        <f>IF(OR($C34="",$B$2="",$D$2=0),0,IF(AR$3&lt;0,0,N(INDEX('CURVA PREVISION'!$A$1:$KZ$3000,$C34,10+3*MIN(AR$3,$D$2-1)))))</f>
        <v/>
      </c>
      <c r="AS34" s="123">
        <f>IF(OR($C34="",$B$2="",$D$2=0),0,IF(AS$3&lt;0,0,N(INDEX('CURVA PREVISION'!$A$1:$KZ$3000,$C34,10+3*MIN(AS$3,$D$2-1)))))</f>
        <v/>
      </c>
      <c r="AT34" s="123">
        <f>IF(OR($C34="",$B$2="",$D$2=0),0,IF(AT$3&lt;0,0,N(INDEX('CURVA PREVISION'!$A$1:$KZ$3000,$C34,10+3*MIN(AT$3,$D$2-1)))))</f>
        <v/>
      </c>
      <c r="AU34" s="123">
        <f>IF(OR($C34="",$B$2="",$D$2=0),0,IF(AU$3&lt;0,0,N(INDEX('CURVA PREVISION'!$A$1:$KZ$3000,$C34,10+3*MIN(AU$3,$D$2-1)))))</f>
        <v/>
      </c>
      <c r="AV34" s="123">
        <f>IF(OR($C34="",$B$2="",$D$2=0),0,IF(AV$3&lt;0,0,N(INDEX('CURVA PREVISION'!$A$1:$KZ$3000,$C34,10+3*MIN(AV$3,$D$2-1)))))</f>
        <v/>
      </c>
      <c r="AW34" s="123">
        <f>IF(OR($C34="",$B$2="",$D$2=0),0,IF(AW$3&lt;0,0,N(INDEX('CURVA PREVISION'!$A$1:$KZ$3000,$C34,10+3*MIN(AW$3,$D$2-1)))))</f>
        <v/>
      </c>
      <c r="AX34" s="123">
        <f>IF(OR($C34="",$B$2="",$D$2=0),0,IF(AX$3&lt;0,0,N(INDEX('CURVA PREVISION'!$A$1:$KZ$3000,$C34,10+3*MIN(AX$3,$D$2-1)))))</f>
        <v/>
      </c>
      <c r="AY34" s="123">
        <f>IF(OR($C34="",$B$2="",$D$2=0),0,IF(AY$3&lt;0,0,N(INDEX('CURVA PREVISION'!$A$1:$KZ$3000,$C34,10+3*MIN(AY$3,$D$2-1)))))</f>
        <v/>
      </c>
      <c r="AZ34" s="123">
        <f>IF(OR($C34="",$B$2="",$D$2=0),0,IF(AZ$3&lt;0,0,N(INDEX('CURVA PREVISION'!$A$1:$KZ$3000,$C34,10+3*MIN(AZ$3,$D$2-1)))))</f>
        <v/>
      </c>
      <c r="BA34" s="123">
        <f>IF(OR($C34="",$B$2="",$D$2=0),0,IF(BA$3&lt;0,0,N(INDEX('CURVA PREVISION'!$A$1:$KZ$3000,$C34,10+3*MIN(BA$3,$D$2-1)))))</f>
        <v/>
      </c>
      <c r="BB34" s="123">
        <f>IF(OR($C34="",$B$2="",$D$2=0),0,IF(BB$3&lt;0,0,N(INDEX('CURVA PREVISION'!$A$1:$KZ$3000,$C34,10+3*MIN(BB$3,$D$2-1)))))</f>
        <v/>
      </c>
      <c r="BC34" s="123">
        <f>IF(OR($C34="",$B$2="",$D$2=0),0,IF(BC$3&lt;0,0,N(INDEX('CURVA PREVISION'!$A$1:$KZ$3000,$C34,10+3*MIN(BC$3,$D$2-1)))))</f>
        <v/>
      </c>
      <c r="BD34" s="123">
        <f>IF(OR($C34="",$B$2="",$D$2=0),0,IF(BD$3&lt;0,0,N(INDEX('CURVA PREVISION'!$A$1:$KZ$3000,$C34,10+3*MIN(BD$3,$D$2-1)))))</f>
        <v/>
      </c>
      <c r="BE34" s="123">
        <f>IF(OR($C34="",$B$2="",$D$2=0),0,IF(BE$3&lt;0,0,N(INDEX('CURVA PREVISION'!$A$1:$KZ$3000,$C34,10+3*MIN(BE$3,$D$2-1)))))</f>
        <v/>
      </c>
      <c r="BF34" s="123">
        <f>IF(OR($C34="",$B$2="",$D$2=0),0,IF(BF$3&lt;0,0,N(INDEX('CURVA PREVISION'!$A$1:$KZ$3000,$C34,10+3*MIN(BF$3,$D$2-1)))))</f>
        <v/>
      </c>
      <c r="BG34" s="123">
        <f>IF(OR($C34="",$B$2="",$D$2=0),0,IF(BG$3&lt;0,0,N(INDEX('CURVA PREVISION'!$A$1:$KZ$3000,$C34,10+3*MIN(BG$3,$D$2-1)))))</f>
        <v/>
      </c>
      <c r="BH34" s="123">
        <f>IF(OR($C34="",$B$2="",$D$2=0),0,IF(BH$3&lt;0,0,N(INDEX('CURVA PREVISION'!$A$1:$KZ$3000,$C34,10+3*MIN(BH$3,$D$2-1)))))</f>
        <v/>
      </c>
      <c r="BI34" s="123">
        <f>IF(OR($C34="",$B$2="",$D$2=0),0,IF(BI$3&lt;0,0,N(INDEX('CURVA PREVISION'!$A$1:$KZ$3000,$C34,10+3*MIN(BI$3,$D$2-1)))))</f>
        <v/>
      </c>
      <c r="BJ34" s="123">
        <f>IF(OR($C34="",$B$2="",$D$2=0),0,IF(BJ$3&lt;0,0,N(INDEX('CURVA PREVISION'!$A$1:$KZ$3000,$C34,10+3*MIN(BJ$3,$D$2-1)))))</f>
        <v/>
      </c>
      <c r="BK34" s="123">
        <f>IF(OR($C34="",$B$2="",$D$2=0),0,IF(BK$3&lt;0,0,N(INDEX('CURVA PREVISION'!$A$1:$KZ$3000,$C34,10+3*MIN(BK$3,$D$2-1)))))</f>
        <v/>
      </c>
      <c r="BL34" s="123">
        <f>IF(OR($C34="",$B$2="",$D$2=0),0,IF(BL$3&lt;0,0,N(INDEX('CURVA PREVISION'!$A$1:$KZ$3000,$C34,10+3*MIN(BL$3,$D$2-1)))))</f>
        <v/>
      </c>
      <c r="BM34" s="123">
        <f>IF(OR($C34="",$B$2="",$D$2=0),0,IF(BM$3&lt;0,0,N(INDEX('CURVA PREVISION'!$A$1:$KZ$3000,$C34,10+3*MIN(BM$3,$D$2-1)))))</f>
        <v/>
      </c>
      <c r="BN34" s="123">
        <f>IF(OR($C34="",$B$2="",$D$2=0),0,IF(BN$3&lt;0,0,N(INDEX('CURVA PREVISION'!$A$1:$KZ$3000,$C34,10+3*MIN(BN$3,$D$2-1)))))</f>
        <v/>
      </c>
      <c r="BO34" s="123">
        <f>IF(OR($C34="",$B$2="",$D$2=0),0,IF(BO$3&lt;0,0,N(INDEX('CURVA PREVISION'!$A$1:$KZ$3000,$C34,10+3*MIN(BO$3,$D$2-1)))))</f>
        <v/>
      </c>
      <c r="BP34" s="123">
        <f>IF(OR($C34="",$B$2="",$D$2=0),0,IF(BP$3&lt;0,0,N(INDEX('CURVA PREVISION'!$A$1:$KZ$3000,$C34,10+3*MIN(BP$3,$D$2-1)))))</f>
        <v/>
      </c>
      <c r="BQ34" s="123">
        <f>IF(OR($C34="",$B$2="",$D$2=0),0,IF(BQ$3&lt;0,0,N(INDEX('CURVA PREVISION'!$A$1:$KZ$3000,$C34,10+3*MIN(BQ$3,$D$2-1)))))</f>
        <v/>
      </c>
      <c r="BR34" s="123">
        <f>IF(OR($C34="",$B$2="",$D$2=0),0,IF(BR$3&lt;0,0,N(INDEX('CURVA PREVISION'!$A$1:$KZ$3000,$C34,10+3*MIN(BR$3,$D$2-1)))))</f>
        <v/>
      </c>
      <c r="BS34" s="123">
        <f>IF(OR($C34="",$B$2="",$D$2=0),0,IF(BS$3&lt;0,0,N(INDEX('CURVA PREVISION'!$A$1:$KZ$3000,$C34,10+3*MIN(BS$3,$D$2-1)))))</f>
        <v/>
      </c>
      <c r="BT34" s="123">
        <f>IF(OR($C34="",$B$2="",$D$2=0),0,IF(BT$3&lt;0,0,N(INDEX('CURVA PREVISION'!$A$1:$KZ$3000,$C34,10+3*MIN(BT$3,$D$2-1)))))</f>
        <v/>
      </c>
      <c r="BU34" s="123">
        <f>IF(OR($C34="",$B$2="",$D$2=0),0,IF(BU$3&lt;0,0,N(INDEX('CURVA PREVISION'!$A$1:$KZ$3000,$C34,10+3*MIN(BU$3,$D$2-1)))))</f>
        <v/>
      </c>
      <c r="BV34" s="123">
        <f>IF(OR($C34="",$B$2="",$D$2=0),0,IF(BV$3&lt;0,0,N(INDEX('CURVA PREVISION'!$A$1:$KZ$3000,$C34,10+3*MIN(BV$3,$D$2-1)))))</f>
        <v/>
      </c>
      <c r="BW34" s="123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70">
        <f>IFERROR(MATCH(A35,'CURVA PREVISION'!$B$1:$B$3000,0),"")</f>
        <v/>
      </c>
      <c r="D35" s="123">
        <f>IF(OR($C35="",$B$2="",$D$2=0),0,IF(D$3&lt;0,0,N(INDEX('CURVA PREVISION'!$A$1:$KZ$3000,$C35,10+3*MIN(D$3,$D$2-1)))))</f>
        <v/>
      </c>
      <c r="E35" s="123">
        <f>IF(OR($C35="",$B$2="",$D$2=0),0,IF(E$3&lt;0,0,N(INDEX('CURVA PREVISION'!$A$1:$KZ$3000,$C35,10+3*MIN(E$3,$D$2-1)))))</f>
        <v/>
      </c>
      <c r="F35" s="123">
        <f>IF(OR($C35="",$B$2="",$D$2=0),0,IF(F$3&lt;0,0,N(INDEX('CURVA PREVISION'!$A$1:$KZ$3000,$C35,10+3*MIN(F$3,$D$2-1)))))</f>
        <v/>
      </c>
      <c r="G35" s="123">
        <f>IF(OR($C35="",$B$2="",$D$2=0),0,IF(G$3&lt;0,0,N(INDEX('CURVA PREVISION'!$A$1:$KZ$3000,$C35,10+3*MIN(G$3,$D$2-1)))))</f>
        <v/>
      </c>
      <c r="H35" s="123">
        <f>IF(OR($C35="",$B$2="",$D$2=0),0,IF(H$3&lt;0,0,N(INDEX('CURVA PREVISION'!$A$1:$KZ$3000,$C35,10+3*MIN(H$3,$D$2-1)))))</f>
        <v/>
      </c>
      <c r="I35" s="123">
        <f>IF(OR($C35="",$B$2="",$D$2=0),0,IF(I$3&lt;0,0,N(INDEX('CURVA PREVISION'!$A$1:$KZ$3000,$C35,10+3*MIN(I$3,$D$2-1)))))</f>
        <v/>
      </c>
      <c r="J35" s="123">
        <f>IF(OR($C35="",$B$2="",$D$2=0),0,IF(J$3&lt;0,0,N(INDEX('CURVA PREVISION'!$A$1:$KZ$3000,$C35,10+3*MIN(J$3,$D$2-1)))))</f>
        <v/>
      </c>
      <c r="K35" s="123">
        <f>IF(OR($C35="",$B$2="",$D$2=0),0,IF(K$3&lt;0,0,N(INDEX('CURVA PREVISION'!$A$1:$KZ$3000,$C35,10+3*MIN(K$3,$D$2-1)))))</f>
        <v/>
      </c>
      <c r="L35" s="123">
        <f>IF(OR($C35="",$B$2="",$D$2=0),0,IF(L$3&lt;0,0,N(INDEX('CURVA PREVISION'!$A$1:$KZ$3000,$C35,10+3*MIN(L$3,$D$2-1)))))</f>
        <v/>
      </c>
      <c r="M35" s="123">
        <f>IF(OR($C35="",$B$2="",$D$2=0),0,IF(M$3&lt;0,0,N(INDEX('CURVA PREVISION'!$A$1:$KZ$3000,$C35,10+3*MIN(M$3,$D$2-1)))))</f>
        <v/>
      </c>
      <c r="N35" s="123">
        <f>IF(OR($C35="",$B$2="",$D$2=0),0,IF(N$3&lt;0,0,N(INDEX('CURVA PREVISION'!$A$1:$KZ$3000,$C35,10+3*MIN(N$3,$D$2-1)))))</f>
        <v/>
      </c>
      <c r="O35" s="123">
        <f>IF(OR($C35="",$B$2="",$D$2=0),0,IF(O$3&lt;0,0,N(INDEX('CURVA PREVISION'!$A$1:$KZ$3000,$C35,10+3*MIN(O$3,$D$2-1)))))</f>
        <v/>
      </c>
      <c r="P35" s="123">
        <f>IF(OR($C35="",$B$2="",$D$2=0),0,IF(P$3&lt;0,0,N(INDEX('CURVA PREVISION'!$A$1:$KZ$3000,$C35,10+3*MIN(P$3,$D$2-1)))))</f>
        <v/>
      </c>
      <c r="Q35" s="123">
        <f>IF(OR($C35="",$B$2="",$D$2=0),0,IF(Q$3&lt;0,0,N(INDEX('CURVA PREVISION'!$A$1:$KZ$3000,$C35,10+3*MIN(Q$3,$D$2-1)))))</f>
        <v/>
      </c>
      <c r="R35" s="123">
        <f>IF(OR($C35="",$B$2="",$D$2=0),0,IF(R$3&lt;0,0,N(INDEX('CURVA PREVISION'!$A$1:$KZ$3000,$C35,10+3*MIN(R$3,$D$2-1)))))</f>
        <v/>
      </c>
      <c r="S35" s="123">
        <f>IF(OR($C35="",$B$2="",$D$2=0),0,IF(S$3&lt;0,0,N(INDEX('CURVA PREVISION'!$A$1:$KZ$3000,$C35,10+3*MIN(S$3,$D$2-1)))))</f>
        <v/>
      </c>
      <c r="T35" s="123">
        <f>IF(OR($C35="",$B$2="",$D$2=0),0,IF(T$3&lt;0,0,N(INDEX('CURVA PREVISION'!$A$1:$KZ$3000,$C35,10+3*MIN(T$3,$D$2-1)))))</f>
        <v/>
      </c>
      <c r="U35" s="123">
        <f>IF(OR($C35="",$B$2="",$D$2=0),0,IF(U$3&lt;0,0,N(INDEX('CURVA PREVISION'!$A$1:$KZ$3000,$C35,10+3*MIN(U$3,$D$2-1)))))</f>
        <v/>
      </c>
      <c r="V35" s="123">
        <f>IF(OR($C35="",$B$2="",$D$2=0),0,IF(V$3&lt;0,0,N(INDEX('CURVA PREVISION'!$A$1:$KZ$3000,$C35,10+3*MIN(V$3,$D$2-1)))))</f>
        <v/>
      </c>
      <c r="W35" s="123">
        <f>IF(OR($C35="",$B$2="",$D$2=0),0,IF(W$3&lt;0,0,N(INDEX('CURVA PREVISION'!$A$1:$KZ$3000,$C35,10+3*MIN(W$3,$D$2-1)))))</f>
        <v/>
      </c>
      <c r="X35" s="123">
        <f>IF(OR($C35="",$B$2="",$D$2=0),0,IF(X$3&lt;0,0,N(INDEX('CURVA PREVISION'!$A$1:$KZ$3000,$C35,10+3*MIN(X$3,$D$2-1)))))</f>
        <v/>
      </c>
      <c r="Y35" s="123">
        <f>IF(OR($C35="",$B$2="",$D$2=0),0,IF(Y$3&lt;0,0,N(INDEX('CURVA PREVISION'!$A$1:$KZ$3000,$C35,10+3*MIN(Y$3,$D$2-1)))))</f>
        <v/>
      </c>
      <c r="Z35" s="123">
        <f>IF(OR($C35="",$B$2="",$D$2=0),0,IF(Z$3&lt;0,0,N(INDEX('CURVA PREVISION'!$A$1:$KZ$3000,$C35,10+3*MIN(Z$3,$D$2-1)))))</f>
        <v/>
      </c>
      <c r="AA35" s="123">
        <f>IF(OR($C35="",$B$2="",$D$2=0),0,IF(AA$3&lt;0,0,N(INDEX('CURVA PREVISION'!$A$1:$KZ$3000,$C35,10+3*MIN(AA$3,$D$2-1)))))</f>
        <v/>
      </c>
      <c r="AB35" s="123">
        <f>IF(OR($C35="",$B$2="",$D$2=0),0,IF(AB$3&lt;0,0,N(INDEX('CURVA PREVISION'!$A$1:$KZ$3000,$C35,10+3*MIN(AB$3,$D$2-1)))))</f>
        <v/>
      </c>
      <c r="AC35" s="123">
        <f>IF(OR($C35="",$B$2="",$D$2=0),0,IF(AC$3&lt;0,0,N(INDEX('CURVA PREVISION'!$A$1:$KZ$3000,$C35,10+3*MIN(AC$3,$D$2-1)))))</f>
        <v/>
      </c>
      <c r="AD35" s="123">
        <f>IF(OR($C35="",$B$2="",$D$2=0),0,IF(AD$3&lt;0,0,N(INDEX('CURVA PREVISION'!$A$1:$KZ$3000,$C35,10+3*MIN(AD$3,$D$2-1)))))</f>
        <v/>
      </c>
      <c r="AE35" s="123">
        <f>IF(OR($C35="",$B$2="",$D$2=0),0,IF(AE$3&lt;0,0,N(INDEX('CURVA PREVISION'!$A$1:$KZ$3000,$C35,10+3*MIN(AE$3,$D$2-1)))))</f>
        <v/>
      </c>
      <c r="AF35" s="123">
        <f>IF(OR($C35="",$B$2="",$D$2=0),0,IF(AF$3&lt;0,0,N(INDEX('CURVA PREVISION'!$A$1:$KZ$3000,$C35,10+3*MIN(AF$3,$D$2-1)))))</f>
        <v/>
      </c>
      <c r="AG35" s="123">
        <f>IF(OR($C35="",$B$2="",$D$2=0),0,IF(AG$3&lt;0,0,N(INDEX('CURVA PREVISION'!$A$1:$KZ$3000,$C35,10+3*MIN(AG$3,$D$2-1)))))</f>
        <v/>
      </c>
      <c r="AH35" s="123">
        <f>IF(OR($C35="",$B$2="",$D$2=0),0,IF(AH$3&lt;0,0,N(INDEX('CURVA PREVISION'!$A$1:$KZ$3000,$C35,10+3*MIN(AH$3,$D$2-1)))))</f>
        <v/>
      </c>
      <c r="AI35" s="123">
        <f>IF(OR($C35="",$B$2="",$D$2=0),0,IF(AI$3&lt;0,0,N(INDEX('CURVA PREVISION'!$A$1:$KZ$3000,$C35,10+3*MIN(AI$3,$D$2-1)))))</f>
        <v/>
      </c>
      <c r="AJ35" s="123">
        <f>IF(OR($C35="",$B$2="",$D$2=0),0,IF(AJ$3&lt;0,0,N(INDEX('CURVA PREVISION'!$A$1:$KZ$3000,$C35,10+3*MIN(AJ$3,$D$2-1)))))</f>
        <v/>
      </c>
      <c r="AK35" s="123">
        <f>IF(OR($C35="",$B$2="",$D$2=0),0,IF(AK$3&lt;0,0,N(INDEX('CURVA PREVISION'!$A$1:$KZ$3000,$C35,10+3*MIN(AK$3,$D$2-1)))))</f>
        <v/>
      </c>
      <c r="AL35" s="123">
        <f>IF(OR($C35="",$B$2="",$D$2=0),0,IF(AL$3&lt;0,0,N(INDEX('CURVA PREVISION'!$A$1:$KZ$3000,$C35,10+3*MIN(AL$3,$D$2-1)))))</f>
        <v/>
      </c>
      <c r="AM35" s="123">
        <f>IF(OR($C35="",$B$2="",$D$2=0),0,IF(AM$3&lt;0,0,N(INDEX('CURVA PREVISION'!$A$1:$KZ$3000,$C35,10+3*MIN(AM$3,$D$2-1)))))</f>
        <v/>
      </c>
      <c r="AN35" s="123">
        <f>IF(OR($C35="",$B$2="",$D$2=0),0,IF(AN$3&lt;0,0,N(INDEX('CURVA PREVISION'!$A$1:$KZ$3000,$C35,10+3*MIN(AN$3,$D$2-1)))))</f>
        <v/>
      </c>
      <c r="AO35" s="123">
        <f>IF(OR($C35="",$B$2="",$D$2=0),0,IF(AO$3&lt;0,0,N(INDEX('CURVA PREVISION'!$A$1:$KZ$3000,$C35,10+3*MIN(AO$3,$D$2-1)))))</f>
        <v/>
      </c>
      <c r="AP35" s="123">
        <f>IF(OR($C35="",$B$2="",$D$2=0),0,IF(AP$3&lt;0,0,N(INDEX('CURVA PREVISION'!$A$1:$KZ$3000,$C35,10+3*MIN(AP$3,$D$2-1)))))</f>
        <v/>
      </c>
      <c r="AQ35" s="123">
        <f>IF(OR($C35="",$B$2="",$D$2=0),0,IF(AQ$3&lt;0,0,N(INDEX('CURVA PREVISION'!$A$1:$KZ$3000,$C35,10+3*MIN(AQ$3,$D$2-1)))))</f>
        <v/>
      </c>
      <c r="AR35" s="123">
        <f>IF(OR($C35="",$B$2="",$D$2=0),0,IF(AR$3&lt;0,0,N(INDEX('CURVA PREVISION'!$A$1:$KZ$3000,$C35,10+3*MIN(AR$3,$D$2-1)))))</f>
        <v/>
      </c>
      <c r="AS35" s="123">
        <f>IF(OR($C35="",$B$2="",$D$2=0),0,IF(AS$3&lt;0,0,N(INDEX('CURVA PREVISION'!$A$1:$KZ$3000,$C35,10+3*MIN(AS$3,$D$2-1)))))</f>
        <v/>
      </c>
      <c r="AT35" s="123">
        <f>IF(OR($C35="",$B$2="",$D$2=0),0,IF(AT$3&lt;0,0,N(INDEX('CURVA PREVISION'!$A$1:$KZ$3000,$C35,10+3*MIN(AT$3,$D$2-1)))))</f>
        <v/>
      </c>
      <c r="AU35" s="123">
        <f>IF(OR($C35="",$B$2="",$D$2=0),0,IF(AU$3&lt;0,0,N(INDEX('CURVA PREVISION'!$A$1:$KZ$3000,$C35,10+3*MIN(AU$3,$D$2-1)))))</f>
        <v/>
      </c>
      <c r="AV35" s="123">
        <f>IF(OR($C35="",$B$2="",$D$2=0),0,IF(AV$3&lt;0,0,N(INDEX('CURVA PREVISION'!$A$1:$KZ$3000,$C35,10+3*MIN(AV$3,$D$2-1)))))</f>
        <v/>
      </c>
      <c r="AW35" s="123">
        <f>IF(OR($C35="",$B$2="",$D$2=0),0,IF(AW$3&lt;0,0,N(INDEX('CURVA PREVISION'!$A$1:$KZ$3000,$C35,10+3*MIN(AW$3,$D$2-1)))))</f>
        <v/>
      </c>
      <c r="AX35" s="123">
        <f>IF(OR($C35="",$B$2="",$D$2=0),0,IF(AX$3&lt;0,0,N(INDEX('CURVA PREVISION'!$A$1:$KZ$3000,$C35,10+3*MIN(AX$3,$D$2-1)))))</f>
        <v/>
      </c>
      <c r="AY35" s="123">
        <f>IF(OR($C35="",$B$2="",$D$2=0),0,IF(AY$3&lt;0,0,N(INDEX('CURVA PREVISION'!$A$1:$KZ$3000,$C35,10+3*MIN(AY$3,$D$2-1)))))</f>
        <v/>
      </c>
      <c r="AZ35" s="123">
        <f>IF(OR($C35="",$B$2="",$D$2=0),0,IF(AZ$3&lt;0,0,N(INDEX('CURVA PREVISION'!$A$1:$KZ$3000,$C35,10+3*MIN(AZ$3,$D$2-1)))))</f>
        <v/>
      </c>
      <c r="BA35" s="123">
        <f>IF(OR($C35="",$B$2="",$D$2=0),0,IF(BA$3&lt;0,0,N(INDEX('CURVA PREVISION'!$A$1:$KZ$3000,$C35,10+3*MIN(BA$3,$D$2-1)))))</f>
        <v/>
      </c>
      <c r="BB35" s="123">
        <f>IF(OR($C35="",$B$2="",$D$2=0),0,IF(BB$3&lt;0,0,N(INDEX('CURVA PREVISION'!$A$1:$KZ$3000,$C35,10+3*MIN(BB$3,$D$2-1)))))</f>
        <v/>
      </c>
      <c r="BC35" s="123">
        <f>IF(OR($C35="",$B$2="",$D$2=0),0,IF(BC$3&lt;0,0,N(INDEX('CURVA PREVISION'!$A$1:$KZ$3000,$C35,10+3*MIN(BC$3,$D$2-1)))))</f>
        <v/>
      </c>
      <c r="BD35" s="123">
        <f>IF(OR($C35="",$B$2="",$D$2=0),0,IF(BD$3&lt;0,0,N(INDEX('CURVA PREVISION'!$A$1:$KZ$3000,$C35,10+3*MIN(BD$3,$D$2-1)))))</f>
        <v/>
      </c>
      <c r="BE35" s="123">
        <f>IF(OR($C35="",$B$2="",$D$2=0),0,IF(BE$3&lt;0,0,N(INDEX('CURVA PREVISION'!$A$1:$KZ$3000,$C35,10+3*MIN(BE$3,$D$2-1)))))</f>
        <v/>
      </c>
      <c r="BF35" s="123">
        <f>IF(OR($C35="",$B$2="",$D$2=0),0,IF(BF$3&lt;0,0,N(INDEX('CURVA PREVISION'!$A$1:$KZ$3000,$C35,10+3*MIN(BF$3,$D$2-1)))))</f>
        <v/>
      </c>
      <c r="BG35" s="123">
        <f>IF(OR($C35="",$B$2="",$D$2=0),0,IF(BG$3&lt;0,0,N(INDEX('CURVA PREVISION'!$A$1:$KZ$3000,$C35,10+3*MIN(BG$3,$D$2-1)))))</f>
        <v/>
      </c>
      <c r="BH35" s="123">
        <f>IF(OR($C35="",$B$2="",$D$2=0),0,IF(BH$3&lt;0,0,N(INDEX('CURVA PREVISION'!$A$1:$KZ$3000,$C35,10+3*MIN(BH$3,$D$2-1)))))</f>
        <v/>
      </c>
      <c r="BI35" s="123">
        <f>IF(OR($C35="",$B$2="",$D$2=0),0,IF(BI$3&lt;0,0,N(INDEX('CURVA PREVISION'!$A$1:$KZ$3000,$C35,10+3*MIN(BI$3,$D$2-1)))))</f>
        <v/>
      </c>
      <c r="BJ35" s="123">
        <f>IF(OR($C35="",$B$2="",$D$2=0),0,IF(BJ$3&lt;0,0,N(INDEX('CURVA PREVISION'!$A$1:$KZ$3000,$C35,10+3*MIN(BJ$3,$D$2-1)))))</f>
        <v/>
      </c>
      <c r="BK35" s="123">
        <f>IF(OR($C35="",$B$2="",$D$2=0),0,IF(BK$3&lt;0,0,N(INDEX('CURVA PREVISION'!$A$1:$KZ$3000,$C35,10+3*MIN(BK$3,$D$2-1)))))</f>
        <v/>
      </c>
      <c r="BL35" s="123">
        <f>IF(OR($C35="",$B$2="",$D$2=0),0,IF(BL$3&lt;0,0,N(INDEX('CURVA PREVISION'!$A$1:$KZ$3000,$C35,10+3*MIN(BL$3,$D$2-1)))))</f>
        <v/>
      </c>
      <c r="BM35" s="123">
        <f>IF(OR($C35="",$B$2="",$D$2=0),0,IF(BM$3&lt;0,0,N(INDEX('CURVA PREVISION'!$A$1:$KZ$3000,$C35,10+3*MIN(BM$3,$D$2-1)))))</f>
        <v/>
      </c>
      <c r="BN35" s="123">
        <f>IF(OR($C35="",$B$2="",$D$2=0),0,IF(BN$3&lt;0,0,N(INDEX('CURVA PREVISION'!$A$1:$KZ$3000,$C35,10+3*MIN(BN$3,$D$2-1)))))</f>
        <v/>
      </c>
      <c r="BO35" s="123">
        <f>IF(OR($C35="",$B$2="",$D$2=0),0,IF(BO$3&lt;0,0,N(INDEX('CURVA PREVISION'!$A$1:$KZ$3000,$C35,10+3*MIN(BO$3,$D$2-1)))))</f>
        <v/>
      </c>
      <c r="BP35" s="123">
        <f>IF(OR($C35="",$B$2="",$D$2=0),0,IF(BP$3&lt;0,0,N(INDEX('CURVA PREVISION'!$A$1:$KZ$3000,$C35,10+3*MIN(BP$3,$D$2-1)))))</f>
        <v/>
      </c>
      <c r="BQ35" s="123">
        <f>IF(OR($C35="",$B$2="",$D$2=0),0,IF(BQ$3&lt;0,0,N(INDEX('CURVA PREVISION'!$A$1:$KZ$3000,$C35,10+3*MIN(BQ$3,$D$2-1)))))</f>
        <v/>
      </c>
      <c r="BR35" s="123">
        <f>IF(OR($C35="",$B$2="",$D$2=0),0,IF(BR$3&lt;0,0,N(INDEX('CURVA PREVISION'!$A$1:$KZ$3000,$C35,10+3*MIN(BR$3,$D$2-1)))))</f>
        <v/>
      </c>
      <c r="BS35" s="123">
        <f>IF(OR($C35="",$B$2="",$D$2=0),0,IF(BS$3&lt;0,0,N(INDEX('CURVA PREVISION'!$A$1:$KZ$3000,$C35,10+3*MIN(BS$3,$D$2-1)))))</f>
        <v/>
      </c>
      <c r="BT35" s="123">
        <f>IF(OR($C35="",$B$2="",$D$2=0),0,IF(BT$3&lt;0,0,N(INDEX('CURVA PREVISION'!$A$1:$KZ$3000,$C35,10+3*MIN(BT$3,$D$2-1)))))</f>
        <v/>
      </c>
      <c r="BU35" s="123">
        <f>IF(OR($C35="",$B$2="",$D$2=0),0,IF(BU$3&lt;0,0,N(INDEX('CURVA PREVISION'!$A$1:$KZ$3000,$C35,10+3*MIN(BU$3,$D$2-1)))))</f>
        <v/>
      </c>
      <c r="BV35" s="123">
        <f>IF(OR($C35="",$B$2="",$D$2=0),0,IF(BV$3&lt;0,0,N(INDEX('CURVA PREVISION'!$A$1:$KZ$3000,$C35,10+3*MIN(BV$3,$D$2-1)))))</f>
        <v/>
      </c>
      <c r="BW35" s="123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70">
        <f>IFERROR(MATCH(A36,'CURVA PREVISION'!$B$1:$B$3000,0),"")</f>
        <v/>
      </c>
      <c r="D36" s="123">
        <f>IF(OR($C36="",$B$2="",$D$2=0),0,IF(D$3&lt;0,0,N(INDEX('CURVA PREVISION'!$A$1:$KZ$3000,$C36,10+3*MIN(D$3,$D$2-1)))))</f>
        <v/>
      </c>
      <c r="E36" s="123">
        <f>IF(OR($C36="",$B$2="",$D$2=0),0,IF(E$3&lt;0,0,N(INDEX('CURVA PREVISION'!$A$1:$KZ$3000,$C36,10+3*MIN(E$3,$D$2-1)))))</f>
        <v/>
      </c>
      <c r="F36" s="123">
        <f>IF(OR($C36="",$B$2="",$D$2=0),0,IF(F$3&lt;0,0,N(INDEX('CURVA PREVISION'!$A$1:$KZ$3000,$C36,10+3*MIN(F$3,$D$2-1)))))</f>
        <v/>
      </c>
      <c r="G36" s="123">
        <f>IF(OR($C36="",$B$2="",$D$2=0),0,IF(G$3&lt;0,0,N(INDEX('CURVA PREVISION'!$A$1:$KZ$3000,$C36,10+3*MIN(G$3,$D$2-1)))))</f>
        <v/>
      </c>
      <c r="H36" s="123">
        <f>IF(OR($C36="",$B$2="",$D$2=0),0,IF(H$3&lt;0,0,N(INDEX('CURVA PREVISION'!$A$1:$KZ$3000,$C36,10+3*MIN(H$3,$D$2-1)))))</f>
        <v/>
      </c>
      <c r="I36" s="123">
        <f>IF(OR($C36="",$B$2="",$D$2=0),0,IF(I$3&lt;0,0,N(INDEX('CURVA PREVISION'!$A$1:$KZ$3000,$C36,10+3*MIN(I$3,$D$2-1)))))</f>
        <v/>
      </c>
      <c r="J36" s="123">
        <f>IF(OR($C36="",$B$2="",$D$2=0),0,IF(J$3&lt;0,0,N(INDEX('CURVA PREVISION'!$A$1:$KZ$3000,$C36,10+3*MIN(J$3,$D$2-1)))))</f>
        <v/>
      </c>
      <c r="K36" s="123">
        <f>IF(OR($C36="",$B$2="",$D$2=0),0,IF(K$3&lt;0,0,N(INDEX('CURVA PREVISION'!$A$1:$KZ$3000,$C36,10+3*MIN(K$3,$D$2-1)))))</f>
        <v/>
      </c>
      <c r="L36" s="123">
        <f>IF(OR($C36="",$B$2="",$D$2=0),0,IF(L$3&lt;0,0,N(INDEX('CURVA PREVISION'!$A$1:$KZ$3000,$C36,10+3*MIN(L$3,$D$2-1)))))</f>
        <v/>
      </c>
      <c r="M36" s="123">
        <f>IF(OR($C36="",$B$2="",$D$2=0),0,IF(M$3&lt;0,0,N(INDEX('CURVA PREVISION'!$A$1:$KZ$3000,$C36,10+3*MIN(M$3,$D$2-1)))))</f>
        <v/>
      </c>
      <c r="N36" s="123">
        <f>IF(OR($C36="",$B$2="",$D$2=0),0,IF(N$3&lt;0,0,N(INDEX('CURVA PREVISION'!$A$1:$KZ$3000,$C36,10+3*MIN(N$3,$D$2-1)))))</f>
        <v/>
      </c>
      <c r="O36" s="123">
        <f>IF(OR($C36="",$B$2="",$D$2=0),0,IF(O$3&lt;0,0,N(INDEX('CURVA PREVISION'!$A$1:$KZ$3000,$C36,10+3*MIN(O$3,$D$2-1)))))</f>
        <v/>
      </c>
      <c r="P36" s="123">
        <f>IF(OR($C36="",$B$2="",$D$2=0),0,IF(P$3&lt;0,0,N(INDEX('CURVA PREVISION'!$A$1:$KZ$3000,$C36,10+3*MIN(P$3,$D$2-1)))))</f>
        <v/>
      </c>
      <c r="Q36" s="123">
        <f>IF(OR($C36="",$B$2="",$D$2=0),0,IF(Q$3&lt;0,0,N(INDEX('CURVA PREVISION'!$A$1:$KZ$3000,$C36,10+3*MIN(Q$3,$D$2-1)))))</f>
        <v/>
      </c>
      <c r="R36" s="123">
        <f>IF(OR($C36="",$B$2="",$D$2=0),0,IF(R$3&lt;0,0,N(INDEX('CURVA PREVISION'!$A$1:$KZ$3000,$C36,10+3*MIN(R$3,$D$2-1)))))</f>
        <v/>
      </c>
      <c r="S36" s="123">
        <f>IF(OR($C36="",$B$2="",$D$2=0),0,IF(S$3&lt;0,0,N(INDEX('CURVA PREVISION'!$A$1:$KZ$3000,$C36,10+3*MIN(S$3,$D$2-1)))))</f>
        <v/>
      </c>
      <c r="T36" s="123">
        <f>IF(OR($C36="",$B$2="",$D$2=0),0,IF(T$3&lt;0,0,N(INDEX('CURVA PREVISION'!$A$1:$KZ$3000,$C36,10+3*MIN(T$3,$D$2-1)))))</f>
        <v/>
      </c>
      <c r="U36" s="123">
        <f>IF(OR($C36="",$B$2="",$D$2=0),0,IF(U$3&lt;0,0,N(INDEX('CURVA PREVISION'!$A$1:$KZ$3000,$C36,10+3*MIN(U$3,$D$2-1)))))</f>
        <v/>
      </c>
      <c r="V36" s="123">
        <f>IF(OR($C36="",$B$2="",$D$2=0),0,IF(V$3&lt;0,0,N(INDEX('CURVA PREVISION'!$A$1:$KZ$3000,$C36,10+3*MIN(V$3,$D$2-1)))))</f>
        <v/>
      </c>
      <c r="W36" s="123">
        <f>IF(OR($C36="",$B$2="",$D$2=0),0,IF(W$3&lt;0,0,N(INDEX('CURVA PREVISION'!$A$1:$KZ$3000,$C36,10+3*MIN(W$3,$D$2-1)))))</f>
        <v/>
      </c>
      <c r="X36" s="123">
        <f>IF(OR($C36="",$B$2="",$D$2=0),0,IF(X$3&lt;0,0,N(INDEX('CURVA PREVISION'!$A$1:$KZ$3000,$C36,10+3*MIN(X$3,$D$2-1)))))</f>
        <v/>
      </c>
      <c r="Y36" s="123">
        <f>IF(OR($C36="",$B$2="",$D$2=0),0,IF(Y$3&lt;0,0,N(INDEX('CURVA PREVISION'!$A$1:$KZ$3000,$C36,10+3*MIN(Y$3,$D$2-1)))))</f>
        <v/>
      </c>
      <c r="Z36" s="123">
        <f>IF(OR($C36="",$B$2="",$D$2=0),0,IF(Z$3&lt;0,0,N(INDEX('CURVA PREVISION'!$A$1:$KZ$3000,$C36,10+3*MIN(Z$3,$D$2-1)))))</f>
        <v/>
      </c>
      <c r="AA36" s="123">
        <f>IF(OR($C36="",$B$2="",$D$2=0),0,IF(AA$3&lt;0,0,N(INDEX('CURVA PREVISION'!$A$1:$KZ$3000,$C36,10+3*MIN(AA$3,$D$2-1)))))</f>
        <v/>
      </c>
      <c r="AB36" s="123">
        <f>IF(OR($C36="",$B$2="",$D$2=0),0,IF(AB$3&lt;0,0,N(INDEX('CURVA PREVISION'!$A$1:$KZ$3000,$C36,10+3*MIN(AB$3,$D$2-1)))))</f>
        <v/>
      </c>
      <c r="AC36" s="123">
        <f>IF(OR($C36="",$B$2="",$D$2=0),0,IF(AC$3&lt;0,0,N(INDEX('CURVA PREVISION'!$A$1:$KZ$3000,$C36,10+3*MIN(AC$3,$D$2-1)))))</f>
        <v/>
      </c>
      <c r="AD36" s="123">
        <f>IF(OR($C36="",$B$2="",$D$2=0),0,IF(AD$3&lt;0,0,N(INDEX('CURVA PREVISION'!$A$1:$KZ$3000,$C36,10+3*MIN(AD$3,$D$2-1)))))</f>
        <v/>
      </c>
      <c r="AE36" s="123">
        <f>IF(OR($C36="",$B$2="",$D$2=0),0,IF(AE$3&lt;0,0,N(INDEX('CURVA PREVISION'!$A$1:$KZ$3000,$C36,10+3*MIN(AE$3,$D$2-1)))))</f>
        <v/>
      </c>
      <c r="AF36" s="123">
        <f>IF(OR($C36="",$B$2="",$D$2=0),0,IF(AF$3&lt;0,0,N(INDEX('CURVA PREVISION'!$A$1:$KZ$3000,$C36,10+3*MIN(AF$3,$D$2-1)))))</f>
        <v/>
      </c>
      <c r="AG36" s="123">
        <f>IF(OR($C36="",$B$2="",$D$2=0),0,IF(AG$3&lt;0,0,N(INDEX('CURVA PREVISION'!$A$1:$KZ$3000,$C36,10+3*MIN(AG$3,$D$2-1)))))</f>
        <v/>
      </c>
      <c r="AH36" s="123">
        <f>IF(OR($C36="",$B$2="",$D$2=0),0,IF(AH$3&lt;0,0,N(INDEX('CURVA PREVISION'!$A$1:$KZ$3000,$C36,10+3*MIN(AH$3,$D$2-1)))))</f>
        <v/>
      </c>
      <c r="AI36" s="123">
        <f>IF(OR($C36="",$B$2="",$D$2=0),0,IF(AI$3&lt;0,0,N(INDEX('CURVA PREVISION'!$A$1:$KZ$3000,$C36,10+3*MIN(AI$3,$D$2-1)))))</f>
        <v/>
      </c>
      <c r="AJ36" s="123">
        <f>IF(OR($C36="",$B$2="",$D$2=0),0,IF(AJ$3&lt;0,0,N(INDEX('CURVA PREVISION'!$A$1:$KZ$3000,$C36,10+3*MIN(AJ$3,$D$2-1)))))</f>
        <v/>
      </c>
      <c r="AK36" s="123">
        <f>IF(OR($C36="",$B$2="",$D$2=0),0,IF(AK$3&lt;0,0,N(INDEX('CURVA PREVISION'!$A$1:$KZ$3000,$C36,10+3*MIN(AK$3,$D$2-1)))))</f>
        <v/>
      </c>
      <c r="AL36" s="123">
        <f>IF(OR($C36="",$B$2="",$D$2=0),0,IF(AL$3&lt;0,0,N(INDEX('CURVA PREVISION'!$A$1:$KZ$3000,$C36,10+3*MIN(AL$3,$D$2-1)))))</f>
        <v/>
      </c>
      <c r="AM36" s="123">
        <f>IF(OR($C36="",$B$2="",$D$2=0),0,IF(AM$3&lt;0,0,N(INDEX('CURVA PREVISION'!$A$1:$KZ$3000,$C36,10+3*MIN(AM$3,$D$2-1)))))</f>
        <v/>
      </c>
      <c r="AN36" s="123">
        <f>IF(OR($C36="",$B$2="",$D$2=0),0,IF(AN$3&lt;0,0,N(INDEX('CURVA PREVISION'!$A$1:$KZ$3000,$C36,10+3*MIN(AN$3,$D$2-1)))))</f>
        <v/>
      </c>
      <c r="AO36" s="123">
        <f>IF(OR($C36="",$B$2="",$D$2=0),0,IF(AO$3&lt;0,0,N(INDEX('CURVA PREVISION'!$A$1:$KZ$3000,$C36,10+3*MIN(AO$3,$D$2-1)))))</f>
        <v/>
      </c>
      <c r="AP36" s="123">
        <f>IF(OR($C36="",$B$2="",$D$2=0),0,IF(AP$3&lt;0,0,N(INDEX('CURVA PREVISION'!$A$1:$KZ$3000,$C36,10+3*MIN(AP$3,$D$2-1)))))</f>
        <v/>
      </c>
      <c r="AQ36" s="123">
        <f>IF(OR($C36="",$B$2="",$D$2=0),0,IF(AQ$3&lt;0,0,N(INDEX('CURVA PREVISION'!$A$1:$KZ$3000,$C36,10+3*MIN(AQ$3,$D$2-1)))))</f>
        <v/>
      </c>
      <c r="AR36" s="123">
        <f>IF(OR($C36="",$B$2="",$D$2=0),0,IF(AR$3&lt;0,0,N(INDEX('CURVA PREVISION'!$A$1:$KZ$3000,$C36,10+3*MIN(AR$3,$D$2-1)))))</f>
        <v/>
      </c>
      <c r="AS36" s="123">
        <f>IF(OR($C36="",$B$2="",$D$2=0),0,IF(AS$3&lt;0,0,N(INDEX('CURVA PREVISION'!$A$1:$KZ$3000,$C36,10+3*MIN(AS$3,$D$2-1)))))</f>
        <v/>
      </c>
      <c r="AT36" s="123">
        <f>IF(OR($C36="",$B$2="",$D$2=0),0,IF(AT$3&lt;0,0,N(INDEX('CURVA PREVISION'!$A$1:$KZ$3000,$C36,10+3*MIN(AT$3,$D$2-1)))))</f>
        <v/>
      </c>
      <c r="AU36" s="123">
        <f>IF(OR($C36="",$B$2="",$D$2=0),0,IF(AU$3&lt;0,0,N(INDEX('CURVA PREVISION'!$A$1:$KZ$3000,$C36,10+3*MIN(AU$3,$D$2-1)))))</f>
        <v/>
      </c>
      <c r="AV36" s="123">
        <f>IF(OR($C36="",$B$2="",$D$2=0),0,IF(AV$3&lt;0,0,N(INDEX('CURVA PREVISION'!$A$1:$KZ$3000,$C36,10+3*MIN(AV$3,$D$2-1)))))</f>
        <v/>
      </c>
      <c r="AW36" s="123">
        <f>IF(OR($C36="",$B$2="",$D$2=0),0,IF(AW$3&lt;0,0,N(INDEX('CURVA PREVISION'!$A$1:$KZ$3000,$C36,10+3*MIN(AW$3,$D$2-1)))))</f>
        <v/>
      </c>
      <c r="AX36" s="123">
        <f>IF(OR($C36="",$B$2="",$D$2=0),0,IF(AX$3&lt;0,0,N(INDEX('CURVA PREVISION'!$A$1:$KZ$3000,$C36,10+3*MIN(AX$3,$D$2-1)))))</f>
        <v/>
      </c>
      <c r="AY36" s="123">
        <f>IF(OR($C36="",$B$2="",$D$2=0),0,IF(AY$3&lt;0,0,N(INDEX('CURVA PREVISION'!$A$1:$KZ$3000,$C36,10+3*MIN(AY$3,$D$2-1)))))</f>
        <v/>
      </c>
      <c r="AZ36" s="123">
        <f>IF(OR($C36="",$B$2="",$D$2=0),0,IF(AZ$3&lt;0,0,N(INDEX('CURVA PREVISION'!$A$1:$KZ$3000,$C36,10+3*MIN(AZ$3,$D$2-1)))))</f>
        <v/>
      </c>
      <c r="BA36" s="123">
        <f>IF(OR($C36="",$B$2="",$D$2=0),0,IF(BA$3&lt;0,0,N(INDEX('CURVA PREVISION'!$A$1:$KZ$3000,$C36,10+3*MIN(BA$3,$D$2-1)))))</f>
        <v/>
      </c>
      <c r="BB36" s="123">
        <f>IF(OR($C36="",$B$2="",$D$2=0),0,IF(BB$3&lt;0,0,N(INDEX('CURVA PREVISION'!$A$1:$KZ$3000,$C36,10+3*MIN(BB$3,$D$2-1)))))</f>
        <v/>
      </c>
      <c r="BC36" s="123">
        <f>IF(OR($C36="",$B$2="",$D$2=0),0,IF(BC$3&lt;0,0,N(INDEX('CURVA PREVISION'!$A$1:$KZ$3000,$C36,10+3*MIN(BC$3,$D$2-1)))))</f>
        <v/>
      </c>
      <c r="BD36" s="123">
        <f>IF(OR($C36="",$B$2="",$D$2=0),0,IF(BD$3&lt;0,0,N(INDEX('CURVA PREVISION'!$A$1:$KZ$3000,$C36,10+3*MIN(BD$3,$D$2-1)))))</f>
        <v/>
      </c>
      <c r="BE36" s="123">
        <f>IF(OR($C36="",$B$2="",$D$2=0),0,IF(BE$3&lt;0,0,N(INDEX('CURVA PREVISION'!$A$1:$KZ$3000,$C36,10+3*MIN(BE$3,$D$2-1)))))</f>
        <v/>
      </c>
      <c r="BF36" s="123">
        <f>IF(OR($C36="",$B$2="",$D$2=0),0,IF(BF$3&lt;0,0,N(INDEX('CURVA PREVISION'!$A$1:$KZ$3000,$C36,10+3*MIN(BF$3,$D$2-1)))))</f>
        <v/>
      </c>
      <c r="BG36" s="123">
        <f>IF(OR($C36="",$B$2="",$D$2=0),0,IF(BG$3&lt;0,0,N(INDEX('CURVA PREVISION'!$A$1:$KZ$3000,$C36,10+3*MIN(BG$3,$D$2-1)))))</f>
        <v/>
      </c>
      <c r="BH36" s="123">
        <f>IF(OR($C36="",$B$2="",$D$2=0),0,IF(BH$3&lt;0,0,N(INDEX('CURVA PREVISION'!$A$1:$KZ$3000,$C36,10+3*MIN(BH$3,$D$2-1)))))</f>
        <v/>
      </c>
      <c r="BI36" s="123">
        <f>IF(OR($C36="",$B$2="",$D$2=0),0,IF(BI$3&lt;0,0,N(INDEX('CURVA PREVISION'!$A$1:$KZ$3000,$C36,10+3*MIN(BI$3,$D$2-1)))))</f>
        <v/>
      </c>
      <c r="BJ36" s="123">
        <f>IF(OR($C36="",$B$2="",$D$2=0),0,IF(BJ$3&lt;0,0,N(INDEX('CURVA PREVISION'!$A$1:$KZ$3000,$C36,10+3*MIN(BJ$3,$D$2-1)))))</f>
        <v/>
      </c>
      <c r="BK36" s="123">
        <f>IF(OR($C36="",$B$2="",$D$2=0),0,IF(BK$3&lt;0,0,N(INDEX('CURVA PREVISION'!$A$1:$KZ$3000,$C36,10+3*MIN(BK$3,$D$2-1)))))</f>
        <v/>
      </c>
      <c r="BL36" s="123">
        <f>IF(OR($C36="",$B$2="",$D$2=0),0,IF(BL$3&lt;0,0,N(INDEX('CURVA PREVISION'!$A$1:$KZ$3000,$C36,10+3*MIN(BL$3,$D$2-1)))))</f>
        <v/>
      </c>
      <c r="BM36" s="123">
        <f>IF(OR($C36="",$B$2="",$D$2=0),0,IF(BM$3&lt;0,0,N(INDEX('CURVA PREVISION'!$A$1:$KZ$3000,$C36,10+3*MIN(BM$3,$D$2-1)))))</f>
        <v/>
      </c>
      <c r="BN36" s="123">
        <f>IF(OR($C36="",$B$2="",$D$2=0),0,IF(BN$3&lt;0,0,N(INDEX('CURVA PREVISION'!$A$1:$KZ$3000,$C36,10+3*MIN(BN$3,$D$2-1)))))</f>
        <v/>
      </c>
      <c r="BO36" s="123">
        <f>IF(OR($C36="",$B$2="",$D$2=0),0,IF(BO$3&lt;0,0,N(INDEX('CURVA PREVISION'!$A$1:$KZ$3000,$C36,10+3*MIN(BO$3,$D$2-1)))))</f>
        <v/>
      </c>
      <c r="BP36" s="123">
        <f>IF(OR($C36="",$B$2="",$D$2=0),0,IF(BP$3&lt;0,0,N(INDEX('CURVA PREVISION'!$A$1:$KZ$3000,$C36,10+3*MIN(BP$3,$D$2-1)))))</f>
        <v/>
      </c>
      <c r="BQ36" s="123">
        <f>IF(OR($C36="",$B$2="",$D$2=0),0,IF(BQ$3&lt;0,0,N(INDEX('CURVA PREVISION'!$A$1:$KZ$3000,$C36,10+3*MIN(BQ$3,$D$2-1)))))</f>
        <v/>
      </c>
      <c r="BR36" s="123">
        <f>IF(OR($C36="",$B$2="",$D$2=0),0,IF(BR$3&lt;0,0,N(INDEX('CURVA PREVISION'!$A$1:$KZ$3000,$C36,10+3*MIN(BR$3,$D$2-1)))))</f>
        <v/>
      </c>
      <c r="BS36" s="123">
        <f>IF(OR($C36="",$B$2="",$D$2=0),0,IF(BS$3&lt;0,0,N(INDEX('CURVA PREVISION'!$A$1:$KZ$3000,$C36,10+3*MIN(BS$3,$D$2-1)))))</f>
        <v/>
      </c>
      <c r="BT36" s="123">
        <f>IF(OR($C36="",$B$2="",$D$2=0),0,IF(BT$3&lt;0,0,N(INDEX('CURVA PREVISION'!$A$1:$KZ$3000,$C36,10+3*MIN(BT$3,$D$2-1)))))</f>
        <v/>
      </c>
      <c r="BU36" s="123">
        <f>IF(OR($C36="",$B$2="",$D$2=0),0,IF(BU$3&lt;0,0,N(INDEX('CURVA PREVISION'!$A$1:$KZ$3000,$C36,10+3*MIN(BU$3,$D$2-1)))))</f>
        <v/>
      </c>
      <c r="BV36" s="123">
        <f>IF(OR($C36="",$B$2="",$D$2=0),0,IF(BV$3&lt;0,0,N(INDEX('CURVA PREVISION'!$A$1:$KZ$3000,$C36,10+3*MIN(BV$3,$D$2-1)))))</f>
        <v/>
      </c>
      <c r="BW36" s="123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70">
        <f>IFERROR(MATCH(A37,'CURVA PREVISION'!$B$1:$B$3000,0),"")</f>
        <v/>
      </c>
      <c r="D37" s="123">
        <f>IF(OR($C37="",$B$2="",$D$2=0),0,IF(D$3&lt;0,0,N(INDEX('CURVA PREVISION'!$A$1:$KZ$3000,$C37,10+3*MIN(D$3,$D$2-1)))))</f>
        <v/>
      </c>
      <c r="E37" s="123">
        <f>IF(OR($C37="",$B$2="",$D$2=0),0,IF(E$3&lt;0,0,N(INDEX('CURVA PREVISION'!$A$1:$KZ$3000,$C37,10+3*MIN(E$3,$D$2-1)))))</f>
        <v/>
      </c>
      <c r="F37" s="123">
        <f>IF(OR($C37="",$B$2="",$D$2=0),0,IF(F$3&lt;0,0,N(INDEX('CURVA PREVISION'!$A$1:$KZ$3000,$C37,10+3*MIN(F$3,$D$2-1)))))</f>
        <v/>
      </c>
      <c r="G37" s="123">
        <f>IF(OR($C37="",$B$2="",$D$2=0),0,IF(G$3&lt;0,0,N(INDEX('CURVA PREVISION'!$A$1:$KZ$3000,$C37,10+3*MIN(G$3,$D$2-1)))))</f>
        <v/>
      </c>
      <c r="H37" s="123">
        <f>IF(OR($C37="",$B$2="",$D$2=0),0,IF(H$3&lt;0,0,N(INDEX('CURVA PREVISION'!$A$1:$KZ$3000,$C37,10+3*MIN(H$3,$D$2-1)))))</f>
        <v/>
      </c>
      <c r="I37" s="123">
        <f>IF(OR($C37="",$B$2="",$D$2=0),0,IF(I$3&lt;0,0,N(INDEX('CURVA PREVISION'!$A$1:$KZ$3000,$C37,10+3*MIN(I$3,$D$2-1)))))</f>
        <v/>
      </c>
      <c r="J37" s="123">
        <f>IF(OR($C37="",$B$2="",$D$2=0),0,IF(J$3&lt;0,0,N(INDEX('CURVA PREVISION'!$A$1:$KZ$3000,$C37,10+3*MIN(J$3,$D$2-1)))))</f>
        <v/>
      </c>
      <c r="K37" s="123">
        <f>IF(OR($C37="",$B$2="",$D$2=0),0,IF(K$3&lt;0,0,N(INDEX('CURVA PREVISION'!$A$1:$KZ$3000,$C37,10+3*MIN(K$3,$D$2-1)))))</f>
        <v/>
      </c>
      <c r="L37" s="123">
        <f>IF(OR($C37="",$B$2="",$D$2=0),0,IF(L$3&lt;0,0,N(INDEX('CURVA PREVISION'!$A$1:$KZ$3000,$C37,10+3*MIN(L$3,$D$2-1)))))</f>
        <v/>
      </c>
      <c r="M37" s="123">
        <f>IF(OR($C37="",$B$2="",$D$2=0),0,IF(M$3&lt;0,0,N(INDEX('CURVA PREVISION'!$A$1:$KZ$3000,$C37,10+3*MIN(M$3,$D$2-1)))))</f>
        <v/>
      </c>
      <c r="N37" s="123">
        <f>IF(OR($C37="",$B$2="",$D$2=0),0,IF(N$3&lt;0,0,N(INDEX('CURVA PREVISION'!$A$1:$KZ$3000,$C37,10+3*MIN(N$3,$D$2-1)))))</f>
        <v/>
      </c>
      <c r="O37" s="123">
        <f>IF(OR($C37="",$B$2="",$D$2=0),0,IF(O$3&lt;0,0,N(INDEX('CURVA PREVISION'!$A$1:$KZ$3000,$C37,10+3*MIN(O$3,$D$2-1)))))</f>
        <v/>
      </c>
      <c r="P37" s="123">
        <f>IF(OR($C37="",$B$2="",$D$2=0),0,IF(P$3&lt;0,0,N(INDEX('CURVA PREVISION'!$A$1:$KZ$3000,$C37,10+3*MIN(P$3,$D$2-1)))))</f>
        <v/>
      </c>
      <c r="Q37" s="123">
        <f>IF(OR($C37="",$B$2="",$D$2=0),0,IF(Q$3&lt;0,0,N(INDEX('CURVA PREVISION'!$A$1:$KZ$3000,$C37,10+3*MIN(Q$3,$D$2-1)))))</f>
        <v/>
      </c>
      <c r="R37" s="123">
        <f>IF(OR($C37="",$B$2="",$D$2=0),0,IF(R$3&lt;0,0,N(INDEX('CURVA PREVISION'!$A$1:$KZ$3000,$C37,10+3*MIN(R$3,$D$2-1)))))</f>
        <v/>
      </c>
      <c r="S37" s="123">
        <f>IF(OR($C37="",$B$2="",$D$2=0),0,IF(S$3&lt;0,0,N(INDEX('CURVA PREVISION'!$A$1:$KZ$3000,$C37,10+3*MIN(S$3,$D$2-1)))))</f>
        <v/>
      </c>
      <c r="T37" s="123">
        <f>IF(OR($C37="",$B$2="",$D$2=0),0,IF(T$3&lt;0,0,N(INDEX('CURVA PREVISION'!$A$1:$KZ$3000,$C37,10+3*MIN(T$3,$D$2-1)))))</f>
        <v/>
      </c>
      <c r="U37" s="123">
        <f>IF(OR($C37="",$B$2="",$D$2=0),0,IF(U$3&lt;0,0,N(INDEX('CURVA PREVISION'!$A$1:$KZ$3000,$C37,10+3*MIN(U$3,$D$2-1)))))</f>
        <v/>
      </c>
      <c r="V37" s="123">
        <f>IF(OR($C37="",$B$2="",$D$2=0),0,IF(V$3&lt;0,0,N(INDEX('CURVA PREVISION'!$A$1:$KZ$3000,$C37,10+3*MIN(V$3,$D$2-1)))))</f>
        <v/>
      </c>
      <c r="W37" s="123">
        <f>IF(OR($C37="",$B$2="",$D$2=0),0,IF(W$3&lt;0,0,N(INDEX('CURVA PREVISION'!$A$1:$KZ$3000,$C37,10+3*MIN(W$3,$D$2-1)))))</f>
        <v/>
      </c>
      <c r="X37" s="123">
        <f>IF(OR($C37="",$B$2="",$D$2=0),0,IF(X$3&lt;0,0,N(INDEX('CURVA PREVISION'!$A$1:$KZ$3000,$C37,10+3*MIN(X$3,$D$2-1)))))</f>
        <v/>
      </c>
      <c r="Y37" s="123">
        <f>IF(OR($C37="",$B$2="",$D$2=0),0,IF(Y$3&lt;0,0,N(INDEX('CURVA PREVISION'!$A$1:$KZ$3000,$C37,10+3*MIN(Y$3,$D$2-1)))))</f>
        <v/>
      </c>
      <c r="Z37" s="123">
        <f>IF(OR($C37="",$B$2="",$D$2=0),0,IF(Z$3&lt;0,0,N(INDEX('CURVA PREVISION'!$A$1:$KZ$3000,$C37,10+3*MIN(Z$3,$D$2-1)))))</f>
        <v/>
      </c>
      <c r="AA37" s="123">
        <f>IF(OR($C37="",$B$2="",$D$2=0),0,IF(AA$3&lt;0,0,N(INDEX('CURVA PREVISION'!$A$1:$KZ$3000,$C37,10+3*MIN(AA$3,$D$2-1)))))</f>
        <v/>
      </c>
      <c r="AB37" s="123">
        <f>IF(OR($C37="",$B$2="",$D$2=0),0,IF(AB$3&lt;0,0,N(INDEX('CURVA PREVISION'!$A$1:$KZ$3000,$C37,10+3*MIN(AB$3,$D$2-1)))))</f>
        <v/>
      </c>
      <c r="AC37" s="123">
        <f>IF(OR($C37="",$B$2="",$D$2=0),0,IF(AC$3&lt;0,0,N(INDEX('CURVA PREVISION'!$A$1:$KZ$3000,$C37,10+3*MIN(AC$3,$D$2-1)))))</f>
        <v/>
      </c>
      <c r="AD37" s="123">
        <f>IF(OR($C37="",$B$2="",$D$2=0),0,IF(AD$3&lt;0,0,N(INDEX('CURVA PREVISION'!$A$1:$KZ$3000,$C37,10+3*MIN(AD$3,$D$2-1)))))</f>
        <v/>
      </c>
      <c r="AE37" s="123">
        <f>IF(OR($C37="",$B$2="",$D$2=0),0,IF(AE$3&lt;0,0,N(INDEX('CURVA PREVISION'!$A$1:$KZ$3000,$C37,10+3*MIN(AE$3,$D$2-1)))))</f>
        <v/>
      </c>
      <c r="AF37" s="123">
        <f>IF(OR($C37="",$B$2="",$D$2=0),0,IF(AF$3&lt;0,0,N(INDEX('CURVA PREVISION'!$A$1:$KZ$3000,$C37,10+3*MIN(AF$3,$D$2-1)))))</f>
        <v/>
      </c>
      <c r="AG37" s="123">
        <f>IF(OR($C37="",$B$2="",$D$2=0),0,IF(AG$3&lt;0,0,N(INDEX('CURVA PREVISION'!$A$1:$KZ$3000,$C37,10+3*MIN(AG$3,$D$2-1)))))</f>
        <v/>
      </c>
      <c r="AH37" s="123">
        <f>IF(OR($C37="",$B$2="",$D$2=0),0,IF(AH$3&lt;0,0,N(INDEX('CURVA PREVISION'!$A$1:$KZ$3000,$C37,10+3*MIN(AH$3,$D$2-1)))))</f>
        <v/>
      </c>
      <c r="AI37" s="123">
        <f>IF(OR($C37="",$B$2="",$D$2=0),0,IF(AI$3&lt;0,0,N(INDEX('CURVA PREVISION'!$A$1:$KZ$3000,$C37,10+3*MIN(AI$3,$D$2-1)))))</f>
        <v/>
      </c>
      <c r="AJ37" s="123">
        <f>IF(OR($C37="",$B$2="",$D$2=0),0,IF(AJ$3&lt;0,0,N(INDEX('CURVA PREVISION'!$A$1:$KZ$3000,$C37,10+3*MIN(AJ$3,$D$2-1)))))</f>
        <v/>
      </c>
      <c r="AK37" s="123">
        <f>IF(OR($C37="",$B$2="",$D$2=0),0,IF(AK$3&lt;0,0,N(INDEX('CURVA PREVISION'!$A$1:$KZ$3000,$C37,10+3*MIN(AK$3,$D$2-1)))))</f>
        <v/>
      </c>
      <c r="AL37" s="123">
        <f>IF(OR($C37="",$B$2="",$D$2=0),0,IF(AL$3&lt;0,0,N(INDEX('CURVA PREVISION'!$A$1:$KZ$3000,$C37,10+3*MIN(AL$3,$D$2-1)))))</f>
        <v/>
      </c>
      <c r="AM37" s="123">
        <f>IF(OR($C37="",$B$2="",$D$2=0),0,IF(AM$3&lt;0,0,N(INDEX('CURVA PREVISION'!$A$1:$KZ$3000,$C37,10+3*MIN(AM$3,$D$2-1)))))</f>
        <v/>
      </c>
      <c r="AN37" s="123">
        <f>IF(OR($C37="",$B$2="",$D$2=0),0,IF(AN$3&lt;0,0,N(INDEX('CURVA PREVISION'!$A$1:$KZ$3000,$C37,10+3*MIN(AN$3,$D$2-1)))))</f>
        <v/>
      </c>
      <c r="AO37" s="123">
        <f>IF(OR($C37="",$B$2="",$D$2=0),0,IF(AO$3&lt;0,0,N(INDEX('CURVA PREVISION'!$A$1:$KZ$3000,$C37,10+3*MIN(AO$3,$D$2-1)))))</f>
        <v/>
      </c>
      <c r="AP37" s="123">
        <f>IF(OR($C37="",$B$2="",$D$2=0),0,IF(AP$3&lt;0,0,N(INDEX('CURVA PREVISION'!$A$1:$KZ$3000,$C37,10+3*MIN(AP$3,$D$2-1)))))</f>
        <v/>
      </c>
      <c r="AQ37" s="123">
        <f>IF(OR($C37="",$B$2="",$D$2=0),0,IF(AQ$3&lt;0,0,N(INDEX('CURVA PREVISION'!$A$1:$KZ$3000,$C37,10+3*MIN(AQ$3,$D$2-1)))))</f>
        <v/>
      </c>
      <c r="AR37" s="123">
        <f>IF(OR($C37="",$B$2="",$D$2=0),0,IF(AR$3&lt;0,0,N(INDEX('CURVA PREVISION'!$A$1:$KZ$3000,$C37,10+3*MIN(AR$3,$D$2-1)))))</f>
        <v/>
      </c>
      <c r="AS37" s="123">
        <f>IF(OR($C37="",$B$2="",$D$2=0),0,IF(AS$3&lt;0,0,N(INDEX('CURVA PREVISION'!$A$1:$KZ$3000,$C37,10+3*MIN(AS$3,$D$2-1)))))</f>
        <v/>
      </c>
      <c r="AT37" s="123">
        <f>IF(OR($C37="",$B$2="",$D$2=0),0,IF(AT$3&lt;0,0,N(INDEX('CURVA PREVISION'!$A$1:$KZ$3000,$C37,10+3*MIN(AT$3,$D$2-1)))))</f>
        <v/>
      </c>
      <c r="AU37" s="123">
        <f>IF(OR($C37="",$B$2="",$D$2=0),0,IF(AU$3&lt;0,0,N(INDEX('CURVA PREVISION'!$A$1:$KZ$3000,$C37,10+3*MIN(AU$3,$D$2-1)))))</f>
        <v/>
      </c>
      <c r="AV37" s="123">
        <f>IF(OR($C37="",$B$2="",$D$2=0),0,IF(AV$3&lt;0,0,N(INDEX('CURVA PREVISION'!$A$1:$KZ$3000,$C37,10+3*MIN(AV$3,$D$2-1)))))</f>
        <v/>
      </c>
      <c r="AW37" s="123">
        <f>IF(OR($C37="",$B$2="",$D$2=0),0,IF(AW$3&lt;0,0,N(INDEX('CURVA PREVISION'!$A$1:$KZ$3000,$C37,10+3*MIN(AW$3,$D$2-1)))))</f>
        <v/>
      </c>
      <c r="AX37" s="123">
        <f>IF(OR($C37="",$B$2="",$D$2=0),0,IF(AX$3&lt;0,0,N(INDEX('CURVA PREVISION'!$A$1:$KZ$3000,$C37,10+3*MIN(AX$3,$D$2-1)))))</f>
        <v/>
      </c>
      <c r="AY37" s="123">
        <f>IF(OR($C37="",$B$2="",$D$2=0),0,IF(AY$3&lt;0,0,N(INDEX('CURVA PREVISION'!$A$1:$KZ$3000,$C37,10+3*MIN(AY$3,$D$2-1)))))</f>
        <v/>
      </c>
      <c r="AZ37" s="123">
        <f>IF(OR($C37="",$B$2="",$D$2=0),0,IF(AZ$3&lt;0,0,N(INDEX('CURVA PREVISION'!$A$1:$KZ$3000,$C37,10+3*MIN(AZ$3,$D$2-1)))))</f>
        <v/>
      </c>
      <c r="BA37" s="123">
        <f>IF(OR($C37="",$B$2="",$D$2=0),0,IF(BA$3&lt;0,0,N(INDEX('CURVA PREVISION'!$A$1:$KZ$3000,$C37,10+3*MIN(BA$3,$D$2-1)))))</f>
        <v/>
      </c>
      <c r="BB37" s="123">
        <f>IF(OR($C37="",$B$2="",$D$2=0),0,IF(BB$3&lt;0,0,N(INDEX('CURVA PREVISION'!$A$1:$KZ$3000,$C37,10+3*MIN(BB$3,$D$2-1)))))</f>
        <v/>
      </c>
      <c r="BC37" s="123">
        <f>IF(OR($C37="",$B$2="",$D$2=0),0,IF(BC$3&lt;0,0,N(INDEX('CURVA PREVISION'!$A$1:$KZ$3000,$C37,10+3*MIN(BC$3,$D$2-1)))))</f>
        <v/>
      </c>
      <c r="BD37" s="123">
        <f>IF(OR($C37="",$B$2="",$D$2=0),0,IF(BD$3&lt;0,0,N(INDEX('CURVA PREVISION'!$A$1:$KZ$3000,$C37,10+3*MIN(BD$3,$D$2-1)))))</f>
        <v/>
      </c>
      <c r="BE37" s="123">
        <f>IF(OR($C37="",$B$2="",$D$2=0),0,IF(BE$3&lt;0,0,N(INDEX('CURVA PREVISION'!$A$1:$KZ$3000,$C37,10+3*MIN(BE$3,$D$2-1)))))</f>
        <v/>
      </c>
      <c r="BF37" s="123">
        <f>IF(OR($C37="",$B$2="",$D$2=0),0,IF(BF$3&lt;0,0,N(INDEX('CURVA PREVISION'!$A$1:$KZ$3000,$C37,10+3*MIN(BF$3,$D$2-1)))))</f>
        <v/>
      </c>
      <c r="BG37" s="123">
        <f>IF(OR($C37="",$B$2="",$D$2=0),0,IF(BG$3&lt;0,0,N(INDEX('CURVA PREVISION'!$A$1:$KZ$3000,$C37,10+3*MIN(BG$3,$D$2-1)))))</f>
        <v/>
      </c>
      <c r="BH37" s="123">
        <f>IF(OR($C37="",$B$2="",$D$2=0),0,IF(BH$3&lt;0,0,N(INDEX('CURVA PREVISION'!$A$1:$KZ$3000,$C37,10+3*MIN(BH$3,$D$2-1)))))</f>
        <v/>
      </c>
      <c r="BI37" s="123">
        <f>IF(OR($C37="",$B$2="",$D$2=0),0,IF(BI$3&lt;0,0,N(INDEX('CURVA PREVISION'!$A$1:$KZ$3000,$C37,10+3*MIN(BI$3,$D$2-1)))))</f>
        <v/>
      </c>
      <c r="BJ37" s="123">
        <f>IF(OR($C37="",$B$2="",$D$2=0),0,IF(BJ$3&lt;0,0,N(INDEX('CURVA PREVISION'!$A$1:$KZ$3000,$C37,10+3*MIN(BJ$3,$D$2-1)))))</f>
        <v/>
      </c>
      <c r="BK37" s="123">
        <f>IF(OR($C37="",$B$2="",$D$2=0),0,IF(BK$3&lt;0,0,N(INDEX('CURVA PREVISION'!$A$1:$KZ$3000,$C37,10+3*MIN(BK$3,$D$2-1)))))</f>
        <v/>
      </c>
      <c r="BL37" s="123">
        <f>IF(OR($C37="",$B$2="",$D$2=0),0,IF(BL$3&lt;0,0,N(INDEX('CURVA PREVISION'!$A$1:$KZ$3000,$C37,10+3*MIN(BL$3,$D$2-1)))))</f>
        <v/>
      </c>
      <c r="BM37" s="123">
        <f>IF(OR($C37="",$B$2="",$D$2=0),0,IF(BM$3&lt;0,0,N(INDEX('CURVA PREVISION'!$A$1:$KZ$3000,$C37,10+3*MIN(BM$3,$D$2-1)))))</f>
        <v/>
      </c>
      <c r="BN37" s="123">
        <f>IF(OR($C37="",$B$2="",$D$2=0),0,IF(BN$3&lt;0,0,N(INDEX('CURVA PREVISION'!$A$1:$KZ$3000,$C37,10+3*MIN(BN$3,$D$2-1)))))</f>
        <v/>
      </c>
      <c r="BO37" s="123">
        <f>IF(OR($C37="",$B$2="",$D$2=0),0,IF(BO$3&lt;0,0,N(INDEX('CURVA PREVISION'!$A$1:$KZ$3000,$C37,10+3*MIN(BO$3,$D$2-1)))))</f>
        <v/>
      </c>
      <c r="BP37" s="123">
        <f>IF(OR($C37="",$B$2="",$D$2=0),0,IF(BP$3&lt;0,0,N(INDEX('CURVA PREVISION'!$A$1:$KZ$3000,$C37,10+3*MIN(BP$3,$D$2-1)))))</f>
        <v/>
      </c>
      <c r="BQ37" s="123">
        <f>IF(OR($C37="",$B$2="",$D$2=0),0,IF(BQ$3&lt;0,0,N(INDEX('CURVA PREVISION'!$A$1:$KZ$3000,$C37,10+3*MIN(BQ$3,$D$2-1)))))</f>
        <v/>
      </c>
      <c r="BR37" s="123">
        <f>IF(OR($C37="",$B$2="",$D$2=0),0,IF(BR$3&lt;0,0,N(INDEX('CURVA PREVISION'!$A$1:$KZ$3000,$C37,10+3*MIN(BR$3,$D$2-1)))))</f>
        <v/>
      </c>
      <c r="BS37" s="123">
        <f>IF(OR($C37="",$B$2="",$D$2=0),0,IF(BS$3&lt;0,0,N(INDEX('CURVA PREVISION'!$A$1:$KZ$3000,$C37,10+3*MIN(BS$3,$D$2-1)))))</f>
        <v/>
      </c>
      <c r="BT37" s="123">
        <f>IF(OR($C37="",$B$2="",$D$2=0),0,IF(BT$3&lt;0,0,N(INDEX('CURVA PREVISION'!$A$1:$KZ$3000,$C37,10+3*MIN(BT$3,$D$2-1)))))</f>
        <v/>
      </c>
      <c r="BU37" s="123">
        <f>IF(OR($C37="",$B$2="",$D$2=0),0,IF(BU$3&lt;0,0,N(INDEX('CURVA PREVISION'!$A$1:$KZ$3000,$C37,10+3*MIN(BU$3,$D$2-1)))))</f>
        <v/>
      </c>
      <c r="BV37" s="123">
        <f>IF(OR($C37="",$B$2="",$D$2=0),0,IF(BV$3&lt;0,0,N(INDEX('CURVA PREVISION'!$A$1:$KZ$3000,$C37,10+3*MIN(BV$3,$D$2-1)))))</f>
        <v/>
      </c>
      <c r="BW37" s="123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70">
        <f>IFERROR(MATCH(A38,'CURVA PREVISION'!$B$1:$B$3000,0),"")</f>
        <v/>
      </c>
      <c r="D38" s="123">
        <f>IF(OR($C38="",$B$2="",$D$2=0),0,IF(D$3&lt;0,0,N(INDEX('CURVA PREVISION'!$A$1:$KZ$3000,$C38,10+3*MIN(D$3,$D$2-1)))))</f>
        <v/>
      </c>
      <c r="E38" s="123">
        <f>IF(OR($C38="",$B$2="",$D$2=0),0,IF(E$3&lt;0,0,N(INDEX('CURVA PREVISION'!$A$1:$KZ$3000,$C38,10+3*MIN(E$3,$D$2-1)))))</f>
        <v/>
      </c>
      <c r="F38" s="123">
        <f>IF(OR($C38="",$B$2="",$D$2=0),0,IF(F$3&lt;0,0,N(INDEX('CURVA PREVISION'!$A$1:$KZ$3000,$C38,10+3*MIN(F$3,$D$2-1)))))</f>
        <v/>
      </c>
      <c r="G38" s="123">
        <f>IF(OR($C38="",$B$2="",$D$2=0),0,IF(G$3&lt;0,0,N(INDEX('CURVA PREVISION'!$A$1:$KZ$3000,$C38,10+3*MIN(G$3,$D$2-1)))))</f>
        <v/>
      </c>
      <c r="H38" s="123">
        <f>IF(OR($C38="",$B$2="",$D$2=0),0,IF(H$3&lt;0,0,N(INDEX('CURVA PREVISION'!$A$1:$KZ$3000,$C38,10+3*MIN(H$3,$D$2-1)))))</f>
        <v/>
      </c>
      <c r="I38" s="123">
        <f>IF(OR($C38="",$B$2="",$D$2=0),0,IF(I$3&lt;0,0,N(INDEX('CURVA PREVISION'!$A$1:$KZ$3000,$C38,10+3*MIN(I$3,$D$2-1)))))</f>
        <v/>
      </c>
      <c r="J38" s="123">
        <f>IF(OR($C38="",$B$2="",$D$2=0),0,IF(J$3&lt;0,0,N(INDEX('CURVA PREVISION'!$A$1:$KZ$3000,$C38,10+3*MIN(J$3,$D$2-1)))))</f>
        <v/>
      </c>
      <c r="K38" s="123">
        <f>IF(OR($C38="",$B$2="",$D$2=0),0,IF(K$3&lt;0,0,N(INDEX('CURVA PREVISION'!$A$1:$KZ$3000,$C38,10+3*MIN(K$3,$D$2-1)))))</f>
        <v/>
      </c>
      <c r="L38" s="123">
        <f>IF(OR($C38="",$B$2="",$D$2=0),0,IF(L$3&lt;0,0,N(INDEX('CURVA PREVISION'!$A$1:$KZ$3000,$C38,10+3*MIN(L$3,$D$2-1)))))</f>
        <v/>
      </c>
      <c r="M38" s="123">
        <f>IF(OR($C38="",$B$2="",$D$2=0),0,IF(M$3&lt;0,0,N(INDEX('CURVA PREVISION'!$A$1:$KZ$3000,$C38,10+3*MIN(M$3,$D$2-1)))))</f>
        <v/>
      </c>
      <c r="N38" s="123">
        <f>IF(OR($C38="",$B$2="",$D$2=0),0,IF(N$3&lt;0,0,N(INDEX('CURVA PREVISION'!$A$1:$KZ$3000,$C38,10+3*MIN(N$3,$D$2-1)))))</f>
        <v/>
      </c>
      <c r="O38" s="123">
        <f>IF(OR($C38="",$B$2="",$D$2=0),0,IF(O$3&lt;0,0,N(INDEX('CURVA PREVISION'!$A$1:$KZ$3000,$C38,10+3*MIN(O$3,$D$2-1)))))</f>
        <v/>
      </c>
      <c r="P38" s="123">
        <f>IF(OR($C38="",$B$2="",$D$2=0),0,IF(P$3&lt;0,0,N(INDEX('CURVA PREVISION'!$A$1:$KZ$3000,$C38,10+3*MIN(P$3,$D$2-1)))))</f>
        <v/>
      </c>
      <c r="Q38" s="123">
        <f>IF(OR($C38="",$B$2="",$D$2=0),0,IF(Q$3&lt;0,0,N(INDEX('CURVA PREVISION'!$A$1:$KZ$3000,$C38,10+3*MIN(Q$3,$D$2-1)))))</f>
        <v/>
      </c>
      <c r="R38" s="123">
        <f>IF(OR($C38="",$B$2="",$D$2=0),0,IF(R$3&lt;0,0,N(INDEX('CURVA PREVISION'!$A$1:$KZ$3000,$C38,10+3*MIN(R$3,$D$2-1)))))</f>
        <v/>
      </c>
      <c r="S38" s="123">
        <f>IF(OR($C38="",$B$2="",$D$2=0),0,IF(S$3&lt;0,0,N(INDEX('CURVA PREVISION'!$A$1:$KZ$3000,$C38,10+3*MIN(S$3,$D$2-1)))))</f>
        <v/>
      </c>
      <c r="T38" s="123">
        <f>IF(OR($C38="",$B$2="",$D$2=0),0,IF(T$3&lt;0,0,N(INDEX('CURVA PREVISION'!$A$1:$KZ$3000,$C38,10+3*MIN(T$3,$D$2-1)))))</f>
        <v/>
      </c>
      <c r="U38" s="123">
        <f>IF(OR($C38="",$B$2="",$D$2=0),0,IF(U$3&lt;0,0,N(INDEX('CURVA PREVISION'!$A$1:$KZ$3000,$C38,10+3*MIN(U$3,$D$2-1)))))</f>
        <v/>
      </c>
      <c r="V38" s="123">
        <f>IF(OR($C38="",$B$2="",$D$2=0),0,IF(V$3&lt;0,0,N(INDEX('CURVA PREVISION'!$A$1:$KZ$3000,$C38,10+3*MIN(V$3,$D$2-1)))))</f>
        <v/>
      </c>
      <c r="W38" s="123">
        <f>IF(OR($C38="",$B$2="",$D$2=0),0,IF(W$3&lt;0,0,N(INDEX('CURVA PREVISION'!$A$1:$KZ$3000,$C38,10+3*MIN(W$3,$D$2-1)))))</f>
        <v/>
      </c>
      <c r="X38" s="123">
        <f>IF(OR($C38="",$B$2="",$D$2=0),0,IF(X$3&lt;0,0,N(INDEX('CURVA PREVISION'!$A$1:$KZ$3000,$C38,10+3*MIN(X$3,$D$2-1)))))</f>
        <v/>
      </c>
      <c r="Y38" s="123">
        <f>IF(OR($C38="",$B$2="",$D$2=0),0,IF(Y$3&lt;0,0,N(INDEX('CURVA PREVISION'!$A$1:$KZ$3000,$C38,10+3*MIN(Y$3,$D$2-1)))))</f>
        <v/>
      </c>
      <c r="Z38" s="123">
        <f>IF(OR($C38="",$B$2="",$D$2=0),0,IF(Z$3&lt;0,0,N(INDEX('CURVA PREVISION'!$A$1:$KZ$3000,$C38,10+3*MIN(Z$3,$D$2-1)))))</f>
        <v/>
      </c>
      <c r="AA38" s="123">
        <f>IF(OR($C38="",$B$2="",$D$2=0),0,IF(AA$3&lt;0,0,N(INDEX('CURVA PREVISION'!$A$1:$KZ$3000,$C38,10+3*MIN(AA$3,$D$2-1)))))</f>
        <v/>
      </c>
      <c r="AB38" s="123">
        <f>IF(OR($C38="",$B$2="",$D$2=0),0,IF(AB$3&lt;0,0,N(INDEX('CURVA PREVISION'!$A$1:$KZ$3000,$C38,10+3*MIN(AB$3,$D$2-1)))))</f>
        <v/>
      </c>
      <c r="AC38" s="123">
        <f>IF(OR($C38="",$B$2="",$D$2=0),0,IF(AC$3&lt;0,0,N(INDEX('CURVA PREVISION'!$A$1:$KZ$3000,$C38,10+3*MIN(AC$3,$D$2-1)))))</f>
        <v/>
      </c>
      <c r="AD38" s="123">
        <f>IF(OR($C38="",$B$2="",$D$2=0),0,IF(AD$3&lt;0,0,N(INDEX('CURVA PREVISION'!$A$1:$KZ$3000,$C38,10+3*MIN(AD$3,$D$2-1)))))</f>
        <v/>
      </c>
      <c r="AE38" s="123">
        <f>IF(OR($C38="",$B$2="",$D$2=0),0,IF(AE$3&lt;0,0,N(INDEX('CURVA PREVISION'!$A$1:$KZ$3000,$C38,10+3*MIN(AE$3,$D$2-1)))))</f>
        <v/>
      </c>
      <c r="AF38" s="123">
        <f>IF(OR($C38="",$B$2="",$D$2=0),0,IF(AF$3&lt;0,0,N(INDEX('CURVA PREVISION'!$A$1:$KZ$3000,$C38,10+3*MIN(AF$3,$D$2-1)))))</f>
        <v/>
      </c>
      <c r="AG38" s="123">
        <f>IF(OR($C38="",$B$2="",$D$2=0),0,IF(AG$3&lt;0,0,N(INDEX('CURVA PREVISION'!$A$1:$KZ$3000,$C38,10+3*MIN(AG$3,$D$2-1)))))</f>
        <v/>
      </c>
      <c r="AH38" s="123">
        <f>IF(OR($C38="",$B$2="",$D$2=0),0,IF(AH$3&lt;0,0,N(INDEX('CURVA PREVISION'!$A$1:$KZ$3000,$C38,10+3*MIN(AH$3,$D$2-1)))))</f>
        <v/>
      </c>
      <c r="AI38" s="123">
        <f>IF(OR($C38="",$B$2="",$D$2=0),0,IF(AI$3&lt;0,0,N(INDEX('CURVA PREVISION'!$A$1:$KZ$3000,$C38,10+3*MIN(AI$3,$D$2-1)))))</f>
        <v/>
      </c>
      <c r="AJ38" s="123">
        <f>IF(OR($C38="",$B$2="",$D$2=0),0,IF(AJ$3&lt;0,0,N(INDEX('CURVA PREVISION'!$A$1:$KZ$3000,$C38,10+3*MIN(AJ$3,$D$2-1)))))</f>
        <v/>
      </c>
      <c r="AK38" s="123">
        <f>IF(OR($C38="",$B$2="",$D$2=0),0,IF(AK$3&lt;0,0,N(INDEX('CURVA PREVISION'!$A$1:$KZ$3000,$C38,10+3*MIN(AK$3,$D$2-1)))))</f>
        <v/>
      </c>
      <c r="AL38" s="123">
        <f>IF(OR($C38="",$B$2="",$D$2=0),0,IF(AL$3&lt;0,0,N(INDEX('CURVA PREVISION'!$A$1:$KZ$3000,$C38,10+3*MIN(AL$3,$D$2-1)))))</f>
        <v/>
      </c>
      <c r="AM38" s="123">
        <f>IF(OR($C38="",$B$2="",$D$2=0),0,IF(AM$3&lt;0,0,N(INDEX('CURVA PREVISION'!$A$1:$KZ$3000,$C38,10+3*MIN(AM$3,$D$2-1)))))</f>
        <v/>
      </c>
      <c r="AN38" s="123">
        <f>IF(OR($C38="",$B$2="",$D$2=0),0,IF(AN$3&lt;0,0,N(INDEX('CURVA PREVISION'!$A$1:$KZ$3000,$C38,10+3*MIN(AN$3,$D$2-1)))))</f>
        <v/>
      </c>
      <c r="AO38" s="123">
        <f>IF(OR($C38="",$B$2="",$D$2=0),0,IF(AO$3&lt;0,0,N(INDEX('CURVA PREVISION'!$A$1:$KZ$3000,$C38,10+3*MIN(AO$3,$D$2-1)))))</f>
        <v/>
      </c>
      <c r="AP38" s="123">
        <f>IF(OR($C38="",$B$2="",$D$2=0),0,IF(AP$3&lt;0,0,N(INDEX('CURVA PREVISION'!$A$1:$KZ$3000,$C38,10+3*MIN(AP$3,$D$2-1)))))</f>
        <v/>
      </c>
      <c r="AQ38" s="123">
        <f>IF(OR($C38="",$B$2="",$D$2=0),0,IF(AQ$3&lt;0,0,N(INDEX('CURVA PREVISION'!$A$1:$KZ$3000,$C38,10+3*MIN(AQ$3,$D$2-1)))))</f>
        <v/>
      </c>
      <c r="AR38" s="123">
        <f>IF(OR($C38="",$B$2="",$D$2=0),0,IF(AR$3&lt;0,0,N(INDEX('CURVA PREVISION'!$A$1:$KZ$3000,$C38,10+3*MIN(AR$3,$D$2-1)))))</f>
        <v/>
      </c>
      <c r="AS38" s="123">
        <f>IF(OR($C38="",$B$2="",$D$2=0),0,IF(AS$3&lt;0,0,N(INDEX('CURVA PREVISION'!$A$1:$KZ$3000,$C38,10+3*MIN(AS$3,$D$2-1)))))</f>
        <v/>
      </c>
      <c r="AT38" s="123">
        <f>IF(OR($C38="",$B$2="",$D$2=0),0,IF(AT$3&lt;0,0,N(INDEX('CURVA PREVISION'!$A$1:$KZ$3000,$C38,10+3*MIN(AT$3,$D$2-1)))))</f>
        <v/>
      </c>
      <c r="AU38" s="123">
        <f>IF(OR($C38="",$B$2="",$D$2=0),0,IF(AU$3&lt;0,0,N(INDEX('CURVA PREVISION'!$A$1:$KZ$3000,$C38,10+3*MIN(AU$3,$D$2-1)))))</f>
        <v/>
      </c>
      <c r="AV38" s="123">
        <f>IF(OR($C38="",$B$2="",$D$2=0),0,IF(AV$3&lt;0,0,N(INDEX('CURVA PREVISION'!$A$1:$KZ$3000,$C38,10+3*MIN(AV$3,$D$2-1)))))</f>
        <v/>
      </c>
      <c r="AW38" s="123">
        <f>IF(OR($C38="",$B$2="",$D$2=0),0,IF(AW$3&lt;0,0,N(INDEX('CURVA PREVISION'!$A$1:$KZ$3000,$C38,10+3*MIN(AW$3,$D$2-1)))))</f>
        <v/>
      </c>
      <c r="AX38" s="123">
        <f>IF(OR($C38="",$B$2="",$D$2=0),0,IF(AX$3&lt;0,0,N(INDEX('CURVA PREVISION'!$A$1:$KZ$3000,$C38,10+3*MIN(AX$3,$D$2-1)))))</f>
        <v/>
      </c>
      <c r="AY38" s="123">
        <f>IF(OR($C38="",$B$2="",$D$2=0),0,IF(AY$3&lt;0,0,N(INDEX('CURVA PREVISION'!$A$1:$KZ$3000,$C38,10+3*MIN(AY$3,$D$2-1)))))</f>
        <v/>
      </c>
      <c r="AZ38" s="123">
        <f>IF(OR($C38="",$B$2="",$D$2=0),0,IF(AZ$3&lt;0,0,N(INDEX('CURVA PREVISION'!$A$1:$KZ$3000,$C38,10+3*MIN(AZ$3,$D$2-1)))))</f>
        <v/>
      </c>
      <c r="BA38" s="123">
        <f>IF(OR($C38="",$B$2="",$D$2=0),0,IF(BA$3&lt;0,0,N(INDEX('CURVA PREVISION'!$A$1:$KZ$3000,$C38,10+3*MIN(BA$3,$D$2-1)))))</f>
        <v/>
      </c>
      <c r="BB38" s="123">
        <f>IF(OR($C38="",$B$2="",$D$2=0),0,IF(BB$3&lt;0,0,N(INDEX('CURVA PREVISION'!$A$1:$KZ$3000,$C38,10+3*MIN(BB$3,$D$2-1)))))</f>
        <v/>
      </c>
      <c r="BC38" s="123">
        <f>IF(OR($C38="",$B$2="",$D$2=0),0,IF(BC$3&lt;0,0,N(INDEX('CURVA PREVISION'!$A$1:$KZ$3000,$C38,10+3*MIN(BC$3,$D$2-1)))))</f>
        <v/>
      </c>
      <c r="BD38" s="123">
        <f>IF(OR($C38="",$B$2="",$D$2=0),0,IF(BD$3&lt;0,0,N(INDEX('CURVA PREVISION'!$A$1:$KZ$3000,$C38,10+3*MIN(BD$3,$D$2-1)))))</f>
        <v/>
      </c>
      <c r="BE38" s="123">
        <f>IF(OR($C38="",$B$2="",$D$2=0),0,IF(BE$3&lt;0,0,N(INDEX('CURVA PREVISION'!$A$1:$KZ$3000,$C38,10+3*MIN(BE$3,$D$2-1)))))</f>
        <v/>
      </c>
      <c r="BF38" s="123">
        <f>IF(OR($C38="",$B$2="",$D$2=0),0,IF(BF$3&lt;0,0,N(INDEX('CURVA PREVISION'!$A$1:$KZ$3000,$C38,10+3*MIN(BF$3,$D$2-1)))))</f>
        <v/>
      </c>
      <c r="BG38" s="123">
        <f>IF(OR($C38="",$B$2="",$D$2=0),0,IF(BG$3&lt;0,0,N(INDEX('CURVA PREVISION'!$A$1:$KZ$3000,$C38,10+3*MIN(BG$3,$D$2-1)))))</f>
        <v/>
      </c>
      <c r="BH38" s="123">
        <f>IF(OR($C38="",$B$2="",$D$2=0),0,IF(BH$3&lt;0,0,N(INDEX('CURVA PREVISION'!$A$1:$KZ$3000,$C38,10+3*MIN(BH$3,$D$2-1)))))</f>
        <v/>
      </c>
      <c r="BI38" s="123">
        <f>IF(OR($C38="",$B$2="",$D$2=0),0,IF(BI$3&lt;0,0,N(INDEX('CURVA PREVISION'!$A$1:$KZ$3000,$C38,10+3*MIN(BI$3,$D$2-1)))))</f>
        <v/>
      </c>
      <c r="BJ38" s="123">
        <f>IF(OR($C38="",$B$2="",$D$2=0),0,IF(BJ$3&lt;0,0,N(INDEX('CURVA PREVISION'!$A$1:$KZ$3000,$C38,10+3*MIN(BJ$3,$D$2-1)))))</f>
        <v/>
      </c>
      <c r="BK38" s="123">
        <f>IF(OR($C38="",$B$2="",$D$2=0),0,IF(BK$3&lt;0,0,N(INDEX('CURVA PREVISION'!$A$1:$KZ$3000,$C38,10+3*MIN(BK$3,$D$2-1)))))</f>
        <v/>
      </c>
      <c r="BL38" s="123">
        <f>IF(OR($C38="",$B$2="",$D$2=0),0,IF(BL$3&lt;0,0,N(INDEX('CURVA PREVISION'!$A$1:$KZ$3000,$C38,10+3*MIN(BL$3,$D$2-1)))))</f>
        <v/>
      </c>
      <c r="BM38" s="123">
        <f>IF(OR($C38="",$B$2="",$D$2=0),0,IF(BM$3&lt;0,0,N(INDEX('CURVA PREVISION'!$A$1:$KZ$3000,$C38,10+3*MIN(BM$3,$D$2-1)))))</f>
        <v/>
      </c>
      <c r="BN38" s="123">
        <f>IF(OR($C38="",$B$2="",$D$2=0),0,IF(BN$3&lt;0,0,N(INDEX('CURVA PREVISION'!$A$1:$KZ$3000,$C38,10+3*MIN(BN$3,$D$2-1)))))</f>
        <v/>
      </c>
      <c r="BO38" s="123">
        <f>IF(OR($C38="",$B$2="",$D$2=0),0,IF(BO$3&lt;0,0,N(INDEX('CURVA PREVISION'!$A$1:$KZ$3000,$C38,10+3*MIN(BO$3,$D$2-1)))))</f>
        <v/>
      </c>
      <c r="BP38" s="123">
        <f>IF(OR($C38="",$B$2="",$D$2=0),0,IF(BP$3&lt;0,0,N(INDEX('CURVA PREVISION'!$A$1:$KZ$3000,$C38,10+3*MIN(BP$3,$D$2-1)))))</f>
        <v/>
      </c>
      <c r="BQ38" s="123">
        <f>IF(OR($C38="",$B$2="",$D$2=0),0,IF(BQ$3&lt;0,0,N(INDEX('CURVA PREVISION'!$A$1:$KZ$3000,$C38,10+3*MIN(BQ$3,$D$2-1)))))</f>
        <v/>
      </c>
      <c r="BR38" s="123">
        <f>IF(OR($C38="",$B$2="",$D$2=0),0,IF(BR$3&lt;0,0,N(INDEX('CURVA PREVISION'!$A$1:$KZ$3000,$C38,10+3*MIN(BR$3,$D$2-1)))))</f>
        <v/>
      </c>
      <c r="BS38" s="123">
        <f>IF(OR($C38="",$B$2="",$D$2=0),0,IF(BS$3&lt;0,0,N(INDEX('CURVA PREVISION'!$A$1:$KZ$3000,$C38,10+3*MIN(BS$3,$D$2-1)))))</f>
        <v/>
      </c>
      <c r="BT38" s="123">
        <f>IF(OR($C38="",$B$2="",$D$2=0),0,IF(BT$3&lt;0,0,N(INDEX('CURVA PREVISION'!$A$1:$KZ$3000,$C38,10+3*MIN(BT$3,$D$2-1)))))</f>
        <v/>
      </c>
      <c r="BU38" s="123">
        <f>IF(OR($C38="",$B$2="",$D$2=0),0,IF(BU$3&lt;0,0,N(INDEX('CURVA PREVISION'!$A$1:$KZ$3000,$C38,10+3*MIN(BU$3,$D$2-1)))))</f>
        <v/>
      </c>
      <c r="BV38" s="123">
        <f>IF(OR($C38="",$B$2="",$D$2=0),0,IF(BV$3&lt;0,0,N(INDEX('CURVA PREVISION'!$A$1:$KZ$3000,$C38,10+3*MIN(BV$3,$D$2-1)))))</f>
        <v/>
      </c>
      <c r="BW38" s="123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70">
        <f>IFERROR(MATCH(A39,'CURVA PREVISION'!$B$1:$B$3000,0),"")</f>
        <v/>
      </c>
      <c r="D39" s="123">
        <f>IF(OR($C39="",$B$2="",$D$2=0),0,IF(D$3&lt;0,0,N(INDEX('CURVA PREVISION'!$A$1:$KZ$3000,$C39,10+3*MIN(D$3,$D$2-1)))))</f>
        <v/>
      </c>
      <c r="E39" s="123">
        <f>IF(OR($C39="",$B$2="",$D$2=0),0,IF(E$3&lt;0,0,N(INDEX('CURVA PREVISION'!$A$1:$KZ$3000,$C39,10+3*MIN(E$3,$D$2-1)))))</f>
        <v/>
      </c>
      <c r="F39" s="123">
        <f>IF(OR($C39="",$B$2="",$D$2=0),0,IF(F$3&lt;0,0,N(INDEX('CURVA PREVISION'!$A$1:$KZ$3000,$C39,10+3*MIN(F$3,$D$2-1)))))</f>
        <v/>
      </c>
      <c r="G39" s="123">
        <f>IF(OR($C39="",$B$2="",$D$2=0),0,IF(G$3&lt;0,0,N(INDEX('CURVA PREVISION'!$A$1:$KZ$3000,$C39,10+3*MIN(G$3,$D$2-1)))))</f>
        <v/>
      </c>
      <c r="H39" s="123">
        <f>IF(OR($C39="",$B$2="",$D$2=0),0,IF(H$3&lt;0,0,N(INDEX('CURVA PREVISION'!$A$1:$KZ$3000,$C39,10+3*MIN(H$3,$D$2-1)))))</f>
        <v/>
      </c>
      <c r="I39" s="123">
        <f>IF(OR($C39="",$B$2="",$D$2=0),0,IF(I$3&lt;0,0,N(INDEX('CURVA PREVISION'!$A$1:$KZ$3000,$C39,10+3*MIN(I$3,$D$2-1)))))</f>
        <v/>
      </c>
      <c r="J39" s="123">
        <f>IF(OR($C39="",$B$2="",$D$2=0),0,IF(J$3&lt;0,0,N(INDEX('CURVA PREVISION'!$A$1:$KZ$3000,$C39,10+3*MIN(J$3,$D$2-1)))))</f>
        <v/>
      </c>
      <c r="K39" s="123">
        <f>IF(OR($C39="",$B$2="",$D$2=0),0,IF(K$3&lt;0,0,N(INDEX('CURVA PREVISION'!$A$1:$KZ$3000,$C39,10+3*MIN(K$3,$D$2-1)))))</f>
        <v/>
      </c>
      <c r="L39" s="123">
        <f>IF(OR($C39="",$B$2="",$D$2=0),0,IF(L$3&lt;0,0,N(INDEX('CURVA PREVISION'!$A$1:$KZ$3000,$C39,10+3*MIN(L$3,$D$2-1)))))</f>
        <v/>
      </c>
      <c r="M39" s="123">
        <f>IF(OR($C39="",$B$2="",$D$2=0),0,IF(M$3&lt;0,0,N(INDEX('CURVA PREVISION'!$A$1:$KZ$3000,$C39,10+3*MIN(M$3,$D$2-1)))))</f>
        <v/>
      </c>
      <c r="N39" s="123">
        <f>IF(OR($C39="",$B$2="",$D$2=0),0,IF(N$3&lt;0,0,N(INDEX('CURVA PREVISION'!$A$1:$KZ$3000,$C39,10+3*MIN(N$3,$D$2-1)))))</f>
        <v/>
      </c>
      <c r="O39" s="123">
        <f>IF(OR($C39="",$B$2="",$D$2=0),0,IF(O$3&lt;0,0,N(INDEX('CURVA PREVISION'!$A$1:$KZ$3000,$C39,10+3*MIN(O$3,$D$2-1)))))</f>
        <v/>
      </c>
      <c r="P39" s="123">
        <f>IF(OR($C39="",$B$2="",$D$2=0),0,IF(P$3&lt;0,0,N(INDEX('CURVA PREVISION'!$A$1:$KZ$3000,$C39,10+3*MIN(P$3,$D$2-1)))))</f>
        <v/>
      </c>
      <c r="Q39" s="123">
        <f>IF(OR($C39="",$B$2="",$D$2=0),0,IF(Q$3&lt;0,0,N(INDEX('CURVA PREVISION'!$A$1:$KZ$3000,$C39,10+3*MIN(Q$3,$D$2-1)))))</f>
        <v/>
      </c>
      <c r="R39" s="123">
        <f>IF(OR($C39="",$B$2="",$D$2=0),0,IF(R$3&lt;0,0,N(INDEX('CURVA PREVISION'!$A$1:$KZ$3000,$C39,10+3*MIN(R$3,$D$2-1)))))</f>
        <v/>
      </c>
      <c r="S39" s="123">
        <f>IF(OR($C39="",$B$2="",$D$2=0),0,IF(S$3&lt;0,0,N(INDEX('CURVA PREVISION'!$A$1:$KZ$3000,$C39,10+3*MIN(S$3,$D$2-1)))))</f>
        <v/>
      </c>
      <c r="T39" s="123">
        <f>IF(OR($C39="",$B$2="",$D$2=0),0,IF(T$3&lt;0,0,N(INDEX('CURVA PREVISION'!$A$1:$KZ$3000,$C39,10+3*MIN(T$3,$D$2-1)))))</f>
        <v/>
      </c>
      <c r="U39" s="123">
        <f>IF(OR($C39="",$B$2="",$D$2=0),0,IF(U$3&lt;0,0,N(INDEX('CURVA PREVISION'!$A$1:$KZ$3000,$C39,10+3*MIN(U$3,$D$2-1)))))</f>
        <v/>
      </c>
      <c r="V39" s="123">
        <f>IF(OR($C39="",$B$2="",$D$2=0),0,IF(V$3&lt;0,0,N(INDEX('CURVA PREVISION'!$A$1:$KZ$3000,$C39,10+3*MIN(V$3,$D$2-1)))))</f>
        <v/>
      </c>
      <c r="W39" s="123">
        <f>IF(OR($C39="",$B$2="",$D$2=0),0,IF(W$3&lt;0,0,N(INDEX('CURVA PREVISION'!$A$1:$KZ$3000,$C39,10+3*MIN(W$3,$D$2-1)))))</f>
        <v/>
      </c>
      <c r="X39" s="123">
        <f>IF(OR($C39="",$B$2="",$D$2=0),0,IF(X$3&lt;0,0,N(INDEX('CURVA PREVISION'!$A$1:$KZ$3000,$C39,10+3*MIN(X$3,$D$2-1)))))</f>
        <v/>
      </c>
      <c r="Y39" s="123">
        <f>IF(OR($C39="",$B$2="",$D$2=0),0,IF(Y$3&lt;0,0,N(INDEX('CURVA PREVISION'!$A$1:$KZ$3000,$C39,10+3*MIN(Y$3,$D$2-1)))))</f>
        <v/>
      </c>
      <c r="Z39" s="123">
        <f>IF(OR($C39="",$B$2="",$D$2=0),0,IF(Z$3&lt;0,0,N(INDEX('CURVA PREVISION'!$A$1:$KZ$3000,$C39,10+3*MIN(Z$3,$D$2-1)))))</f>
        <v/>
      </c>
      <c r="AA39" s="123">
        <f>IF(OR($C39="",$B$2="",$D$2=0),0,IF(AA$3&lt;0,0,N(INDEX('CURVA PREVISION'!$A$1:$KZ$3000,$C39,10+3*MIN(AA$3,$D$2-1)))))</f>
        <v/>
      </c>
      <c r="AB39" s="123">
        <f>IF(OR($C39="",$B$2="",$D$2=0),0,IF(AB$3&lt;0,0,N(INDEX('CURVA PREVISION'!$A$1:$KZ$3000,$C39,10+3*MIN(AB$3,$D$2-1)))))</f>
        <v/>
      </c>
      <c r="AC39" s="123">
        <f>IF(OR($C39="",$B$2="",$D$2=0),0,IF(AC$3&lt;0,0,N(INDEX('CURVA PREVISION'!$A$1:$KZ$3000,$C39,10+3*MIN(AC$3,$D$2-1)))))</f>
        <v/>
      </c>
      <c r="AD39" s="123">
        <f>IF(OR($C39="",$B$2="",$D$2=0),0,IF(AD$3&lt;0,0,N(INDEX('CURVA PREVISION'!$A$1:$KZ$3000,$C39,10+3*MIN(AD$3,$D$2-1)))))</f>
        <v/>
      </c>
      <c r="AE39" s="123">
        <f>IF(OR($C39="",$B$2="",$D$2=0),0,IF(AE$3&lt;0,0,N(INDEX('CURVA PREVISION'!$A$1:$KZ$3000,$C39,10+3*MIN(AE$3,$D$2-1)))))</f>
        <v/>
      </c>
      <c r="AF39" s="123">
        <f>IF(OR($C39="",$B$2="",$D$2=0),0,IF(AF$3&lt;0,0,N(INDEX('CURVA PREVISION'!$A$1:$KZ$3000,$C39,10+3*MIN(AF$3,$D$2-1)))))</f>
        <v/>
      </c>
      <c r="AG39" s="123">
        <f>IF(OR($C39="",$B$2="",$D$2=0),0,IF(AG$3&lt;0,0,N(INDEX('CURVA PREVISION'!$A$1:$KZ$3000,$C39,10+3*MIN(AG$3,$D$2-1)))))</f>
        <v/>
      </c>
      <c r="AH39" s="123">
        <f>IF(OR($C39="",$B$2="",$D$2=0),0,IF(AH$3&lt;0,0,N(INDEX('CURVA PREVISION'!$A$1:$KZ$3000,$C39,10+3*MIN(AH$3,$D$2-1)))))</f>
        <v/>
      </c>
      <c r="AI39" s="123">
        <f>IF(OR($C39="",$B$2="",$D$2=0),0,IF(AI$3&lt;0,0,N(INDEX('CURVA PREVISION'!$A$1:$KZ$3000,$C39,10+3*MIN(AI$3,$D$2-1)))))</f>
        <v/>
      </c>
      <c r="AJ39" s="123">
        <f>IF(OR($C39="",$B$2="",$D$2=0),0,IF(AJ$3&lt;0,0,N(INDEX('CURVA PREVISION'!$A$1:$KZ$3000,$C39,10+3*MIN(AJ$3,$D$2-1)))))</f>
        <v/>
      </c>
      <c r="AK39" s="123">
        <f>IF(OR($C39="",$B$2="",$D$2=0),0,IF(AK$3&lt;0,0,N(INDEX('CURVA PREVISION'!$A$1:$KZ$3000,$C39,10+3*MIN(AK$3,$D$2-1)))))</f>
        <v/>
      </c>
      <c r="AL39" s="123">
        <f>IF(OR($C39="",$B$2="",$D$2=0),0,IF(AL$3&lt;0,0,N(INDEX('CURVA PREVISION'!$A$1:$KZ$3000,$C39,10+3*MIN(AL$3,$D$2-1)))))</f>
        <v/>
      </c>
      <c r="AM39" s="123">
        <f>IF(OR($C39="",$B$2="",$D$2=0),0,IF(AM$3&lt;0,0,N(INDEX('CURVA PREVISION'!$A$1:$KZ$3000,$C39,10+3*MIN(AM$3,$D$2-1)))))</f>
        <v/>
      </c>
      <c r="AN39" s="123">
        <f>IF(OR($C39="",$B$2="",$D$2=0),0,IF(AN$3&lt;0,0,N(INDEX('CURVA PREVISION'!$A$1:$KZ$3000,$C39,10+3*MIN(AN$3,$D$2-1)))))</f>
        <v/>
      </c>
      <c r="AO39" s="123">
        <f>IF(OR($C39="",$B$2="",$D$2=0),0,IF(AO$3&lt;0,0,N(INDEX('CURVA PREVISION'!$A$1:$KZ$3000,$C39,10+3*MIN(AO$3,$D$2-1)))))</f>
        <v/>
      </c>
      <c r="AP39" s="123">
        <f>IF(OR($C39="",$B$2="",$D$2=0),0,IF(AP$3&lt;0,0,N(INDEX('CURVA PREVISION'!$A$1:$KZ$3000,$C39,10+3*MIN(AP$3,$D$2-1)))))</f>
        <v/>
      </c>
      <c r="AQ39" s="123">
        <f>IF(OR($C39="",$B$2="",$D$2=0),0,IF(AQ$3&lt;0,0,N(INDEX('CURVA PREVISION'!$A$1:$KZ$3000,$C39,10+3*MIN(AQ$3,$D$2-1)))))</f>
        <v/>
      </c>
      <c r="AR39" s="123">
        <f>IF(OR($C39="",$B$2="",$D$2=0),0,IF(AR$3&lt;0,0,N(INDEX('CURVA PREVISION'!$A$1:$KZ$3000,$C39,10+3*MIN(AR$3,$D$2-1)))))</f>
        <v/>
      </c>
      <c r="AS39" s="123">
        <f>IF(OR($C39="",$B$2="",$D$2=0),0,IF(AS$3&lt;0,0,N(INDEX('CURVA PREVISION'!$A$1:$KZ$3000,$C39,10+3*MIN(AS$3,$D$2-1)))))</f>
        <v/>
      </c>
      <c r="AT39" s="123">
        <f>IF(OR($C39="",$B$2="",$D$2=0),0,IF(AT$3&lt;0,0,N(INDEX('CURVA PREVISION'!$A$1:$KZ$3000,$C39,10+3*MIN(AT$3,$D$2-1)))))</f>
        <v/>
      </c>
      <c r="AU39" s="123">
        <f>IF(OR($C39="",$B$2="",$D$2=0),0,IF(AU$3&lt;0,0,N(INDEX('CURVA PREVISION'!$A$1:$KZ$3000,$C39,10+3*MIN(AU$3,$D$2-1)))))</f>
        <v/>
      </c>
      <c r="AV39" s="123">
        <f>IF(OR($C39="",$B$2="",$D$2=0),0,IF(AV$3&lt;0,0,N(INDEX('CURVA PREVISION'!$A$1:$KZ$3000,$C39,10+3*MIN(AV$3,$D$2-1)))))</f>
        <v/>
      </c>
      <c r="AW39" s="123">
        <f>IF(OR($C39="",$B$2="",$D$2=0),0,IF(AW$3&lt;0,0,N(INDEX('CURVA PREVISION'!$A$1:$KZ$3000,$C39,10+3*MIN(AW$3,$D$2-1)))))</f>
        <v/>
      </c>
      <c r="AX39" s="123">
        <f>IF(OR($C39="",$B$2="",$D$2=0),0,IF(AX$3&lt;0,0,N(INDEX('CURVA PREVISION'!$A$1:$KZ$3000,$C39,10+3*MIN(AX$3,$D$2-1)))))</f>
        <v/>
      </c>
      <c r="AY39" s="123">
        <f>IF(OR($C39="",$B$2="",$D$2=0),0,IF(AY$3&lt;0,0,N(INDEX('CURVA PREVISION'!$A$1:$KZ$3000,$C39,10+3*MIN(AY$3,$D$2-1)))))</f>
        <v/>
      </c>
      <c r="AZ39" s="123">
        <f>IF(OR($C39="",$B$2="",$D$2=0),0,IF(AZ$3&lt;0,0,N(INDEX('CURVA PREVISION'!$A$1:$KZ$3000,$C39,10+3*MIN(AZ$3,$D$2-1)))))</f>
        <v/>
      </c>
      <c r="BA39" s="123">
        <f>IF(OR($C39="",$B$2="",$D$2=0),0,IF(BA$3&lt;0,0,N(INDEX('CURVA PREVISION'!$A$1:$KZ$3000,$C39,10+3*MIN(BA$3,$D$2-1)))))</f>
        <v/>
      </c>
      <c r="BB39" s="123">
        <f>IF(OR($C39="",$B$2="",$D$2=0),0,IF(BB$3&lt;0,0,N(INDEX('CURVA PREVISION'!$A$1:$KZ$3000,$C39,10+3*MIN(BB$3,$D$2-1)))))</f>
        <v/>
      </c>
      <c r="BC39" s="123">
        <f>IF(OR($C39="",$B$2="",$D$2=0),0,IF(BC$3&lt;0,0,N(INDEX('CURVA PREVISION'!$A$1:$KZ$3000,$C39,10+3*MIN(BC$3,$D$2-1)))))</f>
        <v/>
      </c>
      <c r="BD39" s="123">
        <f>IF(OR($C39="",$B$2="",$D$2=0),0,IF(BD$3&lt;0,0,N(INDEX('CURVA PREVISION'!$A$1:$KZ$3000,$C39,10+3*MIN(BD$3,$D$2-1)))))</f>
        <v/>
      </c>
      <c r="BE39" s="123">
        <f>IF(OR($C39="",$B$2="",$D$2=0),0,IF(BE$3&lt;0,0,N(INDEX('CURVA PREVISION'!$A$1:$KZ$3000,$C39,10+3*MIN(BE$3,$D$2-1)))))</f>
        <v/>
      </c>
      <c r="BF39" s="123">
        <f>IF(OR($C39="",$B$2="",$D$2=0),0,IF(BF$3&lt;0,0,N(INDEX('CURVA PREVISION'!$A$1:$KZ$3000,$C39,10+3*MIN(BF$3,$D$2-1)))))</f>
        <v/>
      </c>
      <c r="BG39" s="123">
        <f>IF(OR($C39="",$B$2="",$D$2=0),0,IF(BG$3&lt;0,0,N(INDEX('CURVA PREVISION'!$A$1:$KZ$3000,$C39,10+3*MIN(BG$3,$D$2-1)))))</f>
        <v/>
      </c>
      <c r="BH39" s="123">
        <f>IF(OR($C39="",$B$2="",$D$2=0),0,IF(BH$3&lt;0,0,N(INDEX('CURVA PREVISION'!$A$1:$KZ$3000,$C39,10+3*MIN(BH$3,$D$2-1)))))</f>
        <v/>
      </c>
      <c r="BI39" s="123">
        <f>IF(OR($C39="",$B$2="",$D$2=0),0,IF(BI$3&lt;0,0,N(INDEX('CURVA PREVISION'!$A$1:$KZ$3000,$C39,10+3*MIN(BI$3,$D$2-1)))))</f>
        <v/>
      </c>
      <c r="BJ39" s="123">
        <f>IF(OR($C39="",$B$2="",$D$2=0),0,IF(BJ$3&lt;0,0,N(INDEX('CURVA PREVISION'!$A$1:$KZ$3000,$C39,10+3*MIN(BJ$3,$D$2-1)))))</f>
        <v/>
      </c>
      <c r="BK39" s="123">
        <f>IF(OR($C39="",$B$2="",$D$2=0),0,IF(BK$3&lt;0,0,N(INDEX('CURVA PREVISION'!$A$1:$KZ$3000,$C39,10+3*MIN(BK$3,$D$2-1)))))</f>
        <v/>
      </c>
      <c r="BL39" s="123">
        <f>IF(OR($C39="",$B$2="",$D$2=0),0,IF(BL$3&lt;0,0,N(INDEX('CURVA PREVISION'!$A$1:$KZ$3000,$C39,10+3*MIN(BL$3,$D$2-1)))))</f>
        <v/>
      </c>
      <c r="BM39" s="123">
        <f>IF(OR($C39="",$B$2="",$D$2=0),0,IF(BM$3&lt;0,0,N(INDEX('CURVA PREVISION'!$A$1:$KZ$3000,$C39,10+3*MIN(BM$3,$D$2-1)))))</f>
        <v/>
      </c>
      <c r="BN39" s="123">
        <f>IF(OR($C39="",$B$2="",$D$2=0),0,IF(BN$3&lt;0,0,N(INDEX('CURVA PREVISION'!$A$1:$KZ$3000,$C39,10+3*MIN(BN$3,$D$2-1)))))</f>
        <v/>
      </c>
      <c r="BO39" s="123">
        <f>IF(OR($C39="",$B$2="",$D$2=0),0,IF(BO$3&lt;0,0,N(INDEX('CURVA PREVISION'!$A$1:$KZ$3000,$C39,10+3*MIN(BO$3,$D$2-1)))))</f>
        <v/>
      </c>
      <c r="BP39" s="123">
        <f>IF(OR($C39="",$B$2="",$D$2=0),0,IF(BP$3&lt;0,0,N(INDEX('CURVA PREVISION'!$A$1:$KZ$3000,$C39,10+3*MIN(BP$3,$D$2-1)))))</f>
        <v/>
      </c>
      <c r="BQ39" s="123">
        <f>IF(OR($C39="",$B$2="",$D$2=0),0,IF(BQ$3&lt;0,0,N(INDEX('CURVA PREVISION'!$A$1:$KZ$3000,$C39,10+3*MIN(BQ$3,$D$2-1)))))</f>
        <v/>
      </c>
      <c r="BR39" s="123">
        <f>IF(OR($C39="",$B$2="",$D$2=0),0,IF(BR$3&lt;0,0,N(INDEX('CURVA PREVISION'!$A$1:$KZ$3000,$C39,10+3*MIN(BR$3,$D$2-1)))))</f>
        <v/>
      </c>
      <c r="BS39" s="123">
        <f>IF(OR($C39="",$B$2="",$D$2=0),0,IF(BS$3&lt;0,0,N(INDEX('CURVA PREVISION'!$A$1:$KZ$3000,$C39,10+3*MIN(BS$3,$D$2-1)))))</f>
        <v/>
      </c>
      <c r="BT39" s="123">
        <f>IF(OR($C39="",$B$2="",$D$2=0),0,IF(BT$3&lt;0,0,N(INDEX('CURVA PREVISION'!$A$1:$KZ$3000,$C39,10+3*MIN(BT$3,$D$2-1)))))</f>
        <v/>
      </c>
      <c r="BU39" s="123">
        <f>IF(OR($C39="",$B$2="",$D$2=0),0,IF(BU$3&lt;0,0,N(INDEX('CURVA PREVISION'!$A$1:$KZ$3000,$C39,10+3*MIN(BU$3,$D$2-1)))))</f>
        <v/>
      </c>
      <c r="BV39" s="123">
        <f>IF(OR($C39="",$B$2="",$D$2=0),0,IF(BV$3&lt;0,0,N(INDEX('CURVA PREVISION'!$A$1:$KZ$3000,$C39,10+3*MIN(BV$3,$D$2-1)))))</f>
        <v/>
      </c>
      <c r="BW39" s="123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70">
        <f>IFERROR(MATCH(A40,'CURVA PREVISION'!$B$1:$B$3000,0),"")</f>
        <v/>
      </c>
      <c r="D40" s="123">
        <f>IF(OR($C40="",$B$2="",$D$2=0),0,IF(D$3&lt;0,0,N(INDEX('CURVA PREVISION'!$A$1:$KZ$3000,$C40,10+3*MIN(D$3,$D$2-1)))))</f>
        <v/>
      </c>
      <c r="E40" s="123">
        <f>IF(OR($C40="",$B$2="",$D$2=0),0,IF(E$3&lt;0,0,N(INDEX('CURVA PREVISION'!$A$1:$KZ$3000,$C40,10+3*MIN(E$3,$D$2-1)))))</f>
        <v/>
      </c>
      <c r="F40" s="123">
        <f>IF(OR($C40="",$B$2="",$D$2=0),0,IF(F$3&lt;0,0,N(INDEX('CURVA PREVISION'!$A$1:$KZ$3000,$C40,10+3*MIN(F$3,$D$2-1)))))</f>
        <v/>
      </c>
      <c r="G40" s="123">
        <f>IF(OR($C40="",$B$2="",$D$2=0),0,IF(G$3&lt;0,0,N(INDEX('CURVA PREVISION'!$A$1:$KZ$3000,$C40,10+3*MIN(G$3,$D$2-1)))))</f>
        <v/>
      </c>
      <c r="H40" s="123">
        <f>IF(OR($C40="",$B$2="",$D$2=0),0,IF(H$3&lt;0,0,N(INDEX('CURVA PREVISION'!$A$1:$KZ$3000,$C40,10+3*MIN(H$3,$D$2-1)))))</f>
        <v/>
      </c>
      <c r="I40" s="123">
        <f>IF(OR($C40="",$B$2="",$D$2=0),0,IF(I$3&lt;0,0,N(INDEX('CURVA PREVISION'!$A$1:$KZ$3000,$C40,10+3*MIN(I$3,$D$2-1)))))</f>
        <v/>
      </c>
      <c r="J40" s="123">
        <f>IF(OR($C40="",$B$2="",$D$2=0),0,IF(J$3&lt;0,0,N(INDEX('CURVA PREVISION'!$A$1:$KZ$3000,$C40,10+3*MIN(J$3,$D$2-1)))))</f>
        <v/>
      </c>
      <c r="K40" s="123">
        <f>IF(OR($C40="",$B$2="",$D$2=0),0,IF(K$3&lt;0,0,N(INDEX('CURVA PREVISION'!$A$1:$KZ$3000,$C40,10+3*MIN(K$3,$D$2-1)))))</f>
        <v/>
      </c>
      <c r="L40" s="123">
        <f>IF(OR($C40="",$B$2="",$D$2=0),0,IF(L$3&lt;0,0,N(INDEX('CURVA PREVISION'!$A$1:$KZ$3000,$C40,10+3*MIN(L$3,$D$2-1)))))</f>
        <v/>
      </c>
      <c r="M40" s="123">
        <f>IF(OR($C40="",$B$2="",$D$2=0),0,IF(M$3&lt;0,0,N(INDEX('CURVA PREVISION'!$A$1:$KZ$3000,$C40,10+3*MIN(M$3,$D$2-1)))))</f>
        <v/>
      </c>
      <c r="N40" s="123">
        <f>IF(OR($C40="",$B$2="",$D$2=0),0,IF(N$3&lt;0,0,N(INDEX('CURVA PREVISION'!$A$1:$KZ$3000,$C40,10+3*MIN(N$3,$D$2-1)))))</f>
        <v/>
      </c>
      <c r="O40" s="123">
        <f>IF(OR($C40="",$B$2="",$D$2=0),0,IF(O$3&lt;0,0,N(INDEX('CURVA PREVISION'!$A$1:$KZ$3000,$C40,10+3*MIN(O$3,$D$2-1)))))</f>
        <v/>
      </c>
      <c r="P40" s="123">
        <f>IF(OR($C40="",$B$2="",$D$2=0),0,IF(P$3&lt;0,0,N(INDEX('CURVA PREVISION'!$A$1:$KZ$3000,$C40,10+3*MIN(P$3,$D$2-1)))))</f>
        <v/>
      </c>
      <c r="Q40" s="123">
        <f>IF(OR($C40="",$B$2="",$D$2=0),0,IF(Q$3&lt;0,0,N(INDEX('CURVA PREVISION'!$A$1:$KZ$3000,$C40,10+3*MIN(Q$3,$D$2-1)))))</f>
        <v/>
      </c>
      <c r="R40" s="123">
        <f>IF(OR($C40="",$B$2="",$D$2=0),0,IF(R$3&lt;0,0,N(INDEX('CURVA PREVISION'!$A$1:$KZ$3000,$C40,10+3*MIN(R$3,$D$2-1)))))</f>
        <v/>
      </c>
      <c r="S40" s="123">
        <f>IF(OR($C40="",$B$2="",$D$2=0),0,IF(S$3&lt;0,0,N(INDEX('CURVA PREVISION'!$A$1:$KZ$3000,$C40,10+3*MIN(S$3,$D$2-1)))))</f>
        <v/>
      </c>
      <c r="T40" s="123">
        <f>IF(OR($C40="",$B$2="",$D$2=0),0,IF(T$3&lt;0,0,N(INDEX('CURVA PREVISION'!$A$1:$KZ$3000,$C40,10+3*MIN(T$3,$D$2-1)))))</f>
        <v/>
      </c>
      <c r="U40" s="123">
        <f>IF(OR($C40="",$B$2="",$D$2=0),0,IF(U$3&lt;0,0,N(INDEX('CURVA PREVISION'!$A$1:$KZ$3000,$C40,10+3*MIN(U$3,$D$2-1)))))</f>
        <v/>
      </c>
      <c r="V40" s="123">
        <f>IF(OR($C40="",$B$2="",$D$2=0),0,IF(V$3&lt;0,0,N(INDEX('CURVA PREVISION'!$A$1:$KZ$3000,$C40,10+3*MIN(V$3,$D$2-1)))))</f>
        <v/>
      </c>
      <c r="W40" s="123">
        <f>IF(OR($C40="",$B$2="",$D$2=0),0,IF(W$3&lt;0,0,N(INDEX('CURVA PREVISION'!$A$1:$KZ$3000,$C40,10+3*MIN(W$3,$D$2-1)))))</f>
        <v/>
      </c>
      <c r="X40" s="123">
        <f>IF(OR($C40="",$B$2="",$D$2=0),0,IF(X$3&lt;0,0,N(INDEX('CURVA PREVISION'!$A$1:$KZ$3000,$C40,10+3*MIN(X$3,$D$2-1)))))</f>
        <v/>
      </c>
      <c r="Y40" s="123">
        <f>IF(OR($C40="",$B$2="",$D$2=0),0,IF(Y$3&lt;0,0,N(INDEX('CURVA PREVISION'!$A$1:$KZ$3000,$C40,10+3*MIN(Y$3,$D$2-1)))))</f>
        <v/>
      </c>
      <c r="Z40" s="123">
        <f>IF(OR($C40="",$B$2="",$D$2=0),0,IF(Z$3&lt;0,0,N(INDEX('CURVA PREVISION'!$A$1:$KZ$3000,$C40,10+3*MIN(Z$3,$D$2-1)))))</f>
        <v/>
      </c>
      <c r="AA40" s="123">
        <f>IF(OR($C40="",$B$2="",$D$2=0),0,IF(AA$3&lt;0,0,N(INDEX('CURVA PREVISION'!$A$1:$KZ$3000,$C40,10+3*MIN(AA$3,$D$2-1)))))</f>
        <v/>
      </c>
      <c r="AB40" s="123">
        <f>IF(OR($C40="",$B$2="",$D$2=0),0,IF(AB$3&lt;0,0,N(INDEX('CURVA PREVISION'!$A$1:$KZ$3000,$C40,10+3*MIN(AB$3,$D$2-1)))))</f>
        <v/>
      </c>
      <c r="AC40" s="123">
        <f>IF(OR($C40="",$B$2="",$D$2=0),0,IF(AC$3&lt;0,0,N(INDEX('CURVA PREVISION'!$A$1:$KZ$3000,$C40,10+3*MIN(AC$3,$D$2-1)))))</f>
        <v/>
      </c>
      <c r="AD40" s="123">
        <f>IF(OR($C40="",$B$2="",$D$2=0),0,IF(AD$3&lt;0,0,N(INDEX('CURVA PREVISION'!$A$1:$KZ$3000,$C40,10+3*MIN(AD$3,$D$2-1)))))</f>
        <v/>
      </c>
      <c r="AE40" s="123">
        <f>IF(OR($C40="",$B$2="",$D$2=0),0,IF(AE$3&lt;0,0,N(INDEX('CURVA PREVISION'!$A$1:$KZ$3000,$C40,10+3*MIN(AE$3,$D$2-1)))))</f>
        <v/>
      </c>
      <c r="AF40" s="123">
        <f>IF(OR($C40="",$B$2="",$D$2=0),0,IF(AF$3&lt;0,0,N(INDEX('CURVA PREVISION'!$A$1:$KZ$3000,$C40,10+3*MIN(AF$3,$D$2-1)))))</f>
        <v/>
      </c>
      <c r="AG40" s="123">
        <f>IF(OR($C40="",$B$2="",$D$2=0),0,IF(AG$3&lt;0,0,N(INDEX('CURVA PREVISION'!$A$1:$KZ$3000,$C40,10+3*MIN(AG$3,$D$2-1)))))</f>
        <v/>
      </c>
      <c r="AH40" s="123">
        <f>IF(OR($C40="",$B$2="",$D$2=0),0,IF(AH$3&lt;0,0,N(INDEX('CURVA PREVISION'!$A$1:$KZ$3000,$C40,10+3*MIN(AH$3,$D$2-1)))))</f>
        <v/>
      </c>
      <c r="AI40" s="123">
        <f>IF(OR($C40="",$B$2="",$D$2=0),0,IF(AI$3&lt;0,0,N(INDEX('CURVA PREVISION'!$A$1:$KZ$3000,$C40,10+3*MIN(AI$3,$D$2-1)))))</f>
        <v/>
      </c>
      <c r="AJ40" s="123">
        <f>IF(OR($C40="",$B$2="",$D$2=0),0,IF(AJ$3&lt;0,0,N(INDEX('CURVA PREVISION'!$A$1:$KZ$3000,$C40,10+3*MIN(AJ$3,$D$2-1)))))</f>
        <v/>
      </c>
      <c r="AK40" s="123">
        <f>IF(OR($C40="",$B$2="",$D$2=0),0,IF(AK$3&lt;0,0,N(INDEX('CURVA PREVISION'!$A$1:$KZ$3000,$C40,10+3*MIN(AK$3,$D$2-1)))))</f>
        <v/>
      </c>
      <c r="AL40" s="123">
        <f>IF(OR($C40="",$B$2="",$D$2=0),0,IF(AL$3&lt;0,0,N(INDEX('CURVA PREVISION'!$A$1:$KZ$3000,$C40,10+3*MIN(AL$3,$D$2-1)))))</f>
        <v/>
      </c>
      <c r="AM40" s="123">
        <f>IF(OR($C40="",$B$2="",$D$2=0),0,IF(AM$3&lt;0,0,N(INDEX('CURVA PREVISION'!$A$1:$KZ$3000,$C40,10+3*MIN(AM$3,$D$2-1)))))</f>
        <v/>
      </c>
      <c r="AN40" s="123">
        <f>IF(OR($C40="",$B$2="",$D$2=0),0,IF(AN$3&lt;0,0,N(INDEX('CURVA PREVISION'!$A$1:$KZ$3000,$C40,10+3*MIN(AN$3,$D$2-1)))))</f>
        <v/>
      </c>
      <c r="AO40" s="123">
        <f>IF(OR($C40="",$B$2="",$D$2=0),0,IF(AO$3&lt;0,0,N(INDEX('CURVA PREVISION'!$A$1:$KZ$3000,$C40,10+3*MIN(AO$3,$D$2-1)))))</f>
        <v/>
      </c>
      <c r="AP40" s="123">
        <f>IF(OR($C40="",$B$2="",$D$2=0),0,IF(AP$3&lt;0,0,N(INDEX('CURVA PREVISION'!$A$1:$KZ$3000,$C40,10+3*MIN(AP$3,$D$2-1)))))</f>
        <v/>
      </c>
      <c r="AQ40" s="123">
        <f>IF(OR($C40="",$B$2="",$D$2=0),0,IF(AQ$3&lt;0,0,N(INDEX('CURVA PREVISION'!$A$1:$KZ$3000,$C40,10+3*MIN(AQ$3,$D$2-1)))))</f>
        <v/>
      </c>
      <c r="AR40" s="123">
        <f>IF(OR($C40="",$B$2="",$D$2=0),0,IF(AR$3&lt;0,0,N(INDEX('CURVA PREVISION'!$A$1:$KZ$3000,$C40,10+3*MIN(AR$3,$D$2-1)))))</f>
        <v/>
      </c>
      <c r="AS40" s="123">
        <f>IF(OR($C40="",$B$2="",$D$2=0),0,IF(AS$3&lt;0,0,N(INDEX('CURVA PREVISION'!$A$1:$KZ$3000,$C40,10+3*MIN(AS$3,$D$2-1)))))</f>
        <v/>
      </c>
      <c r="AT40" s="123">
        <f>IF(OR($C40="",$B$2="",$D$2=0),0,IF(AT$3&lt;0,0,N(INDEX('CURVA PREVISION'!$A$1:$KZ$3000,$C40,10+3*MIN(AT$3,$D$2-1)))))</f>
        <v/>
      </c>
      <c r="AU40" s="123">
        <f>IF(OR($C40="",$B$2="",$D$2=0),0,IF(AU$3&lt;0,0,N(INDEX('CURVA PREVISION'!$A$1:$KZ$3000,$C40,10+3*MIN(AU$3,$D$2-1)))))</f>
        <v/>
      </c>
      <c r="AV40" s="123">
        <f>IF(OR($C40="",$B$2="",$D$2=0),0,IF(AV$3&lt;0,0,N(INDEX('CURVA PREVISION'!$A$1:$KZ$3000,$C40,10+3*MIN(AV$3,$D$2-1)))))</f>
        <v/>
      </c>
      <c r="AW40" s="123">
        <f>IF(OR($C40="",$B$2="",$D$2=0),0,IF(AW$3&lt;0,0,N(INDEX('CURVA PREVISION'!$A$1:$KZ$3000,$C40,10+3*MIN(AW$3,$D$2-1)))))</f>
        <v/>
      </c>
      <c r="AX40" s="123">
        <f>IF(OR($C40="",$B$2="",$D$2=0),0,IF(AX$3&lt;0,0,N(INDEX('CURVA PREVISION'!$A$1:$KZ$3000,$C40,10+3*MIN(AX$3,$D$2-1)))))</f>
        <v/>
      </c>
      <c r="AY40" s="123">
        <f>IF(OR($C40="",$B$2="",$D$2=0),0,IF(AY$3&lt;0,0,N(INDEX('CURVA PREVISION'!$A$1:$KZ$3000,$C40,10+3*MIN(AY$3,$D$2-1)))))</f>
        <v/>
      </c>
      <c r="AZ40" s="123">
        <f>IF(OR($C40="",$B$2="",$D$2=0),0,IF(AZ$3&lt;0,0,N(INDEX('CURVA PREVISION'!$A$1:$KZ$3000,$C40,10+3*MIN(AZ$3,$D$2-1)))))</f>
        <v/>
      </c>
      <c r="BA40" s="123">
        <f>IF(OR($C40="",$B$2="",$D$2=0),0,IF(BA$3&lt;0,0,N(INDEX('CURVA PREVISION'!$A$1:$KZ$3000,$C40,10+3*MIN(BA$3,$D$2-1)))))</f>
        <v/>
      </c>
      <c r="BB40" s="123">
        <f>IF(OR($C40="",$B$2="",$D$2=0),0,IF(BB$3&lt;0,0,N(INDEX('CURVA PREVISION'!$A$1:$KZ$3000,$C40,10+3*MIN(BB$3,$D$2-1)))))</f>
        <v/>
      </c>
      <c r="BC40" s="123">
        <f>IF(OR($C40="",$B$2="",$D$2=0),0,IF(BC$3&lt;0,0,N(INDEX('CURVA PREVISION'!$A$1:$KZ$3000,$C40,10+3*MIN(BC$3,$D$2-1)))))</f>
        <v/>
      </c>
      <c r="BD40" s="123">
        <f>IF(OR($C40="",$B$2="",$D$2=0),0,IF(BD$3&lt;0,0,N(INDEX('CURVA PREVISION'!$A$1:$KZ$3000,$C40,10+3*MIN(BD$3,$D$2-1)))))</f>
        <v/>
      </c>
      <c r="BE40" s="123">
        <f>IF(OR($C40="",$B$2="",$D$2=0),0,IF(BE$3&lt;0,0,N(INDEX('CURVA PREVISION'!$A$1:$KZ$3000,$C40,10+3*MIN(BE$3,$D$2-1)))))</f>
        <v/>
      </c>
      <c r="BF40" s="123">
        <f>IF(OR($C40="",$B$2="",$D$2=0),0,IF(BF$3&lt;0,0,N(INDEX('CURVA PREVISION'!$A$1:$KZ$3000,$C40,10+3*MIN(BF$3,$D$2-1)))))</f>
        <v/>
      </c>
      <c r="BG40" s="123">
        <f>IF(OR($C40="",$B$2="",$D$2=0),0,IF(BG$3&lt;0,0,N(INDEX('CURVA PREVISION'!$A$1:$KZ$3000,$C40,10+3*MIN(BG$3,$D$2-1)))))</f>
        <v/>
      </c>
      <c r="BH40" s="123">
        <f>IF(OR($C40="",$B$2="",$D$2=0),0,IF(BH$3&lt;0,0,N(INDEX('CURVA PREVISION'!$A$1:$KZ$3000,$C40,10+3*MIN(BH$3,$D$2-1)))))</f>
        <v/>
      </c>
      <c r="BI40" s="123">
        <f>IF(OR($C40="",$B$2="",$D$2=0),0,IF(BI$3&lt;0,0,N(INDEX('CURVA PREVISION'!$A$1:$KZ$3000,$C40,10+3*MIN(BI$3,$D$2-1)))))</f>
        <v/>
      </c>
      <c r="BJ40" s="123">
        <f>IF(OR($C40="",$B$2="",$D$2=0),0,IF(BJ$3&lt;0,0,N(INDEX('CURVA PREVISION'!$A$1:$KZ$3000,$C40,10+3*MIN(BJ$3,$D$2-1)))))</f>
        <v/>
      </c>
      <c r="BK40" s="123">
        <f>IF(OR($C40="",$B$2="",$D$2=0),0,IF(BK$3&lt;0,0,N(INDEX('CURVA PREVISION'!$A$1:$KZ$3000,$C40,10+3*MIN(BK$3,$D$2-1)))))</f>
        <v/>
      </c>
      <c r="BL40" s="123">
        <f>IF(OR($C40="",$B$2="",$D$2=0),0,IF(BL$3&lt;0,0,N(INDEX('CURVA PREVISION'!$A$1:$KZ$3000,$C40,10+3*MIN(BL$3,$D$2-1)))))</f>
        <v/>
      </c>
      <c r="BM40" s="123">
        <f>IF(OR($C40="",$B$2="",$D$2=0),0,IF(BM$3&lt;0,0,N(INDEX('CURVA PREVISION'!$A$1:$KZ$3000,$C40,10+3*MIN(BM$3,$D$2-1)))))</f>
        <v/>
      </c>
      <c r="BN40" s="123">
        <f>IF(OR($C40="",$B$2="",$D$2=0),0,IF(BN$3&lt;0,0,N(INDEX('CURVA PREVISION'!$A$1:$KZ$3000,$C40,10+3*MIN(BN$3,$D$2-1)))))</f>
        <v/>
      </c>
      <c r="BO40" s="123">
        <f>IF(OR($C40="",$B$2="",$D$2=0),0,IF(BO$3&lt;0,0,N(INDEX('CURVA PREVISION'!$A$1:$KZ$3000,$C40,10+3*MIN(BO$3,$D$2-1)))))</f>
        <v/>
      </c>
      <c r="BP40" s="123">
        <f>IF(OR($C40="",$B$2="",$D$2=0),0,IF(BP$3&lt;0,0,N(INDEX('CURVA PREVISION'!$A$1:$KZ$3000,$C40,10+3*MIN(BP$3,$D$2-1)))))</f>
        <v/>
      </c>
      <c r="BQ40" s="123">
        <f>IF(OR($C40="",$B$2="",$D$2=0),0,IF(BQ$3&lt;0,0,N(INDEX('CURVA PREVISION'!$A$1:$KZ$3000,$C40,10+3*MIN(BQ$3,$D$2-1)))))</f>
        <v/>
      </c>
      <c r="BR40" s="123">
        <f>IF(OR($C40="",$B$2="",$D$2=0),0,IF(BR$3&lt;0,0,N(INDEX('CURVA PREVISION'!$A$1:$KZ$3000,$C40,10+3*MIN(BR$3,$D$2-1)))))</f>
        <v/>
      </c>
      <c r="BS40" s="123">
        <f>IF(OR($C40="",$B$2="",$D$2=0),0,IF(BS$3&lt;0,0,N(INDEX('CURVA PREVISION'!$A$1:$KZ$3000,$C40,10+3*MIN(BS$3,$D$2-1)))))</f>
        <v/>
      </c>
      <c r="BT40" s="123">
        <f>IF(OR($C40="",$B$2="",$D$2=0),0,IF(BT$3&lt;0,0,N(INDEX('CURVA PREVISION'!$A$1:$KZ$3000,$C40,10+3*MIN(BT$3,$D$2-1)))))</f>
        <v/>
      </c>
      <c r="BU40" s="123">
        <f>IF(OR($C40="",$B$2="",$D$2=0),0,IF(BU$3&lt;0,0,N(INDEX('CURVA PREVISION'!$A$1:$KZ$3000,$C40,10+3*MIN(BU$3,$D$2-1)))))</f>
        <v/>
      </c>
      <c r="BV40" s="123">
        <f>IF(OR($C40="",$B$2="",$D$2=0),0,IF(BV$3&lt;0,0,N(INDEX('CURVA PREVISION'!$A$1:$KZ$3000,$C40,10+3*MIN(BV$3,$D$2-1)))))</f>
        <v/>
      </c>
      <c r="BW40" s="123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70">
        <f>IFERROR(MATCH(A41,'CURVA PREVISION'!$B$1:$B$3000,0),"")</f>
        <v/>
      </c>
      <c r="D41" s="123">
        <f>IF(OR($C41="",$B$2="",$D$2=0),0,IF(D$3&lt;0,0,N(INDEX('CURVA PREVISION'!$A$1:$KZ$3000,$C41,10+3*MIN(D$3,$D$2-1)))))</f>
        <v/>
      </c>
      <c r="E41" s="123">
        <f>IF(OR($C41="",$B$2="",$D$2=0),0,IF(E$3&lt;0,0,N(INDEX('CURVA PREVISION'!$A$1:$KZ$3000,$C41,10+3*MIN(E$3,$D$2-1)))))</f>
        <v/>
      </c>
      <c r="F41" s="123">
        <f>IF(OR($C41="",$B$2="",$D$2=0),0,IF(F$3&lt;0,0,N(INDEX('CURVA PREVISION'!$A$1:$KZ$3000,$C41,10+3*MIN(F$3,$D$2-1)))))</f>
        <v/>
      </c>
      <c r="G41" s="123">
        <f>IF(OR($C41="",$B$2="",$D$2=0),0,IF(G$3&lt;0,0,N(INDEX('CURVA PREVISION'!$A$1:$KZ$3000,$C41,10+3*MIN(G$3,$D$2-1)))))</f>
        <v/>
      </c>
      <c r="H41" s="123">
        <f>IF(OR($C41="",$B$2="",$D$2=0),0,IF(H$3&lt;0,0,N(INDEX('CURVA PREVISION'!$A$1:$KZ$3000,$C41,10+3*MIN(H$3,$D$2-1)))))</f>
        <v/>
      </c>
      <c r="I41" s="123">
        <f>IF(OR($C41="",$B$2="",$D$2=0),0,IF(I$3&lt;0,0,N(INDEX('CURVA PREVISION'!$A$1:$KZ$3000,$C41,10+3*MIN(I$3,$D$2-1)))))</f>
        <v/>
      </c>
      <c r="J41" s="123">
        <f>IF(OR($C41="",$B$2="",$D$2=0),0,IF(J$3&lt;0,0,N(INDEX('CURVA PREVISION'!$A$1:$KZ$3000,$C41,10+3*MIN(J$3,$D$2-1)))))</f>
        <v/>
      </c>
      <c r="K41" s="123">
        <f>IF(OR($C41="",$B$2="",$D$2=0),0,IF(K$3&lt;0,0,N(INDEX('CURVA PREVISION'!$A$1:$KZ$3000,$C41,10+3*MIN(K$3,$D$2-1)))))</f>
        <v/>
      </c>
      <c r="L41" s="123">
        <f>IF(OR($C41="",$B$2="",$D$2=0),0,IF(L$3&lt;0,0,N(INDEX('CURVA PREVISION'!$A$1:$KZ$3000,$C41,10+3*MIN(L$3,$D$2-1)))))</f>
        <v/>
      </c>
      <c r="M41" s="123">
        <f>IF(OR($C41="",$B$2="",$D$2=0),0,IF(M$3&lt;0,0,N(INDEX('CURVA PREVISION'!$A$1:$KZ$3000,$C41,10+3*MIN(M$3,$D$2-1)))))</f>
        <v/>
      </c>
      <c r="N41" s="123">
        <f>IF(OR($C41="",$B$2="",$D$2=0),0,IF(N$3&lt;0,0,N(INDEX('CURVA PREVISION'!$A$1:$KZ$3000,$C41,10+3*MIN(N$3,$D$2-1)))))</f>
        <v/>
      </c>
      <c r="O41" s="123">
        <f>IF(OR($C41="",$B$2="",$D$2=0),0,IF(O$3&lt;0,0,N(INDEX('CURVA PREVISION'!$A$1:$KZ$3000,$C41,10+3*MIN(O$3,$D$2-1)))))</f>
        <v/>
      </c>
      <c r="P41" s="123">
        <f>IF(OR($C41="",$B$2="",$D$2=0),0,IF(P$3&lt;0,0,N(INDEX('CURVA PREVISION'!$A$1:$KZ$3000,$C41,10+3*MIN(P$3,$D$2-1)))))</f>
        <v/>
      </c>
      <c r="Q41" s="123">
        <f>IF(OR($C41="",$B$2="",$D$2=0),0,IF(Q$3&lt;0,0,N(INDEX('CURVA PREVISION'!$A$1:$KZ$3000,$C41,10+3*MIN(Q$3,$D$2-1)))))</f>
        <v/>
      </c>
      <c r="R41" s="123">
        <f>IF(OR($C41="",$B$2="",$D$2=0),0,IF(R$3&lt;0,0,N(INDEX('CURVA PREVISION'!$A$1:$KZ$3000,$C41,10+3*MIN(R$3,$D$2-1)))))</f>
        <v/>
      </c>
      <c r="S41" s="123">
        <f>IF(OR($C41="",$B$2="",$D$2=0),0,IF(S$3&lt;0,0,N(INDEX('CURVA PREVISION'!$A$1:$KZ$3000,$C41,10+3*MIN(S$3,$D$2-1)))))</f>
        <v/>
      </c>
      <c r="T41" s="123">
        <f>IF(OR($C41="",$B$2="",$D$2=0),0,IF(T$3&lt;0,0,N(INDEX('CURVA PREVISION'!$A$1:$KZ$3000,$C41,10+3*MIN(T$3,$D$2-1)))))</f>
        <v/>
      </c>
      <c r="U41" s="123">
        <f>IF(OR($C41="",$B$2="",$D$2=0),0,IF(U$3&lt;0,0,N(INDEX('CURVA PREVISION'!$A$1:$KZ$3000,$C41,10+3*MIN(U$3,$D$2-1)))))</f>
        <v/>
      </c>
      <c r="V41" s="123">
        <f>IF(OR($C41="",$B$2="",$D$2=0),0,IF(V$3&lt;0,0,N(INDEX('CURVA PREVISION'!$A$1:$KZ$3000,$C41,10+3*MIN(V$3,$D$2-1)))))</f>
        <v/>
      </c>
      <c r="W41" s="123">
        <f>IF(OR($C41="",$B$2="",$D$2=0),0,IF(W$3&lt;0,0,N(INDEX('CURVA PREVISION'!$A$1:$KZ$3000,$C41,10+3*MIN(W$3,$D$2-1)))))</f>
        <v/>
      </c>
      <c r="X41" s="123">
        <f>IF(OR($C41="",$B$2="",$D$2=0),0,IF(X$3&lt;0,0,N(INDEX('CURVA PREVISION'!$A$1:$KZ$3000,$C41,10+3*MIN(X$3,$D$2-1)))))</f>
        <v/>
      </c>
      <c r="Y41" s="123">
        <f>IF(OR($C41="",$B$2="",$D$2=0),0,IF(Y$3&lt;0,0,N(INDEX('CURVA PREVISION'!$A$1:$KZ$3000,$C41,10+3*MIN(Y$3,$D$2-1)))))</f>
        <v/>
      </c>
      <c r="Z41" s="123">
        <f>IF(OR($C41="",$B$2="",$D$2=0),0,IF(Z$3&lt;0,0,N(INDEX('CURVA PREVISION'!$A$1:$KZ$3000,$C41,10+3*MIN(Z$3,$D$2-1)))))</f>
        <v/>
      </c>
      <c r="AA41" s="123">
        <f>IF(OR($C41="",$B$2="",$D$2=0),0,IF(AA$3&lt;0,0,N(INDEX('CURVA PREVISION'!$A$1:$KZ$3000,$C41,10+3*MIN(AA$3,$D$2-1)))))</f>
        <v/>
      </c>
      <c r="AB41" s="123">
        <f>IF(OR($C41="",$B$2="",$D$2=0),0,IF(AB$3&lt;0,0,N(INDEX('CURVA PREVISION'!$A$1:$KZ$3000,$C41,10+3*MIN(AB$3,$D$2-1)))))</f>
        <v/>
      </c>
      <c r="AC41" s="123">
        <f>IF(OR($C41="",$B$2="",$D$2=0),0,IF(AC$3&lt;0,0,N(INDEX('CURVA PREVISION'!$A$1:$KZ$3000,$C41,10+3*MIN(AC$3,$D$2-1)))))</f>
        <v/>
      </c>
      <c r="AD41" s="123">
        <f>IF(OR($C41="",$B$2="",$D$2=0),0,IF(AD$3&lt;0,0,N(INDEX('CURVA PREVISION'!$A$1:$KZ$3000,$C41,10+3*MIN(AD$3,$D$2-1)))))</f>
        <v/>
      </c>
      <c r="AE41" s="123">
        <f>IF(OR($C41="",$B$2="",$D$2=0),0,IF(AE$3&lt;0,0,N(INDEX('CURVA PREVISION'!$A$1:$KZ$3000,$C41,10+3*MIN(AE$3,$D$2-1)))))</f>
        <v/>
      </c>
      <c r="AF41" s="123">
        <f>IF(OR($C41="",$B$2="",$D$2=0),0,IF(AF$3&lt;0,0,N(INDEX('CURVA PREVISION'!$A$1:$KZ$3000,$C41,10+3*MIN(AF$3,$D$2-1)))))</f>
        <v/>
      </c>
      <c r="AG41" s="123">
        <f>IF(OR($C41="",$B$2="",$D$2=0),0,IF(AG$3&lt;0,0,N(INDEX('CURVA PREVISION'!$A$1:$KZ$3000,$C41,10+3*MIN(AG$3,$D$2-1)))))</f>
        <v/>
      </c>
      <c r="AH41" s="123">
        <f>IF(OR($C41="",$B$2="",$D$2=0),0,IF(AH$3&lt;0,0,N(INDEX('CURVA PREVISION'!$A$1:$KZ$3000,$C41,10+3*MIN(AH$3,$D$2-1)))))</f>
        <v/>
      </c>
      <c r="AI41" s="123">
        <f>IF(OR($C41="",$B$2="",$D$2=0),0,IF(AI$3&lt;0,0,N(INDEX('CURVA PREVISION'!$A$1:$KZ$3000,$C41,10+3*MIN(AI$3,$D$2-1)))))</f>
        <v/>
      </c>
      <c r="AJ41" s="123">
        <f>IF(OR($C41="",$B$2="",$D$2=0),0,IF(AJ$3&lt;0,0,N(INDEX('CURVA PREVISION'!$A$1:$KZ$3000,$C41,10+3*MIN(AJ$3,$D$2-1)))))</f>
        <v/>
      </c>
      <c r="AK41" s="123">
        <f>IF(OR($C41="",$B$2="",$D$2=0),0,IF(AK$3&lt;0,0,N(INDEX('CURVA PREVISION'!$A$1:$KZ$3000,$C41,10+3*MIN(AK$3,$D$2-1)))))</f>
        <v/>
      </c>
      <c r="AL41" s="123">
        <f>IF(OR($C41="",$B$2="",$D$2=0),0,IF(AL$3&lt;0,0,N(INDEX('CURVA PREVISION'!$A$1:$KZ$3000,$C41,10+3*MIN(AL$3,$D$2-1)))))</f>
        <v/>
      </c>
      <c r="AM41" s="123">
        <f>IF(OR($C41="",$B$2="",$D$2=0),0,IF(AM$3&lt;0,0,N(INDEX('CURVA PREVISION'!$A$1:$KZ$3000,$C41,10+3*MIN(AM$3,$D$2-1)))))</f>
        <v/>
      </c>
      <c r="AN41" s="123">
        <f>IF(OR($C41="",$B$2="",$D$2=0),0,IF(AN$3&lt;0,0,N(INDEX('CURVA PREVISION'!$A$1:$KZ$3000,$C41,10+3*MIN(AN$3,$D$2-1)))))</f>
        <v/>
      </c>
      <c r="AO41" s="123">
        <f>IF(OR($C41="",$B$2="",$D$2=0),0,IF(AO$3&lt;0,0,N(INDEX('CURVA PREVISION'!$A$1:$KZ$3000,$C41,10+3*MIN(AO$3,$D$2-1)))))</f>
        <v/>
      </c>
      <c r="AP41" s="123">
        <f>IF(OR($C41="",$B$2="",$D$2=0),0,IF(AP$3&lt;0,0,N(INDEX('CURVA PREVISION'!$A$1:$KZ$3000,$C41,10+3*MIN(AP$3,$D$2-1)))))</f>
        <v/>
      </c>
      <c r="AQ41" s="123">
        <f>IF(OR($C41="",$B$2="",$D$2=0),0,IF(AQ$3&lt;0,0,N(INDEX('CURVA PREVISION'!$A$1:$KZ$3000,$C41,10+3*MIN(AQ$3,$D$2-1)))))</f>
        <v/>
      </c>
      <c r="AR41" s="123">
        <f>IF(OR($C41="",$B$2="",$D$2=0),0,IF(AR$3&lt;0,0,N(INDEX('CURVA PREVISION'!$A$1:$KZ$3000,$C41,10+3*MIN(AR$3,$D$2-1)))))</f>
        <v/>
      </c>
      <c r="AS41" s="123">
        <f>IF(OR($C41="",$B$2="",$D$2=0),0,IF(AS$3&lt;0,0,N(INDEX('CURVA PREVISION'!$A$1:$KZ$3000,$C41,10+3*MIN(AS$3,$D$2-1)))))</f>
        <v/>
      </c>
      <c r="AT41" s="123">
        <f>IF(OR($C41="",$B$2="",$D$2=0),0,IF(AT$3&lt;0,0,N(INDEX('CURVA PREVISION'!$A$1:$KZ$3000,$C41,10+3*MIN(AT$3,$D$2-1)))))</f>
        <v/>
      </c>
      <c r="AU41" s="123">
        <f>IF(OR($C41="",$B$2="",$D$2=0),0,IF(AU$3&lt;0,0,N(INDEX('CURVA PREVISION'!$A$1:$KZ$3000,$C41,10+3*MIN(AU$3,$D$2-1)))))</f>
        <v/>
      </c>
      <c r="AV41" s="123">
        <f>IF(OR($C41="",$B$2="",$D$2=0),0,IF(AV$3&lt;0,0,N(INDEX('CURVA PREVISION'!$A$1:$KZ$3000,$C41,10+3*MIN(AV$3,$D$2-1)))))</f>
        <v/>
      </c>
      <c r="AW41" s="123">
        <f>IF(OR($C41="",$B$2="",$D$2=0),0,IF(AW$3&lt;0,0,N(INDEX('CURVA PREVISION'!$A$1:$KZ$3000,$C41,10+3*MIN(AW$3,$D$2-1)))))</f>
        <v/>
      </c>
      <c r="AX41" s="123">
        <f>IF(OR($C41="",$B$2="",$D$2=0),0,IF(AX$3&lt;0,0,N(INDEX('CURVA PREVISION'!$A$1:$KZ$3000,$C41,10+3*MIN(AX$3,$D$2-1)))))</f>
        <v/>
      </c>
      <c r="AY41" s="123">
        <f>IF(OR($C41="",$B$2="",$D$2=0),0,IF(AY$3&lt;0,0,N(INDEX('CURVA PREVISION'!$A$1:$KZ$3000,$C41,10+3*MIN(AY$3,$D$2-1)))))</f>
        <v/>
      </c>
      <c r="AZ41" s="123">
        <f>IF(OR($C41="",$B$2="",$D$2=0),0,IF(AZ$3&lt;0,0,N(INDEX('CURVA PREVISION'!$A$1:$KZ$3000,$C41,10+3*MIN(AZ$3,$D$2-1)))))</f>
        <v/>
      </c>
      <c r="BA41" s="123">
        <f>IF(OR($C41="",$B$2="",$D$2=0),0,IF(BA$3&lt;0,0,N(INDEX('CURVA PREVISION'!$A$1:$KZ$3000,$C41,10+3*MIN(BA$3,$D$2-1)))))</f>
        <v/>
      </c>
      <c r="BB41" s="123">
        <f>IF(OR($C41="",$B$2="",$D$2=0),0,IF(BB$3&lt;0,0,N(INDEX('CURVA PREVISION'!$A$1:$KZ$3000,$C41,10+3*MIN(BB$3,$D$2-1)))))</f>
        <v/>
      </c>
      <c r="BC41" s="123">
        <f>IF(OR($C41="",$B$2="",$D$2=0),0,IF(BC$3&lt;0,0,N(INDEX('CURVA PREVISION'!$A$1:$KZ$3000,$C41,10+3*MIN(BC$3,$D$2-1)))))</f>
        <v/>
      </c>
      <c r="BD41" s="123">
        <f>IF(OR($C41="",$B$2="",$D$2=0),0,IF(BD$3&lt;0,0,N(INDEX('CURVA PREVISION'!$A$1:$KZ$3000,$C41,10+3*MIN(BD$3,$D$2-1)))))</f>
        <v/>
      </c>
      <c r="BE41" s="123">
        <f>IF(OR($C41="",$B$2="",$D$2=0),0,IF(BE$3&lt;0,0,N(INDEX('CURVA PREVISION'!$A$1:$KZ$3000,$C41,10+3*MIN(BE$3,$D$2-1)))))</f>
        <v/>
      </c>
      <c r="BF41" s="123">
        <f>IF(OR($C41="",$B$2="",$D$2=0),0,IF(BF$3&lt;0,0,N(INDEX('CURVA PREVISION'!$A$1:$KZ$3000,$C41,10+3*MIN(BF$3,$D$2-1)))))</f>
        <v/>
      </c>
      <c r="BG41" s="123">
        <f>IF(OR($C41="",$B$2="",$D$2=0),0,IF(BG$3&lt;0,0,N(INDEX('CURVA PREVISION'!$A$1:$KZ$3000,$C41,10+3*MIN(BG$3,$D$2-1)))))</f>
        <v/>
      </c>
      <c r="BH41" s="123">
        <f>IF(OR($C41="",$B$2="",$D$2=0),0,IF(BH$3&lt;0,0,N(INDEX('CURVA PREVISION'!$A$1:$KZ$3000,$C41,10+3*MIN(BH$3,$D$2-1)))))</f>
        <v/>
      </c>
      <c r="BI41" s="123">
        <f>IF(OR($C41="",$B$2="",$D$2=0),0,IF(BI$3&lt;0,0,N(INDEX('CURVA PREVISION'!$A$1:$KZ$3000,$C41,10+3*MIN(BI$3,$D$2-1)))))</f>
        <v/>
      </c>
      <c r="BJ41" s="123">
        <f>IF(OR($C41="",$B$2="",$D$2=0),0,IF(BJ$3&lt;0,0,N(INDEX('CURVA PREVISION'!$A$1:$KZ$3000,$C41,10+3*MIN(BJ$3,$D$2-1)))))</f>
        <v/>
      </c>
      <c r="BK41" s="123">
        <f>IF(OR($C41="",$B$2="",$D$2=0),0,IF(BK$3&lt;0,0,N(INDEX('CURVA PREVISION'!$A$1:$KZ$3000,$C41,10+3*MIN(BK$3,$D$2-1)))))</f>
        <v/>
      </c>
      <c r="BL41" s="123">
        <f>IF(OR($C41="",$B$2="",$D$2=0),0,IF(BL$3&lt;0,0,N(INDEX('CURVA PREVISION'!$A$1:$KZ$3000,$C41,10+3*MIN(BL$3,$D$2-1)))))</f>
        <v/>
      </c>
      <c r="BM41" s="123">
        <f>IF(OR($C41="",$B$2="",$D$2=0),0,IF(BM$3&lt;0,0,N(INDEX('CURVA PREVISION'!$A$1:$KZ$3000,$C41,10+3*MIN(BM$3,$D$2-1)))))</f>
        <v/>
      </c>
      <c r="BN41" s="123">
        <f>IF(OR($C41="",$B$2="",$D$2=0),0,IF(BN$3&lt;0,0,N(INDEX('CURVA PREVISION'!$A$1:$KZ$3000,$C41,10+3*MIN(BN$3,$D$2-1)))))</f>
        <v/>
      </c>
      <c r="BO41" s="123">
        <f>IF(OR($C41="",$B$2="",$D$2=0),0,IF(BO$3&lt;0,0,N(INDEX('CURVA PREVISION'!$A$1:$KZ$3000,$C41,10+3*MIN(BO$3,$D$2-1)))))</f>
        <v/>
      </c>
      <c r="BP41" s="123">
        <f>IF(OR($C41="",$B$2="",$D$2=0),0,IF(BP$3&lt;0,0,N(INDEX('CURVA PREVISION'!$A$1:$KZ$3000,$C41,10+3*MIN(BP$3,$D$2-1)))))</f>
        <v/>
      </c>
      <c r="BQ41" s="123">
        <f>IF(OR($C41="",$B$2="",$D$2=0),0,IF(BQ$3&lt;0,0,N(INDEX('CURVA PREVISION'!$A$1:$KZ$3000,$C41,10+3*MIN(BQ$3,$D$2-1)))))</f>
        <v/>
      </c>
      <c r="BR41" s="123">
        <f>IF(OR($C41="",$B$2="",$D$2=0),0,IF(BR$3&lt;0,0,N(INDEX('CURVA PREVISION'!$A$1:$KZ$3000,$C41,10+3*MIN(BR$3,$D$2-1)))))</f>
        <v/>
      </c>
      <c r="BS41" s="123">
        <f>IF(OR($C41="",$B$2="",$D$2=0),0,IF(BS$3&lt;0,0,N(INDEX('CURVA PREVISION'!$A$1:$KZ$3000,$C41,10+3*MIN(BS$3,$D$2-1)))))</f>
        <v/>
      </c>
      <c r="BT41" s="123">
        <f>IF(OR($C41="",$B$2="",$D$2=0),0,IF(BT$3&lt;0,0,N(INDEX('CURVA PREVISION'!$A$1:$KZ$3000,$C41,10+3*MIN(BT$3,$D$2-1)))))</f>
        <v/>
      </c>
      <c r="BU41" s="123">
        <f>IF(OR($C41="",$B$2="",$D$2=0),0,IF(BU$3&lt;0,0,N(INDEX('CURVA PREVISION'!$A$1:$KZ$3000,$C41,10+3*MIN(BU$3,$D$2-1)))))</f>
        <v/>
      </c>
      <c r="BV41" s="123">
        <f>IF(OR($C41="",$B$2="",$D$2=0),0,IF(BV$3&lt;0,0,N(INDEX('CURVA PREVISION'!$A$1:$KZ$3000,$C41,10+3*MIN(BV$3,$D$2-1)))))</f>
        <v/>
      </c>
      <c r="BW41" s="123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70">
        <f>IFERROR(MATCH(A42,'CURVA PREVISION'!$B$1:$B$3000,0),"")</f>
        <v/>
      </c>
      <c r="D42" s="123">
        <f>IF(OR($C42="",$B$2="",$D$2=0),0,IF(D$3&lt;0,0,N(INDEX('CURVA PREVISION'!$A$1:$KZ$3000,$C42,10+3*MIN(D$3,$D$2-1)))))</f>
        <v/>
      </c>
      <c r="E42" s="123">
        <f>IF(OR($C42="",$B$2="",$D$2=0),0,IF(E$3&lt;0,0,N(INDEX('CURVA PREVISION'!$A$1:$KZ$3000,$C42,10+3*MIN(E$3,$D$2-1)))))</f>
        <v/>
      </c>
      <c r="F42" s="123">
        <f>IF(OR($C42="",$B$2="",$D$2=0),0,IF(F$3&lt;0,0,N(INDEX('CURVA PREVISION'!$A$1:$KZ$3000,$C42,10+3*MIN(F$3,$D$2-1)))))</f>
        <v/>
      </c>
      <c r="G42" s="123">
        <f>IF(OR($C42="",$B$2="",$D$2=0),0,IF(G$3&lt;0,0,N(INDEX('CURVA PREVISION'!$A$1:$KZ$3000,$C42,10+3*MIN(G$3,$D$2-1)))))</f>
        <v/>
      </c>
      <c r="H42" s="123">
        <f>IF(OR($C42="",$B$2="",$D$2=0),0,IF(H$3&lt;0,0,N(INDEX('CURVA PREVISION'!$A$1:$KZ$3000,$C42,10+3*MIN(H$3,$D$2-1)))))</f>
        <v/>
      </c>
      <c r="I42" s="123">
        <f>IF(OR($C42="",$B$2="",$D$2=0),0,IF(I$3&lt;0,0,N(INDEX('CURVA PREVISION'!$A$1:$KZ$3000,$C42,10+3*MIN(I$3,$D$2-1)))))</f>
        <v/>
      </c>
      <c r="J42" s="123">
        <f>IF(OR($C42="",$B$2="",$D$2=0),0,IF(J$3&lt;0,0,N(INDEX('CURVA PREVISION'!$A$1:$KZ$3000,$C42,10+3*MIN(J$3,$D$2-1)))))</f>
        <v/>
      </c>
      <c r="K42" s="123">
        <f>IF(OR($C42="",$B$2="",$D$2=0),0,IF(K$3&lt;0,0,N(INDEX('CURVA PREVISION'!$A$1:$KZ$3000,$C42,10+3*MIN(K$3,$D$2-1)))))</f>
        <v/>
      </c>
      <c r="L42" s="123">
        <f>IF(OR($C42="",$B$2="",$D$2=0),0,IF(L$3&lt;0,0,N(INDEX('CURVA PREVISION'!$A$1:$KZ$3000,$C42,10+3*MIN(L$3,$D$2-1)))))</f>
        <v/>
      </c>
      <c r="M42" s="123">
        <f>IF(OR($C42="",$B$2="",$D$2=0),0,IF(M$3&lt;0,0,N(INDEX('CURVA PREVISION'!$A$1:$KZ$3000,$C42,10+3*MIN(M$3,$D$2-1)))))</f>
        <v/>
      </c>
      <c r="N42" s="123">
        <f>IF(OR($C42="",$B$2="",$D$2=0),0,IF(N$3&lt;0,0,N(INDEX('CURVA PREVISION'!$A$1:$KZ$3000,$C42,10+3*MIN(N$3,$D$2-1)))))</f>
        <v/>
      </c>
      <c r="O42" s="123">
        <f>IF(OR($C42="",$B$2="",$D$2=0),0,IF(O$3&lt;0,0,N(INDEX('CURVA PREVISION'!$A$1:$KZ$3000,$C42,10+3*MIN(O$3,$D$2-1)))))</f>
        <v/>
      </c>
      <c r="P42" s="123">
        <f>IF(OR($C42="",$B$2="",$D$2=0),0,IF(P$3&lt;0,0,N(INDEX('CURVA PREVISION'!$A$1:$KZ$3000,$C42,10+3*MIN(P$3,$D$2-1)))))</f>
        <v/>
      </c>
      <c r="Q42" s="123">
        <f>IF(OR($C42="",$B$2="",$D$2=0),0,IF(Q$3&lt;0,0,N(INDEX('CURVA PREVISION'!$A$1:$KZ$3000,$C42,10+3*MIN(Q$3,$D$2-1)))))</f>
        <v/>
      </c>
      <c r="R42" s="123">
        <f>IF(OR($C42="",$B$2="",$D$2=0),0,IF(R$3&lt;0,0,N(INDEX('CURVA PREVISION'!$A$1:$KZ$3000,$C42,10+3*MIN(R$3,$D$2-1)))))</f>
        <v/>
      </c>
      <c r="S42" s="123">
        <f>IF(OR($C42="",$B$2="",$D$2=0),0,IF(S$3&lt;0,0,N(INDEX('CURVA PREVISION'!$A$1:$KZ$3000,$C42,10+3*MIN(S$3,$D$2-1)))))</f>
        <v/>
      </c>
      <c r="T42" s="123">
        <f>IF(OR($C42="",$B$2="",$D$2=0),0,IF(T$3&lt;0,0,N(INDEX('CURVA PREVISION'!$A$1:$KZ$3000,$C42,10+3*MIN(T$3,$D$2-1)))))</f>
        <v/>
      </c>
      <c r="U42" s="123">
        <f>IF(OR($C42="",$B$2="",$D$2=0),0,IF(U$3&lt;0,0,N(INDEX('CURVA PREVISION'!$A$1:$KZ$3000,$C42,10+3*MIN(U$3,$D$2-1)))))</f>
        <v/>
      </c>
      <c r="V42" s="123">
        <f>IF(OR($C42="",$B$2="",$D$2=0),0,IF(V$3&lt;0,0,N(INDEX('CURVA PREVISION'!$A$1:$KZ$3000,$C42,10+3*MIN(V$3,$D$2-1)))))</f>
        <v/>
      </c>
      <c r="W42" s="123">
        <f>IF(OR($C42="",$B$2="",$D$2=0),0,IF(W$3&lt;0,0,N(INDEX('CURVA PREVISION'!$A$1:$KZ$3000,$C42,10+3*MIN(W$3,$D$2-1)))))</f>
        <v/>
      </c>
      <c r="X42" s="123">
        <f>IF(OR($C42="",$B$2="",$D$2=0),0,IF(X$3&lt;0,0,N(INDEX('CURVA PREVISION'!$A$1:$KZ$3000,$C42,10+3*MIN(X$3,$D$2-1)))))</f>
        <v/>
      </c>
      <c r="Y42" s="123">
        <f>IF(OR($C42="",$B$2="",$D$2=0),0,IF(Y$3&lt;0,0,N(INDEX('CURVA PREVISION'!$A$1:$KZ$3000,$C42,10+3*MIN(Y$3,$D$2-1)))))</f>
        <v/>
      </c>
      <c r="Z42" s="123">
        <f>IF(OR($C42="",$B$2="",$D$2=0),0,IF(Z$3&lt;0,0,N(INDEX('CURVA PREVISION'!$A$1:$KZ$3000,$C42,10+3*MIN(Z$3,$D$2-1)))))</f>
        <v/>
      </c>
      <c r="AA42" s="123">
        <f>IF(OR($C42="",$B$2="",$D$2=0),0,IF(AA$3&lt;0,0,N(INDEX('CURVA PREVISION'!$A$1:$KZ$3000,$C42,10+3*MIN(AA$3,$D$2-1)))))</f>
        <v/>
      </c>
      <c r="AB42" s="123">
        <f>IF(OR($C42="",$B$2="",$D$2=0),0,IF(AB$3&lt;0,0,N(INDEX('CURVA PREVISION'!$A$1:$KZ$3000,$C42,10+3*MIN(AB$3,$D$2-1)))))</f>
        <v/>
      </c>
      <c r="AC42" s="123">
        <f>IF(OR($C42="",$B$2="",$D$2=0),0,IF(AC$3&lt;0,0,N(INDEX('CURVA PREVISION'!$A$1:$KZ$3000,$C42,10+3*MIN(AC$3,$D$2-1)))))</f>
        <v/>
      </c>
      <c r="AD42" s="123">
        <f>IF(OR($C42="",$B$2="",$D$2=0),0,IF(AD$3&lt;0,0,N(INDEX('CURVA PREVISION'!$A$1:$KZ$3000,$C42,10+3*MIN(AD$3,$D$2-1)))))</f>
        <v/>
      </c>
      <c r="AE42" s="123">
        <f>IF(OR($C42="",$B$2="",$D$2=0),0,IF(AE$3&lt;0,0,N(INDEX('CURVA PREVISION'!$A$1:$KZ$3000,$C42,10+3*MIN(AE$3,$D$2-1)))))</f>
        <v/>
      </c>
      <c r="AF42" s="123">
        <f>IF(OR($C42="",$B$2="",$D$2=0),0,IF(AF$3&lt;0,0,N(INDEX('CURVA PREVISION'!$A$1:$KZ$3000,$C42,10+3*MIN(AF$3,$D$2-1)))))</f>
        <v/>
      </c>
      <c r="AG42" s="123">
        <f>IF(OR($C42="",$B$2="",$D$2=0),0,IF(AG$3&lt;0,0,N(INDEX('CURVA PREVISION'!$A$1:$KZ$3000,$C42,10+3*MIN(AG$3,$D$2-1)))))</f>
        <v/>
      </c>
      <c r="AH42" s="123">
        <f>IF(OR($C42="",$B$2="",$D$2=0),0,IF(AH$3&lt;0,0,N(INDEX('CURVA PREVISION'!$A$1:$KZ$3000,$C42,10+3*MIN(AH$3,$D$2-1)))))</f>
        <v/>
      </c>
      <c r="AI42" s="123">
        <f>IF(OR($C42="",$B$2="",$D$2=0),0,IF(AI$3&lt;0,0,N(INDEX('CURVA PREVISION'!$A$1:$KZ$3000,$C42,10+3*MIN(AI$3,$D$2-1)))))</f>
        <v/>
      </c>
      <c r="AJ42" s="123">
        <f>IF(OR($C42="",$B$2="",$D$2=0),0,IF(AJ$3&lt;0,0,N(INDEX('CURVA PREVISION'!$A$1:$KZ$3000,$C42,10+3*MIN(AJ$3,$D$2-1)))))</f>
        <v/>
      </c>
      <c r="AK42" s="123">
        <f>IF(OR($C42="",$B$2="",$D$2=0),0,IF(AK$3&lt;0,0,N(INDEX('CURVA PREVISION'!$A$1:$KZ$3000,$C42,10+3*MIN(AK$3,$D$2-1)))))</f>
        <v/>
      </c>
      <c r="AL42" s="123">
        <f>IF(OR($C42="",$B$2="",$D$2=0),0,IF(AL$3&lt;0,0,N(INDEX('CURVA PREVISION'!$A$1:$KZ$3000,$C42,10+3*MIN(AL$3,$D$2-1)))))</f>
        <v/>
      </c>
      <c r="AM42" s="123">
        <f>IF(OR($C42="",$B$2="",$D$2=0),0,IF(AM$3&lt;0,0,N(INDEX('CURVA PREVISION'!$A$1:$KZ$3000,$C42,10+3*MIN(AM$3,$D$2-1)))))</f>
        <v/>
      </c>
      <c r="AN42" s="123">
        <f>IF(OR($C42="",$B$2="",$D$2=0),0,IF(AN$3&lt;0,0,N(INDEX('CURVA PREVISION'!$A$1:$KZ$3000,$C42,10+3*MIN(AN$3,$D$2-1)))))</f>
        <v/>
      </c>
      <c r="AO42" s="123">
        <f>IF(OR($C42="",$B$2="",$D$2=0),0,IF(AO$3&lt;0,0,N(INDEX('CURVA PREVISION'!$A$1:$KZ$3000,$C42,10+3*MIN(AO$3,$D$2-1)))))</f>
        <v/>
      </c>
      <c r="AP42" s="123">
        <f>IF(OR($C42="",$B$2="",$D$2=0),0,IF(AP$3&lt;0,0,N(INDEX('CURVA PREVISION'!$A$1:$KZ$3000,$C42,10+3*MIN(AP$3,$D$2-1)))))</f>
        <v/>
      </c>
      <c r="AQ42" s="123">
        <f>IF(OR($C42="",$B$2="",$D$2=0),0,IF(AQ$3&lt;0,0,N(INDEX('CURVA PREVISION'!$A$1:$KZ$3000,$C42,10+3*MIN(AQ$3,$D$2-1)))))</f>
        <v/>
      </c>
      <c r="AR42" s="123">
        <f>IF(OR($C42="",$B$2="",$D$2=0),0,IF(AR$3&lt;0,0,N(INDEX('CURVA PREVISION'!$A$1:$KZ$3000,$C42,10+3*MIN(AR$3,$D$2-1)))))</f>
        <v/>
      </c>
      <c r="AS42" s="123">
        <f>IF(OR($C42="",$B$2="",$D$2=0),0,IF(AS$3&lt;0,0,N(INDEX('CURVA PREVISION'!$A$1:$KZ$3000,$C42,10+3*MIN(AS$3,$D$2-1)))))</f>
        <v/>
      </c>
      <c r="AT42" s="123">
        <f>IF(OR($C42="",$B$2="",$D$2=0),0,IF(AT$3&lt;0,0,N(INDEX('CURVA PREVISION'!$A$1:$KZ$3000,$C42,10+3*MIN(AT$3,$D$2-1)))))</f>
        <v/>
      </c>
      <c r="AU42" s="123">
        <f>IF(OR($C42="",$B$2="",$D$2=0),0,IF(AU$3&lt;0,0,N(INDEX('CURVA PREVISION'!$A$1:$KZ$3000,$C42,10+3*MIN(AU$3,$D$2-1)))))</f>
        <v/>
      </c>
      <c r="AV42" s="123">
        <f>IF(OR($C42="",$B$2="",$D$2=0),0,IF(AV$3&lt;0,0,N(INDEX('CURVA PREVISION'!$A$1:$KZ$3000,$C42,10+3*MIN(AV$3,$D$2-1)))))</f>
        <v/>
      </c>
      <c r="AW42" s="123">
        <f>IF(OR($C42="",$B$2="",$D$2=0),0,IF(AW$3&lt;0,0,N(INDEX('CURVA PREVISION'!$A$1:$KZ$3000,$C42,10+3*MIN(AW$3,$D$2-1)))))</f>
        <v/>
      </c>
      <c r="AX42" s="123">
        <f>IF(OR($C42="",$B$2="",$D$2=0),0,IF(AX$3&lt;0,0,N(INDEX('CURVA PREVISION'!$A$1:$KZ$3000,$C42,10+3*MIN(AX$3,$D$2-1)))))</f>
        <v/>
      </c>
      <c r="AY42" s="123">
        <f>IF(OR($C42="",$B$2="",$D$2=0),0,IF(AY$3&lt;0,0,N(INDEX('CURVA PREVISION'!$A$1:$KZ$3000,$C42,10+3*MIN(AY$3,$D$2-1)))))</f>
        <v/>
      </c>
      <c r="AZ42" s="123">
        <f>IF(OR($C42="",$B$2="",$D$2=0),0,IF(AZ$3&lt;0,0,N(INDEX('CURVA PREVISION'!$A$1:$KZ$3000,$C42,10+3*MIN(AZ$3,$D$2-1)))))</f>
        <v/>
      </c>
      <c r="BA42" s="123">
        <f>IF(OR($C42="",$B$2="",$D$2=0),0,IF(BA$3&lt;0,0,N(INDEX('CURVA PREVISION'!$A$1:$KZ$3000,$C42,10+3*MIN(BA$3,$D$2-1)))))</f>
        <v/>
      </c>
      <c r="BB42" s="123">
        <f>IF(OR($C42="",$B$2="",$D$2=0),0,IF(BB$3&lt;0,0,N(INDEX('CURVA PREVISION'!$A$1:$KZ$3000,$C42,10+3*MIN(BB$3,$D$2-1)))))</f>
        <v/>
      </c>
      <c r="BC42" s="123">
        <f>IF(OR($C42="",$B$2="",$D$2=0),0,IF(BC$3&lt;0,0,N(INDEX('CURVA PREVISION'!$A$1:$KZ$3000,$C42,10+3*MIN(BC$3,$D$2-1)))))</f>
        <v/>
      </c>
      <c r="BD42" s="123">
        <f>IF(OR($C42="",$B$2="",$D$2=0),0,IF(BD$3&lt;0,0,N(INDEX('CURVA PREVISION'!$A$1:$KZ$3000,$C42,10+3*MIN(BD$3,$D$2-1)))))</f>
        <v/>
      </c>
      <c r="BE42" s="123">
        <f>IF(OR($C42="",$B$2="",$D$2=0),0,IF(BE$3&lt;0,0,N(INDEX('CURVA PREVISION'!$A$1:$KZ$3000,$C42,10+3*MIN(BE$3,$D$2-1)))))</f>
        <v/>
      </c>
      <c r="BF42" s="123">
        <f>IF(OR($C42="",$B$2="",$D$2=0),0,IF(BF$3&lt;0,0,N(INDEX('CURVA PREVISION'!$A$1:$KZ$3000,$C42,10+3*MIN(BF$3,$D$2-1)))))</f>
        <v/>
      </c>
      <c r="BG42" s="123">
        <f>IF(OR($C42="",$B$2="",$D$2=0),0,IF(BG$3&lt;0,0,N(INDEX('CURVA PREVISION'!$A$1:$KZ$3000,$C42,10+3*MIN(BG$3,$D$2-1)))))</f>
        <v/>
      </c>
      <c r="BH42" s="123">
        <f>IF(OR($C42="",$B$2="",$D$2=0),0,IF(BH$3&lt;0,0,N(INDEX('CURVA PREVISION'!$A$1:$KZ$3000,$C42,10+3*MIN(BH$3,$D$2-1)))))</f>
        <v/>
      </c>
      <c r="BI42" s="123">
        <f>IF(OR($C42="",$B$2="",$D$2=0),0,IF(BI$3&lt;0,0,N(INDEX('CURVA PREVISION'!$A$1:$KZ$3000,$C42,10+3*MIN(BI$3,$D$2-1)))))</f>
        <v/>
      </c>
      <c r="BJ42" s="123">
        <f>IF(OR($C42="",$B$2="",$D$2=0),0,IF(BJ$3&lt;0,0,N(INDEX('CURVA PREVISION'!$A$1:$KZ$3000,$C42,10+3*MIN(BJ$3,$D$2-1)))))</f>
        <v/>
      </c>
      <c r="BK42" s="123">
        <f>IF(OR($C42="",$B$2="",$D$2=0),0,IF(BK$3&lt;0,0,N(INDEX('CURVA PREVISION'!$A$1:$KZ$3000,$C42,10+3*MIN(BK$3,$D$2-1)))))</f>
        <v/>
      </c>
      <c r="BL42" s="123">
        <f>IF(OR($C42="",$B$2="",$D$2=0),0,IF(BL$3&lt;0,0,N(INDEX('CURVA PREVISION'!$A$1:$KZ$3000,$C42,10+3*MIN(BL$3,$D$2-1)))))</f>
        <v/>
      </c>
      <c r="BM42" s="123">
        <f>IF(OR($C42="",$B$2="",$D$2=0),0,IF(BM$3&lt;0,0,N(INDEX('CURVA PREVISION'!$A$1:$KZ$3000,$C42,10+3*MIN(BM$3,$D$2-1)))))</f>
        <v/>
      </c>
      <c r="BN42" s="123">
        <f>IF(OR($C42="",$B$2="",$D$2=0),0,IF(BN$3&lt;0,0,N(INDEX('CURVA PREVISION'!$A$1:$KZ$3000,$C42,10+3*MIN(BN$3,$D$2-1)))))</f>
        <v/>
      </c>
      <c r="BO42" s="123">
        <f>IF(OR($C42="",$B$2="",$D$2=0),0,IF(BO$3&lt;0,0,N(INDEX('CURVA PREVISION'!$A$1:$KZ$3000,$C42,10+3*MIN(BO$3,$D$2-1)))))</f>
        <v/>
      </c>
      <c r="BP42" s="123">
        <f>IF(OR($C42="",$B$2="",$D$2=0),0,IF(BP$3&lt;0,0,N(INDEX('CURVA PREVISION'!$A$1:$KZ$3000,$C42,10+3*MIN(BP$3,$D$2-1)))))</f>
        <v/>
      </c>
      <c r="BQ42" s="123">
        <f>IF(OR($C42="",$B$2="",$D$2=0),0,IF(BQ$3&lt;0,0,N(INDEX('CURVA PREVISION'!$A$1:$KZ$3000,$C42,10+3*MIN(BQ$3,$D$2-1)))))</f>
        <v/>
      </c>
      <c r="BR42" s="123">
        <f>IF(OR($C42="",$B$2="",$D$2=0),0,IF(BR$3&lt;0,0,N(INDEX('CURVA PREVISION'!$A$1:$KZ$3000,$C42,10+3*MIN(BR$3,$D$2-1)))))</f>
        <v/>
      </c>
      <c r="BS42" s="123">
        <f>IF(OR($C42="",$B$2="",$D$2=0),0,IF(BS$3&lt;0,0,N(INDEX('CURVA PREVISION'!$A$1:$KZ$3000,$C42,10+3*MIN(BS$3,$D$2-1)))))</f>
        <v/>
      </c>
      <c r="BT42" s="123">
        <f>IF(OR($C42="",$B$2="",$D$2=0),0,IF(BT$3&lt;0,0,N(INDEX('CURVA PREVISION'!$A$1:$KZ$3000,$C42,10+3*MIN(BT$3,$D$2-1)))))</f>
        <v/>
      </c>
      <c r="BU42" s="123">
        <f>IF(OR($C42="",$B$2="",$D$2=0),0,IF(BU$3&lt;0,0,N(INDEX('CURVA PREVISION'!$A$1:$KZ$3000,$C42,10+3*MIN(BU$3,$D$2-1)))))</f>
        <v/>
      </c>
      <c r="BV42" s="123">
        <f>IF(OR($C42="",$B$2="",$D$2=0),0,IF(BV$3&lt;0,0,N(INDEX('CURVA PREVISION'!$A$1:$KZ$3000,$C42,10+3*MIN(BV$3,$D$2-1)))))</f>
        <v/>
      </c>
      <c r="BW42" s="123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2">
        <f>D4</f>
        <v/>
      </c>
      <c r="E46" s="122">
        <f>E4</f>
        <v/>
      </c>
      <c r="F46" s="122">
        <f>F4</f>
        <v/>
      </c>
      <c r="G46" s="122">
        <f>G4</f>
        <v/>
      </c>
      <c r="H46" s="122">
        <f>H4</f>
        <v/>
      </c>
      <c r="I46" s="122">
        <f>I4</f>
        <v/>
      </c>
      <c r="J46" s="122">
        <f>J4</f>
        <v/>
      </c>
      <c r="K46" s="122">
        <f>K4</f>
        <v/>
      </c>
      <c r="L46" s="122">
        <f>L4</f>
        <v/>
      </c>
      <c r="M46" s="122">
        <f>M4</f>
        <v/>
      </c>
      <c r="N46" s="122">
        <f>N4</f>
        <v/>
      </c>
      <c r="O46" s="122">
        <f>O4</f>
        <v/>
      </c>
      <c r="P46" s="122">
        <f>P4</f>
        <v/>
      </c>
      <c r="Q46" s="122">
        <f>Q4</f>
        <v/>
      </c>
      <c r="R46" s="122">
        <f>R4</f>
        <v/>
      </c>
      <c r="S46" s="122">
        <f>S4</f>
        <v/>
      </c>
      <c r="T46" s="122">
        <f>T4</f>
        <v/>
      </c>
      <c r="U46" s="122">
        <f>U4</f>
        <v/>
      </c>
      <c r="V46" s="122">
        <f>V4</f>
        <v/>
      </c>
      <c r="W46" s="122">
        <f>W4</f>
        <v/>
      </c>
      <c r="X46" s="122">
        <f>X4</f>
        <v/>
      </c>
      <c r="Y46" s="122">
        <f>Y4</f>
        <v/>
      </c>
      <c r="Z46" s="122">
        <f>Z4</f>
        <v/>
      </c>
      <c r="AA46" s="122">
        <f>AA4</f>
        <v/>
      </c>
      <c r="AB46" s="122">
        <f>AB4</f>
        <v/>
      </c>
      <c r="AC46" s="122">
        <f>AC4</f>
        <v/>
      </c>
      <c r="AD46" s="122">
        <f>AD4</f>
        <v/>
      </c>
      <c r="AE46" s="122">
        <f>AE4</f>
        <v/>
      </c>
      <c r="AF46" s="122">
        <f>AF4</f>
        <v/>
      </c>
      <c r="AG46" s="122">
        <f>AG4</f>
        <v/>
      </c>
      <c r="AH46" s="122">
        <f>AH4</f>
        <v/>
      </c>
      <c r="AI46" s="122">
        <f>AI4</f>
        <v/>
      </c>
      <c r="AJ46" s="122">
        <f>AJ4</f>
        <v/>
      </c>
      <c r="AK46" s="122">
        <f>AK4</f>
        <v/>
      </c>
      <c r="AL46" s="122">
        <f>AL4</f>
        <v/>
      </c>
      <c r="AM46" s="122">
        <f>AM4</f>
        <v/>
      </c>
      <c r="AN46" s="122">
        <f>AN4</f>
        <v/>
      </c>
      <c r="AO46" s="122">
        <f>AO4</f>
        <v/>
      </c>
      <c r="AP46" s="122">
        <f>AP4</f>
        <v/>
      </c>
      <c r="AQ46" s="122">
        <f>AQ4</f>
        <v/>
      </c>
      <c r="AR46" s="122">
        <f>AR4</f>
        <v/>
      </c>
      <c r="AS46" s="122">
        <f>AS4</f>
        <v/>
      </c>
      <c r="AT46" s="122">
        <f>AT4</f>
        <v/>
      </c>
      <c r="AU46" s="122">
        <f>AU4</f>
        <v/>
      </c>
      <c r="AV46" s="122">
        <f>AV4</f>
        <v/>
      </c>
      <c r="AW46" s="122">
        <f>AW4</f>
        <v/>
      </c>
      <c r="AX46" s="122">
        <f>AX4</f>
        <v/>
      </c>
      <c r="AY46" s="122">
        <f>AY4</f>
        <v/>
      </c>
      <c r="AZ46" s="122">
        <f>AZ4</f>
        <v/>
      </c>
      <c r="BA46" s="122">
        <f>BA4</f>
        <v/>
      </c>
      <c r="BB46" s="122">
        <f>BB4</f>
        <v/>
      </c>
      <c r="BC46" s="122">
        <f>BC4</f>
        <v/>
      </c>
      <c r="BD46" s="122">
        <f>BD4</f>
        <v/>
      </c>
      <c r="BE46" s="122">
        <f>BE4</f>
        <v/>
      </c>
      <c r="BF46" s="122">
        <f>BF4</f>
        <v/>
      </c>
      <c r="BG46" s="122">
        <f>BG4</f>
        <v/>
      </c>
      <c r="BH46" s="122">
        <f>BH4</f>
        <v/>
      </c>
      <c r="BI46" s="122">
        <f>BI4</f>
        <v/>
      </c>
      <c r="BJ46" s="122">
        <f>BJ4</f>
        <v/>
      </c>
      <c r="BK46" s="122">
        <f>BK4</f>
        <v/>
      </c>
      <c r="BL46" s="122">
        <f>BL4</f>
        <v/>
      </c>
      <c r="BM46" s="122">
        <f>BM4</f>
        <v/>
      </c>
      <c r="BN46" s="122">
        <f>BN4</f>
        <v/>
      </c>
      <c r="BO46" s="122">
        <f>BO4</f>
        <v/>
      </c>
      <c r="BP46" s="122">
        <f>BP4</f>
        <v/>
      </c>
      <c r="BQ46" s="122">
        <f>BQ4</f>
        <v/>
      </c>
      <c r="BR46" s="122">
        <f>BR4</f>
        <v/>
      </c>
      <c r="BS46" s="122">
        <f>BS4</f>
        <v/>
      </c>
      <c r="BT46" s="122">
        <f>BT4</f>
        <v/>
      </c>
      <c r="BU46" s="122">
        <f>BU4</f>
        <v/>
      </c>
      <c r="BV46" s="122">
        <f>BV4</f>
        <v/>
      </c>
      <c r="BW46" s="122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70">
        <f>IFERROR(MATCH(A47,'CURVA PREVISION'!$B$1:$B$3000,0),"")</f>
        <v/>
      </c>
      <c r="D47" s="123">
        <f>IF(OR($C47="",$B$2="",$D$2=0),0,IF(D$3&lt;0,0,N(INDEX('CURVA PREVISION'!$A$1:$KZ$3000,$C47,11+3*MIN(D$3,$D$2-1)))))</f>
        <v/>
      </c>
      <c r="E47" s="123">
        <f>IF(OR($C47="",$B$2="",$D$2=0),0,IF(E$3&lt;0,0,N(INDEX('CURVA PREVISION'!$A$1:$KZ$3000,$C47,11+3*MIN(E$3,$D$2-1)))))</f>
        <v/>
      </c>
      <c r="F47" s="123">
        <f>IF(OR($C47="",$B$2="",$D$2=0),0,IF(F$3&lt;0,0,N(INDEX('CURVA PREVISION'!$A$1:$KZ$3000,$C47,11+3*MIN(F$3,$D$2-1)))))</f>
        <v/>
      </c>
      <c r="G47" s="123">
        <f>IF(OR($C47="",$B$2="",$D$2=0),0,IF(G$3&lt;0,0,N(INDEX('CURVA PREVISION'!$A$1:$KZ$3000,$C47,11+3*MIN(G$3,$D$2-1)))))</f>
        <v/>
      </c>
      <c r="H47" s="123">
        <f>IF(OR($C47="",$B$2="",$D$2=0),0,IF(H$3&lt;0,0,N(INDEX('CURVA PREVISION'!$A$1:$KZ$3000,$C47,11+3*MIN(H$3,$D$2-1)))))</f>
        <v/>
      </c>
      <c r="I47" s="123">
        <f>IF(OR($C47="",$B$2="",$D$2=0),0,IF(I$3&lt;0,0,N(INDEX('CURVA PREVISION'!$A$1:$KZ$3000,$C47,11+3*MIN(I$3,$D$2-1)))))</f>
        <v/>
      </c>
      <c r="J47" s="123">
        <f>IF(OR($C47="",$B$2="",$D$2=0),0,IF(J$3&lt;0,0,N(INDEX('CURVA PREVISION'!$A$1:$KZ$3000,$C47,11+3*MIN(J$3,$D$2-1)))))</f>
        <v/>
      </c>
      <c r="K47" s="123">
        <f>IF(OR($C47="",$B$2="",$D$2=0),0,IF(K$3&lt;0,0,N(INDEX('CURVA PREVISION'!$A$1:$KZ$3000,$C47,11+3*MIN(K$3,$D$2-1)))))</f>
        <v/>
      </c>
      <c r="L47" s="123">
        <f>IF(OR($C47="",$B$2="",$D$2=0),0,IF(L$3&lt;0,0,N(INDEX('CURVA PREVISION'!$A$1:$KZ$3000,$C47,11+3*MIN(L$3,$D$2-1)))))</f>
        <v/>
      </c>
      <c r="M47" s="123">
        <f>IF(OR($C47="",$B$2="",$D$2=0),0,IF(M$3&lt;0,0,N(INDEX('CURVA PREVISION'!$A$1:$KZ$3000,$C47,11+3*MIN(M$3,$D$2-1)))))</f>
        <v/>
      </c>
      <c r="N47" s="123">
        <f>IF(OR($C47="",$B$2="",$D$2=0),0,IF(N$3&lt;0,0,N(INDEX('CURVA PREVISION'!$A$1:$KZ$3000,$C47,11+3*MIN(N$3,$D$2-1)))))</f>
        <v/>
      </c>
      <c r="O47" s="123">
        <f>IF(OR($C47="",$B$2="",$D$2=0),0,IF(O$3&lt;0,0,N(INDEX('CURVA PREVISION'!$A$1:$KZ$3000,$C47,11+3*MIN(O$3,$D$2-1)))))</f>
        <v/>
      </c>
      <c r="P47" s="123">
        <f>IF(OR($C47="",$B$2="",$D$2=0),0,IF(P$3&lt;0,0,N(INDEX('CURVA PREVISION'!$A$1:$KZ$3000,$C47,11+3*MIN(P$3,$D$2-1)))))</f>
        <v/>
      </c>
      <c r="Q47" s="123">
        <f>IF(OR($C47="",$B$2="",$D$2=0),0,IF(Q$3&lt;0,0,N(INDEX('CURVA PREVISION'!$A$1:$KZ$3000,$C47,11+3*MIN(Q$3,$D$2-1)))))</f>
        <v/>
      </c>
      <c r="R47" s="123">
        <f>IF(OR($C47="",$B$2="",$D$2=0),0,IF(R$3&lt;0,0,N(INDEX('CURVA PREVISION'!$A$1:$KZ$3000,$C47,11+3*MIN(R$3,$D$2-1)))))</f>
        <v/>
      </c>
      <c r="S47" s="123">
        <f>IF(OR($C47="",$B$2="",$D$2=0),0,IF(S$3&lt;0,0,N(INDEX('CURVA PREVISION'!$A$1:$KZ$3000,$C47,11+3*MIN(S$3,$D$2-1)))))</f>
        <v/>
      </c>
      <c r="T47" s="123">
        <f>IF(OR($C47="",$B$2="",$D$2=0),0,IF(T$3&lt;0,0,N(INDEX('CURVA PREVISION'!$A$1:$KZ$3000,$C47,11+3*MIN(T$3,$D$2-1)))))</f>
        <v/>
      </c>
      <c r="U47" s="123">
        <f>IF(OR($C47="",$B$2="",$D$2=0),0,IF(U$3&lt;0,0,N(INDEX('CURVA PREVISION'!$A$1:$KZ$3000,$C47,11+3*MIN(U$3,$D$2-1)))))</f>
        <v/>
      </c>
      <c r="V47" s="123">
        <f>IF(OR($C47="",$B$2="",$D$2=0),0,IF(V$3&lt;0,0,N(INDEX('CURVA PREVISION'!$A$1:$KZ$3000,$C47,11+3*MIN(V$3,$D$2-1)))))</f>
        <v/>
      </c>
      <c r="W47" s="123">
        <f>IF(OR($C47="",$B$2="",$D$2=0),0,IF(W$3&lt;0,0,N(INDEX('CURVA PREVISION'!$A$1:$KZ$3000,$C47,11+3*MIN(W$3,$D$2-1)))))</f>
        <v/>
      </c>
      <c r="X47" s="123">
        <f>IF(OR($C47="",$B$2="",$D$2=0),0,IF(X$3&lt;0,0,N(INDEX('CURVA PREVISION'!$A$1:$KZ$3000,$C47,11+3*MIN(X$3,$D$2-1)))))</f>
        <v/>
      </c>
      <c r="Y47" s="123">
        <f>IF(OR($C47="",$B$2="",$D$2=0),0,IF(Y$3&lt;0,0,N(INDEX('CURVA PREVISION'!$A$1:$KZ$3000,$C47,11+3*MIN(Y$3,$D$2-1)))))</f>
        <v/>
      </c>
      <c r="Z47" s="123">
        <f>IF(OR($C47="",$B$2="",$D$2=0),0,IF(Z$3&lt;0,0,N(INDEX('CURVA PREVISION'!$A$1:$KZ$3000,$C47,11+3*MIN(Z$3,$D$2-1)))))</f>
        <v/>
      </c>
      <c r="AA47" s="123">
        <f>IF(OR($C47="",$B$2="",$D$2=0),0,IF(AA$3&lt;0,0,N(INDEX('CURVA PREVISION'!$A$1:$KZ$3000,$C47,11+3*MIN(AA$3,$D$2-1)))))</f>
        <v/>
      </c>
      <c r="AB47" s="123">
        <f>IF(OR($C47="",$B$2="",$D$2=0),0,IF(AB$3&lt;0,0,N(INDEX('CURVA PREVISION'!$A$1:$KZ$3000,$C47,11+3*MIN(AB$3,$D$2-1)))))</f>
        <v/>
      </c>
      <c r="AC47" s="123">
        <f>IF(OR($C47="",$B$2="",$D$2=0),0,IF(AC$3&lt;0,0,N(INDEX('CURVA PREVISION'!$A$1:$KZ$3000,$C47,11+3*MIN(AC$3,$D$2-1)))))</f>
        <v/>
      </c>
      <c r="AD47" s="123">
        <f>IF(OR($C47="",$B$2="",$D$2=0),0,IF(AD$3&lt;0,0,N(INDEX('CURVA PREVISION'!$A$1:$KZ$3000,$C47,11+3*MIN(AD$3,$D$2-1)))))</f>
        <v/>
      </c>
      <c r="AE47" s="123">
        <f>IF(OR($C47="",$B$2="",$D$2=0),0,IF(AE$3&lt;0,0,N(INDEX('CURVA PREVISION'!$A$1:$KZ$3000,$C47,11+3*MIN(AE$3,$D$2-1)))))</f>
        <v/>
      </c>
      <c r="AF47" s="123">
        <f>IF(OR($C47="",$B$2="",$D$2=0),0,IF(AF$3&lt;0,0,N(INDEX('CURVA PREVISION'!$A$1:$KZ$3000,$C47,11+3*MIN(AF$3,$D$2-1)))))</f>
        <v/>
      </c>
      <c r="AG47" s="123">
        <f>IF(OR($C47="",$B$2="",$D$2=0),0,IF(AG$3&lt;0,0,N(INDEX('CURVA PREVISION'!$A$1:$KZ$3000,$C47,11+3*MIN(AG$3,$D$2-1)))))</f>
        <v/>
      </c>
      <c r="AH47" s="123">
        <f>IF(OR($C47="",$B$2="",$D$2=0),0,IF(AH$3&lt;0,0,N(INDEX('CURVA PREVISION'!$A$1:$KZ$3000,$C47,11+3*MIN(AH$3,$D$2-1)))))</f>
        <v/>
      </c>
      <c r="AI47" s="123">
        <f>IF(OR($C47="",$B$2="",$D$2=0),0,IF(AI$3&lt;0,0,N(INDEX('CURVA PREVISION'!$A$1:$KZ$3000,$C47,11+3*MIN(AI$3,$D$2-1)))))</f>
        <v/>
      </c>
      <c r="AJ47" s="123">
        <f>IF(OR($C47="",$B$2="",$D$2=0),0,IF(AJ$3&lt;0,0,N(INDEX('CURVA PREVISION'!$A$1:$KZ$3000,$C47,11+3*MIN(AJ$3,$D$2-1)))))</f>
        <v/>
      </c>
      <c r="AK47" s="123">
        <f>IF(OR($C47="",$B$2="",$D$2=0),0,IF(AK$3&lt;0,0,N(INDEX('CURVA PREVISION'!$A$1:$KZ$3000,$C47,11+3*MIN(AK$3,$D$2-1)))))</f>
        <v/>
      </c>
      <c r="AL47" s="123">
        <f>IF(OR($C47="",$B$2="",$D$2=0),0,IF(AL$3&lt;0,0,N(INDEX('CURVA PREVISION'!$A$1:$KZ$3000,$C47,11+3*MIN(AL$3,$D$2-1)))))</f>
        <v/>
      </c>
      <c r="AM47" s="123">
        <f>IF(OR($C47="",$B$2="",$D$2=0),0,IF(AM$3&lt;0,0,N(INDEX('CURVA PREVISION'!$A$1:$KZ$3000,$C47,11+3*MIN(AM$3,$D$2-1)))))</f>
        <v/>
      </c>
      <c r="AN47" s="123">
        <f>IF(OR($C47="",$B$2="",$D$2=0),0,IF(AN$3&lt;0,0,N(INDEX('CURVA PREVISION'!$A$1:$KZ$3000,$C47,11+3*MIN(AN$3,$D$2-1)))))</f>
        <v/>
      </c>
      <c r="AO47" s="123">
        <f>IF(OR($C47="",$B$2="",$D$2=0),0,IF(AO$3&lt;0,0,N(INDEX('CURVA PREVISION'!$A$1:$KZ$3000,$C47,11+3*MIN(AO$3,$D$2-1)))))</f>
        <v/>
      </c>
      <c r="AP47" s="123">
        <f>IF(OR($C47="",$B$2="",$D$2=0),0,IF(AP$3&lt;0,0,N(INDEX('CURVA PREVISION'!$A$1:$KZ$3000,$C47,11+3*MIN(AP$3,$D$2-1)))))</f>
        <v/>
      </c>
      <c r="AQ47" s="123">
        <f>IF(OR($C47="",$B$2="",$D$2=0),0,IF(AQ$3&lt;0,0,N(INDEX('CURVA PREVISION'!$A$1:$KZ$3000,$C47,11+3*MIN(AQ$3,$D$2-1)))))</f>
        <v/>
      </c>
      <c r="AR47" s="123">
        <f>IF(OR($C47="",$B$2="",$D$2=0),0,IF(AR$3&lt;0,0,N(INDEX('CURVA PREVISION'!$A$1:$KZ$3000,$C47,11+3*MIN(AR$3,$D$2-1)))))</f>
        <v/>
      </c>
      <c r="AS47" s="123">
        <f>IF(OR($C47="",$B$2="",$D$2=0),0,IF(AS$3&lt;0,0,N(INDEX('CURVA PREVISION'!$A$1:$KZ$3000,$C47,11+3*MIN(AS$3,$D$2-1)))))</f>
        <v/>
      </c>
      <c r="AT47" s="123">
        <f>IF(OR($C47="",$B$2="",$D$2=0),0,IF(AT$3&lt;0,0,N(INDEX('CURVA PREVISION'!$A$1:$KZ$3000,$C47,11+3*MIN(AT$3,$D$2-1)))))</f>
        <v/>
      </c>
      <c r="AU47" s="123">
        <f>IF(OR($C47="",$B$2="",$D$2=0),0,IF(AU$3&lt;0,0,N(INDEX('CURVA PREVISION'!$A$1:$KZ$3000,$C47,11+3*MIN(AU$3,$D$2-1)))))</f>
        <v/>
      </c>
      <c r="AV47" s="123">
        <f>IF(OR($C47="",$B$2="",$D$2=0),0,IF(AV$3&lt;0,0,N(INDEX('CURVA PREVISION'!$A$1:$KZ$3000,$C47,11+3*MIN(AV$3,$D$2-1)))))</f>
        <v/>
      </c>
      <c r="AW47" s="123">
        <f>IF(OR($C47="",$B$2="",$D$2=0),0,IF(AW$3&lt;0,0,N(INDEX('CURVA PREVISION'!$A$1:$KZ$3000,$C47,11+3*MIN(AW$3,$D$2-1)))))</f>
        <v/>
      </c>
      <c r="AX47" s="123">
        <f>IF(OR($C47="",$B$2="",$D$2=0),0,IF(AX$3&lt;0,0,N(INDEX('CURVA PREVISION'!$A$1:$KZ$3000,$C47,11+3*MIN(AX$3,$D$2-1)))))</f>
        <v/>
      </c>
      <c r="AY47" s="123">
        <f>IF(OR($C47="",$B$2="",$D$2=0),0,IF(AY$3&lt;0,0,N(INDEX('CURVA PREVISION'!$A$1:$KZ$3000,$C47,11+3*MIN(AY$3,$D$2-1)))))</f>
        <v/>
      </c>
      <c r="AZ47" s="123">
        <f>IF(OR($C47="",$B$2="",$D$2=0),0,IF(AZ$3&lt;0,0,N(INDEX('CURVA PREVISION'!$A$1:$KZ$3000,$C47,11+3*MIN(AZ$3,$D$2-1)))))</f>
        <v/>
      </c>
      <c r="BA47" s="123">
        <f>IF(OR($C47="",$B$2="",$D$2=0),0,IF(BA$3&lt;0,0,N(INDEX('CURVA PREVISION'!$A$1:$KZ$3000,$C47,11+3*MIN(BA$3,$D$2-1)))))</f>
        <v/>
      </c>
      <c r="BB47" s="123">
        <f>IF(OR($C47="",$B$2="",$D$2=0),0,IF(BB$3&lt;0,0,N(INDEX('CURVA PREVISION'!$A$1:$KZ$3000,$C47,11+3*MIN(BB$3,$D$2-1)))))</f>
        <v/>
      </c>
      <c r="BC47" s="123">
        <f>IF(OR($C47="",$B$2="",$D$2=0),0,IF(BC$3&lt;0,0,N(INDEX('CURVA PREVISION'!$A$1:$KZ$3000,$C47,11+3*MIN(BC$3,$D$2-1)))))</f>
        <v/>
      </c>
      <c r="BD47" s="123">
        <f>IF(OR($C47="",$B$2="",$D$2=0),0,IF(BD$3&lt;0,0,N(INDEX('CURVA PREVISION'!$A$1:$KZ$3000,$C47,11+3*MIN(BD$3,$D$2-1)))))</f>
        <v/>
      </c>
      <c r="BE47" s="123">
        <f>IF(OR($C47="",$B$2="",$D$2=0),0,IF(BE$3&lt;0,0,N(INDEX('CURVA PREVISION'!$A$1:$KZ$3000,$C47,11+3*MIN(BE$3,$D$2-1)))))</f>
        <v/>
      </c>
      <c r="BF47" s="123">
        <f>IF(OR($C47="",$B$2="",$D$2=0),0,IF(BF$3&lt;0,0,N(INDEX('CURVA PREVISION'!$A$1:$KZ$3000,$C47,11+3*MIN(BF$3,$D$2-1)))))</f>
        <v/>
      </c>
      <c r="BG47" s="123">
        <f>IF(OR($C47="",$B$2="",$D$2=0),0,IF(BG$3&lt;0,0,N(INDEX('CURVA PREVISION'!$A$1:$KZ$3000,$C47,11+3*MIN(BG$3,$D$2-1)))))</f>
        <v/>
      </c>
      <c r="BH47" s="123">
        <f>IF(OR($C47="",$B$2="",$D$2=0),0,IF(BH$3&lt;0,0,N(INDEX('CURVA PREVISION'!$A$1:$KZ$3000,$C47,11+3*MIN(BH$3,$D$2-1)))))</f>
        <v/>
      </c>
      <c r="BI47" s="123">
        <f>IF(OR($C47="",$B$2="",$D$2=0),0,IF(BI$3&lt;0,0,N(INDEX('CURVA PREVISION'!$A$1:$KZ$3000,$C47,11+3*MIN(BI$3,$D$2-1)))))</f>
        <v/>
      </c>
      <c r="BJ47" s="123">
        <f>IF(OR($C47="",$B$2="",$D$2=0),0,IF(BJ$3&lt;0,0,N(INDEX('CURVA PREVISION'!$A$1:$KZ$3000,$C47,11+3*MIN(BJ$3,$D$2-1)))))</f>
        <v/>
      </c>
      <c r="BK47" s="123">
        <f>IF(OR($C47="",$B$2="",$D$2=0),0,IF(BK$3&lt;0,0,N(INDEX('CURVA PREVISION'!$A$1:$KZ$3000,$C47,11+3*MIN(BK$3,$D$2-1)))))</f>
        <v/>
      </c>
      <c r="BL47" s="123">
        <f>IF(OR($C47="",$B$2="",$D$2=0),0,IF(BL$3&lt;0,0,N(INDEX('CURVA PREVISION'!$A$1:$KZ$3000,$C47,11+3*MIN(BL$3,$D$2-1)))))</f>
        <v/>
      </c>
      <c r="BM47" s="123">
        <f>IF(OR($C47="",$B$2="",$D$2=0),0,IF(BM$3&lt;0,0,N(INDEX('CURVA PREVISION'!$A$1:$KZ$3000,$C47,11+3*MIN(BM$3,$D$2-1)))))</f>
        <v/>
      </c>
      <c r="BN47" s="123">
        <f>IF(OR($C47="",$B$2="",$D$2=0),0,IF(BN$3&lt;0,0,N(INDEX('CURVA PREVISION'!$A$1:$KZ$3000,$C47,11+3*MIN(BN$3,$D$2-1)))))</f>
        <v/>
      </c>
      <c r="BO47" s="123">
        <f>IF(OR($C47="",$B$2="",$D$2=0),0,IF(BO$3&lt;0,0,N(INDEX('CURVA PREVISION'!$A$1:$KZ$3000,$C47,11+3*MIN(BO$3,$D$2-1)))))</f>
        <v/>
      </c>
      <c r="BP47" s="123">
        <f>IF(OR($C47="",$B$2="",$D$2=0),0,IF(BP$3&lt;0,0,N(INDEX('CURVA PREVISION'!$A$1:$KZ$3000,$C47,11+3*MIN(BP$3,$D$2-1)))))</f>
        <v/>
      </c>
      <c r="BQ47" s="123">
        <f>IF(OR($C47="",$B$2="",$D$2=0),0,IF(BQ$3&lt;0,0,N(INDEX('CURVA PREVISION'!$A$1:$KZ$3000,$C47,11+3*MIN(BQ$3,$D$2-1)))))</f>
        <v/>
      </c>
      <c r="BR47" s="123">
        <f>IF(OR($C47="",$B$2="",$D$2=0),0,IF(BR$3&lt;0,0,N(INDEX('CURVA PREVISION'!$A$1:$KZ$3000,$C47,11+3*MIN(BR$3,$D$2-1)))))</f>
        <v/>
      </c>
      <c r="BS47" s="123">
        <f>IF(OR($C47="",$B$2="",$D$2=0),0,IF(BS$3&lt;0,0,N(INDEX('CURVA PREVISION'!$A$1:$KZ$3000,$C47,11+3*MIN(BS$3,$D$2-1)))))</f>
        <v/>
      </c>
      <c r="BT47" s="123">
        <f>IF(OR($C47="",$B$2="",$D$2=0),0,IF(BT$3&lt;0,0,N(INDEX('CURVA PREVISION'!$A$1:$KZ$3000,$C47,11+3*MIN(BT$3,$D$2-1)))))</f>
        <v/>
      </c>
      <c r="BU47" s="123">
        <f>IF(OR($C47="",$B$2="",$D$2=0),0,IF(BU$3&lt;0,0,N(INDEX('CURVA PREVISION'!$A$1:$KZ$3000,$C47,11+3*MIN(BU$3,$D$2-1)))))</f>
        <v/>
      </c>
      <c r="BV47" s="123">
        <f>IF(OR($C47="",$B$2="",$D$2=0),0,IF(BV$3&lt;0,0,N(INDEX('CURVA PREVISION'!$A$1:$KZ$3000,$C47,11+3*MIN(BV$3,$D$2-1)))))</f>
        <v/>
      </c>
      <c r="BW47" s="123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70">
        <f>IFERROR(MATCH(A48,'CURVA PREVISION'!$B$1:$B$3000,0),"")</f>
        <v/>
      </c>
      <c r="D48" s="123">
        <f>IF(OR($C48="",$B$2="",$D$2=0),0,IF(D$3&lt;0,0,N(INDEX('CURVA PREVISION'!$A$1:$KZ$3000,$C48,11+3*MIN(D$3,$D$2-1)))))</f>
        <v/>
      </c>
      <c r="E48" s="123">
        <f>IF(OR($C48="",$B$2="",$D$2=0),0,IF(E$3&lt;0,0,N(INDEX('CURVA PREVISION'!$A$1:$KZ$3000,$C48,11+3*MIN(E$3,$D$2-1)))))</f>
        <v/>
      </c>
      <c r="F48" s="123">
        <f>IF(OR($C48="",$B$2="",$D$2=0),0,IF(F$3&lt;0,0,N(INDEX('CURVA PREVISION'!$A$1:$KZ$3000,$C48,11+3*MIN(F$3,$D$2-1)))))</f>
        <v/>
      </c>
      <c r="G48" s="123">
        <f>IF(OR($C48="",$B$2="",$D$2=0),0,IF(G$3&lt;0,0,N(INDEX('CURVA PREVISION'!$A$1:$KZ$3000,$C48,11+3*MIN(G$3,$D$2-1)))))</f>
        <v/>
      </c>
      <c r="H48" s="123">
        <f>IF(OR($C48="",$B$2="",$D$2=0),0,IF(H$3&lt;0,0,N(INDEX('CURVA PREVISION'!$A$1:$KZ$3000,$C48,11+3*MIN(H$3,$D$2-1)))))</f>
        <v/>
      </c>
      <c r="I48" s="123">
        <f>IF(OR($C48="",$B$2="",$D$2=0),0,IF(I$3&lt;0,0,N(INDEX('CURVA PREVISION'!$A$1:$KZ$3000,$C48,11+3*MIN(I$3,$D$2-1)))))</f>
        <v/>
      </c>
      <c r="J48" s="123">
        <f>IF(OR($C48="",$B$2="",$D$2=0),0,IF(J$3&lt;0,0,N(INDEX('CURVA PREVISION'!$A$1:$KZ$3000,$C48,11+3*MIN(J$3,$D$2-1)))))</f>
        <v/>
      </c>
      <c r="K48" s="123">
        <f>IF(OR($C48="",$B$2="",$D$2=0),0,IF(K$3&lt;0,0,N(INDEX('CURVA PREVISION'!$A$1:$KZ$3000,$C48,11+3*MIN(K$3,$D$2-1)))))</f>
        <v/>
      </c>
      <c r="L48" s="123">
        <f>IF(OR($C48="",$B$2="",$D$2=0),0,IF(L$3&lt;0,0,N(INDEX('CURVA PREVISION'!$A$1:$KZ$3000,$C48,11+3*MIN(L$3,$D$2-1)))))</f>
        <v/>
      </c>
      <c r="M48" s="123">
        <f>IF(OR($C48="",$B$2="",$D$2=0),0,IF(M$3&lt;0,0,N(INDEX('CURVA PREVISION'!$A$1:$KZ$3000,$C48,11+3*MIN(M$3,$D$2-1)))))</f>
        <v/>
      </c>
      <c r="N48" s="123">
        <f>IF(OR($C48="",$B$2="",$D$2=0),0,IF(N$3&lt;0,0,N(INDEX('CURVA PREVISION'!$A$1:$KZ$3000,$C48,11+3*MIN(N$3,$D$2-1)))))</f>
        <v/>
      </c>
      <c r="O48" s="123">
        <f>IF(OR($C48="",$B$2="",$D$2=0),0,IF(O$3&lt;0,0,N(INDEX('CURVA PREVISION'!$A$1:$KZ$3000,$C48,11+3*MIN(O$3,$D$2-1)))))</f>
        <v/>
      </c>
      <c r="P48" s="123">
        <f>IF(OR($C48="",$B$2="",$D$2=0),0,IF(P$3&lt;0,0,N(INDEX('CURVA PREVISION'!$A$1:$KZ$3000,$C48,11+3*MIN(P$3,$D$2-1)))))</f>
        <v/>
      </c>
      <c r="Q48" s="123">
        <f>IF(OR($C48="",$B$2="",$D$2=0),0,IF(Q$3&lt;0,0,N(INDEX('CURVA PREVISION'!$A$1:$KZ$3000,$C48,11+3*MIN(Q$3,$D$2-1)))))</f>
        <v/>
      </c>
      <c r="R48" s="123">
        <f>IF(OR($C48="",$B$2="",$D$2=0),0,IF(R$3&lt;0,0,N(INDEX('CURVA PREVISION'!$A$1:$KZ$3000,$C48,11+3*MIN(R$3,$D$2-1)))))</f>
        <v/>
      </c>
      <c r="S48" s="123">
        <f>IF(OR($C48="",$B$2="",$D$2=0),0,IF(S$3&lt;0,0,N(INDEX('CURVA PREVISION'!$A$1:$KZ$3000,$C48,11+3*MIN(S$3,$D$2-1)))))</f>
        <v/>
      </c>
      <c r="T48" s="123">
        <f>IF(OR($C48="",$B$2="",$D$2=0),0,IF(T$3&lt;0,0,N(INDEX('CURVA PREVISION'!$A$1:$KZ$3000,$C48,11+3*MIN(T$3,$D$2-1)))))</f>
        <v/>
      </c>
      <c r="U48" s="123">
        <f>IF(OR($C48="",$B$2="",$D$2=0),0,IF(U$3&lt;0,0,N(INDEX('CURVA PREVISION'!$A$1:$KZ$3000,$C48,11+3*MIN(U$3,$D$2-1)))))</f>
        <v/>
      </c>
      <c r="V48" s="123">
        <f>IF(OR($C48="",$B$2="",$D$2=0),0,IF(V$3&lt;0,0,N(INDEX('CURVA PREVISION'!$A$1:$KZ$3000,$C48,11+3*MIN(V$3,$D$2-1)))))</f>
        <v/>
      </c>
      <c r="W48" s="123">
        <f>IF(OR($C48="",$B$2="",$D$2=0),0,IF(W$3&lt;0,0,N(INDEX('CURVA PREVISION'!$A$1:$KZ$3000,$C48,11+3*MIN(W$3,$D$2-1)))))</f>
        <v/>
      </c>
      <c r="X48" s="123">
        <f>IF(OR($C48="",$B$2="",$D$2=0),0,IF(X$3&lt;0,0,N(INDEX('CURVA PREVISION'!$A$1:$KZ$3000,$C48,11+3*MIN(X$3,$D$2-1)))))</f>
        <v/>
      </c>
      <c r="Y48" s="123">
        <f>IF(OR($C48="",$B$2="",$D$2=0),0,IF(Y$3&lt;0,0,N(INDEX('CURVA PREVISION'!$A$1:$KZ$3000,$C48,11+3*MIN(Y$3,$D$2-1)))))</f>
        <v/>
      </c>
      <c r="Z48" s="123">
        <f>IF(OR($C48="",$B$2="",$D$2=0),0,IF(Z$3&lt;0,0,N(INDEX('CURVA PREVISION'!$A$1:$KZ$3000,$C48,11+3*MIN(Z$3,$D$2-1)))))</f>
        <v/>
      </c>
      <c r="AA48" s="123">
        <f>IF(OR($C48="",$B$2="",$D$2=0),0,IF(AA$3&lt;0,0,N(INDEX('CURVA PREVISION'!$A$1:$KZ$3000,$C48,11+3*MIN(AA$3,$D$2-1)))))</f>
        <v/>
      </c>
      <c r="AB48" s="123">
        <f>IF(OR($C48="",$B$2="",$D$2=0),0,IF(AB$3&lt;0,0,N(INDEX('CURVA PREVISION'!$A$1:$KZ$3000,$C48,11+3*MIN(AB$3,$D$2-1)))))</f>
        <v/>
      </c>
      <c r="AC48" s="123">
        <f>IF(OR($C48="",$B$2="",$D$2=0),0,IF(AC$3&lt;0,0,N(INDEX('CURVA PREVISION'!$A$1:$KZ$3000,$C48,11+3*MIN(AC$3,$D$2-1)))))</f>
        <v/>
      </c>
      <c r="AD48" s="123">
        <f>IF(OR($C48="",$B$2="",$D$2=0),0,IF(AD$3&lt;0,0,N(INDEX('CURVA PREVISION'!$A$1:$KZ$3000,$C48,11+3*MIN(AD$3,$D$2-1)))))</f>
        <v/>
      </c>
      <c r="AE48" s="123">
        <f>IF(OR($C48="",$B$2="",$D$2=0),0,IF(AE$3&lt;0,0,N(INDEX('CURVA PREVISION'!$A$1:$KZ$3000,$C48,11+3*MIN(AE$3,$D$2-1)))))</f>
        <v/>
      </c>
      <c r="AF48" s="123">
        <f>IF(OR($C48="",$B$2="",$D$2=0),0,IF(AF$3&lt;0,0,N(INDEX('CURVA PREVISION'!$A$1:$KZ$3000,$C48,11+3*MIN(AF$3,$D$2-1)))))</f>
        <v/>
      </c>
      <c r="AG48" s="123">
        <f>IF(OR($C48="",$B$2="",$D$2=0),0,IF(AG$3&lt;0,0,N(INDEX('CURVA PREVISION'!$A$1:$KZ$3000,$C48,11+3*MIN(AG$3,$D$2-1)))))</f>
        <v/>
      </c>
      <c r="AH48" s="123">
        <f>IF(OR($C48="",$B$2="",$D$2=0),0,IF(AH$3&lt;0,0,N(INDEX('CURVA PREVISION'!$A$1:$KZ$3000,$C48,11+3*MIN(AH$3,$D$2-1)))))</f>
        <v/>
      </c>
      <c r="AI48" s="123">
        <f>IF(OR($C48="",$B$2="",$D$2=0),0,IF(AI$3&lt;0,0,N(INDEX('CURVA PREVISION'!$A$1:$KZ$3000,$C48,11+3*MIN(AI$3,$D$2-1)))))</f>
        <v/>
      </c>
      <c r="AJ48" s="123">
        <f>IF(OR($C48="",$B$2="",$D$2=0),0,IF(AJ$3&lt;0,0,N(INDEX('CURVA PREVISION'!$A$1:$KZ$3000,$C48,11+3*MIN(AJ$3,$D$2-1)))))</f>
        <v/>
      </c>
      <c r="AK48" s="123">
        <f>IF(OR($C48="",$B$2="",$D$2=0),0,IF(AK$3&lt;0,0,N(INDEX('CURVA PREVISION'!$A$1:$KZ$3000,$C48,11+3*MIN(AK$3,$D$2-1)))))</f>
        <v/>
      </c>
      <c r="AL48" s="123">
        <f>IF(OR($C48="",$B$2="",$D$2=0),0,IF(AL$3&lt;0,0,N(INDEX('CURVA PREVISION'!$A$1:$KZ$3000,$C48,11+3*MIN(AL$3,$D$2-1)))))</f>
        <v/>
      </c>
      <c r="AM48" s="123">
        <f>IF(OR($C48="",$B$2="",$D$2=0),0,IF(AM$3&lt;0,0,N(INDEX('CURVA PREVISION'!$A$1:$KZ$3000,$C48,11+3*MIN(AM$3,$D$2-1)))))</f>
        <v/>
      </c>
      <c r="AN48" s="123">
        <f>IF(OR($C48="",$B$2="",$D$2=0),0,IF(AN$3&lt;0,0,N(INDEX('CURVA PREVISION'!$A$1:$KZ$3000,$C48,11+3*MIN(AN$3,$D$2-1)))))</f>
        <v/>
      </c>
      <c r="AO48" s="123">
        <f>IF(OR($C48="",$B$2="",$D$2=0),0,IF(AO$3&lt;0,0,N(INDEX('CURVA PREVISION'!$A$1:$KZ$3000,$C48,11+3*MIN(AO$3,$D$2-1)))))</f>
        <v/>
      </c>
      <c r="AP48" s="123">
        <f>IF(OR($C48="",$B$2="",$D$2=0),0,IF(AP$3&lt;0,0,N(INDEX('CURVA PREVISION'!$A$1:$KZ$3000,$C48,11+3*MIN(AP$3,$D$2-1)))))</f>
        <v/>
      </c>
      <c r="AQ48" s="123">
        <f>IF(OR($C48="",$B$2="",$D$2=0),0,IF(AQ$3&lt;0,0,N(INDEX('CURVA PREVISION'!$A$1:$KZ$3000,$C48,11+3*MIN(AQ$3,$D$2-1)))))</f>
        <v/>
      </c>
      <c r="AR48" s="123">
        <f>IF(OR($C48="",$B$2="",$D$2=0),0,IF(AR$3&lt;0,0,N(INDEX('CURVA PREVISION'!$A$1:$KZ$3000,$C48,11+3*MIN(AR$3,$D$2-1)))))</f>
        <v/>
      </c>
      <c r="AS48" s="123">
        <f>IF(OR($C48="",$B$2="",$D$2=0),0,IF(AS$3&lt;0,0,N(INDEX('CURVA PREVISION'!$A$1:$KZ$3000,$C48,11+3*MIN(AS$3,$D$2-1)))))</f>
        <v/>
      </c>
      <c r="AT48" s="123">
        <f>IF(OR($C48="",$B$2="",$D$2=0),0,IF(AT$3&lt;0,0,N(INDEX('CURVA PREVISION'!$A$1:$KZ$3000,$C48,11+3*MIN(AT$3,$D$2-1)))))</f>
        <v/>
      </c>
      <c r="AU48" s="123">
        <f>IF(OR($C48="",$B$2="",$D$2=0),0,IF(AU$3&lt;0,0,N(INDEX('CURVA PREVISION'!$A$1:$KZ$3000,$C48,11+3*MIN(AU$3,$D$2-1)))))</f>
        <v/>
      </c>
      <c r="AV48" s="123">
        <f>IF(OR($C48="",$B$2="",$D$2=0),0,IF(AV$3&lt;0,0,N(INDEX('CURVA PREVISION'!$A$1:$KZ$3000,$C48,11+3*MIN(AV$3,$D$2-1)))))</f>
        <v/>
      </c>
      <c r="AW48" s="123">
        <f>IF(OR($C48="",$B$2="",$D$2=0),0,IF(AW$3&lt;0,0,N(INDEX('CURVA PREVISION'!$A$1:$KZ$3000,$C48,11+3*MIN(AW$3,$D$2-1)))))</f>
        <v/>
      </c>
      <c r="AX48" s="123">
        <f>IF(OR($C48="",$B$2="",$D$2=0),0,IF(AX$3&lt;0,0,N(INDEX('CURVA PREVISION'!$A$1:$KZ$3000,$C48,11+3*MIN(AX$3,$D$2-1)))))</f>
        <v/>
      </c>
      <c r="AY48" s="123">
        <f>IF(OR($C48="",$B$2="",$D$2=0),0,IF(AY$3&lt;0,0,N(INDEX('CURVA PREVISION'!$A$1:$KZ$3000,$C48,11+3*MIN(AY$3,$D$2-1)))))</f>
        <v/>
      </c>
      <c r="AZ48" s="123">
        <f>IF(OR($C48="",$B$2="",$D$2=0),0,IF(AZ$3&lt;0,0,N(INDEX('CURVA PREVISION'!$A$1:$KZ$3000,$C48,11+3*MIN(AZ$3,$D$2-1)))))</f>
        <v/>
      </c>
      <c r="BA48" s="123">
        <f>IF(OR($C48="",$B$2="",$D$2=0),0,IF(BA$3&lt;0,0,N(INDEX('CURVA PREVISION'!$A$1:$KZ$3000,$C48,11+3*MIN(BA$3,$D$2-1)))))</f>
        <v/>
      </c>
      <c r="BB48" s="123">
        <f>IF(OR($C48="",$B$2="",$D$2=0),0,IF(BB$3&lt;0,0,N(INDEX('CURVA PREVISION'!$A$1:$KZ$3000,$C48,11+3*MIN(BB$3,$D$2-1)))))</f>
        <v/>
      </c>
      <c r="BC48" s="123">
        <f>IF(OR($C48="",$B$2="",$D$2=0),0,IF(BC$3&lt;0,0,N(INDEX('CURVA PREVISION'!$A$1:$KZ$3000,$C48,11+3*MIN(BC$3,$D$2-1)))))</f>
        <v/>
      </c>
      <c r="BD48" s="123">
        <f>IF(OR($C48="",$B$2="",$D$2=0),0,IF(BD$3&lt;0,0,N(INDEX('CURVA PREVISION'!$A$1:$KZ$3000,$C48,11+3*MIN(BD$3,$D$2-1)))))</f>
        <v/>
      </c>
      <c r="BE48" s="123">
        <f>IF(OR($C48="",$B$2="",$D$2=0),0,IF(BE$3&lt;0,0,N(INDEX('CURVA PREVISION'!$A$1:$KZ$3000,$C48,11+3*MIN(BE$3,$D$2-1)))))</f>
        <v/>
      </c>
      <c r="BF48" s="123">
        <f>IF(OR($C48="",$B$2="",$D$2=0),0,IF(BF$3&lt;0,0,N(INDEX('CURVA PREVISION'!$A$1:$KZ$3000,$C48,11+3*MIN(BF$3,$D$2-1)))))</f>
        <v/>
      </c>
      <c r="BG48" s="123">
        <f>IF(OR($C48="",$B$2="",$D$2=0),0,IF(BG$3&lt;0,0,N(INDEX('CURVA PREVISION'!$A$1:$KZ$3000,$C48,11+3*MIN(BG$3,$D$2-1)))))</f>
        <v/>
      </c>
      <c r="BH48" s="123">
        <f>IF(OR($C48="",$B$2="",$D$2=0),0,IF(BH$3&lt;0,0,N(INDEX('CURVA PREVISION'!$A$1:$KZ$3000,$C48,11+3*MIN(BH$3,$D$2-1)))))</f>
        <v/>
      </c>
      <c r="BI48" s="123">
        <f>IF(OR($C48="",$B$2="",$D$2=0),0,IF(BI$3&lt;0,0,N(INDEX('CURVA PREVISION'!$A$1:$KZ$3000,$C48,11+3*MIN(BI$3,$D$2-1)))))</f>
        <v/>
      </c>
      <c r="BJ48" s="123">
        <f>IF(OR($C48="",$B$2="",$D$2=0),0,IF(BJ$3&lt;0,0,N(INDEX('CURVA PREVISION'!$A$1:$KZ$3000,$C48,11+3*MIN(BJ$3,$D$2-1)))))</f>
        <v/>
      </c>
      <c r="BK48" s="123">
        <f>IF(OR($C48="",$B$2="",$D$2=0),0,IF(BK$3&lt;0,0,N(INDEX('CURVA PREVISION'!$A$1:$KZ$3000,$C48,11+3*MIN(BK$3,$D$2-1)))))</f>
        <v/>
      </c>
      <c r="BL48" s="123">
        <f>IF(OR($C48="",$B$2="",$D$2=0),0,IF(BL$3&lt;0,0,N(INDEX('CURVA PREVISION'!$A$1:$KZ$3000,$C48,11+3*MIN(BL$3,$D$2-1)))))</f>
        <v/>
      </c>
      <c r="BM48" s="123">
        <f>IF(OR($C48="",$B$2="",$D$2=0),0,IF(BM$3&lt;0,0,N(INDEX('CURVA PREVISION'!$A$1:$KZ$3000,$C48,11+3*MIN(BM$3,$D$2-1)))))</f>
        <v/>
      </c>
      <c r="BN48" s="123">
        <f>IF(OR($C48="",$B$2="",$D$2=0),0,IF(BN$3&lt;0,0,N(INDEX('CURVA PREVISION'!$A$1:$KZ$3000,$C48,11+3*MIN(BN$3,$D$2-1)))))</f>
        <v/>
      </c>
      <c r="BO48" s="123">
        <f>IF(OR($C48="",$B$2="",$D$2=0),0,IF(BO$3&lt;0,0,N(INDEX('CURVA PREVISION'!$A$1:$KZ$3000,$C48,11+3*MIN(BO$3,$D$2-1)))))</f>
        <v/>
      </c>
      <c r="BP48" s="123">
        <f>IF(OR($C48="",$B$2="",$D$2=0),0,IF(BP$3&lt;0,0,N(INDEX('CURVA PREVISION'!$A$1:$KZ$3000,$C48,11+3*MIN(BP$3,$D$2-1)))))</f>
        <v/>
      </c>
      <c r="BQ48" s="123">
        <f>IF(OR($C48="",$B$2="",$D$2=0),0,IF(BQ$3&lt;0,0,N(INDEX('CURVA PREVISION'!$A$1:$KZ$3000,$C48,11+3*MIN(BQ$3,$D$2-1)))))</f>
        <v/>
      </c>
      <c r="BR48" s="123">
        <f>IF(OR($C48="",$B$2="",$D$2=0),0,IF(BR$3&lt;0,0,N(INDEX('CURVA PREVISION'!$A$1:$KZ$3000,$C48,11+3*MIN(BR$3,$D$2-1)))))</f>
        <v/>
      </c>
      <c r="BS48" s="123">
        <f>IF(OR($C48="",$B$2="",$D$2=0),0,IF(BS$3&lt;0,0,N(INDEX('CURVA PREVISION'!$A$1:$KZ$3000,$C48,11+3*MIN(BS$3,$D$2-1)))))</f>
        <v/>
      </c>
      <c r="BT48" s="123">
        <f>IF(OR($C48="",$B$2="",$D$2=0),0,IF(BT$3&lt;0,0,N(INDEX('CURVA PREVISION'!$A$1:$KZ$3000,$C48,11+3*MIN(BT$3,$D$2-1)))))</f>
        <v/>
      </c>
      <c r="BU48" s="123">
        <f>IF(OR($C48="",$B$2="",$D$2=0),0,IF(BU$3&lt;0,0,N(INDEX('CURVA PREVISION'!$A$1:$KZ$3000,$C48,11+3*MIN(BU$3,$D$2-1)))))</f>
        <v/>
      </c>
      <c r="BV48" s="123">
        <f>IF(OR($C48="",$B$2="",$D$2=0),0,IF(BV$3&lt;0,0,N(INDEX('CURVA PREVISION'!$A$1:$KZ$3000,$C48,11+3*MIN(BV$3,$D$2-1)))))</f>
        <v/>
      </c>
      <c r="BW48" s="123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70">
        <f>IFERROR(MATCH(A49,'CURVA PREVISION'!$B$1:$B$3000,0),"")</f>
        <v/>
      </c>
      <c r="D49" s="123">
        <f>IF(OR($C49="",$B$2="",$D$2=0),0,IF(D$3&lt;0,0,N(INDEX('CURVA PREVISION'!$A$1:$KZ$3000,$C49,11+3*MIN(D$3,$D$2-1)))))</f>
        <v/>
      </c>
      <c r="E49" s="123">
        <f>IF(OR($C49="",$B$2="",$D$2=0),0,IF(E$3&lt;0,0,N(INDEX('CURVA PREVISION'!$A$1:$KZ$3000,$C49,11+3*MIN(E$3,$D$2-1)))))</f>
        <v/>
      </c>
      <c r="F49" s="123">
        <f>IF(OR($C49="",$B$2="",$D$2=0),0,IF(F$3&lt;0,0,N(INDEX('CURVA PREVISION'!$A$1:$KZ$3000,$C49,11+3*MIN(F$3,$D$2-1)))))</f>
        <v/>
      </c>
      <c r="G49" s="123">
        <f>IF(OR($C49="",$B$2="",$D$2=0),0,IF(G$3&lt;0,0,N(INDEX('CURVA PREVISION'!$A$1:$KZ$3000,$C49,11+3*MIN(G$3,$D$2-1)))))</f>
        <v/>
      </c>
      <c r="H49" s="123">
        <f>IF(OR($C49="",$B$2="",$D$2=0),0,IF(H$3&lt;0,0,N(INDEX('CURVA PREVISION'!$A$1:$KZ$3000,$C49,11+3*MIN(H$3,$D$2-1)))))</f>
        <v/>
      </c>
      <c r="I49" s="123">
        <f>IF(OR($C49="",$B$2="",$D$2=0),0,IF(I$3&lt;0,0,N(INDEX('CURVA PREVISION'!$A$1:$KZ$3000,$C49,11+3*MIN(I$3,$D$2-1)))))</f>
        <v/>
      </c>
      <c r="J49" s="123">
        <f>IF(OR($C49="",$B$2="",$D$2=0),0,IF(J$3&lt;0,0,N(INDEX('CURVA PREVISION'!$A$1:$KZ$3000,$C49,11+3*MIN(J$3,$D$2-1)))))</f>
        <v/>
      </c>
      <c r="K49" s="123">
        <f>IF(OR($C49="",$B$2="",$D$2=0),0,IF(K$3&lt;0,0,N(INDEX('CURVA PREVISION'!$A$1:$KZ$3000,$C49,11+3*MIN(K$3,$D$2-1)))))</f>
        <v/>
      </c>
      <c r="L49" s="123">
        <f>IF(OR($C49="",$B$2="",$D$2=0),0,IF(L$3&lt;0,0,N(INDEX('CURVA PREVISION'!$A$1:$KZ$3000,$C49,11+3*MIN(L$3,$D$2-1)))))</f>
        <v/>
      </c>
      <c r="M49" s="123">
        <f>IF(OR($C49="",$B$2="",$D$2=0),0,IF(M$3&lt;0,0,N(INDEX('CURVA PREVISION'!$A$1:$KZ$3000,$C49,11+3*MIN(M$3,$D$2-1)))))</f>
        <v/>
      </c>
      <c r="N49" s="123">
        <f>IF(OR($C49="",$B$2="",$D$2=0),0,IF(N$3&lt;0,0,N(INDEX('CURVA PREVISION'!$A$1:$KZ$3000,$C49,11+3*MIN(N$3,$D$2-1)))))</f>
        <v/>
      </c>
      <c r="O49" s="123">
        <f>IF(OR($C49="",$B$2="",$D$2=0),0,IF(O$3&lt;0,0,N(INDEX('CURVA PREVISION'!$A$1:$KZ$3000,$C49,11+3*MIN(O$3,$D$2-1)))))</f>
        <v/>
      </c>
      <c r="P49" s="123">
        <f>IF(OR($C49="",$B$2="",$D$2=0),0,IF(P$3&lt;0,0,N(INDEX('CURVA PREVISION'!$A$1:$KZ$3000,$C49,11+3*MIN(P$3,$D$2-1)))))</f>
        <v/>
      </c>
      <c r="Q49" s="123">
        <f>IF(OR($C49="",$B$2="",$D$2=0),0,IF(Q$3&lt;0,0,N(INDEX('CURVA PREVISION'!$A$1:$KZ$3000,$C49,11+3*MIN(Q$3,$D$2-1)))))</f>
        <v/>
      </c>
      <c r="R49" s="123">
        <f>IF(OR($C49="",$B$2="",$D$2=0),0,IF(R$3&lt;0,0,N(INDEX('CURVA PREVISION'!$A$1:$KZ$3000,$C49,11+3*MIN(R$3,$D$2-1)))))</f>
        <v/>
      </c>
      <c r="S49" s="123">
        <f>IF(OR($C49="",$B$2="",$D$2=0),0,IF(S$3&lt;0,0,N(INDEX('CURVA PREVISION'!$A$1:$KZ$3000,$C49,11+3*MIN(S$3,$D$2-1)))))</f>
        <v/>
      </c>
      <c r="T49" s="123">
        <f>IF(OR($C49="",$B$2="",$D$2=0),0,IF(T$3&lt;0,0,N(INDEX('CURVA PREVISION'!$A$1:$KZ$3000,$C49,11+3*MIN(T$3,$D$2-1)))))</f>
        <v/>
      </c>
      <c r="U49" s="123">
        <f>IF(OR($C49="",$B$2="",$D$2=0),0,IF(U$3&lt;0,0,N(INDEX('CURVA PREVISION'!$A$1:$KZ$3000,$C49,11+3*MIN(U$3,$D$2-1)))))</f>
        <v/>
      </c>
      <c r="V49" s="123">
        <f>IF(OR($C49="",$B$2="",$D$2=0),0,IF(V$3&lt;0,0,N(INDEX('CURVA PREVISION'!$A$1:$KZ$3000,$C49,11+3*MIN(V$3,$D$2-1)))))</f>
        <v/>
      </c>
      <c r="W49" s="123">
        <f>IF(OR($C49="",$B$2="",$D$2=0),0,IF(W$3&lt;0,0,N(INDEX('CURVA PREVISION'!$A$1:$KZ$3000,$C49,11+3*MIN(W$3,$D$2-1)))))</f>
        <v/>
      </c>
      <c r="X49" s="123">
        <f>IF(OR($C49="",$B$2="",$D$2=0),0,IF(X$3&lt;0,0,N(INDEX('CURVA PREVISION'!$A$1:$KZ$3000,$C49,11+3*MIN(X$3,$D$2-1)))))</f>
        <v/>
      </c>
      <c r="Y49" s="123">
        <f>IF(OR($C49="",$B$2="",$D$2=0),0,IF(Y$3&lt;0,0,N(INDEX('CURVA PREVISION'!$A$1:$KZ$3000,$C49,11+3*MIN(Y$3,$D$2-1)))))</f>
        <v/>
      </c>
      <c r="Z49" s="123">
        <f>IF(OR($C49="",$B$2="",$D$2=0),0,IF(Z$3&lt;0,0,N(INDEX('CURVA PREVISION'!$A$1:$KZ$3000,$C49,11+3*MIN(Z$3,$D$2-1)))))</f>
        <v/>
      </c>
      <c r="AA49" s="123">
        <f>IF(OR($C49="",$B$2="",$D$2=0),0,IF(AA$3&lt;0,0,N(INDEX('CURVA PREVISION'!$A$1:$KZ$3000,$C49,11+3*MIN(AA$3,$D$2-1)))))</f>
        <v/>
      </c>
      <c r="AB49" s="123">
        <f>IF(OR($C49="",$B$2="",$D$2=0),0,IF(AB$3&lt;0,0,N(INDEX('CURVA PREVISION'!$A$1:$KZ$3000,$C49,11+3*MIN(AB$3,$D$2-1)))))</f>
        <v/>
      </c>
      <c r="AC49" s="123">
        <f>IF(OR($C49="",$B$2="",$D$2=0),0,IF(AC$3&lt;0,0,N(INDEX('CURVA PREVISION'!$A$1:$KZ$3000,$C49,11+3*MIN(AC$3,$D$2-1)))))</f>
        <v/>
      </c>
      <c r="AD49" s="123">
        <f>IF(OR($C49="",$B$2="",$D$2=0),0,IF(AD$3&lt;0,0,N(INDEX('CURVA PREVISION'!$A$1:$KZ$3000,$C49,11+3*MIN(AD$3,$D$2-1)))))</f>
        <v/>
      </c>
      <c r="AE49" s="123">
        <f>IF(OR($C49="",$B$2="",$D$2=0),0,IF(AE$3&lt;0,0,N(INDEX('CURVA PREVISION'!$A$1:$KZ$3000,$C49,11+3*MIN(AE$3,$D$2-1)))))</f>
        <v/>
      </c>
      <c r="AF49" s="123">
        <f>IF(OR($C49="",$B$2="",$D$2=0),0,IF(AF$3&lt;0,0,N(INDEX('CURVA PREVISION'!$A$1:$KZ$3000,$C49,11+3*MIN(AF$3,$D$2-1)))))</f>
        <v/>
      </c>
      <c r="AG49" s="123">
        <f>IF(OR($C49="",$B$2="",$D$2=0),0,IF(AG$3&lt;0,0,N(INDEX('CURVA PREVISION'!$A$1:$KZ$3000,$C49,11+3*MIN(AG$3,$D$2-1)))))</f>
        <v/>
      </c>
      <c r="AH49" s="123">
        <f>IF(OR($C49="",$B$2="",$D$2=0),0,IF(AH$3&lt;0,0,N(INDEX('CURVA PREVISION'!$A$1:$KZ$3000,$C49,11+3*MIN(AH$3,$D$2-1)))))</f>
        <v/>
      </c>
      <c r="AI49" s="123">
        <f>IF(OR($C49="",$B$2="",$D$2=0),0,IF(AI$3&lt;0,0,N(INDEX('CURVA PREVISION'!$A$1:$KZ$3000,$C49,11+3*MIN(AI$3,$D$2-1)))))</f>
        <v/>
      </c>
      <c r="AJ49" s="123">
        <f>IF(OR($C49="",$B$2="",$D$2=0),0,IF(AJ$3&lt;0,0,N(INDEX('CURVA PREVISION'!$A$1:$KZ$3000,$C49,11+3*MIN(AJ$3,$D$2-1)))))</f>
        <v/>
      </c>
      <c r="AK49" s="123">
        <f>IF(OR($C49="",$B$2="",$D$2=0),0,IF(AK$3&lt;0,0,N(INDEX('CURVA PREVISION'!$A$1:$KZ$3000,$C49,11+3*MIN(AK$3,$D$2-1)))))</f>
        <v/>
      </c>
      <c r="AL49" s="123">
        <f>IF(OR($C49="",$B$2="",$D$2=0),0,IF(AL$3&lt;0,0,N(INDEX('CURVA PREVISION'!$A$1:$KZ$3000,$C49,11+3*MIN(AL$3,$D$2-1)))))</f>
        <v/>
      </c>
      <c r="AM49" s="123">
        <f>IF(OR($C49="",$B$2="",$D$2=0),0,IF(AM$3&lt;0,0,N(INDEX('CURVA PREVISION'!$A$1:$KZ$3000,$C49,11+3*MIN(AM$3,$D$2-1)))))</f>
        <v/>
      </c>
      <c r="AN49" s="123">
        <f>IF(OR($C49="",$B$2="",$D$2=0),0,IF(AN$3&lt;0,0,N(INDEX('CURVA PREVISION'!$A$1:$KZ$3000,$C49,11+3*MIN(AN$3,$D$2-1)))))</f>
        <v/>
      </c>
      <c r="AO49" s="123">
        <f>IF(OR($C49="",$B$2="",$D$2=0),0,IF(AO$3&lt;0,0,N(INDEX('CURVA PREVISION'!$A$1:$KZ$3000,$C49,11+3*MIN(AO$3,$D$2-1)))))</f>
        <v/>
      </c>
      <c r="AP49" s="123">
        <f>IF(OR($C49="",$B$2="",$D$2=0),0,IF(AP$3&lt;0,0,N(INDEX('CURVA PREVISION'!$A$1:$KZ$3000,$C49,11+3*MIN(AP$3,$D$2-1)))))</f>
        <v/>
      </c>
      <c r="AQ49" s="123">
        <f>IF(OR($C49="",$B$2="",$D$2=0),0,IF(AQ$3&lt;0,0,N(INDEX('CURVA PREVISION'!$A$1:$KZ$3000,$C49,11+3*MIN(AQ$3,$D$2-1)))))</f>
        <v/>
      </c>
      <c r="AR49" s="123">
        <f>IF(OR($C49="",$B$2="",$D$2=0),0,IF(AR$3&lt;0,0,N(INDEX('CURVA PREVISION'!$A$1:$KZ$3000,$C49,11+3*MIN(AR$3,$D$2-1)))))</f>
        <v/>
      </c>
      <c r="AS49" s="123">
        <f>IF(OR($C49="",$B$2="",$D$2=0),0,IF(AS$3&lt;0,0,N(INDEX('CURVA PREVISION'!$A$1:$KZ$3000,$C49,11+3*MIN(AS$3,$D$2-1)))))</f>
        <v/>
      </c>
      <c r="AT49" s="123">
        <f>IF(OR($C49="",$B$2="",$D$2=0),0,IF(AT$3&lt;0,0,N(INDEX('CURVA PREVISION'!$A$1:$KZ$3000,$C49,11+3*MIN(AT$3,$D$2-1)))))</f>
        <v/>
      </c>
      <c r="AU49" s="123">
        <f>IF(OR($C49="",$B$2="",$D$2=0),0,IF(AU$3&lt;0,0,N(INDEX('CURVA PREVISION'!$A$1:$KZ$3000,$C49,11+3*MIN(AU$3,$D$2-1)))))</f>
        <v/>
      </c>
      <c r="AV49" s="123">
        <f>IF(OR($C49="",$B$2="",$D$2=0),0,IF(AV$3&lt;0,0,N(INDEX('CURVA PREVISION'!$A$1:$KZ$3000,$C49,11+3*MIN(AV$3,$D$2-1)))))</f>
        <v/>
      </c>
      <c r="AW49" s="123">
        <f>IF(OR($C49="",$B$2="",$D$2=0),0,IF(AW$3&lt;0,0,N(INDEX('CURVA PREVISION'!$A$1:$KZ$3000,$C49,11+3*MIN(AW$3,$D$2-1)))))</f>
        <v/>
      </c>
      <c r="AX49" s="123">
        <f>IF(OR($C49="",$B$2="",$D$2=0),0,IF(AX$3&lt;0,0,N(INDEX('CURVA PREVISION'!$A$1:$KZ$3000,$C49,11+3*MIN(AX$3,$D$2-1)))))</f>
        <v/>
      </c>
      <c r="AY49" s="123">
        <f>IF(OR($C49="",$B$2="",$D$2=0),0,IF(AY$3&lt;0,0,N(INDEX('CURVA PREVISION'!$A$1:$KZ$3000,$C49,11+3*MIN(AY$3,$D$2-1)))))</f>
        <v/>
      </c>
      <c r="AZ49" s="123">
        <f>IF(OR($C49="",$B$2="",$D$2=0),0,IF(AZ$3&lt;0,0,N(INDEX('CURVA PREVISION'!$A$1:$KZ$3000,$C49,11+3*MIN(AZ$3,$D$2-1)))))</f>
        <v/>
      </c>
      <c r="BA49" s="123">
        <f>IF(OR($C49="",$B$2="",$D$2=0),0,IF(BA$3&lt;0,0,N(INDEX('CURVA PREVISION'!$A$1:$KZ$3000,$C49,11+3*MIN(BA$3,$D$2-1)))))</f>
        <v/>
      </c>
      <c r="BB49" s="123">
        <f>IF(OR($C49="",$B$2="",$D$2=0),0,IF(BB$3&lt;0,0,N(INDEX('CURVA PREVISION'!$A$1:$KZ$3000,$C49,11+3*MIN(BB$3,$D$2-1)))))</f>
        <v/>
      </c>
      <c r="BC49" s="123">
        <f>IF(OR($C49="",$B$2="",$D$2=0),0,IF(BC$3&lt;0,0,N(INDEX('CURVA PREVISION'!$A$1:$KZ$3000,$C49,11+3*MIN(BC$3,$D$2-1)))))</f>
        <v/>
      </c>
      <c r="BD49" s="123">
        <f>IF(OR($C49="",$B$2="",$D$2=0),0,IF(BD$3&lt;0,0,N(INDEX('CURVA PREVISION'!$A$1:$KZ$3000,$C49,11+3*MIN(BD$3,$D$2-1)))))</f>
        <v/>
      </c>
      <c r="BE49" s="123">
        <f>IF(OR($C49="",$B$2="",$D$2=0),0,IF(BE$3&lt;0,0,N(INDEX('CURVA PREVISION'!$A$1:$KZ$3000,$C49,11+3*MIN(BE$3,$D$2-1)))))</f>
        <v/>
      </c>
      <c r="BF49" s="123">
        <f>IF(OR($C49="",$B$2="",$D$2=0),0,IF(BF$3&lt;0,0,N(INDEX('CURVA PREVISION'!$A$1:$KZ$3000,$C49,11+3*MIN(BF$3,$D$2-1)))))</f>
        <v/>
      </c>
      <c r="BG49" s="123">
        <f>IF(OR($C49="",$B$2="",$D$2=0),0,IF(BG$3&lt;0,0,N(INDEX('CURVA PREVISION'!$A$1:$KZ$3000,$C49,11+3*MIN(BG$3,$D$2-1)))))</f>
        <v/>
      </c>
      <c r="BH49" s="123">
        <f>IF(OR($C49="",$B$2="",$D$2=0),0,IF(BH$3&lt;0,0,N(INDEX('CURVA PREVISION'!$A$1:$KZ$3000,$C49,11+3*MIN(BH$3,$D$2-1)))))</f>
        <v/>
      </c>
      <c r="BI49" s="123">
        <f>IF(OR($C49="",$B$2="",$D$2=0),0,IF(BI$3&lt;0,0,N(INDEX('CURVA PREVISION'!$A$1:$KZ$3000,$C49,11+3*MIN(BI$3,$D$2-1)))))</f>
        <v/>
      </c>
      <c r="BJ49" s="123">
        <f>IF(OR($C49="",$B$2="",$D$2=0),0,IF(BJ$3&lt;0,0,N(INDEX('CURVA PREVISION'!$A$1:$KZ$3000,$C49,11+3*MIN(BJ$3,$D$2-1)))))</f>
        <v/>
      </c>
      <c r="BK49" s="123">
        <f>IF(OR($C49="",$B$2="",$D$2=0),0,IF(BK$3&lt;0,0,N(INDEX('CURVA PREVISION'!$A$1:$KZ$3000,$C49,11+3*MIN(BK$3,$D$2-1)))))</f>
        <v/>
      </c>
      <c r="BL49" s="123">
        <f>IF(OR($C49="",$B$2="",$D$2=0),0,IF(BL$3&lt;0,0,N(INDEX('CURVA PREVISION'!$A$1:$KZ$3000,$C49,11+3*MIN(BL$3,$D$2-1)))))</f>
        <v/>
      </c>
      <c r="BM49" s="123">
        <f>IF(OR($C49="",$B$2="",$D$2=0),0,IF(BM$3&lt;0,0,N(INDEX('CURVA PREVISION'!$A$1:$KZ$3000,$C49,11+3*MIN(BM$3,$D$2-1)))))</f>
        <v/>
      </c>
      <c r="BN49" s="123">
        <f>IF(OR($C49="",$B$2="",$D$2=0),0,IF(BN$3&lt;0,0,N(INDEX('CURVA PREVISION'!$A$1:$KZ$3000,$C49,11+3*MIN(BN$3,$D$2-1)))))</f>
        <v/>
      </c>
      <c r="BO49" s="123">
        <f>IF(OR($C49="",$B$2="",$D$2=0),0,IF(BO$3&lt;0,0,N(INDEX('CURVA PREVISION'!$A$1:$KZ$3000,$C49,11+3*MIN(BO$3,$D$2-1)))))</f>
        <v/>
      </c>
      <c r="BP49" s="123">
        <f>IF(OR($C49="",$B$2="",$D$2=0),0,IF(BP$3&lt;0,0,N(INDEX('CURVA PREVISION'!$A$1:$KZ$3000,$C49,11+3*MIN(BP$3,$D$2-1)))))</f>
        <v/>
      </c>
      <c r="BQ49" s="123">
        <f>IF(OR($C49="",$B$2="",$D$2=0),0,IF(BQ$3&lt;0,0,N(INDEX('CURVA PREVISION'!$A$1:$KZ$3000,$C49,11+3*MIN(BQ$3,$D$2-1)))))</f>
        <v/>
      </c>
      <c r="BR49" s="123">
        <f>IF(OR($C49="",$B$2="",$D$2=0),0,IF(BR$3&lt;0,0,N(INDEX('CURVA PREVISION'!$A$1:$KZ$3000,$C49,11+3*MIN(BR$3,$D$2-1)))))</f>
        <v/>
      </c>
      <c r="BS49" s="123">
        <f>IF(OR($C49="",$B$2="",$D$2=0),0,IF(BS$3&lt;0,0,N(INDEX('CURVA PREVISION'!$A$1:$KZ$3000,$C49,11+3*MIN(BS$3,$D$2-1)))))</f>
        <v/>
      </c>
      <c r="BT49" s="123">
        <f>IF(OR($C49="",$B$2="",$D$2=0),0,IF(BT$3&lt;0,0,N(INDEX('CURVA PREVISION'!$A$1:$KZ$3000,$C49,11+3*MIN(BT$3,$D$2-1)))))</f>
        <v/>
      </c>
      <c r="BU49" s="123">
        <f>IF(OR($C49="",$B$2="",$D$2=0),0,IF(BU$3&lt;0,0,N(INDEX('CURVA PREVISION'!$A$1:$KZ$3000,$C49,11+3*MIN(BU$3,$D$2-1)))))</f>
        <v/>
      </c>
      <c r="BV49" s="123">
        <f>IF(OR($C49="",$B$2="",$D$2=0),0,IF(BV$3&lt;0,0,N(INDEX('CURVA PREVISION'!$A$1:$KZ$3000,$C49,11+3*MIN(BV$3,$D$2-1)))))</f>
        <v/>
      </c>
      <c r="BW49" s="123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70">
        <f>IFERROR(MATCH(A50,'CURVA PREVISION'!$B$1:$B$3000,0),"")</f>
        <v/>
      </c>
      <c r="D50" s="123">
        <f>IF(OR($C50="",$B$2="",$D$2=0),0,IF(D$3&lt;0,0,N(INDEX('CURVA PREVISION'!$A$1:$KZ$3000,$C50,11+3*MIN(D$3,$D$2-1)))))</f>
        <v/>
      </c>
      <c r="E50" s="123">
        <f>IF(OR($C50="",$B$2="",$D$2=0),0,IF(E$3&lt;0,0,N(INDEX('CURVA PREVISION'!$A$1:$KZ$3000,$C50,11+3*MIN(E$3,$D$2-1)))))</f>
        <v/>
      </c>
      <c r="F50" s="123">
        <f>IF(OR($C50="",$B$2="",$D$2=0),0,IF(F$3&lt;0,0,N(INDEX('CURVA PREVISION'!$A$1:$KZ$3000,$C50,11+3*MIN(F$3,$D$2-1)))))</f>
        <v/>
      </c>
      <c r="G50" s="123">
        <f>IF(OR($C50="",$B$2="",$D$2=0),0,IF(G$3&lt;0,0,N(INDEX('CURVA PREVISION'!$A$1:$KZ$3000,$C50,11+3*MIN(G$3,$D$2-1)))))</f>
        <v/>
      </c>
      <c r="H50" s="123">
        <f>IF(OR($C50="",$B$2="",$D$2=0),0,IF(H$3&lt;0,0,N(INDEX('CURVA PREVISION'!$A$1:$KZ$3000,$C50,11+3*MIN(H$3,$D$2-1)))))</f>
        <v/>
      </c>
      <c r="I50" s="123">
        <f>IF(OR($C50="",$B$2="",$D$2=0),0,IF(I$3&lt;0,0,N(INDEX('CURVA PREVISION'!$A$1:$KZ$3000,$C50,11+3*MIN(I$3,$D$2-1)))))</f>
        <v/>
      </c>
      <c r="J50" s="123">
        <f>IF(OR($C50="",$B$2="",$D$2=0),0,IF(J$3&lt;0,0,N(INDEX('CURVA PREVISION'!$A$1:$KZ$3000,$C50,11+3*MIN(J$3,$D$2-1)))))</f>
        <v/>
      </c>
      <c r="K50" s="123">
        <f>IF(OR($C50="",$B$2="",$D$2=0),0,IF(K$3&lt;0,0,N(INDEX('CURVA PREVISION'!$A$1:$KZ$3000,$C50,11+3*MIN(K$3,$D$2-1)))))</f>
        <v/>
      </c>
      <c r="L50" s="123">
        <f>IF(OR($C50="",$B$2="",$D$2=0),0,IF(L$3&lt;0,0,N(INDEX('CURVA PREVISION'!$A$1:$KZ$3000,$C50,11+3*MIN(L$3,$D$2-1)))))</f>
        <v/>
      </c>
      <c r="M50" s="123">
        <f>IF(OR($C50="",$B$2="",$D$2=0),0,IF(M$3&lt;0,0,N(INDEX('CURVA PREVISION'!$A$1:$KZ$3000,$C50,11+3*MIN(M$3,$D$2-1)))))</f>
        <v/>
      </c>
      <c r="N50" s="123">
        <f>IF(OR($C50="",$B$2="",$D$2=0),0,IF(N$3&lt;0,0,N(INDEX('CURVA PREVISION'!$A$1:$KZ$3000,$C50,11+3*MIN(N$3,$D$2-1)))))</f>
        <v/>
      </c>
      <c r="O50" s="123">
        <f>IF(OR($C50="",$B$2="",$D$2=0),0,IF(O$3&lt;0,0,N(INDEX('CURVA PREVISION'!$A$1:$KZ$3000,$C50,11+3*MIN(O$3,$D$2-1)))))</f>
        <v/>
      </c>
      <c r="P50" s="123">
        <f>IF(OR($C50="",$B$2="",$D$2=0),0,IF(P$3&lt;0,0,N(INDEX('CURVA PREVISION'!$A$1:$KZ$3000,$C50,11+3*MIN(P$3,$D$2-1)))))</f>
        <v/>
      </c>
      <c r="Q50" s="123">
        <f>IF(OR($C50="",$B$2="",$D$2=0),0,IF(Q$3&lt;0,0,N(INDEX('CURVA PREVISION'!$A$1:$KZ$3000,$C50,11+3*MIN(Q$3,$D$2-1)))))</f>
        <v/>
      </c>
      <c r="R50" s="123">
        <f>IF(OR($C50="",$B$2="",$D$2=0),0,IF(R$3&lt;0,0,N(INDEX('CURVA PREVISION'!$A$1:$KZ$3000,$C50,11+3*MIN(R$3,$D$2-1)))))</f>
        <v/>
      </c>
      <c r="S50" s="123">
        <f>IF(OR($C50="",$B$2="",$D$2=0),0,IF(S$3&lt;0,0,N(INDEX('CURVA PREVISION'!$A$1:$KZ$3000,$C50,11+3*MIN(S$3,$D$2-1)))))</f>
        <v/>
      </c>
      <c r="T50" s="123">
        <f>IF(OR($C50="",$B$2="",$D$2=0),0,IF(T$3&lt;0,0,N(INDEX('CURVA PREVISION'!$A$1:$KZ$3000,$C50,11+3*MIN(T$3,$D$2-1)))))</f>
        <v/>
      </c>
      <c r="U50" s="123">
        <f>IF(OR($C50="",$B$2="",$D$2=0),0,IF(U$3&lt;0,0,N(INDEX('CURVA PREVISION'!$A$1:$KZ$3000,$C50,11+3*MIN(U$3,$D$2-1)))))</f>
        <v/>
      </c>
      <c r="V50" s="123">
        <f>IF(OR($C50="",$B$2="",$D$2=0),0,IF(V$3&lt;0,0,N(INDEX('CURVA PREVISION'!$A$1:$KZ$3000,$C50,11+3*MIN(V$3,$D$2-1)))))</f>
        <v/>
      </c>
      <c r="W50" s="123">
        <f>IF(OR($C50="",$B$2="",$D$2=0),0,IF(W$3&lt;0,0,N(INDEX('CURVA PREVISION'!$A$1:$KZ$3000,$C50,11+3*MIN(W$3,$D$2-1)))))</f>
        <v/>
      </c>
      <c r="X50" s="123">
        <f>IF(OR($C50="",$B$2="",$D$2=0),0,IF(X$3&lt;0,0,N(INDEX('CURVA PREVISION'!$A$1:$KZ$3000,$C50,11+3*MIN(X$3,$D$2-1)))))</f>
        <v/>
      </c>
      <c r="Y50" s="123">
        <f>IF(OR($C50="",$B$2="",$D$2=0),0,IF(Y$3&lt;0,0,N(INDEX('CURVA PREVISION'!$A$1:$KZ$3000,$C50,11+3*MIN(Y$3,$D$2-1)))))</f>
        <v/>
      </c>
      <c r="Z50" s="123">
        <f>IF(OR($C50="",$B$2="",$D$2=0),0,IF(Z$3&lt;0,0,N(INDEX('CURVA PREVISION'!$A$1:$KZ$3000,$C50,11+3*MIN(Z$3,$D$2-1)))))</f>
        <v/>
      </c>
      <c r="AA50" s="123">
        <f>IF(OR($C50="",$B$2="",$D$2=0),0,IF(AA$3&lt;0,0,N(INDEX('CURVA PREVISION'!$A$1:$KZ$3000,$C50,11+3*MIN(AA$3,$D$2-1)))))</f>
        <v/>
      </c>
      <c r="AB50" s="123">
        <f>IF(OR($C50="",$B$2="",$D$2=0),0,IF(AB$3&lt;0,0,N(INDEX('CURVA PREVISION'!$A$1:$KZ$3000,$C50,11+3*MIN(AB$3,$D$2-1)))))</f>
        <v/>
      </c>
      <c r="AC50" s="123">
        <f>IF(OR($C50="",$B$2="",$D$2=0),0,IF(AC$3&lt;0,0,N(INDEX('CURVA PREVISION'!$A$1:$KZ$3000,$C50,11+3*MIN(AC$3,$D$2-1)))))</f>
        <v/>
      </c>
      <c r="AD50" s="123">
        <f>IF(OR($C50="",$B$2="",$D$2=0),0,IF(AD$3&lt;0,0,N(INDEX('CURVA PREVISION'!$A$1:$KZ$3000,$C50,11+3*MIN(AD$3,$D$2-1)))))</f>
        <v/>
      </c>
      <c r="AE50" s="123">
        <f>IF(OR($C50="",$B$2="",$D$2=0),0,IF(AE$3&lt;0,0,N(INDEX('CURVA PREVISION'!$A$1:$KZ$3000,$C50,11+3*MIN(AE$3,$D$2-1)))))</f>
        <v/>
      </c>
      <c r="AF50" s="123">
        <f>IF(OR($C50="",$B$2="",$D$2=0),0,IF(AF$3&lt;0,0,N(INDEX('CURVA PREVISION'!$A$1:$KZ$3000,$C50,11+3*MIN(AF$3,$D$2-1)))))</f>
        <v/>
      </c>
      <c r="AG50" s="123">
        <f>IF(OR($C50="",$B$2="",$D$2=0),0,IF(AG$3&lt;0,0,N(INDEX('CURVA PREVISION'!$A$1:$KZ$3000,$C50,11+3*MIN(AG$3,$D$2-1)))))</f>
        <v/>
      </c>
      <c r="AH50" s="123">
        <f>IF(OR($C50="",$B$2="",$D$2=0),0,IF(AH$3&lt;0,0,N(INDEX('CURVA PREVISION'!$A$1:$KZ$3000,$C50,11+3*MIN(AH$3,$D$2-1)))))</f>
        <v/>
      </c>
      <c r="AI50" s="123">
        <f>IF(OR($C50="",$B$2="",$D$2=0),0,IF(AI$3&lt;0,0,N(INDEX('CURVA PREVISION'!$A$1:$KZ$3000,$C50,11+3*MIN(AI$3,$D$2-1)))))</f>
        <v/>
      </c>
      <c r="AJ50" s="123">
        <f>IF(OR($C50="",$B$2="",$D$2=0),0,IF(AJ$3&lt;0,0,N(INDEX('CURVA PREVISION'!$A$1:$KZ$3000,$C50,11+3*MIN(AJ$3,$D$2-1)))))</f>
        <v/>
      </c>
      <c r="AK50" s="123">
        <f>IF(OR($C50="",$B$2="",$D$2=0),0,IF(AK$3&lt;0,0,N(INDEX('CURVA PREVISION'!$A$1:$KZ$3000,$C50,11+3*MIN(AK$3,$D$2-1)))))</f>
        <v/>
      </c>
      <c r="AL50" s="123">
        <f>IF(OR($C50="",$B$2="",$D$2=0),0,IF(AL$3&lt;0,0,N(INDEX('CURVA PREVISION'!$A$1:$KZ$3000,$C50,11+3*MIN(AL$3,$D$2-1)))))</f>
        <v/>
      </c>
      <c r="AM50" s="123">
        <f>IF(OR($C50="",$B$2="",$D$2=0),0,IF(AM$3&lt;0,0,N(INDEX('CURVA PREVISION'!$A$1:$KZ$3000,$C50,11+3*MIN(AM$3,$D$2-1)))))</f>
        <v/>
      </c>
      <c r="AN50" s="123">
        <f>IF(OR($C50="",$B$2="",$D$2=0),0,IF(AN$3&lt;0,0,N(INDEX('CURVA PREVISION'!$A$1:$KZ$3000,$C50,11+3*MIN(AN$3,$D$2-1)))))</f>
        <v/>
      </c>
      <c r="AO50" s="123">
        <f>IF(OR($C50="",$B$2="",$D$2=0),0,IF(AO$3&lt;0,0,N(INDEX('CURVA PREVISION'!$A$1:$KZ$3000,$C50,11+3*MIN(AO$3,$D$2-1)))))</f>
        <v/>
      </c>
      <c r="AP50" s="123">
        <f>IF(OR($C50="",$B$2="",$D$2=0),0,IF(AP$3&lt;0,0,N(INDEX('CURVA PREVISION'!$A$1:$KZ$3000,$C50,11+3*MIN(AP$3,$D$2-1)))))</f>
        <v/>
      </c>
      <c r="AQ50" s="123">
        <f>IF(OR($C50="",$B$2="",$D$2=0),0,IF(AQ$3&lt;0,0,N(INDEX('CURVA PREVISION'!$A$1:$KZ$3000,$C50,11+3*MIN(AQ$3,$D$2-1)))))</f>
        <v/>
      </c>
      <c r="AR50" s="123">
        <f>IF(OR($C50="",$B$2="",$D$2=0),0,IF(AR$3&lt;0,0,N(INDEX('CURVA PREVISION'!$A$1:$KZ$3000,$C50,11+3*MIN(AR$3,$D$2-1)))))</f>
        <v/>
      </c>
      <c r="AS50" s="123">
        <f>IF(OR($C50="",$B$2="",$D$2=0),0,IF(AS$3&lt;0,0,N(INDEX('CURVA PREVISION'!$A$1:$KZ$3000,$C50,11+3*MIN(AS$3,$D$2-1)))))</f>
        <v/>
      </c>
      <c r="AT50" s="123">
        <f>IF(OR($C50="",$B$2="",$D$2=0),0,IF(AT$3&lt;0,0,N(INDEX('CURVA PREVISION'!$A$1:$KZ$3000,$C50,11+3*MIN(AT$3,$D$2-1)))))</f>
        <v/>
      </c>
      <c r="AU50" s="123">
        <f>IF(OR($C50="",$B$2="",$D$2=0),0,IF(AU$3&lt;0,0,N(INDEX('CURVA PREVISION'!$A$1:$KZ$3000,$C50,11+3*MIN(AU$3,$D$2-1)))))</f>
        <v/>
      </c>
      <c r="AV50" s="123">
        <f>IF(OR($C50="",$B$2="",$D$2=0),0,IF(AV$3&lt;0,0,N(INDEX('CURVA PREVISION'!$A$1:$KZ$3000,$C50,11+3*MIN(AV$3,$D$2-1)))))</f>
        <v/>
      </c>
      <c r="AW50" s="123">
        <f>IF(OR($C50="",$B$2="",$D$2=0),0,IF(AW$3&lt;0,0,N(INDEX('CURVA PREVISION'!$A$1:$KZ$3000,$C50,11+3*MIN(AW$3,$D$2-1)))))</f>
        <v/>
      </c>
      <c r="AX50" s="123">
        <f>IF(OR($C50="",$B$2="",$D$2=0),0,IF(AX$3&lt;0,0,N(INDEX('CURVA PREVISION'!$A$1:$KZ$3000,$C50,11+3*MIN(AX$3,$D$2-1)))))</f>
        <v/>
      </c>
      <c r="AY50" s="123">
        <f>IF(OR($C50="",$B$2="",$D$2=0),0,IF(AY$3&lt;0,0,N(INDEX('CURVA PREVISION'!$A$1:$KZ$3000,$C50,11+3*MIN(AY$3,$D$2-1)))))</f>
        <v/>
      </c>
      <c r="AZ50" s="123">
        <f>IF(OR($C50="",$B$2="",$D$2=0),0,IF(AZ$3&lt;0,0,N(INDEX('CURVA PREVISION'!$A$1:$KZ$3000,$C50,11+3*MIN(AZ$3,$D$2-1)))))</f>
        <v/>
      </c>
      <c r="BA50" s="123">
        <f>IF(OR($C50="",$B$2="",$D$2=0),0,IF(BA$3&lt;0,0,N(INDEX('CURVA PREVISION'!$A$1:$KZ$3000,$C50,11+3*MIN(BA$3,$D$2-1)))))</f>
        <v/>
      </c>
      <c r="BB50" s="123">
        <f>IF(OR($C50="",$B$2="",$D$2=0),0,IF(BB$3&lt;0,0,N(INDEX('CURVA PREVISION'!$A$1:$KZ$3000,$C50,11+3*MIN(BB$3,$D$2-1)))))</f>
        <v/>
      </c>
      <c r="BC50" s="123">
        <f>IF(OR($C50="",$B$2="",$D$2=0),0,IF(BC$3&lt;0,0,N(INDEX('CURVA PREVISION'!$A$1:$KZ$3000,$C50,11+3*MIN(BC$3,$D$2-1)))))</f>
        <v/>
      </c>
      <c r="BD50" s="123">
        <f>IF(OR($C50="",$B$2="",$D$2=0),0,IF(BD$3&lt;0,0,N(INDEX('CURVA PREVISION'!$A$1:$KZ$3000,$C50,11+3*MIN(BD$3,$D$2-1)))))</f>
        <v/>
      </c>
      <c r="BE50" s="123">
        <f>IF(OR($C50="",$B$2="",$D$2=0),0,IF(BE$3&lt;0,0,N(INDEX('CURVA PREVISION'!$A$1:$KZ$3000,$C50,11+3*MIN(BE$3,$D$2-1)))))</f>
        <v/>
      </c>
      <c r="BF50" s="123">
        <f>IF(OR($C50="",$B$2="",$D$2=0),0,IF(BF$3&lt;0,0,N(INDEX('CURVA PREVISION'!$A$1:$KZ$3000,$C50,11+3*MIN(BF$3,$D$2-1)))))</f>
        <v/>
      </c>
      <c r="BG50" s="123">
        <f>IF(OR($C50="",$B$2="",$D$2=0),0,IF(BG$3&lt;0,0,N(INDEX('CURVA PREVISION'!$A$1:$KZ$3000,$C50,11+3*MIN(BG$3,$D$2-1)))))</f>
        <v/>
      </c>
      <c r="BH50" s="123">
        <f>IF(OR($C50="",$B$2="",$D$2=0),0,IF(BH$3&lt;0,0,N(INDEX('CURVA PREVISION'!$A$1:$KZ$3000,$C50,11+3*MIN(BH$3,$D$2-1)))))</f>
        <v/>
      </c>
      <c r="BI50" s="123">
        <f>IF(OR($C50="",$B$2="",$D$2=0),0,IF(BI$3&lt;0,0,N(INDEX('CURVA PREVISION'!$A$1:$KZ$3000,$C50,11+3*MIN(BI$3,$D$2-1)))))</f>
        <v/>
      </c>
      <c r="BJ50" s="123">
        <f>IF(OR($C50="",$B$2="",$D$2=0),0,IF(BJ$3&lt;0,0,N(INDEX('CURVA PREVISION'!$A$1:$KZ$3000,$C50,11+3*MIN(BJ$3,$D$2-1)))))</f>
        <v/>
      </c>
      <c r="BK50" s="123">
        <f>IF(OR($C50="",$B$2="",$D$2=0),0,IF(BK$3&lt;0,0,N(INDEX('CURVA PREVISION'!$A$1:$KZ$3000,$C50,11+3*MIN(BK$3,$D$2-1)))))</f>
        <v/>
      </c>
      <c r="BL50" s="123">
        <f>IF(OR($C50="",$B$2="",$D$2=0),0,IF(BL$3&lt;0,0,N(INDEX('CURVA PREVISION'!$A$1:$KZ$3000,$C50,11+3*MIN(BL$3,$D$2-1)))))</f>
        <v/>
      </c>
      <c r="BM50" s="123">
        <f>IF(OR($C50="",$B$2="",$D$2=0),0,IF(BM$3&lt;0,0,N(INDEX('CURVA PREVISION'!$A$1:$KZ$3000,$C50,11+3*MIN(BM$3,$D$2-1)))))</f>
        <v/>
      </c>
      <c r="BN50" s="123">
        <f>IF(OR($C50="",$B$2="",$D$2=0),0,IF(BN$3&lt;0,0,N(INDEX('CURVA PREVISION'!$A$1:$KZ$3000,$C50,11+3*MIN(BN$3,$D$2-1)))))</f>
        <v/>
      </c>
      <c r="BO50" s="123">
        <f>IF(OR($C50="",$B$2="",$D$2=0),0,IF(BO$3&lt;0,0,N(INDEX('CURVA PREVISION'!$A$1:$KZ$3000,$C50,11+3*MIN(BO$3,$D$2-1)))))</f>
        <v/>
      </c>
      <c r="BP50" s="123">
        <f>IF(OR($C50="",$B$2="",$D$2=0),0,IF(BP$3&lt;0,0,N(INDEX('CURVA PREVISION'!$A$1:$KZ$3000,$C50,11+3*MIN(BP$3,$D$2-1)))))</f>
        <v/>
      </c>
      <c r="BQ50" s="123">
        <f>IF(OR($C50="",$B$2="",$D$2=0),0,IF(BQ$3&lt;0,0,N(INDEX('CURVA PREVISION'!$A$1:$KZ$3000,$C50,11+3*MIN(BQ$3,$D$2-1)))))</f>
        <v/>
      </c>
      <c r="BR50" s="123">
        <f>IF(OR($C50="",$B$2="",$D$2=0),0,IF(BR$3&lt;0,0,N(INDEX('CURVA PREVISION'!$A$1:$KZ$3000,$C50,11+3*MIN(BR$3,$D$2-1)))))</f>
        <v/>
      </c>
      <c r="BS50" s="123">
        <f>IF(OR($C50="",$B$2="",$D$2=0),0,IF(BS$3&lt;0,0,N(INDEX('CURVA PREVISION'!$A$1:$KZ$3000,$C50,11+3*MIN(BS$3,$D$2-1)))))</f>
        <v/>
      </c>
      <c r="BT50" s="123">
        <f>IF(OR($C50="",$B$2="",$D$2=0),0,IF(BT$3&lt;0,0,N(INDEX('CURVA PREVISION'!$A$1:$KZ$3000,$C50,11+3*MIN(BT$3,$D$2-1)))))</f>
        <v/>
      </c>
      <c r="BU50" s="123">
        <f>IF(OR($C50="",$B$2="",$D$2=0),0,IF(BU$3&lt;0,0,N(INDEX('CURVA PREVISION'!$A$1:$KZ$3000,$C50,11+3*MIN(BU$3,$D$2-1)))))</f>
        <v/>
      </c>
      <c r="BV50" s="123">
        <f>IF(OR($C50="",$B$2="",$D$2=0),0,IF(BV$3&lt;0,0,N(INDEX('CURVA PREVISION'!$A$1:$KZ$3000,$C50,11+3*MIN(BV$3,$D$2-1)))))</f>
        <v/>
      </c>
      <c r="BW50" s="123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70">
        <f>IFERROR(MATCH(A51,'CURVA PREVISION'!$B$1:$B$3000,0),"")</f>
        <v/>
      </c>
      <c r="D51" s="123">
        <f>IF(OR($C51="",$B$2="",$D$2=0),0,IF(D$3&lt;0,0,N(INDEX('CURVA PREVISION'!$A$1:$KZ$3000,$C51,11+3*MIN(D$3,$D$2-1)))))</f>
        <v/>
      </c>
      <c r="E51" s="123">
        <f>IF(OR($C51="",$B$2="",$D$2=0),0,IF(E$3&lt;0,0,N(INDEX('CURVA PREVISION'!$A$1:$KZ$3000,$C51,11+3*MIN(E$3,$D$2-1)))))</f>
        <v/>
      </c>
      <c r="F51" s="123">
        <f>IF(OR($C51="",$B$2="",$D$2=0),0,IF(F$3&lt;0,0,N(INDEX('CURVA PREVISION'!$A$1:$KZ$3000,$C51,11+3*MIN(F$3,$D$2-1)))))</f>
        <v/>
      </c>
      <c r="G51" s="123">
        <f>IF(OR($C51="",$B$2="",$D$2=0),0,IF(G$3&lt;0,0,N(INDEX('CURVA PREVISION'!$A$1:$KZ$3000,$C51,11+3*MIN(G$3,$D$2-1)))))</f>
        <v/>
      </c>
      <c r="H51" s="123">
        <f>IF(OR($C51="",$B$2="",$D$2=0),0,IF(H$3&lt;0,0,N(INDEX('CURVA PREVISION'!$A$1:$KZ$3000,$C51,11+3*MIN(H$3,$D$2-1)))))</f>
        <v/>
      </c>
      <c r="I51" s="123">
        <f>IF(OR($C51="",$B$2="",$D$2=0),0,IF(I$3&lt;0,0,N(INDEX('CURVA PREVISION'!$A$1:$KZ$3000,$C51,11+3*MIN(I$3,$D$2-1)))))</f>
        <v/>
      </c>
      <c r="J51" s="123">
        <f>IF(OR($C51="",$B$2="",$D$2=0),0,IF(J$3&lt;0,0,N(INDEX('CURVA PREVISION'!$A$1:$KZ$3000,$C51,11+3*MIN(J$3,$D$2-1)))))</f>
        <v/>
      </c>
      <c r="K51" s="123">
        <f>IF(OR($C51="",$B$2="",$D$2=0),0,IF(K$3&lt;0,0,N(INDEX('CURVA PREVISION'!$A$1:$KZ$3000,$C51,11+3*MIN(K$3,$D$2-1)))))</f>
        <v/>
      </c>
      <c r="L51" s="123">
        <f>IF(OR($C51="",$B$2="",$D$2=0),0,IF(L$3&lt;0,0,N(INDEX('CURVA PREVISION'!$A$1:$KZ$3000,$C51,11+3*MIN(L$3,$D$2-1)))))</f>
        <v/>
      </c>
      <c r="M51" s="123">
        <f>IF(OR($C51="",$B$2="",$D$2=0),0,IF(M$3&lt;0,0,N(INDEX('CURVA PREVISION'!$A$1:$KZ$3000,$C51,11+3*MIN(M$3,$D$2-1)))))</f>
        <v/>
      </c>
      <c r="N51" s="123">
        <f>IF(OR($C51="",$B$2="",$D$2=0),0,IF(N$3&lt;0,0,N(INDEX('CURVA PREVISION'!$A$1:$KZ$3000,$C51,11+3*MIN(N$3,$D$2-1)))))</f>
        <v/>
      </c>
      <c r="O51" s="123">
        <f>IF(OR($C51="",$B$2="",$D$2=0),0,IF(O$3&lt;0,0,N(INDEX('CURVA PREVISION'!$A$1:$KZ$3000,$C51,11+3*MIN(O$3,$D$2-1)))))</f>
        <v/>
      </c>
      <c r="P51" s="123">
        <f>IF(OR($C51="",$B$2="",$D$2=0),0,IF(P$3&lt;0,0,N(INDEX('CURVA PREVISION'!$A$1:$KZ$3000,$C51,11+3*MIN(P$3,$D$2-1)))))</f>
        <v/>
      </c>
      <c r="Q51" s="123">
        <f>IF(OR($C51="",$B$2="",$D$2=0),0,IF(Q$3&lt;0,0,N(INDEX('CURVA PREVISION'!$A$1:$KZ$3000,$C51,11+3*MIN(Q$3,$D$2-1)))))</f>
        <v/>
      </c>
      <c r="R51" s="123">
        <f>IF(OR($C51="",$B$2="",$D$2=0),0,IF(R$3&lt;0,0,N(INDEX('CURVA PREVISION'!$A$1:$KZ$3000,$C51,11+3*MIN(R$3,$D$2-1)))))</f>
        <v/>
      </c>
      <c r="S51" s="123">
        <f>IF(OR($C51="",$B$2="",$D$2=0),0,IF(S$3&lt;0,0,N(INDEX('CURVA PREVISION'!$A$1:$KZ$3000,$C51,11+3*MIN(S$3,$D$2-1)))))</f>
        <v/>
      </c>
      <c r="T51" s="123">
        <f>IF(OR($C51="",$B$2="",$D$2=0),0,IF(T$3&lt;0,0,N(INDEX('CURVA PREVISION'!$A$1:$KZ$3000,$C51,11+3*MIN(T$3,$D$2-1)))))</f>
        <v/>
      </c>
      <c r="U51" s="123">
        <f>IF(OR($C51="",$B$2="",$D$2=0),0,IF(U$3&lt;0,0,N(INDEX('CURVA PREVISION'!$A$1:$KZ$3000,$C51,11+3*MIN(U$3,$D$2-1)))))</f>
        <v/>
      </c>
      <c r="V51" s="123">
        <f>IF(OR($C51="",$B$2="",$D$2=0),0,IF(V$3&lt;0,0,N(INDEX('CURVA PREVISION'!$A$1:$KZ$3000,$C51,11+3*MIN(V$3,$D$2-1)))))</f>
        <v/>
      </c>
      <c r="W51" s="123">
        <f>IF(OR($C51="",$B$2="",$D$2=0),0,IF(W$3&lt;0,0,N(INDEX('CURVA PREVISION'!$A$1:$KZ$3000,$C51,11+3*MIN(W$3,$D$2-1)))))</f>
        <v/>
      </c>
      <c r="X51" s="123">
        <f>IF(OR($C51="",$B$2="",$D$2=0),0,IF(X$3&lt;0,0,N(INDEX('CURVA PREVISION'!$A$1:$KZ$3000,$C51,11+3*MIN(X$3,$D$2-1)))))</f>
        <v/>
      </c>
      <c r="Y51" s="123">
        <f>IF(OR($C51="",$B$2="",$D$2=0),0,IF(Y$3&lt;0,0,N(INDEX('CURVA PREVISION'!$A$1:$KZ$3000,$C51,11+3*MIN(Y$3,$D$2-1)))))</f>
        <v/>
      </c>
      <c r="Z51" s="123">
        <f>IF(OR($C51="",$B$2="",$D$2=0),0,IF(Z$3&lt;0,0,N(INDEX('CURVA PREVISION'!$A$1:$KZ$3000,$C51,11+3*MIN(Z$3,$D$2-1)))))</f>
        <v/>
      </c>
      <c r="AA51" s="123">
        <f>IF(OR($C51="",$B$2="",$D$2=0),0,IF(AA$3&lt;0,0,N(INDEX('CURVA PREVISION'!$A$1:$KZ$3000,$C51,11+3*MIN(AA$3,$D$2-1)))))</f>
        <v/>
      </c>
      <c r="AB51" s="123">
        <f>IF(OR($C51="",$B$2="",$D$2=0),0,IF(AB$3&lt;0,0,N(INDEX('CURVA PREVISION'!$A$1:$KZ$3000,$C51,11+3*MIN(AB$3,$D$2-1)))))</f>
        <v/>
      </c>
      <c r="AC51" s="123">
        <f>IF(OR($C51="",$B$2="",$D$2=0),0,IF(AC$3&lt;0,0,N(INDEX('CURVA PREVISION'!$A$1:$KZ$3000,$C51,11+3*MIN(AC$3,$D$2-1)))))</f>
        <v/>
      </c>
      <c r="AD51" s="123">
        <f>IF(OR($C51="",$B$2="",$D$2=0),0,IF(AD$3&lt;0,0,N(INDEX('CURVA PREVISION'!$A$1:$KZ$3000,$C51,11+3*MIN(AD$3,$D$2-1)))))</f>
        <v/>
      </c>
      <c r="AE51" s="123">
        <f>IF(OR($C51="",$B$2="",$D$2=0),0,IF(AE$3&lt;0,0,N(INDEX('CURVA PREVISION'!$A$1:$KZ$3000,$C51,11+3*MIN(AE$3,$D$2-1)))))</f>
        <v/>
      </c>
      <c r="AF51" s="123">
        <f>IF(OR($C51="",$B$2="",$D$2=0),0,IF(AF$3&lt;0,0,N(INDEX('CURVA PREVISION'!$A$1:$KZ$3000,$C51,11+3*MIN(AF$3,$D$2-1)))))</f>
        <v/>
      </c>
      <c r="AG51" s="123">
        <f>IF(OR($C51="",$B$2="",$D$2=0),0,IF(AG$3&lt;0,0,N(INDEX('CURVA PREVISION'!$A$1:$KZ$3000,$C51,11+3*MIN(AG$3,$D$2-1)))))</f>
        <v/>
      </c>
      <c r="AH51" s="123">
        <f>IF(OR($C51="",$B$2="",$D$2=0),0,IF(AH$3&lt;0,0,N(INDEX('CURVA PREVISION'!$A$1:$KZ$3000,$C51,11+3*MIN(AH$3,$D$2-1)))))</f>
        <v/>
      </c>
      <c r="AI51" s="123">
        <f>IF(OR($C51="",$B$2="",$D$2=0),0,IF(AI$3&lt;0,0,N(INDEX('CURVA PREVISION'!$A$1:$KZ$3000,$C51,11+3*MIN(AI$3,$D$2-1)))))</f>
        <v/>
      </c>
      <c r="AJ51" s="123">
        <f>IF(OR($C51="",$B$2="",$D$2=0),0,IF(AJ$3&lt;0,0,N(INDEX('CURVA PREVISION'!$A$1:$KZ$3000,$C51,11+3*MIN(AJ$3,$D$2-1)))))</f>
        <v/>
      </c>
      <c r="AK51" s="123">
        <f>IF(OR($C51="",$B$2="",$D$2=0),0,IF(AK$3&lt;0,0,N(INDEX('CURVA PREVISION'!$A$1:$KZ$3000,$C51,11+3*MIN(AK$3,$D$2-1)))))</f>
        <v/>
      </c>
      <c r="AL51" s="123">
        <f>IF(OR($C51="",$B$2="",$D$2=0),0,IF(AL$3&lt;0,0,N(INDEX('CURVA PREVISION'!$A$1:$KZ$3000,$C51,11+3*MIN(AL$3,$D$2-1)))))</f>
        <v/>
      </c>
      <c r="AM51" s="123">
        <f>IF(OR($C51="",$B$2="",$D$2=0),0,IF(AM$3&lt;0,0,N(INDEX('CURVA PREVISION'!$A$1:$KZ$3000,$C51,11+3*MIN(AM$3,$D$2-1)))))</f>
        <v/>
      </c>
      <c r="AN51" s="123">
        <f>IF(OR($C51="",$B$2="",$D$2=0),0,IF(AN$3&lt;0,0,N(INDEX('CURVA PREVISION'!$A$1:$KZ$3000,$C51,11+3*MIN(AN$3,$D$2-1)))))</f>
        <v/>
      </c>
      <c r="AO51" s="123">
        <f>IF(OR($C51="",$B$2="",$D$2=0),0,IF(AO$3&lt;0,0,N(INDEX('CURVA PREVISION'!$A$1:$KZ$3000,$C51,11+3*MIN(AO$3,$D$2-1)))))</f>
        <v/>
      </c>
      <c r="AP51" s="123">
        <f>IF(OR($C51="",$B$2="",$D$2=0),0,IF(AP$3&lt;0,0,N(INDEX('CURVA PREVISION'!$A$1:$KZ$3000,$C51,11+3*MIN(AP$3,$D$2-1)))))</f>
        <v/>
      </c>
      <c r="AQ51" s="123">
        <f>IF(OR($C51="",$B$2="",$D$2=0),0,IF(AQ$3&lt;0,0,N(INDEX('CURVA PREVISION'!$A$1:$KZ$3000,$C51,11+3*MIN(AQ$3,$D$2-1)))))</f>
        <v/>
      </c>
      <c r="AR51" s="123">
        <f>IF(OR($C51="",$B$2="",$D$2=0),0,IF(AR$3&lt;0,0,N(INDEX('CURVA PREVISION'!$A$1:$KZ$3000,$C51,11+3*MIN(AR$3,$D$2-1)))))</f>
        <v/>
      </c>
      <c r="AS51" s="123">
        <f>IF(OR($C51="",$B$2="",$D$2=0),0,IF(AS$3&lt;0,0,N(INDEX('CURVA PREVISION'!$A$1:$KZ$3000,$C51,11+3*MIN(AS$3,$D$2-1)))))</f>
        <v/>
      </c>
      <c r="AT51" s="123">
        <f>IF(OR($C51="",$B$2="",$D$2=0),0,IF(AT$3&lt;0,0,N(INDEX('CURVA PREVISION'!$A$1:$KZ$3000,$C51,11+3*MIN(AT$3,$D$2-1)))))</f>
        <v/>
      </c>
      <c r="AU51" s="123">
        <f>IF(OR($C51="",$B$2="",$D$2=0),0,IF(AU$3&lt;0,0,N(INDEX('CURVA PREVISION'!$A$1:$KZ$3000,$C51,11+3*MIN(AU$3,$D$2-1)))))</f>
        <v/>
      </c>
      <c r="AV51" s="123">
        <f>IF(OR($C51="",$B$2="",$D$2=0),0,IF(AV$3&lt;0,0,N(INDEX('CURVA PREVISION'!$A$1:$KZ$3000,$C51,11+3*MIN(AV$3,$D$2-1)))))</f>
        <v/>
      </c>
      <c r="AW51" s="123">
        <f>IF(OR($C51="",$B$2="",$D$2=0),0,IF(AW$3&lt;0,0,N(INDEX('CURVA PREVISION'!$A$1:$KZ$3000,$C51,11+3*MIN(AW$3,$D$2-1)))))</f>
        <v/>
      </c>
      <c r="AX51" s="123">
        <f>IF(OR($C51="",$B$2="",$D$2=0),0,IF(AX$3&lt;0,0,N(INDEX('CURVA PREVISION'!$A$1:$KZ$3000,$C51,11+3*MIN(AX$3,$D$2-1)))))</f>
        <v/>
      </c>
      <c r="AY51" s="123">
        <f>IF(OR($C51="",$B$2="",$D$2=0),0,IF(AY$3&lt;0,0,N(INDEX('CURVA PREVISION'!$A$1:$KZ$3000,$C51,11+3*MIN(AY$3,$D$2-1)))))</f>
        <v/>
      </c>
      <c r="AZ51" s="123">
        <f>IF(OR($C51="",$B$2="",$D$2=0),0,IF(AZ$3&lt;0,0,N(INDEX('CURVA PREVISION'!$A$1:$KZ$3000,$C51,11+3*MIN(AZ$3,$D$2-1)))))</f>
        <v/>
      </c>
      <c r="BA51" s="123">
        <f>IF(OR($C51="",$B$2="",$D$2=0),0,IF(BA$3&lt;0,0,N(INDEX('CURVA PREVISION'!$A$1:$KZ$3000,$C51,11+3*MIN(BA$3,$D$2-1)))))</f>
        <v/>
      </c>
      <c r="BB51" s="123">
        <f>IF(OR($C51="",$B$2="",$D$2=0),0,IF(BB$3&lt;0,0,N(INDEX('CURVA PREVISION'!$A$1:$KZ$3000,$C51,11+3*MIN(BB$3,$D$2-1)))))</f>
        <v/>
      </c>
      <c r="BC51" s="123">
        <f>IF(OR($C51="",$B$2="",$D$2=0),0,IF(BC$3&lt;0,0,N(INDEX('CURVA PREVISION'!$A$1:$KZ$3000,$C51,11+3*MIN(BC$3,$D$2-1)))))</f>
        <v/>
      </c>
      <c r="BD51" s="123">
        <f>IF(OR($C51="",$B$2="",$D$2=0),0,IF(BD$3&lt;0,0,N(INDEX('CURVA PREVISION'!$A$1:$KZ$3000,$C51,11+3*MIN(BD$3,$D$2-1)))))</f>
        <v/>
      </c>
      <c r="BE51" s="123">
        <f>IF(OR($C51="",$B$2="",$D$2=0),0,IF(BE$3&lt;0,0,N(INDEX('CURVA PREVISION'!$A$1:$KZ$3000,$C51,11+3*MIN(BE$3,$D$2-1)))))</f>
        <v/>
      </c>
      <c r="BF51" s="123">
        <f>IF(OR($C51="",$B$2="",$D$2=0),0,IF(BF$3&lt;0,0,N(INDEX('CURVA PREVISION'!$A$1:$KZ$3000,$C51,11+3*MIN(BF$3,$D$2-1)))))</f>
        <v/>
      </c>
      <c r="BG51" s="123">
        <f>IF(OR($C51="",$B$2="",$D$2=0),0,IF(BG$3&lt;0,0,N(INDEX('CURVA PREVISION'!$A$1:$KZ$3000,$C51,11+3*MIN(BG$3,$D$2-1)))))</f>
        <v/>
      </c>
      <c r="BH51" s="123">
        <f>IF(OR($C51="",$B$2="",$D$2=0),0,IF(BH$3&lt;0,0,N(INDEX('CURVA PREVISION'!$A$1:$KZ$3000,$C51,11+3*MIN(BH$3,$D$2-1)))))</f>
        <v/>
      </c>
      <c r="BI51" s="123">
        <f>IF(OR($C51="",$B$2="",$D$2=0),0,IF(BI$3&lt;0,0,N(INDEX('CURVA PREVISION'!$A$1:$KZ$3000,$C51,11+3*MIN(BI$3,$D$2-1)))))</f>
        <v/>
      </c>
      <c r="BJ51" s="123">
        <f>IF(OR($C51="",$B$2="",$D$2=0),0,IF(BJ$3&lt;0,0,N(INDEX('CURVA PREVISION'!$A$1:$KZ$3000,$C51,11+3*MIN(BJ$3,$D$2-1)))))</f>
        <v/>
      </c>
      <c r="BK51" s="123">
        <f>IF(OR($C51="",$B$2="",$D$2=0),0,IF(BK$3&lt;0,0,N(INDEX('CURVA PREVISION'!$A$1:$KZ$3000,$C51,11+3*MIN(BK$3,$D$2-1)))))</f>
        <v/>
      </c>
      <c r="BL51" s="123">
        <f>IF(OR($C51="",$B$2="",$D$2=0),0,IF(BL$3&lt;0,0,N(INDEX('CURVA PREVISION'!$A$1:$KZ$3000,$C51,11+3*MIN(BL$3,$D$2-1)))))</f>
        <v/>
      </c>
      <c r="BM51" s="123">
        <f>IF(OR($C51="",$B$2="",$D$2=0),0,IF(BM$3&lt;0,0,N(INDEX('CURVA PREVISION'!$A$1:$KZ$3000,$C51,11+3*MIN(BM$3,$D$2-1)))))</f>
        <v/>
      </c>
      <c r="BN51" s="123">
        <f>IF(OR($C51="",$B$2="",$D$2=0),0,IF(BN$3&lt;0,0,N(INDEX('CURVA PREVISION'!$A$1:$KZ$3000,$C51,11+3*MIN(BN$3,$D$2-1)))))</f>
        <v/>
      </c>
      <c r="BO51" s="123">
        <f>IF(OR($C51="",$B$2="",$D$2=0),0,IF(BO$3&lt;0,0,N(INDEX('CURVA PREVISION'!$A$1:$KZ$3000,$C51,11+3*MIN(BO$3,$D$2-1)))))</f>
        <v/>
      </c>
      <c r="BP51" s="123">
        <f>IF(OR($C51="",$B$2="",$D$2=0),0,IF(BP$3&lt;0,0,N(INDEX('CURVA PREVISION'!$A$1:$KZ$3000,$C51,11+3*MIN(BP$3,$D$2-1)))))</f>
        <v/>
      </c>
      <c r="BQ51" s="123">
        <f>IF(OR($C51="",$B$2="",$D$2=0),0,IF(BQ$3&lt;0,0,N(INDEX('CURVA PREVISION'!$A$1:$KZ$3000,$C51,11+3*MIN(BQ$3,$D$2-1)))))</f>
        <v/>
      </c>
      <c r="BR51" s="123">
        <f>IF(OR($C51="",$B$2="",$D$2=0),0,IF(BR$3&lt;0,0,N(INDEX('CURVA PREVISION'!$A$1:$KZ$3000,$C51,11+3*MIN(BR$3,$D$2-1)))))</f>
        <v/>
      </c>
      <c r="BS51" s="123">
        <f>IF(OR($C51="",$B$2="",$D$2=0),0,IF(BS$3&lt;0,0,N(INDEX('CURVA PREVISION'!$A$1:$KZ$3000,$C51,11+3*MIN(BS$3,$D$2-1)))))</f>
        <v/>
      </c>
      <c r="BT51" s="123">
        <f>IF(OR($C51="",$B$2="",$D$2=0),0,IF(BT$3&lt;0,0,N(INDEX('CURVA PREVISION'!$A$1:$KZ$3000,$C51,11+3*MIN(BT$3,$D$2-1)))))</f>
        <v/>
      </c>
      <c r="BU51" s="123">
        <f>IF(OR($C51="",$B$2="",$D$2=0),0,IF(BU$3&lt;0,0,N(INDEX('CURVA PREVISION'!$A$1:$KZ$3000,$C51,11+3*MIN(BU$3,$D$2-1)))))</f>
        <v/>
      </c>
      <c r="BV51" s="123">
        <f>IF(OR($C51="",$B$2="",$D$2=0),0,IF(BV$3&lt;0,0,N(INDEX('CURVA PREVISION'!$A$1:$KZ$3000,$C51,11+3*MIN(BV$3,$D$2-1)))))</f>
        <v/>
      </c>
      <c r="BW51" s="123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70">
        <f>IFERROR(MATCH(A52,'CURVA PREVISION'!$B$1:$B$3000,0),"")</f>
        <v/>
      </c>
      <c r="D52" s="123">
        <f>IF(OR($C52="",$B$2="",$D$2=0),0,IF(D$3&lt;0,0,N(INDEX('CURVA PREVISION'!$A$1:$KZ$3000,$C52,11+3*MIN(D$3,$D$2-1)))))</f>
        <v/>
      </c>
      <c r="E52" s="123">
        <f>IF(OR($C52="",$B$2="",$D$2=0),0,IF(E$3&lt;0,0,N(INDEX('CURVA PREVISION'!$A$1:$KZ$3000,$C52,11+3*MIN(E$3,$D$2-1)))))</f>
        <v/>
      </c>
      <c r="F52" s="123">
        <f>IF(OR($C52="",$B$2="",$D$2=0),0,IF(F$3&lt;0,0,N(INDEX('CURVA PREVISION'!$A$1:$KZ$3000,$C52,11+3*MIN(F$3,$D$2-1)))))</f>
        <v/>
      </c>
      <c r="G52" s="123">
        <f>IF(OR($C52="",$B$2="",$D$2=0),0,IF(G$3&lt;0,0,N(INDEX('CURVA PREVISION'!$A$1:$KZ$3000,$C52,11+3*MIN(G$3,$D$2-1)))))</f>
        <v/>
      </c>
      <c r="H52" s="123">
        <f>IF(OR($C52="",$B$2="",$D$2=0),0,IF(H$3&lt;0,0,N(INDEX('CURVA PREVISION'!$A$1:$KZ$3000,$C52,11+3*MIN(H$3,$D$2-1)))))</f>
        <v/>
      </c>
      <c r="I52" s="123">
        <f>IF(OR($C52="",$B$2="",$D$2=0),0,IF(I$3&lt;0,0,N(INDEX('CURVA PREVISION'!$A$1:$KZ$3000,$C52,11+3*MIN(I$3,$D$2-1)))))</f>
        <v/>
      </c>
      <c r="J52" s="123">
        <f>IF(OR($C52="",$B$2="",$D$2=0),0,IF(J$3&lt;0,0,N(INDEX('CURVA PREVISION'!$A$1:$KZ$3000,$C52,11+3*MIN(J$3,$D$2-1)))))</f>
        <v/>
      </c>
      <c r="K52" s="123">
        <f>IF(OR($C52="",$B$2="",$D$2=0),0,IF(K$3&lt;0,0,N(INDEX('CURVA PREVISION'!$A$1:$KZ$3000,$C52,11+3*MIN(K$3,$D$2-1)))))</f>
        <v/>
      </c>
      <c r="L52" s="123">
        <f>IF(OR($C52="",$B$2="",$D$2=0),0,IF(L$3&lt;0,0,N(INDEX('CURVA PREVISION'!$A$1:$KZ$3000,$C52,11+3*MIN(L$3,$D$2-1)))))</f>
        <v/>
      </c>
      <c r="M52" s="123">
        <f>IF(OR($C52="",$B$2="",$D$2=0),0,IF(M$3&lt;0,0,N(INDEX('CURVA PREVISION'!$A$1:$KZ$3000,$C52,11+3*MIN(M$3,$D$2-1)))))</f>
        <v/>
      </c>
      <c r="N52" s="123">
        <f>IF(OR($C52="",$B$2="",$D$2=0),0,IF(N$3&lt;0,0,N(INDEX('CURVA PREVISION'!$A$1:$KZ$3000,$C52,11+3*MIN(N$3,$D$2-1)))))</f>
        <v/>
      </c>
      <c r="O52" s="123">
        <f>IF(OR($C52="",$B$2="",$D$2=0),0,IF(O$3&lt;0,0,N(INDEX('CURVA PREVISION'!$A$1:$KZ$3000,$C52,11+3*MIN(O$3,$D$2-1)))))</f>
        <v/>
      </c>
      <c r="P52" s="123">
        <f>IF(OR($C52="",$B$2="",$D$2=0),0,IF(P$3&lt;0,0,N(INDEX('CURVA PREVISION'!$A$1:$KZ$3000,$C52,11+3*MIN(P$3,$D$2-1)))))</f>
        <v/>
      </c>
      <c r="Q52" s="123">
        <f>IF(OR($C52="",$B$2="",$D$2=0),0,IF(Q$3&lt;0,0,N(INDEX('CURVA PREVISION'!$A$1:$KZ$3000,$C52,11+3*MIN(Q$3,$D$2-1)))))</f>
        <v/>
      </c>
      <c r="R52" s="123">
        <f>IF(OR($C52="",$B$2="",$D$2=0),0,IF(R$3&lt;0,0,N(INDEX('CURVA PREVISION'!$A$1:$KZ$3000,$C52,11+3*MIN(R$3,$D$2-1)))))</f>
        <v/>
      </c>
      <c r="S52" s="123">
        <f>IF(OR($C52="",$B$2="",$D$2=0),0,IF(S$3&lt;0,0,N(INDEX('CURVA PREVISION'!$A$1:$KZ$3000,$C52,11+3*MIN(S$3,$D$2-1)))))</f>
        <v/>
      </c>
      <c r="T52" s="123">
        <f>IF(OR($C52="",$B$2="",$D$2=0),0,IF(T$3&lt;0,0,N(INDEX('CURVA PREVISION'!$A$1:$KZ$3000,$C52,11+3*MIN(T$3,$D$2-1)))))</f>
        <v/>
      </c>
      <c r="U52" s="123">
        <f>IF(OR($C52="",$B$2="",$D$2=0),0,IF(U$3&lt;0,0,N(INDEX('CURVA PREVISION'!$A$1:$KZ$3000,$C52,11+3*MIN(U$3,$D$2-1)))))</f>
        <v/>
      </c>
      <c r="V52" s="123">
        <f>IF(OR($C52="",$B$2="",$D$2=0),0,IF(V$3&lt;0,0,N(INDEX('CURVA PREVISION'!$A$1:$KZ$3000,$C52,11+3*MIN(V$3,$D$2-1)))))</f>
        <v/>
      </c>
      <c r="W52" s="123">
        <f>IF(OR($C52="",$B$2="",$D$2=0),0,IF(W$3&lt;0,0,N(INDEX('CURVA PREVISION'!$A$1:$KZ$3000,$C52,11+3*MIN(W$3,$D$2-1)))))</f>
        <v/>
      </c>
      <c r="X52" s="123">
        <f>IF(OR($C52="",$B$2="",$D$2=0),0,IF(X$3&lt;0,0,N(INDEX('CURVA PREVISION'!$A$1:$KZ$3000,$C52,11+3*MIN(X$3,$D$2-1)))))</f>
        <v/>
      </c>
      <c r="Y52" s="123">
        <f>IF(OR($C52="",$B$2="",$D$2=0),0,IF(Y$3&lt;0,0,N(INDEX('CURVA PREVISION'!$A$1:$KZ$3000,$C52,11+3*MIN(Y$3,$D$2-1)))))</f>
        <v/>
      </c>
      <c r="Z52" s="123">
        <f>IF(OR($C52="",$B$2="",$D$2=0),0,IF(Z$3&lt;0,0,N(INDEX('CURVA PREVISION'!$A$1:$KZ$3000,$C52,11+3*MIN(Z$3,$D$2-1)))))</f>
        <v/>
      </c>
      <c r="AA52" s="123">
        <f>IF(OR($C52="",$B$2="",$D$2=0),0,IF(AA$3&lt;0,0,N(INDEX('CURVA PREVISION'!$A$1:$KZ$3000,$C52,11+3*MIN(AA$3,$D$2-1)))))</f>
        <v/>
      </c>
      <c r="AB52" s="123">
        <f>IF(OR($C52="",$B$2="",$D$2=0),0,IF(AB$3&lt;0,0,N(INDEX('CURVA PREVISION'!$A$1:$KZ$3000,$C52,11+3*MIN(AB$3,$D$2-1)))))</f>
        <v/>
      </c>
      <c r="AC52" s="123">
        <f>IF(OR($C52="",$B$2="",$D$2=0),0,IF(AC$3&lt;0,0,N(INDEX('CURVA PREVISION'!$A$1:$KZ$3000,$C52,11+3*MIN(AC$3,$D$2-1)))))</f>
        <v/>
      </c>
      <c r="AD52" s="123">
        <f>IF(OR($C52="",$B$2="",$D$2=0),0,IF(AD$3&lt;0,0,N(INDEX('CURVA PREVISION'!$A$1:$KZ$3000,$C52,11+3*MIN(AD$3,$D$2-1)))))</f>
        <v/>
      </c>
      <c r="AE52" s="123">
        <f>IF(OR($C52="",$B$2="",$D$2=0),0,IF(AE$3&lt;0,0,N(INDEX('CURVA PREVISION'!$A$1:$KZ$3000,$C52,11+3*MIN(AE$3,$D$2-1)))))</f>
        <v/>
      </c>
      <c r="AF52" s="123">
        <f>IF(OR($C52="",$B$2="",$D$2=0),0,IF(AF$3&lt;0,0,N(INDEX('CURVA PREVISION'!$A$1:$KZ$3000,$C52,11+3*MIN(AF$3,$D$2-1)))))</f>
        <v/>
      </c>
      <c r="AG52" s="123">
        <f>IF(OR($C52="",$B$2="",$D$2=0),0,IF(AG$3&lt;0,0,N(INDEX('CURVA PREVISION'!$A$1:$KZ$3000,$C52,11+3*MIN(AG$3,$D$2-1)))))</f>
        <v/>
      </c>
      <c r="AH52" s="123">
        <f>IF(OR($C52="",$B$2="",$D$2=0),0,IF(AH$3&lt;0,0,N(INDEX('CURVA PREVISION'!$A$1:$KZ$3000,$C52,11+3*MIN(AH$3,$D$2-1)))))</f>
        <v/>
      </c>
      <c r="AI52" s="123">
        <f>IF(OR($C52="",$B$2="",$D$2=0),0,IF(AI$3&lt;0,0,N(INDEX('CURVA PREVISION'!$A$1:$KZ$3000,$C52,11+3*MIN(AI$3,$D$2-1)))))</f>
        <v/>
      </c>
      <c r="AJ52" s="123">
        <f>IF(OR($C52="",$B$2="",$D$2=0),0,IF(AJ$3&lt;0,0,N(INDEX('CURVA PREVISION'!$A$1:$KZ$3000,$C52,11+3*MIN(AJ$3,$D$2-1)))))</f>
        <v/>
      </c>
      <c r="AK52" s="123">
        <f>IF(OR($C52="",$B$2="",$D$2=0),0,IF(AK$3&lt;0,0,N(INDEX('CURVA PREVISION'!$A$1:$KZ$3000,$C52,11+3*MIN(AK$3,$D$2-1)))))</f>
        <v/>
      </c>
      <c r="AL52" s="123">
        <f>IF(OR($C52="",$B$2="",$D$2=0),0,IF(AL$3&lt;0,0,N(INDEX('CURVA PREVISION'!$A$1:$KZ$3000,$C52,11+3*MIN(AL$3,$D$2-1)))))</f>
        <v/>
      </c>
      <c r="AM52" s="123">
        <f>IF(OR($C52="",$B$2="",$D$2=0),0,IF(AM$3&lt;0,0,N(INDEX('CURVA PREVISION'!$A$1:$KZ$3000,$C52,11+3*MIN(AM$3,$D$2-1)))))</f>
        <v/>
      </c>
      <c r="AN52" s="123">
        <f>IF(OR($C52="",$B$2="",$D$2=0),0,IF(AN$3&lt;0,0,N(INDEX('CURVA PREVISION'!$A$1:$KZ$3000,$C52,11+3*MIN(AN$3,$D$2-1)))))</f>
        <v/>
      </c>
      <c r="AO52" s="123">
        <f>IF(OR($C52="",$B$2="",$D$2=0),0,IF(AO$3&lt;0,0,N(INDEX('CURVA PREVISION'!$A$1:$KZ$3000,$C52,11+3*MIN(AO$3,$D$2-1)))))</f>
        <v/>
      </c>
      <c r="AP52" s="123">
        <f>IF(OR($C52="",$B$2="",$D$2=0),0,IF(AP$3&lt;0,0,N(INDEX('CURVA PREVISION'!$A$1:$KZ$3000,$C52,11+3*MIN(AP$3,$D$2-1)))))</f>
        <v/>
      </c>
      <c r="AQ52" s="123">
        <f>IF(OR($C52="",$B$2="",$D$2=0),0,IF(AQ$3&lt;0,0,N(INDEX('CURVA PREVISION'!$A$1:$KZ$3000,$C52,11+3*MIN(AQ$3,$D$2-1)))))</f>
        <v/>
      </c>
      <c r="AR52" s="123">
        <f>IF(OR($C52="",$B$2="",$D$2=0),0,IF(AR$3&lt;0,0,N(INDEX('CURVA PREVISION'!$A$1:$KZ$3000,$C52,11+3*MIN(AR$3,$D$2-1)))))</f>
        <v/>
      </c>
      <c r="AS52" s="123">
        <f>IF(OR($C52="",$B$2="",$D$2=0),0,IF(AS$3&lt;0,0,N(INDEX('CURVA PREVISION'!$A$1:$KZ$3000,$C52,11+3*MIN(AS$3,$D$2-1)))))</f>
        <v/>
      </c>
      <c r="AT52" s="123">
        <f>IF(OR($C52="",$B$2="",$D$2=0),0,IF(AT$3&lt;0,0,N(INDEX('CURVA PREVISION'!$A$1:$KZ$3000,$C52,11+3*MIN(AT$3,$D$2-1)))))</f>
        <v/>
      </c>
      <c r="AU52" s="123">
        <f>IF(OR($C52="",$B$2="",$D$2=0),0,IF(AU$3&lt;0,0,N(INDEX('CURVA PREVISION'!$A$1:$KZ$3000,$C52,11+3*MIN(AU$3,$D$2-1)))))</f>
        <v/>
      </c>
      <c r="AV52" s="123">
        <f>IF(OR($C52="",$B$2="",$D$2=0),0,IF(AV$3&lt;0,0,N(INDEX('CURVA PREVISION'!$A$1:$KZ$3000,$C52,11+3*MIN(AV$3,$D$2-1)))))</f>
        <v/>
      </c>
      <c r="AW52" s="123">
        <f>IF(OR($C52="",$B$2="",$D$2=0),0,IF(AW$3&lt;0,0,N(INDEX('CURVA PREVISION'!$A$1:$KZ$3000,$C52,11+3*MIN(AW$3,$D$2-1)))))</f>
        <v/>
      </c>
      <c r="AX52" s="123">
        <f>IF(OR($C52="",$B$2="",$D$2=0),0,IF(AX$3&lt;0,0,N(INDEX('CURVA PREVISION'!$A$1:$KZ$3000,$C52,11+3*MIN(AX$3,$D$2-1)))))</f>
        <v/>
      </c>
      <c r="AY52" s="123">
        <f>IF(OR($C52="",$B$2="",$D$2=0),0,IF(AY$3&lt;0,0,N(INDEX('CURVA PREVISION'!$A$1:$KZ$3000,$C52,11+3*MIN(AY$3,$D$2-1)))))</f>
        <v/>
      </c>
      <c r="AZ52" s="123">
        <f>IF(OR($C52="",$B$2="",$D$2=0),0,IF(AZ$3&lt;0,0,N(INDEX('CURVA PREVISION'!$A$1:$KZ$3000,$C52,11+3*MIN(AZ$3,$D$2-1)))))</f>
        <v/>
      </c>
      <c r="BA52" s="123">
        <f>IF(OR($C52="",$B$2="",$D$2=0),0,IF(BA$3&lt;0,0,N(INDEX('CURVA PREVISION'!$A$1:$KZ$3000,$C52,11+3*MIN(BA$3,$D$2-1)))))</f>
        <v/>
      </c>
      <c r="BB52" s="123">
        <f>IF(OR($C52="",$B$2="",$D$2=0),0,IF(BB$3&lt;0,0,N(INDEX('CURVA PREVISION'!$A$1:$KZ$3000,$C52,11+3*MIN(BB$3,$D$2-1)))))</f>
        <v/>
      </c>
      <c r="BC52" s="123">
        <f>IF(OR($C52="",$B$2="",$D$2=0),0,IF(BC$3&lt;0,0,N(INDEX('CURVA PREVISION'!$A$1:$KZ$3000,$C52,11+3*MIN(BC$3,$D$2-1)))))</f>
        <v/>
      </c>
      <c r="BD52" s="123">
        <f>IF(OR($C52="",$B$2="",$D$2=0),0,IF(BD$3&lt;0,0,N(INDEX('CURVA PREVISION'!$A$1:$KZ$3000,$C52,11+3*MIN(BD$3,$D$2-1)))))</f>
        <v/>
      </c>
      <c r="BE52" s="123">
        <f>IF(OR($C52="",$B$2="",$D$2=0),0,IF(BE$3&lt;0,0,N(INDEX('CURVA PREVISION'!$A$1:$KZ$3000,$C52,11+3*MIN(BE$3,$D$2-1)))))</f>
        <v/>
      </c>
      <c r="BF52" s="123">
        <f>IF(OR($C52="",$B$2="",$D$2=0),0,IF(BF$3&lt;0,0,N(INDEX('CURVA PREVISION'!$A$1:$KZ$3000,$C52,11+3*MIN(BF$3,$D$2-1)))))</f>
        <v/>
      </c>
      <c r="BG52" s="123">
        <f>IF(OR($C52="",$B$2="",$D$2=0),0,IF(BG$3&lt;0,0,N(INDEX('CURVA PREVISION'!$A$1:$KZ$3000,$C52,11+3*MIN(BG$3,$D$2-1)))))</f>
        <v/>
      </c>
      <c r="BH52" s="123">
        <f>IF(OR($C52="",$B$2="",$D$2=0),0,IF(BH$3&lt;0,0,N(INDEX('CURVA PREVISION'!$A$1:$KZ$3000,$C52,11+3*MIN(BH$3,$D$2-1)))))</f>
        <v/>
      </c>
      <c r="BI52" s="123">
        <f>IF(OR($C52="",$B$2="",$D$2=0),0,IF(BI$3&lt;0,0,N(INDEX('CURVA PREVISION'!$A$1:$KZ$3000,$C52,11+3*MIN(BI$3,$D$2-1)))))</f>
        <v/>
      </c>
      <c r="BJ52" s="123">
        <f>IF(OR($C52="",$B$2="",$D$2=0),0,IF(BJ$3&lt;0,0,N(INDEX('CURVA PREVISION'!$A$1:$KZ$3000,$C52,11+3*MIN(BJ$3,$D$2-1)))))</f>
        <v/>
      </c>
      <c r="BK52" s="123">
        <f>IF(OR($C52="",$B$2="",$D$2=0),0,IF(BK$3&lt;0,0,N(INDEX('CURVA PREVISION'!$A$1:$KZ$3000,$C52,11+3*MIN(BK$3,$D$2-1)))))</f>
        <v/>
      </c>
      <c r="BL52" s="123">
        <f>IF(OR($C52="",$B$2="",$D$2=0),0,IF(BL$3&lt;0,0,N(INDEX('CURVA PREVISION'!$A$1:$KZ$3000,$C52,11+3*MIN(BL$3,$D$2-1)))))</f>
        <v/>
      </c>
      <c r="BM52" s="123">
        <f>IF(OR($C52="",$B$2="",$D$2=0),0,IF(BM$3&lt;0,0,N(INDEX('CURVA PREVISION'!$A$1:$KZ$3000,$C52,11+3*MIN(BM$3,$D$2-1)))))</f>
        <v/>
      </c>
      <c r="BN52" s="123">
        <f>IF(OR($C52="",$B$2="",$D$2=0),0,IF(BN$3&lt;0,0,N(INDEX('CURVA PREVISION'!$A$1:$KZ$3000,$C52,11+3*MIN(BN$3,$D$2-1)))))</f>
        <v/>
      </c>
      <c r="BO52" s="123">
        <f>IF(OR($C52="",$B$2="",$D$2=0),0,IF(BO$3&lt;0,0,N(INDEX('CURVA PREVISION'!$A$1:$KZ$3000,$C52,11+3*MIN(BO$3,$D$2-1)))))</f>
        <v/>
      </c>
      <c r="BP52" s="123">
        <f>IF(OR($C52="",$B$2="",$D$2=0),0,IF(BP$3&lt;0,0,N(INDEX('CURVA PREVISION'!$A$1:$KZ$3000,$C52,11+3*MIN(BP$3,$D$2-1)))))</f>
        <v/>
      </c>
      <c r="BQ52" s="123">
        <f>IF(OR($C52="",$B$2="",$D$2=0),0,IF(BQ$3&lt;0,0,N(INDEX('CURVA PREVISION'!$A$1:$KZ$3000,$C52,11+3*MIN(BQ$3,$D$2-1)))))</f>
        <v/>
      </c>
      <c r="BR52" s="123">
        <f>IF(OR($C52="",$B$2="",$D$2=0),0,IF(BR$3&lt;0,0,N(INDEX('CURVA PREVISION'!$A$1:$KZ$3000,$C52,11+3*MIN(BR$3,$D$2-1)))))</f>
        <v/>
      </c>
      <c r="BS52" s="123">
        <f>IF(OR($C52="",$B$2="",$D$2=0),0,IF(BS$3&lt;0,0,N(INDEX('CURVA PREVISION'!$A$1:$KZ$3000,$C52,11+3*MIN(BS$3,$D$2-1)))))</f>
        <v/>
      </c>
      <c r="BT52" s="123">
        <f>IF(OR($C52="",$B$2="",$D$2=0),0,IF(BT$3&lt;0,0,N(INDEX('CURVA PREVISION'!$A$1:$KZ$3000,$C52,11+3*MIN(BT$3,$D$2-1)))))</f>
        <v/>
      </c>
      <c r="BU52" s="123">
        <f>IF(OR($C52="",$B$2="",$D$2=0),0,IF(BU$3&lt;0,0,N(INDEX('CURVA PREVISION'!$A$1:$KZ$3000,$C52,11+3*MIN(BU$3,$D$2-1)))))</f>
        <v/>
      </c>
      <c r="BV52" s="123">
        <f>IF(OR($C52="",$B$2="",$D$2=0),0,IF(BV$3&lt;0,0,N(INDEX('CURVA PREVISION'!$A$1:$KZ$3000,$C52,11+3*MIN(BV$3,$D$2-1)))))</f>
        <v/>
      </c>
      <c r="BW52" s="123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70">
        <f>IFERROR(MATCH(A53,'CURVA PREVISION'!$B$1:$B$3000,0),"")</f>
        <v/>
      </c>
      <c r="D53" s="123">
        <f>IF(OR($C53="",$B$2="",$D$2=0),0,IF(D$3&lt;0,0,N(INDEX('CURVA PREVISION'!$A$1:$KZ$3000,$C53,11+3*MIN(D$3,$D$2-1)))))</f>
        <v/>
      </c>
      <c r="E53" s="123">
        <f>IF(OR($C53="",$B$2="",$D$2=0),0,IF(E$3&lt;0,0,N(INDEX('CURVA PREVISION'!$A$1:$KZ$3000,$C53,11+3*MIN(E$3,$D$2-1)))))</f>
        <v/>
      </c>
      <c r="F53" s="123">
        <f>IF(OR($C53="",$B$2="",$D$2=0),0,IF(F$3&lt;0,0,N(INDEX('CURVA PREVISION'!$A$1:$KZ$3000,$C53,11+3*MIN(F$3,$D$2-1)))))</f>
        <v/>
      </c>
      <c r="G53" s="123">
        <f>IF(OR($C53="",$B$2="",$D$2=0),0,IF(G$3&lt;0,0,N(INDEX('CURVA PREVISION'!$A$1:$KZ$3000,$C53,11+3*MIN(G$3,$D$2-1)))))</f>
        <v/>
      </c>
      <c r="H53" s="123">
        <f>IF(OR($C53="",$B$2="",$D$2=0),0,IF(H$3&lt;0,0,N(INDEX('CURVA PREVISION'!$A$1:$KZ$3000,$C53,11+3*MIN(H$3,$D$2-1)))))</f>
        <v/>
      </c>
      <c r="I53" s="123">
        <f>IF(OR($C53="",$B$2="",$D$2=0),0,IF(I$3&lt;0,0,N(INDEX('CURVA PREVISION'!$A$1:$KZ$3000,$C53,11+3*MIN(I$3,$D$2-1)))))</f>
        <v/>
      </c>
      <c r="J53" s="123">
        <f>IF(OR($C53="",$B$2="",$D$2=0),0,IF(J$3&lt;0,0,N(INDEX('CURVA PREVISION'!$A$1:$KZ$3000,$C53,11+3*MIN(J$3,$D$2-1)))))</f>
        <v/>
      </c>
      <c r="K53" s="123">
        <f>IF(OR($C53="",$B$2="",$D$2=0),0,IF(K$3&lt;0,0,N(INDEX('CURVA PREVISION'!$A$1:$KZ$3000,$C53,11+3*MIN(K$3,$D$2-1)))))</f>
        <v/>
      </c>
      <c r="L53" s="123">
        <f>IF(OR($C53="",$B$2="",$D$2=0),0,IF(L$3&lt;0,0,N(INDEX('CURVA PREVISION'!$A$1:$KZ$3000,$C53,11+3*MIN(L$3,$D$2-1)))))</f>
        <v/>
      </c>
      <c r="M53" s="123">
        <f>IF(OR($C53="",$B$2="",$D$2=0),0,IF(M$3&lt;0,0,N(INDEX('CURVA PREVISION'!$A$1:$KZ$3000,$C53,11+3*MIN(M$3,$D$2-1)))))</f>
        <v/>
      </c>
      <c r="N53" s="123">
        <f>IF(OR($C53="",$B$2="",$D$2=0),0,IF(N$3&lt;0,0,N(INDEX('CURVA PREVISION'!$A$1:$KZ$3000,$C53,11+3*MIN(N$3,$D$2-1)))))</f>
        <v/>
      </c>
      <c r="O53" s="123">
        <f>IF(OR($C53="",$B$2="",$D$2=0),0,IF(O$3&lt;0,0,N(INDEX('CURVA PREVISION'!$A$1:$KZ$3000,$C53,11+3*MIN(O$3,$D$2-1)))))</f>
        <v/>
      </c>
      <c r="P53" s="123">
        <f>IF(OR($C53="",$B$2="",$D$2=0),0,IF(P$3&lt;0,0,N(INDEX('CURVA PREVISION'!$A$1:$KZ$3000,$C53,11+3*MIN(P$3,$D$2-1)))))</f>
        <v/>
      </c>
      <c r="Q53" s="123">
        <f>IF(OR($C53="",$B$2="",$D$2=0),0,IF(Q$3&lt;0,0,N(INDEX('CURVA PREVISION'!$A$1:$KZ$3000,$C53,11+3*MIN(Q$3,$D$2-1)))))</f>
        <v/>
      </c>
      <c r="R53" s="123">
        <f>IF(OR($C53="",$B$2="",$D$2=0),0,IF(R$3&lt;0,0,N(INDEX('CURVA PREVISION'!$A$1:$KZ$3000,$C53,11+3*MIN(R$3,$D$2-1)))))</f>
        <v/>
      </c>
      <c r="S53" s="123">
        <f>IF(OR($C53="",$B$2="",$D$2=0),0,IF(S$3&lt;0,0,N(INDEX('CURVA PREVISION'!$A$1:$KZ$3000,$C53,11+3*MIN(S$3,$D$2-1)))))</f>
        <v/>
      </c>
      <c r="T53" s="123">
        <f>IF(OR($C53="",$B$2="",$D$2=0),0,IF(T$3&lt;0,0,N(INDEX('CURVA PREVISION'!$A$1:$KZ$3000,$C53,11+3*MIN(T$3,$D$2-1)))))</f>
        <v/>
      </c>
      <c r="U53" s="123">
        <f>IF(OR($C53="",$B$2="",$D$2=0),0,IF(U$3&lt;0,0,N(INDEX('CURVA PREVISION'!$A$1:$KZ$3000,$C53,11+3*MIN(U$3,$D$2-1)))))</f>
        <v/>
      </c>
      <c r="V53" s="123">
        <f>IF(OR($C53="",$B$2="",$D$2=0),0,IF(V$3&lt;0,0,N(INDEX('CURVA PREVISION'!$A$1:$KZ$3000,$C53,11+3*MIN(V$3,$D$2-1)))))</f>
        <v/>
      </c>
      <c r="W53" s="123">
        <f>IF(OR($C53="",$B$2="",$D$2=0),0,IF(W$3&lt;0,0,N(INDEX('CURVA PREVISION'!$A$1:$KZ$3000,$C53,11+3*MIN(W$3,$D$2-1)))))</f>
        <v/>
      </c>
      <c r="X53" s="123">
        <f>IF(OR($C53="",$B$2="",$D$2=0),0,IF(X$3&lt;0,0,N(INDEX('CURVA PREVISION'!$A$1:$KZ$3000,$C53,11+3*MIN(X$3,$D$2-1)))))</f>
        <v/>
      </c>
      <c r="Y53" s="123">
        <f>IF(OR($C53="",$B$2="",$D$2=0),0,IF(Y$3&lt;0,0,N(INDEX('CURVA PREVISION'!$A$1:$KZ$3000,$C53,11+3*MIN(Y$3,$D$2-1)))))</f>
        <v/>
      </c>
      <c r="Z53" s="123">
        <f>IF(OR($C53="",$B$2="",$D$2=0),0,IF(Z$3&lt;0,0,N(INDEX('CURVA PREVISION'!$A$1:$KZ$3000,$C53,11+3*MIN(Z$3,$D$2-1)))))</f>
        <v/>
      </c>
      <c r="AA53" s="123">
        <f>IF(OR($C53="",$B$2="",$D$2=0),0,IF(AA$3&lt;0,0,N(INDEX('CURVA PREVISION'!$A$1:$KZ$3000,$C53,11+3*MIN(AA$3,$D$2-1)))))</f>
        <v/>
      </c>
      <c r="AB53" s="123">
        <f>IF(OR($C53="",$B$2="",$D$2=0),0,IF(AB$3&lt;0,0,N(INDEX('CURVA PREVISION'!$A$1:$KZ$3000,$C53,11+3*MIN(AB$3,$D$2-1)))))</f>
        <v/>
      </c>
      <c r="AC53" s="123">
        <f>IF(OR($C53="",$B$2="",$D$2=0),0,IF(AC$3&lt;0,0,N(INDEX('CURVA PREVISION'!$A$1:$KZ$3000,$C53,11+3*MIN(AC$3,$D$2-1)))))</f>
        <v/>
      </c>
      <c r="AD53" s="123">
        <f>IF(OR($C53="",$B$2="",$D$2=0),0,IF(AD$3&lt;0,0,N(INDEX('CURVA PREVISION'!$A$1:$KZ$3000,$C53,11+3*MIN(AD$3,$D$2-1)))))</f>
        <v/>
      </c>
      <c r="AE53" s="123">
        <f>IF(OR($C53="",$B$2="",$D$2=0),0,IF(AE$3&lt;0,0,N(INDEX('CURVA PREVISION'!$A$1:$KZ$3000,$C53,11+3*MIN(AE$3,$D$2-1)))))</f>
        <v/>
      </c>
      <c r="AF53" s="123">
        <f>IF(OR($C53="",$B$2="",$D$2=0),0,IF(AF$3&lt;0,0,N(INDEX('CURVA PREVISION'!$A$1:$KZ$3000,$C53,11+3*MIN(AF$3,$D$2-1)))))</f>
        <v/>
      </c>
      <c r="AG53" s="123">
        <f>IF(OR($C53="",$B$2="",$D$2=0),0,IF(AG$3&lt;0,0,N(INDEX('CURVA PREVISION'!$A$1:$KZ$3000,$C53,11+3*MIN(AG$3,$D$2-1)))))</f>
        <v/>
      </c>
      <c r="AH53" s="123">
        <f>IF(OR($C53="",$B$2="",$D$2=0),0,IF(AH$3&lt;0,0,N(INDEX('CURVA PREVISION'!$A$1:$KZ$3000,$C53,11+3*MIN(AH$3,$D$2-1)))))</f>
        <v/>
      </c>
      <c r="AI53" s="123">
        <f>IF(OR($C53="",$B$2="",$D$2=0),0,IF(AI$3&lt;0,0,N(INDEX('CURVA PREVISION'!$A$1:$KZ$3000,$C53,11+3*MIN(AI$3,$D$2-1)))))</f>
        <v/>
      </c>
      <c r="AJ53" s="123">
        <f>IF(OR($C53="",$B$2="",$D$2=0),0,IF(AJ$3&lt;0,0,N(INDEX('CURVA PREVISION'!$A$1:$KZ$3000,$C53,11+3*MIN(AJ$3,$D$2-1)))))</f>
        <v/>
      </c>
      <c r="AK53" s="123">
        <f>IF(OR($C53="",$B$2="",$D$2=0),0,IF(AK$3&lt;0,0,N(INDEX('CURVA PREVISION'!$A$1:$KZ$3000,$C53,11+3*MIN(AK$3,$D$2-1)))))</f>
        <v/>
      </c>
      <c r="AL53" s="123">
        <f>IF(OR($C53="",$B$2="",$D$2=0),0,IF(AL$3&lt;0,0,N(INDEX('CURVA PREVISION'!$A$1:$KZ$3000,$C53,11+3*MIN(AL$3,$D$2-1)))))</f>
        <v/>
      </c>
      <c r="AM53" s="123">
        <f>IF(OR($C53="",$B$2="",$D$2=0),0,IF(AM$3&lt;0,0,N(INDEX('CURVA PREVISION'!$A$1:$KZ$3000,$C53,11+3*MIN(AM$3,$D$2-1)))))</f>
        <v/>
      </c>
      <c r="AN53" s="123">
        <f>IF(OR($C53="",$B$2="",$D$2=0),0,IF(AN$3&lt;0,0,N(INDEX('CURVA PREVISION'!$A$1:$KZ$3000,$C53,11+3*MIN(AN$3,$D$2-1)))))</f>
        <v/>
      </c>
      <c r="AO53" s="123">
        <f>IF(OR($C53="",$B$2="",$D$2=0),0,IF(AO$3&lt;0,0,N(INDEX('CURVA PREVISION'!$A$1:$KZ$3000,$C53,11+3*MIN(AO$3,$D$2-1)))))</f>
        <v/>
      </c>
      <c r="AP53" s="123">
        <f>IF(OR($C53="",$B$2="",$D$2=0),0,IF(AP$3&lt;0,0,N(INDEX('CURVA PREVISION'!$A$1:$KZ$3000,$C53,11+3*MIN(AP$3,$D$2-1)))))</f>
        <v/>
      </c>
      <c r="AQ53" s="123">
        <f>IF(OR($C53="",$B$2="",$D$2=0),0,IF(AQ$3&lt;0,0,N(INDEX('CURVA PREVISION'!$A$1:$KZ$3000,$C53,11+3*MIN(AQ$3,$D$2-1)))))</f>
        <v/>
      </c>
      <c r="AR53" s="123">
        <f>IF(OR($C53="",$B$2="",$D$2=0),0,IF(AR$3&lt;0,0,N(INDEX('CURVA PREVISION'!$A$1:$KZ$3000,$C53,11+3*MIN(AR$3,$D$2-1)))))</f>
        <v/>
      </c>
      <c r="AS53" s="123">
        <f>IF(OR($C53="",$B$2="",$D$2=0),0,IF(AS$3&lt;0,0,N(INDEX('CURVA PREVISION'!$A$1:$KZ$3000,$C53,11+3*MIN(AS$3,$D$2-1)))))</f>
        <v/>
      </c>
      <c r="AT53" s="123">
        <f>IF(OR($C53="",$B$2="",$D$2=0),0,IF(AT$3&lt;0,0,N(INDEX('CURVA PREVISION'!$A$1:$KZ$3000,$C53,11+3*MIN(AT$3,$D$2-1)))))</f>
        <v/>
      </c>
      <c r="AU53" s="123">
        <f>IF(OR($C53="",$B$2="",$D$2=0),0,IF(AU$3&lt;0,0,N(INDEX('CURVA PREVISION'!$A$1:$KZ$3000,$C53,11+3*MIN(AU$3,$D$2-1)))))</f>
        <v/>
      </c>
      <c r="AV53" s="123">
        <f>IF(OR($C53="",$B$2="",$D$2=0),0,IF(AV$3&lt;0,0,N(INDEX('CURVA PREVISION'!$A$1:$KZ$3000,$C53,11+3*MIN(AV$3,$D$2-1)))))</f>
        <v/>
      </c>
      <c r="AW53" s="123">
        <f>IF(OR($C53="",$B$2="",$D$2=0),0,IF(AW$3&lt;0,0,N(INDEX('CURVA PREVISION'!$A$1:$KZ$3000,$C53,11+3*MIN(AW$3,$D$2-1)))))</f>
        <v/>
      </c>
      <c r="AX53" s="123">
        <f>IF(OR($C53="",$B$2="",$D$2=0),0,IF(AX$3&lt;0,0,N(INDEX('CURVA PREVISION'!$A$1:$KZ$3000,$C53,11+3*MIN(AX$3,$D$2-1)))))</f>
        <v/>
      </c>
      <c r="AY53" s="123">
        <f>IF(OR($C53="",$B$2="",$D$2=0),0,IF(AY$3&lt;0,0,N(INDEX('CURVA PREVISION'!$A$1:$KZ$3000,$C53,11+3*MIN(AY$3,$D$2-1)))))</f>
        <v/>
      </c>
      <c r="AZ53" s="123">
        <f>IF(OR($C53="",$B$2="",$D$2=0),0,IF(AZ$3&lt;0,0,N(INDEX('CURVA PREVISION'!$A$1:$KZ$3000,$C53,11+3*MIN(AZ$3,$D$2-1)))))</f>
        <v/>
      </c>
      <c r="BA53" s="123">
        <f>IF(OR($C53="",$B$2="",$D$2=0),0,IF(BA$3&lt;0,0,N(INDEX('CURVA PREVISION'!$A$1:$KZ$3000,$C53,11+3*MIN(BA$3,$D$2-1)))))</f>
        <v/>
      </c>
      <c r="BB53" s="123">
        <f>IF(OR($C53="",$B$2="",$D$2=0),0,IF(BB$3&lt;0,0,N(INDEX('CURVA PREVISION'!$A$1:$KZ$3000,$C53,11+3*MIN(BB$3,$D$2-1)))))</f>
        <v/>
      </c>
      <c r="BC53" s="123">
        <f>IF(OR($C53="",$B$2="",$D$2=0),0,IF(BC$3&lt;0,0,N(INDEX('CURVA PREVISION'!$A$1:$KZ$3000,$C53,11+3*MIN(BC$3,$D$2-1)))))</f>
        <v/>
      </c>
      <c r="BD53" s="123">
        <f>IF(OR($C53="",$B$2="",$D$2=0),0,IF(BD$3&lt;0,0,N(INDEX('CURVA PREVISION'!$A$1:$KZ$3000,$C53,11+3*MIN(BD$3,$D$2-1)))))</f>
        <v/>
      </c>
      <c r="BE53" s="123">
        <f>IF(OR($C53="",$B$2="",$D$2=0),0,IF(BE$3&lt;0,0,N(INDEX('CURVA PREVISION'!$A$1:$KZ$3000,$C53,11+3*MIN(BE$3,$D$2-1)))))</f>
        <v/>
      </c>
      <c r="BF53" s="123">
        <f>IF(OR($C53="",$B$2="",$D$2=0),0,IF(BF$3&lt;0,0,N(INDEX('CURVA PREVISION'!$A$1:$KZ$3000,$C53,11+3*MIN(BF$3,$D$2-1)))))</f>
        <v/>
      </c>
      <c r="BG53" s="123">
        <f>IF(OR($C53="",$B$2="",$D$2=0),0,IF(BG$3&lt;0,0,N(INDEX('CURVA PREVISION'!$A$1:$KZ$3000,$C53,11+3*MIN(BG$3,$D$2-1)))))</f>
        <v/>
      </c>
      <c r="BH53" s="123">
        <f>IF(OR($C53="",$B$2="",$D$2=0),0,IF(BH$3&lt;0,0,N(INDEX('CURVA PREVISION'!$A$1:$KZ$3000,$C53,11+3*MIN(BH$3,$D$2-1)))))</f>
        <v/>
      </c>
      <c r="BI53" s="123">
        <f>IF(OR($C53="",$B$2="",$D$2=0),0,IF(BI$3&lt;0,0,N(INDEX('CURVA PREVISION'!$A$1:$KZ$3000,$C53,11+3*MIN(BI$3,$D$2-1)))))</f>
        <v/>
      </c>
      <c r="BJ53" s="123">
        <f>IF(OR($C53="",$B$2="",$D$2=0),0,IF(BJ$3&lt;0,0,N(INDEX('CURVA PREVISION'!$A$1:$KZ$3000,$C53,11+3*MIN(BJ$3,$D$2-1)))))</f>
        <v/>
      </c>
      <c r="BK53" s="123">
        <f>IF(OR($C53="",$B$2="",$D$2=0),0,IF(BK$3&lt;0,0,N(INDEX('CURVA PREVISION'!$A$1:$KZ$3000,$C53,11+3*MIN(BK$3,$D$2-1)))))</f>
        <v/>
      </c>
      <c r="BL53" s="123">
        <f>IF(OR($C53="",$B$2="",$D$2=0),0,IF(BL$3&lt;0,0,N(INDEX('CURVA PREVISION'!$A$1:$KZ$3000,$C53,11+3*MIN(BL$3,$D$2-1)))))</f>
        <v/>
      </c>
      <c r="BM53" s="123">
        <f>IF(OR($C53="",$B$2="",$D$2=0),0,IF(BM$3&lt;0,0,N(INDEX('CURVA PREVISION'!$A$1:$KZ$3000,$C53,11+3*MIN(BM$3,$D$2-1)))))</f>
        <v/>
      </c>
      <c r="BN53" s="123">
        <f>IF(OR($C53="",$B$2="",$D$2=0),0,IF(BN$3&lt;0,0,N(INDEX('CURVA PREVISION'!$A$1:$KZ$3000,$C53,11+3*MIN(BN$3,$D$2-1)))))</f>
        <v/>
      </c>
      <c r="BO53" s="123">
        <f>IF(OR($C53="",$B$2="",$D$2=0),0,IF(BO$3&lt;0,0,N(INDEX('CURVA PREVISION'!$A$1:$KZ$3000,$C53,11+3*MIN(BO$3,$D$2-1)))))</f>
        <v/>
      </c>
      <c r="BP53" s="123">
        <f>IF(OR($C53="",$B$2="",$D$2=0),0,IF(BP$3&lt;0,0,N(INDEX('CURVA PREVISION'!$A$1:$KZ$3000,$C53,11+3*MIN(BP$3,$D$2-1)))))</f>
        <v/>
      </c>
      <c r="BQ53" s="123">
        <f>IF(OR($C53="",$B$2="",$D$2=0),0,IF(BQ$3&lt;0,0,N(INDEX('CURVA PREVISION'!$A$1:$KZ$3000,$C53,11+3*MIN(BQ$3,$D$2-1)))))</f>
        <v/>
      </c>
      <c r="BR53" s="123">
        <f>IF(OR($C53="",$B$2="",$D$2=0),0,IF(BR$3&lt;0,0,N(INDEX('CURVA PREVISION'!$A$1:$KZ$3000,$C53,11+3*MIN(BR$3,$D$2-1)))))</f>
        <v/>
      </c>
      <c r="BS53" s="123">
        <f>IF(OR($C53="",$B$2="",$D$2=0),0,IF(BS$3&lt;0,0,N(INDEX('CURVA PREVISION'!$A$1:$KZ$3000,$C53,11+3*MIN(BS$3,$D$2-1)))))</f>
        <v/>
      </c>
      <c r="BT53" s="123">
        <f>IF(OR($C53="",$B$2="",$D$2=0),0,IF(BT$3&lt;0,0,N(INDEX('CURVA PREVISION'!$A$1:$KZ$3000,$C53,11+3*MIN(BT$3,$D$2-1)))))</f>
        <v/>
      </c>
      <c r="BU53" s="123">
        <f>IF(OR($C53="",$B$2="",$D$2=0),0,IF(BU$3&lt;0,0,N(INDEX('CURVA PREVISION'!$A$1:$KZ$3000,$C53,11+3*MIN(BU$3,$D$2-1)))))</f>
        <v/>
      </c>
      <c r="BV53" s="123">
        <f>IF(OR($C53="",$B$2="",$D$2=0),0,IF(BV$3&lt;0,0,N(INDEX('CURVA PREVISION'!$A$1:$KZ$3000,$C53,11+3*MIN(BV$3,$D$2-1)))))</f>
        <v/>
      </c>
      <c r="BW53" s="123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70">
        <f>IFERROR(MATCH(A54,'CURVA PREVISION'!$B$1:$B$3000,0),"")</f>
        <v/>
      </c>
      <c r="D54" s="123">
        <f>IF(OR($C54="",$B$2="",$D$2=0),0,IF(D$3&lt;0,0,N(INDEX('CURVA PREVISION'!$A$1:$KZ$3000,$C54,11+3*MIN(D$3,$D$2-1)))))</f>
        <v/>
      </c>
      <c r="E54" s="123">
        <f>IF(OR($C54="",$B$2="",$D$2=0),0,IF(E$3&lt;0,0,N(INDEX('CURVA PREVISION'!$A$1:$KZ$3000,$C54,11+3*MIN(E$3,$D$2-1)))))</f>
        <v/>
      </c>
      <c r="F54" s="123">
        <f>IF(OR($C54="",$B$2="",$D$2=0),0,IF(F$3&lt;0,0,N(INDEX('CURVA PREVISION'!$A$1:$KZ$3000,$C54,11+3*MIN(F$3,$D$2-1)))))</f>
        <v/>
      </c>
      <c r="G54" s="123">
        <f>IF(OR($C54="",$B$2="",$D$2=0),0,IF(G$3&lt;0,0,N(INDEX('CURVA PREVISION'!$A$1:$KZ$3000,$C54,11+3*MIN(G$3,$D$2-1)))))</f>
        <v/>
      </c>
      <c r="H54" s="123">
        <f>IF(OR($C54="",$B$2="",$D$2=0),0,IF(H$3&lt;0,0,N(INDEX('CURVA PREVISION'!$A$1:$KZ$3000,$C54,11+3*MIN(H$3,$D$2-1)))))</f>
        <v/>
      </c>
      <c r="I54" s="123">
        <f>IF(OR($C54="",$B$2="",$D$2=0),0,IF(I$3&lt;0,0,N(INDEX('CURVA PREVISION'!$A$1:$KZ$3000,$C54,11+3*MIN(I$3,$D$2-1)))))</f>
        <v/>
      </c>
      <c r="J54" s="123">
        <f>IF(OR($C54="",$B$2="",$D$2=0),0,IF(J$3&lt;0,0,N(INDEX('CURVA PREVISION'!$A$1:$KZ$3000,$C54,11+3*MIN(J$3,$D$2-1)))))</f>
        <v/>
      </c>
      <c r="K54" s="123">
        <f>IF(OR($C54="",$B$2="",$D$2=0),0,IF(K$3&lt;0,0,N(INDEX('CURVA PREVISION'!$A$1:$KZ$3000,$C54,11+3*MIN(K$3,$D$2-1)))))</f>
        <v/>
      </c>
      <c r="L54" s="123">
        <f>IF(OR($C54="",$B$2="",$D$2=0),0,IF(L$3&lt;0,0,N(INDEX('CURVA PREVISION'!$A$1:$KZ$3000,$C54,11+3*MIN(L$3,$D$2-1)))))</f>
        <v/>
      </c>
      <c r="M54" s="123">
        <f>IF(OR($C54="",$B$2="",$D$2=0),0,IF(M$3&lt;0,0,N(INDEX('CURVA PREVISION'!$A$1:$KZ$3000,$C54,11+3*MIN(M$3,$D$2-1)))))</f>
        <v/>
      </c>
      <c r="N54" s="123">
        <f>IF(OR($C54="",$B$2="",$D$2=0),0,IF(N$3&lt;0,0,N(INDEX('CURVA PREVISION'!$A$1:$KZ$3000,$C54,11+3*MIN(N$3,$D$2-1)))))</f>
        <v/>
      </c>
      <c r="O54" s="123">
        <f>IF(OR($C54="",$B$2="",$D$2=0),0,IF(O$3&lt;0,0,N(INDEX('CURVA PREVISION'!$A$1:$KZ$3000,$C54,11+3*MIN(O$3,$D$2-1)))))</f>
        <v/>
      </c>
      <c r="P54" s="123">
        <f>IF(OR($C54="",$B$2="",$D$2=0),0,IF(P$3&lt;0,0,N(INDEX('CURVA PREVISION'!$A$1:$KZ$3000,$C54,11+3*MIN(P$3,$D$2-1)))))</f>
        <v/>
      </c>
      <c r="Q54" s="123">
        <f>IF(OR($C54="",$B$2="",$D$2=0),0,IF(Q$3&lt;0,0,N(INDEX('CURVA PREVISION'!$A$1:$KZ$3000,$C54,11+3*MIN(Q$3,$D$2-1)))))</f>
        <v/>
      </c>
      <c r="R54" s="123">
        <f>IF(OR($C54="",$B$2="",$D$2=0),0,IF(R$3&lt;0,0,N(INDEX('CURVA PREVISION'!$A$1:$KZ$3000,$C54,11+3*MIN(R$3,$D$2-1)))))</f>
        <v/>
      </c>
      <c r="S54" s="123">
        <f>IF(OR($C54="",$B$2="",$D$2=0),0,IF(S$3&lt;0,0,N(INDEX('CURVA PREVISION'!$A$1:$KZ$3000,$C54,11+3*MIN(S$3,$D$2-1)))))</f>
        <v/>
      </c>
      <c r="T54" s="123">
        <f>IF(OR($C54="",$B$2="",$D$2=0),0,IF(T$3&lt;0,0,N(INDEX('CURVA PREVISION'!$A$1:$KZ$3000,$C54,11+3*MIN(T$3,$D$2-1)))))</f>
        <v/>
      </c>
      <c r="U54" s="123">
        <f>IF(OR($C54="",$B$2="",$D$2=0),0,IF(U$3&lt;0,0,N(INDEX('CURVA PREVISION'!$A$1:$KZ$3000,$C54,11+3*MIN(U$3,$D$2-1)))))</f>
        <v/>
      </c>
      <c r="V54" s="123">
        <f>IF(OR($C54="",$B$2="",$D$2=0),0,IF(V$3&lt;0,0,N(INDEX('CURVA PREVISION'!$A$1:$KZ$3000,$C54,11+3*MIN(V$3,$D$2-1)))))</f>
        <v/>
      </c>
      <c r="W54" s="123">
        <f>IF(OR($C54="",$B$2="",$D$2=0),0,IF(W$3&lt;0,0,N(INDEX('CURVA PREVISION'!$A$1:$KZ$3000,$C54,11+3*MIN(W$3,$D$2-1)))))</f>
        <v/>
      </c>
      <c r="X54" s="123">
        <f>IF(OR($C54="",$B$2="",$D$2=0),0,IF(X$3&lt;0,0,N(INDEX('CURVA PREVISION'!$A$1:$KZ$3000,$C54,11+3*MIN(X$3,$D$2-1)))))</f>
        <v/>
      </c>
      <c r="Y54" s="123">
        <f>IF(OR($C54="",$B$2="",$D$2=0),0,IF(Y$3&lt;0,0,N(INDEX('CURVA PREVISION'!$A$1:$KZ$3000,$C54,11+3*MIN(Y$3,$D$2-1)))))</f>
        <v/>
      </c>
      <c r="Z54" s="123">
        <f>IF(OR($C54="",$B$2="",$D$2=0),0,IF(Z$3&lt;0,0,N(INDEX('CURVA PREVISION'!$A$1:$KZ$3000,$C54,11+3*MIN(Z$3,$D$2-1)))))</f>
        <v/>
      </c>
      <c r="AA54" s="123">
        <f>IF(OR($C54="",$B$2="",$D$2=0),0,IF(AA$3&lt;0,0,N(INDEX('CURVA PREVISION'!$A$1:$KZ$3000,$C54,11+3*MIN(AA$3,$D$2-1)))))</f>
        <v/>
      </c>
      <c r="AB54" s="123">
        <f>IF(OR($C54="",$B$2="",$D$2=0),0,IF(AB$3&lt;0,0,N(INDEX('CURVA PREVISION'!$A$1:$KZ$3000,$C54,11+3*MIN(AB$3,$D$2-1)))))</f>
        <v/>
      </c>
      <c r="AC54" s="123">
        <f>IF(OR($C54="",$B$2="",$D$2=0),0,IF(AC$3&lt;0,0,N(INDEX('CURVA PREVISION'!$A$1:$KZ$3000,$C54,11+3*MIN(AC$3,$D$2-1)))))</f>
        <v/>
      </c>
      <c r="AD54" s="123">
        <f>IF(OR($C54="",$B$2="",$D$2=0),0,IF(AD$3&lt;0,0,N(INDEX('CURVA PREVISION'!$A$1:$KZ$3000,$C54,11+3*MIN(AD$3,$D$2-1)))))</f>
        <v/>
      </c>
      <c r="AE54" s="123">
        <f>IF(OR($C54="",$B$2="",$D$2=0),0,IF(AE$3&lt;0,0,N(INDEX('CURVA PREVISION'!$A$1:$KZ$3000,$C54,11+3*MIN(AE$3,$D$2-1)))))</f>
        <v/>
      </c>
      <c r="AF54" s="123">
        <f>IF(OR($C54="",$B$2="",$D$2=0),0,IF(AF$3&lt;0,0,N(INDEX('CURVA PREVISION'!$A$1:$KZ$3000,$C54,11+3*MIN(AF$3,$D$2-1)))))</f>
        <v/>
      </c>
      <c r="AG54" s="123">
        <f>IF(OR($C54="",$B$2="",$D$2=0),0,IF(AG$3&lt;0,0,N(INDEX('CURVA PREVISION'!$A$1:$KZ$3000,$C54,11+3*MIN(AG$3,$D$2-1)))))</f>
        <v/>
      </c>
      <c r="AH54" s="123">
        <f>IF(OR($C54="",$B$2="",$D$2=0),0,IF(AH$3&lt;0,0,N(INDEX('CURVA PREVISION'!$A$1:$KZ$3000,$C54,11+3*MIN(AH$3,$D$2-1)))))</f>
        <v/>
      </c>
      <c r="AI54" s="123">
        <f>IF(OR($C54="",$B$2="",$D$2=0),0,IF(AI$3&lt;0,0,N(INDEX('CURVA PREVISION'!$A$1:$KZ$3000,$C54,11+3*MIN(AI$3,$D$2-1)))))</f>
        <v/>
      </c>
      <c r="AJ54" s="123">
        <f>IF(OR($C54="",$B$2="",$D$2=0),0,IF(AJ$3&lt;0,0,N(INDEX('CURVA PREVISION'!$A$1:$KZ$3000,$C54,11+3*MIN(AJ$3,$D$2-1)))))</f>
        <v/>
      </c>
      <c r="AK54" s="123">
        <f>IF(OR($C54="",$B$2="",$D$2=0),0,IF(AK$3&lt;0,0,N(INDEX('CURVA PREVISION'!$A$1:$KZ$3000,$C54,11+3*MIN(AK$3,$D$2-1)))))</f>
        <v/>
      </c>
      <c r="AL54" s="123">
        <f>IF(OR($C54="",$B$2="",$D$2=0),0,IF(AL$3&lt;0,0,N(INDEX('CURVA PREVISION'!$A$1:$KZ$3000,$C54,11+3*MIN(AL$3,$D$2-1)))))</f>
        <v/>
      </c>
      <c r="AM54" s="123">
        <f>IF(OR($C54="",$B$2="",$D$2=0),0,IF(AM$3&lt;0,0,N(INDEX('CURVA PREVISION'!$A$1:$KZ$3000,$C54,11+3*MIN(AM$3,$D$2-1)))))</f>
        <v/>
      </c>
      <c r="AN54" s="123">
        <f>IF(OR($C54="",$B$2="",$D$2=0),0,IF(AN$3&lt;0,0,N(INDEX('CURVA PREVISION'!$A$1:$KZ$3000,$C54,11+3*MIN(AN$3,$D$2-1)))))</f>
        <v/>
      </c>
      <c r="AO54" s="123">
        <f>IF(OR($C54="",$B$2="",$D$2=0),0,IF(AO$3&lt;0,0,N(INDEX('CURVA PREVISION'!$A$1:$KZ$3000,$C54,11+3*MIN(AO$3,$D$2-1)))))</f>
        <v/>
      </c>
      <c r="AP54" s="123">
        <f>IF(OR($C54="",$B$2="",$D$2=0),0,IF(AP$3&lt;0,0,N(INDEX('CURVA PREVISION'!$A$1:$KZ$3000,$C54,11+3*MIN(AP$3,$D$2-1)))))</f>
        <v/>
      </c>
      <c r="AQ54" s="123">
        <f>IF(OR($C54="",$B$2="",$D$2=0),0,IF(AQ$3&lt;0,0,N(INDEX('CURVA PREVISION'!$A$1:$KZ$3000,$C54,11+3*MIN(AQ$3,$D$2-1)))))</f>
        <v/>
      </c>
      <c r="AR54" s="123">
        <f>IF(OR($C54="",$B$2="",$D$2=0),0,IF(AR$3&lt;0,0,N(INDEX('CURVA PREVISION'!$A$1:$KZ$3000,$C54,11+3*MIN(AR$3,$D$2-1)))))</f>
        <v/>
      </c>
      <c r="AS54" s="123">
        <f>IF(OR($C54="",$B$2="",$D$2=0),0,IF(AS$3&lt;0,0,N(INDEX('CURVA PREVISION'!$A$1:$KZ$3000,$C54,11+3*MIN(AS$3,$D$2-1)))))</f>
        <v/>
      </c>
      <c r="AT54" s="123">
        <f>IF(OR($C54="",$B$2="",$D$2=0),0,IF(AT$3&lt;0,0,N(INDEX('CURVA PREVISION'!$A$1:$KZ$3000,$C54,11+3*MIN(AT$3,$D$2-1)))))</f>
        <v/>
      </c>
      <c r="AU54" s="123">
        <f>IF(OR($C54="",$B$2="",$D$2=0),0,IF(AU$3&lt;0,0,N(INDEX('CURVA PREVISION'!$A$1:$KZ$3000,$C54,11+3*MIN(AU$3,$D$2-1)))))</f>
        <v/>
      </c>
      <c r="AV54" s="123">
        <f>IF(OR($C54="",$B$2="",$D$2=0),0,IF(AV$3&lt;0,0,N(INDEX('CURVA PREVISION'!$A$1:$KZ$3000,$C54,11+3*MIN(AV$3,$D$2-1)))))</f>
        <v/>
      </c>
      <c r="AW54" s="123">
        <f>IF(OR($C54="",$B$2="",$D$2=0),0,IF(AW$3&lt;0,0,N(INDEX('CURVA PREVISION'!$A$1:$KZ$3000,$C54,11+3*MIN(AW$3,$D$2-1)))))</f>
        <v/>
      </c>
      <c r="AX54" s="123">
        <f>IF(OR($C54="",$B$2="",$D$2=0),0,IF(AX$3&lt;0,0,N(INDEX('CURVA PREVISION'!$A$1:$KZ$3000,$C54,11+3*MIN(AX$3,$D$2-1)))))</f>
        <v/>
      </c>
      <c r="AY54" s="123">
        <f>IF(OR($C54="",$B$2="",$D$2=0),0,IF(AY$3&lt;0,0,N(INDEX('CURVA PREVISION'!$A$1:$KZ$3000,$C54,11+3*MIN(AY$3,$D$2-1)))))</f>
        <v/>
      </c>
      <c r="AZ54" s="123">
        <f>IF(OR($C54="",$B$2="",$D$2=0),0,IF(AZ$3&lt;0,0,N(INDEX('CURVA PREVISION'!$A$1:$KZ$3000,$C54,11+3*MIN(AZ$3,$D$2-1)))))</f>
        <v/>
      </c>
      <c r="BA54" s="123">
        <f>IF(OR($C54="",$B$2="",$D$2=0),0,IF(BA$3&lt;0,0,N(INDEX('CURVA PREVISION'!$A$1:$KZ$3000,$C54,11+3*MIN(BA$3,$D$2-1)))))</f>
        <v/>
      </c>
      <c r="BB54" s="123">
        <f>IF(OR($C54="",$B$2="",$D$2=0),0,IF(BB$3&lt;0,0,N(INDEX('CURVA PREVISION'!$A$1:$KZ$3000,$C54,11+3*MIN(BB$3,$D$2-1)))))</f>
        <v/>
      </c>
      <c r="BC54" s="123">
        <f>IF(OR($C54="",$B$2="",$D$2=0),0,IF(BC$3&lt;0,0,N(INDEX('CURVA PREVISION'!$A$1:$KZ$3000,$C54,11+3*MIN(BC$3,$D$2-1)))))</f>
        <v/>
      </c>
      <c r="BD54" s="123">
        <f>IF(OR($C54="",$B$2="",$D$2=0),0,IF(BD$3&lt;0,0,N(INDEX('CURVA PREVISION'!$A$1:$KZ$3000,$C54,11+3*MIN(BD$3,$D$2-1)))))</f>
        <v/>
      </c>
      <c r="BE54" s="123">
        <f>IF(OR($C54="",$B$2="",$D$2=0),0,IF(BE$3&lt;0,0,N(INDEX('CURVA PREVISION'!$A$1:$KZ$3000,$C54,11+3*MIN(BE$3,$D$2-1)))))</f>
        <v/>
      </c>
      <c r="BF54" s="123">
        <f>IF(OR($C54="",$B$2="",$D$2=0),0,IF(BF$3&lt;0,0,N(INDEX('CURVA PREVISION'!$A$1:$KZ$3000,$C54,11+3*MIN(BF$3,$D$2-1)))))</f>
        <v/>
      </c>
      <c r="BG54" s="123">
        <f>IF(OR($C54="",$B$2="",$D$2=0),0,IF(BG$3&lt;0,0,N(INDEX('CURVA PREVISION'!$A$1:$KZ$3000,$C54,11+3*MIN(BG$3,$D$2-1)))))</f>
        <v/>
      </c>
      <c r="BH54" s="123">
        <f>IF(OR($C54="",$B$2="",$D$2=0),0,IF(BH$3&lt;0,0,N(INDEX('CURVA PREVISION'!$A$1:$KZ$3000,$C54,11+3*MIN(BH$3,$D$2-1)))))</f>
        <v/>
      </c>
      <c r="BI54" s="123">
        <f>IF(OR($C54="",$B$2="",$D$2=0),0,IF(BI$3&lt;0,0,N(INDEX('CURVA PREVISION'!$A$1:$KZ$3000,$C54,11+3*MIN(BI$3,$D$2-1)))))</f>
        <v/>
      </c>
      <c r="BJ54" s="123">
        <f>IF(OR($C54="",$B$2="",$D$2=0),0,IF(BJ$3&lt;0,0,N(INDEX('CURVA PREVISION'!$A$1:$KZ$3000,$C54,11+3*MIN(BJ$3,$D$2-1)))))</f>
        <v/>
      </c>
      <c r="BK54" s="123">
        <f>IF(OR($C54="",$B$2="",$D$2=0),0,IF(BK$3&lt;0,0,N(INDEX('CURVA PREVISION'!$A$1:$KZ$3000,$C54,11+3*MIN(BK$3,$D$2-1)))))</f>
        <v/>
      </c>
      <c r="BL54" s="123">
        <f>IF(OR($C54="",$B$2="",$D$2=0),0,IF(BL$3&lt;0,0,N(INDEX('CURVA PREVISION'!$A$1:$KZ$3000,$C54,11+3*MIN(BL$3,$D$2-1)))))</f>
        <v/>
      </c>
      <c r="BM54" s="123">
        <f>IF(OR($C54="",$B$2="",$D$2=0),0,IF(BM$3&lt;0,0,N(INDEX('CURVA PREVISION'!$A$1:$KZ$3000,$C54,11+3*MIN(BM$3,$D$2-1)))))</f>
        <v/>
      </c>
      <c r="BN54" s="123">
        <f>IF(OR($C54="",$B$2="",$D$2=0),0,IF(BN$3&lt;0,0,N(INDEX('CURVA PREVISION'!$A$1:$KZ$3000,$C54,11+3*MIN(BN$3,$D$2-1)))))</f>
        <v/>
      </c>
      <c r="BO54" s="123">
        <f>IF(OR($C54="",$B$2="",$D$2=0),0,IF(BO$3&lt;0,0,N(INDEX('CURVA PREVISION'!$A$1:$KZ$3000,$C54,11+3*MIN(BO$3,$D$2-1)))))</f>
        <v/>
      </c>
      <c r="BP54" s="123">
        <f>IF(OR($C54="",$B$2="",$D$2=0),0,IF(BP$3&lt;0,0,N(INDEX('CURVA PREVISION'!$A$1:$KZ$3000,$C54,11+3*MIN(BP$3,$D$2-1)))))</f>
        <v/>
      </c>
      <c r="BQ54" s="123">
        <f>IF(OR($C54="",$B$2="",$D$2=0),0,IF(BQ$3&lt;0,0,N(INDEX('CURVA PREVISION'!$A$1:$KZ$3000,$C54,11+3*MIN(BQ$3,$D$2-1)))))</f>
        <v/>
      </c>
      <c r="BR54" s="123">
        <f>IF(OR($C54="",$B$2="",$D$2=0),0,IF(BR$3&lt;0,0,N(INDEX('CURVA PREVISION'!$A$1:$KZ$3000,$C54,11+3*MIN(BR$3,$D$2-1)))))</f>
        <v/>
      </c>
      <c r="BS54" s="123">
        <f>IF(OR($C54="",$B$2="",$D$2=0),0,IF(BS$3&lt;0,0,N(INDEX('CURVA PREVISION'!$A$1:$KZ$3000,$C54,11+3*MIN(BS$3,$D$2-1)))))</f>
        <v/>
      </c>
      <c r="BT54" s="123">
        <f>IF(OR($C54="",$B$2="",$D$2=0),0,IF(BT$3&lt;0,0,N(INDEX('CURVA PREVISION'!$A$1:$KZ$3000,$C54,11+3*MIN(BT$3,$D$2-1)))))</f>
        <v/>
      </c>
      <c r="BU54" s="123">
        <f>IF(OR($C54="",$B$2="",$D$2=0),0,IF(BU$3&lt;0,0,N(INDEX('CURVA PREVISION'!$A$1:$KZ$3000,$C54,11+3*MIN(BU$3,$D$2-1)))))</f>
        <v/>
      </c>
      <c r="BV54" s="123">
        <f>IF(OR($C54="",$B$2="",$D$2=0),0,IF(BV$3&lt;0,0,N(INDEX('CURVA PREVISION'!$A$1:$KZ$3000,$C54,11+3*MIN(BV$3,$D$2-1)))))</f>
        <v/>
      </c>
      <c r="BW54" s="123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70">
        <f>IFERROR(MATCH(A55,'CURVA PREVISION'!$B$1:$B$3000,0),"")</f>
        <v/>
      </c>
      <c r="D55" s="123">
        <f>IF(OR($C55="",$B$2="",$D$2=0),0,IF(D$3&lt;0,0,N(INDEX('CURVA PREVISION'!$A$1:$KZ$3000,$C55,11+3*MIN(D$3,$D$2-1)))))</f>
        <v/>
      </c>
      <c r="E55" s="123">
        <f>IF(OR($C55="",$B$2="",$D$2=0),0,IF(E$3&lt;0,0,N(INDEX('CURVA PREVISION'!$A$1:$KZ$3000,$C55,11+3*MIN(E$3,$D$2-1)))))</f>
        <v/>
      </c>
      <c r="F55" s="123">
        <f>IF(OR($C55="",$B$2="",$D$2=0),0,IF(F$3&lt;0,0,N(INDEX('CURVA PREVISION'!$A$1:$KZ$3000,$C55,11+3*MIN(F$3,$D$2-1)))))</f>
        <v/>
      </c>
      <c r="G55" s="123">
        <f>IF(OR($C55="",$B$2="",$D$2=0),0,IF(G$3&lt;0,0,N(INDEX('CURVA PREVISION'!$A$1:$KZ$3000,$C55,11+3*MIN(G$3,$D$2-1)))))</f>
        <v/>
      </c>
      <c r="H55" s="123">
        <f>IF(OR($C55="",$B$2="",$D$2=0),0,IF(H$3&lt;0,0,N(INDEX('CURVA PREVISION'!$A$1:$KZ$3000,$C55,11+3*MIN(H$3,$D$2-1)))))</f>
        <v/>
      </c>
      <c r="I55" s="123">
        <f>IF(OR($C55="",$B$2="",$D$2=0),0,IF(I$3&lt;0,0,N(INDEX('CURVA PREVISION'!$A$1:$KZ$3000,$C55,11+3*MIN(I$3,$D$2-1)))))</f>
        <v/>
      </c>
      <c r="J55" s="123">
        <f>IF(OR($C55="",$B$2="",$D$2=0),0,IF(J$3&lt;0,0,N(INDEX('CURVA PREVISION'!$A$1:$KZ$3000,$C55,11+3*MIN(J$3,$D$2-1)))))</f>
        <v/>
      </c>
      <c r="K55" s="123">
        <f>IF(OR($C55="",$B$2="",$D$2=0),0,IF(K$3&lt;0,0,N(INDEX('CURVA PREVISION'!$A$1:$KZ$3000,$C55,11+3*MIN(K$3,$D$2-1)))))</f>
        <v/>
      </c>
      <c r="L55" s="123">
        <f>IF(OR($C55="",$B$2="",$D$2=0),0,IF(L$3&lt;0,0,N(INDEX('CURVA PREVISION'!$A$1:$KZ$3000,$C55,11+3*MIN(L$3,$D$2-1)))))</f>
        <v/>
      </c>
      <c r="M55" s="123">
        <f>IF(OR($C55="",$B$2="",$D$2=0),0,IF(M$3&lt;0,0,N(INDEX('CURVA PREVISION'!$A$1:$KZ$3000,$C55,11+3*MIN(M$3,$D$2-1)))))</f>
        <v/>
      </c>
      <c r="N55" s="123">
        <f>IF(OR($C55="",$B$2="",$D$2=0),0,IF(N$3&lt;0,0,N(INDEX('CURVA PREVISION'!$A$1:$KZ$3000,$C55,11+3*MIN(N$3,$D$2-1)))))</f>
        <v/>
      </c>
      <c r="O55" s="123">
        <f>IF(OR($C55="",$B$2="",$D$2=0),0,IF(O$3&lt;0,0,N(INDEX('CURVA PREVISION'!$A$1:$KZ$3000,$C55,11+3*MIN(O$3,$D$2-1)))))</f>
        <v/>
      </c>
      <c r="P55" s="123">
        <f>IF(OR($C55="",$B$2="",$D$2=0),0,IF(P$3&lt;0,0,N(INDEX('CURVA PREVISION'!$A$1:$KZ$3000,$C55,11+3*MIN(P$3,$D$2-1)))))</f>
        <v/>
      </c>
      <c r="Q55" s="123">
        <f>IF(OR($C55="",$B$2="",$D$2=0),0,IF(Q$3&lt;0,0,N(INDEX('CURVA PREVISION'!$A$1:$KZ$3000,$C55,11+3*MIN(Q$3,$D$2-1)))))</f>
        <v/>
      </c>
      <c r="R55" s="123">
        <f>IF(OR($C55="",$B$2="",$D$2=0),0,IF(R$3&lt;0,0,N(INDEX('CURVA PREVISION'!$A$1:$KZ$3000,$C55,11+3*MIN(R$3,$D$2-1)))))</f>
        <v/>
      </c>
      <c r="S55" s="123">
        <f>IF(OR($C55="",$B$2="",$D$2=0),0,IF(S$3&lt;0,0,N(INDEX('CURVA PREVISION'!$A$1:$KZ$3000,$C55,11+3*MIN(S$3,$D$2-1)))))</f>
        <v/>
      </c>
      <c r="T55" s="123">
        <f>IF(OR($C55="",$B$2="",$D$2=0),0,IF(T$3&lt;0,0,N(INDEX('CURVA PREVISION'!$A$1:$KZ$3000,$C55,11+3*MIN(T$3,$D$2-1)))))</f>
        <v/>
      </c>
      <c r="U55" s="123">
        <f>IF(OR($C55="",$B$2="",$D$2=0),0,IF(U$3&lt;0,0,N(INDEX('CURVA PREVISION'!$A$1:$KZ$3000,$C55,11+3*MIN(U$3,$D$2-1)))))</f>
        <v/>
      </c>
      <c r="V55" s="123">
        <f>IF(OR($C55="",$B$2="",$D$2=0),0,IF(V$3&lt;0,0,N(INDEX('CURVA PREVISION'!$A$1:$KZ$3000,$C55,11+3*MIN(V$3,$D$2-1)))))</f>
        <v/>
      </c>
      <c r="W55" s="123">
        <f>IF(OR($C55="",$B$2="",$D$2=0),0,IF(W$3&lt;0,0,N(INDEX('CURVA PREVISION'!$A$1:$KZ$3000,$C55,11+3*MIN(W$3,$D$2-1)))))</f>
        <v/>
      </c>
      <c r="X55" s="123">
        <f>IF(OR($C55="",$B$2="",$D$2=0),0,IF(X$3&lt;0,0,N(INDEX('CURVA PREVISION'!$A$1:$KZ$3000,$C55,11+3*MIN(X$3,$D$2-1)))))</f>
        <v/>
      </c>
      <c r="Y55" s="123">
        <f>IF(OR($C55="",$B$2="",$D$2=0),0,IF(Y$3&lt;0,0,N(INDEX('CURVA PREVISION'!$A$1:$KZ$3000,$C55,11+3*MIN(Y$3,$D$2-1)))))</f>
        <v/>
      </c>
      <c r="Z55" s="123">
        <f>IF(OR($C55="",$B$2="",$D$2=0),0,IF(Z$3&lt;0,0,N(INDEX('CURVA PREVISION'!$A$1:$KZ$3000,$C55,11+3*MIN(Z$3,$D$2-1)))))</f>
        <v/>
      </c>
      <c r="AA55" s="123">
        <f>IF(OR($C55="",$B$2="",$D$2=0),0,IF(AA$3&lt;0,0,N(INDEX('CURVA PREVISION'!$A$1:$KZ$3000,$C55,11+3*MIN(AA$3,$D$2-1)))))</f>
        <v/>
      </c>
      <c r="AB55" s="123">
        <f>IF(OR($C55="",$B$2="",$D$2=0),0,IF(AB$3&lt;0,0,N(INDEX('CURVA PREVISION'!$A$1:$KZ$3000,$C55,11+3*MIN(AB$3,$D$2-1)))))</f>
        <v/>
      </c>
      <c r="AC55" s="123">
        <f>IF(OR($C55="",$B$2="",$D$2=0),0,IF(AC$3&lt;0,0,N(INDEX('CURVA PREVISION'!$A$1:$KZ$3000,$C55,11+3*MIN(AC$3,$D$2-1)))))</f>
        <v/>
      </c>
      <c r="AD55" s="123">
        <f>IF(OR($C55="",$B$2="",$D$2=0),0,IF(AD$3&lt;0,0,N(INDEX('CURVA PREVISION'!$A$1:$KZ$3000,$C55,11+3*MIN(AD$3,$D$2-1)))))</f>
        <v/>
      </c>
      <c r="AE55" s="123">
        <f>IF(OR($C55="",$B$2="",$D$2=0),0,IF(AE$3&lt;0,0,N(INDEX('CURVA PREVISION'!$A$1:$KZ$3000,$C55,11+3*MIN(AE$3,$D$2-1)))))</f>
        <v/>
      </c>
      <c r="AF55" s="123">
        <f>IF(OR($C55="",$B$2="",$D$2=0),0,IF(AF$3&lt;0,0,N(INDEX('CURVA PREVISION'!$A$1:$KZ$3000,$C55,11+3*MIN(AF$3,$D$2-1)))))</f>
        <v/>
      </c>
      <c r="AG55" s="123">
        <f>IF(OR($C55="",$B$2="",$D$2=0),0,IF(AG$3&lt;0,0,N(INDEX('CURVA PREVISION'!$A$1:$KZ$3000,$C55,11+3*MIN(AG$3,$D$2-1)))))</f>
        <v/>
      </c>
      <c r="AH55" s="123">
        <f>IF(OR($C55="",$B$2="",$D$2=0),0,IF(AH$3&lt;0,0,N(INDEX('CURVA PREVISION'!$A$1:$KZ$3000,$C55,11+3*MIN(AH$3,$D$2-1)))))</f>
        <v/>
      </c>
      <c r="AI55" s="123">
        <f>IF(OR($C55="",$B$2="",$D$2=0),0,IF(AI$3&lt;0,0,N(INDEX('CURVA PREVISION'!$A$1:$KZ$3000,$C55,11+3*MIN(AI$3,$D$2-1)))))</f>
        <v/>
      </c>
      <c r="AJ55" s="123">
        <f>IF(OR($C55="",$B$2="",$D$2=0),0,IF(AJ$3&lt;0,0,N(INDEX('CURVA PREVISION'!$A$1:$KZ$3000,$C55,11+3*MIN(AJ$3,$D$2-1)))))</f>
        <v/>
      </c>
      <c r="AK55" s="123">
        <f>IF(OR($C55="",$B$2="",$D$2=0),0,IF(AK$3&lt;0,0,N(INDEX('CURVA PREVISION'!$A$1:$KZ$3000,$C55,11+3*MIN(AK$3,$D$2-1)))))</f>
        <v/>
      </c>
      <c r="AL55" s="123">
        <f>IF(OR($C55="",$B$2="",$D$2=0),0,IF(AL$3&lt;0,0,N(INDEX('CURVA PREVISION'!$A$1:$KZ$3000,$C55,11+3*MIN(AL$3,$D$2-1)))))</f>
        <v/>
      </c>
      <c r="AM55" s="123">
        <f>IF(OR($C55="",$B$2="",$D$2=0),0,IF(AM$3&lt;0,0,N(INDEX('CURVA PREVISION'!$A$1:$KZ$3000,$C55,11+3*MIN(AM$3,$D$2-1)))))</f>
        <v/>
      </c>
      <c r="AN55" s="123">
        <f>IF(OR($C55="",$B$2="",$D$2=0),0,IF(AN$3&lt;0,0,N(INDEX('CURVA PREVISION'!$A$1:$KZ$3000,$C55,11+3*MIN(AN$3,$D$2-1)))))</f>
        <v/>
      </c>
      <c r="AO55" s="123">
        <f>IF(OR($C55="",$B$2="",$D$2=0),0,IF(AO$3&lt;0,0,N(INDEX('CURVA PREVISION'!$A$1:$KZ$3000,$C55,11+3*MIN(AO$3,$D$2-1)))))</f>
        <v/>
      </c>
      <c r="AP55" s="123">
        <f>IF(OR($C55="",$B$2="",$D$2=0),0,IF(AP$3&lt;0,0,N(INDEX('CURVA PREVISION'!$A$1:$KZ$3000,$C55,11+3*MIN(AP$3,$D$2-1)))))</f>
        <v/>
      </c>
      <c r="AQ55" s="123">
        <f>IF(OR($C55="",$B$2="",$D$2=0),0,IF(AQ$3&lt;0,0,N(INDEX('CURVA PREVISION'!$A$1:$KZ$3000,$C55,11+3*MIN(AQ$3,$D$2-1)))))</f>
        <v/>
      </c>
      <c r="AR55" s="123">
        <f>IF(OR($C55="",$B$2="",$D$2=0),0,IF(AR$3&lt;0,0,N(INDEX('CURVA PREVISION'!$A$1:$KZ$3000,$C55,11+3*MIN(AR$3,$D$2-1)))))</f>
        <v/>
      </c>
      <c r="AS55" s="123">
        <f>IF(OR($C55="",$B$2="",$D$2=0),0,IF(AS$3&lt;0,0,N(INDEX('CURVA PREVISION'!$A$1:$KZ$3000,$C55,11+3*MIN(AS$3,$D$2-1)))))</f>
        <v/>
      </c>
      <c r="AT55" s="123">
        <f>IF(OR($C55="",$B$2="",$D$2=0),0,IF(AT$3&lt;0,0,N(INDEX('CURVA PREVISION'!$A$1:$KZ$3000,$C55,11+3*MIN(AT$3,$D$2-1)))))</f>
        <v/>
      </c>
      <c r="AU55" s="123">
        <f>IF(OR($C55="",$B$2="",$D$2=0),0,IF(AU$3&lt;0,0,N(INDEX('CURVA PREVISION'!$A$1:$KZ$3000,$C55,11+3*MIN(AU$3,$D$2-1)))))</f>
        <v/>
      </c>
      <c r="AV55" s="123">
        <f>IF(OR($C55="",$B$2="",$D$2=0),0,IF(AV$3&lt;0,0,N(INDEX('CURVA PREVISION'!$A$1:$KZ$3000,$C55,11+3*MIN(AV$3,$D$2-1)))))</f>
        <v/>
      </c>
      <c r="AW55" s="123">
        <f>IF(OR($C55="",$B$2="",$D$2=0),0,IF(AW$3&lt;0,0,N(INDEX('CURVA PREVISION'!$A$1:$KZ$3000,$C55,11+3*MIN(AW$3,$D$2-1)))))</f>
        <v/>
      </c>
      <c r="AX55" s="123">
        <f>IF(OR($C55="",$B$2="",$D$2=0),0,IF(AX$3&lt;0,0,N(INDEX('CURVA PREVISION'!$A$1:$KZ$3000,$C55,11+3*MIN(AX$3,$D$2-1)))))</f>
        <v/>
      </c>
      <c r="AY55" s="123">
        <f>IF(OR($C55="",$B$2="",$D$2=0),0,IF(AY$3&lt;0,0,N(INDEX('CURVA PREVISION'!$A$1:$KZ$3000,$C55,11+3*MIN(AY$3,$D$2-1)))))</f>
        <v/>
      </c>
      <c r="AZ55" s="123">
        <f>IF(OR($C55="",$B$2="",$D$2=0),0,IF(AZ$3&lt;0,0,N(INDEX('CURVA PREVISION'!$A$1:$KZ$3000,$C55,11+3*MIN(AZ$3,$D$2-1)))))</f>
        <v/>
      </c>
      <c r="BA55" s="123">
        <f>IF(OR($C55="",$B$2="",$D$2=0),0,IF(BA$3&lt;0,0,N(INDEX('CURVA PREVISION'!$A$1:$KZ$3000,$C55,11+3*MIN(BA$3,$D$2-1)))))</f>
        <v/>
      </c>
      <c r="BB55" s="123">
        <f>IF(OR($C55="",$B$2="",$D$2=0),0,IF(BB$3&lt;0,0,N(INDEX('CURVA PREVISION'!$A$1:$KZ$3000,$C55,11+3*MIN(BB$3,$D$2-1)))))</f>
        <v/>
      </c>
      <c r="BC55" s="123">
        <f>IF(OR($C55="",$B$2="",$D$2=0),0,IF(BC$3&lt;0,0,N(INDEX('CURVA PREVISION'!$A$1:$KZ$3000,$C55,11+3*MIN(BC$3,$D$2-1)))))</f>
        <v/>
      </c>
      <c r="BD55" s="123">
        <f>IF(OR($C55="",$B$2="",$D$2=0),0,IF(BD$3&lt;0,0,N(INDEX('CURVA PREVISION'!$A$1:$KZ$3000,$C55,11+3*MIN(BD$3,$D$2-1)))))</f>
        <v/>
      </c>
      <c r="BE55" s="123">
        <f>IF(OR($C55="",$B$2="",$D$2=0),0,IF(BE$3&lt;0,0,N(INDEX('CURVA PREVISION'!$A$1:$KZ$3000,$C55,11+3*MIN(BE$3,$D$2-1)))))</f>
        <v/>
      </c>
      <c r="BF55" s="123">
        <f>IF(OR($C55="",$B$2="",$D$2=0),0,IF(BF$3&lt;0,0,N(INDEX('CURVA PREVISION'!$A$1:$KZ$3000,$C55,11+3*MIN(BF$3,$D$2-1)))))</f>
        <v/>
      </c>
      <c r="BG55" s="123">
        <f>IF(OR($C55="",$B$2="",$D$2=0),0,IF(BG$3&lt;0,0,N(INDEX('CURVA PREVISION'!$A$1:$KZ$3000,$C55,11+3*MIN(BG$3,$D$2-1)))))</f>
        <v/>
      </c>
      <c r="BH55" s="123">
        <f>IF(OR($C55="",$B$2="",$D$2=0),0,IF(BH$3&lt;0,0,N(INDEX('CURVA PREVISION'!$A$1:$KZ$3000,$C55,11+3*MIN(BH$3,$D$2-1)))))</f>
        <v/>
      </c>
      <c r="BI55" s="123">
        <f>IF(OR($C55="",$B$2="",$D$2=0),0,IF(BI$3&lt;0,0,N(INDEX('CURVA PREVISION'!$A$1:$KZ$3000,$C55,11+3*MIN(BI$3,$D$2-1)))))</f>
        <v/>
      </c>
      <c r="BJ55" s="123">
        <f>IF(OR($C55="",$B$2="",$D$2=0),0,IF(BJ$3&lt;0,0,N(INDEX('CURVA PREVISION'!$A$1:$KZ$3000,$C55,11+3*MIN(BJ$3,$D$2-1)))))</f>
        <v/>
      </c>
      <c r="BK55" s="123">
        <f>IF(OR($C55="",$B$2="",$D$2=0),0,IF(BK$3&lt;0,0,N(INDEX('CURVA PREVISION'!$A$1:$KZ$3000,$C55,11+3*MIN(BK$3,$D$2-1)))))</f>
        <v/>
      </c>
      <c r="BL55" s="123">
        <f>IF(OR($C55="",$B$2="",$D$2=0),0,IF(BL$3&lt;0,0,N(INDEX('CURVA PREVISION'!$A$1:$KZ$3000,$C55,11+3*MIN(BL$3,$D$2-1)))))</f>
        <v/>
      </c>
      <c r="BM55" s="123">
        <f>IF(OR($C55="",$B$2="",$D$2=0),0,IF(BM$3&lt;0,0,N(INDEX('CURVA PREVISION'!$A$1:$KZ$3000,$C55,11+3*MIN(BM$3,$D$2-1)))))</f>
        <v/>
      </c>
      <c r="BN55" s="123">
        <f>IF(OR($C55="",$B$2="",$D$2=0),0,IF(BN$3&lt;0,0,N(INDEX('CURVA PREVISION'!$A$1:$KZ$3000,$C55,11+3*MIN(BN$3,$D$2-1)))))</f>
        <v/>
      </c>
      <c r="BO55" s="123">
        <f>IF(OR($C55="",$B$2="",$D$2=0),0,IF(BO$3&lt;0,0,N(INDEX('CURVA PREVISION'!$A$1:$KZ$3000,$C55,11+3*MIN(BO$3,$D$2-1)))))</f>
        <v/>
      </c>
      <c r="BP55" s="123">
        <f>IF(OR($C55="",$B$2="",$D$2=0),0,IF(BP$3&lt;0,0,N(INDEX('CURVA PREVISION'!$A$1:$KZ$3000,$C55,11+3*MIN(BP$3,$D$2-1)))))</f>
        <v/>
      </c>
      <c r="BQ55" s="123">
        <f>IF(OR($C55="",$B$2="",$D$2=0),0,IF(BQ$3&lt;0,0,N(INDEX('CURVA PREVISION'!$A$1:$KZ$3000,$C55,11+3*MIN(BQ$3,$D$2-1)))))</f>
        <v/>
      </c>
      <c r="BR55" s="123">
        <f>IF(OR($C55="",$B$2="",$D$2=0),0,IF(BR$3&lt;0,0,N(INDEX('CURVA PREVISION'!$A$1:$KZ$3000,$C55,11+3*MIN(BR$3,$D$2-1)))))</f>
        <v/>
      </c>
      <c r="BS55" s="123">
        <f>IF(OR($C55="",$B$2="",$D$2=0),0,IF(BS$3&lt;0,0,N(INDEX('CURVA PREVISION'!$A$1:$KZ$3000,$C55,11+3*MIN(BS$3,$D$2-1)))))</f>
        <v/>
      </c>
      <c r="BT55" s="123">
        <f>IF(OR($C55="",$B$2="",$D$2=0),0,IF(BT$3&lt;0,0,N(INDEX('CURVA PREVISION'!$A$1:$KZ$3000,$C55,11+3*MIN(BT$3,$D$2-1)))))</f>
        <v/>
      </c>
      <c r="BU55" s="123">
        <f>IF(OR($C55="",$B$2="",$D$2=0),0,IF(BU$3&lt;0,0,N(INDEX('CURVA PREVISION'!$A$1:$KZ$3000,$C55,11+3*MIN(BU$3,$D$2-1)))))</f>
        <v/>
      </c>
      <c r="BV55" s="123">
        <f>IF(OR($C55="",$B$2="",$D$2=0),0,IF(BV$3&lt;0,0,N(INDEX('CURVA PREVISION'!$A$1:$KZ$3000,$C55,11+3*MIN(BV$3,$D$2-1)))))</f>
        <v/>
      </c>
      <c r="BW55" s="123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70">
        <f>IFERROR(MATCH(A56,'CURVA PREVISION'!$B$1:$B$3000,0),"")</f>
        <v/>
      </c>
      <c r="D56" s="123">
        <f>IF(OR($C56="",$B$2="",$D$2=0),0,IF(D$3&lt;0,0,N(INDEX('CURVA PREVISION'!$A$1:$KZ$3000,$C56,11+3*MIN(D$3,$D$2-1)))))</f>
        <v/>
      </c>
      <c r="E56" s="123">
        <f>IF(OR($C56="",$B$2="",$D$2=0),0,IF(E$3&lt;0,0,N(INDEX('CURVA PREVISION'!$A$1:$KZ$3000,$C56,11+3*MIN(E$3,$D$2-1)))))</f>
        <v/>
      </c>
      <c r="F56" s="123">
        <f>IF(OR($C56="",$B$2="",$D$2=0),0,IF(F$3&lt;0,0,N(INDEX('CURVA PREVISION'!$A$1:$KZ$3000,$C56,11+3*MIN(F$3,$D$2-1)))))</f>
        <v/>
      </c>
      <c r="G56" s="123">
        <f>IF(OR($C56="",$B$2="",$D$2=0),0,IF(G$3&lt;0,0,N(INDEX('CURVA PREVISION'!$A$1:$KZ$3000,$C56,11+3*MIN(G$3,$D$2-1)))))</f>
        <v/>
      </c>
      <c r="H56" s="123">
        <f>IF(OR($C56="",$B$2="",$D$2=0),0,IF(H$3&lt;0,0,N(INDEX('CURVA PREVISION'!$A$1:$KZ$3000,$C56,11+3*MIN(H$3,$D$2-1)))))</f>
        <v/>
      </c>
      <c r="I56" s="123">
        <f>IF(OR($C56="",$B$2="",$D$2=0),0,IF(I$3&lt;0,0,N(INDEX('CURVA PREVISION'!$A$1:$KZ$3000,$C56,11+3*MIN(I$3,$D$2-1)))))</f>
        <v/>
      </c>
      <c r="J56" s="123">
        <f>IF(OR($C56="",$B$2="",$D$2=0),0,IF(J$3&lt;0,0,N(INDEX('CURVA PREVISION'!$A$1:$KZ$3000,$C56,11+3*MIN(J$3,$D$2-1)))))</f>
        <v/>
      </c>
      <c r="K56" s="123">
        <f>IF(OR($C56="",$B$2="",$D$2=0),0,IF(K$3&lt;0,0,N(INDEX('CURVA PREVISION'!$A$1:$KZ$3000,$C56,11+3*MIN(K$3,$D$2-1)))))</f>
        <v/>
      </c>
      <c r="L56" s="123">
        <f>IF(OR($C56="",$B$2="",$D$2=0),0,IF(L$3&lt;0,0,N(INDEX('CURVA PREVISION'!$A$1:$KZ$3000,$C56,11+3*MIN(L$3,$D$2-1)))))</f>
        <v/>
      </c>
      <c r="M56" s="123">
        <f>IF(OR($C56="",$B$2="",$D$2=0),0,IF(M$3&lt;0,0,N(INDEX('CURVA PREVISION'!$A$1:$KZ$3000,$C56,11+3*MIN(M$3,$D$2-1)))))</f>
        <v/>
      </c>
      <c r="N56" s="123">
        <f>IF(OR($C56="",$B$2="",$D$2=0),0,IF(N$3&lt;0,0,N(INDEX('CURVA PREVISION'!$A$1:$KZ$3000,$C56,11+3*MIN(N$3,$D$2-1)))))</f>
        <v/>
      </c>
      <c r="O56" s="123">
        <f>IF(OR($C56="",$B$2="",$D$2=0),0,IF(O$3&lt;0,0,N(INDEX('CURVA PREVISION'!$A$1:$KZ$3000,$C56,11+3*MIN(O$3,$D$2-1)))))</f>
        <v/>
      </c>
      <c r="P56" s="123">
        <f>IF(OR($C56="",$B$2="",$D$2=0),0,IF(P$3&lt;0,0,N(INDEX('CURVA PREVISION'!$A$1:$KZ$3000,$C56,11+3*MIN(P$3,$D$2-1)))))</f>
        <v/>
      </c>
      <c r="Q56" s="123">
        <f>IF(OR($C56="",$B$2="",$D$2=0),0,IF(Q$3&lt;0,0,N(INDEX('CURVA PREVISION'!$A$1:$KZ$3000,$C56,11+3*MIN(Q$3,$D$2-1)))))</f>
        <v/>
      </c>
      <c r="R56" s="123">
        <f>IF(OR($C56="",$B$2="",$D$2=0),0,IF(R$3&lt;0,0,N(INDEX('CURVA PREVISION'!$A$1:$KZ$3000,$C56,11+3*MIN(R$3,$D$2-1)))))</f>
        <v/>
      </c>
      <c r="S56" s="123">
        <f>IF(OR($C56="",$B$2="",$D$2=0),0,IF(S$3&lt;0,0,N(INDEX('CURVA PREVISION'!$A$1:$KZ$3000,$C56,11+3*MIN(S$3,$D$2-1)))))</f>
        <v/>
      </c>
      <c r="T56" s="123">
        <f>IF(OR($C56="",$B$2="",$D$2=0),0,IF(T$3&lt;0,0,N(INDEX('CURVA PREVISION'!$A$1:$KZ$3000,$C56,11+3*MIN(T$3,$D$2-1)))))</f>
        <v/>
      </c>
      <c r="U56" s="123">
        <f>IF(OR($C56="",$B$2="",$D$2=0),0,IF(U$3&lt;0,0,N(INDEX('CURVA PREVISION'!$A$1:$KZ$3000,$C56,11+3*MIN(U$3,$D$2-1)))))</f>
        <v/>
      </c>
      <c r="V56" s="123">
        <f>IF(OR($C56="",$B$2="",$D$2=0),0,IF(V$3&lt;0,0,N(INDEX('CURVA PREVISION'!$A$1:$KZ$3000,$C56,11+3*MIN(V$3,$D$2-1)))))</f>
        <v/>
      </c>
      <c r="W56" s="123">
        <f>IF(OR($C56="",$B$2="",$D$2=0),0,IF(W$3&lt;0,0,N(INDEX('CURVA PREVISION'!$A$1:$KZ$3000,$C56,11+3*MIN(W$3,$D$2-1)))))</f>
        <v/>
      </c>
      <c r="X56" s="123">
        <f>IF(OR($C56="",$B$2="",$D$2=0),0,IF(X$3&lt;0,0,N(INDEX('CURVA PREVISION'!$A$1:$KZ$3000,$C56,11+3*MIN(X$3,$D$2-1)))))</f>
        <v/>
      </c>
      <c r="Y56" s="123">
        <f>IF(OR($C56="",$B$2="",$D$2=0),0,IF(Y$3&lt;0,0,N(INDEX('CURVA PREVISION'!$A$1:$KZ$3000,$C56,11+3*MIN(Y$3,$D$2-1)))))</f>
        <v/>
      </c>
      <c r="Z56" s="123">
        <f>IF(OR($C56="",$B$2="",$D$2=0),0,IF(Z$3&lt;0,0,N(INDEX('CURVA PREVISION'!$A$1:$KZ$3000,$C56,11+3*MIN(Z$3,$D$2-1)))))</f>
        <v/>
      </c>
      <c r="AA56" s="123">
        <f>IF(OR($C56="",$B$2="",$D$2=0),0,IF(AA$3&lt;0,0,N(INDEX('CURVA PREVISION'!$A$1:$KZ$3000,$C56,11+3*MIN(AA$3,$D$2-1)))))</f>
        <v/>
      </c>
      <c r="AB56" s="123">
        <f>IF(OR($C56="",$B$2="",$D$2=0),0,IF(AB$3&lt;0,0,N(INDEX('CURVA PREVISION'!$A$1:$KZ$3000,$C56,11+3*MIN(AB$3,$D$2-1)))))</f>
        <v/>
      </c>
      <c r="AC56" s="123">
        <f>IF(OR($C56="",$B$2="",$D$2=0),0,IF(AC$3&lt;0,0,N(INDEX('CURVA PREVISION'!$A$1:$KZ$3000,$C56,11+3*MIN(AC$3,$D$2-1)))))</f>
        <v/>
      </c>
      <c r="AD56" s="123">
        <f>IF(OR($C56="",$B$2="",$D$2=0),0,IF(AD$3&lt;0,0,N(INDEX('CURVA PREVISION'!$A$1:$KZ$3000,$C56,11+3*MIN(AD$3,$D$2-1)))))</f>
        <v/>
      </c>
      <c r="AE56" s="123">
        <f>IF(OR($C56="",$B$2="",$D$2=0),0,IF(AE$3&lt;0,0,N(INDEX('CURVA PREVISION'!$A$1:$KZ$3000,$C56,11+3*MIN(AE$3,$D$2-1)))))</f>
        <v/>
      </c>
      <c r="AF56" s="123">
        <f>IF(OR($C56="",$B$2="",$D$2=0),0,IF(AF$3&lt;0,0,N(INDEX('CURVA PREVISION'!$A$1:$KZ$3000,$C56,11+3*MIN(AF$3,$D$2-1)))))</f>
        <v/>
      </c>
      <c r="AG56" s="123">
        <f>IF(OR($C56="",$B$2="",$D$2=0),0,IF(AG$3&lt;0,0,N(INDEX('CURVA PREVISION'!$A$1:$KZ$3000,$C56,11+3*MIN(AG$3,$D$2-1)))))</f>
        <v/>
      </c>
      <c r="AH56" s="123">
        <f>IF(OR($C56="",$B$2="",$D$2=0),0,IF(AH$3&lt;0,0,N(INDEX('CURVA PREVISION'!$A$1:$KZ$3000,$C56,11+3*MIN(AH$3,$D$2-1)))))</f>
        <v/>
      </c>
      <c r="AI56" s="123">
        <f>IF(OR($C56="",$B$2="",$D$2=0),0,IF(AI$3&lt;0,0,N(INDEX('CURVA PREVISION'!$A$1:$KZ$3000,$C56,11+3*MIN(AI$3,$D$2-1)))))</f>
        <v/>
      </c>
      <c r="AJ56" s="123">
        <f>IF(OR($C56="",$B$2="",$D$2=0),0,IF(AJ$3&lt;0,0,N(INDEX('CURVA PREVISION'!$A$1:$KZ$3000,$C56,11+3*MIN(AJ$3,$D$2-1)))))</f>
        <v/>
      </c>
      <c r="AK56" s="123">
        <f>IF(OR($C56="",$B$2="",$D$2=0),0,IF(AK$3&lt;0,0,N(INDEX('CURVA PREVISION'!$A$1:$KZ$3000,$C56,11+3*MIN(AK$3,$D$2-1)))))</f>
        <v/>
      </c>
      <c r="AL56" s="123">
        <f>IF(OR($C56="",$B$2="",$D$2=0),0,IF(AL$3&lt;0,0,N(INDEX('CURVA PREVISION'!$A$1:$KZ$3000,$C56,11+3*MIN(AL$3,$D$2-1)))))</f>
        <v/>
      </c>
      <c r="AM56" s="123">
        <f>IF(OR($C56="",$B$2="",$D$2=0),0,IF(AM$3&lt;0,0,N(INDEX('CURVA PREVISION'!$A$1:$KZ$3000,$C56,11+3*MIN(AM$3,$D$2-1)))))</f>
        <v/>
      </c>
      <c r="AN56" s="123">
        <f>IF(OR($C56="",$B$2="",$D$2=0),0,IF(AN$3&lt;0,0,N(INDEX('CURVA PREVISION'!$A$1:$KZ$3000,$C56,11+3*MIN(AN$3,$D$2-1)))))</f>
        <v/>
      </c>
      <c r="AO56" s="123">
        <f>IF(OR($C56="",$B$2="",$D$2=0),0,IF(AO$3&lt;0,0,N(INDEX('CURVA PREVISION'!$A$1:$KZ$3000,$C56,11+3*MIN(AO$3,$D$2-1)))))</f>
        <v/>
      </c>
      <c r="AP56" s="123">
        <f>IF(OR($C56="",$B$2="",$D$2=0),0,IF(AP$3&lt;0,0,N(INDEX('CURVA PREVISION'!$A$1:$KZ$3000,$C56,11+3*MIN(AP$3,$D$2-1)))))</f>
        <v/>
      </c>
      <c r="AQ56" s="123">
        <f>IF(OR($C56="",$B$2="",$D$2=0),0,IF(AQ$3&lt;0,0,N(INDEX('CURVA PREVISION'!$A$1:$KZ$3000,$C56,11+3*MIN(AQ$3,$D$2-1)))))</f>
        <v/>
      </c>
      <c r="AR56" s="123">
        <f>IF(OR($C56="",$B$2="",$D$2=0),0,IF(AR$3&lt;0,0,N(INDEX('CURVA PREVISION'!$A$1:$KZ$3000,$C56,11+3*MIN(AR$3,$D$2-1)))))</f>
        <v/>
      </c>
      <c r="AS56" s="123">
        <f>IF(OR($C56="",$B$2="",$D$2=0),0,IF(AS$3&lt;0,0,N(INDEX('CURVA PREVISION'!$A$1:$KZ$3000,$C56,11+3*MIN(AS$3,$D$2-1)))))</f>
        <v/>
      </c>
      <c r="AT56" s="123">
        <f>IF(OR($C56="",$B$2="",$D$2=0),0,IF(AT$3&lt;0,0,N(INDEX('CURVA PREVISION'!$A$1:$KZ$3000,$C56,11+3*MIN(AT$3,$D$2-1)))))</f>
        <v/>
      </c>
      <c r="AU56" s="123">
        <f>IF(OR($C56="",$B$2="",$D$2=0),0,IF(AU$3&lt;0,0,N(INDEX('CURVA PREVISION'!$A$1:$KZ$3000,$C56,11+3*MIN(AU$3,$D$2-1)))))</f>
        <v/>
      </c>
      <c r="AV56" s="123">
        <f>IF(OR($C56="",$B$2="",$D$2=0),0,IF(AV$3&lt;0,0,N(INDEX('CURVA PREVISION'!$A$1:$KZ$3000,$C56,11+3*MIN(AV$3,$D$2-1)))))</f>
        <v/>
      </c>
      <c r="AW56" s="123">
        <f>IF(OR($C56="",$B$2="",$D$2=0),0,IF(AW$3&lt;0,0,N(INDEX('CURVA PREVISION'!$A$1:$KZ$3000,$C56,11+3*MIN(AW$3,$D$2-1)))))</f>
        <v/>
      </c>
      <c r="AX56" s="123">
        <f>IF(OR($C56="",$B$2="",$D$2=0),0,IF(AX$3&lt;0,0,N(INDEX('CURVA PREVISION'!$A$1:$KZ$3000,$C56,11+3*MIN(AX$3,$D$2-1)))))</f>
        <v/>
      </c>
      <c r="AY56" s="123">
        <f>IF(OR($C56="",$B$2="",$D$2=0),0,IF(AY$3&lt;0,0,N(INDEX('CURVA PREVISION'!$A$1:$KZ$3000,$C56,11+3*MIN(AY$3,$D$2-1)))))</f>
        <v/>
      </c>
      <c r="AZ56" s="123">
        <f>IF(OR($C56="",$B$2="",$D$2=0),0,IF(AZ$3&lt;0,0,N(INDEX('CURVA PREVISION'!$A$1:$KZ$3000,$C56,11+3*MIN(AZ$3,$D$2-1)))))</f>
        <v/>
      </c>
      <c r="BA56" s="123">
        <f>IF(OR($C56="",$B$2="",$D$2=0),0,IF(BA$3&lt;0,0,N(INDEX('CURVA PREVISION'!$A$1:$KZ$3000,$C56,11+3*MIN(BA$3,$D$2-1)))))</f>
        <v/>
      </c>
      <c r="BB56" s="123">
        <f>IF(OR($C56="",$B$2="",$D$2=0),0,IF(BB$3&lt;0,0,N(INDEX('CURVA PREVISION'!$A$1:$KZ$3000,$C56,11+3*MIN(BB$3,$D$2-1)))))</f>
        <v/>
      </c>
      <c r="BC56" s="123">
        <f>IF(OR($C56="",$B$2="",$D$2=0),0,IF(BC$3&lt;0,0,N(INDEX('CURVA PREVISION'!$A$1:$KZ$3000,$C56,11+3*MIN(BC$3,$D$2-1)))))</f>
        <v/>
      </c>
      <c r="BD56" s="123">
        <f>IF(OR($C56="",$B$2="",$D$2=0),0,IF(BD$3&lt;0,0,N(INDEX('CURVA PREVISION'!$A$1:$KZ$3000,$C56,11+3*MIN(BD$3,$D$2-1)))))</f>
        <v/>
      </c>
      <c r="BE56" s="123">
        <f>IF(OR($C56="",$B$2="",$D$2=0),0,IF(BE$3&lt;0,0,N(INDEX('CURVA PREVISION'!$A$1:$KZ$3000,$C56,11+3*MIN(BE$3,$D$2-1)))))</f>
        <v/>
      </c>
      <c r="BF56" s="123">
        <f>IF(OR($C56="",$B$2="",$D$2=0),0,IF(BF$3&lt;0,0,N(INDEX('CURVA PREVISION'!$A$1:$KZ$3000,$C56,11+3*MIN(BF$3,$D$2-1)))))</f>
        <v/>
      </c>
      <c r="BG56" s="123">
        <f>IF(OR($C56="",$B$2="",$D$2=0),0,IF(BG$3&lt;0,0,N(INDEX('CURVA PREVISION'!$A$1:$KZ$3000,$C56,11+3*MIN(BG$3,$D$2-1)))))</f>
        <v/>
      </c>
      <c r="BH56" s="123">
        <f>IF(OR($C56="",$B$2="",$D$2=0),0,IF(BH$3&lt;0,0,N(INDEX('CURVA PREVISION'!$A$1:$KZ$3000,$C56,11+3*MIN(BH$3,$D$2-1)))))</f>
        <v/>
      </c>
      <c r="BI56" s="123">
        <f>IF(OR($C56="",$B$2="",$D$2=0),0,IF(BI$3&lt;0,0,N(INDEX('CURVA PREVISION'!$A$1:$KZ$3000,$C56,11+3*MIN(BI$3,$D$2-1)))))</f>
        <v/>
      </c>
      <c r="BJ56" s="123">
        <f>IF(OR($C56="",$B$2="",$D$2=0),0,IF(BJ$3&lt;0,0,N(INDEX('CURVA PREVISION'!$A$1:$KZ$3000,$C56,11+3*MIN(BJ$3,$D$2-1)))))</f>
        <v/>
      </c>
      <c r="BK56" s="123">
        <f>IF(OR($C56="",$B$2="",$D$2=0),0,IF(BK$3&lt;0,0,N(INDEX('CURVA PREVISION'!$A$1:$KZ$3000,$C56,11+3*MIN(BK$3,$D$2-1)))))</f>
        <v/>
      </c>
      <c r="BL56" s="123">
        <f>IF(OR($C56="",$B$2="",$D$2=0),0,IF(BL$3&lt;0,0,N(INDEX('CURVA PREVISION'!$A$1:$KZ$3000,$C56,11+3*MIN(BL$3,$D$2-1)))))</f>
        <v/>
      </c>
      <c r="BM56" s="123">
        <f>IF(OR($C56="",$B$2="",$D$2=0),0,IF(BM$3&lt;0,0,N(INDEX('CURVA PREVISION'!$A$1:$KZ$3000,$C56,11+3*MIN(BM$3,$D$2-1)))))</f>
        <v/>
      </c>
      <c r="BN56" s="123">
        <f>IF(OR($C56="",$B$2="",$D$2=0),0,IF(BN$3&lt;0,0,N(INDEX('CURVA PREVISION'!$A$1:$KZ$3000,$C56,11+3*MIN(BN$3,$D$2-1)))))</f>
        <v/>
      </c>
      <c r="BO56" s="123">
        <f>IF(OR($C56="",$B$2="",$D$2=0),0,IF(BO$3&lt;0,0,N(INDEX('CURVA PREVISION'!$A$1:$KZ$3000,$C56,11+3*MIN(BO$3,$D$2-1)))))</f>
        <v/>
      </c>
      <c r="BP56" s="123">
        <f>IF(OR($C56="",$B$2="",$D$2=0),0,IF(BP$3&lt;0,0,N(INDEX('CURVA PREVISION'!$A$1:$KZ$3000,$C56,11+3*MIN(BP$3,$D$2-1)))))</f>
        <v/>
      </c>
      <c r="BQ56" s="123">
        <f>IF(OR($C56="",$B$2="",$D$2=0),0,IF(BQ$3&lt;0,0,N(INDEX('CURVA PREVISION'!$A$1:$KZ$3000,$C56,11+3*MIN(BQ$3,$D$2-1)))))</f>
        <v/>
      </c>
      <c r="BR56" s="123">
        <f>IF(OR($C56="",$B$2="",$D$2=0),0,IF(BR$3&lt;0,0,N(INDEX('CURVA PREVISION'!$A$1:$KZ$3000,$C56,11+3*MIN(BR$3,$D$2-1)))))</f>
        <v/>
      </c>
      <c r="BS56" s="123">
        <f>IF(OR($C56="",$B$2="",$D$2=0),0,IF(BS$3&lt;0,0,N(INDEX('CURVA PREVISION'!$A$1:$KZ$3000,$C56,11+3*MIN(BS$3,$D$2-1)))))</f>
        <v/>
      </c>
      <c r="BT56" s="123">
        <f>IF(OR($C56="",$B$2="",$D$2=0),0,IF(BT$3&lt;0,0,N(INDEX('CURVA PREVISION'!$A$1:$KZ$3000,$C56,11+3*MIN(BT$3,$D$2-1)))))</f>
        <v/>
      </c>
      <c r="BU56" s="123">
        <f>IF(OR($C56="",$B$2="",$D$2=0),0,IF(BU$3&lt;0,0,N(INDEX('CURVA PREVISION'!$A$1:$KZ$3000,$C56,11+3*MIN(BU$3,$D$2-1)))))</f>
        <v/>
      </c>
      <c r="BV56" s="123">
        <f>IF(OR($C56="",$B$2="",$D$2=0),0,IF(BV$3&lt;0,0,N(INDEX('CURVA PREVISION'!$A$1:$KZ$3000,$C56,11+3*MIN(BV$3,$D$2-1)))))</f>
        <v/>
      </c>
      <c r="BW56" s="123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70">
        <f>IFERROR(MATCH(A57,'CURVA PREVISION'!$B$1:$B$3000,0),"")</f>
        <v/>
      </c>
      <c r="D57" s="123">
        <f>IF(OR($C57="",$B$2="",$D$2=0),0,IF(D$3&lt;0,0,N(INDEX('CURVA PREVISION'!$A$1:$KZ$3000,$C57,11+3*MIN(D$3,$D$2-1)))))</f>
        <v/>
      </c>
      <c r="E57" s="123">
        <f>IF(OR($C57="",$B$2="",$D$2=0),0,IF(E$3&lt;0,0,N(INDEX('CURVA PREVISION'!$A$1:$KZ$3000,$C57,11+3*MIN(E$3,$D$2-1)))))</f>
        <v/>
      </c>
      <c r="F57" s="123">
        <f>IF(OR($C57="",$B$2="",$D$2=0),0,IF(F$3&lt;0,0,N(INDEX('CURVA PREVISION'!$A$1:$KZ$3000,$C57,11+3*MIN(F$3,$D$2-1)))))</f>
        <v/>
      </c>
      <c r="G57" s="123">
        <f>IF(OR($C57="",$B$2="",$D$2=0),0,IF(G$3&lt;0,0,N(INDEX('CURVA PREVISION'!$A$1:$KZ$3000,$C57,11+3*MIN(G$3,$D$2-1)))))</f>
        <v/>
      </c>
      <c r="H57" s="123">
        <f>IF(OR($C57="",$B$2="",$D$2=0),0,IF(H$3&lt;0,0,N(INDEX('CURVA PREVISION'!$A$1:$KZ$3000,$C57,11+3*MIN(H$3,$D$2-1)))))</f>
        <v/>
      </c>
      <c r="I57" s="123">
        <f>IF(OR($C57="",$B$2="",$D$2=0),0,IF(I$3&lt;0,0,N(INDEX('CURVA PREVISION'!$A$1:$KZ$3000,$C57,11+3*MIN(I$3,$D$2-1)))))</f>
        <v/>
      </c>
      <c r="J57" s="123">
        <f>IF(OR($C57="",$B$2="",$D$2=0),0,IF(J$3&lt;0,0,N(INDEX('CURVA PREVISION'!$A$1:$KZ$3000,$C57,11+3*MIN(J$3,$D$2-1)))))</f>
        <v/>
      </c>
      <c r="K57" s="123">
        <f>IF(OR($C57="",$B$2="",$D$2=0),0,IF(K$3&lt;0,0,N(INDEX('CURVA PREVISION'!$A$1:$KZ$3000,$C57,11+3*MIN(K$3,$D$2-1)))))</f>
        <v/>
      </c>
      <c r="L57" s="123">
        <f>IF(OR($C57="",$B$2="",$D$2=0),0,IF(L$3&lt;0,0,N(INDEX('CURVA PREVISION'!$A$1:$KZ$3000,$C57,11+3*MIN(L$3,$D$2-1)))))</f>
        <v/>
      </c>
      <c r="M57" s="123">
        <f>IF(OR($C57="",$B$2="",$D$2=0),0,IF(M$3&lt;0,0,N(INDEX('CURVA PREVISION'!$A$1:$KZ$3000,$C57,11+3*MIN(M$3,$D$2-1)))))</f>
        <v/>
      </c>
      <c r="N57" s="123">
        <f>IF(OR($C57="",$B$2="",$D$2=0),0,IF(N$3&lt;0,0,N(INDEX('CURVA PREVISION'!$A$1:$KZ$3000,$C57,11+3*MIN(N$3,$D$2-1)))))</f>
        <v/>
      </c>
      <c r="O57" s="123">
        <f>IF(OR($C57="",$B$2="",$D$2=0),0,IF(O$3&lt;0,0,N(INDEX('CURVA PREVISION'!$A$1:$KZ$3000,$C57,11+3*MIN(O$3,$D$2-1)))))</f>
        <v/>
      </c>
      <c r="P57" s="123">
        <f>IF(OR($C57="",$B$2="",$D$2=0),0,IF(P$3&lt;0,0,N(INDEX('CURVA PREVISION'!$A$1:$KZ$3000,$C57,11+3*MIN(P$3,$D$2-1)))))</f>
        <v/>
      </c>
      <c r="Q57" s="123">
        <f>IF(OR($C57="",$B$2="",$D$2=0),0,IF(Q$3&lt;0,0,N(INDEX('CURVA PREVISION'!$A$1:$KZ$3000,$C57,11+3*MIN(Q$3,$D$2-1)))))</f>
        <v/>
      </c>
      <c r="R57" s="123">
        <f>IF(OR($C57="",$B$2="",$D$2=0),0,IF(R$3&lt;0,0,N(INDEX('CURVA PREVISION'!$A$1:$KZ$3000,$C57,11+3*MIN(R$3,$D$2-1)))))</f>
        <v/>
      </c>
      <c r="S57" s="123">
        <f>IF(OR($C57="",$B$2="",$D$2=0),0,IF(S$3&lt;0,0,N(INDEX('CURVA PREVISION'!$A$1:$KZ$3000,$C57,11+3*MIN(S$3,$D$2-1)))))</f>
        <v/>
      </c>
      <c r="T57" s="123">
        <f>IF(OR($C57="",$B$2="",$D$2=0),0,IF(T$3&lt;0,0,N(INDEX('CURVA PREVISION'!$A$1:$KZ$3000,$C57,11+3*MIN(T$3,$D$2-1)))))</f>
        <v/>
      </c>
      <c r="U57" s="123">
        <f>IF(OR($C57="",$B$2="",$D$2=0),0,IF(U$3&lt;0,0,N(INDEX('CURVA PREVISION'!$A$1:$KZ$3000,$C57,11+3*MIN(U$3,$D$2-1)))))</f>
        <v/>
      </c>
      <c r="V57" s="123">
        <f>IF(OR($C57="",$B$2="",$D$2=0),0,IF(V$3&lt;0,0,N(INDEX('CURVA PREVISION'!$A$1:$KZ$3000,$C57,11+3*MIN(V$3,$D$2-1)))))</f>
        <v/>
      </c>
      <c r="W57" s="123">
        <f>IF(OR($C57="",$B$2="",$D$2=0),0,IF(W$3&lt;0,0,N(INDEX('CURVA PREVISION'!$A$1:$KZ$3000,$C57,11+3*MIN(W$3,$D$2-1)))))</f>
        <v/>
      </c>
      <c r="X57" s="123">
        <f>IF(OR($C57="",$B$2="",$D$2=0),0,IF(X$3&lt;0,0,N(INDEX('CURVA PREVISION'!$A$1:$KZ$3000,$C57,11+3*MIN(X$3,$D$2-1)))))</f>
        <v/>
      </c>
      <c r="Y57" s="123">
        <f>IF(OR($C57="",$B$2="",$D$2=0),0,IF(Y$3&lt;0,0,N(INDEX('CURVA PREVISION'!$A$1:$KZ$3000,$C57,11+3*MIN(Y$3,$D$2-1)))))</f>
        <v/>
      </c>
      <c r="Z57" s="123">
        <f>IF(OR($C57="",$B$2="",$D$2=0),0,IF(Z$3&lt;0,0,N(INDEX('CURVA PREVISION'!$A$1:$KZ$3000,$C57,11+3*MIN(Z$3,$D$2-1)))))</f>
        <v/>
      </c>
      <c r="AA57" s="123">
        <f>IF(OR($C57="",$B$2="",$D$2=0),0,IF(AA$3&lt;0,0,N(INDEX('CURVA PREVISION'!$A$1:$KZ$3000,$C57,11+3*MIN(AA$3,$D$2-1)))))</f>
        <v/>
      </c>
      <c r="AB57" s="123">
        <f>IF(OR($C57="",$B$2="",$D$2=0),0,IF(AB$3&lt;0,0,N(INDEX('CURVA PREVISION'!$A$1:$KZ$3000,$C57,11+3*MIN(AB$3,$D$2-1)))))</f>
        <v/>
      </c>
      <c r="AC57" s="123">
        <f>IF(OR($C57="",$B$2="",$D$2=0),0,IF(AC$3&lt;0,0,N(INDEX('CURVA PREVISION'!$A$1:$KZ$3000,$C57,11+3*MIN(AC$3,$D$2-1)))))</f>
        <v/>
      </c>
      <c r="AD57" s="123">
        <f>IF(OR($C57="",$B$2="",$D$2=0),0,IF(AD$3&lt;0,0,N(INDEX('CURVA PREVISION'!$A$1:$KZ$3000,$C57,11+3*MIN(AD$3,$D$2-1)))))</f>
        <v/>
      </c>
      <c r="AE57" s="123">
        <f>IF(OR($C57="",$B$2="",$D$2=0),0,IF(AE$3&lt;0,0,N(INDEX('CURVA PREVISION'!$A$1:$KZ$3000,$C57,11+3*MIN(AE$3,$D$2-1)))))</f>
        <v/>
      </c>
      <c r="AF57" s="123">
        <f>IF(OR($C57="",$B$2="",$D$2=0),0,IF(AF$3&lt;0,0,N(INDEX('CURVA PREVISION'!$A$1:$KZ$3000,$C57,11+3*MIN(AF$3,$D$2-1)))))</f>
        <v/>
      </c>
      <c r="AG57" s="123">
        <f>IF(OR($C57="",$B$2="",$D$2=0),0,IF(AG$3&lt;0,0,N(INDEX('CURVA PREVISION'!$A$1:$KZ$3000,$C57,11+3*MIN(AG$3,$D$2-1)))))</f>
        <v/>
      </c>
      <c r="AH57" s="123">
        <f>IF(OR($C57="",$B$2="",$D$2=0),0,IF(AH$3&lt;0,0,N(INDEX('CURVA PREVISION'!$A$1:$KZ$3000,$C57,11+3*MIN(AH$3,$D$2-1)))))</f>
        <v/>
      </c>
      <c r="AI57" s="123">
        <f>IF(OR($C57="",$B$2="",$D$2=0),0,IF(AI$3&lt;0,0,N(INDEX('CURVA PREVISION'!$A$1:$KZ$3000,$C57,11+3*MIN(AI$3,$D$2-1)))))</f>
        <v/>
      </c>
      <c r="AJ57" s="123">
        <f>IF(OR($C57="",$B$2="",$D$2=0),0,IF(AJ$3&lt;0,0,N(INDEX('CURVA PREVISION'!$A$1:$KZ$3000,$C57,11+3*MIN(AJ$3,$D$2-1)))))</f>
        <v/>
      </c>
      <c r="AK57" s="123">
        <f>IF(OR($C57="",$B$2="",$D$2=0),0,IF(AK$3&lt;0,0,N(INDEX('CURVA PREVISION'!$A$1:$KZ$3000,$C57,11+3*MIN(AK$3,$D$2-1)))))</f>
        <v/>
      </c>
      <c r="AL57" s="123">
        <f>IF(OR($C57="",$B$2="",$D$2=0),0,IF(AL$3&lt;0,0,N(INDEX('CURVA PREVISION'!$A$1:$KZ$3000,$C57,11+3*MIN(AL$3,$D$2-1)))))</f>
        <v/>
      </c>
      <c r="AM57" s="123">
        <f>IF(OR($C57="",$B$2="",$D$2=0),0,IF(AM$3&lt;0,0,N(INDEX('CURVA PREVISION'!$A$1:$KZ$3000,$C57,11+3*MIN(AM$3,$D$2-1)))))</f>
        <v/>
      </c>
      <c r="AN57" s="123">
        <f>IF(OR($C57="",$B$2="",$D$2=0),0,IF(AN$3&lt;0,0,N(INDEX('CURVA PREVISION'!$A$1:$KZ$3000,$C57,11+3*MIN(AN$3,$D$2-1)))))</f>
        <v/>
      </c>
      <c r="AO57" s="123">
        <f>IF(OR($C57="",$B$2="",$D$2=0),0,IF(AO$3&lt;0,0,N(INDEX('CURVA PREVISION'!$A$1:$KZ$3000,$C57,11+3*MIN(AO$3,$D$2-1)))))</f>
        <v/>
      </c>
      <c r="AP57" s="123">
        <f>IF(OR($C57="",$B$2="",$D$2=0),0,IF(AP$3&lt;0,0,N(INDEX('CURVA PREVISION'!$A$1:$KZ$3000,$C57,11+3*MIN(AP$3,$D$2-1)))))</f>
        <v/>
      </c>
      <c r="AQ57" s="123">
        <f>IF(OR($C57="",$B$2="",$D$2=0),0,IF(AQ$3&lt;0,0,N(INDEX('CURVA PREVISION'!$A$1:$KZ$3000,$C57,11+3*MIN(AQ$3,$D$2-1)))))</f>
        <v/>
      </c>
      <c r="AR57" s="123">
        <f>IF(OR($C57="",$B$2="",$D$2=0),0,IF(AR$3&lt;0,0,N(INDEX('CURVA PREVISION'!$A$1:$KZ$3000,$C57,11+3*MIN(AR$3,$D$2-1)))))</f>
        <v/>
      </c>
      <c r="AS57" s="123">
        <f>IF(OR($C57="",$B$2="",$D$2=0),0,IF(AS$3&lt;0,0,N(INDEX('CURVA PREVISION'!$A$1:$KZ$3000,$C57,11+3*MIN(AS$3,$D$2-1)))))</f>
        <v/>
      </c>
      <c r="AT57" s="123">
        <f>IF(OR($C57="",$B$2="",$D$2=0),0,IF(AT$3&lt;0,0,N(INDEX('CURVA PREVISION'!$A$1:$KZ$3000,$C57,11+3*MIN(AT$3,$D$2-1)))))</f>
        <v/>
      </c>
      <c r="AU57" s="123">
        <f>IF(OR($C57="",$B$2="",$D$2=0),0,IF(AU$3&lt;0,0,N(INDEX('CURVA PREVISION'!$A$1:$KZ$3000,$C57,11+3*MIN(AU$3,$D$2-1)))))</f>
        <v/>
      </c>
      <c r="AV57" s="123">
        <f>IF(OR($C57="",$B$2="",$D$2=0),0,IF(AV$3&lt;0,0,N(INDEX('CURVA PREVISION'!$A$1:$KZ$3000,$C57,11+3*MIN(AV$3,$D$2-1)))))</f>
        <v/>
      </c>
      <c r="AW57" s="123">
        <f>IF(OR($C57="",$B$2="",$D$2=0),0,IF(AW$3&lt;0,0,N(INDEX('CURVA PREVISION'!$A$1:$KZ$3000,$C57,11+3*MIN(AW$3,$D$2-1)))))</f>
        <v/>
      </c>
      <c r="AX57" s="123">
        <f>IF(OR($C57="",$B$2="",$D$2=0),0,IF(AX$3&lt;0,0,N(INDEX('CURVA PREVISION'!$A$1:$KZ$3000,$C57,11+3*MIN(AX$3,$D$2-1)))))</f>
        <v/>
      </c>
      <c r="AY57" s="123">
        <f>IF(OR($C57="",$B$2="",$D$2=0),0,IF(AY$3&lt;0,0,N(INDEX('CURVA PREVISION'!$A$1:$KZ$3000,$C57,11+3*MIN(AY$3,$D$2-1)))))</f>
        <v/>
      </c>
      <c r="AZ57" s="123">
        <f>IF(OR($C57="",$B$2="",$D$2=0),0,IF(AZ$3&lt;0,0,N(INDEX('CURVA PREVISION'!$A$1:$KZ$3000,$C57,11+3*MIN(AZ$3,$D$2-1)))))</f>
        <v/>
      </c>
      <c r="BA57" s="123">
        <f>IF(OR($C57="",$B$2="",$D$2=0),0,IF(BA$3&lt;0,0,N(INDEX('CURVA PREVISION'!$A$1:$KZ$3000,$C57,11+3*MIN(BA$3,$D$2-1)))))</f>
        <v/>
      </c>
      <c r="BB57" s="123">
        <f>IF(OR($C57="",$B$2="",$D$2=0),0,IF(BB$3&lt;0,0,N(INDEX('CURVA PREVISION'!$A$1:$KZ$3000,$C57,11+3*MIN(BB$3,$D$2-1)))))</f>
        <v/>
      </c>
      <c r="BC57" s="123">
        <f>IF(OR($C57="",$B$2="",$D$2=0),0,IF(BC$3&lt;0,0,N(INDEX('CURVA PREVISION'!$A$1:$KZ$3000,$C57,11+3*MIN(BC$3,$D$2-1)))))</f>
        <v/>
      </c>
      <c r="BD57" s="123">
        <f>IF(OR($C57="",$B$2="",$D$2=0),0,IF(BD$3&lt;0,0,N(INDEX('CURVA PREVISION'!$A$1:$KZ$3000,$C57,11+3*MIN(BD$3,$D$2-1)))))</f>
        <v/>
      </c>
      <c r="BE57" s="123">
        <f>IF(OR($C57="",$B$2="",$D$2=0),0,IF(BE$3&lt;0,0,N(INDEX('CURVA PREVISION'!$A$1:$KZ$3000,$C57,11+3*MIN(BE$3,$D$2-1)))))</f>
        <v/>
      </c>
      <c r="BF57" s="123">
        <f>IF(OR($C57="",$B$2="",$D$2=0),0,IF(BF$3&lt;0,0,N(INDEX('CURVA PREVISION'!$A$1:$KZ$3000,$C57,11+3*MIN(BF$3,$D$2-1)))))</f>
        <v/>
      </c>
      <c r="BG57" s="123">
        <f>IF(OR($C57="",$B$2="",$D$2=0),0,IF(BG$3&lt;0,0,N(INDEX('CURVA PREVISION'!$A$1:$KZ$3000,$C57,11+3*MIN(BG$3,$D$2-1)))))</f>
        <v/>
      </c>
      <c r="BH57" s="123">
        <f>IF(OR($C57="",$B$2="",$D$2=0),0,IF(BH$3&lt;0,0,N(INDEX('CURVA PREVISION'!$A$1:$KZ$3000,$C57,11+3*MIN(BH$3,$D$2-1)))))</f>
        <v/>
      </c>
      <c r="BI57" s="123">
        <f>IF(OR($C57="",$B$2="",$D$2=0),0,IF(BI$3&lt;0,0,N(INDEX('CURVA PREVISION'!$A$1:$KZ$3000,$C57,11+3*MIN(BI$3,$D$2-1)))))</f>
        <v/>
      </c>
      <c r="BJ57" s="123">
        <f>IF(OR($C57="",$B$2="",$D$2=0),0,IF(BJ$3&lt;0,0,N(INDEX('CURVA PREVISION'!$A$1:$KZ$3000,$C57,11+3*MIN(BJ$3,$D$2-1)))))</f>
        <v/>
      </c>
      <c r="BK57" s="123">
        <f>IF(OR($C57="",$B$2="",$D$2=0),0,IF(BK$3&lt;0,0,N(INDEX('CURVA PREVISION'!$A$1:$KZ$3000,$C57,11+3*MIN(BK$3,$D$2-1)))))</f>
        <v/>
      </c>
      <c r="BL57" s="123">
        <f>IF(OR($C57="",$B$2="",$D$2=0),0,IF(BL$3&lt;0,0,N(INDEX('CURVA PREVISION'!$A$1:$KZ$3000,$C57,11+3*MIN(BL$3,$D$2-1)))))</f>
        <v/>
      </c>
      <c r="BM57" s="123">
        <f>IF(OR($C57="",$B$2="",$D$2=0),0,IF(BM$3&lt;0,0,N(INDEX('CURVA PREVISION'!$A$1:$KZ$3000,$C57,11+3*MIN(BM$3,$D$2-1)))))</f>
        <v/>
      </c>
      <c r="BN57" s="123">
        <f>IF(OR($C57="",$B$2="",$D$2=0),0,IF(BN$3&lt;0,0,N(INDEX('CURVA PREVISION'!$A$1:$KZ$3000,$C57,11+3*MIN(BN$3,$D$2-1)))))</f>
        <v/>
      </c>
      <c r="BO57" s="123">
        <f>IF(OR($C57="",$B$2="",$D$2=0),0,IF(BO$3&lt;0,0,N(INDEX('CURVA PREVISION'!$A$1:$KZ$3000,$C57,11+3*MIN(BO$3,$D$2-1)))))</f>
        <v/>
      </c>
      <c r="BP57" s="123">
        <f>IF(OR($C57="",$B$2="",$D$2=0),0,IF(BP$3&lt;0,0,N(INDEX('CURVA PREVISION'!$A$1:$KZ$3000,$C57,11+3*MIN(BP$3,$D$2-1)))))</f>
        <v/>
      </c>
      <c r="BQ57" s="123">
        <f>IF(OR($C57="",$B$2="",$D$2=0),0,IF(BQ$3&lt;0,0,N(INDEX('CURVA PREVISION'!$A$1:$KZ$3000,$C57,11+3*MIN(BQ$3,$D$2-1)))))</f>
        <v/>
      </c>
      <c r="BR57" s="123">
        <f>IF(OR($C57="",$B$2="",$D$2=0),0,IF(BR$3&lt;0,0,N(INDEX('CURVA PREVISION'!$A$1:$KZ$3000,$C57,11+3*MIN(BR$3,$D$2-1)))))</f>
        <v/>
      </c>
      <c r="BS57" s="123">
        <f>IF(OR($C57="",$B$2="",$D$2=0),0,IF(BS$3&lt;0,0,N(INDEX('CURVA PREVISION'!$A$1:$KZ$3000,$C57,11+3*MIN(BS$3,$D$2-1)))))</f>
        <v/>
      </c>
      <c r="BT57" s="123">
        <f>IF(OR($C57="",$B$2="",$D$2=0),0,IF(BT$3&lt;0,0,N(INDEX('CURVA PREVISION'!$A$1:$KZ$3000,$C57,11+3*MIN(BT$3,$D$2-1)))))</f>
        <v/>
      </c>
      <c r="BU57" s="123">
        <f>IF(OR($C57="",$B$2="",$D$2=0),0,IF(BU$3&lt;0,0,N(INDEX('CURVA PREVISION'!$A$1:$KZ$3000,$C57,11+3*MIN(BU$3,$D$2-1)))))</f>
        <v/>
      </c>
      <c r="BV57" s="123">
        <f>IF(OR($C57="",$B$2="",$D$2=0),0,IF(BV$3&lt;0,0,N(INDEX('CURVA PREVISION'!$A$1:$KZ$3000,$C57,11+3*MIN(BV$3,$D$2-1)))))</f>
        <v/>
      </c>
      <c r="BW57" s="123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70">
        <f>IFERROR(MATCH(A58,'CURVA PREVISION'!$B$1:$B$3000,0),"")</f>
        <v/>
      </c>
      <c r="D58" s="123">
        <f>IF(OR($C58="",$B$2="",$D$2=0),0,IF(D$3&lt;0,0,N(INDEX('CURVA PREVISION'!$A$1:$KZ$3000,$C58,11+3*MIN(D$3,$D$2-1)))))</f>
        <v/>
      </c>
      <c r="E58" s="123">
        <f>IF(OR($C58="",$B$2="",$D$2=0),0,IF(E$3&lt;0,0,N(INDEX('CURVA PREVISION'!$A$1:$KZ$3000,$C58,11+3*MIN(E$3,$D$2-1)))))</f>
        <v/>
      </c>
      <c r="F58" s="123">
        <f>IF(OR($C58="",$B$2="",$D$2=0),0,IF(F$3&lt;0,0,N(INDEX('CURVA PREVISION'!$A$1:$KZ$3000,$C58,11+3*MIN(F$3,$D$2-1)))))</f>
        <v/>
      </c>
      <c r="G58" s="123">
        <f>IF(OR($C58="",$B$2="",$D$2=0),0,IF(G$3&lt;0,0,N(INDEX('CURVA PREVISION'!$A$1:$KZ$3000,$C58,11+3*MIN(G$3,$D$2-1)))))</f>
        <v/>
      </c>
      <c r="H58" s="123">
        <f>IF(OR($C58="",$B$2="",$D$2=0),0,IF(H$3&lt;0,0,N(INDEX('CURVA PREVISION'!$A$1:$KZ$3000,$C58,11+3*MIN(H$3,$D$2-1)))))</f>
        <v/>
      </c>
      <c r="I58" s="123">
        <f>IF(OR($C58="",$B$2="",$D$2=0),0,IF(I$3&lt;0,0,N(INDEX('CURVA PREVISION'!$A$1:$KZ$3000,$C58,11+3*MIN(I$3,$D$2-1)))))</f>
        <v/>
      </c>
      <c r="J58" s="123">
        <f>IF(OR($C58="",$B$2="",$D$2=0),0,IF(J$3&lt;0,0,N(INDEX('CURVA PREVISION'!$A$1:$KZ$3000,$C58,11+3*MIN(J$3,$D$2-1)))))</f>
        <v/>
      </c>
      <c r="K58" s="123">
        <f>IF(OR($C58="",$B$2="",$D$2=0),0,IF(K$3&lt;0,0,N(INDEX('CURVA PREVISION'!$A$1:$KZ$3000,$C58,11+3*MIN(K$3,$D$2-1)))))</f>
        <v/>
      </c>
      <c r="L58" s="123">
        <f>IF(OR($C58="",$B$2="",$D$2=0),0,IF(L$3&lt;0,0,N(INDEX('CURVA PREVISION'!$A$1:$KZ$3000,$C58,11+3*MIN(L$3,$D$2-1)))))</f>
        <v/>
      </c>
      <c r="M58" s="123">
        <f>IF(OR($C58="",$B$2="",$D$2=0),0,IF(M$3&lt;0,0,N(INDEX('CURVA PREVISION'!$A$1:$KZ$3000,$C58,11+3*MIN(M$3,$D$2-1)))))</f>
        <v/>
      </c>
      <c r="N58" s="123">
        <f>IF(OR($C58="",$B$2="",$D$2=0),0,IF(N$3&lt;0,0,N(INDEX('CURVA PREVISION'!$A$1:$KZ$3000,$C58,11+3*MIN(N$3,$D$2-1)))))</f>
        <v/>
      </c>
      <c r="O58" s="123">
        <f>IF(OR($C58="",$B$2="",$D$2=0),0,IF(O$3&lt;0,0,N(INDEX('CURVA PREVISION'!$A$1:$KZ$3000,$C58,11+3*MIN(O$3,$D$2-1)))))</f>
        <v/>
      </c>
      <c r="P58" s="123">
        <f>IF(OR($C58="",$B$2="",$D$2=0),0,IF(P$3&lt;0,0,N(INDEX('CURVA PREVISION'!$A$1:$KZ$3000,$C58,11+3*MIN(P$3,$D$2-1)))))</f>
        <v/>
      </c>
      <c r="Q58" s="123">
        <f>IF(OR($C58="",$B$2="",$D$2=0),0,IF(Q$3&lt;0,0,N(INDEX('CURVA PREVISION'!$A$1:$KZ$3000,$C58,11+3*MIN(Q$3,$D$2-1)))))</f>
        <v/>
      </c>
      <c r="R58" s="123">
        <f>IF(OR($C58="",$B$2="",$D$2=0),0,IF(R$3&lt;0,0,N(INDEX('CURVA PREVISION'!$A$1:$KZ$3000,$C58,11+3*MIN(R$3,$D$2-1)))))</f>
        <v/>
      </c>
      <c r="S58" s="123">
        <f>IF(OR($C58="",$B$2="",$D$2=0),0,IF(S$3&lt;0,0,N(INDEX('CURVA PREVISION'!$A$1:$KZ$3000,$C58,11+3*MIN(S$3,$D$2-1)))))</f>
        <v/>
      </c>
      <c r="T58" s="123">
        <f>IF(OR($C58="",$B$2="",$D$2=0),0,IF(T$3&lt;0,0,N(INDEX('CURVA PREVISION'!$A$1:$KZ$3000,$C58,11+3*MIN(T$3,$D$2-1)))))</f>
        <v/>
      </c>
      <c r="U58" s="123">
        <f>IF(OR($C58="",$B$2="",$D$2=0),0,IF(U$3&lt;0,0,N(INDEX('CURVA PREVISION'!$A$1:$KZ$3000,$C58,11+3*MIN(U$3,$D$2-1)))))</f>
        <v/>
      </c>
      <c r="V58" s="123">
        <f>IF(OR($C58="",$B$2="",$D$2=0),0,IF(V$3&lt;0,0,N(INDEX('CURVA PREVISION'!$A$1:$KZ$3000,$C58,11+3*MIN(V$3,$D$2-1)))))</f>
        <v/>
      </c>
      <c r="W58" s="123">
        <f>IF(OR($C58="",$B$2="",$D$2=0),0,IF(W$3&lt;0,0,N(INDEX('CURVA PREVISION'!$A$1:$KZ$3000,$C58,11+3*MIN(W$3,$D$2-1)))))</f>
        <v/>
      </c>
      <c r="X58" s="123">
        <f>IF(OR($C58="",$B$2="",$D$2=0),0,IF(X$3&lt;0,0,N(INDEX('CURVA PREVISION'!$A$1:$KZ$3000,$C58,11+3*MIN(X$3,$D$2-1)))))</f>
        <v/>
      </c>
      <c r="Y58" s="123">
        <f>IF(OR($C58="",$B$2="",$D$2=0),0,IF(Y$3&lt;0,0,N(INDEX('CURVA PREVISION'!$A$1:$KZ$3000,$C58,11+3*MIN(Y$3,$D$2-1)))))</f>
        <v/>
      </c>
      <c r="Z58" s="123">
        <f>IF(OR($C58="",$B$2="",$D$2=0),0,IF(Z$3&lt;0,0,N(INDEX('CURVA PREVISION'!$A$1:$KZ$3000,$C58,11+3*MIN(Z$3,$D$2-1)))))</f>
        <v/>
      </c>
      <c r="AA58" s="123">
        <f>IF(OR($C58="",$B$2="",$D$2=0),0,IF(AA$3&lt;0,0,N(INDEX('CURVA PREVISION'!$A$1:$KZ$3000,$C58,11+3*MIN(AA$3,$D$2-1)))))</f>
        <v/>
      </c>
      <c r="AB58" s="123">
        <f>IF(OR($C58="",$B$2="",$D$2=0),0,IF(AB$3&lt;0,0,N(INDEX('CURVA PREVISION'!$A$1:$KZ$3000,$C58,11+3*MIN(AB$3,$D$2-1)))))</f>
        <v/>
      </c>
      <c r="AC58" s="123">
        <f>IF(OR($C58="",$B$2="",$D$2=0),0,IF(AC$3&lt;0,0,N(INDEX('CURVA PREVISION'!$A$1:$KZ$3000,$C58,11+3*MIN(AC$3,$D$2-1)))))</f>
        <v/>
      </c>
      <c r="AD58" s="123">
        <f>IF(OR($C58="",$B$2="",$D$2=0),0,IF(AD$3&lt;0,0,N(INDEX('CURVA PREVISION'!$A$1:$KZ$3000,$C58,11+3*MIN(AD$3,$D$2-1)))))</f>
        <v/>
      </c>
      <c r="AE58" s="123">
        <f>IF(OR($C58="",$B$2="",$D$2=0),0,IF(AE$3&lt;0,0,N(INDEX('CURVA PREVISION'!$A$1:$KZ$3000,$C58,11+3*MIN(AE$3,$D$2-1)))))</f>
        <v/>
      </c>
      <c r="AF58" s="123">
        <f>IF(OR($C58="",$B$2="",$D$2=0),0,IF(AF$3&lt;0,0,N(INDEX('CURVA PREVISION'!$A$1:$KZ$3000,$C58,11+3*MIN(AF$3,$D$2-1)))))</f>
        <v/>
      </c>
      <c r="AG58" s="123">
        <f>IF(OR($C58="",$B$2="",$D$2=0),0,IF(AG$3&lt;0,0,N(INDEX('CURVA PREVISION'!$A$1:$KZ$3000,$C58,11+3*MIN(AG$3,$D$2-1)))))</f>
        <v/>
      </c>
      <c r="AH58" s="123">
        <f>IF(OR($C58="",$B$2="",$D$2=0),0,IF(AH$3&lt;0,0,N(INDEX('CURVA PREVISION'!$A$1:$KZ$3000,$C58,11+3*MIN(AH$3,$D$2-1)))))</f>
        <v/>
      </c>
      <c r="AI58" s="123">
        <f>IF(OR($C58="",$B$2="",$D$2=0),0,IF(AI$3&lt;0,0,N(INDEX('CURVA PREVISION'!$A$1:$KZ$3000,$C58,11+3*MIN(AI$3,$D$2-1)))))</f>
        <v/>
      </c>
      <c r="AJ58" s="123">
        <f>IF(OR($C58="",$B$2="",$D$2=0),0,IF(AJ$3&lt;0,0,N(INDEX('CURVA PREVISION'!$A$1:$KZ$3000,$C58,11+3*MIN(AJ$3,$D$2-1)))))</f>
        <v/>
      </c>
      <c r="AK58" s="123">
        <f>IF(OR($C58="",$B$2="",$D$2=0),0,IF(AK$3&lt;0,0,N(INDEX('CURVA PREVISION'!$A$1:$KZ$3000,$C58,11+3*MIN(AK$3,$D$2-1)))))</f>
        <v/>
      </c>
      <c r="AL58" s="123">
        <f>IF(OR($C58="",$B$2="",$D$2=0),0,IF(AL$3&lt;0,0,N(INDEX('CURVA PREVISION'!$A$1:$KZ$3000,$C58,11+3*MIN(AL$3,$D$2-1)))))</f>
        <v/>
      </c>
      <c r="AM58" s="123">
        <f>IF(OR($C58="",$B$2="",$D$2=0),0,IF(AM$3&lt;0,0,N(INDEX('CURVA PREVISION'!$A$1:$KZ$3000,$C58,11+3*MIN(AM$3,$D$2-1)))))</f>
        <v/>
      </c>
      <c r="AN58" s="123">
        <f>IF(OR($C58="",$B$2="",$D$2=0),0,IF(AN$3&lt;0,0,N(INDEX('CURVA PREVISION'!$A$1:$KZ$3000,$C58,11+3*MIN(AN$3,$D$2-1)))))</f>
        <v/>
      </c>
      <c r="AO58" s="123">
        <f>IF(OR($C58="",$B$2="",$D$2=0),0,IF(AO$3&lt;0,0,N(INDEX('CURVA PREVISION'!$A$1:$KZ$3000,$C58,11+3*MIN(AO$3,$D$2-1)))))</f>
        <v/>
      </c>
      <c r="AP58" s="123">
        <f>IF(OR($C58="",$B$2="",$D$2=0),0,IF(AP$3&lt;0,0,N(INDEX('CURVA PREVISION'!$A$1:$KZ$3000,$C58,11+3*MIN(AP$3,$D$2-1)))))</f>
        <v/>
      </c>
      <c r="AQ58" s="123">
        <f>IF(OR($C58="",$B$2="",$D$2=0),0,IF(AQ$3&lt;0,0,N(INDEX('CURVA PREVISION'!$A$1:$KZ$3000,$C58,11+3*MIN(AQ$3,$D$2-1)))))</f>
        <v/>
      </c>
      <c r="AR58" s="123">
        <f>IF(OR($C58="",$B$2="",$D$2=0),0,IF(AR$3&lt;0,0,N(INDEX('CURVA PREVISION'!$A$1:$KZ$3000,$C58,11+3*MIN(AR$3,$D$2-1)))))</f>
        <v/>
      </c>
      <c r="AS58" s="123">
        <f>IF(OR($C58="",$B$2="",$D$2=0),0,IF(AS$3&lt;0,0,N(INDEX('CURVA PREVISION'!$A$1:$KZ$3000,$C58,11+3*MIN(AS$3,$D$2-1)))))</f>
        <v/>
      </c>
      <c r="AT58" s="123">
        <f>IF(OR($C58="",$B$2="",$D$2=0),0,IF(AT$3&lt;0,0,N(INDEX('CURVA PREVISION'!$A$1:$KZ$3000,$C58,11+3*MIN(AT$3,$D$2-1)))))</f>
        <v/>
      </c>
      <c r="AU58" s="123">
        <f>IF(OR($C58="",$B$2="",$D$2=0),0,IF(AU$3&lt;0,0,N(INDEX('CURVA PREVISION'!$A$1:$KZ$3000,$C58,11+3*MIN(AU$3,$D$2-1)))))</f>
        <v/>
      </c>
      <c r="AV58" s="123">
        <f>IF(OR($C58="",$B$2="",$D$2=0),0,IF(AV$3&lt;0,0,N(INDEX('CURVA PREVISION'!$A$1:$KZ$3000,$C58,11+3*MIN(AV$3,$D$2-1)))))</f>
        <v/>
      </c>
      <c r="AW58" s="123">
        <f>IF(OR($C58="",$B$2="",$D$2=0),0,IF(AW$3&lt;0,0,N(INDEX('CURVA PREVISION'!$A$1:$KZ$3000,$C58,11+3*MIN(AW$3,$D$2-1)))))</f>
        <v/>
      </c>
      <c r="AX58" s="123">
        <f>IF(OR($C58="",$B$2="",$D$2=0),0,IF(AX$3&lt;0,0,N(INDEX('CURVA PREVISION'!$A$1:$KZ$3000,$C58,11+3*MIN(AX$3,$D$2-1)))))</f>
        <v/>
      </c>
      <c r="AY58" s="123">
        <f>IF(OR($C58="",$B$2="",$D$2=0),0,IF(AY$3&lt;0,0,N(INDEX('CURVA PREVISION'!$A$1:$KZ$3000,$C58,11+3*MIN(AY$3,$D$2-1)))))</f>
        <v/>
      </c>
      <c r="AZ58" s="123">
        <f>IF(OR($C58="",$B$2="",$D$2=0),0,IF(AZ$3&lt;0,0,N(INDEX('CURVA PREVISION'!$A$1:$KZ$3000,$C58,11+3*MIN(AZ$3,$D$2-1)))))</f>
        <v/>
      </c>
      <c r="BA58" s="123">
        <f>IF(OR($C58="",$B$2="",$D$2=0),0,IF(BA$3&lt;0,0,N(INDEX('CURVA PREVISION'!$A$1:$KZ$3000,$C58,11+3*MIN(BA$3,$D$2-1)))))</f>
        <v/>
      </c>
      <c r="BB58" s="123">
        <f>IF(OR($C58="",$B$2="",$D$2=0),0,IF(BB$3&lt;0,0,N(INDEX('CURVA PREVISION'!$A$1:$KZ$3000,$C58,11+3*MIN(BB$3,$D$2-1)))))</f>
        <v/>
      </c>
      <c r="BC58" s="123">
        <f>IF(OR($C58="",$B$2="",$D$2=0),0,IF(BC$3&lt;0,0,N(INDEX('CURVA PREVISION'!$A$1:$KZ$3000,$C58,11+3*MIN(BC$3,$D$2-1)))))</f>
        <v/>
      </c>
      <c r="BD58" s="123">
        <f>IF(OR($C58="",$B$2="",$D$2=0),0,IF(BD$3&lt;0,0,N(INDEX('CURVA PREVISION'!$A$1:$KZ$3000,$C58,11+3*MIN(BD$3,$D$2-1)))))</f>
        <v/>
      </c>
      <c r="BE58" s="123">
        <f>IF(OR($C58="",$B$2="",$D$2=0),0,IF(BE$3&lt;0,0,N(INDEX('CURVA PREVISION'!$A$1:$KZ$3000,$C58,11+3*MIN(BE$3,$D$2-1)))))</f>
        <v/>
      </c>
      <c r="BF58" s="123">
        <f>IF(OR($C58="",$B$2="",$D$2=0),0,IF(BF$3&lt;0,0,N(INDEX('CURVA PREVISION'!$A$1:$KZ$3000,$C58,11+3*MIN(BF$3,$D$2-1)))))</f>
        <v/>
      </c>
      <c r="BG58" s="123">
        <f>IF(OR($C58="",$B$2="",$D$2=0),0,IF(BG$3&lt;0,0,N(INDEX('CURVA PREVISION'!$A$1:$KZ$3000,$C58,11+3*MIN(BG$3,$D$2-1)))))</f>
        <v/>
      </c>
      <c r="BH58" s="123">
        <f>IF(OR($C58="",$B$2="",$D$2=0),0,IF(BH$3&lt;0,0,N(INDEX('CURVA PREVISION'!$A$1:$KZ$3000,$C58,11+3*MIN(BH$3,$D$2-1)))))</f>
        <v/>
      </c>
      <c r="BI58" s="123">
        <f>IF(OR($C58="",$B$2="",$D$2=0),0,IF(BI$3&lt;0,0,N(INDEX('CURVA PREVISION'!$A$1:$KZ$3000,$C58,11+3*MIN(BI$3,$D$2-1)))))</f>
        <v/>
      </c>
      <c r="BJ58" s="123">
        <f>IF(OR($C58="",$B$2="",$D$2=0),0,IF(BJ$3&lt;0,0,N(INDEX('CURVA PREVISION'!$A$1:$KZ$3000,$C58,11+3*MIN(BJ$3,$D$2-1)))))</f>
        <v/>
      </c>
      <c r="BK58" s="123">
        <f>IF(OR($C58="",$B$2="",$D$2=0),0,IF(BK$3&lt;0,0,N(INDEX('CURVA PREVISION'!$A$1:$KZ$3000,$C58,11+3*MIN(BK$3,$D$2-1)))))</f>
        <v/>
      </c>
      <c r="BL58" s="123">
        <f>IF(OR($C58="",$B$2="",$D$2=0),0,IF(BL$3&lt;0,0,N(INDEX('CURVA PREVISION'!$A$1:$KZ$3000,$C58,11+3*MIN(BL$3,$D$2-1)))))</f>
        <v/>
      </c>
      <c r="BM58" s="123">
        <f>IF(OR($C58="",$B$2="",$D$2=0),0,IF(BM$3&lt;0,0,N(INDEX('CURVA PREVISION'!$A$1:$KZ$3000,$C58,11+3*MIN(BM$3,$D$2-1)))))</f>
        <v/>
      </c>
      <c r="BN58" s="123">
        <f>IF(OR($C58="",$B$2="",$D$2=0),0,IF(BN$3&lt;0,0,N(INDEX('CURVA PREVISION'!$A$1:$KZ$3000,$C58,11+3*MIN(BN$3,$D$2-1)))))</f>
        <v/>
      </c>
      <c r="BO58" s="123">
        <f>IF(OR($C58="",$B$2="",$D$2=0),0,IF(BO$3&lt;0,0,N(INDEX('CURVA PREVISION'!$A$1:$KZ$3000,$C58,11+3*MIN(BO$3,$D$2-1)))))</f>
        <v/>
      </c>
      <c r="BP58" s="123">
        <f>IF(OR($C58="",$B$2="",$D$2=0),0,IF(BP$3&lt;0,0,N(INDEX('CURVA PREVISION'!$A$1:$KZ$3000,$C58,11+3*MIN(BP$3,$D$2-1)))))</f>
        <v/>
      </c>
      <c r="BQ58" s="123">
        <f>IF(OR($C58="",$B$2="",$D$2=0),0,IF(BQ$3&lt;0,0,N(INDEX('CURVA PREVISION'!$A$1:$KZ$3000,$C58,11+3*MIN(BQ$3,$D$2-1)))))</f>
        <v/>
      </c>
      <c r="BR58" s="123">
        <f>IF(OR($C58="",$B$2="",$D$2=0),0,IF(BR$3&lt;0,0,N(INDEX('CURVA PREVISION'!$A$1:$KZ$3000,$C58,11+3*MIN(BR$3,$D$2-1)))))</f>
        <v/>
      </c>
      <c r="BS58" s="123">
        <f>IF(OR($C58="",$B$2="",$D$2=0),0,IF(BS$3&lt;0,0,N(INDEX('CURVA PREVISION'!$A$1:$KZ$3000,$C58,11+3*MIN(BS$3,$D$2-1)))))</f>
        <v/>
      </c>
      <c r="BT58" s="123">
        <f>IF(OR($C58="",$B$2="",$D$2=0),0,IF(BT$3&lt;0,0,N(INDEX('CURVA PREVISION'!$A$1:$KZ$3000,$C58,11+3*MIN(BT$3,$D$2-1)))))</f>
        <v/>
      </c>
      <c r="BU58" s="123">
        <f>IF(OR($C58="",$B$2="",$D$2=0),0,IF(BU$3&lt;0,0,N(INDEX('CURVA PREVISION'!$A$1:$KZ$3000,$C58,11+3*MIN(BU$3,$D$2-1)))))</f>
        <v/>
      </c>
      <c r="BV58" s="123">
        <f>IF(OR($C58="",$B$2="",$D$2=0),0,IF(BV$3&lt;0,0,N(INDEX('CURVA PREVISION'!$A$1:$KZ$3000,$C58,11+3*MIN(BV$3,$D$2-1)))))</f>
        <v/>
      </c>
      <c r="BW58" s="123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70">
        <f>IFERROR(MATCH(A59,'CURVA PREVISION'!$B$1:$B$3000,0),"")</f>
        <v/>
      </c>
      <c r="D59" s="123">
        <f>IF(OR($C59="",$B$2="",$D$2=0),0,IF(D$3&lt;0,0,N(INDEX('CURVA PREVISION'!$A$1:$KZ$3000,$C59,11+3*MIN(D$3,$D$2-1)))))</f>
        <v/>
      </c>
      <c r="E59" s="123">
        <f>IF(OR($C59="",$B$2="",$D$2=0),0,IF(E$3&lt;0,0,N(INDEX('CURVA PREVISION'!$A$1:$KZ$3000,$C59,11+3*MIN(E$3,$D$2-1)))))</f>
        <v/>
      </c>
      <c r="F59" s="123">
        <f>IF(OR($C59="",$B$2="",$D$2=0),0,IF(F$3&lt;0,0,N(INDEX('CURVA PREVISION'!$A$1:$KZ$3000,$C59,11+3*MIN(F$3,$D$2-1)))))</f>
        <v/>
      </c>
      <c r="G59" s="123">
        <f>IF(OR($C59="",$B$2="",$D$2=0),0,IF(G$3&lt;0,0,N(INDEX('CURVA PREVISION'!$A$1:$KZ$3000,$C59,11+3*MIN(G$3,$D$2-1)))))</f>
        <v/>
      </c>
      <c r="H59" s="123">
        <f>IF(OR($C59="",$B$2="",$D$2=0),0,IF(H$3&lt;0,0,N(INDEX('CURVA PREVISION'!$A$1:$KZ$3000,$C59,11+3*MIN(H$3,$D$2-1)))))</f>
        <v/>
      </c>
      <c r="I59" s="123">
        <f>IF(OR($C59="",$B$2="",$D$2=0),0,IF(I$3&lt;0,0,N(INDEX('CURVA PREVISION'!$A$1:$KZ$3000,$C59,11+3*MIN(I$3,$D$2-1)))))</f>
        <v/>
      </c>
      <c r="J59" s="123">
        <f>IF(OR($C59="",$B$2="",$D$2=0),0,IF(J$3&lt;0,0,N(INDEX('CURVA PREVISION'!$A$1:$KZ$3000,$C59,11+3*MIN(J$3,$D$2-1)))))</f>
        <v/>
      </c>
      <c r="K59" s="123">
        <f>IF(OR($C59="",$B$2="",$D$2=0),0,IF(K$3&lt;0,0,N(INDEX('CURVA PREVISION'!$A$1:$KZ$3000,$C59,11+3*MIN(K$3,$D$2-1)))))</f>
        <v/>
      </c>
      <c r="L59" s="123">
        <f>IF(OR($C59="",$B$2="",$D$2=0),0,IF(L$3&lt;0,0,N(INDEX('CURVA PREVISION'!$A$1:$KZ$3000,$C59,11+3*MIN(L$3,$D$2-1)))))</f>
        <v/>
      </c>
      <c r="M59" s="123">
        <f>IF(OR($C59="",$B$2="",$D$2=0),0,IF(M$3&lt;0,0,N(INDEX('CURVA PREVISION'!$A$1:$KZ$3000,$C59,11+3*MIN(M$3,$D$2-1)))))</f>
        <v/>
      </c>
      <c r="N59" s="123">
        <f>IF(OR($C59="",$B$2="",$D$2=0),0,IF(N$3&lt;0,0,N(INDEX('CURVA PREVISION'!$A$1:$KZ$3000,$C59,11+3*MIN(N$3,$D$2-1)))))</f>
        <v/>
      </c>
      <c r="O59" s="123">
        <f>IF(OR($C59="",$B$2="",$D$2=0),0,IF(O$3&lt;0,0,N(INDEX('CURVA PREVISION'!$A$1:$KZ$3000,$C59,11+3*MIN(O$3,$D$2-1)))))</f>
        <v/>
      </c>
      <c r="P59" s="123">
        <f>IF(OR($C59="",$B$2="",$D$2=0),0,IF(P$3&lt;0,0,N(INDEX('CURVA PREVISION'!$A$1:$KZ$3000,$C59,11+3*MIN(P$3,$D$2-1)))))</f>
        <v/>
      </c>
      <c r="Q59" s="123">
        <f>IF(OR($C59="",$B$2="",$D$2=0),0,IF(Q$3&lt;0,0,N(INDEX('CURVA PREVISION'!$A$1:$KZ$3000,$C59,11+3*MIN(Q$3,$D$2-1)))))</f>
        <v/>
      </c>
      <c r="R59" s="123">
        <f>IF(OR($C59="",$B$2="",$D$2=0),0,IF(R$3&lt;0,0,N(INDEX('CURVA PREVISION'!$A$1:$KZ$3000,$C59,11+3*MIN(R$3,$D$2-1)))))</f>
        <v/>
      </c>
      <c r="S59" s="123">
        <f>IF(OR($C59="",$B$2="",$D$2=0),0,IF(S$3&lt;0,0,N(INDEX('CURVA PREVISION'!$A$1:$KZ$3000,$C59,11+3*MIN(S$3,$D$2-1)))))</f>
        <v/>
      </c>
      <c r="T59" s="123">
        <f>IF(OR($C59="",$B$2="",$D$2=0),0,IF(T$3&lt;0,0,N(INDEX('CURVA PREVISION'!$A$1:$KZ$3000,$C59,11+3*MIN(T$3,$D$2-1)))))</f>
        <v/>
      </c>
      <c r="U59" s="123">
        <f>IF(OR($C59="",$B$2="",$D$2=0),0,IF(U$3&lt;0,0,N(INDEX('CURVA PREVISION'!$A$1:$KZ$3000,$C59,11+3*MIN(U$3,$D$2-1)))))</f>
        <v/>
      </c>
      <c r="V59" s="123">
        <f>IF(OR($C59="",$B$2="",$D$2=0),0,IF(V$3&lt;0,0,N(INDEX('CURVA PREVISION'!$A$1:$KZ$3000,$C59,11+3*MIN(V$3,$D$2-1)))))</f>
        <v/>
      </c>
      <c r="W59" s="123">
        <f>IF(OR($C59="",$B$2="",$D$2=0),0,IF(W$3&lt;0,0,N(INDEX('CURVA PREVISION'!$A$1:$KZ$3000,$C59,11+3*MIN(W$3,$D$2-1)))))</f>
        <v/>
      </c>
      <c r="X59" s="123">
        <f>IF(OR($C59="",$B$2="",$D$2=0),0,IF(X$3&lt;0,0,N(INDEX('CURVA PREVISION'!$A$1:$KZ$3000,$C59,11+3*MIN(X$3,$D$2-1)))))</f>
        <v/>
      </c>
      <c r="Y59" s="123">
        <f>IF(OR($C59="",$B$2="",$D$2=0),0,IF(Y$3&lt;0,0,N(INDEX('CURVA PREVISION'!$A$1:$KZ$3000,$C59,11+3*MIN(Y$3,$D$2-1)))))</f>
        <v/>
      </c>
      <c r="Z59" s="123">
        <f>IF(OR($C59="",$B$2="",$D$2=0),0,IF(Z$3&lt;0,0,N(INDEX('CURVA PREVISION'!$A$1:$KZ$3000,$C59,11+3*MIN(Z$3,$D$2-1)))))</f>
        <v/>
      </c>
      <c r="AA59" s="123">
        <f>IF(OR($C59="",$B$2="",$D$2=0),0,IF(AA$3&lt;0,0,N(INDEX('CURVA PREVISION'!$A$1:$KZ$3000,$C59,11+3*MIN(AA$3,$D$2-1)))))</f>
        <v/>
      </c>
      <c r="AB59" s="123">
        <f>IF(OR($C59="",$B$2="",$D$2=0),0,IF(AB$3&lt;0,0,N(INDEX('CURVA PREVISION'!$A$1:$KZ$3000,$C59,11+3*MIN(AB$3,$D$2-1)))))</f>
        <v/>
      </c>
      <c r="AC59" s="123">
        <f>IF(OR($C59="",$B$2="",$D$2=0),0,IF(AC$3&lt;0,0,N(INDEX('CURVA PREVISION'!$A$1:$KZ$3000,$C59,11+3*MIN(AC$3,$D$2-1)))))</f>
        <v/>
      </c>
      <c r="AD59" s="123">
        <f>IF(OR($C59="",$B$2="",$D$2=0),0,IF(AD$3&lt;0,0,N(INDEX('CURVA PREVISION'!$A$1:$KZ$3000,$C59,11+3*MIN(AD$3,$D$2-1)))))</f>
        <v/>
      </c>
      <c r="AE59" s="123">
        <f>IF(OR($C59="",$B$2="",$D$2=0),0,IF(AE$3&lt;0,0,N(INDEX('CURVA PREVISION'!$A$1:$KZ$3000,$C59,11+3*MIN(AE$3,$D$2-1)))))</f>
        <v/>
      </c>
      <c r="AF59" s="123">
        <f>IF(OR($C59="",$B$2="",$D$2=0),0,IF(AF$3&lt;0,0,N(INDEX('CURVA PREVISION'!$A$1:$KZ$3000,$C59,11+3*MIN(AF$3,$D$2-1)))))</f>
        <v/>
      </c>
      <c r="AG59" s="123">
        <f>IF(OR($C59="",$B$2="",$D$2=0),0,IF(AG$3&lt;0,0,N(INDEX('CURVA PREVISION'!$A$1:$KZ$3000,$C59,11+3*MIN(AG$3,$D$2-1)))))</f>
        <v/>
      </c>
      <c r="AH59" s="123">
        <f>IF(OR($C59="",$B$2="",$D$2=0),0,IF(AH$3&lt;0,0,N(INDEX('CURVA PREVISION'!$A$1:$KZ$3000,$C59,11+3*MIN(AH$3,$D$2-1)))))</f>
        <v/>
      </c>
      <c r="AI59" s="123">
        <f>IF(OR($C59="",$B$2="",$D$2=0),0,IF(AI$3&lt;0,0,N(INDEX('CURVA PREVISION'!$A$1:$KZ$3000,$C59,11+3*MIN(AI$3,$D$2-1)))))</f>
        <v/>
      </c>
      <c r="AJ59" s="123">
        <f>IF(OR($C59="",$B$2="",$D$2=0),0,IF(AJ$3&lt;0,0,N(INDEX('CURVA PREVISION'!$A$1:$KZ$3000,$C59,11+3*MIN(AJ$3,$D$2-1)))))</f>
        <v/>
      </c>
      <c r="AK59" s="123">
        <f>IF(OR($C59="",$B$2="",$D$2=0),0,IF(AK$3&lt;0,0,N(INDEX('CURVA PREVISION'!$A$1:$KZ$3000,$C59,11+3*MIN(AK$3,$D$2-1)))))</f>
        <v/>
      </c>
      <c r="AL59" s="123">
        <f>IF(OR($C59="",$B$2="",$D$2=0),0,IF(AL$3&lt;0,0,N(INDEX('CURVA PREVISION'!$A$1:$KZ$3000,$C59,11+3*MIN(AL$3,$D$2-1)))))</f>
        <v/>
      </c>
      <c r="AM59" s="123">
        <f>IF(OR($C59="",$B$2="",$D$2=0),0,IF(AM$3&lt;0,0,N(INDEX('CURVA PREVISION'!$A$1:$KZ$3000,$C59,11+3*MIN(AM$3,$D$2-1)))))</f>
        <v/>
      </c>
      <c r="AN59" s="123">
        <f>IF(OR($C59="",$B$2="",$D$2=0),0,IF(AN$3&lt;0,0,N(INDEX('CURVA PREVISION'!$A$1:$KZ$3000,$C59,11+3*MIN(AN$3,$D$2-1)))))</f>
        <v/>
      </c>
      <c r="AO59" s="123">
        <f>IF(OR($C59="",$B$2="",$D$2=0),0,IF(AO$3&lt;0,0,N(INDEX('CURVA PREVISION'!$A$1:$KZ$3000,$C59,11+3*MIN(AO$3,$D$2-1)))))</f>
        <v/>
      </c>
      <c r="AP59" s="123">
        <f>IF(OR($C59="",$B$2="",$D$2=0),0,IF(AP$3&lt;0,0,N(INDEX('CURVA PREVISION'!$A$1:$KZ$3000,$C59,11+3*MIN(AP$3,$D$2-1)))))</f>
        <v/>
      </c>
      <c r="AQ59" s="123">
        <f>IF(OR($C59="",$B$2="",$D$2=0),0,IF(AQ$3&lt;0,0,N(INDEX('CURVA PREVISION'!$A$1:$KZ$3000,$C59,11+3*MIN(AQ$3,$D$2-1)))))</f>
        <v/>
      </c>
      <c r="AR59" s="123">
        <f>IF(OR($C59="",$B$2="",$D$2=0),0,IF(AR$3&lt;0,0,N(INDEX('CURVA PREVISION'!$A$1:$KZ$3000,$C59,11+3*MIN(AR$3,$D$2-1)))))</f>
        <v/>
      </c>
      <c r="AS59" s="123">
        <f>IF(OR($C59="",$B$2="",$D$2=0),0,IF(AS$3&lt;0,0,N(INDEX('CURVA PREVISION'!$A$1:$KZ$3000,$C59,11+3*MIN(AS$3,$D$2-1)))))</f>
        <v/>
      </c>
      <c r="AT59" s="123">
        <f>IF(OR($C59="",$B$2="",$D$2=0),0,IF(AT$3&lt;0,0,N(INDEX('CURVA PREVISION'!$A$1:$KZ$3000,$C59,11+3*MIN(AT$3,$D$2-1)))))</f>
        <v/>
      </c>
      <c r="AU59" s="123">
        <f>IF(OR($C59="",$B$2="",$D$2=0),0,IF(AU$3&lt;0,0,N(INDEX('CURVA PREVISION'!$A$1:$KZ$3000,$C59,11+3*MIN(AU$3,$D$2-1)))))</f>
        <v/>
      </c>
      <c r="AV59" s="123">
        <f>IF(OR($C59="",$B$2="",$D$2=0),0,IF(AV$3&lt;0,0,N(INDEX('CURVA PREVISION'!$A$1:$KZ$3000,$C59,11+3*MIN(AV$3,$D$2-1)))))</f>
        <v/>
      </c>
      <c r="AW59" s="123">
        <f>IF(OR($C59="",$B$2="",$D$2=0),0,IF(AW$3&lt;0,0,N(INDEX('CURVA PREVISION'!$A$1:$KZ$3000,$C59,11+3*MIN(AW$3,$D$2-1)))))</f>
        <v/>
      </c>
      <c r="AX59" s="123">
        <f>IF(OR($C59="",$B$2="",$D$2=0),0,IF(AX$3&lt;0,0,N(INDEX('CURVA PREVISION'!$A$1:$KZ$3000,$C59,11+3*MIN(AX$3,$D$2-1)))))</f>
        <v/>
      </c>
      <c r="AY59" s="123">
        <f>IF(OR($C59="",$B$2="",$D$2=0),0,IF(AY$3&lt;0,0,N(INDEX('CURVA PREVISION'!$A$1:$KZ$3000,$C59,11+3*MIN(AY$3,$D$2-1)))))</f>
        <v/>
      </c>
      <c r="AZ59" s="123">
        <f>IF(OR($C59="",$B$2="",$D$2=0),0,IF(AZ$3&lt;0,0,N(INDEX('CURVA PREVISION'!$A$1:$KZ$3000,$C59,11+3*MIN(AZ$3,$D$2-1)))))</f>
        <v/>
      </c>
      <c r="BA59" s="123">
        <f>IF(OR($C59="",$B$2="",$D$2=0),0,IF(BA$3&lt;0,0,N(INDEX('CURVA PREVISION'!$A$1:$KZ$3000,$C59,11+3*MIN(BA$3,$D$2-1)))))</f>
        <v/>
      </c>
      <c r="BB59" s="123">
        <f>IF(OR($C59="",$B$2="",$D$2=0),0,IF(BB$3&lt;0,0,N(INDEX('CURVA PREVISION'!$A$1:$KZ$3000,$C59,11+3*MIN(BB$3,$D$2-1)))))</f>
        <v/>
      </c>
      <c r="BC59" s="123">
        <f>IF(OR($C59="",$B$2="",$D$2=0),0,IF(BC$3&lt;0,0,N(INDEX('CURVA PREVISION'!$A$1:$KZ$3000,$C59,11+3*MIN(BC$3,$D$2-1)))))</f>
        <v/>
      </c>
      <c r="BD59" s="123">
        <f>IF(OR($C59="",$B$2="",$D$2=0),0,IF(BD$3&lt;0,0,N(INDEX('CURVA PREVISION'!$A$1:$KZ$3000,$C59,11+3*MIN(BD$3,$D$2-1)))))</f>
        <v/>
      </c>
      <c r="BE59" s="123">
        <f>IF(OR($C59="",$B$2="",$D$2=0),0,IF(BE$3&lt;0,0,N(INDEX('CURVA PREVISION'!$A$1:$KZ$3000,$C59,11+3*MIN(BE$3,$D$2-1)))))</f>
        <v/>
      </c>
      <c r="BF59" s="123">
        <f>IF(OR($C59="",$B$2="",$D$2=0),0,IF(BF$3&lt;0,0,N(INDEX('CURVA PREVISION'!$A$1:$KZ$3000,$C59,11+3*MIN(BF$3,$D$2-1)))))</f>
        <v/>
      </c>
      <c r="BG59" s="123">
        <f>IF(OR($C59="",$B$2="",$D$2=0),0,IF(BG$3&lt;0,0,N(INDEX('CURVA PREVISION'!$A$1:$KZ$3000,$C59,11+3*MIN(BG$3,$D$2-1)))))</f>
        <v/>
      </c>
      <c r="BH59" s="123">
        <f>IF(OR($C59="",$B$2="",$D$2=0),0,IF(BH$3&lt;0,0,N(INDEX('CURVA PREVISION'!$A$1:$KZ$3000,$C59,11+3*MIN(BH$3,$D$2-1)))))</f>
        <v/>
      </c>
      <c r="BI59" s="123">
        <f>IF(OR($C59="",$B$2="",$D$2=0),0,IF(BI$3&lt;0,0,N(INDEX('CURVA PREVISION'!$A$1:$KZ$3000,$C59,11+3*MIN(BI$3,$D$2-1)))))</f>
        <v/>
      </c>
      <c r="BJ59" s="123">
        <f>IF(OR($C59="",$B$2="",$D$2=0),0,IF(BJ$3&lt;0,0,N(INDEX('CURVA PREVISION'!$A$1:$KZ$3000,$C59,11+3*MIN(BJ$3,$D$2-1)))))</f>
        <v/>
      </c>
      <c r="BK59" s="123">
        <f>IF(OR($C59="",$B$2="",$D$2=0),0,IF(BK$3&lt;0,0,N(INDEX('CURVA PREVISION'!$A$1:$KZ$3000,$C59,11+3*MIN(BK$3,$D$2-1)))))</f>
        <v/>
      </c>
      <c r="BL59" s="123">
        <f>IF(OR($C59="",$B$2="",$D$2=0),0,IF(BL$3&lt;0,0,N(INDEX('CURVA PREVISION'!$A$1:$KZ$3000,$C59,11+3*MIN(BL$3,$D$2-1)))))</f>
        <v/>
      </c>
      <c r="BM59" s="123">
        <f>IF(OR($C59="",$B$2="",$D$2=0),0,IF(BM$3&lt;0,0,N(INDEX('CURVA PREVISION'!$A$1:$KZ$3000,$C59,11+3*MIN(BM$3,$D$2-1)))))</f>
        <v/>
      </c>
      <c r="BN59" s="123">
        <f>IF(OR($C59="",$B$2="",$D$2=0),0,IF(BN$3&lt;0,0,N(INDEX('CURVA PREVISION'!$A$1:$KZ$3000,$C59,11+3*MIN(BN$3,$D$2-1)))))</f>
        <v/>
      </c>
      <c r="BO59" s="123">
        <f>IF(OR($C59="",$B$2="",$D$2=0),0,IF(BO$3&lt;0,0,N(INDEX('CURVA PREVISION'!$A$1:$KZ$3000,$C59,11+3*MIN(BO$3,$D$2-1)))))</f>
        <v/>
      </c>
      <c r="BP59" s="123">
        <f>IF(OR($C59="",$B$2="",$D$2=0),0,IF(BP$3&lt;0,0,N(INDEX('CURVA PREVISION'!$A$1:$KZ$3000,$C59,11+3*MIN(BP$3,$D$2-1)))))</f>
        <v/>
      </c>
      <c r="BQ59" s="123">
        <f>IF(OR($C59="",$B$2="",$D$2=0),0,IF(BQ$3&lt;0,0,N(INDEX('CURVA PREVISION'!$A$1:$KZ$3000,$C59,11+3*MIN(BQ$3,$D$2-1)))))</f>
        <v/>
      </c>
      <c r="BR59" s="123">
        <f>IF(OR($C59="",$B$2="",$D$2=0),0,IF(BR$3&lt;0,0,N(INDEX('CURVA PREVISION'!$A$1:$KZ$3000,$C59,11+3*MIN(BR$3,$D$2-1)))))</f>
        <v/>
      </c>
      <c r="BS59" s="123">
        <f>IF(OR($C59="",$B$2="",$D$2=0),0,IF(BS$3&lt;0,0,N(INDEX('CURVA PREVISION'!$A$1:$KZ$3000,$C59,11+3*MIN(BS$3,$D$2-1)))))</f>
        <v/>
      </c>
      <c r="BT59" s="123">
        <f>IF(OR($C59="",$B$2="",$D$2=0),0,IF(BT$3&lt;0,0,N(INDEX('CURVA PREVISION'!$A$1:$KZ$3000,$C59,11+3*MIN(BT$3,$D$2-1)))))</f>
        <v/>
      </c>
      <c r="BU59" s="123">
        <f>IF(OR($C59="",$B$2="",$D$2=0),0,IF(BU$3&lt;0,0,N(INDEX('CURVA PREVISION'!$A$1:$KZ$3000,$C59,11+3*MIN(BU$3,$D$2-1)))))</f>
        <v/>
      </c>
      <c r="BV59" s="123">
        <f>IF(OR($C59="",$B$2="",$D$2=0),0,IF(BV$3&lt;0,0,N(INDEX('CURVA PREVISION'!$A$1:$KZ$3000,$C59,11+3*MIN(BV$3,$D$2-1)))))</f>
        <v/>
      </c>
      <c r="BW59" s="123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70">
        <f>IFERROR(MATCH(A60,'CURVA PREVISION'!$B$1:$B$3000,0),"")</f>
        <v/>
      </c>
      <c r="D60" s="123">
        <f>IF(OR($C60="",$B$2="",$D$2=0),0,IF(D$3&lt;0,0,N(INDEX('CURVA PREVISION'!$A$1:$KZ$3000,$C60,11+3*MIN(D$3,$D$2-1)))))</f>
        <v/>
      </c>
      <c r="E60" s="123">
        <f>IF(OR($C60="",$B$2="",$D$2=0),0,IF(E$3&lt;0,0,N(INDEX('CURVA PREVISION'!$A$1:$KZ$3000,$C60,11+3*MIN(E$3,$D$2-1)))))</f>
        <v/>
      </c>
      <c r="F60" s="123">
        <f>IF(OR($C60="",$B$2="",$D$2=0),0,IF(F$3&lt;0,0,N(INDEX('CURVA PREVISION'!$A$1:$KZ$3000,$C60,11+3*MIN(F$3,$D$2-1)))))</f>
        <v/>
      </c>
      <c r="G60" s="123">
        <f>IF(OR($C60="",$B$2="",$D$2=0),0,IF(G$3&lt;0,0,N(INDEX('CURVA PREVISION'!$A$1:$KZ$3000,$C60,11+3*MIN(G$3,$D$2-1)))))</f>
        <v/>
      </c>
      <c r="H60" s="123">
        <f>IF(OR($C60="",$B$2="",$D$2=0),0,IF(H$3&lt;0,0,N(INDEX('CURVA PREVISION'!$A$1:$KZ$3000,$C60,11+3*MIN(H$3,$D$2-1)))))</f>
        <v/>
      </c>
      <c r="I60" s="123">
        <f>IF(OR($C60="",$B$2="",$D$2=0),0,IF(I$3&lt;0,0,N(INDEX('CURVA PREVISION'!$A$1:$KZ$3000,$C60,11+3*MIN(I$3,$D$2-1)))))</f>
        <v/>
      </c>
      <c r="J60" s="123">
        <f>IF(OR($C60="",$B$2="",$D$2=0),0,IF(J$3&lt;0,0,N(INDEX('CURVA PREVISION'!$A$1:$KZ$3000,$C60,11+3*MIN(J$3,$D$2-1)))))</f>
        <v/>
      </c>
      <c r="K60" s="123">
        <f>IF(OR($C60="",$B$2="",$D$2=0),0,IF(K$3&lt;0,0,N(INDEX('CURVA PREVISION'!$A$1:$KZ$3000,$C60,11+3*MIN(K$3,$D$2-1)))))</f>
        <v/>
      </c>
      <c r="L60" s="123">
        <f>IF(OR($C60="",$B$2="",$D$2=0),0,IF(L$3&lt;0,0,N(INDEX('CURVA PREVISION'!$A$1:$KZ$3000,$C60,11+3*MIN(L$3,$D$2-1)))))</f>
        <v/>
      </c>
      <c r="M60" s="123">
        <f>IF(OR($C60="",$B$2="",$D$2=0),0,IF(M$3&lt;0,0,N(INDEX('CURVA PREVISION'!$A$1:$KZ$3000,$C60,11+3*MIN(M$3,$D$2-1)))))</f>
        <v/>
      </c>
      <c r="N60" s="123">
        <f>IF(OR($C60="",$B$2="",$D$2=0),0,IF(N$3&lt;0,0,N(INDEX('CURVA PREVISION'!$A$1:$KZ$3000,$C60,11+3*MIN(N$3,$D$2-1)))))</f>
        <v/>
      </c>
      <c r="O60" s="123">
        <f>IF(OR($C60="",$B$2="",$D$2=0),0,IF(O$3&lt;0,0,N(INDEX('CURVA PREVISION'!$A$1:$KZ$3000,$C60,11+3*MIN(O$3,$D$2-1)))))</f>
        <v/>
      </c>
      <c r="P60" s="123">
        <f>IF(OR($C60="",$B$2="",$D$2=0),0,IF(P$3&lt;0,0,N(INDEX('CURVA PREVISION'!$A$1:$KZ$3000,$C60,11+3*MIN(P$3,$D$2-1)))))</f>
        <v/>
      </c>
      <c r="Q60" s="123">
        <f>IF(OR($C60="",$B$2="",$D$2=0),0,IF(Q$3&lt;0,0,N(INDEX('CURVA PREVISION'!$A$1:$KZ$3000,$C60,11+3*MIN(Q$3,$D$2-1)))))</f>
        <v/>
      </c>
      <c r="R60" s="123">
        <f>IF(OR($C60="",$B$2="",$D$2=0),0,IF(R$3&lt;0,0,N(INDEX('CURVA PREVISION'!$A$1:$KZ$3000,$C60,11+3*MIN(R$3,$D$2-1)))))</f>
        <v/>
      </c>
      <c r="S60" s="123">
        <f>IF(OR($C60="",$B$2="",$D$2=0),0,IF(S$3&lt;0,0,N(INDEX('CURVA PREVISION'!$A$1:$KZ$3000,$C60,11+3*MIN(S$3,$D$2-1)))))</f>
        <v/>
      </c>
      <c r="T60" s="123">
        <f>IF(OR($C60="",$B$2="",$D$2=0),0,IF(T$3&lt;0,0,N(INDEX('CURVA PREVISION'!$A$1:$KZ$3000,$C60,11+3*MIN(T$3,$D$2-1)))))</f>
        <v/>
      </c>
      <c r="U60" s="123">
        <f>IF(OR($C60="",$B$2="",$D$2=0),0,IF(U$3&lt;0,0,N(INDEX('CURVA PREVISION'!$A$1:$KZ$3000,$C60,11+3*MIN(U$3,$D$2-1)))))</f>
        <v/>
      </c>
      <c r="V60" s="123">
        <f>IF(OR($C60="",$B$2="",$D$2=0),0,IF(V$3&lt;0,0,N(INDEX('CURVA PREVISION'!$A$1:$KZ$3000,$C60,11+3*MIN(V$3,$D$2-1)))))</f>
        <v/>
      </c>
      <c r="W60" s="123">
        <f>IF(OR($C60="",$B$2="",$D$2=0),0,IF(W$3&lt;0,0,N(INDEX('CURVA PREVISION'!$A$1:$KZ$3000,$C60,11+3*MIN(W$3,$D$2-1)))))</f>
        <v/>
      </c>
      <c r="X60" s="123">
        <f>IF(OR($C60="",$B$2="",$D$2=0),0,IF(X$3&lt;0,0,N(INDEX('CURVA PREVISION'!$A$1:$KZ$3000,$C60,11+3*MIN(X$3,$D$2-1)))))</f>
        <v/>
      </c>
      <c r="Y60" s="123">
        <f>IF(OR($C60="",$B$2="",$D$2=0),0,IF(Y$3&lt;0,0,N(INDEX('CURVA PREVISION'!$A$1:$KZ$3000,$C60,11+3*MIN(Y$3,$D$2-1)))))</f>
        <v/>
      </c>
      <c r="Z60" s="123">
        <f>IF(OR($C60="",$B$2="",$D$2=0),0,IF(Z$3&lt;0,0,N(INDEX('CURVA PREVISION'!$A$1:$KZ$3000,$C60,11+3*MIN(Z$3,$D$2-1)))))</f>
        <v/>
      </c>
      <c r="AA60" s="123">
        <f>IF(OR($C60="",$B$2="",$D$2=0),0,IF(AA$3&lt;0,0,N(INDEX('CURVA PREVISION'!$A$1:$KZ$3000,$C60,11+3*MIN(AA$3,$D$2-1)))))</f>
        <v/>
      </c>
      <c r="AB60" s="123">
        <f>IF(OR($C60="",$B$2="",$D$2=0),0,IF(AB$3&lt;0,0,N(INDEX('CURVA PREVISION'!$A$1:$KZ$3000,$C60,11+3*MIN(AB$3,$D$2-1)))))</f>
        <v/>
      </c>
      <c r="AC60" s="123">
        <f>IF(OR($C60="",$B$2="",$D$2=0),0,IF(AC$3&lt;0,0,N(INDEX('CURVA PREVISION'!$A$1:$KZ$3000,$C60,11+3*MIN(AC$3,$D$2-1)))))</f>
        <v/>
      </c>
      <c r="AD60" s="123">
        <f>IF(OR($C60="",$B$2="",$D$2=0),0,IF(AD$3&lt;0,0,N(INDEX('CURVA PREVISION'!$A$1:$KZ$3000,$C60,11+3*MIN(AD$3,$D$2-1)))))</f>
        <v/>
      </c>
      <c r="AE60" s="123">
        <f>IF(OR($C60="",$B$2="",$D$2=0),0,IF(AE$3&lt;0,0,N(INDEX('CURVA PREVISION'!$A$1:$KZ$3000,$C60,11+3*MIN(AE$3,$D$2-1)))))</f>
        <v/>
      </c>
      <c r="AF60" s="123">
        <f>IF(OR($C60="",$B$2="",$D$2=0),0,IF(AF$3&lt;0,0,N(INDEX('CURVA PREVISION'!$A$1:$KZ$3000,$C60,11+3*MIN(AF$3,$D$2-1)))))</f>
        <v/>
      </c>
      <c r="AG60" s="123">
        <f>IF(OR($C60="",$B$2="",$D$2=0),0,IF(AG$3&lt;0,0,N(INDEX('CURVA PREVISION'!$A$1:$KZ$3000,$C60,11+3*MIN(AG$3,$D$2-1)))))</f>
        <v/>
      </c>
      <c r="AH60" s="123">
        <f>IF(OR($C60="",$B$2="",$D$2=0),0,IF(AH$3&lt;0,0,N(INDEX('CURVA PREVISION'!$A$1:$KZ$3000,$C60,11+3*MIN(AH$3,$D$2-1)))))</f>
        <v/>
      </c>
      <c r="AI60" s="123">
        <f>IF(OR($C60="",$B$2="",$D$2=0),0,IF(AI$3&lt;0,0,N(INDEX('CURVA PREVISION'!$A$1:$KZ$3000,$C60,11+3*MIN(AI$3,$D$2-1)))))</f>
        <v/>
      </c>
      <c r="AJ60" s="123">
        <f>IF(OR($C60="",$B$2="",$D$2=0),0,IF(AJ$3&lt;0,0,N(INDEX('CURVA PREVISION'!$A$1:$KZ$3000,$C60,11+3*MIN(AJ$3,$D$2-1)))))</f>
        <v/>
      </c>
      <c r="AK60" s="123">
        <f>IF(OR($C60="",$B$2="",$D$2=0),0,IF(AK$3&lt;0,0,N(INDEX('CURVA PREVISION'!$A$1:$KZ$3000,$C60,11+3*MIN(AK$3,$D$2-1)))))</f>
        <v/>
      </c>
      <c r="AL60" s="123">
        <f>IF(OR($C60="",$B$2="",$D$2=0),0,IF(AL$3&lt;0,0,N(INDEX('CURVA PREVISION'!$A$1:$KZ$3000,$C60,11+3*MIN(AL$3,$D$2-1)))))</f>
        <v/>
      </c>
      <c r="AM60" s="123">
        <f>IF(OR($C60="",$B$2="",$D$2=0),0,IF(AM$3&lt;0,0,N(INDEX('CURVA PREVISION'!$A$1:$KZ$3000,$C60,11+3*MIN(AM$3,$D$2-1)))))</f>
        <v/>
      </c>
      <c r="AN60" s="123">
        <f>IF(OR($C60="",$B$2="",$D$2=0),0,IF(AN$3&lt;0,0,N(INDEX('CURVA PREVISION'!$A$1:$KZ$3000,$C60,11+3*MIN(AN$3,$D$2-1)))))</f>
        <v/>
      </c>
      <c r="AO60" s="123">
        <f>IF(OR($C60="",$B$2="",$D$2=0),0,IF(AO$3&lt;0,0,N(INDEX('CURVA PREVISION'!$A$1:$KZ$3000,$C60,11+3*MIN(AO$3,$D$2-1)))))</f>
        <v/>
      </c>
      <c r="AP60" s="123">
        <f>IF(OR($C60="",$B$2="",$D$2=0),0,IF(AP$3&lt;0,0,N(INDEX('CURVA PREVISION'!$A$1:$KZ$3000,$C60,11+3*MIN(AP$3,$D$2-1)))))</f>
        <v/>
      </c>
      <c r="AQ60" s="123">
        <f>IF(OR($C60="",$B$2="",$D$2=0),0,IF(AQ$3&lt;0,0,N(INDEX('CURVA PREVISION'!$A$1:$KZ$3000,$C60,11+3*MIN(AQ$3,$D$2-1)))))</f>
        <v/>
      </c>
      <c r="AR60" s="123">
        <f>IF(OR($C60="",$B$2="",$D$2=0),0,IF(AR$3&lt;0,0,N(INDEX('CURVA PREVISION'!$A$1:$KZ$3000,$C60,11+3*MIN(AR$3,$D$2-1)))))</f>
        <v/>
      </c>
      <c r="AS60" s="123">
        <f>IF(OR($C60="",$B$2="",$D$2=0),0,IF(AS$3&lt;0,0,N(INDEX('CURVA PREVISION'!$A$1:$KZ$3000,$C60,11+3*MIN(AS$3,$D$2-1)))))</f>
        <v/>
      </c>
      <c r="AT60" s="123">
        <f>IF(OR($C60="",$B$2="",$D$2=0),0,IF(AT$3&lt;0,0,N(INDEX('CURVA PREVISION'!$A$1:$KZ$3000,$C60,11+3*MIN(AT$3,$D$2-1)))))</f>
        <v/>
      </c>
      <c r="AU60" s="123">
        <f>IF(OR($C60="",$B$2="",$D$2=0),0,IF(AU$3&lt;0,0,N(INDEX('CURVA PREVISION'!$A$1:$KZ$3000,$C60,11+3*MIN(AU$3,$D$2-1)))))</f>
        <v/>
      </c>
      <c r="AV60" s="123">
        <f>IF(OR($C60="",$B$2="",$D$2=0),0,IF(AV$3&lt;0,0,N(INDEX('CURVA PREVISION'!$A$1:$KZ$3000,$C60,11+3*MIN(AV$3,$D$2-1)))))</f>
        <v/>
      </c>
      <c r="AW60" s="123">
        <f>IF(OR($C60="",$B$2="",$D$2=0),0,IF(AW$3&lt;0,0,N(INDEX('CURVA PREVISION'!$A$1:$KZ$3000,$C60,11+3*MIN(AW$3,$D$2-1)))))</f>
        <v/>
      </c>
      <c r="AX60" s="123">
        <f>IF(OR($C60="",$B$2="",$D$2=0),0,IF(AX$3&lt;0,0,N(INDEX('CURVA PREVISION'!$A$1:$KZ$3000,$C60,11+3*MIN(AX$3,$D$2-1)))))</f>
        <v/>
      </c>
      <c r="AY60" s="123">
        <f>IF(OR($C60="",$B$2="",$D$2=0),0,IF(AY$3&lt;0,0,N(INDEX('CURVA PREVISION'!$A$1:$KZ$3000,$C60,11+3*MIN(AY$3,$D$2-1)))))</f>
        <v/>
      </c>
      <c r="AZ60" s="123">
        <f>IF(OR($C60="",$B$2="",$D$2=0),0,IF(AZ$3&lt;0,0,N(INDEX('CURVA PREVISION'!$A$1:$KZ$3000,$C60,11+3*MIN(AZ$3,$D$2-1)))))</f>
        <v/>
      </c>
      <c r="BA60" s="123">
        <f>IF(OR($C60="",$B$2="",$D$2=0),0,IF(BA$3&lt;0,0,N(INDEX('CURVA PREVISION'!$A$1:$KZ$3000,$C60,11+3*MIN(BA$3,$D$2-1)))))</f>
        <v/>
      </c>
      <c r="BB60" s="123">
        <f>IF(OR($C60="",$B$2="",$D$2=0),0,IF(BB$3&lt;0,0,N(INDEX('CURVA PREVISION'!$A$1:$KZ$3000,$C60,11+3*MIN(BB$3,$D$2-1)))))</f>
        <v/>
      </c>
      <c r="BC60" s="123">
        <f>IF(OR($C60="",$B$2="",$D$2=0),0,IF(BC$3&lt;0,0,N(INDEX('CURVA PREVISION'!$A$1:$KZ$3000,$C60,11+3*MIN(BC$3,$D$2-1)))))</f>
        <v/>
      </c>
      <c r="BD60" s="123">
        <f>IF(OR($C60="",$B$2="",$D$2=0),0,IF(BD$3&lt;0,0,N(INDEX('CURVA PREVISION'!$A$1:$KZ$3000,$C60,11+3*MIN(BD$3,$D$2-1)))))</f>
        <v/>
      </c>
      <c r="BE60" s="123">
        <f>IF(OR($C60="",$B$2="",$D$2=0),0,IF(BE$3&lt;0,0,N(INDEX('CURVA PREVISION'!$A$1:$KZ$3000,$C60,11+3*MIN(BE$3,$D$2-1)))))</f>
        <v/>
      </c>
      <c r="BF60" s="123">
        <f>IF(OR($C60="",$B$2="",$D$2=0),0,IF(BF$3&lt;0,0,N(INDEX('CURVA PREVISION'!$A$1:$KZ$3000,$C60,11+3*MIN(BF$3,$D$2-1)))))</f>
        <v/>
      </c>
      <c r="BG60" s="123">
        <f>IF(OR($C60="",$B$2="",$D$2=0),0,IF(BG$3&lt;0,0,N(INDEX('CURVA PREVISION'!$A$1:$KZ$3000,$C60,11+3*MIN(BG$3,$D$2-1)))))</f>
        <v/>
      </c>
      <c r="BH60" s="123">
        <f>IF(OR($C60="",$B$2="",$D$2=0),0,IF(BH$3&lt;0,0,N(INDEX('CURVA PREVISION'!$A$1:$KZ$3000,$C60,11+3*MIN(BH$3,$D$2-1)))))</f>
        <v/>
      </c>
      <c r="BI60" s="123">
        <f>IF(OR($C60="",$B$2="",$D$2=0),0,IF(BI$3&lt;0,0,N(INDEX('CURVA PREVISION'!$A$1:$KZ$3000,$C60,11+3*MIN(BI$3,$D$2-1)))))</f>
        <v/>
      </c>
      <c r="BJ60" s="123">
        <f>IF(OR($C60="",$B$2="",$D$2=0),0,IF(BJ$3&lt;0,0,N(INDEX('CURVA PREVISION'!$A$1:$KZ$3000,$C60,11+3*MIN(BJ$3,$D$2-1)))))</f>
        <v/>
      </c>
      <c r="BK60" s="123">
        <f>IF(OR($C60="",$B$2="",$D$2=0),0,IF(BK$3&lt;0,0,N(INDEX('CURVA PREVISION'!$A$1:$KZ$3000,$C60,11+3*MIN(BK$3,$D$2-1)))))</f>
        <v/>
      </c>
      <c r="BL60" s="123">
        <f>IF(OR($C60="",$B$2="",$D$2=0),0,IF(BL$3&lt;0,0,N(INDEX('CURVA PREVISION'!$A$1:$KZ$3000,$C60,11+3*MIN(BL$3,$D$2-1)))))</f>
        <v/>
      </c>
      <c r="BM60" s="123">
        <f>IF(OR($C60="",$B$2="",$D$2=0),0,IF(BM$3&lt;0,0,N(INDEX('CURVA PREVISION'!$A$1:$KZ$3000,$C60,11+3*MIN(BM$3,$D$2-1)))))</f>
        <v/>
      </c>
      <c r="BN60" s="123">
        <f>IF(OR($C60="",$B$2="",$D$2=0),0,IF(BN$3&lt;0,0,N(INDEX('CURVA PREVISION'!$A$1:$KZ$3000,$C60,11+3*MIN(BN$3,$D$2-1)))))</f>
        <v/>
      </c>
      <c r="BO60" s="123">
        <f>IF(OR($C60="",$B$2="",$D$2=0),0,IF(BO$3&lt;0,0,N(INDEX('CURVA PREVISION'!$A$1:$KZ$3000,$C60,11+3*MIN(BO$3,$D$2-1)))))</f>
        <v/>
      </c>
      <c r="BP60" s="123">
        <f>IF(OR($C60="",$B$2="",$D$2=0),0,IF(BP$3&lt;0,0,N(INDEX('CURVA PREVISION'!$A$1:$KZ$3000,$C60,11+3*MIN(BP$3,$D$2-1)))))</f>
        <v/>
      </c>
      <c r="BQ60" s="123">
        <f>IF(OR($C60="",$B$2="",$D$2=0),0,IF(BQ$3&lt;0,0,N(INDEX('CURVA PREVISION'!$A$1:$KZ$3000,$C60,11+3*MIN(BQ$3,$D$2-1)))))</f>
        <v/>
      </c>
      <c r="BR60" s="123">
        <f>IF(OR($C60="",$B$2="",$D$2=0),0,IF(BR$3&lt;0,0,N(INDEX('CURVA PREVISION'!$A$1:$KZ$3000,$C60,11+3*MIN(BR$3,$D$2-1)))))</f>
        <v/>
      </c>
      <c r="BS60" s="123">
        <f>IF(OR($C60="",$B$2="",$D$2=0),0,IF(BS$3&lt;0,0,N(INDEX('CURVA PREVISION'!$A$1:$KZ$3000,$C60,11+3*MIN(BS$3,$D$2-1)))))</f>
        <v/>
      </c>
      <c r="BT60" s="123">
        <f>IF(OR($C60="",$B$2="",$D$2=0),0,IF(BT$3&lt;0,0,N(INDEX('CURVA PREVISION'!$A$1:$KZ$3000,$C60,11+3*MIN(BT$3,$D$2-1)))))</f>
        <v/>
      </c>
      <c r="BU60" s="123">
        <f>IF(OR($C60="",$B$2="",$D$2=0),0,IF(BU$3&lt;0,0,N(INDEX('CURVA PREVISION'!$A$1:$KZ$3000,$C60,11+3*MIN(BU$3,$D$2-1)))))</f>
        <v/>
      </c>
      <c r="BV60" s="123">
        <f>IF(OR($C60="",$B$2="",$D$2=0),0,IF(BV$3&lt;0,0,N(INDEX('CURVA PREVISION'!$A$1:$KZ$3000,$C60,11+3*MIN(BV$3,$D$2-1)))))</f>
        <v/>
      </c>
      <c r="BW60" s="123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70">
        <f>IFERROR(MATCH(A61,'CURVA PREVISION'!$B$1:$B$3000,0),"")</f>
        <v/>
      </c>
      <c r="D61" s="123">
        <f>IF(OR($C61="",$B$2="",$D$2=0),0,IF(D$3&lt;0,0,N(INDEX('CURVA PREVISION'!$A$1:$KZ$3000,$C61,11+3*MIN(D$3,$D$2-1)))))</f>
        <v/>
      </c>
      <c r="E61" s="123">
        <f>IF(OR($C61="",$B$2="",$D$2=0),0,IF(E$3&lt;0,0,N(INDEX('CURVA PREVISION'!$A$1:$KZ$3000,$C61,11+3*MIN(E$3,$D$2-1)))))</f>
        <v/>
      </c>
      <c r="F61" s="123">
        <f>IF(OR($C61="",$B$2="",$D$2=0),0,IF(F$3&lt;0,0,N(INDEX('CURVA PREVISION'!$A$1:$KZ$3000,$C61,11+3*MIN(F$3,$D$2-1)))))</f>
        <v/>
      </c>
      <c r="G61" s="123">
        <f>IF(OR($C61="",$B$2="",$D$2=0),0,IF(G$3&lt;0,0,N(INDEX('CURVA PREVISION'!$A$1:$KZ$3000,$C61,11+3*MIN(G$3,$D$2-1)))))</f>
        <v/>
      </c>
      <c r="H61" s="123">
        <f>IF(OR($C61="",$B$2="",$D$2=0),0,IF(H$3&lt;0,0,N(INDEX('CURVA PREVISION'!$A$1:$KZ$3000,$C61,11+3*MIN(H$3,$D$2-1)))))</f>
        <v/>
      </c>
      <c r="I61" s="123">
        <f>IF(OR($C61="",$B$2="",$D$2=0),0,IF(I$3&lt;0,0,N(INDEX('CURVA PREVISION'!$A$1:$KZ$3000,$C61,11+3*MIN(I$3,$D$2-1)))))</f>
        <v/>
      </c>
      <c r="J61" s="123">
        <f>IF(OR($C61="",$B$2="",$D$2=0),0,IF(J$3&lt;0,0,N(INDEX('CURVA PREVISION'!$A$1:$KZ$3000,$C61,11+3*MIN(J$3,$D$2-1)))))</f>
        <v/>
      </c>
      <c r="K61" s="123">
        <f>IF(OR($C61="",$B$2="",$D$2=0),0,IF(K$3&lt;0,0,N(INDEX('CURVA PREVISION'!$A$1:$KZ$3000,$C61,11+3*MIN(K$3,$D$2-1)))))</f>
        <v/>
      </c>
      <c r="L61" s="123">
        <f>IF(OR($C61="",$B$2="",$D$2=0),0,IF(L$3&lt;0,0,N(INDEX('CURVA PREVISION'!$A$1:$KZ$3000,$C61,11+3*MIN(L$3,$D$2-1)))))</f>
        <v/>
      </c>
      <c r="M61" s="123">
        <f>IF(OR($C61="",$B$2="",$D$2=0),0,IF(M$3&lt;0,0,N(INDEX('CURVA PREVISION'!$A$1:$KZ$3000,$C61,11+3*MIN(M$3,$D$2-1)))))</f>
        <v/>
      </c>
      <c r="N61" s="123">
        <f>IF(OR($C61="",$B$2="",$D$2=0),0,IF(N$3&lt;0,0,N(INDEX('CURVA PREVISION'!$A$1:$KZ$3000,$C61,11+3*MIN(N$3,$D$2-1)))))</f>
        <v/>
      </c>
      <c r="O61" s="123">
        <f>IF(OR($C61="",$B$2="",$D$2=0),0,IF(O$3&lt;0,0,N(INDEX('CURVA PREVISION'!$A$1:$KZ$3000,$C61,11+3*MIN(O$3,$D$2-1)))))</f>
        <v/>
      </c>
      <c r="P61" s="123">
        <f>IF(OR($C61="",$B$2="",$D$2=0),0,IF(P$3&lt;0,0,N(INDEX('CURVA PREVISION'!$A$1:$KZ$3000,$C61,11+3*MIN(P$3,$D$2-1)))))</f>
        <v/>
      </c>
      <c r="Q61" s="123">
        <f>IF(OR($C61="",$B$2="",$D$2=0),0,IF(Q$3&lt;0,0,N(INDEX('CURVA PREVISION'!$A$1:$KZ$3000,$C61,11+3*MIN(Q$3,$D$2-1)))))</f>
        <v/>
      </c>
      <c r="R61" s="123">
        <f>IF(OR($C61="",$B$2="",$D$2=0),0,IF(R$3&lt;0,0,N(INDEX('CURVA PREVISION'!$A$1:$KZ$3000,$C61,11+3*MIN(R$3,$D$2-1)))))</f>
        <v/>
      </c>
      <c r="S61" s="123">
        <f>IF(OR($C61="",$B$2="",$D$2=0),0,IF(S$3&lt;0,0,N(INDEX('CURVA PREVISION'!$A$1:$KZ$3000,$C61,11+3*MIN(S$3,$D$2-1)))))</f>
        <v/>
      </c>
      <c r="T61" s="123">
        <f>IF(OR($C61="",$B$2="",$D$2=0),0,IF(T$3&lt;0,0,N(INDEX('CURVA PREVISION'!$A$1:$KZ$3000,$C61,11+3*MIN(T$3,$D$2-1)))))</f>
        <v/>
      </c>
      <c r="U61" s="123">
        <f>IF(OR($C61="",$B$2="",$D$2=0),0,IF(U$3&lt;0,0,N(INDEX('CURVA PREVISION'!$A$1:$KZ$3000,$C61,11+3*MIN(U$3,$D$2-1)))))</f>
        <v/>
      </c>
      <c r="V61" s="123">
        <f>IF(OR($C61="",$B$2="",$D$2=0),0,IF(V$3&lt;0,0,N(INDEX('CURVA PREVISION'!$A$1:$KZ$3000,$C61,11+3*MIN(V$3,$D$2-1)))))</f>
        <v/>
      </c>
      <c r="W61" s="123">
        <f>IF(OR($C61="",$B$2="",$D$2=0),0,IF(W$3&lt;0,0,N(INDEX('CURVA PREVISION'!$A$1:$KZ$3000,$C61,11+3*MIN(W$3,$D$2-1)))))</f>
        <v/>
      </c>
      <c r="X61" s="123">
        <f>IF(OR($C61="",$B$2="",$D$2=0),0,IF(X$3&lt;0,0,N(INDEX('CURVA PREVISION'!$A$1:$KZ$3000,$C61,11+3*MIN(X$3,$D$2-1)))))</f>
        <v/>
      </c>
      <c r="Y61" s="123">
        <f>IF(OR($C61="",$B$2="",$D$2=0),0,IF(Y$3&lt;0,0,N(INDEX('CURVA PREVISION'!$A$1:$KZ$3000,$C61,11+3*MIN(Y$3,$D$2-1)))))</f>
        <v/>
      </c>
      <c r="Z61" s="123">
        <f>IF(OR($C61="",$B$2="",$D$2=0),0,IF(Z$3&lt;0,0,N(INDEX('CURVA PREVISION'!$A$1:$KZ$3000,$C61,11+3*MIN(Z$3,$D$2-1)))))</f>
        <v/>
      </c>
      <c r="AA61" s="123">
        <f>IF(OR($C61="",$B$2="",$D$2=0),0,IF(AA$3&lt;0,0,N(INDEX('CURVA PREVISION'!$A$1:$KZ$3000,$C61,11+3*MIN(AA$3,$D$2-1)))))</f>
        <v/>
      </c>
      <c r="AB61" s="123">
        <f>IF(OR($C61="",$B$2="",$D$2=0),0,IF(AB$3&lt;0,0,N(INDEX('CURVA PREVISION'!$A$1:$KZ$3000,$C61,11+3*MIN(AB$3,$D$2-1)))))</f>
        <v/>
      </c>
      <c r="AC61" s="123">
        <f>IF(OR($C61="",$B$2="",$D$2=0),0,IF(AC$3&lt;0,0,N(INDEX('CURVA PREVISION'!$A$1:$KZ$3000,$C61,11+3*MIN(AC$3,$D$2-1)))))</f>
        <v/>
      </c>
      <c r="AD61" s="123">
        <f>IF(OR($C61="",$B$2="",$D$2=0),0,IF(AD$3&lt;0,0,N(INDEX('CURVA PREVISION'!$A$1:$KZ$3000,$C61,11+3*MIN(AD$3,$D$2-1)))))</f>
        <v/>
      </c>
      <c r="AE61" s="123">
        <f>IF(OR($C61="",$B$2="",$D$2=0),0,IF(AE$3&lt;0,0,N(INDEX('CURVA PREVISION'!$A$1:$KZ$3000,$C61,11+3*MIN(AE$3,$D$2-1)))))</f>
        <v/>
      </c>
      <c r="AF61" s="123">
        <f>IF(OR($C61="",$B$2="",$D$2=0),0,IF(AF$3&lt;0,0,N(INDEX('CURVA PREVISION'!$A$1:$KZ$3000,$C61,11+3*MIN(AF$3,$D$2-1)))))</f>
        <v/>
      </c>
      <c r="AG61" s="123">
        <f>IF(OR($C61="",$B$2="",$D$2=0),0,IF(AG$3&lt;0,0,N(INDEX('CURVA PREVISION'!$A$1:$KZ$3000,$C61,11+3*MIN(AG$3,$D$2-1)))))</f>
        <v/>
      </c>
      <c r="AH61" s="123">
        <f>IF(OR($C61="",$B$2="",$D$2=0),0,IF(AH$3&lt;0,0,N(INDEX('CURVA PREVISION'!$A$1:$KZ$3000,$C61,11+3*MIN(AH$3,$D$2-1)))))</f>
        <v/>
      </c>
      <c r="AI61" s="123">
        <f>IF(OR($C61="",$B$2="",$D$2=0),0,IF(AI$3&lt;0,0,N(INDEX('CURVA PREVISION'!$A$1:$KZ$3000,$C61,11+3*MIN(AI$3,$D$2-1)))))</f>
        <v/>
      </c>
      <c r="AJ61" s="123">
        <f>IF(OR($C61="",$B$2="",$D$2=0),0,IF(AJ$3&lt;0,0,N(INDEX('CURVA PREVISION'!$A$1:$KZ$3000,$C61,11+3*MIN(AJ$3,$D$2-1)))))</f>
        <v/>
      </c>
      <c r="AK61" s="123">
        <f>IF(OR($C61="",$B$2="",$D$2=0),0,IF(AK$3&lt;0,0,N(INDEX('CURVA PREVISION'!$A$1:$KZ$3000,$C61,11+3*MIN(AK$3,$D$2-1)))))</f>
        <v/>
      </c>
      <c r="AL61" s="123">
        <f>IF(OR($C61="",$B$2="",$D$2=0),0,IF(AL$3&lt;0,0,N(INDEX('CURVA PREVISION'!$A$1:$KZ$3000,$C61,11+3*MIN(AL$3,$D$2-1)))))</f>
        <v/>
      </c>
      <c r="AM61" s="123">
        <f>IF(OR($C61="",$B$2="",$D$2=0),0,IF(AM$3&lt;0,0,N(INDEX('CURVA PREVISION'!$A$1:$KZ$3000,$C61,11+3*MIN(AM$3,$D$2-1)))))</f>
        <v/>
      </c>
      <c r="AN61" s="123">
        <f>IF(OR($C61="",$B$2="",$D$2=0),0,IF(AN$3&lt;0,0,N(INDEX('CURVA PREVISION'!$A$1:$KZ$3000,$C61,11+3*MIN(AN$3,$D$2-1)))))</f>
        <v/>
      </c>
      <c r="AO61" s="123">
        <f>IF(OR($C61="",$B$2="",$D$2=0),0,IF(AO$3&lt;0,0,N(INDEX('CURVA PREVISION'!$A$1:$KZ$3000,$C61,11+3*MIN(AO$3,$D$2-1)))))</f>
        <v/>
      </c>
      <c r="AP61" s="123">
        <f>IF(OR($C61="",$B$2="",$D$2=0),0,IF(AP$3&lt;0,0,N(INDEX('CURVA PREVISION'!$A$1:$KZ$3000,$C61,11+3*MIN(AP$3,$D$2-1)))))</f>
        <v/>
      </c>
      <c r="AQ61" s="123">
        <f>IF(OR($C61="",$B$2="",$D$2=0),0,IF(AQ$3&lt;0,0,N(INDEX('CURVA PREVISION'!$A$1:$KZ$3000,$C61,11+3*MIN(AQ$3,$D$2-1)))))</f>
        <v/>
      </c>
      <c r="AR61" s="123">
        <f>IF(OR($C61="",$B$2="",$D$2=0),0,IF(AR$3&lt;0,0,N(INDEX('CURVA PREVISION'!$A$1:$KZ$3000,$C61,11+3*MIN(AR$3,$D$2-1)))))</f>
        <v/>
      </c>
      <c r="AS61" s="123">
        <f>IF(OR($C61="",$B$2="",$D$2=0),0,IF(AS$3&lt;0,0,N(INDEX('CURVA PREVISION'!$A$1:$KZ$3000,$C61,11+3*MIN(AS$3,$D$2-1)))))</f>
        <v/>
      </c>
      <c r="AT61" s="123">
        <f>IF(OR($C61="",$B$2="",$D$2=0),0,IF(AT$3&lt;0,0,N(INDEX('CURVA PREVISION'!$A$1:$KZ$3000,$C61,11+3*MIN(AT$3,$D$2-1)))))</f>
        <v/>
      </c>
      <c r="AU61" s="123">
        <f>IF(OR($C61="",$B$2="",$D$2=0),0,IF(AU$3&lt;0,0,N(INDEX('CURVA PREVISION'!$A$1:$KZ$3000,$C61,11+3*MIN(AU$3,$D$2-1)))))</f>
        <v/>
      </c>
      <c r="AV61" s="123">
        <f>IF(OR($C61="",$B$2="",$D$2=0),0,IF(AV$3&lt;0,0,N(INDEX('CURVA PREVISION'!$A$1:$KZ$3000,$C61,11+3*MIN(AV$3,$D$2-1)))))</f>
        <v/>
      </c>
      <c r="AW61" s="123">
        <f>IF(OR($C61="",$B$2="",$D$2=0),0,IF(AW$3&lt;0,0,N(INDEX('CURVA PREVISION'!$A$1:$KZ$3000,$C61,11+3*MIN(AW$3,$D$2-1)))))</f>
        <v/>
      </c>
      <c r="AX61" s="123">
        <f>IF(OR($C61="",$B$2="",$D$2=0),0,IF(AX$3&lt;0,0,N(INDEX('CURVA PREVISION'!$A$1:$KZ$3000,$C61,11+3*MIN(AX$3,$D$2-1)))))</f>
        <v/>
      </c>
      <c r="AY61" s="123">
        <f>IF(OR($C61="",$B$2="",$D$2=0),0,IF(AY$3&lt;0,0,N(INDEX('CURVA PREVISION'!$A$1:$KZ$3000,$C61,11+3*MIN(AY$3,$D$2-1)))))</f>
        <v/>
      </c>
      <c r="AZ61" s="123">
        <f>IF(OR($C61="",$B$2="",$D$2=0),0,IF(AZ$3&lt;0,0,N(INDEX('CURVA PREVISION'!$A$1:$KZ$3000,$C61,11+3*MIN(AZ$3,$D$2-1)))))</f>
        <v/>
      </c>
      <c r="BA61" s="123">
        <f>IF(OR($C61="",$B$2="",$D$2=0),0,IF(BA$3&lt;0,0,N(INDEX('CURVA PREVISION'!$A$1:$KZ$3000,$C61,11+3*MIN(BA$3,$D$2-1)))))</f>
        <v/>
      </c>
      <c r="BB61" s="123">
        <f>IF(OR($C61="",$B$2="",$D$2=0),0,IF(BB$3&lt;0,0,N(INDEX('CURVA PREVISION'!$A$1:$KZ$3000,$C61,11+3*MIN(BB$3,$D$2-1)))))</f>
        <v/>
      </c>
      <c r="BC61" s="123">
        <f>IF(OR($C61="",$B$2="",$D$2=0),0,IF(BC$3&lt;0,0,N(INDEX('CURVA PREVISION'!$A$1:$KZ$3000,$C61,11+3*MIN(BC$3,$D$2-1)))))</f>
        <v/>
      </c>
      <c r="BD61" s="123">
        <f>IF(OR($C61="",$B$2="",$D$2=0),0,IF(BD$3&lt;0,0,N(INDEX('CURVA PREVISION'!$A$1:$KZ$3000,$C61,11+3*MIN(BD$3,$D$2-1)))))</f>
        <v/>
      </c>
      <c r="BE61" s="123">
        <f>IF(OR($C61="",$B$2="",$D$2=0),0,IF(BE$3&lt;0,0,N(INDEX('CURVA PREVISION'!$A$1:$KZ$3000,$C61,11+3*MIN(BE$3,$D$2-1)))))</f>
        <v/>
      </c>
      <c r="BF61" s="123">
        <f>IF(OR($C61="",$B$2="",$D$2=0),0,IF(BF$3&lt;0,0,N(INDEX('CURVA PREVISION'!$A$1:$KZ$3000,$C61,11+3*MIN(BF$3,$D$2-1)))))</f>
        <v/>
      </c>
      <c r="BG61" s="123">
        <f>IF(OR($C61="",$B$2="",$D$2=0),0,IF(BG$3&lt;0,0,N(INDEX('CURVA PREVISION'!$A$1:$KZ$3000,$C61,11+3*MIN(BG$3,$D$2-1)))))</f>
        <v/>
      </c>
      <c r="BH61" s="123">
        <f>IF(OR($C61="",$B$2="",$D$2=0),0,IF(BH$3&lt;0,0,N(INDEX('CURVA PREVISION'!$A$1:$KZ$3000,$C61,11+3*MIN(BH$3,$D$2-1)))))</f>
        <v/>
      </c>
      <c r="BI61" s="123">
        <f>IF(OR($C61="",$B$2="",$D$2=0),0,IF(BI$3&lt;0,0,N(INDEX('CURVA PREVISION'!$A$1:$KZ$3000,$C61,11+3*MIN(BI$3,$D$2-1)))))</f>
        <v/>
      </c>
      <c r="BJ61" s="123">
        <f>IF(OR($C61="",$B$2="",$D$2=0),0,IF(BJ$3&lt;0,0,N(INDEX('CURVA PREVISION'!$A$1:$KZ$3000,$C61,11+3*MIN(BJ$3,$D$2-1)))))</f>
        <v/>
      </c>
      <c r="BK61" s="123">
        <f>IF(OR($C61="",$B$2="",$D$2=0),0,IF(BK$3&lt;0,0,N(INDEX('CURVA PREVISION'!$A$1:$KZ$3000,$C61,11+3*MIN(BK$3,$D$2-1)))))</f>
        <v/>
      </c>
      <c r="BL61" s="123">
        <f>IF(OR($C61="",$B$2="",$D$2=0),0,IF(BL$3&lt;0,0,N(INDEX('CURVA PREVISION'!$A$1:$KZ$3000,$C61,11+3*MIN(BL$3,$D$2-1)))))</f>
        <v/>
      </c>
      <c r="BM61" s="123">
        <f>IF(OR($C61="",$B$2="",$D$2=0),0,IF(BM$3&lt;0,0,N(INDEX('CURVA PREVISION'!$A$1:$KZ$3000,$C61,11+3*MIN(BM$3,$D$2-1)))))</f>
        <v/>
      </c>
      <c r="BN61" s="123">
        <f>IF(OR($C61="",$B$2="",$D$2=0),0,IF(BN$3&lt;0,0,N(INDEX('CURVA PREVISION'!$A$1:$KZ$3000,$C61,11+3*MIN(BN$3,$D$2-1)))))</f>
        <v/>
      </c>
      <c r="BO61" s="123">
        <f>IF(OR($C61="",$B$2="",$D$2=0),0,IF(BO$3&lt;0,0,N(INDEX('CURVA PREVISION'!$A$1:$KZ$3000,$C61,11+3*MIN(BO$3,$D$2-1)))))</f>
        <v/>
      </c>
      <c r="BP61" s="123">
        <f>IF(OR($C61="",$B$2="",$D$2=0),0,IF(BP$3&lt;0,0,N(INDEX('CURVA PREVISION'!$A$1:$KZ$3000,$C61,11+3*MIN(BP$3,$D$2-1)))))</f>
        <v/>
      </c>
      <c r="BQ61" s="123">
        <f>IF(OR($C61="",$B$2="",$D$2=0),0,IF(BQ$3&lt;0,0,N(INDEX('CURVA PREVISION'!$A$1:$KZ$3000,$C61,11+3*MIN(BQ$3,$D$2-1)))))</f>
        <v/>
      </c>
      <c r="BR61" s="123">
        <f>IF(OR($C61="",$B$2="",$D$2=0),0,IF(BR$3&lt;0,0,N(INDEX('CURVA PREVISION'!$A$1:$KZ$3000,$C61,11+3*MIN(BR$3,$D$2-1)))))</f>
        <v/>
      </c>
      <c r="BS61" s="123">
        <f>IF(OR($C61="",$B$2="",$D$2=0),0,IF(BS$3&lt;0,0,N(INDEX('CURVA PREVISION'!$A$1:$KZ$3000,$C61,11+3*MIN(BS$3,$D$2-1)))))</f>
        <v/>
      </c>
      <c r="BT61" s="123">
        <f>IF(OR($C61="",$B$2="",$D$2=0),0,IF(BT$3&lt;0,0,N(INDEX('CURVA PREVISION'!$A$1:$KZ$3000,$C61,11+3*MIN(BT$3,$D$2-1)))))</f>
        <v/>
      </c>
      <c r="BU61" s="123">
        <f>IF(OR($C61="",$B$2="",$D$2=0),0,IF(BU$3&lt;0,0,N(INDEX('CURVA PREVISION'!$A$1:$KZ$3000,$C61,11+3*MIN(BU$3,$D$2-1)))))</f>
        <v/>
      </c>
      <c r="BV61" s="123">
        <f>IF(OR($C61="",$B$2="",$D$2=0),0,IF(BV$3&lt;0,0,N(INDEX('CURVA PREVISION'!$A$1:$KZ$3000,$C61,11+3*MIN(BV$3,$D$2-1)))))</f>
        <v/>
      </c>
      <c r="BW61" s="123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70">
        <f>IFERROR(MATCH(A62,'CURVA PREVISION'!$B$1:$B$3000,0),"")</f>
        <v/>
      </c>
      <c r="D62" s="123">
        <f>IF(OR($C62="",$B$2="",$D$2=0),0,IF(D$3&lt;0,0,N(INDEX('CURVA PREVISION'!$A$1:$KZ$3000,$C62,11+3*MIN(D$3,$D$2-1)))))</f>
        <v/>
      </c>
      <c r="E62" s="123">
        <f>IF(OR($C62="",$B$2="",$D$2=0),0,IF(E$3&lt;0,0,N(INDEX('CURVA PREVISION'!$A$1:$KZ$3000,$C62,11+3*MIN(E$3,$D$2-1)))))</f>
        <v/>
      </c>
      <c r="F62" s="123">
        <f>IF(OR($C62="",$B$2="",$D$2=0),0,IF(F$3&lt;0,0,N(INDEX('CURVA PREVISION'!$A$1:$KZ$3000,$C62,11+3*MIN(F$3,$D$2-1)))))</f>
        <v/>
      </c>
      <c r="G62" s="123">
        <f>IF(OR($C62="",$B$2="",$D$2=0),0,IF(G$3&lt;0,0,N(INDEX('CURVA PREVISION'!$A$1:$KZ$3000,$C62,11+3*MIN(G$3,$D$2-1)))))</f>
        <v/>
      </c>
      <c r="H62" s="123">
        <f>IF(OR($C62="",$B$2="",$D$2=0),0,IF(H$3&lt;0,0,N(INDEX('CURVA PREVISION'!$A$1:$KZ$3000,$C62,11+3*MIN(H$3,$D$2-1)))))</f>
        <v/>
      </c>
      <c r="I62" s="123">
        <f>IF(OR($C62="",$B$2="",$D$2=0),0,IF(I$3&lt;0,0,N(INDEX('CURVA PREVISION'!$A$1:$KZ$3000,$C62,11+3*MIN(I$3,$D$2-1)))))</f>
        <v/>
      </c>
      <c r="J62" s="123">
        <f>IF(OR($C62="",$B$2="",$D$2=0),0,IF(J$3&lt;0,0,N(INDEX('CURVA PREVISION'!$A$1:$KZ$3000,$C62,11+3*MIN(J$3,$D$2-1)))))</f>
        <v/>
      </c>
      <c r="K62" s="123">
        <f>IF(OR($C62="",$B$2="",$D$2=0),0,IF(K$3&lt;0,0,N(INDEX('CURVA PREVISION'!$A$1:$KZ$3000,$C62,11+3*MIN(K$3,$D$2-1)))))</f>
        <v/>
      </c>
      <c r="L62" s="123">
        <f>IF(OR($C62="",$B$2="",$D$2=0),0,IF(L$3&lt;0,0,N(INDEX('CURVA PREVISION'!$A$1:$KZ$3000,$C62,11+3*MIN(L$3,$D$2-1)))))</f>
        <v/>
      </c>
      <c r="M62" s="123">
        <f>IF(OR($C62="",$B$2="",$D$2=0),0,IF(M$3&lt;0,0,N(INDEX('CURVA PREVISION'!$A$1:$KZ$3000,$C62,11+3*MIN(M$3,$D$2-1)))))</f>
        <v/>
      </c>
      <c r="N62" s="123">
        <f>IF(OR($C62="",$B$2="",$D$2=0),0,IF(N$3&lt;0,0,N(INDEX('CURVA PREVISION'!$A$1:$KZ$3000,$C62,11+3*MIN(N$3,$D$2-1)))))</f>
        <v/>
      </c>
      <c r="O62" s="123">
        <f>IF(OR($C62="",$B$2="",$D$2=0),0,IF(O$3&lt;0,0,N(INDEX('CURVA PREVISION'!$A$1:$KZ$3000,$C62,11+3*MIN(O$3,$D$2-1)))))</f>
        <v/>
      </c>
      <c r="P62" s="123">
        <f>IF(OR($C62="",$B$2="",$D$2=0),0,IF(P$3&lt;0,0,N(INDEX('CURVA PREVISION'!$A$1:$KZ$3000,$C62,11+3*MIN(P$3,$D$2-1)))))</f>
        <v/>
      </c>
      <c r="Q62" s="123">
        <f>IF(OR($C62="",$B$2="",$D$2=0),0,IF(Q$3&lt;0,0,N(INDEX('CURVA PREVISION'!$A$1:$KZ$3000,$C62,11+3*MIN(Q$3,$D$2-1)))))</f>
        <v/>
      </c>
      <c r="R62" s="123">
        <f>IF(OR($C62="",$B$2="",$D$2=0),0,IF(R$3&lt;0,0,N(INDEX('CURVA PREVISION'!$A$1:$KZ$3000,$C62,11+3*MIN(R$3,$D$2-1)))))</f>
        <v/>
      </c>
      <c r="S62" s="123">
        <f>IF(OR($C62="",$B$2="",$D$2=0),0,IF(S$3&lt;0,0,N(INDEX('CURVA PREVISION'!$A$1:$KZ$3000,$C62,11+3*MIN(S$3,$D$2-1)))))</f>
        <v/>
      </c>
      <c r="T62" s="123">
        <f>IF(OR($C62="",$B$2="",$D$2=0),0,IF(T$3&lt;0,0,N(INDEX('CURVA PREVISION'!$A$1:$KZ$3000,$C62,11+3*MIN(T$3,$D$2-1)))))</f>
        <v/>
      </c>
      <c r="U62" s="123">
        <f>IF(OR($C62="",$B$2="",$D$2=0),0,IF(U$3&lt;0,0,N(INDEX('CURVA PREVISION'!$A$1:$KZ$3000,$C62,11+3*MIN(U$3,$D$2-1)))))</f>
        <v/>
      </c>
      <c r="V62" s="123">
        <f>IF(OR($C62="",$B$2="",$D$2=0),0,IF(V$3&lt;0,0,N(INDEX('CURVA PREVISION'!$A$1:$KZ$3000,$C62,11+3*MIN(V$3,$D$2-1)))))</f>
        <v/>
      </c>
      <c r="W62" s="123">
        <f>IF(OR($C62="",$B$2="",$D$2=0),0,IF(W$3&lt;0,0,N(INDEX('CURVA PREVISION'!$A$1:$KZ$3000,$C62,11+3*MIN(W$3,$D$2-1)))))</f>
        <v/>
      </c>
      <c r="X62" s="123">
        <f>IF(OR($C62="",$B$2="",$D$2=0),0,IF(X$3&lt;0,0,N(INDEX('CURVA PREVISION'!$A$1:$KZ$3000,$C62,11+3*MIN(X$3,$D$2-1)))))</f>
        <v/>
      </c>
      <c r="Y62" s="123">
        <f>IF(OR($C62="",$B$2="",$D$2=0),0,IF(Y$3&lt;0,0,N(INDEX('CURVA PREVISION'!$A$1:$KZ$3000,$C62,11+3*MIN(Y$3,$D$2-1)))))</f>
        <v/>
      </c>
      <c r="Z62" s="123">
        <f>IF(OR($C62="",$B$2="",$D$2=0),0,IF(Z$3&lt;0,0,N(INDEX('CURVA PREVISION'!$A$1:$KZ$3000,$C62,11+3*MIN(Z$3,$D$2-1)))))</f>
        <v/>
      </c>
      <c r="AA62" s="123">
        <f>IF(OR($C62="",$B$2="",$D$2=0),0,IF(AA$3&lt;0,0,N(INDEX('CURVA PREVISION'!$A$1:$KZ$3000,$C62,11+3*MIN(AA$3,$D$2-1)))))</f>
        <v/>
      </c>
      <c r="AB62" s="123">
        <f>IF(OR($C62="",$B$2="",$D$2=0),0,IF(AB$3&lt;0,0,N(INDEX('CURVA PREVISION'!$A$1:$KZ$3000,$C62,11+3*MIN(AB$3,$D$2-1)))))</f>
        <v/>
      </c>
      <c r="AC62" s="123">
        <f>IF(OR($C62="",$B$2="",$D$2=0),0,IF(AC$3&lt;0,0,N(INDEX('CURVA PREVISION'!$A$1:$KZ$3000,$C62,11+3*MIN(AC$3,$D$2-1)))))</f>
        <v/>
      </c>
      <c r="AD62" s="123">
        <f>IF(OR($C62="",$B$2="",$D$2=0),0,IF(AD$3&lt;0,0,N(INDEX('CURVA PREVISION'!$A$1:$KZ$3000,$C62,11+3*MIN(AD$3,$D$2-1)))))</f>
        <v/>
      </c>
      <c r="AE62" s="123">
        <f>IF(OR($C62="",$B$2="",$D$2=0),0,IF(AE$3&lt;0,0,N(INDEX('CURVA PREVISION'!$A$1:$KZ$3000,$C62,11+3*MIN(AE$3,$D$2-1)))))</f>
        <v/>
      </c>
      <c r="AF62" s="123">
        <f>IF(OR($C62="",$B$2="",$D$2=0),0,IF(AF$3&lt;0,0,N(INDEX('CURVA PREVISION'!$A$1:$KZ$3000,$C62,11+3*MIN(AF$3,$D$2-1)))))</f>
        <v/>
      </c>
      <c r="AG62" s="123">
        <f>IF(OR($C62="",$B$2="",$D$2=0),0,IF(AG$3&lt;0,0,N(INDEX('CURVA PREVISION'!$A$1:$KZ$3000,$C62,11+3*MIN(AG$3,$D$2-1)))))</f>
        <v/>
      </c>
      <c r="AH62" s="123">
        <f>IF(OR($C62="",$B$2="",$D$2=0),0,IF(AH$3&lt;0,0,N(INDEX('CURVA PREVISION'!$A$1:$KZ$3000,$C62,11+3*MIN(AH$3,$D$2-1)))))</f>
        <v/>
      </c>
      <c r="AI62" s="123">
        <f>IF(OR($C62="",$B$2="",$D$2=0),0,IF(AI$3&lt;0,0,N(INDEX('CURVA PREVISION'!$A$1:$KZ$3000,$C62,11+3*MIN(AI$3,$D$2-1)))))</f>
        <v/>
      </c>
      <c r="AJ62" s="123">
        <f>IF(OR($C62="",$B$2="",$D$2=0),0,IF(AJ$3&lt;0,0,N(INDEX('CURVA PREVISION'!$A$1:$KZ$3000,$C62,11+3*MIN(AJ$3,$D$2-1)))))</f>
        <v/>
      </c>
      <c r="AK62" s="123">
        <f>IF(OR($C62="",$B$2="",$D$2=0),0,IF(AK$3&lt;0,0,N(INDEX('CURVA PREVISION'!$A$1:$KZ$3000,$C62,11+3*MIN(AK$3,$D$2-1)))))</f>
        <v/>
      </c>
      <c r="AL62" s="123">
        <f>IF(OR($C62="",$B$2="",$D$2=0),0,IF(AL$3&lt;0,0,N(INDEX('CURVA PREVISION'!$A$1:$KZ$3000,$C62,11+3*MIN(AL$3,$D$2-1)))))</f>
        <v/>
      </c>
      <c r="AM62" s="123">
        <f>IF(OR($C62="",$B$2="",$D$2=0),0,IF(AM$3&lt;0,0,N(INDEX('CURVA PREVISION'!$A$1:$KZ$3000,$C62,11+3*MIN(AM$3,$D$2-1)))))</f>
        <v/>
      </c>
      <c r="AN62" s="123">
        <f>IF(OR($C62="",$B$2="",$D$2=0),0,IF(AN$3&lt;0,0,N(INDEX('CURVA PREVISION'!$A$1:$KZ$3000,$C62,11+3*MIN(AN$3,$D$2-1)))))</f>
        <v/>
      </c>
      <c r="AO62" s="123">
        <f>IF(OR($C62="",$B$2="",$D$2=0),0,IF(AO$3&lt;0,0,N(INDEX('CURVA PREVISION'!$A$1:$KZ$3000,$C62,11+3*MIN(AO$3,$D$2-1)))))</f>
        <v/>
      </c>
      <c r="AP62" s="123">
        <f>IF(OR($C62="",$B$2="",$D$2=0),0,IF(AP$3&lt;0,0,N(INDEX('CURVA PREVISION'!$A$1:$KZ$3000,$C62,11+3*MIN(AP$3,$D$2-1)))))</f>
        <v/>
      </c>
      <c r="AQ62" s="123">
        <f>IF(OR($C62="",$B$2="",$D$2=0),0,IF(AQ$3&lt;0,0,N(INDEX('CURVA PREVISION'!$A$1:$KZ$3000,$C62,11+3*MIN(AQ$3,$D$2-1)))))</f>
        <v/>
      </c>
      <c r="AR62" s="123">
        <f>IF(OR($C62="",$B$2="",$D$2=0),0,IF(AR$3&lt;0,0,N(INDEX('CURVA PREVISION'!$A$1:$KZ$3000,$C62,11+3*MIN(AR$3,$D$2-1)))))</f>
        <v/>
      </c>
      <c r="AS62" s="123">
        <f>IF(OR($C62="",$B$2="",$D$2=0),0,IF(AS$3&lt;0,0,N(INDEX('CURVA PREVISION'!$A$1:$KZ$3000,$C62,11+3*MIN(AS$3,$D$2-1)))))</f>
        <v/>
      </c>
      <c r="AT62" s="123">
        <f>IF(OR($C62="",$B$2="",$D$2=0),0,IF(AT$3&lt;0,0,N(INDEX('CURVA PREVISION'!$A$1:$KZ$3000,$C62,11+3*MIN(AT$3,$D$2-1)))))</f>
        <v/>
      </c>
      <c r="AU62" s="123">
        <f>IF(OR($C62="",$B$2="",$D$2=0),0,IF(AU$3&lt;0,0,N(INDEX('CURVA PREVISION'!$A$1:$KZ$3000,$C62,11+3*MIN(AU$3,$D$2-1)))))</f>
        <v/>
      </c>
      <c r="AV62" s="123">
        <f>IF(OR($C62="",$B$2="",$D$2=0),0,IF(AV$3&lt;0,0,N(INDEX('CURVA PREVISION'!$A$1:$KZ$3000,$C62,11+3*MIN(AV$3,$D$2-1)))))</f>
        <v/>
      </c>
      <c r="AW62" s="123">
        <f>IF(OR($C62="",$B$2="",$D$2=0),0,IF(AW$3&lt;0,0,N(INDEX('CURVA PREVISION'!$A$1:$KZ$3000,$C62,11+3*MIN(AW$3,$D$2-1)))))</f>
        <v/>
      </c>
      <c r="AX62" s="123">
        <f>IF(OR($C62="",$B$2="",$D$2=0),0,IF(AX$3&lt;0,0,N(INDEX('CURVA PREVISION'!$A$1:$KZ$3000,$C62,11+3*MIN(AX$3,$D$2-1)))))</f>
        <v/>
      </c>
      <c r="AY62" s="123">
        <f>IF(OR($C62="",$B$2="",$D$2=0),0,IF(AY$3&lt;0,0,N(INDEX('CURVA PREVISION'!$A$1:$KZ$3000,$C62,11+3*MIN(AY$3,$D$2-1)))))</f>
        <v/>
      </c>
      <c r="AZ62" s="123">
        <f>IF(OR($C62="",$B$2="",$D$2=0),0,IF(AZ$3&lt;0,0,N(INDEX('CURVA PREVISION'!$A$1:$KZ$3000,$C62,11+3*MIN(AZ$3,$D$2-1)))))</f>
        <v/>
      </c>
      <c r="BA62" s="123">
        <f>IF(OR($C62="",$B$2="",$D$2=0),0,IF(BA$3&lt;0,0,N(INDEX('CURVA PREVISION'!$A$1:$KZ$3000,$C62,11+3*MIN(BA$3,$D$2-1)))))</f>
        <v/>
      </c>
      <c r="BB62" s="123">
        <f>IF(OR($C62="",$B$2="",$D$2=0),0,IF(BB$3&lt;0,0,N(INDEX('CURVA PREVISION'!$A$1:$KZ$3000,$C62,11+3*MIN(BB$3,$D$2-1)))))</f>
        <v/>
      </c>
      <c r="BC62" s="123">
        <f>IF(OR($C62="",$B$2="",$D$2=0),0,IF(BC$3&lt;0,0,N(INDEX('CURVA PREVISION'!$A$1:$KZ$3000,$C62,11+3*MIN(BC$3,$D$2-1)))))</f>
        <v/>
      </c>
      <c r="BD62" s="123">
        <f>IF(OR($C62="",$B$2="",$D$2=0),0,IF(BD$3&lt;0,0,N(INDEX('CURVA PREVISION'!$A$1:$KZ$3000,$C62,11+3*MIN(BD$3,$D$2-1)))))</f>
        <v/>
      </c>
      <c r="BE62" s="123">
        <f>IF(OR($C62="",$B$2="",$D$2=0),0,IF(BE$3&lt;0,0,N(INDEX('CURVA PREVISION'!$A$1:$KZ$3000,$C62,11+3*MIN(BE$3,$D$2-1)))))</f>
        <v/>
      </c>
      <c r="BF62" s="123">
        <f>IF(OR($C62="",$B$2="",$D$2=0),0,IF(BF$3&lt;0,0,N(INDEX('CURVA PREVISION'!$A$1:$KZ$3000,$C62,11+3*MIN(BF$3,$D$2-1)))))</f>
        <v/>
      </c>
      <c r="BG62" s="123">
        <f>IF(OR($C62="",$B$2="",$D$2=0),0,IF(BG$3&lt;0,0,N(INDEX('CURVA PREVISION'!$A$1:$KZ$3000,$C62,11+3*MIN(BG$3,$D$2-1)))))</f>
        <v/>
      </c>
      <c r="BH62" s="123">
        <f>IF(OR($C62="",$B$2="",$D$2=0),0,IF(BH$3&lt;0,0,N(INDEX('CURVA PREVISION'!$A$1:$KZ$3000,$C62,11+3*MIN(BH$3,$D$2-1)))))</f>
        <v/>
      </c>
      <c r="BI62" s="123">
        <f>IF(OR($C62="",$B$2="",$D$2=0),0,IF(BI$3&lt;0,0,N(INDEX('CURVA PREVISION'!$A$1:$KZ$3000,$C62,11+3*MIN(BI$3,$D$2-1)))))</f>
        <v/>
      </c>
      <c r="BJ62" s="123">
        <f>IF(OR($C62="",$B$2="",$D$2=0),0,IF(BJ$3&lt;0,0,N(INDEX('CURVA PREVISION'!$A$1:$KZ$3000,$C62,11+3*MIN(BJ$3,$D$2-1)))))</f>
        <v/>
      </c>
      <c r="BK62" s="123">
        <f>IF(OR($C62="",$B$2="",$D$2=0),0,IF(BK$3&lt;0,0,N(INDEX('CURVA PREVISION'!$A$1:$KZ$3000,$C62,11+3*MIN(BK$3,$D$2-1)))))</f>
        <v/>
      </c>
      <c r="BL62" s="123">
        <f>IF(OR($C62="",$B$2="",$D$2=0),0,IF(BL$3&lt;0,0,N(INDEX('CURVA PREVISION'!$A$1:$KZ$3000,$C62,11+3*MIN(BL$3,$D$2-1)))))</f>
        <v/>
      </c>
      <c r="BM62" s="123">
        <f>IF(OR($C62="",$B$2="",$D$2=0),0,IF(BM$3&lt;0,0,N(INDEX('CURVA PREVISION'!$A$1:$KZ$3000,$C62,11+3*MIN(BM$3,$D$2-1)))))</f>
        <v/>
      </c>
      <c r="BN62" s="123">
        <f>IF(OR($C62="",$B$2="",$D$2=0),0,IF(BN$3&lt;0,0,N(INDEX('CURVA PREVISION'!$A$1:$KZ$3000,$C62,11+3*MIN(BN$3,$D$2-1)))))</f>
        <v/>
      </c>
      <c r="BO62" s="123">
        <f>IF(OR($C62="",$B$2="",$D$2=0),0,IF(BO$3&lt;0,0,N(INDEX('CURVA PREVISION'!$A$1:$KZ$3000,$C62,11+3*MIN(BO$3,$D$2-1)))))</f>
        <v/>
      </c>
      <c r="BP62" s="123">
        <f>IF(OR($C62="",$B$2="",$D$2=0),0,IF(BP$3&lt;0,0,N(INDEX('CURVA PREVISION'!$A$1:$KZ$3000,$C62,11+3*MIN(BP$3,$D$2-1)))))</f>
        <v/>
      </c>
      <c r="BQ62" s="123">
        <f>IF(OR($C62="",$B$2="",$D$2=0),0,IF(BQ$3&lt;0,0,N(INDEX('CURVA PREVISION'!$A$1:$KZ$3000,$C62,11+3*MIN(BQ$3,$D$2-1)))))</f>
        <v/>
      </c>
      <c r="BR62" s="123">
        <f>IF(OR($C62="",$B$2="",$D$2=0),0,IF(BR$3&lt;0,0,N(INDEX('CURVA PREVISION'!$A$1:$KZ$3000,$C62,11+3*MIN(BR$3,$D$2-1)))))</f>
        <v/>
      </c>
      <c r="BS62" s="123">
        <f>IF(OR($C62="",$B$2="",$D$2=0),0,IF(BS$3&lt;0,0,N(INDEX('CURVA PREVISION'!$A$1:$KZ$3000,$C62,11+3*MIN(BS$3,$D$2-1)))))</f>
        <v/>
      </c>
      <c r="BT62" s="123">
        <f>IF(OR($C62="",$B$2="",$D$2=0),0,IF(BT$3&lt;0,0,N(INDEX('CURVA PREVISION'!$A$1:$KZ$3000,$C62,11+3*MIN(BT$3,$D$2-1)))))</f>
        <v/>
      </c>
      <c r="BU62" s="123">
        <f>IF(OR($C62="",$B$2="",$D$2=0),0,IF(BU$3&lt;0,0,N(INDEX('CURVA PREVISION'!$A$1:$KZ$3000,$C62,11+3*MIN(BU$3,$D$2-1)))))</f>
        <v/>
      </c>
      <c r="BV62" s="123">
        <f>IF(OR($C62="",$B$2="",$D$2=0),0,IF(BV$3&lt;0,0,N(INDEX('CURVA PREVISION'!$A$1:$KZ$3000,$C62,11+3*MIN(BV$3,$D$2-1)))))</f>
        <v/>
      </c>
      <c r="BW62" s="123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70">
        <f>IFERROR(MATCH(A63,'CURVA PREVISION'!$B$1:$B$3000,0),"")</f>
        <v/>
      </c>
      <c r="D63" s="123">
        <f>IF(OR($C63="",$B$2="",$D$2=0),0,IF(D$3&lt;0,0,N(INDEX('CURVA PREVISION'!$A$1:$KZ$3000,$C63,11+3*MIN(D$3,$D$2-1)))))</f>
        <v/>
      </c>
      <c r="E63" s="123">
        <f>IF(OR($C63="",$B$2="",$D$2=0),0,IF(E$3&lt;0,0,N(INDEX('CURVA PREVISION'!$A$1:$KZ$3000,$C63,11+3*MIN(E$3,$D$2-1)))))</f>
        <v/>
      </c>
      <c r="F63" s="123">
        <f>IF(OR($C63="",$B$2="",$D$2=0),0,IF(F$3&lt;0,0,N(INDEX('CURVA PREVISION'!$A$1:$KZ$3000,$C63,11+3*MIN(F$3,$D$2-1)))))</f>
        <v/>
      </c>
      <c r="G63" s="123">
        <f>IF(OR($C63="",$B$2="",$D$2=0),0,IF(G$3&lt;0,0,N(INDEX('CURVA PREVISION'!$A$1:$KZ$3000,$C63,11+3*MIN(G$3,$D$2-1)))))</f>
        <v/>
      </c>
      <c r="H63" s="123">
        <f>IF(OR($C63="",$B$2="",$D$2=0),0,IF(H$3&lt;0,0,N(INDEX('CURVA PREVISION'!$A$1:$KZ$3000,$C63,11+3*MIN(H$3,$D$2-1)))))</f>
        <v/>
      </c>
      <c r="I63" s="123">
        <f>IF(OR($C63="",$B$2="",$D$2=0),0,IF(I$3&lt;0,0,N(INDEX('CURVA PREVISION'!$A$1:$KZ$3000,$C63,11+3*MIN(I$3,$D$2-1)))))</f>
        <v/>
      </c>
      <c r="J63" s="123">
        <f>IF(OR($C63="",$B$2="",$D$2=0),0,IF(J$3&lt;0,0,N(INDEX('CURVA PREVISION'!$A$1:$KZ$3000,$C63,11+3*MIN(J$3,$D$2-1)))))</f>
        <v/>
      </c>
      <c r="K63" s="123">
        <f>IF(OR($C63="",$B$2="",$D$2=0),0,IF(K$3&lt;0,0,N(INDEX('CURVA PREVISION'!$A$1:$KZ$3000,$C63,11+3*MIN(K$3,$D$2-1)))))</f>
        <v/>
      </c>
      <c r="L63" s="123">
        <f>IF(OR($C63="",$B$2="",$D$2=0),0,IF(L$3&lt;0,0,N(INDEX('CURVA PREVISION'!$A$1:$KZ$3000,$C63,11+3*MIN(L$3,$D$2-1)))))</f>
        <v/>
      </c>
      <c r="M63" s="123">
        <f>IF(OR($C63="",$B$2="",$D$2=0),0,IF(M$3&lt;0,0,N(INDEX('CURVA PREVISION'!$A$1:$KZ$3000,$C63,11+3*MIN(M$3,$D$2-1)))))</f>
        <v/>
      </c>
      <c r="N63" s="123">
        <f>IF(OR($C63="",$B$2="",$D$2=0),0,IF(N$3&lt;0,0,N(INDEX('CURVA PREVISION'!$A$1:$KZ$3000,$C63,11+3*MIN(N$3,$D$2-1)))))</f>
        <v/>
      </c>
      <c r="O63" s="123">
        <f>IF(OR($C63="",$B$2="",$D$2=0),0,IF(O$3&lt;0,0,N(INDEX('CURVA PREVISION'!$A$1:$KZ$3000,$C63,11+3*MIN(O$3,$D$2-1)))))</f>
        <v/>
      </c>
      <c r="P63" s="123">
        <f>IF(OR($C63="",$B$2="",$D$2=0),0,IF(P$3&lt;0,0,N(INDEX('CURVA PREVISION'!$A$1:$KZ$3000,$C63,11+3*MIN(P$3,$D$2-1)))))</f>
        <v/>
      </c>
      <c r="Q63" s="123">
        <f>IF(OR($C63="",$B$2="",$D$2=0),0,IF(Q$3&lt;0,0,N(INDEX('CURVA PREVISION'!$A$1:$KZ$3000,$C63,11+3*MIN(Q$3,$D$2-1)))))</f>
        <v/>
      </c>
      <c r="R63" s="123">
        <f>IF(OR($C63="",$B$2="",$D$2=0),0,IF(R$3&lt;0,0,N(INDEX('CURVA PREVISION'!$A$1:$KZ$3000,$C63,11+3*MIN(R$3,$D$2-1)))))</f>
        <v/>
      </c>
      <c r="S63" s="123">
        <f>IF(OR($C63="",$B$2="",$D$2=0),0,IF(S$3&lt;0,0,N(INDEX('CURVA PREVISION'!$A$1:$KZ$3000,$C63,11+3*MIN(S$3,$D$2-1)))))</f>
        <v/>
      </c>
      <c r="T63" s="123">
        <f>IF(OR($C63="",$B$2="",$D$2=0),0,IF(T$3&lt;0,0,N(INDEX('CURVA PREVISION'!$A$1:$KZ$3000,$C63,11+3*MIN(T$3,$D$2-1)))))</f>
        <v/>
      </c>
      <c r="U63" s="123">
        <f>IF(OR($C63="",$B$2="",$D$2=0),0,IF(U$3&lt;0,0,N(INDEX('CURVA PREVISION'!$A$1:$KZ$3000,$C63,11+3*MIN(U$3,$D$2-1)))))</f>
        <v/>
      </c>
      <c r="V63" s="123">
        <f>IF(OR($C63="",$B$2="",$D$2=0),0,IF(V$3&lt;0,0,N(INDEX('CURVA PREVISION'!$A$1:$KZ$3000,$C63,11+3*MIN(V$3,$D$2-1)))))</f>
        <v/>
      </c>
      <c r="W63" s="123">
        <f>IF(OR($C63="",$B$2="",$D$2=0),0,IF(W$3&lt;0,0,N(INDEX('CURVA PREVISION'!$A$1:$KZ$3000,$C63,11+3*MIN(W$3,$D$2-1)))))</f>
        <v/>
      </c>
      <c r="X63" s="123">
        <f>IF(OR($C63="",$B$2="",$D$2=0),0,IF(X$3&lt;0,0,N(INDEX('CURVA PREVISION'!$A$1:$KZ$3000,$C63,11+3*MIN(X$3,$D$2-1)))))</f>
        <v/>
      </c>
      <c r="Y63" s="123">
        <f>IF(OR($C63="",$B$2="",$D$2=0),0,IF(Y$3&lt;0,0,N(INDEX('CURVA PREVISION'!$A$1:$KZ$3000,$C63,11+3*MIN(Y$3,$D$2-1)))))</f>
        <v/>
      </c>
      <c r="Z63" s="123">
        <f>IF(OR($C63="",$B$2="",$D$2=0),0,IF(Z$3&lt;0,0,N(INDEX('CURVA PREVISION'!$A$1:$KZ$3000,$C63,11+3*MIN(Z$3,$D$2-1)))))</f>
        <v/>
      </c>
      <c r="AA63" s="123">
        <f>IF(OR($C63="",$B$2="",$D$2=0),0,IF(AA$3&lt;0,0,N(INDEX('CURVA PREVISION'!$A$1:$KZ$3000,$C63,11+3*MIN(AA$3,$D$2-1)))))</f>
        <v/>
      </c>
      <c r="AB63" s="123">
        <f>IF(OR($C63="",$B$2="",$D$2=0),0,IF(AB$3&lt;0,0,N(INDEX('CURVA PREVISION'!$A$1:$KZ$3000,$C63,11+3*MIN(AB$3,$D$2-1)))))</f>
        <v/>
      </c>
      <c r="AC63" s="123">
        <f>IF(OR($C63="",$B$2="",$D$2=0),0,IF(AC$3&lt;0,0,N(INDEX('CURVA PREVISION'!$A$1:$KZ$3000,$C63,11+3*MIN(AC$3,$D$2-1)))))</f>
        <v/>
      </c>
      <c r="AD63" s="123">
        <f>IF(OR($C63="",$B$2="",$D$2=0),0,IF(AD$3&lt;0,0,N(INDEX('CURVA PREVISION'!$A$1:$KZ$3000,$C63,11+3*MIN(AD$3,$D$2-1)))))</f>
        <v/>
      </c>
      <c r="AE63" s="123">
        <f>IF(OR($C63="",$B$2="",$D$2=0),0,IF(AE$3&lt;0,0,N(INDEX('CURVA PREVISION'!$A$1:$KZ$3000,$C63,11+3*MIN(AE$3,$D$2-1)))))</f>
        <v/>
      </c>
      <c r="AF63" s="123">
        <f>IF(OR($C63="",$B$2="",$D$2=0),0,IF(AF$3&lt;0,0,N(INDEX('CURVA PREVISION'!$A$1:$KZ$3000,$C63,11+3*MIN(AF$3,$D$2-1)))))</f>
        <v/>
      </c>
      <c r="AG63" s="123">
        <f>IF(OR($C63="",$B$2="",$D$2=0),0,IF(AG$3&lt;0,0,N(INDEX('CURVA PREVISION'!$A$1:$KZ$3000,$C63,11+3*MIN(AG$3,$D$2-1)))))</f>
        <v/>
      </c>
      <c r="AH63" s="123">
        <f>IF(OR($C63="",$B$2="",$D$2=0),0,IF(AH$3&lt;0,0,N(INDEX('CURVA PREVISION'!$A$1:$KZ$3000,$C63,11+3*MIN(AH$3,$D$2-1)))))</f>
        <v/>
      </c>
      <c r="AI63" s="123">
        <f>IF(OR($C63="",$B$2="",$D$2=0),0,IF(AI$3&lt;0,0,N(INDEX('CURVA PREVISION'!$A$1:$KZ$3000,$C63,11+3*MIN(AI$3,$D$2-1)))))</f>
        <v/>
      </c>
      <c r="AJ63" s="123">
        <f>IF(OR($C63="",$B$2="",$D$2=0),0,IF(AJ$3&lt;0,0,N(INDEX('CURVA PREVISION'!$A$1:$KZ$3000,$C63,11+3*MIN(AJ$3,$D$2-1)))))</f>
        <v/>
      </c>
      <c r="AK63" s="123">
        <f>IF(OR($C63="",$B$2="",$D$2=0),0,IF(AK$3&lt;0,0,N(INDEX('CURVA PREVISION'!$A$1:$KZ$3000,$C63,11+3*MIN(AK$3,$D$2-1)))))</f>
        <v/>
      </c>
      <c r="AL63" s="123">
        <f>IF(OR($C63="",$B$2="",$D$2=0),0,IF(AL$3&lt;0,0,N(INDEX('CURVA PREVISION'!$A$1:$KZ$3000,$C63,11+3*MIN(AL$3,$D$2-1)))))</f>
        <v/>
      </c>
      <c r="AM63" s="123">
        <f>IF(OR($C63="",$B$2="",$D$2=0),0,IF(AM$3&lt;0,0,N(INDEX('CURVA PREVISION'!$A$1:$KZ$3000,$C63,11+3*MIN(AM$3,$D$2-1)))))</f>
        <v/>
      </c>
      <c r="AN63" s="123">
        <f>IF(OR($C63="",$B$2="",$D$2=0),0,IF(AN$3&lt;0,0,N(INDEX('CURVA PREVISION'!$A$1:$KZ$3000,$C63,11+3*MIN(AN$3,$D$2-1)))))</f>
        <v/>
      </c>
      <c r="AO63" s="123">
        <f>IF(OR($C63="",$B$2="",$D$2=0),0,IF(AO$3&lt;0,0,N(INDEX('CURVA PREVISION'!$A$1:$KZ$3000,$C63,11+3*MIN(AO$3,$D$2-1)))))</f>
        <v/>
      </c>
      <c r="AP63" s="123">
        <f>IF(OR($C63="",$B$2="",$D$2=0),0,IF(AP$3&lt;0,0,N(INDEX('CURVA PREVISION'!$A$1:$KZ$3000,$C63,11+3*MIN(AP$3,$D$2-1)))))</f>
        <v/>
      </c>
      <c r="AQ63" s="123">
        <f>IF(OR($C63="",$B$2="",$D$2=0),0,IF(AQ$3&lt;0,0,N(INDEX('CURVA PREVISION'!$A$1:$KZ$3000,$C63,11+3*MIN(AQ$3,$D$2-1)))))</f>
        <v/>
      </c>
      <c r="AR63" s="123">
        <f>IF(OR($C63="",$B$2="",$D$2=0),0,IF(AR$3&lt;0,0,N(INDEX('CURVA PREVISION'!$A$1:$KZ$3000,$C63,11+3*MIN(AR$3,$D$2-1)))))</f>
        <v/>
      </c>
      <c r="AS63" s="123">
        <f>IF(OR($C63="",$B$2="",$D$2=0),0,IF(AS$3&lt;0,0,N(INDEX('CURVA PREVISION'!$A$1:$KZ$3000,$C63,11+3*MIN(AS$3,$D$2-1)))))</f>
        <v/>
      </c>
      <c r="AT63" s="123">
        <f>IF(OR($C63="",$B$2="",$D$2=0),0,IF(AT$3&lt;0,0,N(INDEX('CURVA PREVISION'!$A$1:$KZ$3000,$C63,11+3*MIN(AT$3,$D$2-1)))))</f>
        <v/>
      </c>
      <c r="AU63" s="123">
        <f>IF(OR($C63="",$B$2="",$D$2=0),0,IF(AU$3&lt;0,0,N(INDEX('CURVA PREVISION'!$A$1:$KZ$3000,$C63,11+3*MIN(AU$3,$D$2-1)))))</f>
        <v/>
      </c>
      <c r="AV63" s="123">
        <f>IF(OR($C63="",$B$2="",$D$2=0),0,IF(AV$3&lt;0,0,N(INDEX('CURVA PREVISION'!$A$1:$KZ$3000,$C63,11+3*MIN(AV$3,$D$2-1)))))</f>
        <v/>
      </c>
      <c r="AW63" s="123">
        <f>IF(OR($C63="",$B$2="",$D$2=0),0,IF(AW$3&lt;0,0,N(INDEX('CURVA PREVISION'!$A$1:$KZ$3000,$C63,11+3*MIN(AW$3,$D$2-1)))))</f>
        <v/>
      </c>
      <c r="AX63" s="123">
        <f>IF(OR($C63="",$B$2="",$D$2=0),0,IF(AX$3&lt;0,0,N(INDEX('CURVA PREVISION'!$A$1:$KZ$3000,$C63,11+3*MIN(AX$3,$D$2-1)))))</f>
        <v/>
      </c>
      <c r="AY63" s="123">
        <f>IF(OR($C63="",$B$2="",$D$2=0),0,IF(AY$3&lt;0,0,N(INDEX('CURVA PREVISION'!$A$1:$KZ$3000,$C63,11+3*MIN(AY$3,$D$2-1)))))</f>
        <v/>
      </c>
      <c r="AZ63" s="123">
        <f>IF(OR($C63="",$B$2="",$D$2=0),0,IF(AZ$3&lt;0,0,N(INDEX('CURVA PREVISION'!$A$1:$KZ$3000,$C63,11+3*MIN(AZ$3,$D$2-1)))))</f>
        <v/>
      </c>
      <c r="BA63" s="123">
        <f>IF(OR($C63="",$B$2="",$D$2=0),0,IF(BA$3&lt;0,0,N(INDEX('CURVA PREVISION'!$A$1:$KZ$3000,$C63,11+3*MIN(BA$3,$D$2-1)))))</f>
        <v/>
      </c>
      <c r="BB63" s="123">
        <f>IF(OR($C63="",$B$2="",$D$2=0),0,IF(BB$3&lt;0,0,N(INDEX('CURVA PREVISION'!$A$1:$KZ$3000,$C63,11+3*MIN(BB$3,$D$2-1)))))</f>
        <v/>
      </c>
      <c r="BC63" s="123">
        <f>IF(OR($C63="",$B$2="",$D$2=0),0,IF(BC$3&lt;0,0,N(INDEX('CURVA PREVISION'!$A$1:$KZ$3000,$C63,11+3*MIN(BC$3,$D$2-1)))))</f>
        <v/>
      </c>
      <c r="BD63" s="123">
        <f>IF(OR($C63="",$B$2="",$D$2=0),0,IF(BD$3&lt;0,0,N(INDEX('CURVA PREVISION'!$A$1:$KZ$3000,$C63,11+3*MIN(BD$3,$D$2-1)))))</f>
        <v/>
      </c>
      <c r="BE63" s="123">
        <f>IF(OR($C63="",$B$2="",$D$2=0),0,IF(BE$3&lt;0,0,N(INDEX('CURVA PREVISION'!$A$1:$KZ$3000,$C63,11+3*MIN(BE$3,$D$2-1)))))</f>
        <v/>
      </c>
      <c r="BF63" s="123">
        <f>IF(OR($C63="",$B$2="",$D$2=0),0,IF(BF$3&lt;0,0,N(INDEX('CURVA PREVISION'!$A$1:$KZ$3000,$C63,11+3*MIN(BF$3,$D$2-1)))))</f>
        <v/>
      </c>
      <c r="BG63" s="123">
        <f>IF(OR($C63="",$B$2="",$D$2=0),0,IF(BG$3&lt;0,0,N(INDEX('CURVA PREVISION'!$A$1:$KZ$3000,$C63,11+3*MIN(BG$3,$D$2-1)))))</f>
        <v/>
      </c>
      <c r="BH63" s="123">
        <f>IF(OR($C63="",$B$2="",$D$2=0),0,IF(BH$3&lt;0,0,N(INDEX('CURVA PREVISION'!$A$1:$KZ$3000,$C63,11+3*MIN(BH$3,$D$2-1)))))</f>
        <v/>
      </c>
      <c r="BI63" s="123">
        <f>IF(OR($C63="",$B$2="",$D$2=0),0,IF(BI$3&lt;0,0,N(INDEX('CURVA PREVISION'!$A$1:$KZ$3000,$C63,11+3*MIN(BI$3,$D$2-1)))))</f>
        <v/>
      </c>
      <c r="BJ63" s="123">
        <f>IF(OR($C63="",$B$2="",$D$2=0),0,IF(BJ$3&lt;0,0,N(INDEX('CURVA PREVISION'!$A$1:$KZ$3000,$C63,11+3*MIN(BJ$3,$D$2-1)))))</f>
        <v/>
      </c>
      <c r="BK63" s="123">
        <f>IF(OR($C63="",$B$2="",$D$2=0),0,IF(BK$3&lt;0,0,N(INDEX('CURVA PREVISION'!$A$1:$KZ$3000,$C63,11+3*MIN(BK$3,$D$2-1)))))</f>
        <v/>
      </c>
      <c r="BL63" s="123">
        <f>IF(OR($C63="",$B$2="",$D$2=0),0,IF(BL$3&lt;0,0,N(INDEX('CURVA PREVISION'!$A$1:$KZ$3000,$C63,11+3*MIN(BL$3,$D$2-1)))))</f>
        <v/>
      </c>
      <c r="BM63" s="123">
        <f>IF(OR($C63="",$B$2="",$D$2=0),0,IF(BM$3&lt;0,0,N(INDEX('CURVA PREVISION'!$A$1:$KZ$3000,$C63,11+3*MIN(BM$3,$D$2-1)))))</f>
        <v/>
      </c>
      <c r="BN63" s="123">
        <f>IF(OR($C63="",$B$2="",$D$2=0),0,IF(BN$3&lt;0,0,N(INDEX('CURVA PREVISION'!$A$1:$KZ$3000,$C63,11+3*MIN(BN$3,$D$2-1)))))</f>
        <v/>
      </c>
      <c r="BO63" s="123">
        <f>IF(OR($C63="",$B$2="",$D$2=0),0,IF(BO$3&lt;0,0,N(INDEX('CURVA PREVISION'!$A$1:$KZ$3000,$C63,11+3*MIN(BO$3,$D$2-1)))))</f>
        <v/>
      </c>
      <c r="BP63" s="123">
        <f>IF(OR($C63="",$B$2="",$D$2=0),0,IF(BP$3&lt;0,0,N(INDEX('CURVA PREVISION'!$A$1:$KZ$3000,$C63,11+3*MIN(BP$3,$D$2-1)))))</f>
        <v/>
      </c>
      <c r="BQ63" s="123">
        <f>IF(OR($C63="",$B$2="",$D$2=0),0,IF(BQ$3&lt;0,0,N(INDEX('CURVA PREVISION'!$A$1:$KZ$3000,$C63,11+3*MIN(BQ$3,$D$2-1)))))</f>
        <v/>
      </c>
      <c r="BR63" s="123">
        <f>IF(OR($C63="",$B$2="",$D$2=0),0,IF(BR$3&lt;0,0,N(INDEX('CURVA PREVISION'!$A$1:$KZ$3000,$C63,11+3*MIN(BR$3,$D$2-1)))))</f>
        <v/>
      </c>
      <c r="BS63" s="123">
        <f>IF(OR($C63="",$B$2="",$D$2=0),0,IF(BS$3&lt;0,0,N(INDEX('CURVA PREVISION'!$A$1:$KZ$3000,$C63,11+3*MIN(BS$3,$D$2-1)))))</f>
        <v/>
      </c>
      <c r="BT63" s="123">
        <f>IF(OR($C63="",$B$2="",$D$2=0),0,IF(BT$3&lt;0,0,N(INDEX('CURVA PREVISION'!$A$1:$KZ$3000,$C63,11+3*MIN(BT$3,$D$2-1)))))</f>
        <v/>
      </c>
      <c r="BU63" s="123">
        <f>IF(OR($C63="",$B$2="",$D$2=0),0,IF(BU$3&lt;0,0,N(INDEX('CURVA PREVISION'!$A$1:$KZ$3000,$C63,11+3*MIN(BU$3,$D$2-1)))))</f>
        <v/>
      </c>
      <c r="BV63" s="123">
        <f>IF(OR($C63="",$B$2="",$D$2=0),0,IF(BV$3&lt;0,0,N(INDEX('CURVA PREVISION'!$A$1:$KZ$3000,$C63,11+3*MIN(BV$3,$D$2-1)))))</f>
        <v/>
      </c>
      <c r="BW63" s="123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70">
        <f>IFERROR(MATCH(A64,'CURVA PREVISION'!$B$1:$B$3000,0),"")</f>
        <v/>
      </c>
      <c r="D64" s="123">
        <f>IF(OR($C64="",$B$2="",$D$2=0),0,IF(D$3&lt;0,0,N(INDEX('CURVA PREVISION'!$A$1:$KZ$3000,$C64,11+3*MIN(D$3,$D$2-1)))))</f>
        <v/>
      </c>
      <c r="E64" s="123">
        <f>IF(OR($C64="",$B$2="",$D$2=0),0,IF(E$3&lt;0,0,N(INDEX('CURVA PREVISION'!$A$1:$KZ$3000,$C64,11+3*MIN(E$3,$D$2-1)))))</f>
        <v/>
      </c>
      <c r="F64" s="123">
        <f>IF(OR($C64="",$B$2="",$D$2=0),0,IF(F$3&lt;0,0,N(INDEX('CURVA PREVISION'!$A$1:$KZ$3000,$C64,11+3*MIN(F$3,$D$2-1)))))</f>
        <v/>
      </c>
      <c r="G64" s="123">
        <f>IF(OR($C64="",$B$2="",$D$2=0),0,IF(G$3&lt;0,0,N(INDEX('CURVA PREVISION'!$A$1:$KZ$3000,$C64,11+3*MIN(G$3,$D$2-1)))))</f>
        <v/>
      </c>
      <c r="H64" s="123">
        <f>IF(OR($C64="",$B$2="",$D$2=0),0,IF(H$3&lt;0,0,N(INDEX('CURVA PREVISION'!$A$1:$KZ$3000,$C64,11+3*MIN(H$3,$D$2-1)))))</f>
        <v/>
      </c>
      <c r="I64" s="123">
        <f>IF(OR($C64="",$B$2="",$D$2=0),0,IF(I$3&lt;0,0,N(INDEX('CURVA PREVISION'!$A$1:$KZ$3000,$C64,11+3*MIN(I$3,$D$2-1)))))</f>
        <v/>
      </c>
      <c r="J64" s="123">
        <f>IF(OR($C64="",$B$2="",$D$2=0),0,IF(J$3&lt;0,0,N(INDEX('CURVA PREVISION'!$A$1:$KZ$3000,$C64,11+3*MIN(J$3,$D$2-1)))))</f>
        <v/>
      </c>
      <c r="K64" s="123">
        <f>IF(OR($C64="",$B$2="",$D$2=0),0,IF(K$3&lt;0,0,N(INDEX('CURVA PREVISION'!$A$1:$KZ$3000,$C64,11+3*MIN(K$3,$D$2-1)))))</f>
        <v/>
      </c>
      <c r="L64" s="123">
        <f>IF(OR($C64="",$B$2="",$D$2=0),0,IF(L$3&lt;0,0,N(INDEX('CURVA PREVISION'!$A$1:$KZ$3000,$C64,11+3*MIN(L$3,$D$2-1)))))</f>
        <v/>
      </c>
      <c r="M64" s="123">
        <f>IF(OR($C64="",$B$2="",$D$2=0),0,IF(M$3&lt;0,0,N(INDEX('CURVA PREVISION'!$A$1:$KZ$3000,$C64,11+3*MIN(M$3,$D$2-1)))))</f>
        <v/>
      </c>
      <c r="N64" s="123">
        <f>IF(OR($C64="",$B$2="",$D$2=0),0,IF(N$3&lt;0,0,N(INDEX('CURVA PREVISION'!$A$1:$KZ$3000,$C64,11+3*MIN(N$3,$D$2-1)))))</f>
        <v/>
      </c>
      <c r="O64" s="123">
        <f>IF(OR($C64="",$B$2="",$D$2=0),0,IF(O$3&lt;0,0,N(INDEX('CURVA PREVISION'!$A$1:$KZ$3000,$C64,11+3*MIN(O$3,$D$2-1)))))</f>
        <v/>
      </c>
      <c r="P64" s="123">
        <f>IF(OR($C64="",$B$2="",$D$2=0),0,IF(P$3&lt;0,0,N(INDEX('CURVA PREVISION'!$A$1:$KZ$3000,$C64,11+3*MIN(P$3,$D$2-1)))))</f>
        <v/>
      </c>
      <c r="Q64" s="123">
        <f>IF(OR($C64="",$B$2="",$D$2=0),0,IF(Q$3&lt;0,0,N(INDEX('CURVA PREVISION'!$A$1:$KZ$3000,$C64,11+3*MIN(Q$3,$D$2-1)))))</f>
        <v/>
      </c>
      <c r="R64" s="123">
        <f>IF(OR($C64="",$B$2="",$D$2=0),0,IF(R$3&lt;0,0,N(INDEX('CURVA PREVISION'!$A$1:$KZ$3000,$C64,11+3*MIN(R$3,$D$2-1)))))</f>
        <v/>
      </c>
      <c r="S64" s="123">
        <f>IF(OR($C64="",$B$2="",$D$2=0),0,IF(S$3&lt;0,0,N(INDEX('CURVA PREVISION'!$A$1:$KZ$3000,$C64,11+3*MIN(S$3,$D$2-1)))))</f>
        <v/>
      </c>
      <c r="T64" s="123">
        <f>IF(OR($C64="",$B$2="",$D$2=0),0,IF(T$3&lt;0,0,N(INDEX('CURVA PREVISION'!$A$1:$KZ$3000,$C64,11+3*MIN(T$3,$D$2-1)))))</f>
        <v/>
      </c>
      <c r="U64" s="123">
        <f>IF(OR($C64="",$B$2="",$D$2=0),0,IF(U$3&lt;0,0,N(INDEX('CURVA PREVISION'!$A$1:$KZ$3000,$C64,11+3*MIN(U$3,$D$2-1)))))</f>
        <v/>
      </c>
      <c r="V64" s="123">
        <f>IF(OR($C64="",$B$2="",$D$2=0),0,IF(V$3&lt;0,0,N(INDEX('CURVA PREVISION'!$A$1:$KZ$3000,$C64,11+3*MIN(V$3,$D$2-1)))))</f>
        <v/>
      </c>
      <c r="W64" s="123">
        <f>IF(OR($C64="",$B$2="",$D$2=0),0,IF(W$3&lt;0,0,N(INDEX('CURVA PREVISION'!$A$1:$KZ$3000,$C64,11+3*MIN(W$3,$D$2-1)))))</f>
        <v/>
      </c>
      <c r="X64" s="123">
        <f>IF(OR($C64="",$B$2="",$D$2=0),0,IF(X$3&lt;0,0,N(INDEX('CURVA PREVISION'!$A$1:$KZ$3000,$C64,11+3*MIN(X$3,$D$2-1)))))</f>
        <v/>
      </c>
      <c r="Y64" s="123">
        <f>IF(OR($C64="",$B$2="",$D$2=0),0,IF(Y$3&lt;0,0,N(INDEX('CURVA PREVISION'!$A$1:$KZ$3000,$C64,11+3*MIN(Y$3,$D$2-1)))))</f>
        <v/>
      </c>
      <c r="Z64" s="123">
        <f>IF(OR($C64="",$B$2="",$D$2=0),0,IF(Z$3&lt;0,0,N(INDEX('CURVA PREVISION'!$A$1:$KZ$3000,$C64,11+3*MIN(Z$3,$D$2-1)))))</f>
        <v/>
      </c>
      <c r="AA64" s="123">
        <f>IF(OR($C64="",$B$2="",$D$2=0),0,IF(AA$3&lt;0,0,N(INDEX('CURVA PREVISION'!$A$1:$KZ$3000,$C64,11+3*MIN(AA$3,$D$2-1)))))</f>
        <v/>
      </c>
      <c r="AB64" s="123">
        <f>IF(OR($C64="",$B$2="",$D$2=0),0,IF(AB$3&lt;0,0,N(INDEX('CURVA PREVISION'!$A$1:$KZ$3000,$C64,11+3*MIN(AB$3,$D$2-1)))))</f>
        <v/>
      </c>
      <c r="AC64" s="123">
        <f>IF(OR($C64="",$B$2="",$D$2=0),0,IF(AC$3&lt;0,0,N(INDEX('CURVA PREVISION'!$A$1:$KZ$3000,$C64,11+3*MIN(AC$3,$D$2-1)))))</f>
        <v/>
      </c>
      <c r="AD64" s="123">
        <f>IF(OR($C64="",$B$2="",$D$2=0),0,IF(AD$3&lt;0,0,N(INDEX('CURVA PREVISION'!$A$1:$KZ$3000,$C64,11+3*MIN(AD$3,$D$2-1)))))</f>
        <v/>
      </c>
      <c r="AE64" s="123">
        <f>IF(OR($C64="",$B$2="",$D$2=0),0,IF(AE$3&lt;0,0,N(INDEX('CURVA PREVISION'!$A$1:$KZ$3000,$C64,11+3*MIN(AE$3,$D$2-1)))))</f>
        <v/>
      </c>
      <c r="AF64" s="123">
        <f>IF(OR($C64="",$B$2="",$D$2=0),0,IF(AF$3&lt;0,0,N(INDEX('CURVA PREVISION'!$A$1:$KZ$3000,$C64,11+3*MIN(AF$3,$D$2-1)))))</f>
        <v/>
      </c>
      <c r="AG64" s="123">
        <f>IF(OR($C64="",$B$2="",$D$2=0),0,IF(AG$3&lt;0,0,N(INDEX('CURVA PREVISION'!$A$1:$KZ$3000,$C64,11+3*MIN(AG$3,$D$2-1)))))</f>
        <v/>
      </c>
      <c r="AH64" s="123">
        <f>IF(OR($C64="",$B$2="",$D$2=0),0,IF(AH$3&lt;0,0,N(INDEX('CURVA PREVISION'!$A$1:$KZ$3000,$C64,11+3*MIN(AH$3,$D$2-1)))))</f>
        <v/>
      </c>
      <c r="AI64" s="123">
        <f>IF(OR($C64="",$B$2="",$D$2=0),0,IF(AI$3&lt;0,0,N(INDEX('CURVA PREVISION'!$A$1:$KZ$3000,$C64,11+3*MIN(AI$3,$D$2-1)))))</f>
        <v/>
      </c>
      <c r="AJ64" s="123">
        <f>IF(OR($C64="",$B$2="",$D$2=0),0,IF(AJ$3&lt;0,0,N(INDEX('CURVA PREVISION'!$A$1:$KZ$3000,$C64,11+3*MIN(AJ$3,$D$2-1)))))</f>
        <v/>
      </c>
      <c r="AK64" s="123">
        <f>IF(OR($C64="",$B$2="",$D$2=0),0,IF(AK$3&lt;0,0,N(INDEX('CURVA PREVISION'!$A$1:$KZ$3000,$C64,11+3*MIN(AK$3,$D$2-1)))))</f>
        <v/>
      </c>
      <c r="AL64" s="123">
        <f>IF(OR($C64="",$B$2="",$D$2=0),0,IF(AL$3&lt;0,0,N(INDEX('CURVA PREVISION'!$A$1:$KZ$3000,$C64,11+3*MIN(AL$3,$D$2-1)))))</f>
        <v/>
      </c>
      <c r="AM64" s="123">
        <f>IF(OR($C64="",$B$2="",$D$2=0),0,IF(AM$3&lt;0,0,N(INDEX('CURVA PREVISION'!$A$1:$KZ$3000,$C64,11+3*MIN(AM$3,$D$2-1)))))</f>
        <v/>
      </c>
      <c r="AN64" s="123">
        <f>IF(OR($C64="",$B$2="",$D$2=0),0,IF(AN$3&lt;0,0,N(INDEX('CURVA PREVISION'!$A$1:$KZ$3000,$C64,11+3*MIN(AN$3,$D$2-1)))))</f>
        <v/>
      </c>
      <c r="AO64" s="123">
        <f>IF(OR($C64="",$B$2="",$D$2=0),0,IF(AO$3&lt;0,0,N(INDEX('CURVA PREVISION'!$A$1:$KZ$3000,$C64,11+3*MIN(AO$3,$D$2-1)))))</f>
        <v/>
      </c>
      <c r="AP64" s="123">
        <f>IF(OR($C64="",$B$2="",$D$2=0),0,IF(AP$3&lt;0,0,N(INDEX('CURVA PREVISION'!$A$1:$KZ$3000,$C64,11+3*MIN(AP$3,$D$2-1)))))</f>
        <v/>
      </c>
      <c r="AQ64" s="123">
        <f>IF(OR($C64="",$B$2="",$D$2=0),0,IF(AQ$3&lt;0,0,N(INDEX('CURVA PREVISION'!$A$1:$KZ$3000,$C64,11+3*MIN(AQ$3,$D$2-1)))))</f>
        <v/>
      </c>
      <c r="AR64" s="123">
        <f>IF(OR($C64="",$B$2="",$D$2=0),0,IF(AR$3&lt;0,0,N(INDEX('CURVA PREVISION'!$A$1:$KZ$3000,$C64,11+3*MIN(AR$3,$D$2-1)))))</f>
        <v/>
      </c>
      <c r="AS64" s="123">
        <f>IF(OR($C64="",$B$2="",$D$2=0),0,IF(AS$3&lt;0,0,N(INDEX('CURVA PREVISION'!$A$1:$KZ$3000,$C64,11+3*MIN(AS$3,$D$2-1)))))</f>
        <v/>
      </c>
      <c r="AT64" s="123">
        <f>IF(OR($C64="",$B$2="",$D$2=0),0,IF(AT$3&lt;0,0,N(INDEX('CURVA PREVISION'!$A$1:$KZ$3000,$C64,11+3*MIN(AT$3,$D$2-1)))))</f>
        <v/>
      </c>
      <c r="AU64" s="123">
        <f>IF(OR($C64="",$B$2="",$D$2=0),0,IF(AU$3&lt;0,0,N(INDEX('CURVA PREVISION'!$A$1:$KZ$3000,$C64,11+3*MIN(AU$3,$D$2-1)))))</f>
        <v/>
      </c>
      <c r="AV64" s="123">
        <f>IF(OR($C64="",$B$2="",$D$2=0),0,IF(AV$3&lt;0,0,N(INDEX('CURVA PREVISION'!$A$1:$KZ$3000,$C64,11+3*MIN(AV$3,$D$2-1)))))</f>
        <v/>
      </c>
      <c r="AW64" s="123">
        <f>IF(OR($C64="",$B$2="",$D$2=0),0,IF(AW$3&lt;0,0,N(INDEX('CURVA PREVISION'!$A$1:$KZ$3000,$C64,11+3*MIN(AW$3,$D$2-1)))))</f>
        <v/>
      </c>
      <c r="AX64" s="123">
        <f>IF(OR($C64="",$B$2="",$D$2=0),0,IF(AX$3&lt;0,0,N(INDEX('CURVA PREVISION'!$A$1:$KZ$3000,$C64,11+3*MIN(AX$3,$D$2-1)))))</f>
        <v/>
      </c>
      <c r="AY64" s="123">
        <f>IF(OR($C64="",$B$2="",$D$2=0),0,IF(AY$3&lt;0,0,N(INDEX('CURVA PREVISION'!$A$1:$KZ$3000,$C64,11+3*MIN(AY$3,$D$2-1)))))</f>
        <v/>
      </c>
      <c r="AZ64" s="123">
        <f>IF(OR($C64="",$B$2="",$D$2=0),0,IF(AZ$3&lt;0,0,N(INDEX('CURVA PREVISION'!$A$1:$KZ$3000,$C64,11+3*MIN(AZ$3,$D$2-1)))))</f>
        <v/>
      </c>
      <c r="BA64" s="123">
        <f>IF(OR($C64="",$B$2="",$D$2=0),0,IF(BA$3&lt;0,0,N(INDEX('CURVA PREVISION'!$A$1:$KZ$3000,$C64,11+3*MIN(BA$3,$D$2-1)))))</f>
        <v/>
      </c>
      <c r="BB64" s="123">
        <f>IF(OR($C64="",$B$2="",$D$2=0),0,IF(BB$3&lt;0,0,N(INDEX('CURVA PREVISION'!$A$1:$KZ$3000,$C64,11+3*MIN(BB$3,$D$2-1)))))</f>
        <v/>
      </c>
      <c r="BC64" s="123">
        <f>IF(OR($C64="",$B$2="",$D$2=0),0,IF(BC$3&lt;0,0,N(INDEX('CURVA PREVISION'!$A$1:$KZ$3000,$C64,11+3*MIN(BC$3,$D$2-1)))))</f>
        <v/>
      </c>
      <c r="BD64" s="123">
        <f>IF(OR($C64="",$B$2="",$D$2=0),0,IF(BD$3&lt;0,0,N(INDEX('CURVA PREVISION'!$A$1:$KZ$3000,$C64,11+3*MIN(BD$3,$D$2-1)))))</f>
        <v/>
      </c>
      <c r="BE64" s="123">
        <f>IF(OR($C64="",$B$2="",$D$2=0),0,IF(BE$3&lt;0,0,N(INDEX('CURVA PREVISION'!$A$1:$KZ$3000,$C64,11+3*MIN(BE$3,$D$2-1)))))</f>
        <v/>
      </c>
      <c r="BF64" s="123">
        <f>IF(OR($C64="",$B$2="",$D$2=0),0,IF(BF$3&lt;0,0,N(INDEX('CURVA PREVISION'!$A$1:$KZ$3000,$C64,11+3*MIN(BF$3,$D$2-1)))))</f>
        <v/>
      </c>
      <c r="BG64" s="123">
        <f>IF(OR($C64="",$B$2="",$D$2=0),0,IF(BG$3&lt;0,0,N(INDEX('CURVA PREVISION'!$A$1:$KZ$3000,$C64,11+3*MIN(BG$3,$D$2-1)))))</f>
        <v/>
      </c>
      <c r="BH64" s="123">
        <f>IF(OR($C64="",$B$2="",$D$2=0),0,IF(BH$3&lt;0,0,N(INDEX('CURVA PREVISION'!$A$1:$KZ$3000,$C64,11+3*MIN(BH$3,$D$2-1)))))</f>
        <v/>
      </c>
      <c r="BI64" s="123">
        <f>IF(OR($C64="",$B$2="",$D$2=0),0,IF(BI$3&lt;0,0,N(INDEX('CURVA PREVISION'!$A$1:$KZ$3000,$C64,11+3*MIN(BI$3,$D$2-1)))))</f>
        <v/>
      </c>
      <c r="BJ64" s="123">
        <f>IF(OR($C64="",$B$2="",$D$2=0),0,IF(BJ$3&lt;0,0,N(INDEX('CURVA PREVISION'!$A$1:$KZ$3000,$C64,11+3*MIN(BJ$3,$D$2-1)))))</f>
        <v/>
      </c>
      <c r="BK64" s="123">
        <f>IF(OR($C64="",$B$2="",$D$2=0),0,IF(BK$3&lt;0,0,N(INDEX('CURVA PREVISION'!$A$1:$KZ$3000,$C64,11+3*MIN(BK$3,$D$2-1)))))</f>
        <v/>
      </c>
      <c r="BL64" s="123">
        <f>IF(OR($C64="",$B$2="",$D$2=0),0,IF(BL$3&lt;0,0,N(INDEX('CURVA PREVISION'!$A$1:$KZ$3000,$C64,11+3*MIN(BL$3,$D$2-1)))))</f>
        <v/>
      </c>
      <c r="BM64" s="123">
        <f>IF(OR($C64="",$B$2="",$D$2=0),0,IF(BM$3&lt;0,0,N(INDEX('CURVA PREVISION'!$A$1:$KZ$3000,$C64,11+3*MIN(BM$3,$D$2-1)))))</f>
        <v/>
      </c>
      <c r="BN64" s="123">
        <f>IF(OR($C64="",$B$2="",$D$2=0),0,IF(BN$3&lt;0,0,N(INDEX('CURVA PREVISION'!$A$1:$KZ$3000,$C64,11+3*MIN(BN$3,$D$2-1)))))</f>
        <v/>
      </c>
      <c r="BO64" s="123">
        <f>IF(OR($C64="",$B$2="",$D$2=0),0,IF(BO$3&lt;0,0,N(INDEX('CURVA PREVISION'!$A$1:$KZ$3000,$C64,11+3*MIN(BO$3,$D$2-1)))))</f>
        <v/>
      </c>
      <c r="BP64" s="123">
        <f>IF(OR($C64="",$B$2="",$D$2=0),0,IF(BP$3&lt;0,0,N(INDEX('CURVA PREVISION'!$A$1:$KZ$3000,$C64,11+3*MIN(BP$3,$D$2-1)))))</f>
        <v/>
      </c>
      <c r="BQ64" s="123">
        <f>IF(OR($C64="",$B$2="",$D$2=0),0,IF(BQ$3&lt;0,0,N(INDEX('CURVA PREVISION'!$A$1:$KZ$3000,$C64,11+3*MIN(BQ$3,$D$2-1)))))</f>
        <v/>
      </c>
      <c r="BR64" s="123">
        <f>IF(OR($C64="",$B$2="",$D$2=0),0,IF(BR$3&lt;0,0,N(INDEX('CURVA PREVISION'!$A$1:$KZ$3000,$C64,11+3*MIN(BR$3,$D$2-1)))))</f>
        <v/>
      </c>
      <c r="BS64" s="123">
        <f>IF(OR($C64="",$B$2="",$D$2=0),0,IF(BS$3&lt;0,0,N(INDEX('CURVA PREVISION'!$A$1:$KZ$3000,$C64,11+3*MIN(BS$3,$D$2-1)))))</f>
        <v/>
      </c>
      <c r="BT64" s="123">
        <f>IF(OR($C64="",$B$2="",$D$2=0),0,IF(BT$3&lt;0,0,N(INDEX('CURVA PREVISION'!$A$1:$KZ$3000,$C64,11+3*MIN(BT$3,$D$2-1)))))</f>
        <v/>
      </c>
      <c r="BU64" s="123">
        <f>IF(OR($C64="",$B$2="",$D$2=0),0,IF(BU$3&lt;0,0,N(INDEX('CURVA PREVISION'!$A$1:$KZ$3000,$C64,11+3*MIN(BU$3,$D$2-1)))))</f>
        <v/>
      </c>
      <c r="BV64" s="123">
        <f>IF(OR($C64="",$B$2="",$D$2=0),0,IF(BV$3&lt;0,0,N(INDEX('CURVA PREVISION'!$A$1:$KZ$3000,$C64,11+3*MIN(BV$3,$D$2-1)))))</f>
        <v/>
      </c>
      <c r="BW64" s="123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70">
        <f>IFERROR(MATCH(A65,'CURVA PREVISION'!$B$1:$B$3000,0),"")</f>
        <v/>
      </c>
      <c r="D65" s="123">
        <f>IF(OR($C65="",$B$2="",$D$2=0),0,IF(D$3&lt;0,0,N(INDEX('CURVA PREVISION'!$A$1:$KZ$3000,$C65,11+3*MIN(D$3,$D$2-1)))))</f>
        <v/>
      </c>
      <c r="E65" s="123">
        <f>IF(OR($C65="",$B$2="",$D$2=0),0,IF(E$3&lt;0,0,N(INDEX('CURVA PREVISION'!$A$1:$KZ$3000,$C65,11+3*MIN(E$3,$D$2-1)))))</f>
        <v/>
      </c>
      <c r="F65" s="123">
        <f>IF(OR($C65="",$B$2="",$D$2=0),0,IF(F$3&lt;0,0,N(INDEX('CURVA PREVISION'!$A$1:$KZ$3000,$C65,11+3*MIN(F$3,$D$2-1)))))</f>
        <v/>
      </c>
      <c r="G65" s="123">
        <f>IF(OR($C65="",$B$2="",$D$2=0),0,IF(G$3&lt;0,0,N(INDEX('CURVA PREVISION'!$A$1:$KZ$3000,$C65,11+3*MIN(G$3,$D$2-1)))))</f>
        <v/>
      </c>
      <c r="H65" s="123">
        <f>IF(OR($C65="",$B$2="",$D$2=0),0,IF(H$3&lt;0,0,N(INDEX('CURVA PREVISION'!$A$1:$KZ$3000,$C65,11+3*MIN(H$3,$D$2-1)))))</f>
        <v/>
      </c>
      <c r="I65" s="123">
        <f>IF(OR($C65="",$B$2="",$D$2=0),0,IF(I$3&lt;0,0,N(INDEX('CURVA PREVISION'!$A$1:$KZ$3000,$C65,11+3*MIN(I$3,$D$2-1)))))</f>
        <v/>
      </c>
      <c r="J65" s="123">
        <f>IF(OR($C65="",$B$2="",$D$2=0),0,IF(J$3&lt;0,0,N(INDEX('CURVA PREVISION'!$A$1:$KZ$3000,$C65,11+3*MIN(J$3,$D$2-1)))))</f>
        <v/>
      </c>
      <c r="K65" s="123">
        <f>IF(OR($C65="",$B$2="",$D$2=0),0,IF(K$3&lt;0,0,N(INDEX('CURVA PREVISION'!$A$1:$KZ$3000,$C65,11+3*MIN(K$3,$D$2-1)))))</f>
        <v/>
      </c>
      <c r="L65" s="123">
        <f>IF(OR($C65="",$B$2="",$D$2=0),0,IF(L$3&lt;0,0,N(INDEX('CURVA PREVISION'!$A$1:$KZ$3000,$C65,11+3*MIN(L$3,$D$2-1)))))</f>
        <v/>
      </c>
      <c r="M65" s="123">
        <f>IF(OR($C65="",$B$2="",$D$2=0),0,IF(M$3&lt;0,0,N(INDEX('CURVA PREVISION'!$A$1:$KZ$3000,$C65,11+3*MIN(M$3,$D$2-1)))))</f>
        <v/>
      </c>
      <c r="N65" s="123">
        <f>IF(OR($C65="",$B$2="",$D$2=0),0,IF(N$3&lt;0,0,N(INDEX('CURVA PREVISION'!$A$1:$KZ$3000,$C65,11+3*MIN(N$3,$D$2-1)))))</f>
        <v/>
      </c>
      <c r="O65" s="123">
        <f>IF(OR($C65="",$B$2="",$D$2=0),0,IF(O$3&lt;0,0,N(INDEX('CURVA PREVISION'!$A$1:$KZ$3000,$C65,11+3*MIN(O$3,$D$2-1)))))</f>
        <v/>
      </c>
      <c r="P65" s="123">
        <f>IF(OR($C65="",$B$2="",$D$2=0),0,IF(P$3&lt;0,0,N(INDEX('CURVA PREVISION'!$A$1:$KZ$3000,$C65,11+3*MIN(P$3,$D$2-1)))))</f>
        <v/>
      </c>
      <c r="Q65" s="123">
        <f>IF(OR($C65="",$B$2="",$D$2=0),0,IF(Q$3&lt;0,0,N(INDEX('CURVA PREVISION'!$A$1:$KZ$3000,$C65,11+3*MIN(Q$3,$D$2-1)))))</f>
        <v/>
      </c>
      <c r="R65" s="123">
        <f>IF(OR($C65="",$B$2="",$D$2=0),0,IF(R$3&lt;0,0,N(INDEX('CURVA PREVISION'!$A$1:$KZ$3000,$C65,11+3*MIN(R$3,$D$2-1)))))</f>
        <v/>
      </c>
      <c r="S65" s="123">
        <f>IF(OR($C65="",$B$2="",$D$2=0),0,IF(S$3&lt;0,0,N(INDEX('CURVA PREVISION'!$A$1:$KZ$3000,$C65,11+3*MIN(S$3,$D$2-1)))))</f>
        <v/>
      </c>
      <c r="T65" s="123">
        <f>IF(OR($C65="",$B$2="",$D$2=0),0,IF(T$3&lt;0,0,N(INDEX('CURVA PREVISION'!$A$1:$KZ$3000,$C65,11+3*MIN(T$3,$D$2-1)))))</f>
        <v/>
      </c>
      <c r="U65" s="123">
        <f>IF(OR($C65="",$B$2="",$D$2=0),0,IF(U$3&lt;0,0,N(INDEX('CURVA PREVISION'!$A$1:$KZ$3000,$C65,11+3*MIN(U$3,$D$2-1)))))</f>
        <v/>
      </c>
      <c r="V65" s="123">
        <f>IF(OR($C65="",$B$2="",$D$2=0),0,IF(V$3&lt;0,0,N(INDEX('CURVA PREVISION'!$A$1:$KZ$3000,$C65,11+3*MIN(V$3,$D$2-1)))))</f>
        <v/>
      </c>
      <c r="W65" s="123">
        <f>IF(OR($C65="",$B$2="",$D$2=0),0,IF(W$3&lt;0,0,N(INDEX('CURVA PREVISION'!$A$1:$KZ$3000,$C65,11+3*MIN(W$3,$D$2-1)))))</f>
        <v/>
      </c>
      <c r="X65" s="123">
        <f>IF(OR($C65="",$B$2="",$D$2=0),0,IF(X$3&lt;0,0,N(INDEX('CURVA PREVISION'!$A$1:$KZ$3000,$C65,11+3*MIN(X$3,$D$2-1)))))</f>
        <v/>
      </c>
      <c r="Y65" s="123">
        <f>IF(OR($C65="",$B$2="",$D$2=0),0,IF(Y$3&lt;0,0,N(INDEX('CURVA PREVISION'!$A$1:$KZ$3000,$C65,11+3*MIN(Y$3,$D$2-1)))))</f>
        <v/>
      </c>
      <c r="Z65" s="123">
        <f>IF(OR($C65="",$B$2="",$D$2=0),0,IF(Z$3&lt;0,0,N(INDEX('CURVA PREVISION'!$A$1:$KZ$3000,$C65,11+3*MIN(Z$3,$D$2-1)))))</f>
        <v/>
      </c>
      <c r="AA65" s="123">
        <f>IF(OR($C65="",$B$2="",$D$2=0),0,IF(AA$3&lt;0,0,N(INDEX('CURVA PREVISION'!$A$1:$KZ$3000,$C65,11+3*MIN(AA$3,$D$2-1)))))</f>
        <v/>
      </c>
      <c r="AB65" s="123">
        <f>IF(OR($C65="",$B$2="",$D$2=0),0,IF(AB$3&lt;0,0,N(INDEX('CURVA PREVISION'!$A$1:$KZ$3000,$C65,11+3*MIN(AB$3,$D$2-1)))))</f>
        <v/>
      </c>
      <c r="AC65" s="123">
        <f>IF(OR($C65="",$B$2="",$D$2=0),0,IF(AC$3&lt;0,0,N(INDEX('CURVA PREVISION'!$A$1:$KZ$3000,$C65,11+3*MIN(AC$3,$D$2-1)))))</f>
        <v/>
      </c>
      <c r="AD65" s="123">
        <f>IF(OR($C65="",$B$2="",$D$2=0),0,IF(AD$3&lt;0,0,N(INDEX('CURVA PREVISION'!$A$1:$KZ$3000,$C65,11+3*MIN(AD$3,$D$2-1)))))</f>
        <v/>
      </c>
      <c r="AE65" s="123">
        <f>IF(OR($C65="",$B$2="",$D$2=0),0,IF(AE$3&lt;0,0,N(INDEX('CURVA PREVISION'!$A$1:$KZ$3000,$C65,11+3*MIN(AE$3,$D$2-1)))))</f>
        <v/>
      </c>
      <c r="AF65" s="123">
        <f>IF(OR($C65="",$B$2="",$D$2=0),0,IF(AF$3&lt;0,0,N(INDEX('CURVA PREVISION'!$A$1:$KZ$3000,$C65,11+3*MIN(AF$3,$D$2-1)))))</f>
        <v/>
      </c>
      <c r="AG65" s="123">
        <f>IF(OR($C65="",$B$2="",$D$2=0),0,IF(AG$3&lt;0,0,N(INDEX('CURVA PREVISION'!$A$1:$KZ$3000,$C65,11+3*MIN(AG$3,$D$2-1)))))</f>
        <v/>
      </c>
      <c r="AH65" s="123">
        <f>IF(OR($C65="",$B$2="",$D$2=0),0,IF(AH$3&lt;0,0,N(INDEX('CURVA PREVISION'!$A$1:$KZ$3000,$C65,11+3*MIN(AH$3,$D$2-1)))))</f>
        <v/>
      </c>
      <c r="AI65" s="123">
        <f>IF(OR($C65="",$B$2="",$D$2=0),0,IF(AI$3&lt;0,0,N(INDEX('CURVA PREVISION'!$A$1:$KZ$3000,$C65,11+3*MIN(AI$3,$D$2-1)))))</f>
        <v/>
      </c>
      <c r="AJ65" s="123">
        <f>IF(OR($C65="",$B$2="",$D$2=0),0,IF(AJ$3&lt;0,0,N(INDEX('CURVA PREVISION'!$A$1:$KZ$3000,$C65,11+3*MIN(AJ$3,$D$2-1)))))</f>
        <v/>
      </c>
      <c r="AK65" s="123">
        <f>IF(OR($C65="",$B$2="",$D$2=0),0,IF(AK$3&lt;0,0,N(INDEX('CURVA PREVISION'!$A$1:$KZ$3000,$C65,11+3*MIN(AK$3,$D$2-1)))))</f>
        <v/>
      </c>
      <c r="AL65" s="123">
        <f>IF(OR($C65="",$B$2="",$D$2=0),0,IF(AL$3&lt;0,0,N(INDEX('CURVA PREVISION'!$A$1:$KZ$3000,$C65,11+3*MIN(AL$3,$D$2-1)))))</f>
        <v/>
      </c>
      <c r="AM65" s="123">
        <f>IF(OR($C65="",$B$2="",$D$2=0),0,IF(AM$3&lt;0,0,N(INDEX('CURVA PREVISION'!$A$1:$KZ$3000,$C65,11+3*MIN(AM$3,$D$2-1)))))</f>
        <v/>
      </c>
      <c r="AN65" s="123">
        <f>IF(OR($C65="",$B$2="",$D$2=0),0,IF(AN$3&lt;0,0,N(INDEX('CURVA PREVISION'!$A$1:$KZ$3000,$C65,11+3*MIN(AN$3,$D$2-1)))))</f>
        <v/>
      </c>
      <c r="AO65" s="123">
        <f>IF(OR($C65="",$B$2="",$D$2=0),0,IF(AO$3&lt;0,0,N(INDEX('CURVA PREVISION'!$A$1:$KZ$3000,$C65,11+3*MIN(AO$3,$D$2-1)))))</f>
        <v/>
      </c>
      <c r="AP65" s="123">
        <f>IF(OR($C65="",$B$2="",$D$2=0),0,IF(AP$3&lt;0,0,N(INDEX('CURVA PREVISION'!$A$1:$KZ$3000,$C65,11+3*MIN(AP$3,$D$2-1)))))</f>
        <v/>
      </c>
      <c r="AQ65" s="123">
        <f>IF(OR($C65="",$B$2="",$D$2=0),0,IF(AQ$3&lt;0,0,N(INDEX('CURVA PREVISION'!$A$1:$KZ$3000,$C65,11+3*MIN(AQ$3,$D$2-1)))))</f>
        <v/>
      </c>
      <c r="AR65" s="123">
        <f>IF(OR($C65="",$B$2="",$D$2=0),0,IF(AR$3&lt;0,0,N(INDEX('CURVA PREVISION'!$A$1:$KZ$3000,$C65,11+3*MIN(AR$3,$D$2-1)))))</f>
        <v/>
      </c>
      <c r="AS65" s="123">
        <f>IF(OR($C65="",$B$2="",$D$2=0),0,IF(AS$3&lt;0,0,N(INDEX('CURVA PREVISION'!$A$1:$KZ$3000,$C65,11+3*MIN(AS$3,$D$2-1)))))</f>
        <v/>
      </c>
      <c r="AT65" s="123">
        <f>IF(OR($C65="",$B$2="",$D$2=0),0,IF(AT$3&lt;0,0,N(INDEX('CURVA PREVISION'!$A$1:$KZ$3000,$C65,11+3*MIN(AT$3,$D$2-1)))))</f>
        <v/>
      </c>
      <c r="AU65" s="123">
        <f>IF(OR($C65="",$B$2="",$D$2=0),0,IF(AU$3&lt;0,0,N(INDEX('CURVA PREVISION'!$A$1:$KZ$3000,$C65,11+3*MIN(AU$3,$D$2-1)))))</f>
        <v/>
      </c>
      <c r="AV65" s="123">
        <f>IF(OR($C65="",$B$2="",$D$2=0),0,IF(AV$3&lt;0,0,N(INDEX('CURVA PREVISION'!$A$1:$KZ$3000,$C65,11+3*MIN(AV$3,$D$2-1)))))</f>
        <v/>
      </c>
      <c r="AW65" s="123">
        <f>IF(OR($C65="",$B$2="",$D$2=0),0,IF(AW$3&lt;0,0,N(INDEX('CURVA PREVISION'!$A$1:$KZ$3000,$C65,11+3*MIN(AW$3,$D$2-1)))))</f>
        <v/>
      </c>
      <c r="AX65" s="123">
        <f>IF(OR($C65="",$B$2="",$D$2=0),0,IF(AX$3&lt;0,0,N(INDEX('CURVA PREVISION'!$A$1:$KZ$3000,$C65,11+3*MIN(AX$3,$D$2-1)))))</f>
        <v/>
      </c>
      <c r="AY65" s="123">
        <f>IF(OR($C65="",$B$2="",$D$2=0),0,IF(AY$3&lt;0,0,N(INDEX('CURVA PREVISION'!$A$1:$KZ$3000,$C65,11+3*MIN(AY$3,$D$2-1)))))</f>
        <v/>
      </c>
      <c r="AZ65" s="123">
        <f>IF(OR($C65="",$B$2="",$D$2=0),0,IF(AZ$3&lt;0,0,N(INDEX('CURVA PREVISION'!$A$1:$KZ$3000,$C65,11+3*MIN(AZ$3,$D$2-1)))))</f>
        <v/>
      </c>
      <c r="BA65" s="123">
        <f>IF(OR($C65="",$B$2="",$D$2=0),0,IF(BA$3&lt;0,0,N(INDEX('CURVA PREVISION'!$A$1:$KZ$3000,$C65,11+3*MIN(BA$3,$D$2-1)))))</f>
        <v/>
      </c>
      <c r="BB65" s="123">
        <f>IF(OR($C65="",$B$2="",$D$2=0),0,IF(BB$3&lt;0,0,N(INDEX('CURVA PREVISION'!$A$1:$KZ$3000,$C65,11+3*MIN(BB$3,$D$2-1)))))</f>
        <v/>
      </c>
      <c r="BC65" s="123">
        <f>IF(OR($C65="",$B$2="",$D$2=0),0,IF(BC$3&lt;0,0,N(INDEX('CURVA PREVISION'!$A$1:$KZ$3000,$C65,11+3*MIN(BC$3,$D$2-1)))))</f>
        <v/>
      </c>
      <c r="BD65" s="123">
        <f>IF(OR($C65="",$B$2="",$D$2=0),0,IF(BD$3&lt;0,0,N(INDEX('CURVA PREVISION'!$A$1:$KZ$3000,$C65,11+3*MIN(BD$3,$D$2-1)))))</f>
        <v/>
      </c>
      <c r="BE65" s="123">
        <f>IF(OR($C65="",$B$2="",$D$2=0),0,IF(BE$3&lt;0,0,N(INDEX('CURVA PREVISION'!$A$1:$KZ$3000,$C65,11+3*MIN(BE$3,$D$2-1)))))</f>
        <v/>
      </c>
      <c r="BF65" s="123">
        <f>IF(OR($C65="",$B$2="",$D$2=0),0,IF(BF$3&lt;0,0,N(INDEX('CURVA PREVISION'!$A$1:$KZ$3000,$C65,11+3*MIN(BF$3,$D$2-1)))))</f>
        <v/>
      </c>
      <c r="BG65" s="123">
        <f>IF(OR($C65="",$B$2="",$D$2=0),0,IF(BG$3&lt;0,0,N(INDEX('CURVA PREVISION'!$A$1:$KZ$3000,$C65,11+3*MIN(BG$3,$D$2-1)))))</f>
        <v/>
      </c>
      <c r="BH65" s="123">
        <f>IF(OR($C65="",$B$2="",$D$2=0),0,IF(BH$3&lt;0,0,N(INDEX('CURVA PREVISION'!$A$1:$KZ$3000,$C65,11+3*MIN(BH$3,$D$2-1)))))</f>
        <v/>
      </c>
      <c r="BI65" s="123">
        <f>IF(OR($C65="",$B$2="",$D$2=0),0,IF(BI$3&lt;0,0,N(INDEX('CURVA PREVISION'!$A$1:$KZ$3000,$C65,11+3*MIN(BI$3,$D$2-1)))))</f>
        <v/>
      </c>
      <c r="BJ65" s="123">
        <f>IF(OR($C65="",$B$2="",$D$2=0),0,IF(BJ$3&lt;0,0,N(INDEX('CURVA PREVISION'!$A$1:$KZ$3000,$C65,11+3*MIN(BJ$3,$D$2-1)))))</f>
        <v/>
      </c>
      <c r="BK65" s="123">
        <f>IF(OR($C65="",$B$2="",$D$2=0),0,IF(BK$3&lt;0,0,N(INDEX('CURVA PREVISION'!$A$1:$KZ$3000,$C65,11+3*MIN(BK$3,$D$2-1)))))</f>
        <v/>
      </c>
      <c r="BL65" s="123">
        <f>IF(OR($C65="",$B$2="",$D$2=0),0,IF(BL$3&lt;0,0,N(INDEX('CURVA PREVISION'!$A$1:$KZ$3000,$C65,11+3*MIN(BL$3,$D$2-1)))))</f>
        <v/>
      </c>
      <c r="BM65" s="123">
        <f>IF(OR($C65="",$B$2="",$D$2=0),0,IF(BM$3&lt;0,0,N(INDEX('CURVA PREVISION'!$A$1:$KZ$3000,$C65,11+3*MIN(BM$3,$D$2-1)))))</f>
        <v/>
      </c>
      <c r="BN65" s="123">
        <f>IF(OR($C65="",$B$2="",$D$2=0),0,IF(BN$3&lt;0,0,N(INDEX('CURVA PREVISION'!$A$1:$KZ$3000,$C65,11+3*MIN(BN$3,$D$2-1)))))</f>
        <v/>
      </c>
      <c r="BO65" s="123">
        <f>IF(OR($C65="",$B$2="",$D$2=0),0,IF(BO$3&lt;0,0,N(INDEX('CURVA PREVISION'!$A$1:$KZ$3000,$C65,11+3*MIN(BO$3,$D$2-1)))))</f>
        <v/>
      </c>
      <c r="BP65" s="123">
        <f>IF(OR($C65="",$B$2="",$D$2=0),0,IF(BP$3&lt;0,0,N(INDEX('CURVA PREVISION'!$A$1:$KZ$3000,$C65,11+3*MIN(BP$3,$D$2-1)))))</f>
        <v/>
      </c>
      <c r="BQ65" s="123">
        <f>IF(OR($C65="",$B$2="",$D$2=0),0,IF(BQ$3&lt;0,0,N(INDEX('CURVA PREVISION'!$A$1:$KZ$3000,$C65,11+3*MIN(BQ$3,$D$2-1)))))</f>
        <v/>
      </c>
      <c r="BR65" s="123">
        <f>IF(OR($C65="",$B$2="",$D$2=0),0,IF(BR$3&lt;0,0,N(INDEX('CURVA PREVISION'!$A$1:$KZ$3000,$C65,11+3*MIN(BR$3,$D$2-1)))))</f>
        <v/>
      </c>
      <c r="BS65" s="123">
        <f>IF(OR($C65="",$B$2="",$D$2=0),0,IF(BS$3&lt;0,0,N(INDEX('CURVA PREVISION'!$A$1:$KZ$3000,$C65,11+3*MIN(BS$3,$D$2-1)))))</f>
        <v/>
      </c>
      <c r="BT65" s="123">
        <f>IF(OR($C65="",$B$2="",$D$2=0),0,IF(BT$3&lt;0,0,N(INDEX('CURVA PREVISION'!$A$1:$KZ$3000,$C65,11+3*MIN(BT$3,$D$2-1)))))</f>
        <v/>
      </c>
      <c r="BU65" s="123">
        <f>IF(OR($C65="",$B$2="",$D$2=0),0,IF(BU$3&lt;0,0,N(INDEX('CURVA PREVISION'!$A$1:$KZ$3000,$C65,11+3*MIN(BU$3,$D$2-1)))))</f>
        <v/>
      </c>
      <c r="BV65" s="123">
        <f>IF(OR($C65="",$B$2="",$D$2=0),0,IF(BV$3&lt;0,0,N(INDEX('CURVA PREVISION'!$A$1:$KZ$3000,$C65,11+3*MIN(BV$3,$D$2-1)))))</f>
        <v/>
      </c>
      <c r="BW65" s="123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70">
        <f>IFERROR(MATCH(A66,'CURVA PREVISION'!$B$1:$B$3000,0),"")</f>
        <v/>
      </c>
      <c r="D66" s="123">
        <f>IF(OR($C66="",$B$2="",$D$2=0),0,IF(D$3&lt;0,0,N(INDEX('CURVA PREVISION'!$A$1:$KZ$3000,$C66,11+3*MIN(D$3,$D$2-1)))))</f>
        <v/>
      </c>
      <c r="E66" s="123">
        <f>IF(OR($C66="",$B$2="",$D$2=0),0,IF(E$3&lt;0,0,N(INDEX('CURVA PREVISION'!$A$1:$KZ$3000,$C66,11+3*MIN(E$3,$D$2-1)))))</f>
        <v/>
      </c>
      <c r="F66" s="123">
        <f>IF(OR($C66="",$B$2="",$D$2=0),0,IF(F$3&lt;0,0,N(INDEX('CURVA PREVISION'!$A$1:$KZ$3000,$C66,11+3*MIN(F$3,$D$2-1)))))</f>
        <v/>
      </c>
      <c r="G66" s="123">
        <f>IF(OR($C66="",$B$2="",$D$2=0),0,IF(G$3&lt;0,0,N(INDEX('CURVA PREVISION'!$A$1:$KZ$3000,$C66,11+3*MIN(G$3,$D$2-1)))))</f>
        <v/>
      </c>
      <c r="H66" s="123">
        <f>IF(OR($C66="",$B$2="",$D$2=0),0,IF(H$3&lt;0,0,N(INDEX('CURVA PREVISION'!$A$1:$KZ$3000,$C66,11+3*MIN(H$3,$D$2-1)))))</f>
        <v/>
      </c>
      <c r="I66" s="123">
        <f>IF(OR($C66="",$B$2="",$D$2=0),0,IF(I$3&lt;0,0,N(INDEX('CURVA PREVISION'!$A$1:$KZ$3000,$C66,11+3*MIN(I$3,$D$2-1)))))</f>
        <v/>
      </c>
      <c r="J66" s="123">
        <f>IF(OR($C66="",$B$2="",$D$2=0),0,IF(J$3&lt;0,0,N(INDEX('CURVA PREVISION'!$A$1:$KZ$3000,$C66,11+3*MIN(J$3,$D$2-1)))))</f>
        <v/>
      </c>
      <c r="K66" s="123">
        <f>IF(OR($C66="",$B$2="",$D$2=0),0,IF(K$3&lt;0,0,N(INDEX('CURVA PREVISION'!$A$1:$KZ$3000,$C66,11+3*MIN(K$3,$D$2-1)))))</f>
        <v/>
      </c>
      <c r="L66" s="123">
        <f>IF(OR($C66="",$B$2="",$D$2=0),0,IF(L$3&lt;0,0,N(INDEX('CURVA PREVISION'!$A$1:$KZ$3000,$C66,11+3*MIN(L$3,$D$2-1)))))</f>
        <v/>
      </c>
      <c r="M66" s="123">
        <f>IF(OR($C66="",$B$2="",$D$2=0),0,IF(M$3&lt;0,0,N(INDEX('CURVA PREVISION'!$A$1:$KZ$3000,$C66,11+3*MIN(M$3,$D$2-1)))))</f>
        <v/>
      </c>
      <c r="N66" s="123">
        <f>IF(OR($C66="",$B$2="",$D$2=0),0,IF(N$3&lt;0,0,N(INDEX('CURVA PREVISION'!$A$1:$KZ$3000,$C66,11+3*MIN(N$3,$D$2-1)))))</f>
        <v/>
      </c>
      <c r="O66" s="123">
        <f>IF(OR($C66="",$B$2="",$D$2=0),0,IF(O$3&lt;0,0,N(INDEX('CURVA PREVISION'!$A$1:$KZ$3000,$C66,11+3*MIN(O$3,$D$2-1)))))</f>
        <v/>
      </c>
      <c r="P66" s="123">
        <f>IF(OR($C66="",$B$2="",$D$2=0),0,IF(P$3&lt;0,0,N(INDEX('CURVA PREVISION'!$A$1:$KZ$3000,$C66,11+3*MIN(P$3,$D$2-1)))))</f>
        <v/>
      </c>
      <c r="Q66" s="123">
        <f>IF(OR($C66="",$B$2="",$D$2=0),0,IF(Q$3&lt;0,0,N(INDEX('CURVA PREVISION'!$A$1:$KZ$3000,$C66,11+3*MIN(Q$3,$D$2-1)))))</f>
        <v/>
      </c>
      <c r="R66" s="123">
        <f>IF(OR($C66="",$B$2="",$D$2=0),0,IF(R$3&lt;0,0,N(INDEX('CURVA PREVISION'!$A$1:$KZ$3000,$C66,11+3*MIN(R$3,$D$2-1)))))</f>
        <v/>
      </c>
      <c r="S66" s="123">
        <f>IF(OR($C66="",$B$2="",$D$2=0),0,IF(S$3&lt;0,0,N(INDEX('CURVA PREVISION'!$A$1:$KZ$3000,$C66,11+3*MIN(S$3,$D$2-1)))))</f>
        <v/>
      </c>
      <c r="T66" s="123">
        <f>IF(OR($C66="",$B$2="",$D$2=0),0,IF(T$3&lt;0,0,N(INDEX('CURVA PREVISION'!$A$1:$KZ$3000,$C66,11+3*MIN(T$3,$D$2-1)))))</f>
        <v/>
      </c>
      <c r="U66" s="123">
        <f>IF(OR($C66="",$B$2="",$D$2=0),0,IF(U$3&lt;0,0,N(INDEX('CURVA PREVISION'!$A$1:$KZ$3000,$C66,11+3*MIN(U$3,$D$2-1)))))</f>
        <v/>
      </c>
      <c r="V66" s="123">
        <f>IF(OR($C66="",$B$2="",$D$2=0),0,IF(V$3&lt;0,0,N(INDEX('CURVA PREVISION'!$A$1:$KZ$3000,$C66,11+3*MIN(V$3,$D$2-1)))))</f>
        <v/>
      </c>
      <c r="W66" s="123">
        <f>IF(OR($C66="",$B$2="",$D$2=0),0,IF(W$3&lt;0,0,N(INDEX('CURVA PREVISION'!$A$1:$KZ$3000,$C66,11+3*MIN(W$3,$D$2-1)))))</f>
        <v/>
      </c>
      <c r="X66" s="123">
        <f>IF(OR($C66="",$B$2="",$D$2=0),0,IF(X$3&lt;0,0,N(INDEX('CURVA PREVISION'!$A$1:$KZ$3000,$C66,11+3*MIN(X$3,$D$2-1)))))</f>
        <v/>
      </c>
      <c r="Y66" s="123">
        <f>IF(OR($C66="",$B$2="",$D$2=0),0,IF(Y$3&lt;0,0,N(INDEX('CURVA PREVISION'!$A$1:$KZ$3000,$C66,11+3*MIN(Y$3,$D$2-1)))))</f>
        <v/>
      </c>
      <c r="Z66" s="123">
        <f>IF(OR($C66="",$B$2="",$D$2=0),0,IF(Z$3&lt;0,0,N(INDEX('CURVA PREVISION'!$A$1:$KZ$3000,$C66,11+3*MIN(Z$3,$D$2-1)))))</f>
        <v/>
      </c>
      <c r="AA66" s="123">
        <f>IF(OR($C66="",$B$2="",$D$2=0),0,IF(AA$3&lt;0,0,N(INDEX('CURVA PREVISION'!$A$1:$KZ$3000,$C66,11+3*MIN(AA$3,$D$2-1)))))</f>
        <v/>
      </c>
      <c r="AB66" s="123">
        <f>IF(OR($C66="",$B$2="",$D$2=0),0,IF(AB$3&lt;0,0,N(INDEX('CURVA PREVISION'!$A$1:$KZ$3000,$C66,11+3*MIN(AB$3,$D$2-1)))))</f>
        <v/>
      </c>
      <c r="AC66" s="123">
        <f>IF(OR($C66="",$B$2="",$D$2=0),0,IF(AC$3&lt;0,0,N(INDEX('CURVA PREVISION'!$A$1:$KZ$3000,$C66,11+3*MIN(AC$3,$D$2-1)))))</f>
        <v/>
      </c>
      <c r="AD66" s="123">
        <f>IF(OR($C66="",$B$2="",$D$2=0),0,IF(AD$3&lt;0,0,N(INDEX('CURVA PREVISION'!$A$1:$KZ$3000,$C66,11+3*MIN(AD$3,$D$2-1)))))</f>
        <v/>
      </c>
      <c r="AE66" s="123">
        <f>IF(OR($C66="",$B$2="",$D$2=0),0,IF(AE$3&lt;0,0,N(INDEX('CURVA PREVISION'!$A$1:$KZ$3000,$C66,11+3*MIN(AE$3,$D$2-1)))))</f>
        <v/>
      </c>
      <c r="AF66" s="123">
        <f>IF(OR($C66="",$B$2="",$D$2=0),0,IF(AF$3&lt;0,0,N(INDEX('CURVA PREVISION'!$A$1:$KZ$3000,$C66,11+3*MIN(AF$3,$D$2-1)))))</f>
        <v/>
      </c>
      <c r="AG66" s="123">
        <f>IF(OR($C66="",$B$2="",$D$2=0),0,IF(AG$3&lt;0,0,N(INDEX('CURVA PREVISION'!$A$1:$KZ$3000,$C66,11+3*MIN(AG$3,$D$2-1)))))</f>
        <v/>
      </c>
      <c r="AH66" s="123">
        <f>IF(OR($C66="",$B$2="",$D$2=0),0,IF(AH$3&lt;0,0,N(INDEX('CURVA PREVISION'!$A$1:$KZ$3000,$C66,11+3*MIN(AH$3,$D$2-1)))))</f>
        <v/>
      </c>
      <c r="AI66" s="123">
        <f>IF(OR($C66="",$B$2="",$D$2=0),0,IF(AI$3&lt;0,0,N(INDEX('CURVA PREVISION'!$A$1:$KZ$3000,$C66,11+3*MIN(AI$3,$D$2-1)))))</f>
        <v/>
      </c>
      <c r="AJ66" s="123">
        <f>IF(OR($C66="",$B$2="",$D$2=0),0,IF(AJ$3&lt;0,0,N(INDEX('CURVA PREVISION'!$A$1:$KZ$3000,$C66,11+3*MIN(AJ$3,$D$2-1)))))</f>
        <v/>
      </c>
      <c r="AK66" s="123">
        <f>IF(OR($C66="",$B$2="",$D$2=0),0,IF(AK$3&lt;0,0,N(INDEX('CURVA PREVISION'!$A$1:$KZ$3000,$C66,11+3*MIN(AK$3,$D$2-1)))))</f>
        <v/>
      </c>
      <c r="AL66" s="123">
        <f>IF(OR($C66="",$B$2="",$D$2=0),0,IF(AL$3&lt;0,0,N(INDEX('CURVA PREVISION'!$A$1:$KZ$3000,$C66,11+3*MIN(AL$3,$D$2-1)))))</f>
        <v/>
      </c>
      <c r="AM66" s="123">
        <f>IF(OR($C66="",$B$2="",$D$2=0),0,IF(AM$3&lt;0,0,N(INDEX('CURVA PREVISION'!$A$1:$KZ$3000,$C66,11+3*MIN(AM$3,$D$2-1)))))</f>
        <v/>
      </c>
      <c r="AN66" s="123">
        <f>IF(OR($C66="",$B$2="",$D$2=0),0,IF(AN$3&lt;0,0,N(INDEX('CURVA PREVISION'!$A$1:$KZ$3000,$C66,11+3*MIN(AN$3,$D$2-1)))))</f>
        <v/>
      </c>
      <c r="AO66" s="123">
        <f>IF(OR($C66="",$B$2="",$D$2=0),0,IF(AO$3&lt;0,0,N(INDEX('CURVA PREVISION'!$A$1:$KZ$3000,$C66,11+3*MIN(AO$3,$D$2-1)))))</f>
        <v/>
      </c>
      <c r="AP66" s="123">
        <f>IF(OR($C66="",$B$2="",$D$2=0),0,IF(AP$3&lt;0,0,N(INDEX('CURVA PREVISION'!$A$1:$KZ$3000,$C66,11+3*MIN(AP$3,$D$2-1)))))</f>
        <v/>
      </c>
      <c r="AQ66" s="123">
        <f>IF(OR($C66="",$B$2="",$D$2=0),0,IF(AQ$3&lt;0,0,N(INDEX('CURVA PREVISION'!$A$1:$KZ$3000,$C66,11+3*MIN(AQ$3,$D$2-1)))))</f>
        <v/>
      </c>
      <c r="AR66" s="123">
        <f>IF(OR($C66="",$B$2="",$D$2=0),0,IF(AR$3&lt;0,0,N(INDEX('CURVA PREVISION'!$A$1:$KZ$3000,$C66,11+3*MIN(AR$3,$D$2-1)))))</f>
        <v/>
      </c>
      <c r="AS66" s="123">
        <f>IF(OR($C66="",$B$2="",$D$2=0),0,IF(AS$3&lt;0,0,N(INDEX('CURVA PREVISION'!$A$1:$KZ$3000,$C66,11+3*MIN(AS$3,$D$2-1)))))</f>
        <v/>
      </c>
      <c r="AT66" s="123">
        <f>IF(OR($C66="",$B$2="",$D$2=0),0,IF(AT$3&lt;0,0,N(INDEX('CURVA PREVISION'!$A$1:$KZ$3000,$C66,11+3*MIN(AT$3,$D$2-1)))))</f>
        <v/>
      </c>
      <c r="AU66" s="123">
        <f>IF(OR($C66="",$B$2="",$D$2=0),0,IF(AU$3&lt;0,0,N(INDEX('CURVA PREVISION'!$A$1:$KZ$3000,$C66,11+3*MIN(AU$3,$D$2-1)))))</f>
        <v/>
      </c>
      <c r="AV66" s="123">
        <f>IF(OR($C66="",$B$2="",$D$2=0),0,IF(AV$3&lt;0,0,N(INDEX('CURVA PREVISION'!$A$1:$KZ$3000,$C66,11+3*MIN(AV$3,$D$2-1)))))</f>
        <v/>
      </c>
      <c r="AW66" s="123">
        <f>IF(OR($C66="",$B$2="",$D$2=0),0,IF(AW$3&lt;0,0,N(INDEX('CURVA PREVISION'!$A$1:$KZ$3000,$C66,11+3*MIN(AW$3,$D$2-1)))))</f>
        <v/>
      </c>
      <c r="AX66" s="123">
        <f>IF(OR($C66="",$B$2="",$D$2=0),0,IF(AX$3&lt;0,0,N(INDEX('CURVA PREVISION'!$A$1:$KZ$3000,$C66,11+3*MIN(AX$3,$D$2-1)))))</f>
        <v/>
      </c>
      <c r="AY66" s="123">
        <f>IF(OR($C66="",$B$2="",$D$2=0),0,IF(AY$3&lt;0,0,N(INDEX('CURVA PREVISION'!$A$1:$KZ$3000,$C66,11+3*MIN(AY$3,$D$2-1)))))</f>
        <v/>
      </c>
      <c r="AZ66" s="123">
        <f>IF(OR($C66="",$B$2="",$D$2=0),0,IF(AZ$3&lt;0,0,N(INDEX('CURVA PREVISION'!$A$1:$KZ$3000,$C66,11+3*MIN(AZ$3,$D$2-1)))))</f>
        <v/>
      </c>
      <c r="BA66" s="123">
        <f>IF(OR($C66="",$B$2="",$D$2=0),0,IF(BA$3&lt;0,0,N(INDEX('CURVA PREVISION'!$A$1:$KZ$3000,$C66,11+3*MIN(BA$3,$D$2-1)))))</f>
        <v/>
      </c>
      <c r="BB66" s="123">
        <f>IF(OR($C66="",$B$2="",$D$2=0),0,IF(BB$3&lt;0,0,N(INDEX('CURVA PREVISION'!$A$1:$KZ$3000,$C66,11+3*MIN(BB$3,$D$2-1)))))</f>
        <v/>
      </c>
      <c r="BC66" s="123">
        <f>IF(OR($C66="",$B$2="",$D$2=0),0,IF(BC$3&lt;0,0,N(INDEX('CURVA PREVISION'!$A$1:$KZ$3000,$C66,11+3*MIN(BC$3,$D$2-1)))))</f>
        <v/>
      </c>
      <c r="BD66" s="123">
        <f>IF(OR($C66="",$B$2="",$D$2=0),0,IF(BD$3&lt;0,0,N(INDEX('CURVA PREVISION'!$A$1:$KZ$3000,$C66,11+3*MIN(BD$3,$D$2-1)))))</f>
        <v/>
      </c>
      <c r="BE66" s="123">
        <f>IF(OR($C66="",$B$2="",$D$2=0),0,IF(BE$3&lt;0,0,N(INDEX('CURVA PREVISION'!$A$1:$KZ$3000,$C66,11+3*MIN(BE$3,$D$2-1)))))</f>
        <v/>
      </c>
      <c r="BF66" s="123">
        <f>IF(OR($C66="",$B$2="",$D$2=0),0,IF(BF$3&lt;0,0,N(INDEX('CURVA PREVISION'!$A$1:$KZ$3000,$C66,11+3*MIN(BF$3,$D$2-1)))))</f>
        <v/>
      </c>
      <c r="BG66" s="123">
        <f>IF(OR($C66="",$B$2="",$D$2=0),0,IF(BG$3&lt;0,0,N(INDEX('CURVA PREVISION'!$A$1:$KZ$3000,$C66,11+3*MIN(BG$3,$D$2-1)))))</f>
        <v/>
      </c>
      <c r="BH66" s="123">
        <f>IF(OR($C66="",$B$2="",$D$2=0),0,IF(BH$3&lt;0,0,N(INDEX('CURVA PREVISION'!$A$1:$KZ$3000,$C66,11+3*MIN(BH$3,$D$2-1)))))</f>
        <v/>
      </c>
      <c r="BI66" s="123">
        <f>IF(OR($C66="",$B$2="",$D$2=0),0,IF(BI$3&lt;0,0,N(INDEX('CURVA PREVISION'!$A$1:$KZ$3000,$C66,11+3*MIN(BI$3,$D$2-1)))))</f>
        <v/>
      </c>
      <c r="BJ66" s="123">
        <f>IF(OR($C66="",$B$2="",$D$2=0),0,IF(BJ$3&lt;0,0,N(INDEX('CURVA PREVISION'!$A$1:$KZ$3000,$C66,11+3*MIN(BJ$3,$D$2-1)))))</f>
        <v/>
      </c>
      <c r="BK66" s="123">
        <f>IF(OR($C66="",$B$2="",$D$2=0),0,IF(BK$3&lt;0,0,N(INDEX('CURVA PREVISION'!$A$1:$KZ$3000,$C66,11+3*MIN(BK$3,$D$2-1)))))</f>
        <v/>
      </c>
      <c r="BL66" s="123">
        <f>IF(OR($C66="",$B$2="",$D$2=0),0,IF(BL$3&lt;0,0,N(INDEX('CURVA PREVISION'!$A$1:$KZ$3000,$C66,11+3*MIN(BL$3,$D$2-1)))))</f>
        <v/>
      </c>
      <c r="BM66" s="123">
        <f>IF(OR($C66="",$B$2="",$D$2=0),0,IF(BM$3&lt;0,0,N(INDEX('CURVA PREVISION'!$A$1:$KZ$3000,$C66,11+3*MIN(BM$3,$D$2-1)))))</f>
        <v/>
      </c>
      <c r="BN66" s="123">
        <f>IF(OR($C66="",$B$2="",$D$2=0),0,IF(BN$3&lt;0,0,N(INDEX('CURVA PREVISION'!$A$1:$KZ$3000,$C66,11+3*MIN(BN$3,$D$2-1)))))</f>
        <v/>
      </c>
      <c r="BO66" s="123">
        <f>IF(OR($C66="",$B$2="",$D$2=0),0,IF(BO$3&lt;0,0,N(INDEX('CURVA PREVISION'!$A$1:$KZ$3000,$C66,11+3*MIN(BO$3,$D$2-1)))))</f>
        <v/>
      </c>
      <c r="BP66" s="123">
        <f>IF(OR($C66="",$B$2="",$D$2=0),0,IF(BP$3&lt;0,0,N(INDEX('CURVA PREVISION'!$A$1:$KZ$3000,$C66,11+3*MIN(BP$3,$D$2-1)))))</f>
        <v/>
      </c>
      <c r="BQ66" s="123">
        <f>IF(OR($C66="",$B$2="",$D$2=0),0,IF(BQ$3&lt;0,0,N(INDEX('CURVA PREVISION'!$A$1:$KZ$3000,$C66,11+3*MIN(BQ$3,$D$2-1)))))</f>
        <v/>
      </c>
      <c r="BR66" s="123">
        <f>IF(OR($C66="",$B$2="",$D$2=0),0,IF(BR$3&lt;0,0,N(INDEX('CURVA PREVISION'!$A$1:$KZ$3000,$C66,11+3*MIN(BR$3,$D$2-1)))))</f>
        <v/>
      </c>
      <c r="BS66" s="123">
        <f>IF(OR($C66="",$B$2="",$D$2=0),0,IF(BS$3&lt;0,0,N(INDEX('CURVA PREVISION'!$A$1:$KZ$3000,$C66,11+3*MIN(BS$3,$D$2-1)))))</f>
        <v/>
      </c>
      <c r="BT66" s="123">
        <f>IF(OR($C66="",$B$2="",$D$2=0),0,IF(BT$3&lt;0,0,N(INDEX('CURVA PREVISION'!$A$1:$KZ$3000,$C66,11+3*MIN(BT$3,$D$2-1)))))</f>
        <v/>
      </c>
      <c r="BU66" s="123">
        <f>IF(OR($C66="",$B$2="",$D$2=0),0,IF(BU$3&lt;0,0,N(INDEX('CURVA PREVISION'!$A$1:$KZ$3000,$C66,11+3*MIN(BU$3,$D$2-1)))))</f>
        <v/>
      </c>
      <c r="BV66" s="123">
        <f>IF(OR($C66="",$B$2="",$D$2=0),0,IF(BV$3&lt;0,0,N(INDEX('CURVA PREVISION'!$A$1:$KZ$3000,$C66,11+3*MIN(BV$3,$D$2-1)))))</f>
        <v/>
      </c>
      <c r="BW66" s="123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70">
        <f>IFERROR(MATCH(A67,'CURVA PREVISION'!$B$1:$B$3000,0),"")</f>
        <v/>
      </c>
      <c r="D67" s="123">
        <f>IF(OR($C67="",$B$2="",$D$2=0),0,IF(D$3&lt;0,0,N(INDEX('CURVA PREVISION'!$A$1:$KZ$3000,$C67,11+3*MIN(D$3,$D$2-1)))))</f>
        <v/>
      </c>
      <c r="E67" s="123">
        <f>IF(OR($C67="",$B$2="",$D$2=0),0,IF(E$3&lt;0,0,N(INDEX('CURVA PREVISION'!$A$1:$KZ$3000,$C67,11+3*MIN(E$3,$D$2-1)))))</f>
        <v/>
      </c>
      <c r="F67" s="123">
        <f>IF(OR($C67="",$B$2="",$D$2=0),0,IF(F$3&lt;0,0,N(INDEX('CURVA PREVISION'!$A$1:$KZ$3000,$C67,11+3*MIN(F$3,$D$2-1)))))</f>
        <v/>
      </c>
      <c r="G67" s="123">
        <f>IF(OR($C67="",$B$2="",$D$2=0),0,IF(G$3&lt;0,0,N(INDEX('CURVA PREVISION'!$A$1:$KZ$3000,$C67,11+3*MIN(G$3,$D$2-1)))))</f>
        <v/>
      </c>
      <c r="H67" s="123">
        <f>IF(OR($C67="",$B$2="",$D$2=0),0,IF(H$3&lt;0,0,N(INDEX('CURVA PREVISION'!$A$1:$KZ$3000,$C67,11+3*MIN(H$3,$D$2-1)))))</f>
        <v/>
      </c>
      <c r="I67" s="123">
        <f>IF(OR($C67="",$B$2="",$D$2=0),0,IF(I$3&lt;0,0,N(INDEX('CURVA PREVISION'!$A$1:$KZ$3000,$C67,11+3*MIN(I$3,$D$2-1)))))</f>
        <v/>
      </c>
      <c r="J67" s="123">
        <f>IF(OR($C67="",$B$2="",$D$2=0),0,IF(J$3&lt;0,0,N(INDEX('CURVA PREVISION'!$A$1:$KZ$3000,$C67,11+3*MIN(J$3,$D$2-1)))))</f>
        <v/>
      </c>
      <c r="K67" s="123">
        <f>IF(OR($C67="",$B$2="",$D$2=0),0,IF(K$3&lt;0,0,N(INDEX('CURVA PREVISION'!$A$1:$KZ$3000,$C67,11+3*MIN(K$3,$D$2-1)))))</f>
        <v/>
      </c>
      <c r="L67" s="123">
        <f>IF(OR($C67="",$B$2="",$D$2=0),0,IF(L$3&lt;0,0,N(INDEX('CURVA PREVISION'!$A$1:$KZ$3000,$C67,11+3*MIN(L$3,$D$2-1)))))</f>
        <v/>
      </c>
      <c r="M67" s="123">
        <f>IF(OR($C67="",$B$2="",$D$2=0),0,IF(M$3&lt;0,0,N(INDEX('CURVA PREVISION'!$A$1:$KZ$3000,$C67,11+3*MIN(M$3,$D$2-1)))))</f>
        <v/>
      </c>
      <c r="N67" s="123">
        <f>IF(OR($C67="",$B$2="",$D$2=0),0,IF(N$3&lt;0,0,N(INDEX('CURVA PREVISION'!$A$1:$KZ$3000,$C67,11+3*MIN(N$3,$D$2-1)))))</f>
        <v/>
      </c>
      <c r="O67" s="123">
        <f>IF(OR($C67="",$B$2="",$D$2=0),0,IF(O$3&lt;0,0,N(INDEX('CURVA PREVISION'!$A$1:$KZ$3000,$C67,11+3*MIN(O$3,$D$2-1)))))</f>
        <v/>
      </c>
      <c r="P67" s="123">
        <f>IF(OR($C67="",$B$2="",$D$2=0),0,IF(P$3&lt;0,0,N(INDEX('CURVA PREVISION'!$A$1:$KZ$3000,$C67,11+3*MIN(P$3,$D$2-1)))))</f>
        <v/>
      </c>
      <c r="Q67" s="123">
        <f>IF(OR($C67="",$B$2="",$D$2=0),0,IF(Q$3&lt;0,0,N(INDEX('CURVA PREVISION'!$A$1:$KZ$3000,$C67,11+3*MIN(Q$3,$D$2-1)))))</f>
        <v/>
      </c>
      <c r="R67" s="123">
        <f>IF(OR($C67="",$B$2="",$D$2=0),0,IF(R$3&lt;0,0,N(INDEX('CURVA PREVISION'!$A$1:$KZ$3000,$C67,11+3*MIN(R$3,$D$2-1)))))</f>
        <v/>
      </c>
      <c r="S67" s="123">
        <f>IF(OR($C67="",$B$2="",$D$2=0),0,IF(S$3&lt;0,0,N(INDEX('CURVA PREVISION'!$A$1:$KZ$3000,$C67,11+3*MIN(S$3,$D$2-1)))))</f>
        <v/>
      </c>
      <c r="T67" s="123">
        <f>IF(OR($C67="",$B$2="",$D$2=0),0,IF(T$3&lt;0,0,N(INDEX('CURVA PREVISION'!$A$1:$KZ$3000,$C67,11+3*MIN(T$3,$D$2-1)))))</f>
        <v/>
      </c>
      <c r="U67" s="123">
        <f>IF(OR($C67="",$B$2="",$D$2=0),0,IF(U$3&lt;0,0,N(INDEX('CURVA PREVISION'!$A$1:$KZ$3000,$C67,11+3*MIN(U$3,$D$2-1)))))</f>
        <v/>
      </c>
      <c r="V67" s="123">
        <f>IF(OR($C67="",$B$2="",$D$2=0),0,IF(V$3&lt;0,0,N(INDEX('CURVA PREVISION'!$A$1:$KZ$3000,$C67,11+3*MIN(V$3,$D$2-1)))))</f>
        <v/>
      </c>
      <c r="W67" s="123">
        <f>IF(OR($C67="",$B$2="",$D$2=0),0,IF(W$3&lt;0,0,N(INDEX('CURVA PREVISION'!$A$1:$KZ$3000,$C67,11+3*MIN(W$3,$D$2-1)))))</f>
        <v/>
      </c>
      <c r="X67" s="123">
        <f>IF(OR($C67="",$B$2="",$D$2=0),0,IF(X$3&lt;0,0,N(INDEX('CURVA PREVISION'!$A$1:$KZ$3000,$C67,11+3*MIN(X$3,$D$2-1)))))</f>
        <v/>
      </c>
      <c r="Y67" s="123">
        <f>IF(OR($C67="",$B$2="",$D$2=0),0,IF(Y$3&lt;0,0,N(INDEX('CURVA PREVISION'!$A$1:$KZ$3000,$C67,11+3*MIN(Y$3,$D$2-1)))))</f>
        <v/>
      </c>
      <c r="Z67" s="123">
        <f>IF(OR($C67="",$B$2="",$D$2=0),0,IF(Z$3&lt;0,0,N(INDEX('CURVA PREVISION'!$A$1:$KZ$3000,$C67,11+3*MIN(Z$3,$D$2-1)))))</f>
        <v/>
      </c>
      <c r="AA67" s="123">
        <f>IF(OR($C67="",$B$2="",$D$2=0),0,IF(AA$3&lt;0,0,N(INDEX('CURVA PREVISION'!$A$1:$KZ$3000,$C67,11+3*MIN(AA$3,$D$2-1)))))</f>
        <v/>
      </c>
      <c r="AB67" s="123">
        <f>IF(OR($C67="",$B$2="",$D$2=0),0,IF(AB$3&lt;0,0,N(INDEX('CURVA PREVISION'!$A$1:$KZ$3000,$C67,11+3*MIN(AB$3,$D$2-1)))))</f>
        <v/>
      </c>
      <c r="AC67" s="123">
        <f>IF(OR($C67="",$B$2="",$D$2=0),0,IF(AC$3&lt;0,0,N(INDEX('CURVA PREVISION'!$A$1:$KZ$3000,$C67,11+3*MIN(AC$3,$D$2-1)))))</f>
        <v/>
      </c>
      <c r="AD67" s="123">
        <f>IF(OR($C67="",$B$2="",$D$2=0),0,IF(AD$3&lt;0,0,N(INDEX('CURVA PREVISION'!$A$1:$KZ$3000,$C67,11+3*MIN(AD$3,$D$2-1)))))</f>
        <v/>
      </c>
      <c r="AE67" s="123">
        <f>IF(OR($C67="",$B$2="",$D$2=0),0,IF(AE$3&lt;0,0,N(INDEX('CURVA PREVISION'!$A$1:$KZ$3000,$C67,11+3*MIN(AE$3,$D$2-1)))))</f>
        <v/>
      </c>
      <c r="AF67" s="123">
        <f>IF(OR($C67="",$B$2="",$D$2=0),0,IF(AF$3&lt;0,0,N(INDEX('CURVA PREVISION'!$A$1:$KZ$3000,$C67,11+3*MIN(AF$3,$D$2-1)))))</f>
        <v/>
      </c>
      <c r="AG67" s="123">
        <f>IF(OR($C67="",$B$2="",$D$2=0),0,IF(AG$3&lt;0,0,N(INDEX('CURVA PREVISION'!$A$1:$KZ$3000,$C67,11+3*MIN(AG$3,$D$2-1)))))</f>
        <v/>
      </c>
      <c r="AH67" s="123">
        <f>IF(OR($C67="",$B$2="",$D$2=0),0,IF(AH$3&lt;0,0,N(INDEX('CURVA PREVISION'!$A$1:$KZ$3000,$C67,11+3*MIN(AH$3,$D$2-1)))))</f>
        <v/>
      </c>
      <c r="AI67" s="123">
        <f>IF(OR($C67="",$B$2="",$D$2=0),0,IF(AI$3&lt;0,0,N(INDEX('CURVA PREVISION'!$A$1:$KZ$3000,$C67,11+3*MIN(AI$3,$D$2-1)))))</f>
        <v/>
      </c>
      <c r="AJ67" s="123">
        <f>IF(OR($C67="",$B$2="",$D$2=0),0,IF(AJ$3&lt;0,0,N(INDEX('CURVA PREVISION'!$A$1:$KZ$3000,$C67,11+3*MIN(AJ$3,$D$2-1)))))</f>
        <v/>
      </c>
      <c r="AK67" s="123">
        <f>IF(OR($C67="",$B$2="",$D$2=0),0,IF(AK$3&lt;0,0,N(INDEX('CURVA PREVISION'!$A$1:$KZ$3000,$C67,11+3*MIN(AK$3,$D$2-1)))))</f>
        <v/>
      </c>
      <c r="AL67" s="123">
        <f>IF(OR($C67="",$B$2="",$D$2=0),0,IF(AL$3&lt;0,0,N(INDEX('CURVA PREVISION'!$A$1:$KZ$3000,$C67,11+3*MIN(AL$3,$D$2-1)))))</f>
        <v/>
      </c>
      <c r="AM67" s="123">
        <f>IF(OR($C67="",$B$2="",$D$2=0),0,IF(AM$3&lt;0,0,N(INDEX('CURVA PREVISION'!$A$1:$KZ$3000,$C67,11+3*MIN(AM$3,$D$2-1)))))</f>
        <v/>
      </c>
      <c r="AN67" s="123">
        <f>IF(OR($C67="",$B$2="",$D$2=0),0,IF(AN$3&lt;0,0,N(INDEX('CURVA PREVISION'!$A$1:$KZ$3000,$C67,11+3*MIN(AN$3,$D$2-1)))))</f>
        <v/>
      </c>
      <c r="AO67" s="123">
        <f>IF(OR($C67="",$B$2="",$D$2=0),0,IF(AO$3&lt;0,0,N(INDEX('CURVA PREVISION'!$A$1:$KZ$3000,$C67,11+3*MIN(AO$3,$D$2-1)))))</f>
        <v/>
      </c>
      <c r="AP67" s="123">
        <f>IF(OR($C67="",$B$2="",$D$2=0),0,IF(AP$3&lt;0,0,N(INDEX('CURVA PREVISION'!$A$1:$KZ$3000,$C67,11+3*MIN(AP$3,$D$2-1)))))</f>
        <v/>
      </c>
      <c r="AQ67" s="123">
        <f>IF(OR($C67="",$B$2="",$D$2=0),0,IF(AQ$3&lt;0,0,N(INDEX('CURVA PREVISION'!$A$1:$KZ$3000,$C67,11+3*MIN(AQ$3,$D$2-1)))))</f>
        <v/>
      </c>
      <c r="AR67" s="123">
        <f>IF(OR($C67="",$B$2="",$D$2=0),0,IF(AR$3&lt;0,0,N(INDEX('CURVA PREVISION'!$A$1:$KZ$3000,$C67,11+3*MIN(AR$3,$D$2-1)))))</f>
        <v/>
      </c>
      <c r="AS67" s="123">
        <f>IF(OR($C67="",$B$2="",$D$2=0),0,IF(AS$3&lt;0,0,N(INDEX('CURVA PREVISION'!$A$1:$KZ$3000,$C67,11+3*MIN(AS$3,$D$2-1)))))</f>
        <v/>
      </c>
      <c r="AT67" s="123">
        <f>IF(OR($C67="",$B$2="",$D$2=0),0,IF(AT$3&lt;0,0,N(INDEX('CURVA PREVISION'!$A$1:$KZ$3000,$C67,11+3*MIN(AT$3,$D$2-1)))))</f>
        <v/>
      </c>
      <c r="AU67" s="123">
        <f>IF(OR($C67="",$B$2="",$D$2=0),0,IF(AU$3&lt;0,0,N(INDEX('CURVA PREVISION'!$A$1:$KZ$3000,$C67,11+3*MIN(AU$3,$D$2-1)))))</f>
        <v/>
      </c>
      <c r="AV67" s="123">
        <f>IF(OR($C67="",$B$2="",$D$2=0),0,IF(AV$3&lt;0,0,N(INDEX('CURVA PREVISION'!$A$1:$KZ$3000,$C67,11+3*MIN(AV$3,$D$2-1)))))</f>
        <v/>
      </c>
      <c r="AW67" s="123">
        <f>IF(OR($C67="",$B$2="",$D$2=0),0,IF(AW$3&lt;0,0,N(INDEX('CURVA PREVISION'!$A$1:$KZ$3000,$C67,11+3*MIN(AW$3,$D$2-1)))))</f>
        <v/>
      </c>
      <c r="AX67" s="123">
        <f>IF(OR($C67="",$B$2="",$D$2=0),0,IF(AX$3&lt;0,0,N(INDEX('CURVA PREVISION'!$A$1:$KZ$3000,$C67,11+3*MIN(AX$3,$D$2-1)))))</f>
        <v/>
      </c>
      <c r="AY67" s="123">
        <f>IF(OR($C67="",$B$2="",$D$2=0),0,IF(AY$3&lt;0,0,N(INDEX('CURVA PREVISION'!$A$1:$KZ$3000,$C67,11+3*MIN(AY$3,$D$2-1)))))</f>
        <v/>
      </c>
      <c r="AZ67" s="123">
        <f>IF(OR($C67="",$B$2="",$D$2=0),0,IF(AZ$3&lt;0,0,N(INDEX('CURVA PREVISION'!$A$1:$KZ$3000,$C67,11+3*MIN(AZ$3,$D$2-1)))))</f>
        <v/>
      </c>
      <c r="BA67" s="123">
        <f>IF(OR($C67="",$B$2="",$D$2=0),0,IF(BA$3&lt;0,0,N(INDEX('CURVA PREVISION'!$A$1:$KZ$3000,$C67,11+3*MIN(BA$3,$D$2-1)))))</f>
        <v/>
      </c>
      <c r="BB67" s="123">
        <f>IF(OR($C67="",$B$2="",$D$2=0),0,IF(BB$3&lt;0,0,N(INDEX('CURVA PREVISION'!$A$1:$KZ$3000,$C67,11+3*MIN(BB$3,$D$2-1)))))</f>
        <v/>
      </c>
      <c r="BC67" s="123">
        <f>IF(OR($C67="",$B$2="",$D$2=0),0,IF(BC$3&lt;0,0,N(INDEX('CURVA PREVISION'!$A$1:$KZ$3000,$C67,11+3*MIN(BC$3,$D$2-1)))))</f>
        <v/>
      </c>
      <c r="BD67" s="123">
        <f>IF(OR($C67="",$B$2="",$D$2=0),0,IF(BD$3&lt;0,0,N(INDEX('CURVA PREVISION'!$A$1:$KZ$3000,$C67,11+3*MIN(BD$3,$D$2-1)))))</f>
        <v/>
      </c>
      <c r="BE67" s="123">
        <f>IF(OR($C67="",$B$2="",$D$2=0),0,IF(BE$3&lt;0,0,N(INDEX('CURVA PREVISION'!$A$1:$KZ$3000,$C67,11+3*MIN(BE$3,$D$2-1)))))</f>
        <v/>
      </c>
      <c r="BF67" s="123">
        <f>IF(OR($C67="",$B$2="",$D$2=0),0,IF(BF$3&lt;0,0,N(INDEX('CURVA PREVISION'!$A$1:$KZ$3000,$C67,11+3*MIN(BF$3,$D$2-1)))))</f>
        <v/>
      </c>
      <c r="BG67" s="123">
        <f>IF(OR($C67="",$B$2="",$D$2=0),0,IF(BG$3&lt;0,0,N(INDEX('CURVA PREVISION'!$A$1:$KZ$3000,$C67,11+3*MIN(BG$3,$D$2-1)))))</f>
        <v/>
      </c>
      <c r="BH67" s="123">
        <f>IF(OR($C67="",$B$2="",$D$2=0),0,IF(BH$3&lt;0,0,N(INDEX('CURVA PREVISION'!$A$1:$KZ$3000,$C67,11+3*MIN(BH$3,$D$2-1)))))</f>
        <v/>
      </c>
      <c r="BI67" s="123">
        <f>IF(OR($C67="",$B$2="",$D$2=0),0,IF(BI$3&lt;0,0,N(INDEX('CURVA PREVISION'!$A$1:$KZ$3000,$C67,11+3*MIN(BI$3,$D$2-1)))))</f>
        <v/>
      </c>
      <c r="BJ67" s="123">
        <f>IF(OR($C67="",$B$2="",$D$2=0),0,IF(BJ$3&lt;0,0,N(INDEX('CURVA PREVISION'!$A$1:$KZ$3000,$C67,11+3*MIN(BJ$3,$D$2-1)))))</f>
        <v/>
      </c>
      <c r="BK67" s="123">
        <f>IF(OR($C67="",$B$2="",$D$2=0),0,IF(BK$3&lt;0,0,N(INDEX('CURVA PREVISION'!$A$1:$KZ$3000,$C67,11+3*MIN(BK$3,$D$2-1)))))</f>
        <v/>
      </c>
      <c r="BL67" s="123">
        <f>IF(OR($C67="",$B$2="",$D$2=0),0,IF(BL$3&lt;0,0,N(INDEX('CURVA PREVISION'!$A$1:$KZ$3000,$C67,11+3*MIN(BL$3,$D$2-1)))))</f>
        <v/>
      </c>
      <c r="BM67" s="123">
        <f>IF(OR($C67="",$B$2="",$D$2=0),0,IF(BM$3&lt;0,0,N(INDEX('CURVA PREVISION'!$A$1:$KZ$3000,$C67,11+3*MIN(BM$3,$D$2-1)))))</f>
        <v/>
      </c>
      <c r="BN67" s="123">
        <f>IF(OR($C67="",$B$2="",$D$2=0),0,IF(BN$3&lt;0,0,N(INDEX('CURVA PREVISION'!$A$1:$KZ$3000,$C67,11+3*MIN(BN$3,$D$2-1)))))</f>
        <v/>
      </c>
      <c r="BO67" s="123">
        <f>IF(OR($C67="",$B$2="",$D$2=0),0,IF(BO$3&lt;0,0,N(INDEX('CURVA PREVISION'!$A$1:$KZ$3000,$C67,11+3*MIN(BO$3,$D$2-1)))))</f>
        <v/>
      </c>
      <c r="BP67" s="123">
        <f>IF(OR($C67="",$B$2="",$D$2=0),0,IF(BP$3&lt;0,0,N(INDEX('CURVA PREVISION'!$A$1:$KZ$3000,$C67,11+3*MIN(BP$3,$D$2-1)))))</f>
        <v/>
      </c>
      <c r="BQ67" s="123">
        <f>IF(OR($C67="",$B$2="",$D$2=0),0,IF(BQ$3&lt;0,0,N(INDEX('CURVA PREVISION'!$A$1:$KZ$3000,$C67,11+3*MIN(BQ$3,$D$2-1)))))</f>
        <v/>
      </c>
      <c r="BR67" s="123">
        <f>IF(OR($C67="",$B$2="",$D$2=0),0,IF(BR$3&lt;0,0,N(INDEX('CURVA PREVISION'!$A$1:$KZ$3000,$C67,11+3*MIN(BR$3,$D$2-1)))))</f>
        <v/>
      </c>
      <c r="BS67" s="123">
        <f>IF(OR($C67="",$B$2="",$D$2=0),0,IF(BS$3&lt;0,0,N(INDEX('CURVA PREVISION'!$A$1:$KZ$3000,$C67,11+3*MIN(BS$3,$D$2-1)))))</f>
        <v/>
      </c>
      <c r="BT67" s="123">
        <f>IF(OR($C67="",$B$2="",$D$2=0),0,IF(BT$3&lt;0,0,N(INDEX('CURVA PREVISION'!$A$1:$KZ$3000,$C67,11+3*MIN(BT$3,$D$2-1)))))</f>
        <v/>
      </c>
      <c r="BU67" s="123">
        <f>IF(OR($C67="",$B$2="",$D$2=0),0,IF(BU$3&lt;0,0,N(INDEX('CURVA PREVISION'!$A$1:$KZ$3000,$C67,11+3*MIN(BU$3,$D$2-1)))))</f>
        <v/>
      </c>
      <c r="BV67" s="123">
        <f>IF(OR($C67="",$B$2="",$D$2=0),0,IF(BV$3&lt;0,0,N(INDEX('CURVA PREVISION'!$A$1:$KZ$3000,$C67,11+3*MIN(BV$3,$D$2-1)))))</f>
        <v/>
      </c>
      <c r="BW67" s="123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70">
        <f>IFERROR(MATCH(A68,'CURVA PREVISION'!$B$1:$B$3000,0),"")</f>
        <v/>
      </c>
      <c r="D68" s="123">
        <f>IF(OR($C68="",$B$2="",$D$2=0),0,IF(D$3&lt;0,0,N(INDEX('CURVA PREVISION'!$A$1:$KZ$3000,$C68,11+3*MIN(D$3,$D$2-1)))))</f>
        <v/>
      </c>
      <c r="E68" s="123">
        <f>IF(OR($C68="",$B$2="",$D$2=0),0,IF(E$3&lt;0,0,N(INDEX('CURVA PREVISION'!$A$1:$KZ$3000,$C68,11+3*MIN(E$3,$D$2-1)))))</f>
        <v/>
      </c>
      <c r="F68" s="123">
        <f>IF(OR($C68="",$B$2="",$D$2=0),0,IF(F$3&lt;0,0,N(INDEX('CURVA PREVISION'!$A$1:$KZ$3000,$C68,11+3*MIN(F$3,$D$2-1)))))</f>
        <v/>
      </c>
      <c r="G68" s="123">
        <f>IF(OR($C68="",$B$2="",$D$2=0),0,IF(G$3&lt;0,0,N(INDEX('CURVA PREVISION'!$A$1:$KZ$3000,$C68,11+3*MIN(G$3,$D$2-1)))))</f>
        <v/>
      </c>
      <c r="H68" s="123">
        <f>IF(OR($C68="",$B$2="",$D$2=0),0,IF(H$3&lt;0,0,N(INDEX('CURVA PREVISION'!$A$1:$KZ$3000,$C68,11+3*MIN(H$3,$D$2-1)))))</f>
        <v/>
      </c>
      <c r="I68" s="123">
        <f>IF(OR($C68="",$B$2="",$D$2=0),0,IF(I$3&lt;0,0,N(INDEX('CURVA PREVISION'!$A$1:$KZ$3000,$C68,11+3*MIN(I$3,$D$2-1)))))</f>
        <v/>
      </c>
      <c r="J68" s="123">
        <f>IF(OR($C68="",$B$2="",$D$2=0),0,IF(J$3&lt;0,0,N(INDEX('CURVA PREVISION'!$A$1:$KZ$3000,$C68,11+3*MIN(J$3,$D$2-1)))))</f>
        <v/>
      </c>
      <c r="K68" s="123">
        <f>IF(OR($C68="",$B$2="",$D$2=0),0,IF(K$3&lt;0,0,N(INDEX('CURVA PREVISION'!$A$1:$KZ$3000,$C68,11+3*MIN(K$3,$D$2-1)))))</f>
        <v/>
      </c>
      <c r="L68" s="123">
        <f>IF(OR($C68="",$B$2="",$D$2=0),0,IF(L$3&lt;0,0,N(INDEX('CURVA PREVISION'!$A$1:$KZ$3000,$C68,11+3*MIN(L$3,$D$2-1)))))</f>
        <v/>
      </c>
      <c r="M68" s="123">
        <f>IF(OR($C68="",$B$2="",$D$2=0),0,IF(M$3&lt;0,0,N(INDEX('CURVA PREVISION'!$A$1:$KZ$3000,$C68,11+3*MIN(M$3,$D$2-1)))))</f>
        <v/>
      </c>
      <c r="N68" s="123">
        <f>IF(OR($C68="",$B$2="",$D$2=0),0,IF(N$3&lt;0,0,N(INDEX('CURVA PREVISION'!$A$1:$KZ$3000,$C68,11+3*MIN(N$3,$D$2-1)))))</f>
        <v/>
      </c>
      <c r="O68" s="123">
        <f>IF(OR($C68="",$B$2="",$D$2=0),0,IF(O$3&lt;0,0,N(INDEX('CURVA PREVISION'!$A$1:$KZ$3000,$C68,11+3*MIN(O$3,$D$2-1)))))</f>
        <v/>
      </c>
      <c r="P68" s="123">
        <f>IF(OR($C68="",$B$2="",$D$2=0),0,IF(P$3&lt;0,0,N(INDEX('CURVA PREVISION'!$A$1:$KZ$3000,$C68,11+3*MIN(P$3,$D$2-1)))))</f>
        <v/>
      </c>
      <c r="Q68" s="123">
        <f>IF(OR($C68="",$B$2="",$D$2=0),0,IF(Q$3&lt;0,0,N(INDEX('CURVA PREVISION'!$A$1:$KZ$3000,$C68,11+3*MIN(Q$3,$D$2-1)))))</f>
        <v/>
      </c>
      <c r="R68" s="123">
        <f>IF(OR($C68="",$B$2="",$D$2=0),0,IF(R$3&lt;0,0,N(INDEX('CURVA PREVISION'!$A$1:$KZ$3000,$C68,11+3*MIN(R$3,$D$2-1)))))</f>
        <v/>
      </c>
      <c r="S68" s="123">
        <f>IF(OR($C68="",$B$2="",$D$2=0),0,IF(S$3&lt;0,0,N(INDEX('CURVA PREVISION'!$A$1:$KZ$3000,$C68,11+3*MIN(S$3,$D$2-1)))))</f>
        <v/>
      </c>
      <c r="T68" s="123">
        <f>IF(OR($C68="",$B$2="",$D$2=0),0,IF(T$3&lt;0,0,N(INDEX('CURVA PREVISION'!$A$1:$KZ$3000,$C68,11+3*MIN(T$3,$D$2-1)))))</f>
        <v/>
      </c>
      <c r="U68" s="123">
        <f>IF(OR($C68="",$B$2="",$D$2=0),0,IF(U$3&lt;0,0,N(INDEX('CURVA PREVISION'!$A$1:$KZ$3000,$C68,11+3*MIN(U$3,$D$2-1)))))</f>
        <v/>
      </c>
      <c r="V68" s="123">
        <f>IF(OR($C68="",$B$2="",$D$2=0),0,IF(V$3&lt;0,0,N(INDEX('CURVA PREVISION'!$A$1:$KZ$3000,$C68,11+3*MIN(V$3,$D$2-1)))))</f>
        <v/>
      </c>
      <c r="W68" s="123">
        <f>IF(OR($C68="",$B$2="",$D$2=0),0,IF(W$3&lt;0,0,N(INDEX('CURVA PREVISION'!$A$1:$KZ$3000,$C68,11+3*MIN(W$3,$D$2-1)))))</f>
        <v/>
      </c>
      <c r="X68" s="123">
        <f>IF(OR($C68="",$B$2="",$D$2=0),0,IF(X$3&lt;0,0,N(INDEX('CURVA PREVISION'!$A$1:$KZ$3000,$C68,11+3*MIN(X$3,$D$2-1)))))</f>
        <v/>
      </c>
      <c r="Y68" s="123">
        <f>IF(OR($C68="",$B$2="",$D$2=0),0,IF(Y$3&lt;0,0,N(INDEX('CURVA PREVISION'!$A$1:$KZ$3000,$C68,11+3*MIN(Y$3,$D$2-1)))))</f>
        <v/>
      </c>
      <c r="Z68" s="123">
        <f>IF(OR($C68="",$B$2="",$D$2=0),0,IF(Z$3&lt;0,0,N(INDEX('CURVA PREVISION'!$A$1:$KZ$3000,$C68,11+3*MIN(Z$3,$D$2-1)))))</f>
        <v/>
      </c>
      <c r="AA68" s="123">
        <f>IF(OR($C68="",$B$2="",$D$2=0),0,IF(AA$3&lt;0,0,N(INDEX('CURVA PREVISION'!$A$1:$KZ$3000,$C68,11+3*MIN(AA$3,$D$2-1)))))</f>
        <v/>
      </c>
      <c r="AB68" s="123">
        <f>IF(OR($C68="",$B$2="",$D$2=0),0,IF(AB$3&lt;0,0,N(INDEX('CURVA PREVISION'!$A$1:$KZ$3000,$C68,11+3*MIN(AB$3,$D$2-1)))))</f>
        <v/>
      </c>
      <c r="AC68" s="123">
        <f>IF(OR($C68="",$B$2="",$D$2=0),0,IF(AC$3&lt;0,0,N(INDEX('CURVA PREVISION'!$A$1:$KZ$3000,$C68,11+3*MIN(AC$3,$D$2-1)))))</f>
        <v/>
      </c>
      <c r="AD68" s="123">
        <f>IF(OR($C68="",$B$2="",$D$2=0),0,IF(AD$3&lt;0,0,N(INDEX('CURVA PREVISION'!$A$1:$KZ$3000,$C68,11+3*MIN(AD$3,$D$2-1)))))</f>
        <v/>
      </c>
      <c r="AE68" s="123">
        <f>IF(OR($C68="",$B$2="",$D$2=0),0,IF(AE$3&lt;0,0,N(INDEX('CURVA PREVISION'!$A$1:$KZ$3000,$C68,11+3*MIN(AE$3,$D$2-1)))))</f>
        <v/>
      </c>
      <c r="AF68" s="123">
        <f>IF(OR($C68="",$B$2="",$D$2=0),0,IF(AF$3&lt;0,0,N(INDEX('CURVA PREVISION'!$A$1:$KZ$3000,$C68,11+3*MIN(AF$3,$D$2-1)))))</f>
        <v/>
      </c>
      <c r="AG68" s="123">
        <f>IF(OR($C68="",$B$2="",$D$2=0),0,IF(AG$3&lt;0,0,N(INDEX('CURVA PREVISION'!$A$1:$KZ$3000,$C68,11+3*MIN(AG$3,$D$2-1)))))</f>
        <v/>
      </c>
      <c r="AH68" s="123">
        <f>IF(OR($C68="",$B$2="",$D$2=0),0,IF(AH$3&lt;0,0,N(INDEX('CURVA PREVISION'!$A$1:$KZ$3000,$C68,11+3*MIN(AH$3,$D$2-1)))))</f>
        <v/>
      </c>
      <c r="AI68" s="123">
        <f>IF(OR($C68="",$B$2="",$D$2=0),0,IF(AI$3&lt;0,0,N(INDEX('CURVA PREVISION'!$A$1:$KZ$3000,$C68,11+3*MIN(AI$3,$D$2-1)))))</f>
        <v/>
      </c>
      <c r="AJ68" s="123">
        <f>IF(OR($C68="",$B$2="",$D$2=0),0,IF(AJ$3&lt;0,0,N(INDEX('CURVA PREVISION'!$A$1:$KZ$3000,$C68,11+3*MIN(AJ$3,$D$2-1)))))</f>
        <v/>
      </c>
      <c r="AK68" s="123">
        <f>IF(OR($C68="",$B$2="",$D$2=0),0,IF(AK$3&lt;0,0,N(INDEX('CURVA PREVISION'!$A$1:$KZ$3000,$C68,11+3*MIN(AK$3,$D$2-1)))))</f>
        <v/>
      </c>
      <c r="AL68" s="123">
        <f>IF(OR($C68="",$B$2="",$D$2=0),0,IF(AL$3&lt;0,0,N(INDEX('CURVA PREVISION'!$A$1:$KZ$3000,$C68,11+3*MIN(AL$3,$D$2-1)))))</f>
        <v/>
      </c>
      <c r="AM68" s="123">
        <f>IF(OR($C68="",$B$2="",$D$2=0),0,IF(AM$3&lt;0,0,N(INDEX('CURVA PREVISION'!$A$1:$KZ$3000,$C68,11+3*MIN(AM$3,$D$2-1)))))</f>
        <v/>
      </c>
      <c r="AN68" s="123">
        <f>IF(OR($C68="",$B$2="",$D$2=0),0,IF(AN$3&lt;0,0,N(INDEX('CURVA PREVISION'!$A$1:$KZ$3000,$C68,11+3*MIN(AN$3,$D$2-1)))))</f>
        <v/>
      </c>
      <c r="AO68" s="123">
        <f>IF(OR($C68="",$B$2="",$D$2=0),0,IF(AO$3&lt;0,0,N(INDEX('CURVA PREVISION'!$A$1:$KZ$3000,$C68,11+3*MIN(AO$3,$D$2-1)))))</f>
        <v/>
      </c>
      <c r="AP68" s="123">
        <f>IF(OR($C68="",$B$2="",$D$2=0),0,IF(AP$3&lt;0,0,N(INDEX('CURVA PREVISION'!$A$1:$KZ$3000,$C68,11+3*MIN(AP$3,$D$2-1)))))</f>
        <v/>
      </c>
      <c r="AQ68" s="123">
        <f>IF(OR($C68="",$B$2="",$D$2=0),0,IF(AQ$3&lt;0,0,N(INDEX('CURVA PREVISION'!$A$1:$KZ$3000,$C68,11+3*MIN(AQ$3,$D$2-1)))))</f>
        <v/>
      </c>
      <c r="AR68" s="123">
        <f>IF(OR($C68="",$B$2="",$D$2=0),0,IF(AR$3&lt;0,0,N(INDEX('CURVA PREVISION'!$A$1:$KZ$3000,$C68,11+3*MIN(AR$3,$D$2-1)))))</f>
        <v/>
      </c>
      <c r="AS68" s="123">
        <f>IF(OR($C68="",$B$2="",$D$2=0),0,IF(AS$3&lt;0,0,N(INDEX('CURVA PREVISION'!$A$1:$KZ$3000,$C68,11+3*MIN(AS$3,$D$2-1)))))</f>
        <v/>
      </c>
      <c r="AT68" s="123">
        <f>IF(OR($C68="",$B$2="",$D$2=0),0,IF(AT$3&lt;0,0,N(INDEX('CURVA PREVISION'!$A$1:$KZ$3000,$C68,11+3*MIN(AT$3,$D$2-1)))))</f>
        <v/>
      </c>
      <c r="AU68" s="123">
        <f>IF(OR($C68="",$B$2="",$D$2=0),0,IF(AU$3&lt;0,0,N(INDEX('CURVA PREVISION'!$A$1:$KZ$3000,$C68,11+3*MIN(AU$3,$D$2-1)))))</f>
        <v/>
      </c>
      <c r="AV68" s="123">
        <f>IF(OR($C68="",$B$2="",$D$2=0),0,IF(AV$3&lt;0,0,N(INDEX('CURVA PREVISION'!$A$1:$KZ$3000,$C68,11+3*MIN(AV$3,$D$2-1)))))</f>
        <v/>
      </c>
      <c r="AW68" s="123">
        <f>IF(OR($C68="",$B$2="",$D$2=0),0,IF(AW$3&lt;0,0,N(INDEX('CURVA PREVISION'!$A$1:$KZ$3000,$C68,11+3*MIN(AW$3,$D$2-1)))))</f>
        <v/>
      </c>
      <c r="AX68" s="123">
        <f>IF(OR($C68="",$B$2="",$D$2=0),0,IF(AX$3&lt;0,0,N(INDEX('CURVA PREVISION'!$A$1:$KZ$3000,$C68,11+3*MIN(AX$3,$D$2-1)))))</f>
        <v/>
      </c>
      <c r="AY68" s="123">
        <f>IF(OR($C68="",$B$2="",$D$2=0),0,IF(AY$3&lt;0,0,N(INDEX('CURVA PREVISION'!$A$1:$KZ$3000,$C68,11+3*MIN(AY$3,$D$2-1)))))</f>
        <v/>
      </c>
      <c r="AZ68" s="123">
        <f>IF(OR($C68="",$B$2="",$D$2=0),0,IF(AZ$3&lt;0,0,N(INDEX('CURVA PREVISION'!$A$1:$KZ$3000,$C68,11+3*MIN(AZ$3,$D$2-1)))))</f>
        <v/>
      </c>
      <c r="BA68" s="123">
        <f>IF(OR($C68="",$B$2="",$D$2=0),0,IF(BA$3&lt;0,0,N(INDEX('CURVA PREVISION'!$A$1:$KZ$3000,$C68,11+3*MIN(BA$3,$D$2-1)))))</f>
        <v/>
      </c>
      <c r="BB68" s="123">
        <f>IF(OR($C68="",$B$2="",$D$2=0),0,IF(BB$3&lt;0,0,N(INDEX('CURVA PREVISION'!$A$1:$KZ$3000,$C68,11+3*MIN(BB$3,$D$2-1)))))</f>
        <v/>
      </c>
      <c r="BC68" s="123">
        <f>IF(OR($C68="",$B$2="",$D$2=0),0,IF(BC$3&lt;0,0,N(INDEX('CURVA PREVISION'!$A$1:$KZ$3000,$C68,11+3*MIN(BC$3,$D$2-1)))))</f>
        <v/>
      </c>
      <c r="BD68" s="123">
        <f>IF(OR($C68="",$B$2="",$D$2=0),0,IF(BD$3&lt;0,0,N(INDEX('CURVA PREVISION'!$A$1:$KZ$3000,$C68,11+3*MIN(BD$3,$D$2-1)))))</f>
        <v/>
      </c>
      <c r="BE68" s="123">
        <f>IF(OR($C68="",$B$2="",$D$2=0),0,IF(BE$3&lt;0,0,N(INDEX('CURVA PREVISION'!$A$1:$KZ$3000,$C68,11+3*MIN(BE$3,$D$2-1)))))</f>
        <v/>
      </c>
      <c r="BF68" s="123">
        <f>IF(OR($C68="",$B$2="",$D$2=0),0,IF(BF$3&lt;0,0,N(INDEX('CURVA PREVISION'!$A$1:$KZ$3000,$C68,11+3*MIN(BF$3,$D$2-1)))))</f>
        <v/>
      </c>
      <c r="BG68" s="123">
        <f>IF(OR($C68="",$B$2="",$D$2=0),0,IF(BG$3&lt;0,0,N(INDEX('CURVA PREVISION'!$A$1:$KZ$3000,$C68,11+3*MIN(BG$3,$D$2-1)))))</f>
        <v/>
      </c>
      <c r="BH68" s="123">
        <f>IF(OR($C68="",$B$2="",$D$2=0),0,IF(BH$3&lt;0,0,N(INDEX('CURVA PREVISION'!$A$1:$KZ$3000,$C68,11+3*MIN(BH$3,$D$2-1)))))</f>
        <v/>
      </c>
      <c r="BI68" s="123">
        <f>IF(OR($C68="",$B$2="",$D$2=0),0,IF(BI$3&lt;0,0,N(INDEX('CURVA PREVISION'!$A$1:$KZ$3000,$C68,11+3*MIN(BI$3,$D$2-1)))))</f>
        <v/>
      </c>
      <c r="BJ68" s="123">
        <f>IF(OR($C68="",$B$2="",$D$2=0),0,IF(BJ$3&lt;0,0,N(INDEX('CURVA PREVISION'!$A$1:$KZ$3000,$C68,11+3*MIN(BJ$3,$D$2-1)))))</f>
        <v/>
      </c>
      <c r="BK68" s="123">
        <f>IF(OR($C68="",$B$2="",$D$2=0),0,IF(BK$3&lt;0,0,N(INDEX('CURVA PREVISION'!$A$1:$KZ$3000,$C68,11+3*MIN(BK$3,$D$2-1)))))</f>
        <v/>
      </c>
      <c r="BL68" s="123">
        <f>IF(OR($C68="",$B$2="",$D$2=0),0,IF(BL$3&lt;0,0,N(INDEX('CURVA PREVISION'!$A$1:$KZ$3000,$C68,11+3*MIN(BL$3,$D$2-1)))))</f>
        <v/>
      </c>
      <c r="BM68" s="123">
        <f>IF(OR($C68="",$B$2="",$D$2=0),0,IF(BM$3&lt;0,0,N(INDEX('CURVA PREVISION'!$A$1:$KZ$3000,$C68,11+3*MIN(BM$3,$D$2-1)))))</f>
        <v/>
      </c>
      <c r="BN68" s="123">
        <f>IF(OR($C68="",$B$2="",$D$2=0),0,IF(BN$3&lt;0,0,N(INDEX('CURVA PREVISION'!$A$1:$KZ$3000,$C68,11+3*MIN(BN$3,$D$2-1)))))</f>
        <v/>
      </c>
      <c r="BO68" s="123">
        <f>IF(OR($C68="",$B$2="",$D$2=0),0,IF(BO$3&lt;0,0,N(INDEX('CURVA PREVISION'!$A$1:$KZ$3000,$C68,11+3*MIN(BO$3,$D$2-1)))))</f>
        <v/>
      </c>
      <c r="BP68" s="123">
        <f>IF(OR($C68="",$B$2="",$D$2=0),0,IF(BP$3&lt;0,0,N(INDEX('CURVA PREVISION'!$A$1:$KZ$3000,$C68,11+3*MIN(BP$3,$D$2-1)))))</f>
        <v/>
      </c>
      <c r="BQ68" s="123">
        <f>IF(OR($C68="",$B$2="",$D$2=0),0,IF(BQ$3&lt;0,0,N(INDEX('CURVA PREVISION'!$A$1:$KZ$3000,$C68,11+3*MIN(BQ$3,$D$2-1)))))</f>
        <v/>
      </c>
      <c r="BR68" s="123">
        <f>IF(OR($C68="",$B$2="",$D$2=0),0,IF(BR$3&lt;0,0,N(INDEX('CURVA PREVISION'!$A$1:$KZ$3000,$C68,11+3*MIN(BR$3,$D$2-1)))))</f>
        <v/>
      </c>
      <c r="BS68" s="123">
        <f>IF(OR($C68="",$B$2="",$D$2=0),0,IF(BS$3&lt;0,0,N(INDEX('CURVA PREVISION'!$A$1:$KZ$3000,$C68,11+3*MIN(BS$3,$D$2-1)))))</f>
        <v/>
      </c>
      <c r="BT68" s="123">
        <f>IF(OR($C68="",$B$2="",$D$2=0),0,IF(BT$3&lt;0,0,N(INDEX('CURVA PREVISION'!$A$1:$KZ$3000,$C68,11+3*MIN(BT$3,$D$2-1)))))</f>
        <v/>
      </c>
      <c r="BU68" s="123">
        <f>IF(OR($C68="",$B$2="",$D$2=0),0,IF(BU$3&lt;0,0,N(INDEX('CURVA PREVISION'!$A$1:$KZ$3000,$C68,11+3*MIN(BU$3,$D$2-1)))))</f>
        <v/>
      </c>
      <c r="BV68" s="123">
        <f>IF(OR($C68="",$B$2="",$D$2=0),0,IF(BV$3&lt;0,0,N(INDEX('CURVA PREVISION'!$A$1:$KZ$3000,$C68,11+3*MIN(BV$3,$D$2-1)))))</f>
        <v/>
      </c>
      <c r="BW68" s="123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70">
        <f>IFERROR(MATCH(A69,'CURVA PREVISION'!$B$1:$B$3000,0),"")</f>
        <v/>
      </c>
      <c r="D69" s="123">
        <f>IF(OR($C69="",$B$2="",$D$2=0),0,IF(D$3&lt;0,0,N(INDEX('CURVA PREVISION'!$A$1:$KZ$3000,$C69,11+3*MIN(D$3,$D$2-1)))))</f>
        <v/>
      </c>
      <c r="E69" s="123">
        <f>IF(OR($C69="",$B$2="",$D$2=0),0,IF(E$3&lt;0,0,N(INDEX('CURVA PREVISION'!$A$1:$KZ$3000,$C69,11+3*MIN(E$3,$D$2-1)))))</f>
        <v/>
      </c>
      <c r="F69" s="123">
        <f>IF(OR($C69="",$B$2="",$D$2=0),0,IF(F$3&lt;0,0,N(INDEX('CURVA PREVISION'!$A$1:$KZ$3000,$C69,11+3*MIN(F$3,$D$2-1)))))</f>
        <v/>
      </c>
      <c r="G69" s="123">
        <f>IF(OR($C69="",$B$2="",$D$2=0),0,IF(G$3&lt;0,0,N(INDEX('CURVA PREVISION'!$A$1:$KZ$3000,$C69,11+3*MIN(G$3,$D$2-1)))))</f>
        <v/>
      </c>
      <c r="H69" s="123">
        <f>IF(OR($C69="",$B$2="",$D$2=0),0,IF(H$3&lt;0,0,N(INDEX('CURVA PREVISION'!$A$1:$KZ$3000,$C69,11+3*MIN(H$3,$D$2-1)))))</f>
        <v/>
      </c>
      <c r="I69" s="123">
        <f>IF(OR($C69="",$B$2="",$D$2=0),0,IF(I$3&lt;0,0,N(INDEX('CURVA PREVISION'!$A$1:$KZ$3000,$C69,11+3*MIN(I$3,$D$2-1)))))</f>
        <v/>
      </c>
      <c r="J69" s="123">
        <f>IF(OR($C69="",$B$2="",$D$2=0),0,IF(J$3&lt;0,0,N(INDEX('CURVA PREVISION'!$A$1:$KZ$3000,$C69,11+3*MIN(J$3,$D$2-1)))))</f>
        <v/>
      </c>
      <c r="K69" s="123">
        <f>IF(OR($C69="",$B$2="",$D$2=0),0,IF(K$3&lt;0,0,N(INDEX('CURVA PREVISION'!$A$1:$KZ$3000,$C69,11+3*MIN(K$3,$D$2-1)))))</f>
        <v/>
      </c>
      <c r="L69" s="123">
        <f>IF(OR($C69="",$B$2="",$D$2=0),0,IF(L$3&lt;0,0,N(INDEX('CURVA PREVISION'!$A$1:$KZ$3000,$C69,11+3*MIN(L$3,$D$2-1)))))</f>
        <v/>
      </c>
      <c r="M69" s="123">
        <f>IF(OR($C69="",$B$2="",$D$2=0),0,IF(M$3&lt;0,0,N(INDEX('CURVA PREVISION'!$A$1:$KZ$3000,$C69,11+3*MIN(M$3,$D$2-1)))))</f>
        <v/>
      </c>
      <c r="N69" s="123">
        <f>IF(OR($C69="",$B$2="",$D$2=0),0,IF(N$3&lt;0,0,N(INDEX('CURVA PREVISION'!$A$1:$KZ$3000,$C69,11+3*MIN(N$3,$D$2-1)))))</f>
        <v/>
      </c>
      <c r="O69" s="123">
        <f>IF(OR($C69="",$B$2="",$D$2=0),0,IF(O$3&lt;0,0,N(INDEX('CURVA PREVISION'!$A$1:$KZ$3000,$C69,11+3*MIN(O$3,$D$2-1)))))</f>
        <v/>
      </c>
      <c r="P69" s="123">
        <f>IF(OR($C69="",$B$2="",$D$2=0),0,IF(P$3&lt;0,0,N(INDEX('CURVA PREVISION'!$A$1:$KZ$3000,$C69,11+3*MIN(P$3,$D$2-1)))))</f>
        <v/>
      </c>
      <c r="Q69" s="123">
        <f>IF(OR($C69="",$B$2="",$D$2=0),0,IF(Q$3&lt;0,0,N(INDEX('CURVA PREVISION'!$A$1:$KZ$3000,$C69,11+3*MIN(Q$3,$D$2-1)))))</f>
        <v/>
      </c>
      <c r="R69" s="123">
        <f>IF(OR($C69="",$B$2="",$D$2=0),0,IF(R$3&lt;0,0,N(INDEX('CURVA PREVISION'!$A$1:$KZ$3000,$C69,11+3*MIN(R$3,$D$2-1)))))</f>
        <v/>
      </c>
      <c r="S69" s="123">
        <f>IF(OR($C69="",$B$2="",$D$2=0),0,IF(S$3&lt;0,0,N(INDEX('CURVA PREVISION'!$A$1:$KZ$3000,$C69,11+3*MIN(S$3,$D$2-1)))))</f>
        <v/>
      </c>
      <c r="T69" s="123">
        <f>IF(OR($C69="",$B$2="",$D$2=0),0,IF(T$3&lt;0,0,N(INDEX('CURVA PREVISION'!$A$1:$KZ$3000,$C69,11+3*MIN(T$3,$D$2-1)))))</f>
        <v/>
      </c>
      <c r="U69" s="123">
        <f>IF(OR($C69="",$B$2="",$D$2=0),0,IF(U$3&lt;0,0,N(INDEX('CURVA PREVISION'!$A$1:$KZ$3000,$C69,11+3*MIN(U$3,$D$2-1)))))</f>
        <v/>
      </c>
      <c r="V69" s="123">
        <f>IF(OR($C69="",$B$2="",$D$2=0),0,IF(V$3&lt;0,0,N(INDEX('CURVA PREVISION'!$A$1:$KZ$3000,$C69,11+3*MIN(V$3,$D$2-1)))))</f>
        <v/>
      </c>
      <c r="W69" s="123">
        <f>IF(OR($C69="",$B$2="",$D$2=0),0,IF(W$3&lt;0,0,N(INDEX('CURVA PREVISION'!$A$1:$KZ$3000,$C69,11+3*MIN(W$3,$D$2-1)))))</f>
        <v/>
      </c>
      <c r="X69" s="123">
        <f>IF(OR($C69="",$B$2="",$D$2=0),0,IF(X$3&lt;0,0,N(INDEX('CURVA PREVISION'!$A$1:$KZ$3000,$C69,11+3*MIN(X$3,$D$2-1)))))</f>
        <v/>
      </c>
      <c r="Y69" s="123">
        <f>IF(OR($C69="",$B$2="",$D$2=0),0,IF(Y$3&lt;0,0,N(INDEX('CURVA PREVISION'!$A$1:$KZ$3000,$C69,11+3*MIN(Y$3,$D$2-1)))))</f>
        <v/>
      </c>
      <c r="Z69" s="123">
        <f>IF(OR($C69="",$B$2="",$D$2=0),0,IF(Z$3&lt;0,0,N(INDEX('CURVA PREVISION'!$A$1:$KZ$3000,$C69,11+3*MIN(Z$3,$D$2-1)))))</f>
        <v/>
      </c>
      <c r="AA69" s="123">
        <f>IF(OR($C69="",$B$2="",$D$2=0),0,IF(AA$3&lt;0,0,N(INDEX('CURVA PREVISION'!$A$1:$KZ$3000,$C69,11+3*MIN(AA$3,$D$2-1)))))</f>
        <v/>
      </c>
      <c r="AB69" s="123">
        <f>IF(OR($C69="",$B$2="",$D$2=0),0,IF(AB$3&lt;0,0,N(INDEX('CURVA PREVISION'!$A$1:$KZ$3000,$C69,11+3*MIN(AB$3,$D$2-1)))))</f>
        <v/>
      </c>
      <c r="AC69" s="123">
        <f>IF(OR($C69="",$B$2="",$D$2=0),0,IF(AC$3&lt;0,0,N(INDEX('CURVA PREVISION'!$A$1:$KZ$3000,$C69,11+3*MIN(AC$3,$D$2-1)))))</f>
        <v/>
      </c>
      <c r="AD69" s="123">
        <f>IF(OR($C69="",$B$2="",$D$2=0),0,IF(AD$3&lt;0,0,N(INDEX('CURVA PREVISION'!$A$1:$KZ$3000,$C69,11+3*MIN(AD$3,$D$2-1)))))</f>
        <v/>
      </c>
      <c r="AE69" s="123">
        <f>IF(OR($C69="",$B$2="",$D$2=0),0,IF(AE$3&lt;0,0,N(INDEX('CURVA PREVISION'!$A$1:$KZ$3000,$C69,11+3*MIN(AE$3,$D$2-1)))))</f>
        <v/>
      </c>
      <c r="AF69" s="123">
        <f>IF(OR($C69="",$B$2="",$D$2=0),0,IF(AF$3&lt;0,0,N(INDEX('CURVA PREVISION'!$A$1:$KZ$3000,$C69,11+3*MIN(AF$3,$D$2-1)))))</f>
        <v/>
      </c>
      <c r="AG69" s="123">
        <f>IF(OR($C69="",$B$2="",$D$2=0),0,IF(AG$3&lt;0,0,N(INDEX('CURVA PREVISION'!$A$1:$KZ$3000,$C69,11+3*MIN(AG$3,$D$2-1)))))</f>
        <v/>
      </c>
      <c r="AH69" s="123">
        <f>IF(OR($C69="",$B$2="",$D$2=0),0,IF(AH$3&lt;0,0,N(INDEX('CURVA PREVISION'!$A$1:$KZ$3000,$C69,11+3*MIN(AH$3,$D$2-1)))))</f>
        <v/>
      </c>
      <c r="AI69" s="123">
        <f>IF(OR($C69="",$B$2="",$D$2=0),0,IF(AI$3&lt;0,0,N(INDEX('CURVA PREVISION'!$A$1:$KZ$3000,$C69,11+3*MIN(AI$3,$D$2-1)))))</f>
        <v/>
      </c>
      <c r="AJ69" s="123">
        <f>IF(OR($C69="",$B$2="",$D$2=0),0,IF(AJ$3&lt;0,0,N(INDEX('CURVA PREVISION'!$A$1:$KZ$3000,$C69,11+3*MIN(AJ$3,$D$2-1)))))</f>
        <v/>
      </c>
      <c r="AK69" s="123">
        <f>IF(OR($C69="",$B$2="",$D$2=0),0,IF(AK$3&lt;0,0,N(INDEX('CURVA PREVISION'!$A$1:$KZ$3000,$C69,11+3*MIN(AK$3,$D$2-1)))))</f>
        <v/>
      </c>
      <c r="AL69" s="123">
        <f>IF(OR($C69="",$B$2="",$D$2=0),0,IF(AL$3&lt;0,0,N(INDEX('CURVA PREVISION'!$A$1:$KZ$3000,$C69,11+3*MIN(AL$3,$D$2-1)))))</f>
        <v/>
      </c>
      <c r="AM69" s="123">
        <f>IF(OR($C69="",$B$2="",$D$2=0),0,IF(AM$3&lt;0,0,N(INDEX('CURVA PREVISION'!$A$1:$KZ$3000,$C69,11+3*MIN(AM$3,$D$2-1)))))</f>
        <v/>
      </c>
      <c r="AN69" s="123">
        <f>IF(OR($C69="",$B$2="",$D$2=0),0,IF(AN$3&lt;0,0,N(INDEX('CURVA PREVISION'!$A$1:$KZ$3000,$C69,11+3*MIN(AN$3,$D$2-1)))))</f>
        <v/>
      </c>
      <c r="AO69" s="123">
        <f>IF(OR($C69="",$B$2="",$D$2=0),0,IF(AO$3&lt;0,0,N(INDEX('CURVA PREVISION'!$A$1:$KZ$3000,$C69,11+3*MIN(AO$3,$D$2-1)))))</f>
        <v/>
      </c>
      <c r="AP69" s="123">
        <f>IF(OR($C69="",$B$2="",$D$2=0),0,IF(AP$3&lt;0,0,N(INDEX('CURVA PREVISION'!$A$1:$KZ$3000,$C69,11+3*MIN(AP$3,$D$2-1)))))</f>
        <v/>
      </c>
      <c r="AQ69" s="123">
        <f>IF(OR($C69="",$B$2="",$D$2=0),0,IF(AQ$3&lt;0,0,N(INDEX('CURVA PREVISION'!$A$1:$KZ$3000,$C69,11+3*MIN(AQ$3,$D$2-1)))))</f>
        <v/>
      </c>
      <c r="AR69" s="123">
        <f>IF(OR($C69="",$B$2="",$D$2=0),0,IF(AR$3&lt;0,0,N(INDEX('CURVA PREVISION'!$A$1:$KZ$3000,$C69,11+3*MIN(AR$3,$D$2-1)))))</f>
        <v/>
      </c>
      <c r="AS69" s="123">
        <f>IF(OR($C69="",$B$2="",$D$2=0),0,IF(AS$3&lt;0,0,N(INDEX('CURVA PREVISION'!$A$1:$KZ$3000,$C69,11+3*MIN(AS$3,$D$2-1)))))</f>
        <v/>
      </c>
      <c r="AT69" s="123">
        <f>IF(OR($C69="",$B$2="",$D$2=0),0,IF(AT$3&lt;0,0,N(INDEX('CURVA PREVISION'!$A$1:$KZ$3000,$C69,11+3*MIN(AT$3,$D$2-1)))))</f>
        <v/>
      </c>
      <c r="AU69" s="123">
        <f>IF(OR($C69="",$B$2="",$D$2=0),0,IF(AU$3&lt;0,0,N(INDEX('CURVA PREVISION'!$A$1:$KZ$3000,$C69,11+3*MIN(AU$3,$D$2-1)))))</f>
        <v/>
      </c>
      <c r="AV69" s="123">
        <f>IF(OR($C69="",$B$2="",$D$2=0),0,IF(AV$3&lt;0,0,N(INDEX('CURVA PREVISION'!$A$1:$KZ$3000,$C69,11+3*MIN(AV$3,$D$2-1)))))</f>
        <v/>
      </c>
      <c r="AW69" s="123">
        <f>IF(OR($C69="",$B$2="",$D$2=0),0,IF(AW$3&lt;0,0,N(INDEX('CURVA PREVISION'!$A$1:$KZ$3000,$C69,11+3*MIN(AW$3,$D$2-1)))))</f>
        <v/>
      </c>
      <c r="AX69" s="123">
        <f>IF(OR($C69="",$B$2="",$D$2=0),0,IF(AX$3&lt;0,0,N(INDEX('CURVA PREVISION'!$A$1:$KZ$3000,$C69,11+3*MIN(AX$3,$D$2-1)))))</f>
        <v/>
      </c>
      <c r="AY69" s="123">
        <f>IF(OR($C69="",$B$2="",$D$2=0),0,IF(AY$3&lt;0,0,N(INDEX('CURVA PREVISION'!$A$1:$KZ$3000,$C69,11+3*MIN(AY$3,$D$2-1)))))</f>
        <v/>
      </c>
      <c r="AZ69" s="123">
        <f>IF(OR($C69="",$B$2="",$D$2=0),0,IF(AZ$3&lt;0,0,N(INDEX('CURVA PREVISION'!$A$1:$KZ$3000,$C69,11+3*MIN(AZ$3,$D$2-1)))))</f>
        <v/>
      </c>
      <c r="BA69" s="123">
        <f>IF(OR($C69="",$B$2="",$D$2=0),0,IF(BA$3&lt;0,0,N(INDEX('CURVA PREVISION'!$A$1:$KZ$3000,$C69,11+3*MIN(BA$3,$D$2-1)))))</f>
        <v/>
      </c>
      <c r="BB69" s="123">
        <f>IF(OR($C69="",$B$2="",$D$2=0),0,IF(BB$3&lt;0,0,N(INDEX('CURVA PREVISION'!$A$1:$KZ$3000,$C69,11+3*MIN(BB$3,$D$2-1)))))</f>
        <v/>
      </c>
      <c r="BC69" s="123">
        <f>IF(OR($C69="",$B$2="",$D$2=0),0,IF(BC$3&lt;0,0,N(INDEX('CURVA PREVISION'!$A$1:$KZ$3000,$C69,11+3*MIN(BC$3,$D$2-1)))))</f>
        <v/>
      </c>
      <c r="BD69" s="123">
        <f>IF(OR($C69="",$B$2="",$D$2=0),0,IF(BD$3&lt;0,0,N(INDEX('CURVA PREVISION'!$A$1:$KZ$3000,$C69,11+3*MIN(BD$3,$D$2-1)))))</f>
        <v/>
      </c>
      <c r="BE69" s="123">
        <f>IF(OR($C69="",$B$2="",$D$2=0),0,IF(BE$3&lt;0,0,N(INDEX('CURVA PREVISION'!$A$1:$KZ$3000,$C69,11+3*MIN(BE$3,$D$2-1)))))</f>
        <v/>
      </c>
      <c r="BF69" s="123">
        <f>IF(OR($C69="",$B$2="",$D$2=0),0,IF(BF$3&lt;0,0,N(INDEX('CURVA PREVISION'!$A$1:$KZ$3000,$C69,11+3*MIN(BF$3,$D$2-1)))))</f>
        <v/>
      </c>
      <c r="BG69" s="123">
        <f>IF(OR($C69="",$B$2="",$D$2=0),0,IF(BG$3&lt;0,0,N(INDEX('CURVA PREVISION'!$A$1:$KZ$3000,$C69,11+3*MIN(BG$3,$D$2-1)))))</f>
        <v/>
      </c>
      <c r="BH69" s="123">
        <f>IF(OR($C69="",$B$2="",$D$2=0),0,IF(BH$3&lt;0,0,N(INDEX('CURVA PREVISION'!$A$1:$KZ$3000,$C69,11+3*MIN(BH$3,$D$2-1)))))</f>
        <v/>
      </c>
      <c r="BI69" s="123">
        <f>IF(OR($C69="",$B$2="",$D$2=0),0,IF(BI$3&lt;0,0,N(INDEX('CURVA PREVISION'!$A$1:$KZ$3000,$C69,11+3*MIN(BI$3,$D$2-1)))))</f>
        <v/>
      </c>
      <c r="BJ69" s="123">
        <f>IF(OR($C69="",$B$2="",$D$2=0),0,IF(BJ$3&lt;0,0,N(INDEX('CURVA PREVISION'!$A$1:$KZ$3000,$C69,11+3*MIN(BJ$3,$D$2-1)))))</f>
        <v/>
      </c>
      <c r="BK69" s="123">
        <f>IF(OR($C69="",$B$2="",$D$2=0),0,IF(BK$3&lt;0,0,N(INDEX('CURVA PREVISION'!$A$1:$KZ$3000,$C69,11+3*MIN(BK$3,$D$2-1)))))</f>
        <v/>
      </c>
      <c r="BL69" s="123">
        <f>IF(OR($C69="",$B$2="",$D$2=0),0,IF(BL$3&lt;0,0,N(INDEX('CURVA PREVISION'!$A$1:$KZ$3000,$C69,11+3*MIN(BL$3,$D$2-1)))))</f>
        <v/>
      </c>
      <c r="BM69" s="123">
        <f>IF(OR($C69="",$B$2="",$D$2=0),0,IF(BM$3&lt;0,0,N(INDEX('CURVA PREVISION'!$A$1:$KZ$3000,$C69,11+3*MIN(BM$3,$D$2-1)))))</f>
        <v/>
      </c>
      <c r="BN69" s="123">
        <f>IF(OR($C69="",$B$2="",$D$2=0),0,IF(BN$3&lt;0,0,N(INDEX('CURVA PREVISION'!$A$1:$KZ$3000,$C69,11+3*MIN(BN$3,$D$2-1)))))</f>
        <v/>
      </c>
      <c r="BO69" s="123">
        <f>IF(OR($C69="",$B$2="",$D$2=0),0,IF(BO$3&lt;0,0,N(INDEX('CURVA PREVISION'!$A$1:$KZ$3000,$C69,11+3*MIN(BO$3,$D$2-1)))))</f>
        <v/>
      </c>
      <c r="BP69" s="123">
        <f>IF(OR($C69="",$B$2="",$D$2=0),0,IF(BP$3&lt;0,0,N(INDEX('CURVA PREVISION'!$A$1:$KZ$3000,$C69,11+3*MIN(BP$3,$D$2-1)))))</f>
        <v/>
      </c>
      <c r="BQ69" s="123">
        <f>IF(OR($C69="",$B$2="",$D$2=0),0,IF(BQ$3&lt;0,0,N(INDEX('CURVA PREVISION'!$A$1:$KZ$3000,$C69,11+3*MIN(BQ$3,$D$2-1)))))</f>
        <v/>
      </c>
      <c r="BR69" s="123">
        <f>IF(OR($C69="",$B$2="",$D$2=0),0,IF(BR$3&lt;0,0,N(INDEX('CURVA PREVISION'!$A$1:$KZ$3000,$C69,11+3*MIN(BR$3,$D$2-1)))))</f>
        <v/>
      </c>
      <c r="BS69" s="123">
        <f>IF(OR($C69="",$B$2="",$D$2=0),0,IF(BS$3&lt;0,0,N(INDEX('CURVA PREVISION'!$A$1:$KZ$3000,$C69,11+3*MIN(BS$3,$D$2-1)))))</f>
        <v/>
      </c>
      <c r="BT69" s="123">
        <f>IF(OR($C69="",$B$2="",$D$2=0),0,IF(BT$3&lt;0,0,N(INDEX('CURVA PREVISION'!$A$1:$KZ$3000,$C69,11+3*MIN(BT$3,$D$2-1)))))</f>
        <v/>
      </c>
      <c r="BU69" s="123">
        <f>IF(OR($C69="",$B$2="",$D$2=0),0,IF(BU$3&lt;0,0,N(INDEX('CURVA PREVISION'!$A$1:$KZ$3000,$C69,11+3*MIN(BU$3,$D$2-1)))))</f>
        <v/>
      </c>
      <c r="BV69" s="123">
        <f>IF(OR($C69="",$B$2="",$D$2=0),0,IF(BV$3&lt;0,0,N(INDEX('CURVA PREVISION'!$A$1:$KZ$3000,$C69,11+3*MIN(BV$3,$D$2-1)))))</f>
        <v/>
      </c>
      <c r="BW69" s="123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70">
        <f>IFERROR(MATCH(A70,'CURVA PREVISION'!$B$1:$B$3000,0),"")</f>
        <v/>
      </c>
      <c r="D70" s="123">
        <f>IF(OR($C70="",$B$2="",$D$2=0),0,IF(D$3&lt;0,0,N(INDEX('CURVA PREVISION'!$A$1:$KZ$3000,$C70,11+3*MIN(D$3,$D$2-1)))))</f>
        <v/>
      </c>
      <c r="E70" s="123">
        <f>IF(OR($C70="",$B$2="",$D$2=0),0,IF(E$3&lt;0,0,N(INDEX('CURVA PREVISION'!$A$1:$KZ$3000,$C70,11+3*MIN(E$3,$D$2-1)))))</f>
        <v/>
      </c>
      <c r="F70" s="123">
        <f>IF(OR($C70="",$B$2="",$D$2=0),0,IF(F$3&lt;0,0,N(INDEX('CURVA PREVISION'!$A$1:$KZ$3000,$C70,11+3*MIN(F$3,$D$2-1)))))</f>
        <v/>
      </c>
      <c r="G70" s="123">
        <f>IF(OR($C70="",$B$2="",$D$2=0),0,IF(G$3&lt;0,0,N(INDEX('CURVA PREVISION'!$A$1:$KZ$3000,$C70,11+3*MIN(G$3,$D$2-1)))))</f>
        <v/>
      </c>
      <c r="H70" s="123">
        <f>IF(OR($C70="",$B$2="",$D$2=0),0,IF(H$3&lt;0,0,N(INDEX('CURVA PREVISION'!$A$1:$KZ$3000,$C70,11+3*MIN(H$3,$D$2-1)))))</f>
        <v/>
      </c>
      <c r="I70" s="123">
        <f>IF(OR($C70="",$B$2="",$D$2=0),0,IF(I$3&lt;0,0,N(INDEX('CURVA PREVISION'!$A$1:$KZ$3000,$C70,11+3*MIN(I$3,$D$2-1)))))</f>
        <v/>
      </c>
      <c r="J70" s="123">
        <f>IF(OR($C70="",$B$2="",$D$2=0),0,IF(J$3&lt;0,0,N(INDEX('CURVA PREVISION'!$A$1:$KZ$3000,$C70,11+3*MIN(J$3,$D$2-1)))))</f>
        <v/>
      </c>
      <c r="K70" s="123">
        <f>IF(OR($C70="",$B$2="",$D$2=0),0,IF(K$3&lt;0,0,N(INDEX('CURVA PREVISION'!$A$1:$KZ$3000,$C70,11+3*MIN(K$3,$D$2-1)))))</f>
        <v/>
      </c>
      <c r="L70" s="123">
        <f>IF(OR($C70="",$B$2="",$D$2=0),0,IF(L$3&lt;0,0,N(INDEX('CURVA PREVISION'!$A$1:$KZ$3000,$C70,11+3*MIN(L$3,$D$2-1)))))</f>
        <v/>
      </c>
      <c r="M70" s="123">
        <f>IF(OR($C70="",$B$2="",$D$2=0),0,IF(M$3&lt;0,0,N(INDEX('CURVA PREVISION'!$A$1:$KZ$3000,$C70,11+3*MIN(M$3,$D$2-1)))))</f>
        <v/>
      </c>
      <c r="N70" s="123">
        <f>IF(OR($C70="",$B$2="",$D$2=0),0,IF(N$3&lt;0,0,N(INDEX('CURVA PREVISION'!$A$1:$KZ$3000,$C70,11+3*MIN(N$3,$D$2-1)))))</f>
        <v/>
      </c>
      <c r="O70" s="123">
        <f>IF(OR($C70="",$B$2="",$D$2=0),0,IF(O$3&lt;0,0,N(INDEX('CURVA PREVISION'!$A$1:$KZ$3000,$C70,11+3*MIN(O$3,$D$2-1)))))</f>
        <v/>
      </c>
      <c r="P70" s="123">
        <f>IF(OR($C70="",$B$2="",$D$2=0),0,IF(P$3&lt;0,0,N(INDEX('CURVA PREVISION'!$A$1:$KZ$3000,$C70,11+3*MIN(P$3,$D$2-1)))))</f>
        <v/>
      </c>
      <c r="Q70" s="123">
        <f>IF(OR($C70="",$B$2="",$D$2=0),0,IF(Q$3&lt;0,0,N(INDEX('CURVA PREVISION'!$A$1:$KZ$3000,$C70,11+3*MIN(Q$3,$D$2-1)))))</f>
        <v/>
      </c>
      <c r="R70" s="123">
        <f>IF(OR($C70="",$B$2="",$D$2=0),0,IF(R$3&lt;0,0,N(INDEX('CURVA PREVISION'!$A$1:$KZ$3000,$C70,11+3*MIN(R$3,$D$2-1)))))</f>
        <v/>
      </c>
      <c r="S70" s="123">
        <f>IF(OR($C70="",$B$2="",$D$2=0),0,IF(S$3&lt;0,0,N(INDEX('CURVA PREVISION'!$A$1:$KZ$3000,$C70,11+3*MIN(S$3,$D$2-1)))))</f>
        <v/>
      </c>
      <c r="T70" s="123">
        <f>IF(OR($C70="",$B$2="",$D$2=0),0,IF(T$3&lt;0,0,N(INDEX('CURVA PREVISION'!$A$1:$KZ$3000,$C70,11+3*MIN(T$3,$D$2-1)))))</f>
        <v/>
      </c>
      <c r="U70" s="123">
        <f>IF(OR($C70="",$B$2="",$D$2=0),0,IF(U$3&lt;0,0,N(INDEX('CURVA PREVISION'!$A$1:$KZ$3000,$C70,11+3*MIN(U$3,$D$2-1)))))</f>
        <v/>
      </c>
      <c r="V70" s="123">
        <f>IF(OR($C70="",$B$2="",$D$2=0),0,IF(V$3&lt;0,0,N(INDEX('CURVA PREVISION'!$A$1:$KZ$3000,$C70,11+3*MIN(V$3,$D$2-1)))))</f>
        <v/>
      </c>
      <c r="W70" s="123">
        <f>IF(OR($C70="",$B$2="",$D$2=0),0,IF(W$3&lt;0,0,N(INDEX('CURVA PREVISION'!$A$1:$KZ$3000,$C70,11+3*MIN(W$3,$D$2-1)))))</f>
        <v/>
      </c>
      <c r="X70" s="123">
        <f>IF(OR($C70="",$B$2="",$D$2=0),0,IF(X$3&lt;0,0,N(INDEX('CURVA PREVISION'!$A$1:$KZ$3000,$C70,11+3*MIN(X$3,$D$2-1)))))</f>
        <v/>
      </c>
      <c r="Y70" s="123">
        <f>IF(OR($C70="",$B$2="",$D$2=0),0,IF(Y$3&lt;0,0,N(INDEX('CURVA PREVISION'!$A$1:$KZ$3000,$C70,11+3*MIN(Y$3,$D$2-1)))))</f>
        <v/>
      </c>
      <c r="Z70" s="123">
        <f>IF(OR($C70="",$B$2="",$D$2=0),0,IF(Z$3&lt;0,0,N(INDEX('CURVA PREVISION'!$A$1:$KZ$3000,$C70,11+3*MIN(Z$3,$D$2-1)))))</f>
        <v/>
      </c>
      <c r="AA70" s="123">
        <f>IF(OR($C70="",$B$2="",$D$2=0),0,IF(AA$3&lt;0,0,N(INDEX('CURVA PREVISION'!$A$1:$KZ$3000,$C70,11+3*MIN(AA$3,$D$2-1)))))</f>
        <v/>
      </c>
      <c r="AB70" s="123">
        <f>IF(OR($C70="",$B$2="",$D$2=0),0,IF(AB$3&lt;0,0,N(INDEX('CURVA PREVISION'!$A$1:$KZ$3000,$C70,11+3*MIN(AB$3,$D$2-1)))))</f>
        <v/>
      </c>
      <c r="AC70" s="123">
        <f>IF(OR($C70="",$B$2="",$D$2=0),0,IF(AC$3&lt;0,0,N(INDEX('CURVA PREVISION'!$A$1:$KZ$3000,$C70,11+3*MIN(AC$3,$D$2-1)))))</f>
        <v/>
      </c>
      <c r="AD70" s="123">
        <f>IF(OR($C70="",$B$2="",$D$2=0),0,IF(AD$3&lt;0,0,N(INDEX('CURVA PREVISION'!$A$1:$KZ$3000,$C70,11+3*MIN(AD$3,$D$2-1)))))</f>
        <v/>
      </c>
      <c r="AE70" s="123">
        <f>IF(OR($C70="",$B$2="",$D$2=0),0,IF(AE$3&lt;0,0,N(INDEX('CURVA PREVISION'!$A$1:$KZ$3000,$C70,11+3*MIN(AE$3,$D$2-1)))))</f>
        <v/>
      </c>
      <c r="AF70" s="123">
        <f>IF(OR($C70="",$B$2="",$D$2=0),0,IF(AF$3&lt;0,0,N(INDEX('CURVA PREVISION'!$A$1:$KZ$3000,$C70,11+3*MIN(AF$3,$D$2-1)))))</f>
        <v/>
      </c>
      <c r="AG70" s="123">
        <f>IF(OR($C70="",$B$2="",$D$2=0),0,IF(AG$3&lt;0,0,N(INDEX('CURVA PREVISION'!$A$1:$KZ$3000,$C70,11+3*MIN(AG$3,$D$2-1)))))</f>
        <v/>
      </c>
      <c r="AH70" s="123">
        <f>IF(OR($C70="",$B$2="",$D$2=0),0,IF(AH$3&lt;0,0,N(INDEX('CURVA PREVISION'!$A$1:$KZ$3000,$C70,11+3*MIN(AH$3,$D$2-1)))))</f>
        <v/>
      </c>
      <c r="AI70" s="123">
        <f>IF(OR($C70="",$B$2="",$D$2=0),0,IF(AI$3&lt;0,0,N(INDEX('CURVA PREVISION'!$A$1:$KZ$3000,$C70,11+3*MIN(AI$3,$D$2-1)))))</f>
        <v/>
      </c>
      <c r="AJ70" s="123">
        <f>IF(OR($C70="",$B$2="",$D$2=0),0,IF(AJ$3&lt;0,0,N(INDEX('CURVA PREVISION'!$A$1:$KZ$3000,$C70,11+3*MIN(AJ$3,$D$2-1)))))</f>
        <v/>
      </c>
      <c r="AK70" s="123">
        <f>IF(OR($C70="",$B$2="",$D$2=0),0,IF(AK$3&lt;0,0,N(INDEX('CURVA PREVISION'!$A$1:$KZ$3000,$C70,11+3*MIN(AK$3,$D$2-1)))))</f>
        <v/>
      </c>
      <c r="AL70" s="123">
        <f>IF(OR($C70="",$B$2="",$D$2=0),0,IF(AL$3&lt;0,0,N(INDEX('CURVA PREVISION'!$A$1:$KZ$3000,$C70,11+3*MIN(AL$3,$D$2-1)))))</f>
        <v/>
      </c>
      <c r="AM70" s="123">
        <f>IF(OR($C70="",$B$2="",$D$2=0),0,IF(AM$3&lt;0,0,N(INDEX('CURVA PREVISION'!$A$1:$KZ$3000,$C70,11+3*MIN(AM$3,$D$2-1)))))</f>
        <v/>
      </c>
      <c r="AN70" s="123">
        <f>IF(OR($C70="",$B$2="",$D$2=0),0,IF(AN$3&lt;0,0,N(INDEX('CURVA PREVISION'!$A$1:$KZ$3000,$C70,11+3*MIN(AN$3,$D$2-1)))))</f>
        <v/>
      </c>
      <c r="AO70" s="123">
        <f>IF(OR($C70="",$B$2="",$D$2=0),0,IF(AO$3&lt;0,0,N(INDEX('CURVA PREVISION'!$A$1:$KZ$3000,$C70,11+3*MIN(AO$3,$D$2-1)))))</f>
        <v/>
      </c>
      <c r="AP70" s="123">
        <f>IF(OR($C70="",$B$2="",$D$2=0),0,IF(AP$3&lt;0,0,N(INDEX('CURVA PREVISION'!$A$1:$KZ$3000,$C70,11+3*MIN(AP$3,$D$2-1)))))</f>
        <v/>
      </c>
      <c r="AQ70" s="123">
        <f>IF(OR($C70="",$B$2="",$D$2=0),0,IF(AQ$3&lt;0,0,N(INDEX('CURVA PREVISION'!$A$1:$KZ$3000,$C70,11+3*MIN(AQ$3,$D$2-1)))))</f>
        <v/>
      </c>
      <c r="AR70" s="123">
        <f>IF(OR($C70="",$B$2="",$D$2=0),0,IF(AR$3&lt;0,0,N(INDEX('CURVA PREVISION'!$A$1:$KZ$3000,$C70,11+3*MIN(AR$3,$D$2-1)))))</f>
        <v/>
      </c>
      <c r="AS70" s="123">
        <f>IF(OR($C70="",$B$2="",$D$2=0),0,IF(AS$3&lt;0,0,N(INDEX('CURVA PREVISION'!$A$1:$KZ$3000,$C70,11+3*MIN(AS$3,$D$2-1)))))</f>
        <v/>
      </c>
      <c r="AT70" s="123">
        <f>IF(OR($C70="",$B$2="",$D$2=0),0,IF(AT$3&lt;0,0,N(INDEX('CURVA PREVISION'!$A$1:$KZ$3000,$C70,11+3*MIN(AT$3,$D$2-1)))))</f>
        <v/>
      </c>
      <c r="AU70" s="123">
        <f>IF(OR($C70="",$B$2="",$D$2=0),0,IF(AU$3&lt;0,0,N(INDEX('CURVA PREVISION'!$A$1:$KZ$3000,$C70,11+3*MIN(AU$3,$D$2-1)))))</f>
        <v/>
      </c>
      <c r="AV70" s="123">
        <f>IF(OR($C70="",$B$2="",$D$2=0),0,IF(AV$3&lt;0,0,N(INDEX('CURVA PREVISION'!$A$1:$KZ$3000,$C70,11+3*MIN(AV$3,$D$2-1)))))</f>
        <v/>
      </c>
      <c r="AW70" s="123">
        <f>IF(OR($C70="",$B$2="",$D$2=0),0,IF(AW$3&lt;0,0,N(INDEX('CURVA PREVISION'!$A$1:$KZ$3000,$C70,11+3*MIN(AW$3,$D$2-1)))))</f>
        <v/>
      </c>
      <c r="AX70" s="123">
        <f>IF(OR($C70="",$B$2="",$D$2=0),0,IF(AX$3&lt;0,0,N(INDEX('CURVA PREVISION'!$A$1:$KZ$3000,$C70,11+3*MIN(AX$3,$D$2-1)))))</f>
        <v/>
      </c>
      <c r="AY70" s="123">
        <f>IF(OR($C70="",$B$2="",$D$2=0),0,IF(AY$3&lt;0,0,N(INDEX('CURVA PREVISION'!$A$1:$KZ$3000,$C70,11+3*MIN(AY$3,$D$2-1)))))</f>
        <v/>
      </c>
      <c r="AZ70" s="123">
        <f>IF(OR($C70="",$B$2="",$D$2=0),0,IF(AZ$3&lt;0,0,N(INDEX('CURVA PREVISION'!$A$1:$KZ$3000,$C70,11+3*MIN(AZ$3,$D$2-1)))))</f>
        <v/>
      </c>
      <c r="BA70" s="123">
        <f>IF(OR($C70="",$B$2="",$D$2=0),0,IF(BA$3&lt;0,0,N(INDEX('CURVA PREVISION'!$A$1:$KZ$3000,$C70,11+3*MIN(BA$3,$D$2-1)))))</f>
        <v/>
      </c>
      <c r="BB70" s="123">
        <f>IF(OR($C70="",$B$2="",$D$2=0),0,IF(BB$3&lt;0,0,N(INDEX('CURVA PREVISION'!$A$1:$KZ$3000,$C70,11+3*MIN(BB$3,$D$2-1)))))</f>
        <v/>
      </c>
      <c r="BC70" s="123">
        <f>IF(OR($C70="",$B$2="",$D$2=0),0,IF(BC$3&lt;0,0,N(INDEX('CURVA PREVISION'!$A$1:$KZ$3000,$C70,11+3*MIN(BC$3,$D$2-1)))))</f>
        <v/>
      </c>
      <c r="BD70" s="123">
        <f>IF(OR($C70="",$B$2="",$D$2=0),0,IF(BD$3&lt;0,0,N(INDEX('CURVA PREVISION'!$A$1:$KZ$3000,$C70,11+3*MIN(BD$3,$D$2-1)))))</f>
        <v/>
      </c>
      <c r="BE70" s="123">
        <f>IF(OR($C70="",$B$2="",$D$2=0),0,IF(BE$3&lt;0,0,N(INDEX('CURVA PREVISION'!$A$1:$KZ$3000,$C70,11+3*MIN(BE$3,$D$2-1)))))</f>
        <v/>
      </c>
      <c r="BF70" s="123">
        <f>IF(OR($C70="",$B$2="",$D$2=0),0,IF(BF$3&lt;0,0,N(INDEX('CURVA PREVISION'!$A$1:$KZ$3000,$C70,11+3*MIN(BF$3,$D$2-1)))))</f>
        <v/>
      </c>
      <c r="BG70" s="123">
        <f>IF(OR($C70="",$B$2="",$D$2=0),0,IF(BG$3&lt;0,0,N(INDEX('CURVA PREVISION'!$A$1:$KZ$3000,$C70,11+3*MIN(BG$3,$D$2-1)))))</f>
        <v/>
      </c>
      <c r="BH70" s="123">
        <f>IF(OR($C70="",$B$2="",$D$2=0),0,IF(BH$3&lt;0,0,N(INDEX('CURVA PREVISION'!$A$1:$KZ$3000,$C70,11+3*MIN(BH$3,$D$2-1)))))</f>
        <v/>
      </c>
      <c r="BI70" s="123">
        <f>IF(OR($C70="",$B$2="",$D$2=0),0,IF(BI$3&lt;0,0,N(INDEX('CURVA PREVISION'!$A$1:$KZ$3000,$C70,11+3*MIN(BI$3,$D$2-1)))))</f>
        <v/>
      </c>
      <c r="BJ70" s="123">
        <f>IF(OR($C70="",$B$2="",$D$2=0),0,IF(BJ$3&lt;0,0,N(INDEX('CURVA PREVISION'!$A$1:$KZ$3000,$C70,11+3*MIN(BJ$3,$D$2-1)))))</f>
        <v/>
      </c>
      <c r="BK70" s="123">
        <f>IF(OR($C70="",$B$2="",$D$2=0),0,IF(BK$3&lt;0,0,N(INDEX('CURVA PREVISION'!$A$1:$KZ$3000,$C70,11+3*MIN(BK$3,$D$2-1)))))</f>
        <v/>
      </c>
      <c r="BL70" s="123">
        <f>IF(OR($C70="",$B$2="",$D$2=0),0,IF(BL$3&lt;0,0,N(INDEX('CURVA PREVISION'!$A$1:$KZ$3000,$C70,11+3*MIN(BL$3,$D$2-1)))))</f>
        <v/>
      </c>
      <c r="BM70" s="123">
        <f>IF(OR($C70="",$B$2="",$D$2=0),0,IF(BM$3&lt;0,0,N(INDEX('CURVA PREVISION'!$A$1:$KZ$3000,$C70,11+3*MIN(BM$3,$D$2-1)))))</f>
        <v/>
      </c>
      <c r="BN70" s="123">
        <f>IF(OR($C70="",$B$2="",$D$2=0),0,IF(BN$3&lt;0,0,N(INDEX('CURVA PREVISION'!$A$1:$KZ$3000,$C70,11+3*MIN(BN$3,$D$2-1)))))</f>
        <v/>
      </c>
      <c r="BO70" s="123">
        <f>IF(OR($C70="",$B$2="",$D$2=0),0,IF(BO$3&lt;0,0,N(INDEX('CURVA PREVISION'!$A$1:$KZ$3000,$C70,11+3*MIN(BO$3,$D$2-1)))))</f>
        <v/>
      </c>
      <c r="BP70" s="123">
        <f>IF(OR($C70="",$B$2="",$D$2=0),0,IF(BP$3&lt;0,0,N(INDEX('CURVA PREVISION'!$A$1:$KZ$3000,$C70,11+3*MIN(BP$3,$D$2-1)))))</f>
        <v/>
      </c>
      <c r="BQ70" s="123">
        <f>IF(OR($C70="",$B$2="",$D$2=0),0,IF(BQ$3&lt;0,0,N(INDEX('CURVA PREVISION'!$A$1:$KZ$3000,$C70,11+3*MIN(BQ$3,$D$2-1)))))</f>
        <v/>
      </c>
      <c r="BR70" s="123">
        <f>IF(OR($C70="",$B$2="",$D$2=0),0,IF(BR$3&lt;0,0,N(INDEX('CURVA PREVISION'!$A$1:$KZ$3000,$C70,11+3*MIN(BR$3,$D$2-1)))))</f>
        <v/>
      </c>
      <c r="BS70" s="123">
        <f>IF(OR($C70="",$B$2="",$D$2=0),0,IF(BS$3&lt;0,0,N(INDEX('CURVA PREVISION'!$A$1:$KZ$3000,$C70,11+3*MIN(BS$3,$D$2-1)))))</f>
        <v/>
      </c>
      <c r="BT70" s="123">
        <f>IF(OR($C70="",$B$2="",$D$2=0),0,IF(BT$3&lt;0,0,N(INDEX('CURVA PREVISION'!$A$1:$KZ$3000,$C70,11+3*MIN(BT$3,$D$2-1)))))</f>
        <v/>
      </c>
      <c r="BU70" s="123">
        <f>IF(OR($C70="",$B$2="",$D$2=0),0,IF(BU$3&lt;0,0,N(INDEX('CURVA PREVISION'!$A$1:$KZ$3000,$C70,11+3*MIN(BU$3,$D$2-1)))))</f>
        <v/>
      </c>
      <c r="BV70" s="123">
        <f>IF(OR($C70="",$B$2="",$D$2=0),0,IF(BV$3&lt;0,0,N(INDEX('CURVA PREVISION'!$A$1:$KZ$3000,$C70,11+3*MIN(BV$3,$D$2-1)))))</f>
        <v/>
      </c>
      <c r="BW70" s="123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70">
        <f>IFERROR(MATCH(A71,'CURVA PREVISION'!$B$1:$B$3000,0),"")</f>
        <v/>
      </c>
      <c r="D71" s="123">
        <f>IF(OR($C71="",$B$2="",$D$2=0),0,IF(D$3&lt;0,0,N(INDEX('CURVA PREVISION'!$A$1:$KZ$3000,$C71,11+3*MIN(D$3,$D$2-1)))))</f>
        <v/>
      </c>
      <c r="E71" s="123">
        <f>IF(OR($C71="",$B$2="",$D$2=0),0,IF(E$3&lt;0,0,N(INDEX('CURVA PREVISION'!$A$1:$KZ$3000,$C71,11+3*MIN(E$3,$D$2-1)))))</f>
        <v/>
      </c>
      <c r="F71" s="123">
        <f>IF(OR($C71="",$B$2="",$D$2=0),0,IF(F$3&lt;0,0,N(INDEX('CURVA PREVISION'!$A$1:$KZ$3000,$C71,11+3*MIN(F$3,$D$2-1)))))</f>
        <v/>
      </c>
      <c r="G71" s="123">
        <f>IF(OR($C71="",$B$2="",$D$2=0),0,IF(G$3&lt;0,0,N(INDEX('CURVA PREVISION'!$A$1:$KZ$3000,$C71,11+3*MIN(G$3,$D$2-1)))))</f>
        <v/>
      </c>
      <c r="H71" s="123">
        <f>IF(OR($C71="",$B$2="",$D$2=0),0,IF(H$3&lt;0,0,N(INDEX('CURVA PREVISION'!$A$1:$KZ$3000,$C71,11+3*MIN(H$3,$D$2-1)))))</f>
        <v/>
      </c>
      <c r="I71" s="123">
        <f>IF(OR($C71="",$B$2="",$D$2=0),0,IF(I$3&lt;0,0,N(INDEX('CURVA PREVISION'!$A$1:$KZ$3000,$C71,11+3*MIN(I$3,$D$2-1)))))</f>
        <v/>
      </c>
      <c r="J71" s="123">
        <f>IF(OR($C71="",$B$2="",$D$2=0),0,IF(J$3&lt;0,0,N(INDEX('CURVA PREVISION'!$A$1:$KZ$3000,$C71,11+3*MIN(J$3,$D$2-1)))))</f>
        <v/>
      </c>
      <c r="K71" s="123">
        <f>IF(OR($C71="",$B$2="",$D$2=0),0,IF(K$3&lt;0,0,N(INDEX('CURVA PREVISION'!$A$1:$KZ$3000,$C71,11+3*MIN(K$3,$D$2-1)))))</f>
        <v/>
      </c>
      <c r="L71" s="123">
        <f>IF(OR($C71="",$B$2="",$D$2=0),0,IF(L$3&lt;0,0,N(INDEX('CURVA PREVISION'!$A$1:$KZ$3000,$C71,11+3*MIN(L$3,$D$2-1)))))</f>
        <v/>
      </c>
      <c r="M71" s="123">
        <f>IF(OR($C71="",$B$2="",$D$2=0),0,IF(M$3&lt;0,0,N(INDEX('CURVA PREVISION'!$A$1:$KZ$3000,$C71,11+3*MIN(M$3,$D$2-1)))))</f>
        <v/>
      </c>
      <c r="N71" s="123">
        <f>IF(OR($C71="",$B$2="",$D$2=0),0,IF(N$3&lt;0,0,N(INDEX('CURVA PREVISION'!$A$1:$KZ$3000,$C71,11+3*MIN(N$3,$D$2-1)))))</f>
        <v/>
      </c>
      <c r="O71" s="123">
        <f>IF(OR($C71="",$B$2="",$D$2=0),0,IF(O$3&lt;0,0,N(INDEX('CURVA PREVISION'!$A$1:$KZ$3000,$C71,11+3*MIN(O$3,$D$2-1)))))</f>
        <v/>
      </c>
      <c r="P71" s="123">
        <f>IF(OR($C71="",$B$2="",$D$2=0),0,IF(P$3&lt;0,0,N(INDEX('CURVA PREVISION'!$A$1:$KZ$3000,$C71,11+3*MIN(P$3,$D$2-1)))))</f>
        <v/>
      </c>
      <c r="Q71" s="123">
        <f>IF(OR($C71="",$B$2="",$D$2=0),0,IF(Q$3&lt;0,0,N(INDEX('CURVA PREVISION'!$A$1:$KZ$3000,$C71,11+3*MIN(Q$3,$D$2-1)))))</f>
        <v/>
      </c>
      <c r="R71" s="123">
        <f>IF(OR($C71="",$B$2="",$D$2=0),0,IF(R$3&lt;0,0,N(INDEX('CURVA PREVISION'!$A$1:$KZ$3000,$C71,11+3*MIN(R$3,$D$2-1)))))</f>
        <v/>
      </c>
      <c r="S71" s="123">
        <f>IF(OR($C71="",$B$2="",$D$2=0),0,IF(S$3&lt;0,0,N(INDEX('CURVA PREVISION'!$A$1:$KZ$3000,$C71,11+3*MIN(S$3,$D$2-1)))))</f>
        <v/>
      </c>
      <c r="T71" s="123">
        <f>IF(OR($C71="",$B$2="",$D$2=0),0,IF(T$3&lt;0,0,N(INDEX('CURVA PREVISION'!$A$1:$KZ$3000,$C71,11+3*MIN(T$3,$D$2-1)))))</f>
        <v/>
      </c>
      <c r="U71" s="123">
        <f>IF(OR($C71="",$B$2="",$D$2=0),0,IF(U$3&lt;0,0,N(INDEX('CURVA PREVISION'!$A$1:$KZ$3000,$C71,11+3*MIN(U$3,$D$2-1)))))</f>
        <v/>
      </c>
      <c r="V71" s="123">
        <f>IF(OR($C71="",$B$2="",$D$2=0),0,IF(V$3&lt;0,0,N(INDEX('CURVA PREVISION'!$A$1:$KZ$3000,$C71,11+3*MIN(V$3,$D$2-1)))))</f>
        <v/>
      </c>
      <c r="W71" s="123">
        <f>IF(OR($C71="",$B$2="",$D$2=0),0,IF(W$3&lt;0,0,N(INDEX('CURVA PREVISION'!$A$1:$KZ$3000,$C71,11+3*MIN(W$3,$D$2-1)))))</f>
        <v/>
      </c>
      <c r="X71" s="123">
        <f>IF(OR($C71="",$B$2="",$D$2=0),0,IF(X$3&lt;0,0,N(INDEX('CURVA PREVISION'!$A$1:$KZ$3000,$C71,11+3*MIN(X$3,$D$2-1)))))</f>
        <v/>
      </c>
      <c r="Y71" s="123">
        <f>IF(OR($C71="",$B$2="",$D$2=0),0,IF(Y$3&lt;0,0,N(INDEX('CURVA PREVISION'!$A$1:$KZ$3000,$C71,11+3*MIN(Y$3,$D$2-1)))))</f>
        <v/>
      </c>
      <c r="Z71" s="123">
        <f>IF(OR($C71="",$B$2="",$D$2=0),0,IF(Z$3&lt;0,0,N(INDEX('CURVA PREVISION'!$A$1:$KZ$3000,$C71,11+3*MIN(Z$3,$D$2-1)))))</f>
        <v/>
      </c>
      <c r="AA71" s="123">
        <f>IF(OR($C71="",$B$2="",$D$2=0),0,IF(AA$3&lt;0,0,N(INDEX('CURVA PREVISION'!$A$1:$KZ$3000,$C71,11+3*MIN(AA$3,$D$2-1)))))</f>
        <v/>
      </c>
      <c r="AB71" s="123">
        <f>IF(OR($C71="",$B$2="",$D$2=0),0,IF(AB$3&lt;0,0,N(INDEX('CURVA PREVISION'!$A$1:$KZ$3000,$C71,11+3*MIN(AB$3,$D$2-1)))))</f>
        <v/>
      </c>
      <c r="AC71" s="123">
        <f>IF(OR($C71="",$B$2="",$D$2=0),0,IF(AC$3&lt;0,0,N(INDEX('CURVA PREVISION'!$A$1:$KZ$3000,$C71,11+3*MIN(AC$3,$D$2-1)))))</f>
        <v/>
      </c>
      <c r="AD71" s="123">
        <f>IF(OR($C71="",$B$2="",$D$2=0),0,IF(AD$3&lt;0,0,N(INDEX('CURVA PREVISION'!$A$1:$KZ$3000,$C71,11+3*MIN(AD$3,$D$2-1)))))</f>
        <v/>
      </c>
      <c r="AE71" s="123">
        <f>IF(OR($C71="",$B$2="",$D$2=0),0,IF(AE$3&lt;0,0,N(INDEX('CURVA PREVISION'!$A$1:$KZ$3000,$C71,11+3*MIN(AE$3,$D$2-1)))))</f>
        <v/>
      </c>
      <c r="AF71" s="123">
        <f>IF(OR($C71="",$B$2="",$D$2=0),0,IF(AF$3&lt;0,0,N(INDEX('CURVA PREVISION'!$A$1:$KZ$3000,$C71,11+3*MIN(AF$3,$D$2-1)))))</f>
        <v/>
      </c>
      <c r="AG71" s="123">
        <f>IF(OR($C71="",$B$2="",$D$2=0),0,IF(AG$3&lt;0,0,N(INDEX('CURVA PREVISION'!$A$1:$KZ$3000,$C71,11+3*MIN(AG$3,$D$2-1)))))</f>
        <v/>
      </c>
      <c r="AH71" s="123">
        <f>IF(OR($C71="",$B$2="",$D$2=0),0,IF(AH$3&lt;0,0,N(INDEX('CURVA PREVISION'!$A$1:$KZ$3000,$C71,11+3*MIN(AH$3,$D$2-1)))))</f>
        <v/>
      </c>
      <c r="AI71" s="123">
        <f>IF(OR($C71="",$B$2="",$D$2=0),0,IF(AI$3&lt;0,0,N(INDEX('CURVA PREVISION'!$A$1:$KZ$3000,$C71,11+3*MIN(AI$3,$D$2-1)))))</f>
        <v/>
      </c>
      <c r="AJ71" s="123">
        <f>IF(OR($C71="",$B$2="",$D$2=0),0,IF(AJ$3&lt;0,0,N(INDEX('CURVA PREVISION'!$A$1:$KZ$3000,$C71,11+3*MIN(AJ$3,$D$2-1)))))</f>
        <v/>
      </c>
      <c r="AK71" s="123">
        <f>IF(OR($C71="",$B$2="",$D$2=0),0,IF(AK$3&lt;0,0,N(INDEX('CURVA PREVISION'!$A$1:$KZ$3000,$C71,11+3*MIN(AK$3,$D$2-1)))))</f>
        <v/>
      </c>
      <c r="AL71" s="123">
        <f>IF(OR($C71="",$B$2="",$D$2=0),0,IF(AL$3&lt;0,0,N(INDEX('CURVA PREVISION'!$A$1:$KZ$3000,$C71,11+3*MIN(AL$3,$D$2-1)))))</f>
        <v/>
      </c>
      <c r="AM71" s="123">
        <f>IF(OR($C71="",$B$2="",$D$2=0),0,IF(AM$3&lt;0,0,N(INDEX('CURVA PREVISION'!$A$1:$KZ$3000,$C71,11+3*MIN(AM$3,$D$2-1)))))</f>
        <v/>
      </c>
      <c r="AN71" s="123">
        <f>IF(OR($C71="",$B$2="",$D$2=0),0,IF(AN$3&lt;0,0,N(INDEX('CURVA PREVISION'!$A$1:$KZ$3000,$C71,11+3*MIN(AN$3,$D$2-1)))))</f>
        <v/>
      </c>
      <c r="AO71" s="123">
        <f>IF(OR($C71="",$B$2="",$D$2=0),0,IF(AO$3&lt;0,0,N(INDEX('CURVA PREVISION'!$A$1:$KZ$3000,$C71,11+3*MIN(AO$3,$D$2-1)))))</f>
        <v/>
      </c>
      <c r="AP71" s="123">
        <f>IF(OR($C71="",$B$2="",$D$2=0),0,IF(AP$3&lt;0,0,N(INDEX('CURVA PREVISION'!$A$1:$KZ$3000,$C71,11+3*MIN(AP$3,$D$2-1)))))</f>
        <v/>
      </c>
      <c r="AQ71" s="123">
        <f>IF(OR($C71="",$B$2="",$D$2=0),0,IF(AQ$3&lt;0,0,N(INDEX('CURVA PREVISION'!$A$1:$KZ$3000,$C71,11+3*MIN(AQ$3,$D$2-1)))))</f>
        <v/>
      </c>
      <c r="AR71" s="123">
        <f>IF(OR($C71="",$B$2="",$D$2=0),0,IF(AR$3&lt;0,0,N(INDEX('CURVA PREVISION'!$A$1:$KZ$3000,$C71,11+3*MIN(AR$3,$D$2-1)))))</f>
        <v/>
      </c>
      <c r="AS71" s="123">
        <f>IF(OR($C71="",$B$2="",$D$2=0),0,IF(AS$3&lt;0,0,N(INDEX('CURVA PREVISION'!$A$1:$KZ$3000,$C71,11+3*MIN(AS$3,$D$2-1)))))</f>
        <v/>
      </c>
      <c r="AT71" s="123">
        <f>IF(OR($C71="",$B$2="",$D$2=0),0,IF(AT$3&lt;0,0,N(INDEX('CURVA PREVISION'!$A$1:$KZ$3000,$C71,11+3*MIN(AT$3,$D$2-1)))))</f>
        <v/>
      </c>
      <c r="AU71" s="123">
        <f>IF(OR($C71="",$B$2="",$D$2=0),0,IF(AU$3&lt;0,0,N(INDEX('CURVA PREVISION'!$A$1:$KZ$3000,$C71,11+3*MIN(AU$3,$D$2-1)))))</f>
        <v/>
      </c>
      <c r="AV71" s="123">
        <f>IF(OR($C71="",$B$2="",$D$2=0),0,IF(AV$3&lt;0,0,N(INDEX('CURVA PREVISION'!$A$1:$KZ$3000,$C71,11+3*MIN(AV$3,$D$2-1)))))</f>
        <v/>
      </c>
      <c r="AW71" s="123">
        <f>IF(OR($C71="",$B$2="",$D$2=0),0,IF(AW$3&lt;0,0,N(INDEX('CURVA PREVISION'!$A$1:$KZ$3000,$C71,11+3*MIN(AW$3,$D$2-1)))))</f>
        <v/>
      </c>
      <c r="AX71" s="123">
        <f>IF(OR($C71="",$B$2="",$D$2=0),0,IF(AX$3&lt;0,0,N(INDEX('CURVA PREVISION'!$A$1:$KZ$3000,$C71,11+3*MIN(AX$3,$D$2-1)))))</f>
        <v/>
      </c>
      <c r="AY71" s="123">
        <f>IF(OR($C71="",$B$2="",$D$2=0),0,IF(AY$3&lt;0,0,N(INDEX('CURVA PREVISION'!$A$1:$KZ$3000,$C71,11+3*MIN(AY$3,$D$2-1)))))</f>
        <v/>
      </c>
      <c r="AZ71" s="123">
        <f>IF(OR($C71="",$B$2="",$D$2=0),0,IF(AZ$3&lt;0,0,N(INDEX('CURVA PREVISION'!$A$1:$KZ$3000,$C71,11+3*MIN(AZ$3,$D$2-1)))))</f>
        <v/>
      </c>
      <c r="BA71" s="123">
        <f>IF(OR($C71="",$B$2="",$D$2=0),0,IF(BA$3&lt;0,0,N(INDEX('CURVA PREVISION'!$A$1:$KZ$3000,$C71,11+3*MIN(BA$3,$D$2-1)))))</f>
        <v/>
      </c>
      <c r="BB71" s="123">
        <f>IF(OR($C71="",$B$2="",$D$2=0),0,IF(BB$3&lt;0,0,N(INDEX('CURVA PREVISION'!$A$1:$KZ$3000,$C71,11+3*MIN(BB$3,$D$2-1)))))</f>
        <v/>
      </c>
      <c r="BC71" s="123">
        <f>IF(OR($C71="",$B$2="",$D$2=0),0,IF(BC$3&lt;0,0,N(INDEX('CURVA PREVISION'!$A$1:$KZ$3000,$C71,11+3*MIN(BC$3,$D$2-1)))))</f>
        <v/>
      </c>
      <c r="BD71" s="123">
        <f>IF(OR($C71="",$B$2="",$D$2=0),0,IF(BD$3&lt;0,0,N(INDEX('CURVA PREVISION'!$A$1:$KZ$3000,$C71,11+3*MIN(BD$3,$D$2-1)))))</f>
        <v/>
      </c>
      <c r="BE71" s="123">
        <f>IF(OR($C71="",$B$2="",$D$2=0),0,IF(BE$3&lt;0,0,N(INDEX('CURVA PREVISION'!$A$1:$KZ$3000,$C71,11+3*MIN(BE$3,$D$2-1)))))</f>
        <v/>
      </c>
      <c r="BF71" s="123">
        <f>IF(OR($C71="",$B$2="",$D$2=0),0,IF(BF$3&lt;0,0,N(INDEX('CURVA PREVISION'!$A$1:$KZ$3000,$C71,11+3*MIN(BF$3,$D$2-1)))))</f>
        <v/>
      </c>
      <c r="BG71" s="123">
        <f>IF(OR($C71="",$B$2="",$D$2=0),0,IF(BG$3&lt;0,0,N(INDEX('CURVA PREVISION'!$A$1:$KZ$3000,$C71,11+3*MIN(BG$3,$D$2-1)))))</f>
        <v/>
      </c>
      <c r="BH71" s="123">
        <f>IF(OR($C71="",$B$2="",$D$2=0),0,IF(BH$3&lt;0,0,N(INDEX('CURVA PREVISION'!$A$1:$KZ$3000,$C71,11+3*MIN(BH$3,$D$2-1)))))</f>
        <v/>
      </c>
      <c r="BI71" s="123">
        <f>IF(OR($C71="",$B$2="",$D$2=0),0,IF(BI$3&lt;0,0,N(INDEX('CURVA PREVISION'!$A$1:$KZ$3000,$C71,11+3*MIN(BI$3,$D$2-1)))))</f>
        <v/>
      </c>
      <c r="BJ71" s="123">
        <f>IF(OR($C71="",$B$2="",$D$2=0),0,IF(BJ$3&lt;0,0,N(INDEX('CURVA PREVISION'!$A$1:$KZ$3000,$C71,11+3*MIN(BJ$3,$D$2-1)))))</f>
        <v/>
      </c>
      <c r="BK71" s="123">
        <f>IF(OR($C71="",$B$2="",$D$2=0),0,IF(BK$3&lt;0,0,N(INDEX('CURVA PREVISION'!$A$1:$KZ$3000,$C71,11+3*MIN(BK$3,$D$2-1)))))</f>
        <v/>
      </c>
      <c r="BL71" s="123">
        <f>IF(OR($C71="",$B$2="",$D$2=0),0,IF(BL$3&lt;0,0,N(INDEX('CURVA PREVISION'!$A$1:$KZ$3000,$C71,11+3*MIN(BL$3,$D$2-1)))))</f>
        <v/>
      </c>
      <c r="BM71" s="123">
        <f>IF(OR($C71="",$B$2="",$D$2=0),0,IF(BM$3&lt;0,0,N(INDEX('CURVA PREVISION'!$A$1:$KZ$3000,$C71,11+3*MIN(BM$3,$D$2-1)))))</f>
        <v/>
      </c>
      <c r="BN71" s="123">
        <f>IF(OR($C71="",$B$2="",$D$2=0),0,IF(BN$3&lt;0,0,N(INDEX('CURVA PREVISION'!$A$1:$KZ$3000,$C71,11+3*MIN(BN$3,$D$2-1)))))</f>
        <v/>
      </c>
      <c r="BO71" s="123">
        <f>IF(OR($C71="",$B$2="",$D$2=0),0,IF(BO$3&lt;0,0,N(INDEX('CURVA PREVISION'!$A$1:$KZ$3000,$C71,11+3*MIN(BO$3,$D$2-1)))))</f>
        <v/>
      </c>
      <c r="BP71" s="123">
        <f>IF(OR($C71="",$B$2="",$D$2=0),0,IF(BP$3&lt;0,0,N(INDEX('CURVA PREVISION'!$A$1:$KZ$3000,$C71,11+3*MIN(BP$3,$D$2-1)))))</f>
        <v/>
      </c>
      <c r="BQ71" s="123">
        <f>IF(OR($C71="",$B$2="",$D$2=0),0,IF(BQ$3&lt;0,0,N(INDEX('CURVA PREVISION'!$A$1:$KZ$3000,$C71,11+3*MIN(BQ$3,$D$2-1)))))</f>
        <v/>
      </c>
      <c r="BR71" s="123">
        <f>IF(OR($C71="",$B$2="",$D$2=0),0,IF(BR$3&lt;0,0,N(INDEX('CURVA PREVISION'!$A$1:$KZ$3000,$C71,11+3*MIN(BR$3,$D$2-1)))))</f>
        <v/>
      </c>
      <c r="BS71" s="123">
        <f>IF(OR($C71="",$B$2="",$D$2=0),0,IF(BS$3&lt;0,0,N(INDEX('CURVA PREVISION'!$A$1:$KZ$3000,$C71,11+3*MIN(BS$3,$D$2-1)))))</f>
        <v/>
      </c>
      <c r="BT71" s="123">
        <f>IF(OR($C71="",$B$2="",$D$2=0),0,IF(BT$3&lt;0,0,N(INDEX('CURVA PREVISION'!$A$1:$KZ$3000,$C71,11+3*MIN(BT$3,$D$2-1)))))</f>
        <v/>
      </c>
      <c r="BU71" s="123">
        <f>IF(OR($C71="",$B$2="",$D$2=0),0,IF(BU$3&lt;0,0,N(INDEX('CURVA PREVISION'!$A$1:$KZ$3000,$C71,11+3*MIN(BU$3,$D$2-1)))))</f>
        <v/>
      </c>
      <c r="BV71" s="123">
        <f>IF(OR($C71="",$B$2="",$D$2=0),0,IF(BV$3&lt;0,0,N(INDEX('CURVA PREVISION'!$A$1:$KZ$3000,$C71,11+3*MIN(BV$3,$D$2-1)))))</f>
        <v/>
      </c>
      <c r="BW71" s="123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70">
        <f>IFERROR(MATCH(A72,'CURVA PREVISION'!$B$1:$B$3000,0),"")</f>
        <v/>
      </c>
      <c r="D72" s="123">
        <f>IF(OR($C72="",$B$2="",$D$2=0),0,IF(D$3&lt;0,0,N(INDEX('CURVA PREVISION'!$A$1:$KZ$3000,$C72,11+3*MIN(D$3,$D$2-1)))))</f>
        <v/>
      </c>
      <c r="E72" s="123">
        <f>IF(OR($C72="",$B$2="",$D$2=0),0,IF(E$3&lt;0,0,N(INDEX('CURVA PREVISION'!$A$1:$KZ$3000,$C72,11+3*MIN(E$3,$D$2-1)))))</f>
        <v/>
      </c>
      <c r="F72" s="123">
        <f>IF(OR($C72="",$B$2="",$D$2=0),0,IF(F$3&lt;0,0,N(INDEX('CURVA PREVISION'!$A$1:$KZ$3000,$C72,11+3*MIN(F$3,$D$2-1)))))</f>
        <v/>
      </c>
      <c r="G72" s="123">
        <f>IF(OR($C72="",$B$2="",$D$2=0),0,IF(G$3&lt;0,0,N(INDEX('CURVA PREVISION'!$A$1:$KZ$3000,$C72,11+3*MIN(G$3,$D$2-1)))))</f>
        <v/>
      </c>
      <c r="H72" s="123">
        <f>IF(OR($C72="",$B$2="",$D$2=0),0,IF(H$3&lt;0,0,N(INDEX('CURVA PREVISION'!$A$1:$KZ$3000,$C72,11+3*MIN(H$3,$D$2-1)))))</f>
        <v/>
      </c>
      <c r="I72" s="123">
        <f>IF(OR($C72="",$B$2="",$D$2=0),0,IF(I$3&lt;0,0,N(INDEX('CURVA PREVISION'!$A$1:$KZ$3000,$C72,11+3*MIN(I$3,$D$2-1)))))</f>
        <v/>
      </c>
      <c r="J72" s="123">
        <f>IF(OR($C72="",$B$2="",$D$2=0),0,IF(J$3&lt;0,0,N(INDEX('CURVA PREVISION'!$A$1:$KZ$3000,$C72,11+3*MIN(J$3,$D$2-1)))))</f>
        <v/>
      </c>
      <c r="K72" s="123">
        <f>IF(OR($C72="",$B$2="",$D$2=0),0,IF(K$3&lt;0,0,N(INDEX('CURVA PREVISION'!$A$1:$KZ$3000,$C72,11+3*MIN(K$3,$D$2-1)))))</f>
        <v/>
      </c>
      <c r="L72" s="123">
        <f>IF(OR($C72="",$B$2="",$D$2=0),0,IF(L$3&lt;0,0,N(INDEX('CURVA PREVISION'!$A$1:$KZ$3000,$C72,11+3*MIN(L$3,$D$2-1)))))</f>
        <v/>
      </c>
      <c r="M72" s="123">
        <f>IF(OR($C72="",$B$2="",$D$2=0),0,IF(M$3&lt;0,0,N(INDEX('CURVA PREVISION'!$A$1:$KZ$3000,$C72,11+3*MIN(M$3,$D$2-1)))))</f>
        <v/>
      </c>
      <c r="N72" s="123">
        <f>IF(OR($C72="",$B$2="",$D$2=0),0,IF(N$3&lt;0,0,N(INDEX('CURVA PREVISION'!$A$1:$KZ$3000,$C72,11+3*MIN(N$3,$D$2-1)))))</f>
        <v/>
      </c>
      <c r="O72" s="123">
        <f>IF(OR($C72="",$B$2="",$D$2=0),0,IF(O$3&lt;0,0,N(INDEX('CURVA PREVISION'!$A$1:$KZ$3000,$C72,11+3*MIN(O$3,$D$2-1)))))</f>
        <v/>
      </c>
      <c r="P72" s="123">
        <f>IF(OR($C72="",$B$2="",$D$2=0),0,IF(P$3&lt;0,0,N(INDEX('CURVA PREVISION'!$A$1:$KZ$3000,$C72,11+3*MIN(P$3,$D$2-1)))))</f>
        <v/>
      </c>
      <c r="Q72" s="123">
        <f>IF(OR($C72="",$B$2="",$D$2=0),0,IF(Q$3&lt;0,0,N(INDEX('CURVA PREVISION'!$A$1:$KZ$3000,$C72,11+3*MIN(Q$3,$D$2-1)))))</f>
        <v/>
      </c>
      <c r="R72" s="123">
        <f>IF(OR($C72="",$B$2="",$D$2=0),0,IF(R$3&lt;0,0,N(INDEX('CURVA PREVISION'!$A$1:$KZ$3000,$C72,11+3*MIN(R$3,$D$2-1)))))</f>
        <v/>
      </c>
      <c r="S72" s="123">
        <f>IF(OR($C72="",$B$2="",$D$2=0),0,IF(S$3&lt;0,0,N(INDEX('CURVA PREVISION'!$A$1:$KZ$3000,$C72,11+3*MIN(S$3,$D$2-1)))))</f>
        <v/>
      </c>
      <c r="T72" s="123">
        <f>IF(OR($C72="",$B$2="",$D$2=0),0,IF(T$3&lt;0,0,N(INDEX('CURVA PREVISION'!$A$1:$KZ$3000,$C72,11+3*MIN(T$3,$D$2-1)))))</f>
        <v/>
      </c>
      <c r="U72" s="123">
        <f>IF(OR($C72="",$B$2="",$D$2=0),0,IF(U$3&lt;0,0,N(INDEX('CURVA PREVISION'!$A$1:$KZ$3000,$C72,11+3*MIN(U$3,$D$2-1)))))</f>
        <v/>
      </c>
      <c r="V72" s="123">
        <f>IF(OR($C72="",$B$2="",$D$2=0),0,IF(V$3&lt;0,0,N(INDEX('CURVA PREVISION'!$A$1:$KZ$3000,$C72,11+3*MIN(V$3,$D$2-1)))))</f>
        <v/>
      </c>
      <c r="W72" s="123">
        <f>IF(OR($C72="",$B$2="",$D$2=0),0,IF(W$3&lt;0,0,N(INDEX('CURVA PREVISION'!$A$1:$KZ$3000,$C72,11+3*MIN(W$3,$D$2-1)))))</f>
        <v/>
      </c>
      <c r="X72" s="123">
        <f>IF(OR($C72="",$B$2="",$D$2=0),0,IF(X$3&lt;0,0,N(INDEX('CURVA PREVISION'!$A$1:$KZ$3000,$C72,11+3*MIN(X$3,$D$2-1)))))</f>
        <v/>
      </c>
      <c r="Y72" s="123">
        <f>IF(OR($C72="",$B$2="",$D$2=0),0,IF(Y$3&lt;0,0,N(INDEX('CURVA PREVISION'!$A$1:$KZ$3000,$C72,11+3*MIN(Y$3,$D$2-1)))))</f>
        <v/>
      </c>
      <c r="Z72" s="123">
        <f>IF(OR($C72="",$B$2="",$D$2=0),0,IF(Z$3&lt;0,0,N(INDEX('CURVA PREVISION'!$A$1:$KZ$3000,$C72,11+3*MIN(Z$3,$D$2-1)))))</f>
        <v/>
      </c>
      <c r="AA72" s="123">
        <f>IF(OR($C72="",$B$2="",$D$2=0),0,IF(AA$3&lt;0,0,N(INDEX('CURVA PREVISION'!$A$1:$KZ$3000,$C72,11+3*MIN(AA$3,$D$2-1)))))</f>
        <v/>
      </c>
      <c r="AB72" s="123">
        <f>IF(OR($C72="",$B$2="",$D$2=0),0,IF(AB$3&lt;0,0,N(INDEX('CURVA PREVISION'!$A$1:$KZ$3000,$C72,11+3*MIN(AB$3,$D$2-1)))))</f>
        <v/>
      </c>
      <c r="AC72" s="123">
        <f>IF(OR($C72="",$B$2="",$D$2=0),0,IF(AC$3&lt;0,0,N(INDEX('CURVA PREVISION'!$A$1:$KZ$3000,$C72,11+3*MIN(AC$3,$D$2-1)))))</f>
        <v/>
      </c>
      <c r="AD72" s="123">
        <f>IF(OR($C72="",$B$2="",$D$2=0),0,IF(AD$3&lt;0,0,N(INDEX('CURVA PREVISION'!$A$1:$KZ$3000,$C72,11+3*MIN(AD$3,$D$2-1)))))</f>
        <v/>
      </c>
      <c r="AE72" s="123">
        <f>IF(OR($C72="",$B$2="",$D$2=0),0,IF(AE$3&lt;0,0,N(INDEX('CURVA PREVISION'!$A$1:$KZ$3000,$C72,11+3*MIN(AE$3,$D$2-1)))))</f>
        <v/>
      </c>
      <c r="AF72" s="123">
        <f>IF(OR($C72="",$B$2="",$D$2=0),0,IF(AF$3&lt;0,0,N(INDEX('CURVA PREVISION'!$A$1:$KZ$3000,$C72,11+3*MIN(AF$3,$D$2-1)))))</f>
        <v/>
      </c>
      <c r="AG72" s="123">
        <f>IF(OR($C72="",$B$2="",$D$2=0),0,IF(AG$3&lt;0,0,N(INDEX('CURVA PREVISION'!$A$1:$KZ$3000,$C72,11+3*MIN(AG$3,$D$2-1)))))</f>
        <v/>
      </c>
      <c r="AH72" s="123">
        <f>IF(OR($C72="",$B$2="",$D$2=0),0,IF(AH$3&lt;0,0,N(INDEX('CURVA PREVISION'!$A$1:$KZ$3000,$C72,11+3*MIN(AH$3,$D$2-1)))))</f>
        <v/>
      </c>
      <c r="AI72" s="123">
        <f>IF(OR($C72="",$B$2="",$D$2=0),0,IF(AI$3&lt;0,0,N(INDEX('CURVA PREVISION'!$A$1:$KZ$3000,$C72,11+3*MIN(AI$3,$D$2-1)))))</f>
        <v/>
      </c>
      <c r="AJ72" s="123">
        <f>IF(OR($C72="",$B$2="",$D$2=0),0,IF(AJ$3&lt;0,0,N(INDEX('CURVA PREVISION'!$A$1:$KZ$3000,$C72,11+3*MIN(AJ$3,$D$2-1)))))</f>
        <v/>
      </c>
      <c r="AK72" s="123">
        <f>IF(OR($C72="",$B$2="",$D$2=0),0,IF(AK$3&lt;0,0,N(INDEX('CURVA PREVISION'!$A$1:$KZ$3000,$C72,11+3*MIN(AK$3,$D$2-1)))))</f>
        <v/>
      </c>
      <c r="AL72" s="123">
        <f>IF(OR($C72="",$B$2="",$D$2=0),0,IF(AL$3&lt;0,0,N(INDEX('CURVA PREVISION'!$A$1:$KZ$3000,$C72,11+3*MIN(AL$3,$D$2-1)))))</f>
        <v/>
      </c>
      <c r="AM72" s="123">
        <f>IF(OR($C72="",$B$2="",$D$2=0),0,IF(AM$3&lt;0,0,N(INDEX('CURVA PREVISION'!$A$1:$KZ$3000,$C72,11+3*MIN(AM$3,$D$2-1)))))</f>
        <v/>
      </c>
      <c r="AN72" s="123">
        <f>IF(OR($C72="",$B$2="",$D$2=0),0,IF(AN$3&lt;0,0,N(INDEX('CURVA PREVISION'!$A$1:$KZ$3000,$C72,11+3*MIN(AN$3,$D$2-1)))))</f>
        <v/>
      </c>
      <c r="AO72" s="123">
        <f>IF(OR($C72="",$B$2="",$D$2=0),0,IF(AO$3&lt;0,0,N(INDEX('CURVA PREVISION'!$A$1:$KZ$3000,$C72,11+3*MIN(AO$3,$D$2-1)))))</f>
        <v/>
      </c>
      <c r="AP72" s="123">
        <f>IF(OR($C72="",$B$2="",$D$2=0),0,IF(AP$3&lt;0,0,N(INDEX('CURVA PREVISION'!$A$1:$KZ$3000,$C72,11+3*MIN(AP$3,$D$2-1)))))</f>
        <v/>
      </c>
      <c r="AQ72" s="123">
        <f>IF(OR($C72="",$B$2="",$D$2=0),0,IF(AQ$3&lt;0,0,N(INDEX('CURVA PREVISION'!$A$1:$KZ$3000,$C72,11+3*MIN(AQ$3,$D$2-1)))))</f>
        <v/>
      </c>
      <c r="AR72" s="123">
        <f>IF(OR($C72="",$B$2="",$D$2=0),0,IF(AR$3&lt;0,0,N(INDEX('CURVA PREVISION'!$A$1:$KZ$3000,$C72,11+3*MIN(AR$3,$D$2-1)))))</f>
        <v/>
      </c>
      <c r="AS72" s="123">
        <f>IF(OR($C72="",$B$2="",$D$2=0),0,IF(AS$3&lt;0,0,N(INDEX('CURVA PREVISION'!$A$1:$KZ$3000,$C72,11+3*MIN(AS$3,$D$2-1)))))</f>
        <v/>
      </c>
      <c r="AT72" s="123">
        <f>IF(OR($C72="",$B$2="",$D$2=0),0,IF(AT$3&lt;0,0,N(INDEX('CURVA PREVISION'!$A$1:$KZ$3000,$C72,11+3*MIN(AT$3,$D$2-1)))))</f>
        <v/>
      </c>
      <c r="AU72" s="123">
        <f>IF(OR($C72="",$B$2="",$D$2=0),0,IF(AU$3&lt;0,0,N(INDEX('CURVA PREVISION'!$A$1:$KZ$3000,$C72,11+3*MIN(AU$3,$D$2-1)))))</f>
        <v/>
      </c>
      <c r="AV72" s="123">
        <f>IF(OR($C72="",$B$2="",$D$2=0),0,IF(AV$3&lt;0,0,N(INDEX('CURVA PREVISION'!$A$1:$KZ$3000,$C72,11+3*MIN(AV$3,$D$2-1)))))</f>
        <v/>
      </c>
      <c r="AW72" s="123">
        <f>IF(OR($C72="",$B$2="",$D$2=0),0,IF(AW$3&lt;0,0,N(INDEX('CURVA PREVISION'!$A$1:$KZ$3000,$C72,11+3*MIN(AW$3,$D$2-1)))))</f>
        <v/>
      </c>
      <c r="AX72" s="123">
        <f>IF(OR($C72="",$B$2="",$D$2=0),0,IF(AX$3&lt;0,0,N(INDEX('CURVA PREVISION'!$A$1:$KZ$3000,$C72,11+3*MIN(AX$3,$D$2-1)))))</f>
        <v/>
      </c>
      <c r="AY72" s="123">
        <f>IF(OR($C72="",$B$2="",$D$2=0),0,IF(AY$3&lt;0,0,N(INDEX('CURVA PREVISION'!$A$1:$KZ$3000,$C72,11+3*MIN(AY$3,$D$2-1)))))</f>
        <v/>
      </c>
      <c r="AZ72" s="123">
        <f>IF(OR($C72="",$B$2="",$D$2=0),0,IF(AZ$3&lt;0,0,N(INDEX('CURVA PREVISION'!$A$1:$KZ$3000,$C72,11+3*MIN(AZ$3,$D$2-1)))))</f>
        <v/>
      </c>
      <c r="BA72" s="123">
        <f>IF(OR($C72="",$B$2="",$D$2=0),0,IF(BA$3&lt;0,0,N(INDEX('CURVA PREVISION'!$A$1:$KZ$3000,$C72,11+3*MIN(BA$3,$D$2-1)))))</f>
        <v/>
      </c>
      <c r="BB72" s="123">
        <f>IF(OR($C72="",$B$2="",$D$2=0),0,IF(BB$3&lt;0,0,N(INDEX('CURVA PREVISION'!$A$1:$KZ$3000,$C72,11+3*MIN(BB$3,$D$2-1)))))</f>
        <v/>
      </c>
      <c r="BC72" s="123">
        <f>IF(OR($C72="",$B$2="",$D$2=0),0,IF(BC$3&lt;0,0,N(INDEX('CURVA PREVISION'!$A$1:$KZ$3000,$C72,11+3*MIN(BC$3,$D$2-1)))))</f>
        <v/>
      </c>
      <c r="BD72" s="123">
        <f>IF(OR($C72="",$B$2="",$D$2=0),0,IF(BD$3&lt;0,0,N(INDEX('CURVA PREVISION'!$A$1:$KZ$3000,$C72,11+3*MIN(BD$3,$D$2-1)))))</f>
        <v/>
      </c>
      <c r="BE72" s="123">
        <f>IF(OR($C72="",$B$2="",$D$2=0),0,IF(BE$3&lt;0,0,N(INDEX('CURVA PREVISION'!$A$1:$KZ$3000,$C72,11+3*MIN(BE$3,$D$2-1)))))</f>
        <v/>
      </c>
      <c r="BF72" s="123">
        <f>IF(OR($C72="",$B$2="",$D$2=0),0,IF(BF$3&lt;0,0,N(INDEX('CURVA PREVISION'!$A$1:$KZ$3000,$C72,11+3*MIN(BF$3,$D$2-1)))))</f>
        <v/>
      </c>
      <c r="BG72" s="123">
        <f>IF(OR($C72="",$B$2="",$D$2=0),0,IF(BG$3&lt;0,0,N(INDEX('CURVA PREVISION'!$A$1:$KZ$3000,$C72,11+3*MIN(BG$3,$D$2-1)))))</f>
        <v/>
      </c>
      <c r="BH72" s="123">
        <f>IF(OR($C72="",$B$2="",$D$2=0),0,IF(BH$3&lt;0,0,N(INDEX('CURVA PREVISION'!$A$1:$KZ$3000,$C72,11+3*MIN(BH$3,$D$2-1)))))</f>
        <v/>
      </c>
      <c r="BI72" s="123">
        <f>IF(OR($C72="",$B$2="",$D$2=0),0,IF(BI$3&lt;0,0,N(INDEX('CURVA PREVISION'!$A$1:$KZ$3000,$C72,11+3*MIN(BI$3,$D$2-1)))))</f>
        <v/>
      </c>
      <c r="BJ72" s="123">
        <f>IF(OR($C72="",$B$2="",$D$2=0),0,IF(BJ$3&lt;0,0,N(INDEX('CURVA PREVISION'!$A$1:$KZ$3000,$C72,11+3*MIN(BJ$3,$D$2-1)))))</f>
        <v/>
      </c>
      <c r="BK72" s="123">
        <f>IF(OR($C72="",$B$2="",$D$2=0),0,IF(BK$3&lt;0,0,N(INDEX('CURVA PREVISION'!$A$1:$KZ$3000,$C72,11+3*MIN(BK$3,$D$2-1)))))</f>
        <v/>
      </c>
      <c r="BL72" s="123">
        <f>IF(OR($C72="",$B$2="",$D$2=0),0,IF(BL$3&lt;0,0,N(INDEX('CURVA PREVISION'!$A$1:$KZ$3000,$C72,11+3*MIN(BL$3,$D$2-1)))))</f>
        <v/>
      </c>
      <c r="BM72" s="123">
        <f>IF(OR($C72="",$B$2="",$D$2=0),0,IF(BM$3&lt;0,0,N(INDEX('CURVA PREVISION'!$A$1:$KZ$3000,$C72,11+3*MIN(BM$3,$D$2-1)))))</f>
        <v/>
      </c>
      <c r="BN72" s="123">
        <f>IF(OR($C72="",$B$2="",$D$2=0),0,IF(BN$3&lt;0,0,N(INDEX('CURVA PREVISION'!$A$1:$KZ$3000,$C72,11+3*MIN(BN$3,$D$2-1)))))</f>
        <v/>
      </c>
      <c r="BO72" s="123">
        <f>IF(OR($C72="",$B$2="",$D$2=0),0,IF(BO$3&lt;0,0,N(INDEX('CURVA PREVISION'!$A$1:$KZ$3000,$C72,11+3*MIN(BO$3,$D$2-1)))))</f>
        <v/>
      </c>
      <c r="BP72" s="123">
        <f>IF(OR($C72="",$B$2="",$D$2=0),0,IF(BP$3&lt;0,0,N(INDEX('CURVA PREVISION'!$A$1:$KZ$3000,$C72,11+3*MIN(BP$3,$D$2-1)))))</f>
        <v/>
      </c>
      <c r="BQ72" s="123">
        <f>IF(OR($C72="",$B$2="",$D$2=0),0,IF(BQ$3&lt;0,0,N(INDEX('CURVA PREVISION'!$A$1:$KZ$3000,$C72,11+3*MIN(BQ$3,$D$2-1)))))</f>
        <v/>
      </c>
      <c r="BR72" s="123">
        <f>IF(OR($C72="",$B$2="",$D$2=0),0,IF(BR$3&lt;0,0,N(INDEX('CURVA PREVISION'!$A$1:$KZ$3000,$C72,11+3*MIN(BR$3,$D$2-1)))))</f>
        <v/>
      </c>
      <c r="BS72" s="123">
        <f>IF(OR($C72="",$B$2="",$D$2=0),0,IF(BS$3&lt;0,0,N(INDEX('CURVA PREVISION'!$A$1:$KZ$3000,$C72,11+3*MIN(BS$3,$D$2-1)))))</f>
        <v/>
      </c>
      <c r="BT72" s="123">
        <f>IF(OR($C72="",$B$2="",$D$2=0),0,IF(BT$3&lt;0,0,N(INDEX('CURVA PREVISION'!$A$1:$KZ$3000,$C72,11+3*MIN(BT$3,$D$2-1)))))</f>
        <v/>
      </c>
      <c r="BU72" s="123">
        <f>IF(OR($C72="",$B$2="",$D$2=0),0,IF(BU$3&lt;0,0,N(INDEX('CURVA PREVISION'!$A$1:$KZ$3000,$C72,11+3*MIN(BU$3,$D$2-1)))))</f>
        <v/>
      </c>
      <c r="BV72" s="123">
        <f>IF(OR($C72="",$B$2="",$D$2=0),0,IF(BV$3&lt;0,0,N(INDEX('CURVA PREVISION'!$A$1:$KZ$3000,$C72,11+3*MIN(BV$3,$D$2-1)))))</f>
        <v/>
      </c>
      <c r="BW72" s="123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70">
        <f>IFERROR(MATCH(A73,'CURVA PREVISION'!$B$1:$B$3000,0),"")</f>
        <v/>
      </c>
      <c r="D73" s="123">
        <f>IF(OR($C73="",$B$2="",$D$2=0),0,IF(D$3&lt;0,0,N(INDEX('CURVA PREVISION'!$A$1:$KZ$3000,$C73,11+3*MIN(D$3,$D$2-1)))))</f>
        <v/>
      </c>
      <c r="E73" s="123">
        <f>IF(OR($C73="",$B$2="",$D$2=0),0,IF(E$3&lt;0,0,N(INDEX('CURVA PREVISION'!$A$1:$KZ$3000,$C73,11+3*MIN(E$3,$D$2-1)))))</f>
        <v/>
      </c>
      <c r="F73" s="123">
        <f>IF(OR($C73="",$B$2="",$D$2=0),0,IF(F$3&lt;0,0,N(INDEX('CURVA PREVISION'!$A$1:$KZ$3000,$C73,11+3*MIN(F$3,$D$2-1)))))</f>
        <v/>
      </c>
      <c r="G73" s="123">
        <f>IF(OR($C73="",$B$2="",$D$2=0),0,IF(G$3&lt;0,0,N(INDEX('CURVA PREVISION'!$A$1:$KZ$3000,$C73,11+3*MIN(G$3,$D$2-1)))))</f>
        <v/>
      </c>
      <c r="H73" s="123">
        <f>IF(OR($C73="",$B$2="",$D$2=0),0,IF(H$3&lt;0,0,N(INDEX('CURVA PREVISION'!$A$1:$KZ$3000,$C73,11+3*MIN(H$3,$D$2-1)))))</f>
        <v/>
      </c>
      <c r="I73" s="123">
        <f>IF(OR($C73="",$B$2="",$D$2=0),0,IF(I$3&lt;0,0,N(INDEX('CURVA PREVISION'!$A$1:$KZ$3000,$C73,11+3*MIN(I$3,$D$2-1)))))</f>
        <v/>
      </c>
      <c r="J73" s="123">
        <f>IF(OR($C73="",$B$2="",$D$2=0),0,IF(J$3&lt;0,0,N(INDEX('CURVA PREVISION'!$A$1:$KZ$3000,$C73,11+3*MIN(J$3,$D$2-1)))))</f>
        <v/>
      </c>
      <c r="K73" s="123">
        <f>IF(OR($C73="",$B$2="",$D$2=0),0,IF(K$3&lt;0,0,N(INDEX('CURVA PREVISION'!$A$1:$KZ$3000,$C73,11+3*MIN(K$3,$D$2-1)))))</f>
        <v/>
      </c>
      <c r="L73" s="123">
        <f>IF(OR($C73="",$B$2="",$D$2=0),0,IF(L$3&lt;0,0,N(INDEX('CURVA PREVISION'!$A$1:$KZ$3000,$C73,11+3*MIN(L$3,$D$2-1)))))</f>
        <v/>
      </c>
      <c r="M73" s="123">
        <f>IF(OR($C73="",$B$2="",$D$2=0),0,IF(M$3&lt;0,0,N(INDEX('CURVA PREVISION'!$A$1:$KZ$3000,$C73,11+3*MIN(M$3,$D$2-1)))))</f>
        <v/>
      </c>
      <c r="N73" s="123">
        <f>IF(OR($C73="",$B$2="",$D$2=0),0,IF(N$3&lt;0,0,N(INDEX('CURVA PREVISION'!$A$1:$KZ$3000,$C73,11+3*MIN(N$3,$D$2-1)))))</f>
        <v/>
      </c>
      <c r="O73" s="123">
        <f>IF(OR($C73="",$B$2="",$D$2=0),0,IF(O$3&lt;0,0,N(INDEX('CURVA PREVISION'!$A$1:$KZ$3000,$C73,11+3*MIN(O$3,$D$2-1)))))</f>
        <v/>
      </c>
      <c r="P73" s="123">
        <f>IF(OR($C73="",$B$2="",$D$2=0),0,IF(P$3&lt;0,0,N(INDEX('CURVA PREVISION'!$A$1:$KZ$3000,$C73,11+3*MIN(P$3,$D$2-1)))))</f>
        <v/>
      </c>
      <c r="Q73" s="123">
        <f>IF(OR($C73="",$B$2="",$D$2=0),0,IF(Q$3&lt;0,0,N(INDEX('CURVA PREVISION'!$A$1:$KZ$3000,$C73,11+3*MIN(Q$3,$D$2-1)))))</f>
        <v/>
      </c>
      <c r="R73" s="123">
        <f>IF(OR($C73="",$B$2="",$D$2=0),0,IF(R$3&lt;0,0,N(INDEX('CURVA PREVISION'!$A$1:$KZ$3000,$C73,11+3*MIN(R$3,$D$2-1)))))</f>
        <v/>
      </c>
      <c r="S73" s="123">
        <f>IF(OR($C73="",$B$2="",$D$2=0),0,IF(S$3&lt;0,0,N(INDEX('CURVA PREVISION'!$A$1:$KZ$3000,$C73,11+3*MIN(S$3,$D$2-1)))))</f>
        <v/>
      </c>
      <c r="T73" s="123">
        <f>IF(OR($C73="",$B$2="",$D$2=0),0,IF(T$3&lt;0,0,N(INDEX('CURVA PREVISION'!$A$1:$KZ$3000,$C73,11+3*MIN(T$3,$D$2-1)))))</f>
        <v/>
      </c>
      <c r="U73" s="123">
        <f>IF(OR($C73="",$B$2="",$D$2=0),0,IF(U$3&lt;0,0,N(INDEX('CURVA PREVISION'!$A$1:$KZ$3000,$C73,11+3*MIN(U$3,$D$2-1)))))</f>
        <v/>
      </c>
      <c r="V73" s="123">
        <f>IF(OR($C73="",$B$2="",$D$2=0),0,IF(V$3&lt;0,0,N(INDEX('CURVA PREVISION'!$A$1:$KZ$3000,$C73,11+3*MIN(V$3,$D$2-1)))))</f>
        <v/>
      </c>
      <c r="W73" s="123">
        <f>IF(OR($C73="",$B$2="",$D$2=0),0,IF(W$3&lt;0,0,N(INDEX('CURVA PREVISION'!$A$1:$KZ$3000,$C73,11+3*MIN(W$3,$D$2-1)))))</f>
        <v/>
      </c>
      <c r="X73" s="123">
        <f>IF(OR($C73="",$B$2="",$D$2=0),0,IF(X$3&lt;0,0,N(INDEX('CURVA PREVISION'!$A$1:$KZ$3000,$C73,11+3*MIN(X$3,$D$2-1)))))</f>
        <v/>
      </c>
      <c r="Y73" s="123">
        <f>IF(OR($C73="",$B$2="",$D$2=0),0,IF(Y$3&lt;0,0,N(INDEX('CURVA PREVISION'!$A$1:$KZ$3000,$C73,11+3*MIN(Y$3,$D$2-1)))))</f>
        <v/>
      </c>
      <c r="Z73" s="123">
        <f>IF(OR($C73="",$B$2="",$D$2=0),0,IF(Z$3&lt;0,0,N(INDEX('CURVA PREVISION'!$A$1:$KZ$3000,$C73,11+3*MIN(Z$3,$D$2-1)))))</f>
        <v/>
      </c>
      <c r="AA73" s="123">
        <f>IF(OR($C73="",$B$2="",$D$2=0),0,IF(AA$3&lt;0,0,N(INDEX('CURVA PREVISION'!$A$1:$KZ$3000,$C73,11+3*MIN(AA$3,$D$2-1)))))</f>
        <v/>
      </c>
      <c r="AB73" s="123">
        <f>IF(OR($C73="",$B$2="",$D$2=0),0,IF(AB$3&lt;0,0,N(INDEX('CURVA PREVISION'!$A$1:$KZ$3000,$C73,11+3*MIN(AB$3,$D$2-1)))))</f>
        <v/>
      </c>
      <c r="AC73" s="123">
        <f>IF(OR($C73="",$B$2="",$D$2=0),0,IF(AC$3&lt;0,0,N(INDEX('CURVA PREVISION'!$A$1:$KZ$3000,$C73,11+3*MIN(AC$3,$D$2-1)))))</f>
        <v/>
      </c>
      <c r="AD73" s="123">
        <f>IF(OR($C73="",$B$2="",$D$2=0),0,IF(AD$3&lt;0,0,N(INDEX('CURVA PREVISION'!$A$1:$KZ$3000,$C73,11+3*MIN(AD$3,$D$2-1)))))</f>
        <v/>
      </c>
      <c r="AE73" s="123">
        <f>IF(OR($C73="",$B$2="",$D$2=0),0,IF(AE$3&lt;0,0,N(INDEX('CURVA PREVISION'!$A$1:$KZ$3000,$C73,11+3*MIN(AE$3,$D$2-1)))))</f>
        <v/>
      </c>
      <c r="AF73" s="123">
        <f>IF(OR($C73="",$B$2="",$D$2=0),0,IF(AF$3&lt;0,0,N(INDEX('CURVA PREVISION'!$A$1:$KZ$3000,$C73,11+3*MIN(AF$3,$D$2-1)))))</f>
        <v/>
      </c>
      <c r="AG73" s="123">
        <f>IF(OR($C73="",$B$2="",$D$2=0),0,IF(AG$3&lt;0,0,N(INDEX('CURVA PREVISION'!$A$1:$KZ$3000,$C73,11+3*MIN(AG$3,$D$2-1)))))</f>
        <v/>
      </c>
      <c r="AH73" s="123">
        <f>IF(OR($C73="",$B$2="",$D$2=0),0,IF(AH$3&lt;0,0,N(INDEX('CURVA PREVISION'!$A$1:$KZ$3000,$C73,11+3*MIN(AH$3,$D$2-1)))))</f>
        <v/>
      </c>
      <c r="AI73" s="123">
        <f>IF(OR($C73="",$B$2="",$D$2=0),0,IF(AI$3&lt;0,0,N(INDEX('CURVA PREVISION'!$A$1:$KZ$3000,$C73,11+3*MIN(AI$3,$D$2-1)))))</f>
        <v/>
      </c>
      <c r="AJ73" s="123">
        <f>IF(OR($C73="",$B$2="",$D$2=0),0,IF(AJ$3&lt;0,0,N(INDEX('CURVA PREVISION'!$A$1:$KZ$3000,$C73,11+3*MIN(AJ$3,$D$2-1)))))</f>
        <v/>
      </c>
      <c r="AK73" s="123">
        <f>IF(OR($C73="",$B$2="",$D$2=0),0,IF(AK$3&lt;0,0,N(INDEX('CURVA PREVISION'!$A$1:$KZ$3000,$C73,11+3*MIN(AK$3,$D$2-1)))))</f>
        <v/>
      </c>
      <c r="AL73" s="123">
        <f>IF(OR($C73="",$B$2="",$D$2=0),0,IF(AL$3&lt;0,0,N(INDEX('CURVA PREVISION'!$A$1:$KZ$3000,$C73,11+3*MIN(AL$3,$D$2-1)))))</f>
        <v/>
      </c>
      <c r="AM73" s="123">
        <f>IF(OR($C73="",$B$2="",$D$2=0),0,IF(AM$3&lt;0,0,N(INDEX('CURVA PREVISION'!$A$1:$KZ$3000,$C73,11+3*MIN(AM$3,$D$2-1)))))</f>
        <v/>
      </c>
      <c r="AN73" s="123">
        <f>IF(OR($C73="",$B$2="",$D$2=0),0,IF(AN$3&lt;0,0,N(INDEX('CURVA PREVISION'!$A$1:$KZ$3000,$C73,11+3*MIN(AN$3,$D$2-1)))))</f>
        <v/>
      </c>
      <c r="AO73" s="123">
        <f>IF(OR($C73="",$B$2="",$D$2=0),0,IF(AO$3&lt;0,0,N(INDEX('CURVA PREVISION'!$A$1:$KZ$3000,$C73,11+3*MIN(AO$3,$D$2-1)))))</f>
        <v/>
      </c>
      <c r="AP73" s="123">
        <f>IF(OR($C73="",$B$2="",$D$2=0),0,IF(AP$3&lt;0,0,N(INDEX('CURVA PREVISION'!$A$1:$KZ$3000,$C73,11+3*MIN(AP$3,$D$2-1)))))</f>
        <v/>
      </c>
      <c r="AQ73" s="123">
        <f>IF(OR($C73="",$B$2="",$D$2=0),0,IF(AQ$3&lt;0,0,N(INDEX('CURVA PREVISION'!$A$1:$KZ$3000,$C73,11+3*MIN(AQ$3,$D$2-1)))))</f>
        <v/>
      </c>
      <c r="AR73" s="123">
        <f>IF(OR($C73="",$B$2="",$D$2=0),0,IF(AR$3&lt;0,0,N(INDEX('CURVA PREVISION'!$A$1:$KZ$3000,$C73,11+3*MIN(AR$3,$D$2-1)))))</f>
        <v/>
      </c>
      <c r="AS73" s="123">
        <f>IF(OR($C73="",$B$2="",$D$2=0),0,IF(AS$3&lt;0,0,N(INDEX('CURVA PREVISION'!$A$1:$KZ$3000,$C73,11+3*MIN(AS$3,$D$2-1)))))</f>
        <v/>
      </c>
      <c r="AT73" s="123">
        <f>IF(OR($C73="",$B$2="",$D$2=0),0,IF(AT$3&lt;0,0,N(INDEX('CURVA PREVISION'!$A$1:$KZ$3000,$C73,11+3*MIN(AT$3,$D$2-1)))))</f>
        <v/>
      </c>
      <c r="AU73" s="123">
        <f>IF(OR($C73="",$B$2="",$D$2=0),0,IF(AU$3&lt;0,0,N(INDEX('CURVA PREVISION'!$A$1:$KZ$3000,$C73,11+3*MIN(AU$3,$D$2-1)))))</f>
        <v/>
      </c>
      <c r="AV73" s="123">
        <f>IF(OR($C73="",$B$2="",$D$2=0),0,IF(AV$3&lt;0,0,N(INDEX('CURVA PREVISION'!$A$1:$KZ$3000,$C73,11+3*MIN(AV$3,$D$2-1)))))</f>
        <v/>
      </c>
      <c r="AW73" s="123">
        <f>IF(OR($C73="",$B$2="",$D$2=0),0,IF(AW$3&lt;0,0,N(INDEX('CURVA PREVISION'!$A$1:$KZ$3000,$C73,11+3*MIN(AW$3,$D$2-1)))))</f>
        <v/>
      </c>
      <c r="AX73" s="123">
        <f>IF(OR($C73="",$B$2="",$D$2=0),0,IF(AX$3&lt;0,0,N(INDEX('CURVA PREVISION'!$A$1:$KZ$3000,$C73,11+3*MIN(AX$3,$D$2-1)))))</f>
        <v/>
      </c>
      <c r="AY73" s="123">
        <f>IF(OR($C73="",$B$2="",$D$2=0),0,IF(AY$3&lt;0,0,N(INDEX('CURVA PREVISION'!$A$1:$KZ$3000,$C73,11+3*MIN(AY$3,$D$2-1)))))</f>
        <v/>
      </c>
      <c r="AZ73" s="123">
        <f>IF(OR($C73="",$B$2="",$D$2=0),0,IF(AZ$3&lt;0,0,N(INDEX('CURVA PREVISION'!$A$1:$KZ$3000,$C73,11+3*MIN(AZ$3,$D$2-1)))))</f>
        <v/>
      </c>
      <c r="BA73" s="123">
        <f>IF(OR($C73="",$B$2="",$D$2=0),0,IF(BA$3&lt;0,0,N(INDEX('CURVA PREVISION'!$A$1:$KZ$3000,$C73,11+3*MIN(BA$3,$D$2-1)))))</f>
        <v/>
      </c>
      <c r="BB73" s="123">
        <f>IF(OR($C73="",$B$2="",$D$2=0),0,IF(BB$3&lt;0,0,N(INDEX('CURVA PREVISION'!$A$1:$KZ$3000,$C73,11+3*MIN(BB$3,$D$2-1)))))</f>
        <v/>
      </c>
      <c r="BC73" s="123">
        <f>IF(OR($C73="",$B$2="",$D$2=0),0,IF(BC$3&lt;0,0,N(INDEX('CURVA PREVISION'!$A$1:$KZ$3000,$C73,11+3*MIN(BC$3,$D$2-1)))))</f>
        <v/>
      </c>
      <c r="BD73" s="123">
        <f>IF(OR($C73="",$B$2="",$D$2=0),0,IF(BD$3&lt;0,0,N(INDEX('CURVA PREVISION'!$A$1:$KZ$3000,$C73,11+3*MIN(BD$3,$D$2-1)))))</f>
        <v/>
      </c>
      <c r="BE73" s="123">
        <f>IF(OR($C73="",$B$2="",$D$2=0),0,IF(BE$3&lt;0,0,N(INDEX('CURVA PREVISION'!$A$1:$KZ$3000,$C73,11+3*MIN(BE$3,$D$2-1)))))</f>
        <v/>
      </c>
      <c r="BF73" s="123">
        <f>IF(OR($C73="",$B$2="",$D$2=0),0,IF(BF$3&lt;0,0,N(INDEX('CURVA PREVISION'!$A$1:$KZ$3000,$C73,11+3*MIN(BF$3,$D$2-1)))))</f>
        <v/>
      </c>
      <c r="BG73" s="123">
        <f>IF(OR($C73="",$B$2="",$D$2=0),0,IF(BG$3&lt;0,0,N(INDEX('CURVA PREVISION'!$A$1:$KZ$3000,$C73,11+3*MIN(BG$3,$D$2-1)))))</f>
        <v/>
      </c>
      <c r="BH73" s="123">
        <f>IF(OR($C73="",$B$2="",$D$2=0),0,IF(BH$3&lt;0,0,N(INDEX('CURVA PREVISION'!$A$1:$KZ$3000,$C73,11+3*MIN(BH$3,$D$2-1)))))</f>
        <v/>
      </c>
      <c r="BI73" s="123">
        <f>IF(OR($C73="",$B$2="",$D$2=0),0,IF(BI$3&lt;0,0,N(INDEX('CURVA PREVISION'!$A$1:$KZ$3000,$C73,11+3*MIN(BI$3,$D$2-1)))))</f>
        <v/>
      </c>
      <c r="BJ73" s="123">
        <f>IF(OR($C73="",$B$2="",$D$2=0),0,IF(BJ$3&lt;0,0,N(INDEX('CURVA PREVISION'!$A$1:$KZ$3000,$C73,11+3*MIN(BJ$3,$D$2-1)))))</f>
        <v/>
      </c>
      <c r="BK73" s="123">
        <f>IF(OR($C73="",$B$2="",$D$2=0),0,IF(BK$3&lt;0,0,N(INDEX('CURVA PREVISION'!$A$1:$KZ$3000,$C73,11+3*MIN(BK$3,$D$2-1)))))</f>
        <v/>
      </c>
      <c r="BL73" s="123">
        <f>IF(OR($C73="",$B$2="",$D$2=0),0,IF(BL$3&lt;0,0,N(INDEX('CURVA PREVISION'!$A$1:$KZ$3000,$C73,11+3*MIN(BL$3,$D$2-1)))))</f>
        <v/>
      </c>
      <c r="BM73" s="123">
        <f>IF(OR($C73="",$B$2="",$D$2=0),0,IF(BM$3&lt;0,0,N(INDEX('CURVA PREVISION'!$A$1:$KZ$3000,$C73,11+3*MIN(BM$3,$D$2-1)))))</f>
        <v/>
      </c>
      <c r="BN73" s="123">
        <f>IF(OR($C73="",$B$2="",$D$2=0),0,IF(BN$3&lt;0,0,N(INDEX('CURVA PREVISION'!$A$1:$KZ$3000,$C73,11+3*MIN(BN$3,$D$2-1)))))</f>
        <v/>
      </c>
      <c r="BO73" s="123">
        <f>IF(OR($C73="",$B$2="",$D$2=0),0,IF(BO$3&lt;0,0,N(INDEX('CURVA PREVISION'!$A$1:$KZ$3000,$C73,11+3*MIN(BO$3,$D$2-1)))))</f>
        <v/>
      </c>
      <c r="BP73" s="123">
        <f>IF(OR($C73="",$B$2="",$D$2=0),0,IF(BP$3&lt;0,0,N(INDEX('CURVA PREVISION'!$A$1:$KZ$3000,$C73,11+3*MIN(BP$3,$D$2-1)))))</f>
        <v/>
      </c>
      <c r="BQ73" s="123">
        <f>IF(OR($C73="",$B$2="",$D$2=0),0,IF(BQ$3&lt;0,0,N(INDEX('CURVA PREVISION'!$A$1:$KZ$3000,$C73,11+3*MIN(BQ$3,$D$2-1)))))</f>
        <v/>
      </c>
      <c r="BR73" s="123">
        <f>IF(OR($C73="",$B$2="",$D$2=0),0,IF(BR$3&lt;0,0,N(INDEX('CURVA PREVISION'!$A$1:$KZ$3000,$C73,11+3*MIN(BR$3,$D$2-1)))))</f>
        <v/>
      </c>
      <c r="BS73" s="123">
        <f>IF(OR($C73="",$B$2="",$D$2=0),0,IF(BS$3&lt;0,0,N(INDEX('CURVA PREVISION'!$A$1:$KZ$3000,$C73,11+3*MIN(BS$3,$D$2-1)))))</f>
        <v/>
      </c>
      <c r="BT73" s="123">
        <f>IF(OR($C73="",$B$2="",$D$2=0),0,IF(BT$3&lt;0,0,N(INDEX('CURVA PREVISION'!$A$1:$KZ$3000,$C73,11+3*MIN(BT$3,$D$2-1)))))</f>
        <v/>
      </c>
      <c r="BU73" s="123">
        <f>IF(OR($C73="",$B$2="",$D$2=0),0,IF(BU$3&lt;0,0,N(INDEX('CURVA PREVISION'!$A$1:$KZ$3000,$C73,11+3*MIN(BU$3,$D$2-1)))))</f>
        <v/>
      </c>
      <c r="BV73" s="123">
        <f>IF(OR($C73="",$B$2="",$D$2=0),0,IF(BV$3&lt;0,0,N(INDEX('CURVA PREVISION'!$A$1:$KZ$3000,$C73,11+3*MIN(BV$3,$D$2-1)))))</f>
        <v/>
      </c>
      <c r="BW73" s="123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70">
        <f>IFERROR(MATCH(A74,'CURVA PREVISION'!$B$1:$B$3000,0),"")</f>
        <v/>
      </c>
      <c r="D74" s="123">
        <f>IF(OR($C74="",$B$2="",$D$2=0),0,IF(D$3&lt;0,0,N(INDEX('CURVA PREVISION'!$A$1:$KZ$3000,$C74,11+3*MIN(D$3,$D$2-1)))))</f>
        <v/>
      </c>
      <c r="E74" s="123">
        <f>IF(OR($C74="",$B$2="",$D$2=0),0,IF(E$3&lt;0,0,N(INDEX('CURVA PREVISION'!$A$1:$KZ$3000,$C74,11+3*MIN(E$3,$D$2-1)))))</f>
        <v/>
      </c>
      <c r="F74" s="123">
        <f>IF(OR($C74="",$B$2="",$D$2=0),0,IF(F$3&lt;0,0,N(INDEX('CURVA PREVISION'!$A$1:$KZ$3000,$C74,11+3*MIN(F$3,$D$2-1)))))</f>
        <v/>
      </c>
      <c r="G74" s="123">
        <f>IF(OR($C74="",$B$2="",$D$2=0),0,IF(G$3&lt;0,0,N(INDEX('CURVA PREVISION'!$A$1:$KZ$3000,$C74,11+3*MIN(G$3,$D$2-1)))))</f>
        <v/>
      </c>
      <c r="H74" s="123">
        <f>IF(OR($C74="",$B$2="",$D$2=0),0,IF(H$3&lt;0,0,N(INDEX('CURVA PREVISION'!$A$1:$KZ$3000,$C74,11+3*MIN(H$3,$D$2-1)))))</f>
        <v/>
      </c>
      <c r="I74" s="123">
        <f>IF(OR($C74="",$B$2="",$D$2=0),0,IF(I$3&lt;0,0,N(INDEX('CURVA PREVISION'!$A$1:$KZ$3000,$C74,11+3*MIN(I$3,$D$2-1)))))</f>
        <v/>
      </c>
      <c r="J74" s="123">
        <f>IF(OR($C74="",$B$2="",$D$2=0),0,IF(J$3&lt;0,0,N(INDEX('CURVA PREVISION'!$A$1:$KZ$3000,$C74,11+3*MIN(J$3,$D$2-1)))))</f>
        <v/>
      </c>
      <c r="K74" s="123">
        <f>IF(OR($C74="",$B$2="",$D$2=0),0,IF(K$3&lt;0,0,N(INDEX('CURVA PREVISION'!$A$1:$KZ$3000,$C74,11+3*MIN(K$3,$D$2-1)))))</f>
        <v/>
      </c>
      <c r="L74" s="123">
        <f>IF(OR($C74="",$B$2="",$D$2=0),0,IF(L$3&lt;0,0,N(INDEX('CURVA PREVISION'!$A$1:$KZ$3000,$C74,11+3*MIN(L$3,$D$2-1)))))</f>
        <v/>
      </c>
      <c r="M74" s="123">
        <f>IF(OR($C74="",$B$2="",$D$2=0),0,IF(M$3&lt;0,0,N(INDEX('CURVA PREVISION'!$A$1:$KZ$3000,$C74,11+3*MIN(M$3,$D$2-1)))))</f>
        <v/>
      </c>
      <c r="N74" s="123">
        <f>IF(OR($C74="",$B$2="",$D$2=0),0,IF(N$3&lt;0,0,N(INDEX('CURVA PREVISION'!$A$1:$KZ$3000,$C74,11+3*MIN(N$3,$D$2-1)))))</f>
        <v/>
      </c>
      <c r="O74" s="123">
        <f>IF(OR($C74="",$B$2="",$D$2=0),0,IF(O$3&lt;0,0,N(INDEX('CURVA PREVISION'!$A$1:$KZ$3000,$C74,11+3*MIN(O$3,$D$2-1)))))</f>
        <v/>
      </c>
      <c r="P74" s="123">
        <f>IF(OR($C74="",$B$2="",$D$2=0),0,IF(P$3&lt;0,0,N(INDEX('CURVA PREVISION'!$A$1:$KZ$3000,$C74,11+3*MIN(P$3,$D$2-1)))))</f>
        <v/>
      </c>
      <c r="Q74" s="123">
        <f>IF(OR($C74="",$B$2="",$D$2=0),0,IF(Q$3&lt;0,0,N(INDEX('CURVA PREVISION'!$A$1:$KZ$3000,$C74,11+3*MIN(Q$3,$D$2-1)))))</f>
        <v/>
      </c>
      <c r="R74" s="123">
        <f>IF(OR($C74="",$B$2="",$D$2=0),0,IF(R$3&lt;0,0,N(INDEX('CURVA PREVISION'!$A$1:$KZ$3000,$C74,11+3*MIN(R$3,$D$2-1)))))</f>
        <v/>
      </c>
      <c r="S74" s="123">
        <f>IF(OR($C74="",$B$2="",$D$2=0),0,IF(S$3&lt;0,0,N(INDEX('CURVA PREVISION'!$A$1:$KZ$3000,$C74,11+3*MIN(S$3,$D$2-1)))))</f>
        <v/>
      </c>
      <c r="T74" s="123">
        <f>IF(OR($C74="",$B$2="",$D$2=0),0,IF(T$3&lt;0,0,N(INDEX('CURVA PREVISION'!$A$1:$KZ$3000,$C74,11+3*MIN(T$3,$D$2-1)))))</f>
        <v/>
      </c>
      <c r="U74" s="123">
        <f>IF(OR($C74="",$B$2="",$D$2=0),0,IF(U$3&lt;0,0,N(INDEX('CURVA PREVISION'!$A$1:$KZ$3000,$C74,11+3*MIN(U$3,$D$2-1)))))</f>
        <v/>
      </c>
      <c r="V74" s="123">
        <f>IF(OR($C74="",$B$2="",$D$2=0),0,IF(V$3&lt;0,0,N(INDEX('CURVA PREVISION'!$A$1:$KZ$3000,$C74,11+3*MIN(V$3,$D$2-1)))))</f>
        <v/>
      </c>
      <c r="W74" s="123">
        <f>IF(OR($C74="",$B$2="",$D$2=0),0,IF(W$3&lt;0,0,N(INDEX('CURVA PREVISION'!$A$1:$KZ$3000,$C74,11+3*MIN(W$3,$D$2-1)))))</f>
        <v/>
      </c>
      <c r="X74" s="123">
        <f>IF(OR($C74="",$B$2="",$D$2=0),0,IF(X$3&lt;0,0,N(INDEX('CURVA PREVISION'!$A$1:$KZ$3000,$C74,11+3*MIN(X$3,$D$2-1)))))</f>
        <v/>
      </c>
      <c r="Y74" s="123">
        <f>IF(OR($C74="",$B$2="",$D$2=0),0,IF(Y$3&lt;0,0,N(INDEX('CURVA PREVISION'!$A$1:$KZ$3000,$C74,11+3*MIN(Y$3,$D$2-1)))))</f>
        <v/>
      </c>
      <c r="Z74" s="123">
        <f>IF(OR($C74="",$B$2="",$D$2=0),0,IF(Z$3&lt;0,0,N(INDEX('CURVA PREVISION'!$A$1:$KZ$3000,$C74,11+3*MIN(Z$3,$D$2-1)))))</f>
        <v/>
      </c>
      <c r="AA74" s="123">
        <f>IF(OR($C74="",$B$2="",$D$2=0),0,IF(AA$3&lt;0,0,N(INDEX('CURVA PREVISION'!$A$1:$KZ$3000,$C74,11+3*MIN(AA$3,$D$2-1)))))</f>
        <v/>
      </c>
      <c r="AB74" s="123">
        <f>IF(OR($C74="",$B$2="",$D$2=0),0,IF(AB$3&lt;0,0,N(INDEX('CURVA PREVISION'!$A$1:$KZ$3000,$C74,11+3*MIN(AB$3,$D$2-1)))))</f>
        <v/>
      </c>
      <c r="AC74" s="123">
        <f>IF(OR($C74="",$B$2="",$D$2=0),0,IF(AC$3&lt;0,0,N(INDEX('CURVA PREVISION'!$A$1:$KZ$3000,$C74,11+3*MIN(AC$3,$D$2-1)))))</f>
        <v/>
      </c>
      <c r="AD74" s="123">
        <f>IF(OR($C74="",$B$2="",$D$2=0),0,IF(AD$3&lt;0,0,N(INDEX('CURVA PREVISION'!$A$1:$KZ$3000,$C74,11+3*MIN(AD$3,$D$2-1)))))</f>
        <v/>
      </c>
      <c r="AE74" s="123">
        <f>IF(OR($C74="",$B$2="",$D$2=0),0,IF(AE$3&lt;0,0,N(INDEX('CURVA PREVISION'!$A$1:$KZ$3000,$C74,11+3*MIN(AE$3,$D$2-1)))))</f>
        <v/>
      </c>
      <c r="AF74" s="123">
        <f>IF(OR($C74="",$B$2="",$D$2=0),0,IF(AF$3&lt;0,0,N(INDEX('CURVA PREVISION'!$A$1:$KZ$3000,$C74,11+3*MIN(AF$3,$D$2-1)))))</f>
        <v/>
      </c>
      <c r="AG74" s="123">
        <f>IF(OR($C74="",$B$2="",$D$2=0),0,IF(AG$3&lt;0,0,N(INDEX('CURVA PREVISION'!$A$1:$KZ$3000,$C74,11+3*MIN(AG$3,$D$2-1)))))</f>
        <v/>
      </c>
      <c r="AH74" s="123">
        <f>IF(OR($C74="",$B$2="",$D$2=0),0,IF(AH$3&lt;0,0,N(INDEX('CURVA PREVISION'!$A$1:$KZ$3000,$C74,11+3*MIN(AH$3,$D$2-1)))))</f>
        <v/>
      </c>
      <c r="AI74" s="123">
        <f>IF(OR($C74="",$B$2="",$D$2=0),0,IF(AI$3&lt;0,0,N(INDEX('CURVA PREVISION'!$A$1:$KZ$3000,$C74,11+3*MIN(AI$3,$D$2-1)))))</f>
        <v/>
      </c>
      <c r="AJ74" s="123">
        <f>IF(OR($C74="",$B$2="",$D$2=0),0,IF(AJ$3&lt;0,0,N(INDEX('CURVA PREVISION'!$A$1:$KZ$3000,$C74,11+3*MIN(AJ$3,$D$2-1)))))</f>
        <v/>
      </c>
      <c r="AK74" s="123">
        <f>IF(OR($C74="",$B$2="",$D$2=0),0,IF(AK$3&lt;0,0,N(INDEX('CURVA PREVISION'!$A$1:$KZ$3000,$C74,11+3*MIN(AK$3,$D$2-1)))))</f>
        <v/>
      </c>
      <c r="AL74" s="123">
        <f>IF(OR($C74="",$B$2="",$D$2=0),0,IF(AL$3&lt;0,0,N(INDEX('CURVA PREVISION'!$A$1:$KZ$3000,$C74,11+3*MIN(AL$3,$D$2-1)))))</f>
        <v/>
      </c>
      <c r="AM74" s="123">
        <f>IF(OR($C74="",$B$2="",$D$2=0),0,IF(AM$3&lt;0,0,N(INDEX('CURVA PREVISION'!$A$1:$KZ$3000,$C74,11+3*MIN(AM$3,$D$2-1)))))</f>
        <v/>
      </c>
      <c r="AN74" s="123">
        <f>IF(OR($C74="",$B$2="",$D$2=0),0,IF(AN$3&lt;0,0,N(INDEX('CURVA PREVISION'!$A$1:$KZ$3000,$C74,11+3*MIN(AN$3,$D$2-1)))))</f>
        <v/>
      </c>
      <c r="AO74" s="123">
        <f>IF(OR($C74="",$B$2="",$D$2=0),0,IF(AO$3&lt;0,0,N(INDEX('CURVA PREVISION'!$A$1:$KZ$3000,$C74,11+3*MIN(AO$3,$D$2-1)))))</f>
        <v/>
      </c>
      <c r="AP74" s="123">
        <f>IF(OR($C74="",$B$2="",$D$2=0),0,IF(AP$3&lt;0,0,N(INDEX('CURVA PREVISION'!$A$1:$KZ$3000,$C74,11+3*MIN(AP$3,$D$2-1)))))</f>
        <v/>
      </c>
      <c r="AQ74" s="123">
        <f>IF(OR($C74="",$B$2="",$D$2=0),0,IF(AQ$3&lt;0,0,N(INDEX('CURVA PREVISION'!$A$1:$KZ$3000,$C74,11+3*MIN(AQ$3,$D$2-1)))))</f>
        <v/>
      </c>
      <c r="AR74" s="123">
        <f>IF(OR($C74="",$B$2="",$D$2=0),0,IF(AR$3&lt;0,0,N(INDEX('CURVA PREVISION'!$A$1:$KZ$3000,$C74,11+3*MIN(AR$3,$D$2-1)))))</f>
        <v/>
      </c>
      <c r="AS74" s="123">
        <f>IF(OR($C74="",$B$2="",$D$2=0),0,IF(AS$3&lt;0,0,N(INDEX('CURVA PREVISION'!$A$1:$KZ$3000,$C74,11+3*MIN(AS$3,$D$2-1)))))</f>
        <v/>
      </c>
      <c r="AT74" s="123">
        <f>IF(OR($C74="",$B$2="",$D$2=0),0,IF(AT$3&lt;0,0,N(INDEX('CURVA PREVISION'!$A$1:$KZ$3000,$C74,11+3*MIN(AT$3,$D$2-1)))))</f>
        <v/>
      </c>
      <c r="AU74" s="123">
        <f>IF(OR($C74="",$B$2="",$D$2=0),0,IF(AU$3&lt;0,0,N(INDEX('CURVA PREVISION'!$A$1:$KZ$3000,$C74,11+3*MIN(AU$3,$D$2-1)))))</f>
        <v/>
      </c>
      <c r="AV74" s="123">
        <f>IF(OR($C74="",$B$2="",$D$2=0),0,IF(AV$3&lt;0,0,N(INDEX('CURVA PREVISION'!$A$1:$KZ$3000,$C74,11+3*MIN(AV$3,$D$2-1)))))</f>
        <v/>
      </c>
      <c r="AW74" s="123">
        <f>IF(OR($C74="",$B$2="",$D$2=0),0,IF(AW$3&lt;0,0,N(INDEX('CURVA PREVISION'!$A$1:$KZ$3000,$C74,11+3*MIN(AW$3,$D$2-1)))))</f>
        <v/>
      </c>
      <c r="AX74" s="123">
        <f>IF(OR($C74="",$B$2="",$D$2=0),0,IF(AX$3&lt;0,0,N(INDEX('CURVA PREVISION'!$A$1:$KZ$3000,$C74,11+3*MIN(AX$3,$D$2-1)))))</f>
        <v/>
      </c>
      <c r="AY74" s="123">
        <f>IF(OR($C74="",$B$2="",$D$2=0),0,IF(AY$3&lt;0,0,N(INDEX('CURVA PREVISION'!$A$1:$KZ$3000,$C74,11+3*MIN(AY$3,$D$2-1)))))</f>
        <v/>
      </c>
      <c r="AZ74" s="123">
        <f>IF(OR($C74="",$B$2="",$D$2=0),0,IF(AZ$3&lt;0,0,N(INDEX('CURVA PREVISION'!$A$1:$KZ$3000,$C74,11+3*MIN(AZ$3,$D$2-1)))))</f>
        <v/>
      </c>
      <c r="BA74" s="123">
        <f>IF(OR($C74="",$B$2="",$D$2=0),0,IF(BA$3&lt;0,0,N(INDEX('CURVA PREVISION'!$A$1:$KZ$3000,$C74,11+3*MIN(BA$3,$D$2-1)))))</f>
        <v/>
      </c>
      <c r="BB74" s="123">
        <f>IF(OR($C74="",$B$2="",$D$2=0),0,IF(BB$3&lt;0,0,N(INDEX('CURVA PREVISION'!$A$1:$KZ$3000,$C74,11+3*MIN(BB$3,$D$2-1)))))</f>
        <v/>
      </c>
      <c r="BC74" s="123">
        <f>IF(OR($C74="",$B$2="",$D$2=0),0,IF(BC$3&lt;0,0,N(INDEX('CURVA PREVISION'!$A$1:$KZ$3000,$C74,11+3*MIN(BC$3,$D$2-1)))))</f>
        <v/>
      </c>
      <c r="BD74" s="123">
        <f>IF(OR($C74="",$B$2="",$D$2=0),0,IF(BD$3&lt;0,0,N(INDEX('CURVA PREVISION'!$A$1:$KZ$3000,$C74,11+3*MIN(BD$3,$D$2-1)))))</f>
        <v/>
      </c>
      <c r="BE74" s="123">
        <f>IF(OR($C74="",$B$2="",$D$2=0),0,IF(BE$3&lt;0,0,N(INDEX('CURVA PREVISION'!$A$1:$KZ$3000,$C74,11+3*MIN(BE$3,$D$2-1)))))</f>
        <v/>
      </c>
      <c r="BF74" s="123">
        <f>IF(OR($C74="",$B$2="",$D$2=0),0,IF(BF$3&lt;0,0,N(INDEX('CURVA PREVISION'!$A$1:$KZ$3000,$C74,11+3*MIN(BF$3,$D$2-1)))))</f>
        <v/>
      </c>
      <c r="BG74" s="123">
        <f>IF(OR($C74="",$B$2="",$D$2=0),0,IF(BG$3&lt;0,0,N(INDEX('CURVA PREVISION'!$A$1:$KZ$3000,$C74,11+3*MIN(BG$3,$D$2-1)))))</f>
        <v/>
      </c>
      <c r="BH74" s="123">
        <f>IF(OR($C74="",$B$2="",$D$2=0),0,IF(BH$3&lt;0,0,N(INDEX('CURVA PREVISION'!$A$1:$KZ$3000,$C74,11+3*MIN(BH$3,$D$2-1)))))</f>
        <v/>
      </c>
      <c r="BI74" s="123">
        <f>IF(OR($C74="",$B$2="",$D$2=0),0,IF(BI$3&lt;0,0,N(INDEX('CURVA PREVISION'!$A$1:$KZ$3000,$C74,11+3*MIN(BI$3,$D$2-1)))))</f>
        <v/>
      </c>
      <c r="BJ74" s="123">
        <f>IF(OR($C74="",$B$2="",$D$2=0),0,IF(BJ$3&lt;0,0,N(INDEX('CURVA PREVISION'!$A$1:$KZ$3000,$C74,11+3*MIN(BJ$3,$D$2-1)))))</f>
        <v/>
      </c>
      <c r="BK74" s="123">
        <f>IF(OR($C74="",$B$2="",$D$2=0),0,IF(BK$3&lt;0,0,N(INDEX('CURVA PREVISION'!$A$1:$KZ$3000,$C74,11+3*MIN(BK$3,$D$2-1)))))</f>
        <v/>
      </c>
      <c r="BL74" s="123">
        <f>IF(OR($C74="",$B$2="",$D$2=0),0,IF(BL$3&lt;0,0,N(INDEX('CURVA PREVISION'!$A$1:$KZ$3000,$C74,11+3*MIN(BL$3,$D$2-1)))))</f>
        <v/>
      </c>
      <c r="BM74" s="123">
        <f>IF(OR($C74="",$B$2="",$D$2=0),0,IF(BM$3&lt;0,0,N(INDEX('CURVA PREVISION'!$A$1:$KZ$3000,$C74,11+3*MIN(BM$3,$D$2-1)))))</f>
        <v/>
      </c>
      <c r="BN74" s="123">
        <f>IF(OR($C74="",$B$2="",$D$2=0),0,IF(BN$3&lt;0,0,N(INDEX('CURVA PREVISION'!$A$1:$KZ$3000,$C74,11+3*MIN(BN$3,$D$2-1)))))</f>
        <v/>
      </c>
      <c r="BO74" s="123">
        <f>IF(OR($C74="",$B$2="",$D$2=0),0,IF(BO$3&lt;0,0,N(INDEX('CURVA PREVISION'!$A$1:$KZ$3000,$C74,11+3*MIN(BO$3,$D$2-1)))))</f>
        <v/>
      </c>
      <c r="BP74" s="123">
        <f>IF(OR($C74="",$B$2="",$D$2=0),0,IF(BP$3&lt;0,0,N(INDEX('CURVA PREVISION'!$A$1:$KZ$3000,$C74,11+3*MIN(BP$3,$D$2-1)))))</f>
        <v/>
      </c>
      <c r="BQ74" s="123">
        <f>IF(OR($C74="",$B$2="",$D$2=0),0,IF(BQ$3&lt;0,0,N(INDEX('CURVA PREVISION'!$A$1:$KZ$3000,$C74,11+3*MIN(BQ$3,$D$2-1)))))</f>
        <v/>
      </c>
      <c r="BR74" s="123">
        <f>IF(OR($C74="",$B$2="",$D$2=0),0,IF(BR$3&lt;0,0,N(INDEX('CURVA PREVISION'!$A$1:$KZ$3000,$C74,11+3*MIN(BR$3,$D$2-1)))))</f>
        <v/>
      </c>
      <c r="BS74" s="123">
        <f>IF(OR($C74="",$B$2="",$D$2=0),0,IF(BS$3&lt;0,0,N(INDEX('CURVA PREVISION'!$A$1:$KZ$3000,$C74,11+3*MIN(BS$3,$D$2-1)))))</f>
        <v/>
      </c>
      <c r="BT74" s="123">
        <f>IF(OR($C74="",$B$2="",$D$2=0),0,IF(BT$3&lt;0,0,N(INDEX('CURVA PREVISION'!$A$1:$KZ$3000,$C74,11+3*MIN(BT$3,$D$2-1)))))</f>
        <v/>
      </c>
      <c r="BU74" s="123">
        <f>IF(OR($C74="",$B$2="",$D$2=0),0,IF(BU$3&lt;0,0,N(INDEX('CURVA PREVISION'!$A$1:$KZ$3000,$C74,11+3*MIN(BU$3,$D$2-1)))))</f>
        <v/>
      </c>
      <c r="BV74" s="123">
        <f>IF(OR($C74="",$B$2="",$D$2=0),0,IF(BV$3&lt;0,0,N(INDEX('CURVA PREVISION'!$A$1:$KZ$3000,$C74,11+3*MIN(BV$3,$D$2-1)))))</f>
        <v/>
      </c>
      <c r="BW74" s="123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70">
        <f>IFERROR(MATCH(A75,'CURVA PREVISION'!$B$1:$B$3000,0),"")</f>
        <v/>
      </c>
      <c r="D75" s="123">
        <f>IF(OR($C75="",$B$2="",$D$2=0),0,IF(D$3&lt;0,0,N(INDEX('CURVA PREVISION'!$A$1:$KZ$3000,$C75,11+3*MIN(D$3,$D$2-1)))))</f>
        <v/>
      </c>
      <c r="E75" s="123">
        <f>IF(OR($C75="",$B$2="",$D$2=0),0,IF(E$3&lt;0,0,N(INDEX('CURVA PREVISION'!$A$1:$KZ$3000,$C75,11+3*MIN(E$3,$D$2-1)))))</f>
        <v/>
      </c>
      <c r="F75" s="123">
        <f>IF(OR($C75="",$B$2="",$D$2=0),0,IF(F$3&lt;0,0,N(INDEX('CURVA PREVISION'!$A$1:$KZ$3000,$C75,11+3*MIN(F$3,$D$2-1)))))</f>
        <v/>
      </c>
      <c r="G75" s="123">
        <f>IF(OR($C75="",$B$2="",$D$2=0),0,IF(G$3&lt;0,0,N(INDEX('CURVA PREVISION'!$A$1:$KZ$3000,$C75,11+3*MIN(G$3,$D$2-1)))))</f>
        <v/>
      </c>
      <c r="H75" s="123">
        <f>IF(OR($C75="",$B$2="",$D$2=0),0,IF(H$3&lt;0,0,N(INDEX('CURVA PREVISION'!$A$1:$KZ$3000,$C75,11+3*MIN(H$3,$D$2-1)))))</f>
        <v/>
      </c>
      <c r="I75" s="123">
        <f>IF(OR($C75="",$B$2="",$D$2=0),0,IF(I$3&lt;0,0,N(INDEX('CURVA PREVISION'!$A$1:$KZ$3000,$C75,11+3*MIN(I$3,$D$2-1)))))</f>
        <v/>
      </c>
      <c r="J75" s="123">
        <f>IF(OR($C75="",$B$2="",$D$2=0),0,IF(J$3&lt;0,0,N(INDEX('CURVA PREVISION'!$A$1:$KZ$3000,$C75,11+3*MIN(J$3,$D$2-1)))))</f>
        <v/>
      </c>
      <c r="K75" s="123">
        <f>IF(OR($C75="",$B$2="",$D$2=0),0,IF(K$3&lt;0,0,N(INDEX('CURVA PREVISION'!$A$1:$KZ$3000,$C75,11+3*MIN(K$3,$D$2-1)))))</f>
        <v/>
      </c>
      <c r="L75" s="123">
        <f>IF(OR($C75="",$B$2="",$D$2=0),0,IF(L$3&lt;0,0,N(INDEX('CURVA PREVISION'!$A$1:$KZ$3000,$C75,11+3*MIN(L$3,$D$2-1)))))</f>
        <v/>
      </c>
      <c r="M75" s="123">
        <f>IF(OR($C75="",$B$2="",$D$2=0),0,IF(M$3&lt;0,0,N(INDEX('CURVA PREVISION'!$A$1:$KZ$3000,$C75,11+3*MIN(M$3,$D$2-1)))))</f>
        <v/>
      </c>
      <c r="N75" s="123">
        <f>IF(OR($C75="",$B$2="",$D$2=0),0,IF(N$3&lt;0,0,N(INDEX('CURVA PREVISION'!$A$1:$KZ$3000,$C75,11+3*MIN(N$3,$D$2-1)))))</f>
        <v/>
      </c>
      <c r="O75" s="123">
        <f>IF(OR($C75="",$B$2="",$D$2=0),0,IF(O$3&lt;0,0,N(INDEX('CURVA PREVISION'!$A$1:$KZ$3000,$C75,11+3*MIN(O$3,$D$2-1)))))</f>
        <v/>
      </c>
      <c r="P75" s="123">
        <f>IF(OR($C75="",$B$2="",$D$2=0),0,IF(P$3&lt;0,0,N(INDEX('CURVA PREVISION'!$A$1:$KZ$3000,$C75,11+3*MIN(P$3,$D$2-1)))))</f>
        <v/>
      </c>
      <c r="Q75" s="123">
        <f>IF(OR($C75="",$B$2="",$D$2=0),0,IF(Q$3&lt;0,0,N(INDEX('CURVA PREVISION'!$A$1:$KZ$3000,$C75,11+3*MIN(Q$3,$D$2-1)))))</f>
        <v/>
      </c>
      <c r="R75" s="123">
        <f>IF(OR($C75="",$B$2="",$D$2=0),0,IF(R$3&lt;0,0,N(INDEX('CURVA PREVISION'!$A$1:$KZ$3000,$C75,11+3*MIN(R$3,$D$2-1)))))</f>
        <v/>
      </c>
      <c r="S75" s="123">
        <f>IF(OR($C75="",$B$2="",$D$2=0),0,IF(S$3&lt;0,0,N(INDEX('CURVA PREVISION'!$A$1:$KZ$3000,$C75,11+3*MIN(S$3,$D$2-1)))))</f>
        <v/>
      </c>
      <c r="T75" s="123">
        <f>IF(OR($C75="",$B$2="",$D$2=0),0,IF(T$3&lt;0,0,N(INDEX('CURVA PREVISION'!$A$1:$KZ$3000,$C75,11+3*MIN(T$3,$D$2-1)))))</f>
        <v/>
      </c>
      <c r="U75" s="123">
        <f>IF(OR($C75="",$B$2="",$D$2=0),0,IF(U$3&lt;0,0,N(INDEX('CURVA PREVISION'!$A$1:$KZ$3000,$C75,11+3*MIN(U$3,$D$2-1)))))</f>
        <v/>
      </c>
      <c r="V75" s="123">
        <f>IF(OR($C75="",$B$2="",$D$2=0),0,IF(V$3&lt;0,0,N(INDEX('CURVA PREVISION'!$A$1:$KZ$3000,$C75,11+3*MIN(V$3,$D$2-1)))))</f>
        <v/>
      </c>
      <c r="W75" s="123">
        <f>IF(OR($C75="",$B$2="",$D$2=0),0,IF(W$3&lt;0,0,N(INDEX('CURVA PREVISION'!$A$1:$KZ$3000,$C75,11+3*MIN(W$3,$D$2-1)))))</f>
        <v/>
      </c>
      <c r="X75" s="123">
        <f>IF(OR($C75="",$B$2="",$D$2=0),0,IF(X$3&lt;0,0,N(INDEX('CURVA PREVISION'!$A$1:$KZ$3000,$C75,11+3*MIN(X$3,$D$2-1)))))</f>
        <v/>
      </c>
      <c r="Y75" s="123">
        <f>IF(OR($C75="",$B$2="",$D$2=0),0,IF(Y$3&lt;0,0,N(INDEX('CURVA PREVISION'!$A$1:$KZ$3000,$C75,11+3*MIN(Y$3,$D$2-1)))))</f>
        <v/>
      </c>
      <c r="Z75" s="123">
        <f>IF(OR($C75="",$B$2="",$D$2=0),0,IF(Z$3&lt;0,0,N(INDEX('CURVA PREVISION'!$A$1:$KZ$3000,$C75,11+3*MIN(Z$3,$D$2-1)))))</f>
        <v/>
      </c>
      <c r="AA75" s="123">
        <f>IF(OR($C75="",$B$2="",$D$2=0),0,IF(AA$3&lt;0,0,N(INDEX('CURVA PREVISION'!$A$1:$KZ$3000,$C75,11+3*MIN(AA$3,$D$2-1)))))</f>
        <v/>
      </c>
      <c r="AB75" s="123">
        <f>IF(OR($C75="",$B$2="",$D$2=0),0,IF(AB$3&lt;0,0,N(INDEX('CURVA PREVISION'!$A$1:$KZ$3000,$C75,11+3*MIN(AB$3,$D$2-1)))))</f>
        <v/>
      </c>
      <c r="AC75" s="123">
        <f>IF(OR($C75="",$B$2="",$D$2=0),0,IF(AC$3&lt;0,0,N(INDEX('CURVA PREVISION'!$A$1:$KZ$3000,$C75,11+3*MIN(AC$3,$D$2-1)))))</f>
        <v/>
      </c>
      <c r="AD75" s="123">
        <f>IF(OR($C75="",$B$2="",$D$2=0),0,IF(AD$3&lt;0,0,N(INDEX('CURVA PREVISION'!$A$1:$KZ$3000,$C75,11+3*MIN(AD$3,$D$2-1)))))</f>
        <v/>
      </c>
      <c r="AE75" s="123">
        <f>IF(OR($C75="",$B$2="",$D$2=0),0,IF(AE$3&lt;0,0,N(INDEX('CURVA PREVISION'!$A$1:$KZ$3000,$C75,11+3*MIN(AE$3,$D$2-1)))))</f>
        <v/>
      </c>
      <c r="AF75" s="123">
        <f>IF(OR($C75="",$B$2="",$D$2=0),0,IF(AF$3&lt;0,0,N(INDEX('CURVA PREVISION'!$A$1:$KZ$3000,$C75,11+3*MIN(AF$3,$D$2-1)))))</f>
        <v/>
      </c>
      <c r="AG75" s="123">
        <f>IF(OR($C75="",$B$2="",$D$2=0),0,IF(AG$3&lt;0,0,N(INDEX('CURVA PREVISION'!$A$1:$KZ$3000,$C75,11+3*MIN(AG$3,$D$2-1)))))</f>
        <v/>
      </c>
      <c r="AH75" s="123">
        <f>IF(OR($C75="",$B$2="",$D$2=0),0,IF(AH$3&lt;0,0,N(INDEX('CURVA PREVISION'!$A$1:$KZ$3000,$C75,11+3*MIN(AH$3,$D$2-1)))))</f>
        <v/>
      </c>
      <c r="AI75" s="123">
        <f>IF(OR($C75="",$B$2="",$D$2=0),0,IF(AI$3&lt;0,0,N(INDEX('CURVA PREVISION'!$A$1:$KZ$3000,$C75,11+3*MIN(AI$3,$D$2-1)))))</f>
        <v/>
      </c>
      <c r="AJ75" s="123">
        <f>IF(OR($C75="",$B$2="",$D$2=0),0,IF(AJ$3&lt;0,0,N(INDEX('CURVA PREVISION'!$A$1:$KZ$3000,$C75,11+3*MIN(AJ$3,$D$2-1)))))</f>
        <v/>
      </c>
      <c r="AK75" s="123">
        <f>IF(OR($C75="",$B$2="",$D$2=0),0,IF(AK$3&lt;0,0,N(INDEX('CURVA PREVISION'!$A$1:$KZ$3000,$C75,11+3*MIN(AK$3,$D$2-1)))))</f>
        <v/>
      </c>
      <c r="AL75" s="123">
        <f>IF(OR($C75="",$B$2="",$D$2=0),0,IF(AL$3&lt;0,0,N(INDEX('CURVA PREVISION'!$A$1:$KZ$3000,$C75,11+3*MIN(AL$3,$D$2-1)))))</f>
        <v/>
      </c>
      <c r="AM75" s="123">
        <f>IF(OR($C75="",$B$2="",$D$2=0),0,IF(AM$3&lt;0,0,N(INDEX('CURVA PREVISION'!$A$1:$KZ$3000,$C75,11+3*MIN(AM$3,$D$2-1)))))</f>
        <v/>
      </c>
      <c r="AN75" s="123">
        <f>IF(OR($C75="",$B$2="",$D$2=0),0,IF(AN$3&lt;0,0,N(INDEX('CURVA PREVISION'!$A$1:$KZ$3000,$C75,11+3*MIN(AN$3,$D$2-1)))))</f>
        <v/>
      </c>
      <c r="AO75" s="123">
        <f>IF(OR($C75="",$B$2="",$D$2=0),0,IF(AO$3&lt;0,0,N(INDEX('CURVA PREVISION'!$A$1:$KZ$3000,$C75,11+3*MIN(AO$3,$D$2-1)))))</f>
        <v/>
      </c>
      <c r="AP75" s="123">
        <f>IF(OR($C75="",$B$2="",$D$2=0),0,IF(AP$3&lt;0,0,N(INDEX('CURVA PREVISION'!$A$1:$KZ$3000,$C75,11+3*MIN(AP$3,$D$2-1)))))</f>
        <v/>
      </c>
      <c r="AQ75" s="123">
        <f>IF(OR($C75="",$B$2="",$D$2=0),0,IF(AQ$3&lt;0,0,N(INDEX('CURVA PREVISION'!$A$1:$KZ$3000,$C75,11+3*MIN(AQ$3,$D$2-1)))))</f>
        <v/>
      </c>
      <c r="AR75" s="123">
        <f>IF(OR($C75="",$B$2="",$D$2=0),0,IF(AR$3&lt;0,0,N(INDEX('CURVA PREVISION'!$A$1:$KZ$3000,$C75,11+3*MIN(AR$3,$D$2-1)))))</f>
        <v/>
      </c>
      <c r="AS75" s="123">
        <f>IF(OR($C75="",$B$2="",$D$2=0),0,IF(AS$3&lt;0,0,N(INDEX('CURVA PREVISION'!$A$1:$KZ$3000,$C75,11+3*MIN(AS$3,$D$2-1)))))</f>
        <v/>
      </c>
      <c r="AT75" s="123">
        <f>IF(OR($C75="",$B$2="",$D$2=0),0,IF(AT$3&lt;0,0,N(INDEX('CURVA PREVISION'!$A$1:$KZ$3000,$C75,11+3*MIN(AT$3,$D$2-1)))))</f>
        <v/>
      </c>
      <c r="AU75" s="123">
        <f>IF(OR($C75="",$B$2="",$D$2=0),0,IF(AU$3&lt;0,0,N(INDEX('CURVA PREVISION'!$A$1:$KZ$3000,$C75,11+3*MIN(AU$3,$D$2-1)))))</f>
        <v/>
      </c>
      <c r="AV75" s="123">
        <f>IF(OR($C75="",$B$2="",$D$2=0),0,IF(AV$3&lt;0,0,N(INDEX('CURVA PREVISION'!$A$1:$KZ$3000,$C75,11+3*MIN(AV$3,$D$2-1)))))</f>
        <v/>
      </c>
      <c r="AW75" s="123">
        <f>IF(OR($C75="",$B$2="",$D$2=0),0,IF(AW$3&lt;0,0,N(INDEX('CURVA PREVISION'!$A$1:$KZ$3000,$C75,11+3*MIN(AW$3,$D$2-1)))))</f>
        <v/>
      </c>
      <c r="AX75" s="123">
        <f>IF(OR($C75="",$B$2="",$D$2=0),0,IF(AX$3&lt;0,0,N(INDEX('CURVA PREVISION'!$A$1:$KZ$3000,$C75,11+3*MIN(AX$3,$D$2-1)))))</f>
        <v/>
      </c>
      <c r="AY75" s="123">
        <f>IF(OR($C75="",$B$2="",$D$2=0),0,IF(AY$3&lt;0,0,N(INDEX('CURVA PREVISION'!$A$1:$KZ$3000,$C75,11+3*MIN(AY$3,$D$2-1)))))</f>
        <v/>
      </c>
      <c r="AZ75" s="123">
        <f>IF(OR($C75="",$B$2="",$D$2=0),0,IF(AZ$3&lt;0,0,N(INDEX('CURVA PREVISION'!$A$1:$KZ$3000,$C75,11+3*MIN(AZ$3,$D$2-1)))))</f>
        <v/>
      </c>
      <c r="BA75" s="123">
        <f>IF(OR($C75="",$B$2="",$D$2=0),0,IF(BA$3&lt;0,0,N(INDEX('CURVA PREVISION'!$A$1:$KZ$3000,$C75,11+3*MIN(BA$3,$D$2-1)))))</f>
        <v/>
      </c>
      <c r="BB75" s="123">
        <f>IF(OR($C75="",$B$2="",$D$2=0),0,IF(BB$3&lt;0,0,N(INDEX('CURVA PREVISION'!$A$1:$KZ$3000,$C75,11+3*MIN(BB$3,$D$2-1)))))</f>
        <v/>
      </c>
      <c r="BC75" s="123">
        <f>IF(OR($C75="",$B$2="",$D$2=0),0,IF(BC$3&lt;0,0,N(INDEX('CURVA PREVISION'!$A$1:$KZ$3000,$C75,11+3*MIN(BC$3,$D$2-1)))))</f>
        <v/>
      </c>
      <c r="BD75" s="123">
        <f>IF(OR($C75="",$B$2="",$D$2=0),0,IF(BD$3&lt;0,0,N(INDEX('CURVA PREVISION'!$A$1:$KZ$3000,$C75,11+3*MIN(BD$3,$D$2-1)))))</f>
        <v/>
      </c>
      <c r="BE75" s="123">
        <f>IF(OR($C75="",$B$2="",$D$2=0),0,IF(BE$3&lt;0,0,N(INDEX('CURVA PREVISION'!$A$1:$KZ$3000,$C75,11+3*MIN(BE$3,$D$2-1)))))</f>
        <v/>
      </c>
      <c r="BF75" s="123">
        <f>IF(OR($C75="",$B$2="",$D$2=0),0,IF(BF$3&lt;0,0,N(INDEX('CURVA PREVISION'!$A$1:$KZ$3000,$C75,11+3*MIN(BF$3,$D$2-1)))))</f>
        <v/>
      </c>
      <c r="BG75" s="123">
        <f>IF(OR($C75="",$B$2="",$D$2=0),0,IF(BG$3&lt;0,0,N(INDEX('CURVA PREVISION'!$A$1:$KZ$3000,$C75,11+3*MIN(BG$3,$D$2-1)))))</f>
        <v/>
      </c>
      <c r="BH75" s="123">
        <f>IF(OR($C75="",$B$2="",$D$2=0),0,IF(BH$3&lt;0,0,N(INDEX('CURVA PREVISION'!$A$1:$KZ$3000,$C75,11+3*MIN(BH$3,$D$2-1)))))</f>
        <v/>
      </c>
      <c r="BI75" s="123">
        <f>IF(OR($C75="",$B$2="",$D$2=0),0,IF(BI$3&lt;0,0,N(INDEX('CURVA PREVISION'!$A$1:$KZ$3000,$C75,11+3*MIN(BI$3,$D$2-1)))))</f>
        <v/>
      </c>
      <c r="BJ75" s="123">
        <f>IF(OR($C75="",$B$2="",$D$2=0),0,IF(BJ$3&lt;0,0,N(INDEX('CURVA PREVISION'!$A$1:$KZ$3000,$C75,11+3*MIN(BJ$3,$D$2-1)))))</f>
        <v/>
      </c>
      <c r="BK75" s="123">
        <f>IF(OR($C75="",$B$2="",$D$2=0),0,IF(BK$3&lt;0,0,N(INDEX('CURVA PREVISION'!$A$1:$KZ$3000,$C75,11+3*MIN(BK$3,$D$2-1)))))</f>
        <v/>
      </c>
      <c r="BL75" s="123">
        <f>IF(OR($C75="",$B$2="",$D$2=0),0,IF(BL$3&lt;0,0,N(INDEX('CURVA PREVISION'!$A$1:$KZ$3000,$C75,11+3*MIN(BL$3,$D$2-1)))))</f>
        <v/>
      </c>
      <c r="BM75" s="123">
        <f>IF(OR($C75="",$B$2="",$D$2=0),0,IF(BM$3&lt;0,0,N(INDEX('CURVA PREVISION'!$A$1:$KZ$3000,$C75,11+3*MIN(BM$3,$D$2-1)))))</f>
        <v/>
      </c>
      <c r="BN75" s="123">
        <f>IF(OR($C75="",$B$2="",$D$2=0),0,IF(BN$3&lt;0,0,N(INDEX('CURVA PREVISION'!$A$1:$KZ$3000,$C75,11+3*MIN(BN$3,$D$2-1)))))</f>
        <v/>
      </c>
      <c r="BO75" s="123">
        <f>IF(OR($C75="",$B$2="",$D$2=0),0,IF(BO$3&lt;0,0,N(INDEX('CURVA PREVISION'!$A$1:$KZ$3000,$C75,11+3*MIN(BO$3,$D$2-1)))))</f>
        <v/>
      </c>
      <c r="BP75" s="123">
        <f>IF(OR($C75="",$B$2="",$D$2=0),0,IF(BP$3&lt;0,0,N(INDEX('CURVA PREVISION'!$A$1:$KZ$3000,$C75,11+3*MIN(BP$3,$D$2-1)))))</f>
        <v/>
      </c>
      <c r="BQ75" s="123">
        <f>IF(OR($C75="",$B$2="",$D$2=0),0,IF(BQ$3&lt;0,0,N(INDEX('CURVA PREVISION'!$A$1:$KZ$3000,$C75,11+3*MIN(BQ$3,$D$2-1)))))</f>
        <v/>
      </c>
      <c r="BR75" s="123">
        <f>IF(OR($C75="",$B$2="",$D$2=0),0,IF(BR$3&lt;0,0,N(INDEX('CURVA PREVISION'!$A$1:$KZ$3000,$C75,11+3*MIN(BR$3,$D$2-1)))))</f>
        <v/>
      </c>
      <c r="BS75" s="123">
        <f>IF(OR($C75="",$B$2="",$D$2=0),0,IF(BS$3&lt;0,0,N(INDEX('CURVA PREVISION'!$A$1:$KZ$3000,$C75,11+3*MIN(BS$3,$D$2-1)))))</f>
        <v/>
      </c>
      <c r="BT75" s="123">
        <f>IF(OR($C75="",$B$2="",$D$2=0),0,IF(BT$3&lt;0,0,N(INDEX('CURVA PREVISION'!$A$1:$KZ$3000,$C75,11+3*MIN(BT$3,$D$2-1)))))</f>
        <v/>
      </c>
      <c r="BU75" s="123">
        <f>IF(OR($C75="",$B$2="",$D$2=0),0,IF(BU$3&lt;0,0,N(INDEX('CURVA PREVISION'!$A$1:$KZ$3000,$C75,11+3*MIN(BU$3,$D$2-1)))))</f>
        <v/>
      </c>
      <c r="BV75" s="123">
        <f>IF(OR($C75="",$B$2="",$D$2=0),0,IF(BV$3&lt;0,0,N(INDEX('CURVA PREVISION'!$A$1:$KZ$3000,$C75,11+3*MIN(BV$3,$D$2-1)))))</f>
        <v/>
      </c>
      <c r="BW75" s="123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70">
        <f>IFERROR(MATCH(A76,'CURVA PREVISION'!$B$1:$B$3000,0),"")</f>
        <v/>
      </c>
      <c r="D76" s="123">
        <f>IF(OR($C76="",$B$2="",$D$2=0),0,IF(D$3&lt;0,0,N(INDEX('CURVA PREVISION'!$A$1:$KZ$3000,$C76,11+3*MIN(D$3,$D$2-1)))))</f>
        <v/>
      </c>
      <c r="E76" s="123">
        <f>IF(OR($C76="",$B$2="",$D$2=0),0,IF(E$3&lt;0,0,N(INDEX('CURVA PREVISION'!$A$1:$KZ$3000,$C76,11+3*MIN(E$3,$D$2-1)))))</f>
        <v/>
      </c>
      <c r="F76" s="123">
        <f>IF(OR($C76="",$B$2="",$D$2=0),0,IF(F$3&lt;0,0,N(INDEX('CURVA PREVISION'!$A$1:$KZ$3000,$C76,11+3*MIN(F$3,$D$2-1)))))</f>
        <v/>
      </c>
      <c r="G76" s="123">
        <f>IF(OR($C76="",$B$2="",$D$2=0),0,IF(G$3&lt;0,0,N(INDEX('CURVA PREVISION'!$A$1:$KZ$3000,$C76,11+3*MIN(G$3,$D$2-1)))))</f>
        <v/>
      </c>
      <c r="H76" s="123">
        <f>IF(OR($C76="",$B$2="",$D$2=0),0,IF(H$3&lt;0,0,N(INDEX('CURVA PREVISION'!$A$1:$KZ$3000,$C76,11+3*MIN(H$3,$D$2-1)))))</f>
        <v/>
      </c>
      <c r="I76" s="123">
        <f>IF(OR($C76="",$B$2="",$D$2=0),0,IF(I$3&lt;0,0,N(INDEX('CURVA PREVISION'!$A$1:$KZ$3000,$C76,11+3*MIN(I$3,$D$2-1)))))</f>
        <v/>
      </c>
      <c r="J76" s="123">
        <f>IF(OR($C76="",$B$2="",$D$2=0),0,IF(J$3&lt;0,0,N(INDEX('CURVA PREVISION'!$A$1:$KZ$3000,$C76,11+3*MIN(J$3,$D$2-1)))))</f>
        <v/>
      </c>
      <c r="K76" s="123">
        <f>IF(OR($C76="",$B$2="",$D$2=0),0,IF(K$3&lt;0,0,N(INDEX('CURVA PREVISION'!$A$1:$KZ$3000,$C76,11+3*MIN(K$3,$D$2-1)))))</f>
        <v/>
      </c>
      <c r="L76" s="123">
        <f>IF(OR($C76="",$B$2="",$D$2=0),0,IF(L$3&lt;0,0,N(INDEX('CURVA PREVISION'!$A$1:$KZ$3000,$C76,11+3*MIN(L$3,$D$2-1)))))</f>
        <v/>
      </c>
      <c r="M76" s="123">
        <f>IF(OR($C76="",$B$2="",$D$2=0),0,IF(M$3&lt;0,0,N(INDEX('CURVA PREVISION'!$A$1:$KZ$3000,$C76,11+3*MIN(M$3,$D$2-1)))))</f>
        <v/>
      </c>
      <c r="N76" s="123">
        <f>IF(OR($C76="",$B$2="",$D$2=0),0,IF(N$3&lt;0,0,N(INDEX('CURVA PREVISION'!$A$1:$KZ$3000,$C76,11+3*MIN(N$3,$D$2-1)))))</f>
        <v/>
      </c>
      <c r="O76" s="123">
        <f>IF(OR($C76="",$B$2="",$D$2=0),0,IF(O$3&lt;0,0,N(INDEX('CURVA PREVISION'!$A$1:$KZ$3000,$C76,11+3*MIN(O$3,$D$2-1)))))</f>
        <v/>
      </c>
      <c r="P76" s="123">
        <f>IF(OR($C76="",$B$2="",$D$2=0),0,IF(P$3&lt;0,0,N(INDEX('CURVA PREVISION'!$A$1:$KZ$3000,$C76,11+3*MIN(P$3,$D$2-1)))))</f>
        <v/>
      </c>
      <c r="Q76" s="123">
        <f>IF(OR($C76="",$B$2="",$D$2=0),0,IF(Q$3&lt;0,0,N(INDEX('CURVA PREVISION'!$A$1:$KZ$3000,$C76,11+3*MIN(Q$3,$D$2-1)))))</f>
        <v/>
      </c>
      <c r="R76" s="123">
        <f>IF(OR($C76="",$B$2="",$D$2=0),0,IF(R$3&lt;0,0,N(INDEX('CURVA PREVISION'!$A$1:$KZ$3000,$C76,11+3*MIN(R$3,$D$2-1)))))</f>
        <v/>
      </c>
      <c r="S76" s="123">
        <f>IF(OR($C76="",$B$2="",$D$2=0),0,IF(S$3&lt;0,0,N(INDEX('CURVA PREVISION'!$A$1:$KZ$3000,$C76,11+3*MIN(S$3,$D$2-1)))))</f>
        <v/>
      </c>
      <c r="T76" s="123">
        <f>IF(OR($C76="",$B$2="",$D$2=0),0,IF(T$3&lt;0,0,N(INDEX('CURVA PREVISION'!$A$1:$KZ$3000,$C76,11+3*MIN(T$3,$D$2-1)))))</f>
        <v/>
      </c>
      <c r="U76" s="123">
        <f>IF(OR($C76="",$B$2="",$D$2=0),0,IF(U$3&lt;0,0,N(INDEX('CURVA PREVISION'!$A$1:$KZ$3000,$C76,11+3*MIN(U$3,$D$2-1)))))</f>
        <v/>
      </c>
      <c r="V76" s="123">
        <f>IF(OR($C76="",$B$2="",$D$2=0),0,IF(V$3&lt;0,0,N(INDEX('CURVA PREVISION'!$A$1:$KZ$3000,$C76,11+3*MIN(V$3,$D$2-1)))))</f>
        <v/>
      </c>
      <c r="W76" s="123">
        <f>IF(OR($C76="",$B$2="",$D$2=0),0,IF(W$3&lt;0,0,N(INDEX('CURVA PREVISION'!$A$1:$KZ$3000,$C76,11+3*MIN(W$3,$D$2-1)))))</f>
        <v/>
      </c>
      <c r="X76" s="123">
        <f>IF(OR($C76="",$B$2="",$D$2=0),0,IF(X$3&lt;0,0,N(INDEX('CURVA PREVISION'!$A$1:$KZ$3000,$C76,11+3*MIN(X$3,$D$2-1)))))</f>
        <v/>
      </c>
      <c r="Y76" s="123">
        <f>IF(OR($C76="",$B$2="",$D$2=0),0,IF(Y$3&lt;0,0,N(INDEX('CURVA PREVISION'!$A$1:$KZ$3000,$C76,11+3*MIN(Y$3,$D$2-1)))))</f>
        <v/>
      </c>
      <c r="Z76" s="123">
        <f>IF(OR($C76="",$B$2="",$D$2=0),0,IF(Z$3&lt;0,0,N(INDEX('CURVA PREVISION'!$A$1:$KZ$3000,$C76,11+3*MIN(Z$3,$D$2-1)))))</f>
        <v/>
      </c>
      <c r="AA76" s="123">
        <f>IF(OR($C76="",$B$2="",$D$2=0),0,IF(AA$3&lt;0,0,N(INDEX('CURVA PREVISION'!$A$1:$KZ$3000,$C76,11+3*MIN(AA$3,$D$2-1)))))</f>
        <v/>
      </c>
      <c r="AB76" s="123">
        <f>IF(OR($C76="",$B$2="",$D$2=0),0,IF(AB$3&lt;0,0,N(INDEX('CURVA PREVISION'!$A$1:$KZ$3000,$C76,11+3*MIN(AB$3,$D$2-1)))))</f>
        <v/>
      </c>
      <c r="AC76" s="123">
        <f>IF(OR($C76="",$B$2="",$D$2=0),0,IF(AC$3&lt;0,0,N(INDEX('CURVA PREVISION'!$A$1:$KZ$3000,$C76,11+3*MIN(AC$3,$D$2-1)))))</f>
        <v/>
      </c>
      <c r="AD76" s="123">
        <f>IF(OR($C76="",$B$2="",$D$2=0),0,IF(AD$3&lt;0,0,N(INDEX('CURVA PREVISION'!$A$1:$KZ$3000,$C76,11+3*MIN(AD$3,$D$2-1)))))</f>
        <v/>
      </c>
      <c r="AE76" s="123">
        <f>IF(OR($C76="",$B$2="",$D$2=0),0,IF(AE$3&lt;0,0,N(INDEX('CURVA PREVISION'!$A$1:$KZ$3000,$C76,11+3*MIN(AE$3,$D$2-1)))))</f>
        <v/>
      </c>
      <c r="AF76" s="123">
        <f>IF(OR($C76="",$B$2="",$D$2=0),0,IF(AF$3&lt;0,0,N(INDEX('CURVA PREVISION'!$A$1:$KZ$3000,$C76,11+3*MIN(AF$3,$D$2-1)))))</f>
        <v/>
      </c>
      <c r="AG76" s="123">
        <f>IF(OR($C76="",$B$2="",$D$2=0),0,IF(AG$3&lt;0,0,N(INDEX('CURVA PREVISION'!$A$1:$KZ$3000,$C76,11+3*MIN(AG$3,$D$2-1)))))</f>
        <v/>
      </c>
      <c r="AH76" s="123">
        <f>IF(OR($C76="",$B$2="",$D$2=0),0,IF(AH$3&lt;0,0,N(INDEX('CURVA PREVISION'!$A$1:$KZ$3000,$C76,11+3*MIN(AH$3,$D$2-1)))))</f>
        <v/>
      </c>
      <c r="AI76" s="123">
        <f>IF(OR($C76="",$B$2="",$D$2=0),0,IF(AI$3&lt;0,0,N(INDEX('CURVA PREVISION'!$A$1:$KZ$3000,$C76,11+3*MIN(AI$3,$D$2-1)))))</f>
        <v/>
      </c>
      <c r="AJ76" s="123">
        <f>IF(OR($C76="",$B$2="",$D$2=0),0,IF(AJ$3&lt;0,0,N(INDEX('CURVA PREVISION'!$A$1:$KZ$3000,$C76,11+3*MIN(AJ$3,$D$2-1)))))</f>
        <v/>
      </c>
      <c r="AK76" s="123">
        <f>IF(OR($C76="",$B$2="",$D$2=0),0,IF(AK$3&lt;0,0,N(INDEX('CURVA PREVISION'!$A$1:$KZ$3000,$C76,11+3*MIN(AK$3,$D$2-1)))))</f>
        <v/>
      </c>
      <c r="AL76" s="123">
        <f>IF(OR($C76="",$B$2="",$D$2=0),0,IF(AL$3&lt;0,0,N(INDEX('CURVA PREVISION'!$A$1:$KZ$3000,$C76,11+3*MIN(AL$3,$D$2-1)))))</f>
        <v/>
      </c>
      <c r="AM76" s="123">
        <f>IF(OR($C76="",$B$2="",$D$2=0),0,IF(AM$3&lt;0,0,N(INDEX('CURVA PREVISION'!$A$1:$KZ$3000,$C76,11+3*MIN(AM$3,$D$2-1)))))</f>
        <v/>
      </c>
      <c r="AN76" s="123">
        <f>IF(OR($C76="",$B$2="",$D$2=0),0,IF(AN$3&lt;0,0,N(INDEX('CURVA PREVISION'!$A$1:$KZ$3000,$C76,11+3*MIN(AN$3,$D$2-1)))))</f>
        <v/>
      </c>
      <c r="AO76" s="123">
        <f>IF(OR($C76="",$B$2="",$D$2=0),0,IF(AO$3&lt;0,0,N(INDEX('CURVA PREVISION'!$A$1:$KZ$3000,$C76,11+3*MIN(AO$3,$D$2-1)))))</f>
        <v/>
      </c>
      <c r="AP76" s="123">
        <f>IF(OR($C76="",$B$2="",$D$2=0),0,IF(AP$3&lt;0,0,N(INDEX('CURVA PREVISION'!$A$1:$KZ$3000,$C76,11+3*MIN(AP$3,$D$2-1)))))</f>
        <v/>
      </c>
      <c r="AQ76" s="123">
        <f>IF(OR($C76="",$B$2="",$D$2=0),0,IF(AQ$3&lt;0,0,N(INDEX('CURVA PREVISION'!$A$1:$KZ$3000,$C76,11+3*MIN(AQ$3,$D$2-1)))))</f>
        <v/>
      </c>
      <c r="AR76" s="123">
        <f>IF(OR($C76="",$B$2="",$D$2=0),0,IF(AR$3&lt;0,0,N(INDEX('CURVA PREVISION'!$A$1:$KZ$3000,$C76,11+3*MIN(AR$3,$D$2-1)))))</f>
        <v/>
      </c>
      <c r="AS76" s="123">
        <f>IF(OR($C76="",$B$2="",$D$2=0),0,IF(AS$3&lt;0,0,N(INDEX('CURVA PREVISION'!$A$1:$KZ$3000,$C76,11+3*MIN(AS$3,$D$2-1)))))</f>
        <v/>
      </c>
      <c r="AT76" s="123">
        <f>IF(OR($C76="",$B$2="",$D$2=0),0,IF(AT$3&lt;0,0,N(INDEX('CURVA PREVISION'!$A$1:$KZ$3000,$C76,11+3*MIN(AT$3,$D$2-1)))))</f>
        <v/>
      </c>
      <c r="AU76" s="123">
        <f>IF(OR($C76="",$B$2="",$D$2=0),0,IF(AU$3&lt;0,0,N(INDEX('CURVA PREVISION'!$A$1:$KZ$3000,$C76,11+3*MIN(AU$3,$D$2-1)))))</f>
        <v/>
      </c>
      <c r="AV76" s="123">
        <f>IF(OR($C76="",$B$2="",$D$2=0),0,IF(AV$3&lt;0,0,N(INDEX('CURVA PREVISION'!$A$1:$KZ$3000,$C76,11+3*MIN(AV$3,$D$2-1)))))</f>
        <v/>
      </c>
      <c r="AW76" s="123">
        <f>IF(OR($C76="",$B$2="",$D$2=0),0,IF(AW$3&lt;0,0,N(INDEX('CURVA PREVISION'!$A$1:$KZ$3000,$C76,11+3*MIN(AW$3,$D$2-1)))))</f>
        <v/>
      </c>
      <c r="AX76" s="123">
        <f>IF(OR($C76="",$B$2="",$D$2=0),0,IF(AX$3&lt;0,0,N(INDEX('CURVA PREVISION'!$A$1:$KZ$3000,$C76,11+3*MIN(AX$3,$D$2-1)))))</f>
        <v/>
      </c>
      <c r="AY76" s="123">
        <f>IF(OR($C76="",$B$2="",$D$2=0),0,IF(AY$3&lt;0,0,N(INDEX('CURVA PREVISION'!$A$1:$KZ$3000,$C76,11+3*MIN(AY$3,$D$2-1)))))</f>
        <v/>
      </c>
      <c r="AZ76" s="123">
        <f>IF(OR($C76="",$B$2="",$D$2=0),0,IF(AZ$3&lt;0,0,N(INDEX('CURVA PREVISION'!$A$1:$KZ$3000,$C76,11+3*MIN(AZ$3,$D$2-1)))))</f>
        <v/>
      </c>
      <c r="BA76" s="123">
        <f>IF(OR($C76="",$B$2="",$D$2=0),0,IF(BA$3&lt;0,0,N(INDEX('CURVA PREVISION'!$A$1:$KZ$3000,$C76,11+3*MIN(BA$3,$D$2-1)))))</f>
        <v/>
      </c>
      <c r="BB76" s="123">
        <f>IF(OR($C76="",$B$2="",$D$2=0),0,IF(BB$3&lt;0,0,N(INDEX('CURVA PREVISION'!$A$1:$KZ$3000,$C76,11+3*MIN(BB$3,$D$2-1)))))</f>
        <v/>
      </c>
      <c r="BC76" s="123">
        <f>IF(OR($C76="",$B$2="",$D$2=0),0,IF(BC$3&lt;0,0,N(INDEX('CURVA PREVISION'!$A$1:$KZ$3000,$C76,11+3*MIN(BC$3,$D$2-1)))))</f>
        <v/>
      </c>
      <c r="BD76" s="123">
        <f>IF(OR($C76="",$B$2="",$D$2=0),0,IF(BD$3&lt;0,0,N(INDEX('CURVA PREVISION'!$A$1:$KZ$3000,$C76,11+3*MIN(BD$3,$D$2-1)))))</f>
        <v/>
      </c>
      <c r="BE76" s="123">
        <f>IF(OR($C76="",$B$2="",$D$2=0),0,IF(BE$3&lt;0,0,N(INDEX('CURVA PREVISION'!$A$1:$KZ$3000,$C76,11+3*MIN(BE$3,$D$2-1)))))</f>
        <v/>
      </c>
      <c r="BF76" s="123">
        <f>IF(OR($C76="",$B$2="",$D$2=0),0,IF(BF$3&lt;0,0,N(INDEX('CURVA PREVISION'!$A$1:$KZ$3000,$C76,11+3*MIN(BF$3,$D$2-1)))))</f>
        <v/>
      </c>
      <c r="BG76" s="123">
        <f>IF(OR($C76="",$B$2="",$D$2=0),0,IF(BG$3&lt;0,0,N(INDEX('CURVA PREVISION'!$A$1:$KZ$3000,$C76,11+3*MIN(BG$3,$D$2-1)))))</f>
        <v/>
      </c>
      <c r="BH76" s="123">
        <f>IF(OR($C76="",$B$2="",$D$2=0),0,IF(BH$3&lt;0,0,N(INDEX('CURVA PREVISION'!$A$1:$KZ$3000,$C76,11+3*MIN(BH$3,$D$2-1)))))</f>
        <v/>
      </c>
      <c r="BI76" s="123">
        <f>IF(OR($C76="",$B$2="",$D$2=0),0,IF(BI$3&lt;0,0,N(INDEX('CURVA PREVISION'!$A$1:$KZ$3000,$C76,11+3*MIN(BI$3,$D$2-1)))))</f>
        <v/>
      </c>
      <c r="BJ76" s="123">
        <f>IF(OR($C76="",$B$2="",$D$2=0),0,IF(BJ$3&lt;0,0,N(INDEX('CURVA PREVISION'!$A$1:$KZ$3000,$C76,11+3*MIN(BJ$3,$D$2-1)))))</f>
        <v/>
      </c>
      <c r="BK76" s="123">
        <f>IF(OR($C76="",$B$2="",$D$2=0),0,IF(BK$3&lt;0,0,N(INDEX('CURVA PREVISION'!$A$1:$KZ$3000,$C76,11+3*MIN(BK$3,$D$2-1)))))</f>
        <v/>
      </c>
      <c r="BL76" s="123">
        <f>IF(OR($C76="",$B$2="",$D$2=0),0,IF(BL$3&lt;0,0,N(INDEX('CURVA PREVISION'!$A$1:$KZ$3000,$C76,11+3*MIN(BL$3,$D$2-1)))))</f>
        <v/>
      </c>
      <c r="BM76" s="123">
        <f>IF(OR($C76="",$B$2="",$D$2=0),0,IF(BM$3&lt;0,0,N(INDEX('CURVA PREVISION'!$A$1:$KZ$3000,$C76,11+3*MIN(BM$3,$D$2-1)))))</f>
        <v/>
      </c>
      <c r="BN76" s="123">
        <f>IF(OR($C76="",$B$2="",$D$2=0),0,IF(BN$3&lt;0,0,N(INDEX('CURVA PREVISION'!$A$1:$KZ$3000,$C76,11+3*MIN(BN$3,$D$2-1)))))</f>
        <v/>
      </c>
      <c r="BO76" s="123">
        <f>IF(OR($C76="",$B$2="",$D$2=0),0,IF(BO$3&lt;0,0,N(INDEX('CURVA PREVISION'!$A$1:$KZ$3000,$C76,11+3*MIN(BO$3,$D$2-1)))))</f>
        <v/>
      </c>
      <c r="BP76" s="123">
        <f>IF(OR($C76="",$B$2="",$D$2=0),0,IF(BP$3&lt;0,0,N(INDEX('CURVA PREVISION'!$A$1:$KZ$3000,$C76,11+3*MIN(BP$3,$D$2-1)))))</f>
        <v/>
      </c>
      <c r="BQ76" s="123">
        <f>IF(OR($C76="",$B$2="",$D$2=0),0,IF(BQ$3&lt;0,0,N(INDEX('CURVA PREVISION'!$A$1:$KZ$3000,$C76,11+3*MIN(BQ$3,$D$2-1)))))</f>
        <v/>
      </c>
      <c r="BR76" s="123">
        <f>IF(OR($C76="",$B$2="",$D$2=0),0,IF(BR$3&lt;0,0,N(INDEX('CURVA PREVISION'!$A$1:$KZ$3000,$C76,11+3*MIN(BR$3,$D$2-1)))))</f>
        <v/>
      </c>
      <c r="BS76" s="123">
        <f>IF(OR($C76="",$B$2="",$D$2=0),0,IF(BS$3&lt;0,0,N(INDEX('CURVA PREVISION'!$A$1:$KZ$3000,$C76,11+3*MIN(BS$3,$D$2-1)))))</f>
        <v/>
      </c>
      <c r="BT76" s="123">
        <f>IF(OR($C76="",$B$2="",$D$2=0),0,IF(BT$3&lt;0,0,N(INDEX('CURVA PREVISION'!$A$1:$KZ$3000,$C76,11+3*MIN(BT$3,$D$2-1)))))</f>
        <v/>
      </c>
      <c r="BU76" s="123">
        <f>IF(OR($C76="",$B$2="",$D$2=0),0,IF(BU$3&lt;0,0,N(INDEX('CURVA PREVISION'!$A$1:$KZ$3000,$C76,11+3*MIN(BU$3,$D$2-1)))))</f>
        <v/>
      </c>
      <c r="BV76" s="123">
        <f>IF(OR($C76="",$B$2="",$D$2=0),0,IF(BV$3&lt;0,0,N(INDEX('CURVA PREVISION'!$A$1:$KZ$3000,$C76,11+3*MIN(BV$3,$D$2-1)))))</f>
        <v/>
      </c>
      <c r="BW76" s="123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70">
        <f>IFERROR(MATCH(A77,'CURVA PREVISION'!$B$1:$B$3000,0),"")</f>
        <v/>
      </c>
      <c r="D77" s="123">
        <f>IF(OR($C77="",$B$2="",$D$2=0),0,IF(D$3&lt;0,0,N(INDEX('CURVA PREVISION'!$A$1:$KZ$3000,$C77,11+3*MIN(D$3,$D$2-1)))))</f>
        <v/>
      </c>
      <c r="E77" s="123">
        <f>IF(OR($C77="",$B$2="",$D$2=0),0,IF(E$3&lt;0,0,N(INDEX('CURVA PREVISION'!$A$1:$KZ$3000,$C77,11+3*MIN(E$3,$D$2-1)))))</f>
        <v/>
      </c>
      <c r="F77" s="123">
        <f>IF(OR($C77="",$B$2="",$D$2=0),0,IF(F$3&lt;0,0,N(INDEX('CURVA PREVISION'!$A$1:$KZ$3000,$C77,11+3*MIN(F$3,$D$2-1)))))</f>
        <v/>
      </c>
      <c r="G77" s="123">
        <f>IF(OR($C77="",$B$2="",$D$2=0),0,IF(G$3&lt;0,0,N(INDEX('CURVA PREVISION'!$A$1:$KZ$3000,$C77,11+3*MIN(G$3,$D$2-1)))))</f>
        <v/>
      </c>
      <c r="H77" s="123">
        <f>IF(OR($C77="",$B$2="",$D$2=0),0,IF(H$3&lt;0,0,N(INDEX('CURVA PREVISION'!$A$1:$KZ$3000,$C77,11+3*MIN(H$3,$D$2-1)))))</f>
        <v/>
      </c>
      <c r="I77" s="123">
        <f>IF(OR($C77="",$B$2="",$D$2=0),0,IF(I$3&lt;0,0,N(INDEX('CURVA PREVISION'!$A$1:$KZ$3000,$C77,11+3*MIN(I$3,$D$2-1)))))</f>
        <v/>
      </c>
      <c r="J77" s="123">
        <f>IF(OR($C77="",$B$2="",$D$2=0),0,IF(J$3&lt;0,0,N(INDEX('CURVA PREVISION'!$A$1:$KZ$3000,$C77,11+3*MIN(J$3,$D$2-1)))))</f>
        <v/>
      </c>
      <c r="K77" s="123">
        <f>IF(OR($C77="",$B$2="",$D$2=0),0,IF(K$3&lt;0,0,N(INDEX('CURVA PREVISION'!$A$1:$KZ$3000,$C77,11+3*MIN(K$3,$D$2-1)))))</f>
        <v/>
      </c>
      <c r="L77" s="123">
        <f>IF(OR($C77="",$B$2="",$D$2=0),0,IF(L$3&lt;0,0,N(INDEX('CURVA PREVISION'!$A$1:$KZ$3000,$C77,11+3*MIN(L$3,$D$2-1)))))</f>
        <v/>
      </c>
      <c r="M77" s="123">
        <f>IF(OR($C77="",$B$2="",$D$2=0),0,IF(M$3&lt;0,0,N(INDEX('CURVA PREVISION'!$A$1:$KZ$3000,$C77,11+3*MIN(M$3,$D$2-1)))))</f>
        <v/>
      </c>
      <c r="N77" s="123">
        <f>IF(OR($C77="",$B$2="",$D$2=0),0,IF(N$3&lt;0,0,N(INDEX('CURVA PREVISION'!$A$1:$KZ$3000,$C77,11+3*MIN(N$3,$D$2-1)))))</f>
        <v/>
      </c>
      <c r="O77" s="123">
        <f>IF(OR($C77="",$B$2="",$D$2=0),0,IF(O$3&lt;0,0,N(INDEX('CURVA PREVISION'!$A$1:$KZ$3000,$C77,11+3*MIN(O$3,$D$2-1)))))</f>
        <v/>
      </c>
      <c r="P77" s="123">
        <f>IF(OR($C77="",$B$2="",$D$2=0),0,IF(P$3&lt;0,0,N(INDEX('CURVA PREVISION'!$A$1:$KZ$3000,$C77,11+3*MIN(P$3,$D$2-1)))))</f>
        <v/>
      </c>
      <c r="Q77" s="123">
        <f>IF(OR($C77="",$B$2="",$D$2=0),0,IF(Q$3&lt;0,0,N(INDEX('CURVA PREVISION'!$A$1:$KZ$3000,$C77,11+3*MIN(Q$3,$D$2-1)))))</f>
        <v/>
      </c>
      <c r="R77" s="123">
        <f>IF(OR($C77="",$B$2="",$D$2=0),0,IF(R$3&lt;0,0,N(INDEX('CURVA PREVISION'!$A$1:$KZ$3000,$C77,11+3*MIN(R$3,$D$2-1)))))</f>
        <v/>
      </c>
      <c r="S77" s="123">
        <f>IF(OR($C77="",$B$2="",$D$2=0),0,IF(S$3&lt;0,0,N(INDEX('CURVA PREVISION'!$A$1:$KZ$3000,$C77,11+3*MIN(S$3,$D$2-1)))))</f>
        <v/>
      </c>
      <c r="T77" s="123">
        <f>IF(OR($C77="",$B$2="",$D$2=0),0,IF(T$3&lt;0,0,N(INDEX('CURVA PREVISION'!$A$1:$KZ$3000,$C77,11+3*MIN(T$3,$D$2-1)))))</f>
        <v/>
      </c>
      <c r="U77" s="123">
        <f>IF(OR($C77="",$B$2="",$D$2=0),0,IF(U$3&lt;0,0,N(INDEX('CURVA PREVISION'!$A$1:$KZ$3000,$C77,11+3*MIN(U$3,$D$2-1)))))</f>
        <v/>
      </c>
      <c r="V77" s="123">
        <f>IF(OR($C77="",$B$2="",$D$2=0),0,IF(V$3&lt;0,0,N(INDEX('CURVA PREVISION'!$A$1:$KZ$3000,$C77,11+3*MIN(V$3,$D$2-1)))))</f>
        <v/>
      </c>
      <c r="W77" s="123">
        <f>IF(OR($C77="",$B$2="",$D$2=0),0,IF(W$3&lt;0,0,N(INDEX('CURVA PREVISION'!$A$1:$KZ$3000,$C77,11+3*MIN(W$3,$D$2-1)))))</f>
        <v/>
      </c>
      <c r="X77" s="123">
        <f>IF(OR($C77="",$B$2="",$D$2=0),0,IF(X$3&lt;0,0,N(INDEX('CURVA PREVISION'!$A$1:$KZ$3000,$C77,11+3*MIN(X$3,$D$2-1)))))</f>
        <v/>
      </c>
      <c r="Y77" s="123">
        <f>IF(OR($C77="",$B$2="",$D$2=0),0,IF(Y$3&lt;0,0,N(INDEX('CURVA PREVISION'!$A$1:$KZ$3000,$C77,11+3*MIN(Y$3,$D$2-1)))))</f>
        <v/>
      </c>
      <c r="Z77" s="123">
        <f>IF(OR($C77="",$B$2="",$D$2=0),0,IF(Z$3&lt;0,0,N(INDEX('CURVA PREVISION'!$A$1:$KZ$3000,$C77,11+3*MIN(Z$3,$D$2-1)))))</f>
        <v/>
      </c>
      <c r="AA77" s="123">
        <f>IF(OR($C77="",$B$2="",$D$2=0),0,IF(AA$3&lt;0,0,N(INDEX('CURVA PREVISION'!$A$1:$KZ$3000,$C77,11+3*MIN(AA$3,$D$2-1)))))</f>
        <v/>
      </c>
      <c r="AB77" s="123">
        <f>IF(OR($C77="",$B$2="",$D$2=0),0,IF(AB$3&lt;0,0,N(INDEX('CURVA PREVISION'!$A$1:$KZ$3000,$C77,11+3*MIN(AB$3,$D$2-1)))))</f>
        <v/>
      </c>
      <c r="AC77" s="123">
        <f>IF(OR($C77="",$B$2="",$D$2=0),0,IF(AC$3&lt;0,0,N(INDEX('CURVA PREVISION'!$A$1:$KZ$3000,$C77,11+3*MIN(AC$3,$D$2-1)))))</f>
        <v/>
      </c>
      <c r="AD77" s="123">
        <f>IF(OR($C77="",$B$2="",$D$2=0),0,IF(AD$3&lt;0,0,N(INDEX('CURVA PREVISION'!$A$1:$KZ$3000,$C77,11+3*MIN(AD$3,$D$2-1)))))</f>
        <v/>
      </c>
      <c r="AE77" s="123">
        <f>IF(OR($C77="",$B$2="",$D$2=0),0,IF(AE$3&lt;0,0,N(INDEX('CURVA PREVISION'!$A$1:$KZ$3000,$C77,11+3*MIN(AE$3,$D$2-1)))))</f>
        <v/>
      </c>
      <c r="AF77" s="123">
        <f>IF(OR($C77="",$B$2="",$D$2=0),0,IF(AF$3&lt;0,0,N(INDEX('CURVA PREVISION'!$A$1:$KZ$3000,$C77,11+3*MIN(AF$3,$D$2-1)))))</f>
        <v/>
      </c>
      <c r="AG77" s="123">
        <f>IF(OR($C77="",$B$2="",$D$2=0),0,IF(AG$3&lt;0,0,N(INDEX('CURVA PREVISION'!$A$1:$KZ$3000,$C77,11+3*MIN(AG$3,$D$2-1)))))</f>
        <v/>
      </c>
      <c r="AH77" s="123">
        <f>IF(OR($C77="",$B$2="",$D$2=0),0,IF(AH$3&lt;0,0,N(INDEX('CURVA PREVISION'!$A$1:$KZ$3000,$C77,11+3*MIN(AH$3,$D$2-1)))))</f>
        <v/>
      </c>
      <c r="AI77" s="123">
        <f>IF(OR($C77="",$B$2="",$D$2=0),0,IF(AI$3&lt;0,0,N(INDEX('CURVA PREVISION'!$A$1:$KZ$3000,$C77,11+3*MIN(AI$3,$D$2-1)))))</f>
        <v/>
      </c>
      <c r="AJ77" s="123">
        <f>IF(OR($C77="",$B$2="",$D$2=0),0,IF(AJ$3&lt;0,0,N(INDEX('CURVA PREVISION'!$A$1:$KZ$3000,$C77,11+3*MIN(AJ$3,$D$2-1)))))</f>
        <v/>
      </c>
      <c r="AK77" s="123">
        <f>IF(OR($C77="",$B$2="",$D$2=0),0,IF(AK$3&lt;0,0,N(INDEX('CURVA PREVISION'!$A$1:$KZ$3000,$C77,11+3*MIN(AK$3,$D$2-1)))))</f>
        <v/>
      </c>
      <c r="AL77" s="123">
        <f>IF(OR($C77="",$B$2="",$D$2=0),0,IF(AL$3&lt;0,0,N(INDEX('CURVA PREVISION'!$A$1:$KZ$3000,$C77,11+3*MIN(AL$3,$D$2-1)))))</f>
        <v/>
      </c>
      <c r="AM77" s="123">
        <f>IF(OR($C77="",$B$2="",$D$2=0),0,IF(AM$3&lt;0,0,N(INDEX('CURVA PREVISION'!$A$1:$KZ$3000,$C77,11+3*MIN(AM$3,$D$2-1)))))</f>
        <v/>
      </c>
      <c r="AN77" s="123">
        <f>IF(OR($C77="",$B$2="",$D$2=0),0,IF(AN$3&lt;0,0,N(INDEX('CURVA PREVISION'!$A$1:$KZ$3000,$C77,11+3*MIN(AN$3,$D$2-1)))))</f>
        <v/>
      </c>
      <c r="AO77" s="123">
        <f>IF(OR($C77="",$B$2="",$D$2=0),0,IF(AO$3&lt;0,0,N(INDEX('CURVA PREVISION'!$A$1:$KZ$3000,$C77,11+3*MIN(AO$3,$D$2-1)))))</f>
        <v/>
      </c>
      <c r="AP77" s="123">
        <f>IF(OR($C77="",$B$2="",$D$2=0),0,IF(AP$3&lt;0,0,N(INDEX('CURVA PREVISION'!$A$1:$KZ$3000,$C77,11+3*MIN(AP$3,$D$2-1)))))</f>
        <v/>
      </c>
      <c r="AQ77" s="123">
        <f>IF(OR($C77="",$B$2="",$D$2=0),0,IF(AQ$3&lt;0,0,N(INDEX('CURVA PREVISION'!$A$1:$KZ$3000,$C77,11+3*MIN(AQ$3,$D$2-1)))))</f>
        <v/>
      </c>
      <c r="AR77" s="123">
        <f>IF(OR($C77="",$B$2="",$D$2=0),0,IF(AR$3&lt;0,0,N(INDEX('CURVA PREVISION'!$A$1:$KZ$3000,$C77,11+3*MIN(AR$3,$D$2-1)))))</f>
        <v/>
      </c>
      <c r="AS77" s="123">
        <f>IF(OR($C77="",$B$2="",$D$2=0),0,IF(AS$3&lt;0,0,N(INDEX('CURVA PREVISION'!$A$1:$KZ$3000,$C77,11+3*MIN(AS$3,$D$2-1)))))</f>
        <v/>
      </c>
      <c r="AT77" s="123">
        <f>IF(OR($C77="",$B$2="",$D$2=0),0,IF(AT$3&lt;0,0,N(INDEX('CURVA PREVISION'!$A$1:$KZ$3000,$C77,11+3*MIN(AT$3,$D$2-1)))))</f>
        <v/>
      </c>
      <c r="AU77" s="123">
        <f>IF(OR($C77="",$B$2="",$D$2=0),0,IF(AU$3&lt;0,0,N(INDEX('CURVA PREVISION'!$A$1:$KZ$3000,$C77,11+3*MIN(AU$3,$D$2-1)))))</f>
        <v/>
      </c>
      <c r="AV77" s="123">
        <f>IF(OR($C77="",$B$2="",$D$2=0),0,IF(AV$3&lt;0,0,N(INDEX('CURVA PREVISION'!$A$1:$KZ$3000,$C77,11+3*MIN(AV$3,$D$2-1)))))</f>
        <v/>
      </c>
      <c r="AW77" s="123">
        <f>IF(OR($C77="",$B$2="",$D$2=0),0,IF(AW$3&lt;0,0,N(INDEX('CURVA PREVISION'!$A$1:$KZ$3000,$C77,11+3*MIN(AW$3,$D$2-1)))))</f>
        <v/>
      </c>
      <c r="AX77" s="123">
        <f>IF(OR($C77="",$B$2="",$D$2=0),0,IF(AX$3&lt;0,0,N(INDEX('CURVA PREVISION'!$A$1:$KZ$3000,$C77,11+3*MIN(AX$3,$D$2-1)))))</f>
        <v/>
      </c>
      <c r="AY77" s="123">
        <f>IF(OR($C77="",$B$2="",$D$2=0),0,IF(AY$3&lt;0,0,N(INDEX('CURVA PREVISION'!$A$1:$KZ$3000,$C77,11+3*MIN(AY$3,$D$2-1)))))</f>
        <v/>
      </c>
      <c r="AZ77" s="123">
        <f>IF(OR($C77="",$B$2="",$D$2=0),0,IF(AZ$3&lt;0,0,N(INDEX('CURVA PREVISION'!$A$1:$KZ$3000,$C77,11+3*MIN(AZ$3,$D$2-1)))))</f>
        <v/>
      </c>
      <c r="BA77" s="123">
        <f>IF(OR($C77="",$B$2="",$D$2=0),0,IF(BA$3&lt;0,0,N(INDEX('CURVA PREVISION'!$A$1:$KZ$3000,$C77,11+3*MIN(BA$3,$D$2-1)))))</f>
        <v/>
      </c>
      <c r="BB77" s="123">
        <f>IF(OR($C77="",$B$2="",$D$2=0),0,IF(BB$3&lt;0,0,N(INDEX('CURVA PREVISION'!$A$1:$KZ$3000,$C77,11+3*MIN(BB$3,$D$2-1)))))</f>
        <v/>
      </c>
      <c r="BC77" s="123">
        <f>IF(OR($C77="",$B$2="",$D$2=0),0,IF(BC$3&lt;0,0,N(INDEX('CURVA PREVISION'!$A$1:$KZ$3000,$C77,11+3*MIN(BC$3,$D$2-1)))))</f>
        <v/>
      </c>
      <c r="BD77" s="123">
        <f>IF(OR($C77="",$B$2="",$D$2=0),0,IF(BD$3&lt;0,0,N(INDEX('CURVA PREVISION'!$A$1:$KZ$3000,$C77,11+3*MIN(BD$3,$D$2-1)))))</f>
        <v/>
      </c>
      <c r="BE77" s="123">
        <f>IF(OR($C77="",$B$2="",$D$2=0),0,IF(BE$3&lt;0,0,N(INDEX('CURVA PREVISION'!$A$1:$KZ$3000,$C77,11+3*MIN(BE$3,$D$2-1)))))</f>
        <v/>
      </c>
      <c r="BF77" s="123">
        <f>IF(OR($C77="",$B$2="",$D$2=0),0,IF(BF$3&lt;0,0,N(INDEX('CURVA PREVISION'!$A$1:$KZ$3000,$C77,11+3*MIN(BF$3,$D$2-1)))))</f>
        <v/>
      </c>
      <c r="BG77" s="123">
        <f>IF(OR($C77="",$B$2="",$D$2=0),0,IF(BG$3&lt;0,0,N(INDEX('CURVA PREVISION'!$A$1:$KZ$3000,$C77,11+3*MIN(BG$3,$D$2-1)))))</f>
        <v/>
      </c>
      <c r="BH77" s="123">
        <f>IF(OR($C77="",$B$2="",$D$2=0),0,IF(BH$3&lt;0,0,N(INDEX('CURVA PREVISION'!$A$1:$KZ$3000,$C77,11+3*MIN(BH$3,$D$2-1)))))</f>
        <v/>
      </c>
      <c r="BI77" s="123">
        <f>IF(OR($C77="",$B$2="",$D$2=0),0,IF(BI$3&lt;0,0,N(INDEX('CURVA PREVISION'!$A$1:$KZ$3000,$C77,11+3*MIN(BI$3,$D$2-1)))))</f>
        <v/>
      </c>
      <c r="BJ77" s="123">
        <f>IF(OR($C77="",$B$2="",$D$2=0),0,IF(BJ$3&lt;0,0,N(INDEX('CURVA PREVISION'!$A$1:$KZ$3000,$C77,11+3*MIN(BJ$3,$D$2-1)))))</f>
        <v/>
      </c>
      <c r="BK77" s="123">
        <f>IF(OR($C77="",$B$2="",$D$2=0),0,IF(BK$3&lt;0,0,N(INDEX('CURVA PREVISION'!$A$1:$KZ$3000,$C77,11+3*MIN(BK$3,$D$2-1)))))</f>
        <v/>
      </c>
      <c r="BL77" s="123">
        <f>IF(OR($C77="",$B$2="",$D$2=0),0,IF(BL$3&lt;0,0,N(INDEX('CURVA PREVISION'!$A$1:$KZ$3000,$C77,11+3*MIN(BL$3,$D$2-1)))))</f>
        <v/>
      </c>
      <c r="BM77" s="123">
        <f>IF(OR($C77="",$B$2="",$D$2=0),0,IF(BM$3&lt;0,0,N(INDEX('CURVA PREVISION'!$A$1:$KZ$3000,$C77,11+3*MIN(BM$3,$D$2-1)))))</f>
        <v/>
      </c>
      <c r="BN77" s="123">
        <f>IF(OR($C77="",$B$2="",$D$2=0),0,IF(BN$3&lt;0,0,N(INDEX('CURVA PREVISION'!$A$1:$KZ$3000,$C77,11+3*MIN(BN$3,$D$2-1)))))</f>
        <v/>
      </c>
      <c r="BO77" s="123">
        <f>IF(OR($C77="",$B$2="",$D$2=0),0,IF(BO$3&lt;0,0,N(INDEX('CURVA PREVISION'!$A$1:$KZ$3000,$C77,11+3*MIN(BO$3,$D$2-1)))))</f>
        <v/>
      </c>
      <c r="BP77" s="123">
        <f>IF(OR($C77="",$B$2="",$D$2=0),0,IF(BP$3&lt;0,0,N(INDEX('CURVA PREVISION'!$A$1:$KZ$3000,$C77,11+3*MIN(BP$3,$D$2-1)))))</f>
        <v/>
      </c>
      <c r="BQ77" s="123">
        <f>IF(OR($C77="",$B$2="",$D$2=0),0,IF(BQ$3&lt;0,0,N(INDEX('CURVA PREVISION'!$A$1:$KZ$3000,$C77,11+3*MIN(BQ$3,$D$2-1)))))</f>
        <v/>
      </c>
      <c r="BR77" s="123">
        <f>IF(OR($C77="",$B$2="",$D$2=0),0,IF(BR$3&lt;0,0,N(INDEX('CURVA PREVISION'!$A$1:$KZ$3000,$C77,11+3*MIN(BR$3,$D$2-1)))))</f>
        <v/>
      </c>
      <c r="BS77" s="123">
        <f>IF(OR($C77="",$B$2="",$D$2=0),0,IF(BS$3&lt;0,0,N(INDEX('CURVA PREVISION'!$A$1:$KZ$3000,$C77,11+3*MIN(BS$3,$D$2-1)))))</f>
        <v/>
      </c>
      <c r="BT77" s="123">
        <f>IF(OR($C77="",$B$2="",$D$2=0),0,IF(BT$3&lt;0,0,N(INDEX('CURVA PREVISION'!$A$1:$KZ$3000,$C77,11+3*MIN(BT$3,$D$2-1)))))</f>
        <v/>
      </c>
      <c r="BU77" s="123">
        <f>IF(OR($C77="",$B$2="",$D$2=0),0,IF(BU$3&lt;0,0,N(INDEX('CURVA PREVISION'!$A$1:$KZ$3000,$C77,11+3*MIN(BU$3,$D$2-1)))))</f>
        <v/>
      </c>
      <c r="BV77" s="123">
        <f>IF(OR($C77="",$B$2="",$D$2=0),0,IF(BV$3&lt;0,0,N(INDEX('CURVA PREVISION'!$A$1:$KZ$3000,$C77,11+3*MIN(BV$3,$D$2-1)))))</f>
        <v/>
      </c>
      <c r="BW77" s="123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70">
        <f>IFERROR(MATCH(A78,'CURVA PREVISION'!$B$1:$B$3000,0),"")</f>
        <v/>
      </c>
      <c r="D78" s="123">
        <f>IF(OR($C78="",$B$2="",$D$2=0),0,IF(D$3&lt;0,0,N(INDEX('CURVA PREVISION'!$A$1:$KZ$3000,$C78,11+3*MIN(D$3,$D$2-1)))))</f>
        <v/>
      </c>
      <c r="E78" s="123">
        <f>IF(OR($C78="",$B$2="",$D$2=0),0,IF(E$3&lt;0,0,N(INDEX('CURVA PREVISION'!$A$1:$KZ$3000,$C78,11+3*MIN(E$3,$D$2-1)))))</f>
        <v/>
      </c>
      <c r="F78" s="123">
        <f>IF(OR($C78="",$B$2="",$D$2=0),0,IF(F$3&lt;0,0,N(INDEX('CURVA PREVISION'!$A$1:$KZ$3000,$C78,11+3*MIN(F$3,$D$2-1)))))</f>
        <v/>
      </c>
      <c r="G78" s="123">
        <f>IF(OR($C78="",$B$2="",$D$2=0),0,IF(G$3&lt;0,0,N(INDEX('CURVA PREVISION'!$A$1:$KZ$3000,$C78,11+3*MIN(G$3,$D$2-1)))))</f>
        <v/>
      </c>
      <c r="H78" s="123">
        <f>IF(OR($C78="",$B$2="",$D$2=0),0,IF(H$3&lt;0,0,N(INDEX('CURVA PREVISION'!$A$1:$KZ$3000,$C78,11+3*MIN(H$3,$D$2-1)))))</f>
        <v/>
      </c>
      <c r="I78" s="123">
        <f>IF(OR($C78="",$B$2="",$D$2=0),0,IF(I$3&lt;0,0,N(INDEX('CURVA PREVISION'!$A$1:$KZ$3000,$C78,11+3*MIN(I$3,$D$2-1)))))</f>
        <v/>
      </c>
      <c r="J78" s="123">
        <f>IF(OR($C78="",$B$2="",$D$2=0),0,IF(J$3&lt;0,0,N(INDEX('CURVA PREVISION'!$A$1:$KZ$3000,$C78,11+3*MIN(J$3,$D$2-1)))))</f>
        <v/>
      </c>
      <c r="K78" s="123">
        <f>IF(OR($C78="",$B$2="",$D$2=0),0,IF(K$3&lt;0,0,N(INDEX('CURVA PREVISION'!$A$1:$KZ$3000,$C78,11+3*MIN(K$3,$D$2-1)))))</f>
        <v/>
      </c>
      <c r="L78" s="123">
        <f>IF(OR($C78="",$B$2="",$D$2=0),0,IF(L$3&lt;0,0,N(INDEX('CURVA PREVISION'!$A$1:$KZ$3000,$C78,11+3*MIN(L$3,$D$2-1)))))</f>
        <v/>
      </c>
      <c r="M78" s="123">
        <f>IF(OR($C78="",$B$2="",$D$2=0),0,IF(M$3&lt;0,0,N(INDEX('CURVA PREVISION'!$A$1:$KZ$3000,$C78,11+3*MIN(M$3,$D$2-1)))))</f>
        <v/>
      </c>
      <c r="N78" s="123">
        <f>IF(OR($C78="",$B$2="",$D$2=0),0,IF(N$3&lt;0,0,N(INDEX('CURVA PREVISION'!$A$1:$KZ$3000,$C78,11+3*MIN(N$3,$D$2-1)))))</f>
        <v/>
      </c>
      <c r="O78" s="123">
        <f>IF(OR($C78="",$B$2="",$D$2=0),0,IF(O$3&lt;0,0,N(INDEX('CURVA PREVISION'!$A$1:$KZ$3000,$C78,11+3*MIN(O$3,$D$2-1)))))</f>
        <v/>
      </c>
      <c r="P78" s="123">
        <f>IF(OR($C78="",$B$2="",$D$2=0),0,IF(P$3&lt;0,0,N(INDEX('CURVA PREVISION'!$A$1:$KZ$3000,$C78,11+3*MIN(P$3,$D$2-1)))))</f>
        <v/>
      </c>
      <c r="Q78" s="123">
        <f>IF(OR($C78="",$B$2="",$D$2=0),0,IF(Q$3&lt;0,0,N(INDEX('CURVA PREVISION'!$A$1:$KZ$3000,$C78,11+3*MIN(Q$3,$D$2-1)))))</f>
        <v/>
      </c>
      <c r="R78" s="123">
        <f>IF(OR($C78="",$B$2="",$D$2=0),0,IF(R$3&lt;0,0,N(INDEX('CURVA PREVISION'!$A$1:$KZ$3000,$C78,11+3*MIN(R$3,$D$2-1)))))</f>
        <v/>
      </c>
      <c r="S78" s="123">
        <f>IF(OR($C78="",$B$2="",$D$2=0),0,IF(S$3&lt;0,0,N(INDEX('CURVA PREVISION'!$A$1:$KZ$3000,$C78,11+3*MIN(S$3,$D$2-1)))))</f>
        <v/>
      </c>
      <c r="T78" s="123">
        <f>IF(OR($C78="",$B$2="",$D$2=0),0,IF(T$3&lt;0,0,N(INDEX('CURVA PREVISION'!$A$1:$KZ$3000,$C78,11+3*MIN(T$3,$D$2-1)))))</f>
        <v/>
      </c>
      <c r="U78" s="123">
        <f>IF(OR($C78="",$B$2="",$D$2=0),0,IF(U$3&lt;0,0,N(INDEX('CURVA PREVISION'!$A$1:$KZ$3000,$C78,11+3*MIN(U$3,$D$2-1)))))</f>
        <v/>
      </c>
      <c r="V78" s="123">
        <f>IF(OR($C78="",$B$2="",$D$2=0),0,IF(V$3&lt;0,0,N(INDEX('CURVA PREVISION'!$A$1:$KZ$3000,$C78,11+3*MIN(V$3,$D$2-1)))))</f>
        <v/>
      </c>
      <c r="W78" s="123">
        <f>IF(OR($C78="",$B$2="",$D$2=0),0,IF(W$3&lt;0,0,N(INDEX('CURVA PREVISION'!$A$1:$KZ$3000,$C78,11+3*MIN(W$3,$D$2-1)))))</f>
        <v/>
      </c>
      <c r="X78" s="123">
        <f>IF(OR($C78="",$B$2="",$D$2=0),0,IF(X$3&lt;0,0,N(INDEX('CURVA PREVISION'!$A$1:$KZ$3000,$C78,11+3*MIN(X$3,$D$2-1)))))</f>
        <v/>
      </c>
      <c r="Y78" s="123">
        <f>IF(OR($C78="",$B$2="",$D$2=0),0,IF(Y$3&lt;0,0,N(INDEX('CURVA PREVISION'!$A$1:$KZ$3000,$C78,11+3*MIN(Y$3,$D$2-1)))))</f>
        <v/>
      </c>
      <c r="Z78" s="123">
        <f>IF(OR($C78="",$B$2="",$D$2=0),0,IF(Z$3&lt;0,0,N(INDEX('CURVA PREVISION'!$A$1:$KZ$3000,$C78,11+3*MIN(Z$3,$D$2-1)))))</f>
        <v/>
      </c>
      <c r="AA78" s="123">
        <f>IF(OR($C78="",$B$2="",$D$2=0),0,IF(AA$3&lt;0,0,N(INDEX('CURVA PREVISION'!$A$1:$KZ$3000,$C78,11+3*MIN(AA$3,$D$2-1)))))</f>
        <v/>
      </c>
      <c r="AB78" s="123">
        <f>IF(OR($C78="",$B$2="",$D$2=0),0,IF(AB$3&lt;0,0,N(INDEX('CURVA PREVISION'!$A$1:$KZ$3000,$C78,11+3*MIN(AB$3,$D$2-1)))))</f>
        <v/>
      </c>
      <c r="AC78" s="123">
        <f>IF(OR($C78="",$B$2="",$D$2=0),0,IF(AC$3&lt;0,0,N(INDEX('CURVA PREVISION'!$A$1:$KZ$3000,$C78,11+3*MIN(AC$3,$D$2-1)))))</f>
        <v/>
      </c>
      <c r="AD78" s="123">
        <f>IF(OR($C78="",$B$2="",$D$2=0),0,IF(AD$3&lt;0,0,N(INDEX('CURVA PREVISION'!$A$1:$KZ$3000,$C78,11+3*MIN(AD$3,$D$2-1)))))</f>
        <v/>
      </c>
      <c r="AE78" s="123">
        <f>IF(OR($C78="",$B$2="",$D$2=0),0,IF(AE$3&lt;0,0,N(INDEX('CURVA PREVISION'!$A$1:$KZ$3000,$C78,11+3*MIN(AE$3,$D$2-1)))))</f>
        <v/>
      </c>
      <c r="AF78" s="123">
        <f>IF(OR($C78="",$B$2="",$D$2=0),0,IF(AF$3&lt;0,0,N(INDEX('CURVA PREVISION'!$A$1:$KZ$3000,$C78,11+3*MIN(AF$3,$D$2-1)))))</f>
        <v/>
      </c>
      <c r="AG78" s="123">
        <f>IF(OR($C78="",$B$2="",$D$2=0),0,IF(AG$3&lt;0,0,N(INDEX('CURVA PREVISION'!$A$1:$KZ$3000,$C78,11+3*MIN(AG$3,$D$2-1)))))</f>
        <v/>
      </c>
      <c r="AH78" s="123">
        <f>IF(OR($C78="",$B$2="",$D$2=0),0,IF(AH$3&lt;0,0,N(INDEX('CURVA PREVISION'!$A$1:$KZ$3000,$C78,11+3*MIN(AH$3,$D$2-1)))))</f>
        <v/>
      </c>
      <c r="AI78" s="123">
        <f>IF(OR($C78="",$B$2="",$D$2=0),0,IF(AI$3&lt;0,0,N(INDEX('CURVA PREVISION'!$A$1:$KZ$3000,$C78,11+3*MIN(AI$3,$D$2-1)))))</f>
        <v/>
      </c>
      <c r="AJ78" s="123">
        <f>IF(OR($C78="",$B$2="",$D$2=0),0,IF(AJ$3&lt;0,0,N(INDEX('CURVA PREVISION'!$A$1:$KZ$3000,$C78,11+3*MIN(AJ$3,$D$2-1)))))</f>
        <v/>
      </c>
      <c r="AK78" s="123">
        <f>IF(OR($C78="",$B$2="",$D$2=0),0,IF(AK$3&lt;0,0,N(INDEX('CURVA PREVISION'!$A$1:$KZ$3000,$C78,11+3*MIN(AK$3,$D$2-1)))))</f>
        <v/>
      </c>
      <c r="AL78" s="123">
        <f>IF(OR($C78="",$B$2="",$D$2=0),0,IF(AL$3&lt;0,0,N(INDEX('CURVA PREVISION'!$A$1:$KZ$3000,$C78,11+3*MIN(AL$3,$D$2-1)))))</f>
        <v/>
      </c>
      <c r="AM78" s="123">
        <f>IF(OR($C78="",$B$2="",$D$2=0),0,IF(AM$3&lt;0,0,N(INDEX('CURVA PREVISION'!$A$1:$KZ$3000,$C78,11+3*MIN(AM$3,$D$2-1)))))</f>
        <v/>
      </c>
      <c r="AN78" s="123">
        <f>IF(OR($C78="",$B$2="",$D$2=0),0,IF(AN$3&lt;0,0,N(INDEX('CURVA PREVISION'!$A$1:$KZ$3000,$C78,11+3*MIN(AN$3,$D$2-1)))))</f>
        <v/>
      </c>
      <c r="AO78" s="123">
        <f>IF(OR($C78="",$B$2="",$D$2=0),0,IF(AO$3&lt;0,0,N(INDEX('CURVA PREVISION'!$A$1:$KZ$3000,$C78,11+3*MIN(AO$3,$D$2-1)))))</f>
        <v/>
      </c>
      <c r="AP78" s="123">
        <f>IF(OR($C78="",$B$2="",$D$2=0),0,IF(AP$3&lt;0,0,N(INDEX('CURVA PREVISION'!$A$1:$KZ$3000,$C78,11+3*MIN(AP$3,$D$2-1)))))</f>
        <v/>
      </c>
      <c r="AQ78" s="123">
        <f>IF(OR($C78="",$B$2="",$D$2=0),0,IF(AQ$3&lt;0,0,N(INDEX('CURVA PREVISION'!$A$1:$KZ$3000,$C78,11+3*MIN(AQ$3,$D$2-1)))))</f>
        <v/>
      </c>
      <c r="AR78" s="123">
        <f>IF(OR($C78="",$B$2="",$D$2=0),0,IF(AR$3&lt;0,0,N(INDEX('CURVA PREVISION'!$A$1:$KZ$3000,$C78,11+3*MIN(AR$3,$D$2-1)))))</f>
        <v/>
      </c>
      <c r="AS78" s="123">
        <f>IF(OR($C78="",$B$2="",$D$2=0),0,IF(AS$3&lt;0,0,N(INDEX('CURVA PREVISION'!$A$1:$KZ$3000,$C78,11+3*MIN(AS$3,$D$2-1)))))</f>
        <v/>
      </c>
      <c r="AT78" s="123">
        <f>IF(OR($C78="",$B$2="",$D$2=0),0,IF(AT$3&lt;0,0,N(INDEX('CURVA PREVISION'!$A$1:$KZ$3000,$C78,11+3*MIN(AT$3,$D$2-1)))))</f>
        <v/>
      </c>
      <c r="AU78" s="123">
        <f>IF(OR($C78="",$B$2="",$D$2=0),0,IF(AU$3&lt;0,0,N(INDEX('CURVA PREVISION'!$A$1:$KZ$3000,$C78,11+3*MIN(AU$3,$D$2-1)))))</f>
        <v/>
      </c>
      <c r="AV78" s="123">
        <f>IF(OR($C78="",$B$2="",$D$2=0),0,IF(AV$3&lt;0,0,N(INDEX('CURVA PREVISION'!$A$1:$KZ$3000,$C78,11+3*MIN(AV$3,$D$2-1)))))</f>
        <v/>
      </c>
      <c r="AW78" s="123">
        <f>IF(OR($C78="",$B$2="",$D$2=0),0,IF(AW$3&lt;0,0,N(INDEX('CURVA PREVISION'!$A$1:$KZ$3000,$C78,11+3*MIN(AW$3,$D$2-1)))))</f>
        <v/>
      </c>
      <c r="AX78" s="123">
        <f>IF(OR($C78="",$B$2="",$D$2=0),0,IF(AX$3&lt;0,0,N(INDEX('CURVA PREVISION'!$A$1:$KZ$3000,$C78,11+3*MIN(AX$3,$D$2-1)))))</f>
        <v/>
      </c>
      <c r="AY78" s="123">
        <f>IF(OR($C78="",$B$2="",$D$2=0),0,IF(AY$3&lt;0,0,N(INDEX('CURVA PREVISION'!$A$1:$KZ$3000,$C78,11+3*MIN(AY$3,$D$2-1)))))</f>
        <v/>
      </c>
      <c r="AZ78" s="123">
        <f>IF(OR($C78="",$B$2="",$D$2=0),0,IF(AZ$3&lt;0,0,N(INDEX('CURVA PREVISION'!$A$1:$KZ$3000,$C78,11+3*MIN(AZ$3,$D$2-1)))))</f>
        <v/>
      </c>
      <c r="BA78" s="123">
        <f>IF(OR($C78="",$B$2="",$D$2=0),0,IF(BA$3&lt;0,0,N(INDEX('CURVA PREVISION'!$A$1:$KZ$3000,$C78,11+3*MIN(BA$3,$D$2-1)))))</f>
        <v/>
      </c>
      <c r="BB78" s="123">
        <f>IF(OR($C78="",$B$2="",$D$2=0),0,IF(BB$3&lt;0,0,N(INDEX('CURVA PREVISION'!$A$1:$KZ$3000,$C78,11+3*MIN(BB$3,$D$2-1)))))</f>
        <v/>
      </c>
      <c r="BC78" s="123">
        <f>IF(OR($C78="",$B$2="",$D$2=0),0,IF(BC$3&lt;0,0,N(INDEX('CURVA PREVISION'!$A$1:$KZ$3000,$C78,11+3*MIN(BC$3,$D$2-1)))))</f>
        <v/>
      </c>
      <c r="BD78" s="123">
        <f>IF(OR($C78="",$B$2="",$D$2=0),0,IF(BD$3&lt;0,0,N(INDEX('CURVA PREVISION'!$A$1:$KZ$3000,$C78,11+3*MIN(BD$3,$D$2-1)))))</f>
        <v/>
      </c>
      <c r="BE78" s="123">
        <f>IF(OR($C78="",$B$2="",$D$2=0),0,IF(BE$3&lt;0,0,N(INDEX('CURVA PREVISION'!$A$1:$KZ$3000,$C78,11+3*MIN(BE$3,$D$2-1)))))</f>
        <v/>
      </c>
      <c r="BF78" s="123">
        <f>IF(OR($C78="",$B$2="",$D$2=0),0,IF(BF$3&lt;0,0,N(INDEX('CURVA PREVISION'!$A$1:$KZ$3000,$C78,11+3*MIN(BF$3,$D$2-1)))))</f>
        <v/>
      </c>
      <c r="BG78" s="123">
        <f>IF(OR($C78="",$B$2="",$D$2=0),0,IF(BG$3&lt;0,0,N(INDEX('CURVA PREVISION'!$A$1:$KZ$3000,$C78,11+3*MIN(BG$3,$D$2-1)))))</f>
        <v/>
      </c>
      <c r="BH78" s="123">
        <f>IF(OR($C78="",$B$2="",$D$2=0),0,IF(BH$3&lt;0,0,N(INDEX('CURVA PREVISION'!$A$1:$KZ$3000,$C78,11+3*MIN(BH$3,$D$2-1)))))</f>
        <v/>
      </c>
      <c r="BI78" s="123">
        <f>IF(OR($C78="",$B$2="",$D$2=0),0,IF(BI$3&lt;0,0,N(INDEX('CURVA PREVISION'!$A$1:$KZ$3000,$C78,11+3*MIN(BI$3,$D$2-1)))))</f>
        <v/>
      </c>
      <c r="BJ78" s="123">
        <f>IF(OR($C78="",$B$2="",$D$2=0),0,IF(BJ$3&lt;0,0,N(INDEX('CURVA PREVISION'!$A$1:$KZ$3000,$C78,11+3*MIN(BJ$3,$D$2-1)))))</f>
        <v/>
      </c>
      <c r="BK78" s="123">
        <f>IF(OR($C78="",$B$2="",$D$2=0),0,IF(BK$3&lt;0,0,N(INDEX('CURVA PREVISION'!$A$1:$KZ$3000,$C78,11+3*MIN(BK$3,$D$2-1)))))</f>
        <v/>
      </c>
      <c r="BL78" s="123">
        <f>IF(OR($C78="",$B$2="",$D$2=0),0,IF(BL$3&lt;0,0,N(INDEX('CURVA PREVISION'!$A$1:$KZ$3000,$C78,11+3*MIN(BL$3,$D$2-1)))))</f>
        <v/>
      </c>
      <c r="BM78" s="123">
        <f>IF(OR($C78="",$B$2="",$D$2=0),0,IF(BM$3&lt;0,0,N(INDEX('CURVA PREVISION'!$A$1:$KZ$3000,$C78,11+3*MIN(BM$3,$D$2-1)))))</f>
        <v/>
      </c>
      <c r="BN78" s="123">
        <f>IF(OR($C78="",$B$2="",$D$2=0),0,IF(BN$3&lt;0,0,N(INDEX('CURVA PREVISION'!$A$1:$KZ$3000,$C78,11+3*MIN(BN$3,$D$2-1)))))</f>
        <v/>
      </c>
      <c r="BO78" s="123">
        <f>IF(OR($C78="",$B$2="",$D$2=0),0,IF(BO$3&lt;0,0,N(INDEX('CURVA PREVISION'!$A$1:$KZ$3000,$C78,11+3*MIN(BO$3,$D$2-1)))))</f>
        <v/>
      </c>
      <c r="BP78" s="123">
        <f>IF(OR($C78="",$B$2="",$D$2=0),0,IF(BP$3&lt;0,0,N(INDEX('CURVA PREVISION'!$A$1:$KZ$3000,$C78,11+3*MIN(BP$3,$D$2-1)))))</f>
        <v/>
      </c>
      <c r="BQ78" s="123">
        <f>IF(OR($C78="",$B$2="",$D$2=0),0,IF(BQ$3&lt;0,0,N(INDEX('CURVA PREVISION'!$A$1:$KZ$3000,$C78,11+3*MIN(BQ$3,$D$2-1)))))</f>
        <v/>
      </c>
      <c r="BR78" s="123">
        <f>IF(OR($C78="",$B$2="",$D$2=0),0,IF(BR$3&lt;0,0,N(INDEX('CURVA PREVISION'!$A$1:$KZ$3000,$C78,11+3*MIN(BR$3,$D$2-1)))))</f>
        <v/>
      </c>
      <c r="BS78" s="123">
        <f>IF(OR($C78="",$B$2="",$D$2=0),0,IF(BS$3&lt;0,0,N(INDEX('CURVA PREVISION'!$A$1:$KZ$3000,$C78,11+3*MIN(BS$3,$D$2-1)))))</f>
        <v/>
      </c>
      <c r="BT78" s="123">
        <f>IF(OR($C78="",$B$2="",$D$2=0),0,IF(BT$3&lt;0,0,N(INDEX('CURVA PREVISION'!$A$1:$KZ$3000,$C78,11+3*MIN(BT$3,$D$2-1)))))</f>
        <v/>
      </c>
      <c r="BU78" s="123">
        <f>IF(OR($C78="",$B$2="",$D$2=0),0,IF(BU$3&lt;0,0,N(INDEX('CURVA PREVISION'!$A$1:$KZ$3000,$C78,11+3*MIN(BU$3,$D$2-1)))))</f>
        <v/>
      </c>
      <c r="BV78" s="123">
        <f>IF(OR($C78="",$B$2="",$D$2=0),0,IF(BV$3&lt;0,0,N(INDEX('CURVA PREVISION'!$A$1:$KZ$3000,$C78,11+3*MIN(BV$3,$D$2-1)))))</f>
        <v/>
      </c>
      <c r="BW78" s="123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70">
        <f>IFERROR(MATCH(A79,'CURVA PREVISION'!$B$1:$B$3000,0),"")</f>
        <v/>
      </c>
      <c r="D79" s="123">
        <f>IF(OR($C79="",$B$2="",$D$2=0),0,IF(D$3&lt;0,0,N(INDEX('CURVA PREVISION'!$A$1:$KZ$3000,$C79,11+3*MIN(D$3,$D$2-1)))))</f>
        <v/>
      </c>
      <c r="E79" s="123">
        <f>IF(OR($C79="",$B$2="",$D$2=0),0,IF(E$3&lt;0,0,N(INDEX('CURVA PREVISION'!$A$1:$KZ$3000,$C79,11+3*MIN(E$3,$D$2-1)))))</f>
        <v/>
      </c>
      <c r="F79" s="123">
        <f>IF(OR($C79="",$B$2="",$D$2=0),0,IF(F$3&lt;0,0,N(INDEX('CURVA PREVISION'!$A$1:$KZ$3000,$C79,11+3*MIN(F$3,$D$2-1)))))</f>
        <v/>
      </c>
      <c r="G79" s="123">
        <f>IF(OR($C79="",$B$2="",$D$2=0),0,IF(G$3&lt;0,0,N(INDEX('CURVA PREVISION'!$A$1:$KZ$3000,$C79,11+3*MIN(G$3,$D$2-1)))))</f>
        <v/>
      </c>
      <c r="H79" s="123">
        <f>IF(OR($C79="",$B$2="",$D$2=0),0,IF(H$3&lt;0,0,N(INDEX('CURVA PREVISION'!$A$1:$KZ$3000,$C79,11+3*MIN(H$3,$D$2-1)))))</f>
        <v/>
      </c>
      <c r="I79" s="123">
        <f>IF(OR($C79="",$B$2="",$D$2=0),0,IF(I$3&lt;0,0,N(INDEX('CURVA PREVISION'!$A$1:$KZ$3000,$C79,11+3*MIN(I$3,$D$2-1)))))</f>
        <v/>
      </c>
      <c r="J79" s="123">
        <f>IF(OR($C79="",$B$2="",$D$2=0),0,IF(J$3&lt;0,0,N(INDEX('CURVA PREVISION'!$A$1:$KZ$3000,$C79,11+3*MIN(J$3,$D$2-1)))))</f>
        <v/>
      </c>
      <c r="K79" s="123">
        <f>IF(OR($C79="",$B$2="",$D$2=0),0,IF(K$3&lt;0,0,N(INDEX('CURVA PREVISION'!$A$1:$KZ$3000,$C79,11+3*MIN(K$3,$D$2-1)))))</f>
        <v/>
      </c>
      <c r="L79" s="123">
        <f>IF(OR($C79="",$B$2="",$D$2=0),0,IF(L$3&lt;0,0,N(INDEX('CURVA PREVISION'!$A$1:$KZ$3000,$C79,11+3*MIN(L$3,$D$2-1)))))</f>
        <v/>
      </c>
      <c r="M79" s="123">
        <f>IF(OR($C79="",$B$2="",$D$2=0),0,IF(M$3&lt;0,0,N(INDEX('CURVA PREVISION'!$A$1:$KZ$3000,$C79,11+3*MIN(M$3,$D$2-1)))))</f>
        <v/>
      </c>
      <c r="N79" s="123">
        <f>IF(OR($C79="",$B$2="",$D$2=0),0,IF(N$3&lt;0,0,N(INDEX('CURVA PREVISION'!$A$1:$KZ$3000,$C79,11+3*MIN(N$3,$D$2-1)))))</f>
        <v/>
      </c>
      <c r="O79" s="123">
        <f>IF(OR($C79="",$B$2="",$D$2=0),0,IF(O$3&lt;0,0,N(INDEX('CURVA PREVISION'!$A$1:$KZ$3000,$C79,11+3*MIN(O$3,$D$2-1)))))</f>
        <v/>
      </c>
      <c r="P79" s="123">
        <f>IF(OR($C79="",$B$2="",$D$2=0),0,IF(P$3&lt;0,0,N(INDEX('CURVA PREVISION'!$A$1:$KZ$3000,$C79,11+3*MIN(P$3,$D$2-1)))))</f>
        <v/>
      </c>
      <c r="Q79" s="123">
        <f>IF(OR($C79="",$B$2="",$D$2=0),0,IF(Q$3&lt;0,0,N(INDEX('CURVA PREVISION'!$A$1:$KZ$3000,$C79,11+3*MIN(Q$3,$D$2-1)))))</f>
        <v/>
      </c>
      <c r="R79" s="123">
        <f>IF(OR($C79="",$B$2="",$D$2=0),0,IF(R$3&lt;0,0,N(INDEX('CURVA PREVISION'!$A$1:$KZ$3000,$C79,11+3*MIN(R$3,$D$2-1)))))</f>
        <v/>
      </c>
      <c r="S79" s="123">
        <f>IF(OR($C79="",$B$2="",$D$2=0),0,IF(S$3&lt;0,0,N(INDEX('CURVA PREVISION'!$A$1:$KZ$3000,$C79,11+3*MIN(S$3,$D$2-1)))))</f>
        <v/>
      </c>
      <c r="T79" s="123">
        <f>IF(OR($C79="",$B$2="",$D$2=0),0,IF(T$3&lt;0,0,N(INDEX('CURVA PREVISION'!$A$1:$KZ$3000,$C79,11+3*MIN(T$3,$D$2-1)))))</f>
        <v/>
      </c>
      <c r="U79" s="123">
        <f>IF(OR($C79="",$B$2="",$D$2=0),0,IF(U$3&lt;0,0,N(INDEX('CURVA PREVISION'!$A$1:$KZ$3000,$C79,11+3*MIN(U$3,$D$2-1)))))</f>
        <v/>
      </c>
      <c r="V79" s="123">
        <f>IF(OR($C79="",$B$2="",$D$2=0),0,IF(V$3&lt;0,0,N(INDEX('CURVA PREVISION'!$A$1:$KZ$3000,$C79,11+3*MIN(V$3,$D$2-1)))))</f>
        <v/>
      </c>
      <c r="W79" s="123">
        <f>IF(OR($C79="",$B$2="",$D$2=0),0,IF(W$3&lt;0,0,N(INDEX('CURVA PREVISION'!$A$1:$KZ$3000,$C79,11+3*MIN(W$3,$D$2-1)))))</f>
        <v/>
      </c>
      <c r="X79" s="123">
        <f>IF(OR($C79="",$B$2="",$D$2=0),0,IF(X$3&lt;0,0,N(INDEX('CURVA PREVISION'!$A$1:$KZ$3000,$C79,11+3*MIN(X$3,$D$2-1)))))</f>
        <v/>
      </c>
      <c r="Y79" s="123">
        <f>IF(OR($C79="",$B$2="",$D$2=0),0,IF(Y$3&lt;0,0,N(INDEX('CURVA PREVISION'!$A$1:$KZ$3000,$C79,11+3*MIN(Y$3,$D$2-1)))))</f>
        <v/>
      </c>
      <c r="Z79" s="123">
        <f>IF(OR($C79="",$B$2="",$D$2=0),0,IF(Z$3&lt;0,0,N(INDEX('CURVA PREVISION'!$A$1:$KZ$3000,$C79,11+3*MIN(Z$3,$D$2-1)))))</f>
        <v/>
      </c>
      <c r="AA79" s="123">
        <f>IF(OR($C79="",$B$2="",$D$2=0),0,IF(AA$3&lt;0,0,N(INDEX('CURVA PREVISION'!$A$1:$KZ$3000,$C79,11+3*MIN(AA$3,$D$2-1)))))</f>
        <v/>
      </c>
      <c r="AB79" s="123">
        <f>IF(OR($C79="",$B$2="",$D$2=0),0,IF(AB$3&lt;0,0,N(INDEX('CURVA PREVISION'!$A$1:$KZ$3000,$C79,11+3*MIN(AB$3,$D$2-1)))))</f>
        <v/>
      </c>
      <c r="AC79" s="123">
        <f>IF(OR($C79="",$B$2="",$D$2=0),0,IF(AC$3&lt;0,0,N(INDEX('CURVA PREVISION'!$A$1:$KZ$3000,$C79,11+3*MIN(AC$3,$D$2-1)))))</f>
        <v/>
      </c>
      <c r="AD79" s="123">
        <f>IF(OR($C79="",$B$2="",$D$2=0),0,IF(AD$3&lt;0,0,N(INDEX('CURVA PREVISION'!$A$1:$KZ$3000,$C79,11+3*MIN(AD$3,$D$2-1)))))</f>
        <v/>
      </c>
      <c r="AE79" s="123">
        <f>IF(OR($C79="",$B$2="",$D$2=0),0,IF(AE$3&lt;0,0,N(INDEX('CURVA PREVISION'!$A$1:$KZ$3000,$C79,11+3*MIN(AE$3,$D$2-1)))))</f>
        <v/>
      </c>
      <c r="AF79" s="123">
        <f>IF(OR($C79="",$B$2="",$D$2=0),0,IF(AF$3&lt;0,0,N(INDEX('CURVA PREVISION'!$A$1:$KZ$3000,$C79,11+3*MIN(AF$3,$D$2-1)))))</f>
        <v/>
      </c>
      <c r="AG79" s="123">
        <f>IF(OR($C79="",$B$2="",$D$2=0),0,IF(AG$3&lt;0,0,N(INDEX('CURVA PREVISION'!$A$1:$KZ$3000,$C79,11+3*MIN(AG$3,$D$2-1)))))</f>
        <v/>
      </c>
      <c r="AH79" s="123">
        <f>IF(OR($C79="",$B$2="",$D$2=0),0,IF(AH$3&lt;0,0,N(INDEX('CURVA PREVISION'!$A$1:$KZ$3000,$C79,11+3*MIN(AH$3,$D$2-1)))))</f>
        <v/>
      </c>
      <c r="AI79" s="123">
        <f>IF(OR($C79="",$B$2="",$D$2=0),0,IF(AI$3&lt;0,0,N(INDEX('CURVA PREVISION'!$A$1:$KZ$3000,$C79,11+3*MIN(AI$3,$D$2-1)))))</f>
        <v/>
      </c>
      <c r="AJ79" s="123">
        <f>IF(OR($C79="",$B$2="",$D$2=0),0,IF(AJ$3&lt;0,0,N(INDEX('CURVA PREVISION'!$A$1:$KZ$3000,$C79,11+3*MIN(AJ$3,$D$2-1)))))</f>
        <v/>
      </c>
      <c r="AK79" s="123">
        <f>IF(OR($C79="",$B$2="",$D$2=0),0,IF(AK$3&lt;0,0,N(INDEX('CURVA PREVISION'!$A$1:$KZ$3000,$C79,11+3*MIN(AK$3,$D$2-1)))))</f>
        <v/>
      </c>
      <c r="AL79" s="123">
        <f>IF(OR($C79="",$B$2="",$D$2=0),0,IF(AL$3&lt;0,0,N(INDEX('CURVA PREVISION'!$A$1:$KZ$3000,$C79,11+3*MIN(AL$3,$D$2-1)))))</f>
        <v/>
      </c>
      <c r="AM79" s="123">
        <f>IF(OR($C79="",$B$2="",$D$2=0),0,IF(AM$3&lt;0,0,N(INDEX('CURVA PREVISION'!$A$1:$KZ$3000,$C79,11+3*MIN(AM$3,$D$2-1)))))</f>
        <v/>
      </c>
      <c r="AN79" s="123">
        <f>IF(OR($C79="",$B$2="",$D$2=0),0,IF(AN$3&lt;0,0,N(INDEX('CURVA PREVISION'!$A$1:$KZ$3000,$C79,11+3*MIN(AN$3,$D$2-1)))))</f>
        <v/>
      </c>
      <c r="AO79" s="123">
        <f>IF(OR($C79="",$B$2="",$D$2=0),0,IF(AO$3&lt;0,0,N(INDEX('CURVA PREVISION'!$A$1:$KZ$3000,$C79,11+3*MIN(AO$3,$D$2-1)))))</f>
        <v/>
      </c>
      <c r="AP79" s="123">
        <f>IF(OR($C79="",$B$2="",$D$2=0),0,IF(AP$3&lt;0,0,N(INDEX('CURVA PREVISION'!$A$1:$KZ$3000,$C79,11+3*MIN(AP$3,$D$2-1)))))</f>
        <v/>
      </c>
      <c r="AQ79" s="123">
        <f>IF(OR($C79="",$B$2="",$D$2=0),0,IF(AQ$3&lt;0,0,N(INDEX('CURVA PREVISION'!$A$1:$KZ$3000,$C79,11+3*MIN(AQ$3,$D$2-1)))))</f>
        <v/>
      </c>
      <c r="AR79" s="123">
        <f>IF(OR($C79="",$B$2="",$D$2=0),0,IF(AR$3&lt;0,0,N(INDEX('CURVA PREVISION'!$A$1:$KZ$3000,$C79,11+3*MIN(AR$3,$D$2-1)))))</f>
        <v/>
      </c>
      <c r="AS79" s="123">
        <f>IF(OR($C79="",$B$2="",$D$2=0),0,IF(AS$3&lt;0,0,N(INDEX('CURVA PREVISION'!$A$1:$KZ$3000,$C79,11+3*MIN(AS$3,$D$2-1)))))</f>
        <v/>
      </c>
      <c r="AT79" s="123">
        <f>IF(OR($C79="",$B$2="",$D$2=0),0,IF(AT$3&lt;0,0,N(INDEX('CURVA PREVISION'!$A$1:$KZ$3000,$C79,11+3*MIN(AT$3,$D$2-1)))))</f>
        <v/>
      </c>
      <c r="AU79" s="123">
        <f>IF(OR($C79="",$B$2="",$D$2=0),0,IF(AU$3&lt;0,0,N(INDEX('CURVA PREVISION'!$A$1:$KZ$3000,$C79,11+3*MIN(AU$3,$D$2-1)))))</f>
        <v/>
      </c>
      <c r="AV79" s="123">
        <f>IF(OR($C79="",$B$2="",$D$2=0),0,IF(AV$3&lt;0,0,N(INDEX('CURVA PREVISION'!$A$1:$KZ$3000,$C79,11+3*MIN(AV$3,$D$2-1)))))</f>
        <v/>
      </c>
      <c r="AW79" s="123">
        <f>IF(OR($C79="",$B$2="",$D$2=0),0,IF(AW$3&lt;0,0,N(INDEX('CURVA PREVISION'!$A$1:$KZ$3000,$C79,11+3*MIN(AW$3,$D$2-1)))))</f>
        <v/>
      </c>
      <c r="AX79" s="123">
        <f>IF(OR($C79="",$B$2="",$D$2=0),0,IF(AX$3&lt;0,0,N(INDEX('CURVA PREVISION'!$A$1:$KZ$3000,$C79,11+3*MIN(AX$3,$D$2-1)))))</f>
        <v/>
      </c>
      <c r="AY79" s="123">
        <f>IF(OR($C79="",$B$2="",$D$2=0),0,IF(AY$3&lt;0,0,N(INDEX('CURVA PREVISION'!$A$1:$KZ$3000,$C79,11+3*MIN(AY$3,$D$2-1)))))</f>
        <v/>
      </c>
      <c r="AZ79" s="123">
        <f>IF(OR($C79="",$B$2="",$D$2=0),0,IF(AZ$3&lt;0,0,N(INDEX('CURVA PREVISION'!$A$1:$KZ$3000,$C79,11+3*MIN(AZ$3,$D$2-1)))))</f>
        <v/>
      </c>
      <c r="BA79" s="123">
        <f>IF(OR($C79="",$B$2="",$D$2=0),0,IF(BA$3&lt;0,0,N(INDEX('CURVA PREVISION'!$A$1:$KZ$3000,$C79,11+3*MIN(BA$3,$D$2-1)))))</f>
        <v/>
      </c>
      <c r="BB79" s="123">
        <f>IF(OR($C79="",$B$2="",$D$2=0),0,IF(BB$3&lt;0,0,N(INDEX('CURVA PREVISION'!$A$1:$KZ$3000,$C79,11+3*MIN(BB$3,$D$2-1)))))</f>
        <v/>
      </c>
      <c r="BC79" s="123">
        <f>IF(OR($C79="",$B$2="",$D$2=0),0,IF(BC$3&lt;0,0,N(INDEX('CURVA PREVISION'!$A$1:$KZ$3000,$C79,11+3*MIN(BC$3,$D$2-1)))))</f>
        <v/>
      </c>
      <c r="BD79" s="123">
        <f>IF(OR($C79="",$B$2="",$D$2=0),0,IF(BD$3&lt;0,0,N(INDEX('CURVA PREVISION'!$A$1:$KZ$3000,$C79,11+3*MIN(BD$3,$D$2-1)))))</f>
        <v/>
      </c>
      <c r="BE79" s="123">
        <f>IF(OR($C79="",$B$2="",$D$2=0),0,IF(BE$3&lt;0,0,N(INDEX('CURVA PREVISION'!$A$1:$KZ$3000,$C79,11+3*MIN(BE$3,$D$2-1)))))</f>
        <v/>
      </c>
      <c r="BF79" s="123">
        <f>IF(OR($C79="",$B$2="",$D$2=0),0,IF(BF$3&lt;0,0,N(INDEX('CURVA PREVISION'!$A$1:$KZ$3000,$C79,11+3*MIN(BF$3,$D$2-1)))))</f>
        <v/>
      </c>
      <c r="BG79" s="123">
        <f>IF(OR($C79="",$B$2="",$D$2=0),0,IF(BG$3&lt;0,0,N(INDEX('CURVA PREVISION'!$A$1:$KZ$3000,$C79,11+3*MIN(BG$3,$D$2-1)))))</f>
        <v/>
      </c>
      <c r="BH79" s="123">
        <f>IF(OR($C79="",$B$2="",$D$2=0),0,IF(BH$3&lt;0,0,N(INDEX('CURVA PREVISION'!$A$1:$KZ$3000,$C79,11+3*MIN(BH$3,$D$2-1)))))</f>
        <v/>
      </c>
      <c r="BI79" s="123">
        <f>IF(OR($C79="",$B$2="",$D$2=0),0,IF(BI$3&lt;0,0,N(INDEX('CURVA PREVISION'!$A$1:$KZ$3000,$C79,11+3*MIN(BI$3,$D$2-1)))))</f>
        <v/>
      </c>
      <c r="BJ79" s="123">
        <f>IF(OR($C79="",$B$2="",$D$2=0),0,IF(BJ$3&lt;0,0,N(INDEX('CURVA PREVISION'!$A$1:$KZ$3000,$C79,11+3*MIN(BJ$3,$D$2-1)))))</f>
        <v/>
      </c>
      <c r="BK79" s="123">
        <f>IF(OR($C79="",$B$2="",$D$2=0),0,IF(BK$3&lt;0,0,N(INDEX('CURVA PREVISION'!$A$1:$KZ$3000,$C79,11+3*MIN(BK$3,$D$2-1)))))</f>
        <v/>
      </c>
      <c r="BL79" s="123">
        <f>IF(OR($C79="",$B$2="",$D$2=0),0,IF(BL$3&lt;0,0,N(INDEX('CURVA PREVISION'!$A$1:$KZ$3000,$C79,11+3*MIN(BL$3,$D$2-1)))))</f>
        <v/>
      </c>
      <c r="BM79" s="123">
        <f>IF(OR($C79="",$B$2="",$D$2=0),0,IF(BM$3&lt;0,0,N(INDEX('CURVA PREVISION'!$A$1:$KZ$3000,$C79,11+3*MIN(BM$3,$D$2-1)))))</f>
        <v/>
      </c>
      <c r="BN79" s="123">
        <f>IF(OR($C79="",$B$2="",$D$2=0),0,IF(BN$3&lt;0,0,N(INDEX('CURVA PREVISION'!$A$1:$KZ$3000,$C79,11+3*MIN(BN$3,$D$2-1)))))</f>
        <v/>
      </c>
      <c r="BO79" s="123">
        <f>IF(OR($C79="",$B$2="",$D$2=0),0,IF(BO$3&lt;0,0,N(INDEX('CURVA PREVISION'!$A$1:$KZ$3000,$C79,11+3*MIN(BO$3,$D$2-1)))))</f>
        <v/>
      </c>
      <c r="BP79" s="123">
        <f>IF(OR($C79="",$B$2="",$D$2=0),0,IF(BP$3&lt;0,0,N(INDEX('CURVA PREVISION'!$A$1:$KZ$3000,$C79,11+3*MIN(BP$3,$D$2-1)))))</f>
        <v/>
      </c>
      <c r="BQ79" s="123">
        <f>IF(OR($C79="",$B$2="",$D$2=0),0,IF(BQ$3&lt;0,0,N(INDEX('CURVA PREVISION'!$A$1:$KZ$3000,$C79,11+3*MIN(BQ$3,$D$2-1)))))</f>
        <v/>
      </c>
      <c r="BR79" s="123">
        <f>IF(OR($C79="",$B$2="",$D$2=0),0,IF(BR$3&lt;0,0,N(INDEX('CURVA PREVISION'!$A$1:$KZ$3000,$C79,11+3*MIN(BR$3,$D$2-1)))))</f>
        <v/>
      </c>
      <c r="BS79" s="123">
        <f>IF(OR($C79="",$B$2="",$D$2=0),0,IF(BS$3&lt;0,0,N(INDEX('CURVA PREVISION'!$A$1:$KZ$3000,$C79,11+3*MIN(BS$3,$D$2-1)))))</f>
        <v/>
      </c>
      <c r="BT79" s="123">
        <f>IF(OR($C79="",$B$2="",$D$2=0),0,IF(BT$3&lt;0,0,N(INDEX('CURVA PREVISION'!$A$1:$KZ$3000,$C79,11+3*MIN(BT$3,$D$2-1)))))</f>
        <v/>
      </c>
      <c r="BU79" s="123">
        <f>IF(OR($C79="",$B$2="",$D$2=0),0,IF(BU$3&lt;0,0,N(INDEX('CURVA PREVISION'!$A$1:$KZ$3000,$C79,11+3*MIN(BU$3,$D$2-1)))))</f>
        <v/>
      </c>
      <c r="BV79" s="123">
        <f>IF(OR($C79="",$B$2="",$D$2=0),0,IF(BV$3&lt;0,0,N(INDEX('CURVA PREVISION'!$A$1:$KZ$3000,$C79,11+3*MIN(BV$3,$D$2-1)))))</f>
        <v/>
      </c>
      <c r="BW79" s="123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70">
        <f>IFERROR(MATCH(A80,'CURVA PREVISION'!$B$1:$B$3000,0),"")</f>
        <v/>
      </c>
      <c r="D80" s="123">
        <f>IF(OR($C80="",$B$2="",$D$2=0),0,IF(D$3&lt;0,0,N(INDEX('CURVA PREVISION'!$A$1:$KZ$3000,$C80,11+3*MIN(D$3,$D$2-1)))))</f>
        <v/>
      </c>
      <c r="E80" s="123">
        <f>IF(OR($C80="",$B$2="",$D$2=0),0,IF(E$3&lt;0,0,N(INDEX('CURVA PREVISION'!$A$1:$KZ$3000,$C80,11+3*MIN(E$3,$D$2-1)))))</f>
        <v/>
      </c>
      <c r="F80" s="123">
        <f>IF(OR($C80="",$B$2="",$D$2=0),0,IF(F$3&lt;0,0,N(INDEX('CURVA PREVISION'!$A$1:$KZ$3000,$C80,11+3*MIN(F$3,$D$2-1)))))</f>
        <v/>
      </c>
      <c r="G80" s="123">
        <f>IF(OR($C80="",$B$2="",$D$2=0),0,IF(G$3&lt;0,0,N(INDEX('CURVA PREVISION'!$A$1:$KZ$3000,$C80,11+3*MIN(G$3,$D$2-1)))))</f>
        <v/>
      </c>
      <c r="H80" s="123">
        <f>IF(OR($C80="",$B$2="",$D$2=0),0,IF(H$3&lt;0,0,N(INDEX('CURVA PREVISION'!$A$1:$KZ$3000,$C80,11+3*MIN(H$3,$D$2-1)))))</f>
        <v/>
      </c>
      <c r="I80" s="123">
        <f>IF(OR($C80="",$B$2="",$D$2=0),0,IF(I$3&lt;0,0,N(INDEX('CURVA PREVISION'!$A$1:$KZ$3000,$C80,11+3*MIN(I$3,$D$2-1)))))</f>
        <v/>
      </c>
      <c r="J80" s="123">
        <f>IF(OR($C80="",$B$2="",$D$2=0),0,IF(J$3&lt;0,0,N(INDEX('CURVA PREVISION'!$A$1:$KZ$3000,$C80,11+3*MIN(J$3,$D$2-1)))))</f>
        <v/>
      </c>
      <c r="K80" s="123">
        <f>IF(OR($C80="",$B$2="",$D$2=0),0,IF(K$3&lt;0,0,N(INDEX('CURVA PREVISION'!$A$1:$KZ$3000,$C80,11+3*MIN(K$3,$D$2-1)))))</f>
        <v/>
      </c>
      <c r="L80" s="123">
        <f>IF(OR($C80="",$B$2="",$D$2=0),0,IF(L$3&lt;0,0,N(INDEX('CURVA PREVISION'!$A$1:$KZ$3000,$C80,11+3*MIN(L$3,$D$2-1)))))</f>
        <v/>
      </c>
      <c r="M80" s="123">
        <f>IF(OR($C80="",$B$2="",$D$2=0),0,IF(M$3&lt;0,0,N(INDEX('CURVA PREVISION'!$A$1:$KZ$3000,$C80,11+3*MIN(M$3,$D$2-1)))))</f>
        <v/>
      </c>
      <c r="N80" s="123">
        <f>IF(OR($C80="",$B$2="",$D$2=0),0,IF(N$3&lt;0,0,N(INDEX('CURVA PREVISION'!$A$1:$KZ$3000,$C80,11+3*MIN(N$3,$D$2-1)))))</f>
        <v/>
      </c>
      <c r="O80" s="123">
        <f>IF(OR($C80="",$B$2="",$D$2=0),0,IF(O$3&lt;0,0,N(INDEX('CURVA PREVISION'!$A$1:$KZ$3000,$C80,11+3*MIN(O$3,$D$2-1)))))</f>
        <v/>
      </c>
      <c r="P80" s="123">
        <f>IF(OR($C80="",$B$2="",$D$2=0),0,IF(P$3&lt;0,0,N(INDEX('CURVA PREVISION'!$A$1:$KZ$3000,$C80,11+3*MIN(P$3,$D$2-1)))))</f>
        <v/>
      </c>
      <c r="Q80" s="123">
        <f>IF(OR($C80="",$B$2="",$D$2=0),0,IF(Q$3&lt;0,0,N(INDEX('CURVA PREVISION'!$A$1:$KZ$3000,$C80,11+3*MIN(Q$3,$D$2-1)))))</f>
        <v/>
      </c>
      <c r="R80" s="123">
        <f>IF(OR($C80="",$B$2="",$D$2=0),0,IF(R$3&lt;0,0,N(INDEX('CURVA PREVISION'!$A$1:$KZ$3000,$C80,11+3*MIN(R$3,$D$2-1)))))</f>
        <v/>
      </c>
      <c r="S80" s="123">
        <f>IF(OR($C80="",$B$2="",$D$2=0),0,IF(S$3&lt;0,0,N(INDEX('CURVA PREVISION'!$A$1:$KZ$3000,$C80,11+3*MIN(S$3,$D$2-1)))))</f>
        <v/>
      </c>
      <c r="T80" s="123">
        <f>IF(OR($C80="",$B$2="",$D$2=0),0,IF(T$3&lt;0,0,N(INDEX('CURVA PREVISION'!$A$1:$KZ$3000,$C80,11+3*MIN(T$3,$D$2-1)))))</f>
        <v/>
      </c>
      <c r="U80" s="123">
        <f>IF(OR($C80="",$B$2="",$D$2=0),0,IF(U$3&lt;0,0,N(INDEX('CURVA PREVISION'!$A$1:$KZ$3000,$C80,11+3*MIN(U$3,$D$2-1)))))</f>
        <v/>
      </c>
      <c r="V80" s="123">
        <f>IF(OR($C80="",$B$2="",$D$2=0),0,IF(V$3&lt;0,0,N(INDEX('CURVA PREVISION'!$A$1:$KZ$3000,$C80,11+3*MIN(V$3,$D$2-1)))))</f>
        <v/>
      </c>
      <c r="W80" s="123">
        <f>IF(OR($C80="",$B$2="",$D$2=0),0,IF(W$3&lt;0,0,N(INDEX('CURVA PREVISION'!$A$1:$KZ$3000,$C80,11+3*MIN(W$3,$D$2-1)))))</f>
        <v/>
      </c>
      <c r="X80" s="123">
        <f>IF(OR($C80="",$B$2="",$D$2=0),0,IF(X$3&lt;0,0,N(INDEX('CURVA PREVISION'!$A$1:$KZ$3000,$C80,11+3*MIN(X$3,$D$2-1)))))</f>
        <v/>
      </c>
      <c r="Y80" s="123">
        <f>IF(OR($C80="",$B$2="",$D$2=0),0,IF(Y$3&lt;0,0,N(INDEX('CURVA PREVISION'!$A$1:$KZ$3000,$C80,11+3*MIN(Y$3,$D$2-1)))))</f>
        <v/>
      </c>
      <c r="Z80" s="123">
        <f>IF(OR($C80="",$B$2="",$D$2=0),0,IF(Z$3&lt;0,0,N(INDEX('CURVA PREVISION'!$A$1:$KZ$3000,$C80,11+3*MIN(Z$3,$D$2-1)))))</f>
        <v/>
      </c>
      <c r="AA80" s="123">
        <f>IF(OR($C80="",$B$2="",$D$2=0),0,IF(AA$3&lt;0,0,N(INDEX('CURVA PREVISION'!$A$1:$KZ$3000,$C80,11+3*MIN(AA$3,$D$2-1)))))</f>
        <v/>
      </c>
      <c r="AB80" s="123">
        <f>IF(OR($C80="",$B$2="",$D$2=0),0,IF(AB$3&lt;0,0,N(INDEX('CURVA PREVISION'!$A$1:$KZ$3000,$C80,11+3*MIN(AB$3,$D$2-1)))))</f>
        <v/>
      </c>
      <c r="AC80" s="123">
        <f>IF(OR($C80="",$B$2="",$D$2=0),0,IF(AC$3&lt;0,0,N(INDEX('CURVA PREVISION'!$A$1:$KZ$3000,$C80,11+3*MIN(AC$3,$D$2-1)))))</f>
        <v/>
      </c>
      <c r="AD80" s="123">
        <f>IF(OR($C80="",$B$2="",$D$2=0),0,IF(AD$3&lt;0,0,N(INDEX('CURVA PREVISION'!$A$1:$KZ$3000,$C80,11+3*MIN(AD$3,$D$2-1)))))</f>
        <v/>
      </c>
      <c r="AE80" s="123">
        <f>IF(OR($C80="",$B$2="",$D$2=0),0,IF(AE$3&lt;0,0,N(INDEX('CURVA PREVISION'!$A$1:$KZ$3000,$C80,11+3*MIN(AE$3,$D$2-1)))))</f>
        <v/>
      </c>
      <c r="AF80" s="123">
        <f>IF(OR($C80="",$B$2="",$D$2=0),0,IF(AF$3&lt;0,0,N(INDEX('CURVA PREVISION'!$A$1:$KZ$3000,$C80,11+3*MIN(AF$3,$D$2-1)))))</f>
        <v/>
      </c>
      <c r="AG80" s="123">
        <f>IF(OR($C80="",$B$2="",$D$2=0),0,IF(AG$3&lt;0,0,N(INDEX('CURVA PREVISION'!$A$1:$KZ$3000,$C80,11+3*MIN(AG$3,$D$2-1)))))</f>
        <v/>
      </c>
      <c r="AH80" s="123">
        <f>IF(OR($C80="",$B$2="",$D$2=0),0,IF(AH$3&lt;0,0,N(INDEX('CURVA PREVISION'!$A$1:$KZ$3000,$C80,11+3*MIN(AH$3,$D$2-1)))))</f>
        <v/>
      </c>
      <c r="AI80" s="123">
        <f>IF(OR($C80="",$B$2="",$D$2=0),0,IF(AI$3&lt;0,0,N(INDEX('CURVA PREVISION'!$A$1:$KZ$3000,$C80,11+3*MIN(AI$3,$D$2-1)))))</f>
        <v/>
      </c>
      <c r="AJ80" s="123">
        <f>IF(OR($C80="",$B$2="",$D$2=0),0,IF(AJ$3&lt;0,0,N(INDEX('CURVA PREVISION'!$A$1:$KZ$3000,$C80,11+3*MIN(AJ$3,$D$2-1)))))</f>
        <v/>
      </c>
      <c r="AK80" s="123">
        <f>IF(OR($C80="",$B$2="",$D$2=0),0,IF(AK$3&lt;0,0,N(INDEX('CURVA PREVISION'!$A$1:$KZ$3000,$C80,11+3*MIN(AK$3,$D$2-1)))))</f>
        <v/>
      </c>
      <c r="AL80" s="123">
        <f>IF(OR($C80="",$B$2="",$D$2=0),0,IF(AL$3&lt;0,0,N(INDEX('CURVA PREVISION'!$A$1:$KZ$3000,$C80,11+3*MIN(AL$3,$D$2-1)))))</f>
        <v/>
      </c>
      <c r="AM80" s="123">
        <f>IF(OR($C80="",$B$2="",$D$2=0),0,IF(AM$3&lt;0,0,N(INDEX('CURVA PREVISION'!$A$1:$KZ$3000,$C80,11+3*MIN(AM$3,$D$2-1)))))</f>
        <v/>
      </c>
      <c r="AN80" s="123">
        <f>IF(OR($C80="",$B$2="",$D$2=0),0,IF(AN$3&lt;0,0,N(INDEX('CURVA PREVISION'!$A$1:$KZ$3000,$C80,11+3*MIN(AN$3,$D$2-1)))))</f>
        <v/>
      </c>
      <c r="AO80" s="123">
        <f>IF(OR($C80="",$B$2="",$D$2=0),0,IF(AO$3&lt;0,0,N(INDEX('CURVA PREVISION'!$A$1:$KZ$3000,$C80,11+3*MIN(AO$3,$D$2-1)))))</f>
        <v/>
      </c>
      <c r="AP80" s="123">
        <f>IF(OR($C80="",$B$2="",$D$2=0),0,IF(AP$3&lt;0,0,N(INDEX('CURVA PREVISION'!$A$1:$KZ$3000,$C80,11+3*MIN(AP$3,$D$2-1)))))</f>
        <v/>
      </c>
      <c r="AQ80" s="123">
        <f>IF(OR($C80="",$B$2="",$D$2=0),0,IF(AQ$3&lt;0,0,N(INDEX('CURVA PREVISION'!$A$1:$KZ$3000,$C80,11+3*MIN(AQ$3,$D$2-1)))))</f>
        <v/>
      </c>
      <c r="AR80" s="123">
        <f>IF(OR($C80="",$B$2="",$D$2=0),0,IF(AR$3&lt;0,0,N(INDEX('CURVA PREVISION'!$A$1:$KZ$3000,$C80,11+3*MIN(AR$3,$D$2-1)))))</f>
        <v/>
      </c>
      <c r="AS80" s="123">
        <f>IF(OR($C80="",$B$2="",$D$2=0),0,IF(AS$3&lt;0,0,N(INDEX('CURVA PREVISION'!$A$1:$KZ$3000,$C80,11+3*MIN(AS$3,$D$2-1)))))</f>
        <v/>
      </c>
      <c r="AT80" s="123">
        <f>IF(OR($C80="",$B$2="",$D$2=0),0,IF(AT$3&lt;0,0,N(INDEX('CURVA PREVISION'!$A$1:$KZ$3000,$C80,11+3*MIN(AT$3,$D$2-1)))))</f>
        <v/>
      </c>
      <c r="AU80" s="123">
        <f>IF(OR($C80="",$B$2="",$D$2=0),0,IF(AU$3&lt;0,0,N(INDEX('CURVA PREVISION'!$A$1:$KZ$3000,$C80,11+3*MIN(AU$3,$D$2-1)))))</f>
        <v/>
      </c>
      <c r="AV80" s="123">
        <f>IF(OR($C80="",$B$2="",$D$2=0),0,IF(AV$3&lt;0,0,N(INDEX('CURVA PREVISION'!$A$1:$KZ$3000,$C80,11+3*MIN(AV$3,$D$2-1)))))</f>
        <v/>
      </c>
      <c r="AW80" s="123">
        <f>IF(OR($C80="",$B$2="",$D$2=0),0,IF(AW$3&lt;0,0,N(INDEX('CURVA PREVISION'!$A$1:$KZ$3000,$C80,11+3*MIN(AW$3,$D$2-1)))))</f>
        <v/>
      </c>
      <c r="AX80" s="123">
        <f>IF(OR($C80="",$B$2="",$D$2=0),0,IF(AX$3&lt;0,0,N(INDEX('CURVA PREVISION'!$A$1:$KZ$3000,$C80,11+3*MIN(AX$3,$D$2-1)))))</f>
        <v/>
      </c>
      <c r="AY80" s="123">
        <f>IF(OR($C80="",$B$2="",$D$2=0),0,IF(AY$3&lt;0,0,N(INDEX('CURVA PREVISION'!$A$1:$KZ$3000,$C80,11+3*MIN(AY$3,$D$2-1)))))</f>
        <v/>
      </c>
      <c r="AZ80" s="123">
        <f>IF(OR($C80="",$B$2="",$D$2=0),0,IF(AZ$3&lt;0,0,N(INDEX('CURVA PREVISION'!$A$1:$KZ$3000,$C80,11+3*MIN(AZ$3,$D$2-1)))))</f>
        <v/>
      </c>
      <c r="BA80" s="123">
        <f>IF(OR($C80="",$B$2="",$D$2=0),0,IF(BA$3&lt;0,0,N(INDEX('CURVA PREVISION'!$A$1:$KZ$3000,$C80,11+3*MIN(BA$3,$D$2-1)))))</f>
        <v/>
      </c>
      <c r="BB80" s="123">
        <f>IF(OR($C80="",$B$2="",$D$2=0),0,IF(BB$3&lt;0,0,N(INDEX('CURVA PREVISION'!$A$1:$KZ$3000,$C80,11+3*MIN(BB$3,$D$2-1)))))</f>
        <v/>
      </c>
      <c r="BC80" s="123">
        <f>IF(OR($C80="",$B$2="",$D$2=0),0,IF(BC$3&lt;0,0,N(INDEX('CURVA PREVISION'!$A$1:$KZ$3000,$C80,11+3*MIN(BC$3,$D$2-1)))))</f>
        <v/>
      </c>
      <c r="BD80" s="123">
        <f>IF(OR($C80="",$B$2="",$D$2=0),0,IF(BD$3&lt;0,0,N(INDEX('CURVA PREVISION'!$A$1:$KZ$3000,$C80,11+3*MIN(BD$3,$D$2-1)))))</f>
        <v/>
      </c>
      <c r="BE80" s="123">
        <f>IF(OR($C80="",$B$2="",$D$2=0),0,IF(BE$3&lt;0,0,N(INDEX('CURVA PREVISION'!$A$1:$KZ$3000,$C80,11+3*MIN(BE$3,$D$2-1)))))</f>
        <v/>
      </c>
      <c r="BF80" s="123">
        <f>IF(OR($C80="",$B$2="",$D$2=0),0,IF(BF$3&lt;0,0,N(INDEX('CURVA PREVISION'!$A$1:$KZ$3000,$C80,11+3*MIN(BF$3,$D$2-1)))))</f>
        <v/>
      </c>
      <c r="BG80" s="123">
        <f>IF(OR($C80="",$B$2="",$D$2=0),0,IF(BG$3&lt;0,0,N(INDEX('CURVA PREVISION'!$A$1:$KZ$3000,$C80,11+3*MIN(BG$3,$D$2-1)))))</f>
        <v/>
      </c>
      <c r="BH80" s="123">
        <f>IF(OR($C80="",$B$2="",$D$2=0),0,IF(BH$3&lt;0,0,N(INDEX('CURVA PREVISION'!$A$1:$KZ$3000,$C80,11+3*MIN(BH$3,$D$2-1)))))</f>
        <v/>
      </c>
      <c r="BI80" s="123">
        <f>IF(OR($C80="",$B$2="",$D$2=0),0,IF(BI$3&lt;0,0,N(INDEX('CURVA PREVISION'!$A$1:$KZ$3000,$C80,11+3*MIN(BI$3,$D$2-1)))))</f>
        <v/>
      </c>
      <c r="BJ80" s="123">
        <f>IF(OR($C80="",$B$2="",$D$2=0),0,IF(BJ$3&lt;0,0,N(INDEX('CURVA PREVISION'!$A$1:$KZ$3000,$C80,11+3*MIN(BJ$3,$D$2-1)))))</f>
        <v/>
      </c>
      <c r="BK80" s="123">
        <f>IF(OR($C80="",$B$2="",$D$2=0),0,IF(BK$3&lt;0,0,N(INDEX('CURVA PREVISION'!$A$1:$KZ$3000,$C80,11+3*MIN(BK$3,$D$2-1)))))</f>
        <v/>
      </c>
      <c r="BL80" s="123">
        <f>IF(OR($C80="",$B$2="",$D$2=0),0,IF(BL$3&lt;0,0,N(INDEX('CURVA PREVISION'!$A$1:$KZ$3000,$C80,11+3*MIN(BL$3,$D$2-1)))))</f>
        <v/>
      </c>
      <c r="BM80" s="123">
        <f>IF(OR($C80="",$B$2="",$D$2=0),0,IF(BM$3&lt;0,0,N(INDEX('CURVA PREVISION'!$A$1:$KZ$3000,$C80,11+3*MIN(BM$3,$D$2-1)))))</f>
        <v/>
      </c>
      <c r="BN80" s="123">
        <f>IF(OR($C80="",$B$2="",$D$2=0),0,IF(BN$3&lt;0,0,N(INDEX('CURVA PREVISION'!$A$1:$KZ$3000,$C80,11+3*MIN(BN$3,$D$2-1)))))</f>
        <v/>
      </c>
      <c r="BO80" s="123">
        <f>IF(OR($C80="",$B$2="",$D$2=0),0,IF(BO$3&lt;0,0,N(INDEX('CURVA PREVISION'!$A$1:$KZ$3000,$C80,11+3*MIN(BO$3,$D$2-1)))))</f>
        <v/>
      </c>
      <c r="BP80" s="123">
        <f>IF(OR($C80="",$B$2="",$D$2=0),0,IF(BP$3&lt;0,0,N(INDEX('CURVA PREVISION'!$A$1:$KZ$3000,$C80,11+3*MIN(BP$3,$D$2-1)))))</f>
        <v/>
      </c>
      <c r="BQ80" s="123">
        <f>IF(OR($C80="",$B$2="",$D$2=0),0,IF(BQ$3&lt;0,0,N(INDEX('CURVA PREVISION'!$A$1:$KZ$3000,$C80,11+3*MIN(BQ$3,$D$2-1)))))</f>
        <v/>
      </c>
      <c r="BR80" s="123">
        <f>IF(OR($C80="",$B$2="",$D$2=0),0,IF(BR$3&lt;0,0,N(INDEX('CURVA PREVISION'!$A$1:$KZ$3000,$C80,11+3*MIN(BR$3,$D$2-1)))))</f>
        <v/>
      </c>
      <c r="BS80" s="123">
        <f>IF(OR($C80="",$B$2="",$D$2=0),0,IF(BS$3&lt;0,0,N(INDEX('CURVA PREVISION'!$A$1:$KZ$3000,$C80,11+3*MIN(BS$3,$D$2-1)))))</f>
        <v/>
      </c>
      <c r="BT80" s="123">
        <f>IF(OR($C80="",$B$2="",$D$2=0),0,IF(BT$3&lt;0,0,N(INDEX('CURVA PREVISION'!$A$1:$KZ$3000,$C80,11+3*MIN(BT$3,$D$2-1)))))</f>
        <v/>
      </c>
      <c r="BU80" s="123">
        <f>IF(OR($C80="",$B$2="",$D$2=0),0,IF(BU$3&lt;0,0,N(INDEX('CURVA PREVISION'!$A$1:$KZ$3000,$C80,11+3*MIN(BU$3,$D$2-1)))))</f>
        <v/>
      </c>
      <c r="BV80" s="123">
        <f>IF(OR($C80="",$B$2="",$D$2=0),0,IF(BV$3&lt;0,0,N(INDEX('CURVA PREVISION'!$A$1:$KZ$3000,$C80,11+3*MIN(BV$3,$D$2-1)))))</f>
        <v/>
      </c>
      <c r="BW80" s="123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70">
        <f>IFERROR(MATCH(A81,'CURVA PREVISION'!$B$1:$B$3000,0),"")</f>
        <v/>
      </c>
      <c r="D81" s="123">
        <f>IF(OR($C81="",$B$2="",$D$2=0),0,IF(D$3&lt;0,0,N(INDEX('CURVA PREVISION'!$A$1:$KZ$3000,$C81,11+3*MIN(D$3,$D$2-1)))))</f>
        <v/>
      </c>
      <c r="E81" s="123">
        <f>IF(OR($C81="",$B$2="",$D$2=0),0,IF(E$3&lt;0,0,N(INDEX('CURVA PREVISION'!$A$1:$KZ$3000,$C81,11+3*MIN(E$3,$D$2-1)))))</f>
        <v/>
      </c>
      <c r="F81" s="123">
        <f>IF(OR($C81="",$B$2="",$D$2=0),0,IF(F$3&lt;0,0,N(INDEX('CURVA PREVISION'!$A$1:$KZ$3000,$C81,11+3*MIN(F$3,$D$2-1)))))</f>
        <v/>
      </c>
      <c r="G81" s="123">
        <f>IF(OR($C81="",$B$2="",$D$2=0),0,IF(G$3&lt;0,0,N(INDEX('CURVA PREVISION'!$A$1:$KZ$3000,$C81,11+3*MIN(G$3,$D$2-1)))))</f>
        <v/>
      </c>
      <c r="H81" s="123">
        <f>IF(OR($C81="",$B$2="",$D$2=0),0,IF(H$3&lt;0,0,N(INDEX('CURVA PREVISION'!$A$1:$KZ$3000,$C81,11+3*MIN(H$3,$D$2-1)))))</f>
        <v/>
      </c>
      <c r="I81" s="123">
        <f>IF(OR($C81="",$B$2="",$D$2=0),0,IF(I$3&lt;0,0,N(INDEX('CURVA PREVISION'!$A$1:$KZ$3000,$C81,11+3*MIN(I$3,$D$2-1)))))</f>
        <v/>
      </c>
      <c r="J81" s="123">
        <f>IF(OR($C81="",$B$2="",$D$2=0),0,IF(J$3&lt;0,0,N(INDEX('CURVA PREVISION'!$A$1:$KZ$3000,$C81,11+3*MIN(J$3,$D$2-1)))))</f>
        <v/>
      </c>
      <c r="K81" s="123">
        <f>IF(OR($C81="",$B$2="",$D$2=0),0,IF(K$3&lt;0,0,N(INDEX('CURVA PREVISION'!$A$1:$KZ$3000,$C81,11+3*MIN(K$3,$D$2-1)))))</f>
        <v/>
      </c>
      <c r="L81" s="123">
        <f>IF(OR($C81="",$B$2="",$D$2=0),0,IF(L$3&lt;0,0,N(INDEX('CURVA PREVISION'!$A$1:$KZ$3000,$C81,11+3*MIN(L$3,$D$2-1)))))</f>
        <v/>
      </c>
      <c r="M81" s="123">
        <f>IF(OR($C81="",$B$2="",$D$2=0),0,IF(M$3&lt;0,0,N(INDEX('CURVA PREVISION'!$A$1:$KZ$3000,$C81,11+3*MIN(M$3,$D$2-1)))))</f>
        <v/>
      </c>
      <c r="N81" s="123">
        <f>IF(OR($C81="",$B$2="",$D$2=0),0,IF(N$3&lt;0,0,N(INDEX('CURVA PREVISION'!$A$1:$KZ$3000,$C81,11+3*MIN(N$3,$D$2-1)))))</f>
        <v/>
      </c>
      <c r="O81" s="123">
        <f>IF(OR($C81="",$B$2="",$D$2=0),0,IF(O$3&lt;0,0,N(INDEX('CURVA PREVISION'!$A$1:$KZ$3000,$C81,11+3*MIN(O$3,$D$2-1)))))</f>
        <v/>
      </c>
      <c r="P81" s="123">
        <f>IF(OR($C81="",$B$2="",$D$2=0),0,IF(P$3&lt;0,0,N(INDEX('CURVA PREVISION'!$A$1:$KZ$3000,$C81,11+3*MIN(P$3,$D$2-1)))))</f>
        <v/>
      </c>
      <c r="Q81" s="123">
        <f>IF(OR($C81="",$B$2="",$D$2=0),0,IF(Q$3&lt;0,0,N(INDEX('CURVA PREVISION'!$A$1:$KZ$3000,$C81,11+3*MIN(Q$3,$D$2-1)))))</f>
        <v/>
      </c>
      <c r="R81" s="123">
        <f>IF(OR($C81="",$B$2="",$D$2=0),0,IF(R$3&lt;0,0,N(INDEX('CURVA PREVISION'!$A$1:$KZ$3000,$C81,11+3*MIN(R$3,$D$2-1)))))</f>
        <v/>
      </c>
      <c r="S81" s="123">
        <f>IF(OR($C81="",$B$2="",$D$2=0),0,IF(S$3&lt;0,0,N(INDEX('CURVA PREVISION'!$A$1:$KZ$3000,$C81,11+3*MIN(S$3,$D$2-1)))))</f>
        <v/>
      </c>
      <c r="T81" s="123">
        <f>IF(OR($C81="",$B$2="",$D$2=0),0,IF(T$3&lt;0,0,N(INDEX('CURVA PREVISION'!$A$1:$KZ$3000,$C81,11+3*MIN(T$3,$D$2-1)))))</f>
        <v/>
      </c>
      <c r="U81" s="123">
        <f>IF(OR($C81="",$B$2="",$D$2=0),0,IF(U$3&lt;0,0,N(INDEX('CURVA PREVISION'!$A$1:$KZ$3000,$C81,11+3*MIN(U$3,$D$2-1)))))</f>
        <v/>
      </c>
      <c r="V81" s="123">
        <f>IF(OR($C81="",$B$2="",$D$2=0),0,IF(V$3&lt;0,0,N(INDEX('CURVA PREVISION'!$A$1:$KZ$3000,$C81,11+3*MIN(V$3,$D$2-1)))))</f>
        <v/>
      </c>
      <c r="W81" s="123">
        <f>IF(OR($C81="",$B$2="",$D$2=0),0,IF(W$3&lt;0,0,N(INDEX('CURVA PREVISION'!$A$1:$KZ$3000,$C81,11+3*MIN(W$3,$D$2-1)))))</f>
        <v/>
      </c>
      <c r="X81" s="123">
        <f>IF(OR($C81="",$B$2="",$D$2=0),0,IF(X$3&lt;0,0,N(INDEX('CURVA PREVISION'!$A$1:$KZ$3000,$C81,11+3*MIN(X$3,$D$2-1)))))</f>
        <v/>
      </c>
      <c r="Y81" s="123">
        <f>IF(OR($C81="",$B$2="",$D$2=0),0,IF(Y$3&lt;0,0,N(INDEX('CURVA PREVISION'!$A$1:$KZ$3000,$C81,11+3*MIN(Y$3,$D$2-1)))))</f>
        <v/>
      </c>
      <c r="Z81" s="123">
        <f>IF(OR($C81="",$B$2="",$D$2=0),0,IF(Z$3&lt;0,0,N(INDEX('CURVA PREVISION'!$A$1:$KZ$3000,$C81,11+3*MIN(Z$3,$D$2-1)))))</f>
        <v/>
      </c>
      <c r="AA81" s="123">
        <f>IF(OR($C81="",$B$2="",$D$2=0),0,IF(AA$3&lt;0,0,N(INDEX('CURVA PREVISION'!$A$1:$KZ$3000,$C81,11+3*MIN(AA$3,$D$2-1)))))</f>
        <v/>
      </c>
      <c r="AB81" s="123">
        <f>IF(OR($C81="",$B$2="",$D$2=0),0,IF(AB$3&lt;0,0,N(INDEX('CURVA PREVISION'!$A$1:$KZ$3000,$C81,11+3*MIN(AB$3,$D$2-1)))))</f>
        <v/>
      </c>
      <c r="AC81" s="123">
        <f>IF(OR($C81="",$B$2="",$D$2=0),0,IF(AC$3&lt;0,0,N(INDEX('CURVA PREVISION'!$A$1:$KZ$3000,$C81,11+3*MIN(AC$3,$D$2-1)))))</f>
        <v/>
      </c>
      <c r="AD81" s="123">
        <f>IF(OR($C81="",$B$2="",$D$2=0),0,IF(AD$3&lt;0,0,N(INDEX('CURVA PREVISION'!$A$1:$KZ$3000,$C81,11+3*MIN(AD$3,$D$2-1)))))</f>
        <v/>
      </c>
      <c r="AE81" s="123">
        <f>IF(OR($C81="",$B$2="",$D$2=0),0,IF(AE$3&lt;0,0,N(INDEX('CURVA PREVISION'!$A$1:$KZ$3000,$C81,11+3*MIN(AE$3,$D$2-1)))))</f>
        <v/>
      </c>
      <c r="AF81" s="123">
        <f>IF(OR($C81="",$B$2="",$D$2=0),0,IF(AF$3&lt;0,0,N(INDEX('CURVA PREVISION'!$A$1:$KZ$3000,$C81,11+3*MIN(AF$3,$D$2-1)))))</f>
        <v/>
      </c>
      <c r="AG81" s="123">
        <f>IF(OR($C81="",$B$2="",$D$2=0),0,IF(AG$3&lt;0,0,N(INDEX('CURVA PREVISION'!$A$1:$KZ$3000,$C81,11+3*MIN(AG$3,$D$2-1)))))</f>
        <v/>
      </c>
      <c r="AH81" s="123">
        <f>IF(OR($C81="",$B$2="",$D$2=0),0,IF(AH$3&lt;0,0,N(INDEX('CURVA PREVISION'!$A$1:$KZ$3000,$C81,11+3*MIN(AH$3,$D$2-1)))))</f>
        <v/>
      </c>
      <c r="AI81" s="123">
        <f>IF(OR($C81="",$B$2="",$D$2=0),0,IF(AI$3&lt;0,0,N(INDEX('CURVA PREVISION'!$A$1:$KZ$3000,$C81,11+3*MIN(AI$3,$D$2-1)))))</f>
        <v/>
      </c>
      <c r="AJ81" s="123">
        <f>IF(OR($C81="",$B$2="",$D$2=0),0,IF(AJ$3&lt;0,0,N(INDEX('CURVA PREVISION'!$A$1:$KZ$3000,$C81,11+3*MIN(AJ$3,$D$2-1)))))</f>
        <v/>
      </c>
      <c r="AK81" s="123">
        <f>IF(OR($C81="",$B$2="",$D$2=0),0,IF(AK$3&lt;0,0,N(INDEX('CURVA PREVISION'!$A$1:$KZ$3000,$C81,11+3*MIN(AK$3,$D$2-1)))))</f>
        <v/>
      </c>
      <c r="AL81" s="123">
        <f>IF(OR($C81="",$B$2="",$D$2=0),0,IF(AL$3&lt;0,0,N(INDEX('CURVA PREVISION'!$A$1:$KZ$3000,$C81,11+3*MIN(AL$3,$D$2-1)))))</f>
        <v/>
      </c>
      <c r="AM81" s="123">
        <f>IF(OR($C81="",$B$2="",$D$2=0),0,IF(AM$3&lt;0,0,N(INDEX('CURVA PREVISION'!$A$1:$KZ$3000,$C81,11+3*MIN(AM$3,$D$2-1)))))</f>
        <v/>
      </c>
      <c r="AN81" s="123">
        <f>IF(OR($C81="",$B$2="",$D$2=0),0,IF(AN$3&lt;0,0,N(INDEX('CURVA PREVISION'!$A$1:$KZ$3000,$C81,11+3*MIN(AN$3,$D$2-1)))))</f>
        <v/>
      </c>
      <c r="AO81" s="123">
        <f>IF(OR($C81="",$B$2="",$D$2=0),0,IF(AO$3&lt;0,0,N(INDEX('CURVA PREVISION'!$A$1:$KZ$3000,$C81,11+3*MIN(AO$3,$D$2-1)))))</f>
        <v/>
      </c>
      <c r="AP81" s="123">
        <f>IF(OR($C81="",$B$2="",$D$2=0),0,IF(AP$3&lt;0,0,N(INDEX('CURVA PREVISION'!$A$1:$KZ$3000,$C81,11+3*MIN(AP$3,$D$2-1)))))</f>
        <v/>
      </c>
      <c r="AQ81" s="123">
        <f>IF(OR($C81="",$B$2="",$D$2=0),0,IF(AQ$3&lt;0,0,N(INDEX('CURVA PREVISION'!$A$1:$KZ$3000,$C81,11+3*MIN(AQ$3,$D$2-1)))))</f>
        <v/>
      </c>
      <c r="AR81" s="123">
        <f>IF(OR($C81="",$B$2="",$D$2=0),0,IF(AR$3&lt;0,0,N(INDEX('CURVA PREVISION'!$A$1:$KZ$3000,$C81,11+3*MIN(AR$3,$D$2-1)))))</f>
        <v/>
      </c>
      <c r="AS81" s="123">
        <f>IF(OR($C81="",$B$2="",$D$2=0),0,IF(AS$3&lt;0,0,N(INDEX('CURVA PREVISION'!$A$1:$KZ$3000,$C81,11+3*MIN(AS$3,$D$2-1)))))</f>
        <v/>
      </c>
      <c r="AT81" s="123">
        <f>IF(OR($C81="",$B$2="",$D$2=0),0,IF(AT$3&lt;0,0,N(INDEX('CURVA PREVISION'!$A$1:$KZ$3000,$C81,11+3*MIN(AT$3,$D$2-1)))))</f>
        <v/>
      </c>
      <c r="AU81" s="123">
        <f>IF(OR($C81="",$B$2="",$D$2=0),0,IF(AU$3&lt;0,0,N(INDEX('CURVA PREVISION'!$A$1:$KZ$3000,$C81,11+3*MIN(AU$3,$D$2-1)))))</f>
        <v/>
      </c>
      <c r="AV81" s="123">
        <f>IF(OR($C81="",$B$2="",$D$2=0),0,IF(AV$3&lt;0,0,N(INDEX('CURVA PREVISION'!$A$1:$KZ$3000,$C81,11+3*MIN(AV$3,$D$2-1)))))</f>
        <v/>
      </c>
      <c r="AW81" s="123">
        <f>IF(OR($C81="",$B$2="",$D$2=0),0,IF(AW$3&lt;0,0,N(INDEX('CURVA PREVISION'!$A$1:$KZ$3000,$C81,11+3*MIN(AW$3,$D$2-1)))))</f>
        <v/>
      </c>
      <c r="AX81" s="123">
        <f>IF(OR($C81="",$B$2="",$D$2=0),0,IF(AX$3&lt;0,0,N(INDEX('CURVA PREVISION'!$A$1:$KZ$3000,$C81,11+3*MIN(AX$3,$D$2-1)))))</f>
        <v/>
      </c>
      <c r="AY81" s="123">
        <f>IF(OR($C81="",$B$2="",$D$2=0),0,IF(AY$3&lt;0,0,N(INDEX('CURVA PREVISION'!$A$1:$KZ$3000,$C81,11+3*MIN(AY$3,$D$2-1)))))</f>
        <v/>
      </c>
      <c r="AZ81" s="123">
        <f>IF(OR($C81="",$B$2="",$D$2=0),0,IF(AZ$3&lt;0,0,N(INDEX('CURVA PREVISION'!$A$1:$KZ$3000,$C81,11+3*MIN(AZ$3,$D$2-1)))))</f>
        <v/>
      </c>
      <c r="BA81" s="123">
        <f>IF(OR($C81="",$B$2="",$D$2=0),0,IF(BA$3&lt;0,0,N(INDEX('CURVA PREVISION'!$A$1:$KZ$3000,$C81,11+3*MIN(BA$3,$D$2-1)))))</f>
        <v/>
      </c>
      <c r="BB81" s="123">
        <f>IF(OR($C81="",$B$2="",$D$2=0),0,IF(BB$3&lt;0,0,N(INDEX('CURVA PREVISION'!$A$1:$KZ$3000,$C81,11+3*MIN(BB$3,$D$2-1)))))</f>
        <v/>
      </c>
      <c r="BC81" s="123">
        <f>IF(OR($C81="",$B$2="",$D$2=0),0,IF(BC$3&lt;0,0,N(INDEX('CURVA PREVISION'!$A$1:$KZ$3000,$C81,11+3*MIN(BC$3,$D$2-1)))))</f>
        <v/>
      </c>
      <c r="BD81" s="123">
        <f>IF(OR($C81="",$B$2="",$D$2=0),0,IF(BD$3&lt;0,0,N(INDEX('CURVA PREVISION'!$A$1:$KZ$3000,$C81,11+3*MIN(BD$3,$D$2-1)))))</f>
        <v/>
      </c>
      <c r="BE81" s="123">
        <f>IF(OR($C81="",$B$2="",$D$2=0),0,IF(BE$3&lt;0,0,N(INDEX('CURVA PREVISION'!$A$1:$KZ$3000,$C81,11+3*MIN(BE$3,$D$2-1)))))</f>
        <v/>
      </c>
      <c r="BF81" s="123">
        <f>IF(OR($C81="",$B$2="",$D$2=0),0,IF(BF$3&lt;0,0,N(INDEX('CURVA PREVISION'!$A$1:$KZ$3000,$C81,11+3*MIN(BF$3,$D$2-1)))))</f>
        <v/>
      </c>
      <c r="BG81" s="123">
        <f>IF(OR($C81="",$B$2="",$D$2=0),0,IF(BG$3&lt;0,0,N(INDEX('CURVA PREVISION'!$A$1:$KZ$3000,$C81,11+3*MIN(BG$3,$D$2-1)))))</f>
        <v/>
      </c>
      <c r="BH81" s="123">
        <f>IF(OR($C81="",$B$2="",$D$2=0),0,IF(BH$3&lt;0,0,N(INDEX('CURVA PREVISION'!$A$1:$KZ$3000,$C81,11+3*MIN(BH$3,$D$2-1)))))</f>
        <v/>
      </c>
      <c r="BI81" s="123">
        <f>IF(OR($C81="",$B$2="",$D$2=0),0,IF(BI$3&lt;0,0,N(INDEX('CURVA PREVISION'!$A$1:$KZ$3000,$C81,11+3*MIN(BI$3,$D$2-1)))))</f>
        <v/>
      </c>
      <c r="BJ81" s="123">
        <f>IF(OR($C81="",$B$2="",$D$2=0),0,IF(BJ$3&lt;0,0,N(INDEX('CURVA PREVISION'!$A$1:$KZ$3000,$C81,11+3*MIN(BJ$3,$D$2-1)))))</f>
        <v/>
      </c>
      <c r="BK81" s="123">
        <f>IF(OR($C81="",$B$2="",$D$2=0),0,IF(BK$3&lt;0,0,N(INDEX('CURVA PREVISION'!$A$1:$KZ$3000,$C81,11+3*MIN(BK$3,$D$2-1)))))</f>
        <v/>
      </c>
      <c r="BL81" s="123">
        <f>IF(OR($C81="",$B$2="",$D$2=0),0,IF(BL$3&lt;0,0,N(INDEX('CURVA PREVISION'!$A$1:$KZ$3000,$C81,11+3*MIN(BL$3,$D$2-1)))))</f>
        <v/>
      </c>
      <c r="BM81" s="123">
        <f>IF(OR($C81="",$B$2="",$D$2=0),0,IF(BM$3&lt;0,0,N(INDEX('CURVA PREVISION'!$A$1:$KZ$3000,$C81,11+3*MIN(BM$3,$D$2-1)))))</f>
        <v/>
      </c>
      <c r="BN81" s="123">
        <f>IF(OR($C81="",$B$2="",$D$2=0),0,IF(BN$3&lt;0,0,N(INDEX('CURVA PREVISION'!$A$1:$KZ$3000,$C81,11+3*MIN(BN$3,$D$2-1)))))</f>
        <v/>
      </c>
      <c r="BO81" s="123">
        <f>IF(OR($C81="",$B$2="",$D$2=0),0,IF(BO$3&lt;0,0,N(INDEX('CURVA PREVISION'!$A$1:$KZ$3000,$C81,11+3*MIN(BO$3,$D$2-1)))))</f>
        <v/>
      </c>
      <c r="BP81" s="123">
        <f>IF(OR($C81="",$B$2="",$D$2=0),0,IF(BP$3&lt;0,0,N(INDEX('CURVA PREVISION'!$A$1:$KZ$3000,$C81,11+3*MIN(BP$3,$D$2-1)))))</f>
        <v/>
      </c>
      <c r="BQ81" s="123">
        <f>IF(OR($C81="",$B$2="",$D$2=0),0,IF(BQ$3&lt;0,0,N(INDEX('CURVA PREVISION'!$A$1:$KZ$3000,$C81,11+3*MIN(BQ$3,$D$2-1)))))</f>
        <v/>
      </c>
      <c r="BR81" s="123">
        <f>IF(OR($C81="",$B$2="",$D$2=0),0,IF(BR$3&lt;0,0,N(INDEX('CURVA PREVISION'!$A$1:$KZ$3000,$C81,11+3*MIN(BR$3,$D$2-1)))))</f>
        <v/>
      </c>
      <c r="BS81" s="123">
        <f>IF(OR($C81="",$B$2="",$D$2=0),0,IF(BS$3&lt;0,0,N(INDEX('CURVA PREVISION'!$A$1:$KZ$3000,$C81,11+3*MIN(BS$3,$D$2-1)))))</f>
        <v/>
      </c>
      <c r="BT81" s="123">
        <f>IF(OR($C81="",$B$2="",$D$2=0),0,IF(BT$3&lt;0,0,N(INDEX('CURVA PREVISION'!$A$1:$KZ$3000,$C81,11+3*MIN(BT$3,$D$2-1)))))</f>
        <v/>
      </c>
      <c r="BU81" s="123">
        <f>IF(OR($C81="",$B$2="",$D$2=0),0,IF(BU$3&lt;0,0,N(INDEX('CURVA PREVISION'!$A$1:$KZ$3000,$C81,11+3*MIN(BU$3,$D$2-1)))))</f>
        <v/>
      </c>
      <c r="BV81" s="123">
        <f>IF(OR($C81="",$B$2="",$D$2=0),0,IF(BV$3&lt;0,0,N(INDEX('CURVA PREVISION'!$A$1:$KZ$3000,$C81,11+3*MIN(BV$3,$D$2-1)))))</f>
        <v/>
      </c>
      <c r="BW81" s="123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70">
        <f>IFERROR(MATCH(A82,'CURVA PREVISION'!$B$1:$B$3000,0),"")</f>
        <v/>
      </c>
      <c r="D82" s="123">
        <f>IF(OR($C82="",$B$2="",$D$2=0),0,IF(D$3&lt;0,0,N(INDEX('CURVA PREVISION'!$A$1:$KZ$3000,$C82,11+3*MIN(D$3,$D$2-1)))))</f>
        <v/>
      </c>
      <c r="E82" s="123">
        <f>IF(OR($C82="",$B$2="",$D$2=0),0,IF(E$3&lt;0,0,N(INDEX('CURVA PREVISION'!$A$1:$KZ$3000,$C82,11+3*MIN(E$3,$D$2-1)))))</f>
        <v/>
      </c>
      <c r="F82" s="123">
        <f>IF(OR($C82="",$B$2="",$D$2=0),0,IF(F$3&lt;0,0,N(INDEX('CURVA PREVISION'!$A$1:$KZ$3000,$C82,11+3*MIN(F$3,$D$2-1)))))</f>
        <v/>
      </c>
      <c r="G82" s="123">
        <f>IF(OR($C82="",$B$2="",$D$2=0),0,IF(G$3&lt;0,0,N(INDEX('CURVA PREVISION'!$A$1:$KZ$3000,$C82,11+3*MIN(G$3,$D$2-1)))))</f>
        <v/>
      </c>
      <c r="H82" s="123">
        <f>IF(OR($C82="",$B$2="",$D$2=0),0,IF(H$3&lt;0,0,N(INDEX('CURVA PREVISION'!$A$1:$KZ$3000,$C82,11+3*MIN(H$3,$D$2-1)))))</f>
        <v/>
      </c>
      <c r="I82" s="123">
        <f>IF(OR($C82="",$B$2="",$D$2=0),0,IF(I$3&lt;0,0,N(INDEX('CURVA PREVISION'!$A$1:$KZ$3000,$C82,11+3*MIN(I$3,$D$2-1)))))</f>
        <v/>
      </c>
      <c r="J82" s="123">
        <f>IF(OR($C82="",$B$2="",$D$2=0),0,IF(J$3&lt;0,0,N(INDEX('CURVA PREVISION'!$A$1:$KZ$3000,$C82,11+3*MIN(J$3,$D$2-1)))))</f>
        <v/>
      </c>
      <c r="K82" s="123">
        <f>IF(OR($C82="",$B$2="",$D$2=0),0,IF(K$3&lt;0,0,N(INDEX('CURVA PREVISION'!$A$1:$KZ$3000,$C82,11+3*MIN(K$3,$D$2-1)))))</f>
        <v/>
      </c>
      <c r="L82" s="123">
        <f>IF(OR($C82="",$B$2="",$D$2=0),0,IF(L$3&lt;0,0,N(INDEX('CURVA PREVISION'!$A$1:$KZ$3000,$C82,11+3*MIN(L$3,$D$2-1)))))</f>
        <v/>
      </c>
      <c r="M82" s="123">
        <f>IF(OR($C82="",$B$2="",$D$2=0),0,IF(M$3&lt;0,0,N(INDEX('CURVA PREVISION'!$A$1:$KZ$3000,$C82,11+3*MIN(M$3,$D$2-1)))))</f>
        <v/>
      </c>
      <c r="N82" s="123">
        <f>IF(OR($C82="",$B$2="",$D$2=0),0,IF(N$3&lt;0,0,N(INDEX('CURVA PREVISION'!$A$1:$KZ$3000,$C82,11+3*MIN(N$3,$D$2-1)))))</f>
        <v/>
      </c>
      <c r="O82" s="123">
        <f>IF(OR($C82="",$B$2="",$D$2=0),0,IF(O$3&lt;0,0,N(INDEX('CURVA PREVISION'!$A$1:$KZ$3000,$C82,11+3*MIN(O$3,$D$2-1)))))</f>
        <v/>
      </c>
      <c r="P82" s="123">
        <f>IF(OR($C82="",$B$2="",$D$2=0),0,IF(P$3&lt;0,0,N(INDEX('CURVA PREVISION'!$A$1:$KZ$3000,$C82,11+3*MIN(P$3,$D$2-1)))))</f>
        <v/>
      </c>
      <c r="Q82" s="123">
        <f>IF(OR($C82="",$B$2="",$D$2=0),0,IF(Q$3&lt;0,0,N(INDEX('CURVA PREVISION'!$A$1:$KZ$3000,$C82,11+3*MIN(Q$3,$D$2-1)))))</f>
        <v/>
      </c>
      <c r="R82" s="123">
        <f>IF(OR($C82="",$B$2="",$D$2=0),0,IF(R$3&lt;0,0,N(INDEX('CURVA PREVISION'!$A$1:$KZ$3000,$C82,11+3*MIN(R$3,$D$2-1)))))</f>
        <v/>
      </c>
      <c r="S82" s="123">
        <f>IF(OR($C82="",$B$2="",$D$2=0),0,IF(S$3&lt;0,0,N(INDEX('CURVA PREVISION'!$A$1:$KZ$3000,$C82,11+3*MIN(S$3,$D$2-1)))))</f>
        <v/>
      </c>
      <c r="T82" s="123">
        <f>IF(OR($C82="",$B$2="",$D$2=0),0,IF(T$3&lt;0,0,N(INDEX('CURVA PREVISION'!$A$1:$KZ$3000,$C82,11+3*MIN(T$3,$D$2-1)))))</f>
        <v/>
      </c>
      <c r="U82" s="123">
        <f>IF(OR($C82="",$B$2="",$D$2=0),0,IF(U$3&lt;0,0,N(INDEX('CURVA PREVISION'!$A$1:$KZ$3000,$C82,11+3*MIN(U$3,$D$2-1)))))</f>
        <v/>
      </c>
      <c r="V82" s="123">
        <f>IF(OR($C82="",$B$2="",$D$2=0),0,IF(V$3&lt;0,0,N(INDEX('CURVA PREVISION'!$A$1:$KZ$3000,$C82,11+3*MIN(V$3,$D$2-1)))))</f>
        <v/>
      </c>
      <c r="W82" s="123">
        <f>IF(OR($C82="",$B$2="",$D$2=0),0,IF(W$3&lt;0,0,N(INDEX('CURVA PREVISION'!$A$1:$KZ$3000,$C82,11+3*MIN(W$3,$D$2-1)))))</f>
        <v/>
      </c>
      <c r="X82" s="123">
        <f>IF(OR($C82="",$B$2="",$D$2=0),0,IF(X$3&lt;0,0,N(INDEX('CURVA PREVISION'!$A$1:$KZ$3000,$C82,11+3*MIN(X$3,$D$2-1)))))</f>
        <v/>
      </c>
      <c r="Y82" s="123">
        <f>IF(OR($C82="",$B$2="",$D$2=0),0,IF(Y$3&lt;0,0,N(INDEX('CURVA PREVISION'!$A$1:$KZ$3000,$C82,11+3*MIN(Y$3,$D$2-1)))))</f>
        <v/>
      </c>
      <c r="Z82" s="123">
        <f>IF(OR($C82="",$B$2="",$D$2=0),0,IF(Z$3&lt;0,0,N(INDEX('CURVA PREVISION'!$A$1:$KZ$3000,$C82,11+3*MIN(Z$3,$D$2-1)))))</f>
        <v/>
      </c>
      <c r="AA82" s="123">
        <f>IF(OR($C82="",$B$2="",$D$2=0),0,IF(AA$3&lt;0,0,N(INDEX('CURVA PREVISION'!$A$1:$KZ$3000,$C82,11+3*MIN(AA$3,$D$2-1)))))</f>
        <v/>
      </c>
      <c r="AB82" s="123">
        <f>IF(OR($C82="",$B$2="",$D$2=0),0,IF(AB$3&lt;0,0,N(INDEX('CURVA PREVISION'!$A$1:$KZ$3000,$C82,11+3*MIN(AB$3,$D$2-1)))))</f>
        <v/>
      </c>
      <c r="AC82" s="123">
        <f>IF(OR($C82="",$B$2="",$D$2=0),0,IF(AC$3&lt;0,0,N(INDEX('CURVA PREVISION'!$A$1:$KZ$3000,$C82,11+3*MIN(AC$3,$D$2-1)))))</f>
        <v/>
      </c>
      <c r="AD82" s="123">
        <f>IF(OR($C82="",$B$2="",$D$2=0),0,IF(AD$3&lt;0,0,N(INDEX('CURVA PREVISION'!$A$1:$KZ$3000,$C82,11+3*MIN(AD$3,$D$2-1)))))</f>
        <v/>
      </c>
      <c r="AE82" s="123">
        <f>IF(OR($C82="",$B$2="",$D$2=0),0,IF(AE$3&lt;0,0,N(INDEX('CURVA PREVISION'!$A$1:$KZ$3000,$C82,11+3*MIN(AE$3,$D$2-1)))))</f>
        <v/>
      </c>
      <c r="AF82" s="123">
        <f>IF(OR($C82="",$B$2="",$D$2=0),0,IF(AF$3&lt;0,0,N(INDEX('CURVA PREVISION'!$A$1:$KZ$3000,$C82,11+3*MIN(AF$3,$D$2-1)))))</f>
        <v/>
      </c>
      <c r="AG82" s="123">
        <f>IF(OR($C82="",$B$2="",$D$2=0),0,IF(AG$3&lt;0,0,N(INDEX('CURVA PREVISION'!$A$1:$KZ$3000,$C82,11+3*MIN(AG$3,$D$2-1)))))</f>
        <v/>
      </c>
      <c r="AH82" s="123">
        <f>IF(OR($C82="",$B$2="",$D$2=0),0,IF(AH$3&lt;0,0,N(INDEX('CURVA PREVISION'!$A$1:$KZ$3000,$C82,11+3*MIN(AH$3,$D$2-1)))))</f>
        <v/>
      </c>
      <c r="AI82" s="123">
        <f>IF(OR($C82="",$B$2="",$D$2=0),0,IF(AI$3&lt;0,0,N(INDEX('CURVA PREVISION'!$A$1:$KZ$3000,$C82,11+3*MIN(AI$3,$D$2-1)))))</f>
        <v/>
      </c>
      <c r="AJ82" s="123">
        <f>IF(OR($C82="",$B$2="",$D$2=0),0,IF(AJ$3&lt;0,0,N(INDEX('CURVA PREVISION'!$A$1:$KZ$3000,$C82,11+3*MIN(AJ$3,$D$2-1)))))</f>
        <v/>
      </c>
      <c r="AK82" s="123">
        <f>IF(OR($C82="",$B$2="",$D$2=0),0,IF(AK$3&lt;0,0,N(INDEX('CURVA PREVISION'!$A$1:$KZ$3000,$C82,11+3*MIN(AK$3,$D$2-1)))))</f>
        <v/>
      </c>
      <c r="AL82" s="123">
        <f>IF(OR($C82="",$B$2="",$D$2=0),0,IF(AL$3&lt;0,0,N(INDEX('CURVA PREVISION'!$A$1:$KZ$3000,$C82,11+3*MIN(AL$3,$D$2-1)))))</f>
        <v/>
      </c>
      <c r="AM82" s="123">
        <f>IF(OR($C82="",$B$2="",$D$2=0),0,IF(AM$3&lt;0,0,N(INDEX('CURVA PREVISION'!$A$1:$KZ$3000,$C82,11+3*MIN(AM$3,$D$2-1)))))</f>
        <v/>
      </c>
      <c r="AN82" s="123">
        <f>IF(OR($C82="",$B$2="",$D$2=0),0,IF(AN$3&lt;0,0,N(INDEX('CURVA PREVISION'!$A$1:$KZ$3000,$C82,11+3*MIN(AN$3,$D$2-1)))))</f>
        <v/>
      </c>
      <c r="AO82" s="123">
        <f>IF(OR($C82="",$B$2="",$D$2=0),0,IF(AO$3&lt;0,0,N(INDEX('CURVA PREVISION'!$A$1:$KZ$3000,$C82,11+3*MIN(AO$3,$D$2-1)))))</f>
        <v/>
      </c>
      <c r="AP82" s="123">
        <f>IF(OR($C82="",$B$2="",$D$2=0),0,IF(AP$3&lt;0,0,N(INDEX('CURVA PREVISION'!$A$1:$KZ$3000,$C82,11+3*MIN(AP$3,$D$2-1)))))</f>
        <v/>
      </c>
      <c r="AQ82" s="123">
        <f>IF(OR($C82="",$B$2="",$D$2=0),0,IF(AQ$3&lt;0,0,N(INDEX('CURVA PREVISION'!$A$1:$KZ$3000,$C82,11+3*MIN(AQ$3,$D$2-1)))))</f>
        <v/>
      </c>
      <c r="AR82" s="123">
        <f>IF(OR($C82="",$B$2="",$D$2=0),0,IF(AR$3&lt;0,0,N(INDEX('CURVA PREVISION'!$A$1:$KZ$3000,$C82,11+3*MIN(AR$3,$D$2-1)))))</f>
        <v/>
      </c>
      <c r="AS82" s="123">
        <f>IF(OR($C82="",$B$2="",$D$2=0),0,IF(AS$3&lt;0,0,N(INDEX('CURVA PREVISION'!$A$1:$KZ$3000,$C82,11+3*MIN(AS$3,$D$2-1)))))</f>
        <v/>
      </c>
      <c r="AT82" s="123">
        <f>IF(OR($C82="",$B$2="",$D$2=0),0,IF(AT$3&lt;0,0,N(INDEX('CURVA PREVISION'!$A$1:$KZ$3000,$C82,11+3*MIN(AT$3,$D$2-1)))))</f>
        <v/>
      </c>
      <c r="AU82" s="123">
        <f>IF(OR($C82="",$B$2="",$D$2=0),0,IF(AU$3&lt;0,0,N(INDEX('CURVA PREVISION'!$A$1:$KZ$3000,$C82,11+3*MIN(AU$3,$D$2-1)))))</f>
        <v/>
      </c>
      <c r="AV82" s="123">
        <f>IF(OR($C82="",$B$2="",$D$2=0),0,IF(AV$3&lt;0,0,N(INDEX('CURVA PREVISION'!$A$1:$KZ$3000,$C82,11+3*MIN(AV$3,$D$2-1)))))</f>
        <v/>
      </c>
      <c r="AW82" s="123">
        <f>IF(OR($C82="",$B$2="",$D$2=0),0,IF(AW$3&lt;0,0,N(INDEX('CURVA PREVISION'!$A$1:$KZ$3000,$C82,11+3*MIN(AW$3,$D$2-1)))))</f>
        <v/>
      </c>
      <c r="AX82" s="123">
        <f>IF(OR($C82="",$B$2="",$D$2=0),0,IF(AX$3&lt;0,0,N(INDEX('CURVA PREVISION'!$A$1:$KZ$3000,$C82,11+3*MIN(AX$3,$D$2-1)))))</f>
        <v/>
      </c>
      <c r="AY82" s="123">
        <f>IF(OR($C82="",$B$2="",$D$2=0),0,IF(AY$3&lt;0,0,N(INDEX('CURVA PREVISION'!$A$1:$KZ$3000,$C82,11+3*MIN(AY$3,$D$2-1)))))</f>
        <v/>
      </c>
      <c r="AZ82" s="123">
        <f>IF(OR($C82="",$B$2="",$D$2=0),0,IF(AZ$3&lt;0,0,N(INDEX('CURVA PREVISION'!$A$1:$KZ$3000,$C82,11+3*MIN(AZ$3,$D$2-1)))))</f>
        <v/>
      </c>
      <c r="BA82" s="123">
        <f>IF(OR($C82="",$B$2="",$D$2=0),0,IF(BA$3&lt;0,0,N(INDEX('CURVA PREVISION'!$A$1:$KZ$3000,$C82,11+3*MIN(BA$3,$D$2-1)))))</f>
        <v/>
      </c>
      <c r="BB82" s="123">
        <f>IF(OR($C82="",$B$2="",$D$2=0),0,IF(BB$3&lt;0,0,N(INDEX('CURVA PREVISION'!$A$1:$KZ$3000,$C82,11+3*MIN(BB$3,$D$2-1)))))</f>
        <v/>
      </c>
      <c r="BC82" s="123">
        <f>IF(OR($C82="",$B$2="",$D$2=0),0,IF(BC$3&lt;0,0,N(INDEX('CURVA PREVISION'!$A$1:$KZ$3000,$C82,11+3*MIN(BC$3,$D$2-1)))))</f>
        <v/>
      </c>
      <c r="BD82" s="123">
        <f>IF(OR($C82="",$B$2="",$D$2=0),0,IF(BD$3&lt;0,0,N(INDEX('CURVA PREVISION'!$A$1:$KZ$3000,$C82,11+3*MIN(BD$3,$D$2-1)))))</f>
        <v/>
      </c>
      <c r="BE82" s="123">
        <f>IF(OR($C82="",$B$2="",$D$2=0),0,IF(BE$3&lt;0,0,N(INDEX('CURVA PREVISION'!$A$1:$KZ$3000,$C82,11+3*MIN(BE$3,$D$2-1)))))</f>
        <v/>
      </c>
      <c r="BF82" s="123">
        <f>IF(OR($C82="",$B$2="",$D$2=0),0,IF(BF$3&lt;0,0,N(INDEX('CURVA PREVISION'!$A$1:$KZ$3000,$C82,11+3*MIN(BF$3,$D$2-1)))))</f>
        <v/>
      </c>
      <c r="BG82" s="123">
        <f>IF(OR($C82="",$B$2="",$D$2=0),0,IF(BG$3&lt;0,0,N(INDEX('CURVA PREVISION'!$A$1:$KZ$3000,$C82,11+3*MIN(BG$3,$D$2-1)))))</f>
        <v/>
      </c>
      <c r="BH82" s="123">
        <f>IF(OR($C82="",$B$2="",$D$2=0),0,IF(BH$3&lt;0,0,N(INDEX('CURVA PREVISION'!$A$1:$KZ$3000,$C82,11+3*MIN(BH$3,$D$2-1)))))</f>
        <v/>
      </c>
      <c r="BI82" s="123">
        <f>IF(OR($C82="",$B$2="",$D$2=0),0,IF(BI$3&lt;0,0,N(INDEX('CURVA PREVISION'!$A$1:$KZ$3000,$C82,11+3*MIN(BI$3,$D$2-1)))))</f>
        <v/>
      </c>
      <c r="BJ82" s="123">
        <f>IF(OR($C82="",$B$2="",$D$2=0),0,IF(BJ$3&lt;0,0,N(INDEX('CURVA PREVISION'!$A$1:$KZ$3000,$C82,11+3*MIN(BJ$3,$D$2-1)))))</f>
        <v/>
      </c>
      <c r="BK82" s="123">
        <f>IF(OR($C82="",$B$2="",$D$2=0),0,IF(BK$3&lt;0,0,N(INDEX('CURVA PREVISION'!$A$1:$KZ$3000,$C82,11+3*MIN(BK$3,$D$2-1)))))</f>
        <v/>
      </c>
      <c r="BL82" s="123">
        <f>IF(OR($C82="",$B$2="",$D$2=0),0,IF(BL$3&lt;0,0,N(INDEX('CURVA PREVISION'!$A$1:$KZ$3000,$C82,11+3*MIN(BL$3,$D$2-1)))))</f>
        <v/>
      </c>
      <c r="BM82" s="123">
        <f>IF(OR($C82="",$B$2="",$D$2=0),0,IF(BM$3&lt;0,0,N(INDEX('CURVA PREVISION'!$A$1:$KZ$3000,$C82,11+3*MIN(BM$3,$D$2-1)))))</f>
        <v/>
      </c>
      <c r="BN82" s="123">
        <f>IF(OR($C82="",$B$2="",$D$2=0),0,IF(BN$3&lt;0,0,N(INDEX('CURVA PREVISION'!$A$1:$KZ$3000,$C82,11+3*MIN(BN$3,$D$2-1)))))</f>
        <v/>
      </c>
      <c r="BO82" s="123">
        <f>IF(OR($C82="",$B$2="",$D$2=0),0,IF(BO$3&lt;0,0,N(INDEX('CURVA PREVISION'!$A$1:$KZ$3000,$C82,11+3*MIN(BO$3,$D$2-1)))))</f>
        <v/>
      </c>
      <c r="BP82" s="123">
        <f>IF(OR($C82="",$B$2="",$D$2=0),0,IF(BP$3&lt;0,0,N(INDEX('CURVA PREVISION'!$A$1:$KZ$3000,$C82,11+3*MIN(BP$3,$D$2-1)))))</f>
        <v/>
      </c>
      <c r="BQ82" s="123">
        <f>IF(OR($C82="",$B$2="",$D$2=0),0,IF(BQ$3&lt;0,0,N(INDEX('CURVA PREVISION'!$A$1:$KZ$3000,$C82,11+3*MIN(BQ$3,$D$2-1)))))</f>
        <v/>
      </c>
      <c r="BR82" s="123">
        <f>IF(OR($C82="",$B$2="",$D$2=0),0,IF(BR$3&lt;0,0,N(INDEX('CURVA PREVISION'!$A$1:$KZ$3000,$C82,11+3*MIN(BR$3,$D$2-1)))))</f>
        <v/>
      </c>
      <c r="BS82" s="123">
        <f>IF(OR($C82="",$B$2="",$D$2=0),0,IF(BS$3&lt;0,0,N(INDEX('CURVA PREVISION'!$A$1:$KZ$3000,$C82,11+3*MIN(BS$3,$D$2-1)))))</f>
        <v/>
      </c>
      <c r="BT82" s="123">
        <f>IF(OR($C82="",$B$2="",$D$2=0),0,IF(BT$3&lt;0,0,N(INDEX('CURVA PREVISION'!$A$1:$KZ$3000,$C82,11+3*MIN(BT$3,$D$2-1)))))</f>
        <v/>
      </c>
      <c r="BU82" s="123">
        <f>IF(OR($C82="",$B$2="",$D$2=0),0,IF(BU$3&lt;0,0,N(INDEX('CURVA PREVISION'!$A$1:$KZ$3000,$C82,11+3*MIN(BU$3,$D$2-1)))))</f>
        <v/>
      </c>
      <c r="BV82" s="123">
        <f>IF(OR($C82="",$B$2="",$D$2=0),0,IF(BV$3&lt;0,0,N(INDEX('CURVA PREVISION'!$A$1:$KZ$3000,$C82,11+3*MIN(BV$3,$D$2-1)))))</f>
        <v/>
      </c>
      <c r="BW82" s="123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70">
        <f>IFERROR(MATCH(A83,'CURVA PREVISION'!$B$1:$B$3000,0),"")</f>
        <v/>
      </c>
      <c r="D83" s="123">
        <f>IF(OR($C83="",$B$2="",$D$2=0),0,IF(D$3&lt;0,0,N(INDEX('CURVA PREVISION'!$A$1:$KZ$3000,$C83,11+3*MIN(D$3,$D$2-1)))))</f>
        <v/>
      </c>
      <c r="E83" s="123">
        <f>IF(OR($C83="",$B$2="",$D$2=0),0,IF(E$3&lt;0,0,N(INDEX('CURVA PREVISION'!$A$1:$KZ$3000,$C83,11+3*MIN(E$3,$D$2-1)))))</f>
        <v/>
      </c>
      <c r="F83" s="123">
        <f>IF(OR($C83="",$B$2="",$D$2=0),0,IF(F$3&lt;0,0,N(INDEX('CURVA PREVISION'!$A$1:$KZ$3000,$C83,11+3*MIN(F$3,$D$2-1)))))</f>
        <v/>
      </c>
      <c r="G83" s="123">
        <f>IF(OR($C83="",$B$2="",$D$2=0),0,IF(G$3&lt;0,0,N(INDEX('CURVA PREVISION'!$A$1:$KZ$3000,$C83,11+3*MIN(G$3,$D$2-1)))))</f>
        <v/>
      </c>
      <c r="H83" s="123">
        <f>IF(OR($C83="",$B$2="",$D$2=0),0,IF(H$3&lt;0,0,N(INDEX('CURVA PREVISION'!$A$1:$KZ$3000,$C83,11+3*MIN(H$3,$D$2-1)))))</f>
        <v/>
      </c>
      <c r="I83" s="123">
        <f>IF(OR($C83="",$B$2="",$D$2=0),0,IF(I$3&lt;0,0,N(INDEX('CURVA PREVISION'!$A$1:$KZ$3000,$C83,11+3*MIN(I$3,$D$2-1)))))</f>
        <v/>
      </c>
      <c r="J83" s="123">
        <f>IF(OR($C83="",$B$2="",$D$2=0),0,IF(J$3&lt;0,0,N(INDEX('CURVA PREVISION'!$A$1:$KZ$3000,$C83,11+3*MIN(J$3,$D$2-1)))))</f>
        <v/>
      </c>
      <c r="K83" s="123">
        <f>IF(OR($C83="",$B$2="",$D$2=0),0,IF(K$3&lt;0,0,N(INDEX('CURVA PREVISION'!$A$1:$KZ$3000,$C83,11+3*MIN(K$3,$D$2-1)))))</f>
        <v/>
      </c>
      <c r="L83" s="123">
        <f>IF(OR($C83="",$B$2="",$D$2=0),0,IF(L$3&lt;0,0,N(INDEX('CURVA PREVISION'!$A$1:$KZ$3000,$C83,11+3*MIN(L$3,$D$2-1)))))</f>
        <v/>
      </c>
      <c r="M83" s="123">
        <f>IF(OR($C83="",$B$2="",$D$2=0),0,IF(M$3&lt;0,0,N(INDEX('CURVA PREVISION'!$A$1:$KZ$3000,$C83,11+3*MIN(M$3,$D$2-1)))))</f>
        <v/>
      </c>
      <c r="N83" s="123">
        <f>IF(OR($C83="",$B$2="",$D$2=0),0,IF(N$3&lt;0,0,N(INDEX('CURVA PREVISION'!$A$1:$KZ$3000,$C83,11+3*MIN(N$3,$D$2-1)))))</f>
        <v/>
      </c>
      <c r="O83" s="123">
        <f>IF(OR($C83="",$B$2="",$D$2=0),0,IF(O$3&lt;0,0,N(INDEX('CURVA PREVISION'!$A$1:$KZ$3000,$C83,11+3*MIN(O$3,$D$2-1)))))</f>
        <v/>
      </c>
      <c r="P83" s="123">
        <f>IF(OR($C83="",$B$2="",$D$2=0),0,IF(P$3&lt;0,0,N(INDEX('CURVA PREVISION'!$A$1:$KZ$3000,$C83,11+3*MIN(P$3,$D$2-1)))))</f>
        <v/>
      </c>
      <c r="Q83" s="123">
        <f>IF(OR($C83="",$B$2="",$D$2=0),0,IF(Q$3&lt;0,0,N(INDEX('CURVA PREVISION'!$A$1:$KZ$3000,$C83,11+3*MIN(Q$3,$D$2-1)))))</f>
        <v/>
      </c>
      <c r="R83" s="123">
        <f>IF(OR($C83="",$B$2="",$D$2=0),0,IF(R$3&lt;0,0,N(INDEX('CURVA PREVISION'!$A$1:$KZ$3000,$C83,11+3*MIN(R$3,$D$2-1)))))</f>
        <v/>
      </c>
      <c r="S83" s="123">
        <f>IF(OR($C83="",$B$2="",$D$2=0),0,IF(S$3&lt;0,0,N(INDEX('CURVA PREVISION'!$A$1:$KZ$3000,$C83,11+3*MIN(S$3,$D$2-1)))))</f>
        <v/>
      </c>
      <c r="T83" s="123">
        <f>IF(OR($C83="",$B$2="",$D$2=0),0,IF(T$3&lt;0,0,N(INDEX('CURVA PREVISION'!$A$1:$KZ$3000,$C83,11+3*MIN(T$3,$D$2-1)))))</f>
        <v/>
      </c>
      <c r="U83" s="123">
        <f>IF(OR($C83="",$B$2="",$D$2=0),0,IF(U$3&lt;0,0,N(INDEX('CURVA PREVISION'!$A$1:$KZ$3000,$C83,11+3*MIN(U$3,$D$2-1)))))</f>
        <v/>
      </c>
      <c r="V83" s="123">
        <f>IF(OR($C83="",$B$2="",$D$2=0),0,IF(V$3&lt;0,0,N(INDEX('CURVA PREVISION'!$A$1:$KZ$3000,$C83,11+3*MIN(V$3,$D$2-1)))))</f>
        <v/>
      </c>
      <c r="W83" s="123">
        <f>IF(OR($C83="",$B$2="",$D$2=0),0,IF(W$3&lt;0,0,N(INDEX('CURVA PREVISION'!$A$1:$KZ$3000,$C83,11+3*MIN(W$3,$D$2-1)))))</f>
        <v/>
      </c>
      <c r="X83" s="123">
        <f>IF(OR($C83="",$B$2="",$D$2=0),0,IF(X$3&lt;0,0,N(INDEX('CURVA PREVISION'!$A$1:$KZ$3000,$C83,11+3*MIN(X$3,$D$2-1)))))</f>
        <v/>
      </c>
      <c r="Y83" s="123">
        <f>IF(OR($C83="",$B$2="",$D$2=0),0,IF(Y$3&lt;0,0,N(INDEX('CURVA PREVISION'!$A$1:$KZ$3000,$C83,11+3*MIN(Y$3,$D$2-1)))))</f>
        <v/>
      </c>
      <c r="Z83" s="123">
        <f>IF(OR($C83="",$B$2="",$D$2=0),0,IF(Z$3&lt;0,0,N(INDEX('CURVA PREVISION'!$A$1:$KZ$3000,$C83,11+3*MIN(Z$3,$D$2-1)))))</f>
        <v/>
      </c>
      <c r="AA83" s="123">
        <f>IF(OR($C83="",$B$2="",$D$2=0),0,IF(AA$3&lt;0,0,N(INDEX('CURVA PREVISION'!$A$1:$KZ$3000,$C83,11+3*MIN(AA$3,$D$2-1)))))</f>
        <v/>
      </c>
      <c r="AB83" s="123">
        <f>IF(OR($C83="",$B$2="",$D$2=0),0,IF(AB$3&lt;0,0,N(INDEX('CURVA PREVISION'!$A$1:$KZ$3000,$C83,11+3*MIN(AB$3,$D$2-1)))))</f>
        <v/>
      </c>
      <c r="AC83" s="123">
        <f>IF(OR($C83="",$B$2="",$D$2=0),0,IF(AC$3&lt;0,0,N(INDEX('CURVA PREVISION'!$A$1:$KZ$3000,$C83,11+3*MIN(AC$3,$D$2-1)))))</f>
        <v/>
      </c>
      <c r="AD83" s="123">
        <f>IF(OR($C83="",$B$2="",$D$2=0),0,IF(AD$3&lt;0,0,N(INDEX('CURVA PREVISION'!$A$1:$KZ$3000,$C83,11+3*MIN(AD$3,$D$2-1)))))</f>
        <v/>
      </c>
      <c r="AE83" s="123">
        <f>IF(OR($C83="",$B$2="",$D$2=0),0,IF(AE$3&lt;0,0,N(INDEX('CURVA PREVISION'!$A$1:$KZ$3000,$C83,11+3*MIN(AE$3,$D$2-1)))))</f>
        <v/>
      </c>
      <c r="AF83" s="123">
        <f>IF(OR($C83="",$B$2="",$D$2=0),0,IF(AF$3&lt;0,0,N(INDEX('CURVA PREVISION'!$A$1:$KZ$3000,$C83,11+3*MIN(AF$3,$D$2-1)))))</f>
        <v/>
      </c>
      <c r="AG83" s="123">
        <f>IF(OR($C83="",$B$2="",$D$2=0),0,IF(AG$3&lt;0,0,N(INDEX('CURVA PREVISION'!$A$1:$KZ$3000,$C83,11+3*MIN(AG$3,$D$2-1)))))</f>
        <v/>
      </c>
      <c r="AH83" s="123">
        <f>IF(OR($C83="",$B$2="",$D$2=0),0,IF(AH$3&lt;0,0,N(INDEX('CURVA PREVISION'!$A$1:$KZ$3000,$C83,11+3*MIN(AH$3,$D$2-1)))))</f>
        <v/>
      </c>
      <c r="AI83" s="123">
        <f>IF(OR($C83="",$B$2="",$D$2=0),0,IF(AI$3&lt;0,0,N(INDEX('CURVA PREVISION'!$A$1:$KZ$3000,$C83,11+3*MIN(AI$3,$D$2-1)))))</f>
        <v/>
      </c>
      <c r="AJ83" s="123">
        <f>IF(OR($C83="",$B$2="",$D$2=0),0,IF(AJ$3&lt;0,0,N(INDEX('CURVA PREVISION'!$A$1:$KZ$3000,$C83,11+3*MIN(AJ$3,$D$2-1)))))</f>
        <v/>
      </c>
      <c r="AK83" s="123">
        <f>IF(OR($C83="",$B$2="",$D$2=0),0,IF(AK$3&lt;0,0,N(INDEX('CURVA PREVISION'!$A$1:$KZ$3000,$C83,11+3*MIN(AK$3,$D$2-1)))))</f>
        <v/>
      </c>
      <c r="AL83" s="123">
        <f>IF(OR($C83="",$B$2="",$D$2=0),0,IF(AL$3&lt;0,0,N(INDEX('CURVA PREVISION'!$A$1:$KZ$3000,$C83,11+3*MIN(AL$3,$D$2-1)))))</f>
        <v/>
      </c>
      <c r="AM83" s="123">
        <f>IF(OR($C83="",$B$2="",$D$2=0),0,IF(AM$3&lt;0,0,N(INDEX('CURVA PREVISION'!$A$1:$KZ$3000,$C83,11+3*MIN(AM$3,$D$2-1)))))</f>
        <v/>
      </c>
      <c r="AN83" s="123">
        <f>IF(OR($C83="",$B$2="",$D$2=0),0,IF(AN$3&lt;0,0,N(INDEX('CURVA PREVISION'!$A$1:$KZ$3000,$C83,11+3*MIN(AN$3,$D$2-1)))))</f>
        <v/>
      </c>
      <c r="AO83" s="123">
        <f>IF(OR($C83="",$B$2="",$D$2=0),0,IF(AO$3&lt;0,0,N(INDEX('CURVA PREVISION'!$A$1:$KZ$3000,$C83,11+3*MIN(AO$3,$D$2-1)))))</f>
        <v/>
      </c>
      <c r="AP83" s="123">
        <f>IF(OR($C83="",$B$2="",$D$2=0),0,IF(AP$3&lt;0,0,N(INDEX('CURVA PREVISION'!$A$1:$KZ$3000,$C83,11+3*MIN(AP$3,$D$2-1)))))</f>
        <v/>
      </c>
      <c r="AQ83" s="123">
        <f>IF(OR($C83="",$B$2="",$D$2=0),0,IF(AQ$3&lt;0,0,N(INDEX('CURVA PREVISION'!$A$1:$KZ$3000,$C83,11+3*MIN(AQ$3,$D$2-1)))))</f>
        <v/>
      </c>
      <c r="AR83" s="123">
        <f>IF(OR($C83="",$B$2="",$D$2=0),0,IF(AR$3&lt;0,0,N(INDEX('CURVA PREVISION'!$A$1:$KZ$3000,$C83,11+3*MIN(AR$3,$D$2-1)))))</f>
        <v/>
      </c>
      <c r="AS83" s="123">
        <f>IF(OR($C83="",$B$2="",$D$2=0),0,IF(AS$3&lt;0,0,N(INDEX('CURVA PREVISION'!$A$1:$KZ$3000,$C83,11+3*MIN(AS$3,$D$2-1)))))</f>
        <v/>
      </c>
      <c r="AT83" s="123">
        <f>IF(OR($C83="",$B$2="",$D$2=0),0,IF(AT$3&lt;0,0,N(INDEX('CURVA PREVISION'!$A$1:$KZ$3000,$C83,11+3*MIN(AT$3,$D$2-1)))))</f>
        <v/>
      </c>
      <c r="AU83" s="123">
        <f>IF(OR($C83="",$B$2="",$D$2=0),0,IF(AU$3&lt;0,0,N(INDEX('CURVA PREVISION'!$A$1:$KZ$3000,$C83,11+3*MIN(AU$3,$D$2-1)))))</f>
        <v/>
      </c>
      <c r="AV83" s="123">
        <f>IF(OR($C83="",$B$2="",$D$2=0),0,IF(AV$3&lt;0,0,N(INDEX('CURVA PREVISION'!$A$1:$KZ$3000,$C83,11+3*MIN(AV$3,$D$2-1)))))</f>
        <v/>
      </c>
      <c r="AW83" s="123">
        <f>IF(OR($C83="",$B$2="",$D$2=0),0,IF(AW$3&lt;0,0,N(INDEX('CURVA PREVISION'!$A$1:$KZ$3000,$C83,11+3*MIN(AW$3,$D$2-1)))))</f>
        <v/>
      </c>
      <c r="AX83" s="123">
        <f>IF(OR($C83="",$B$2="",$D$2=0),0,IF(AX$3&lt;0,0,N(INDEX('CURVA PREVISION'!$A$1:$KZ$3000,$C83,11+3*MIN(AX$3,$D$2-1)))))</f>
        <v/>
      </c>
      <c r="AY83" s="123">
        <f>IF(OR($C83="",$B$2="",$D$2=0),0,IF(AY$3&lt;0,0,N(INDEX('CURVA PREVISION'!$A$1:$KZ$3000,$C83,11+3*MIN(AY$3,$D$2-1)))))</f>
        <v/>
      </c>
      <c r="AZ83" s="123">
        <f>IF(OR($C83="",$B$2="",$D$2=0),0,IF(AZ$3&lt;0,0,N(INDEX('CURVA PREVISION'!$A$1:$KZ$3000,$C83,11+3*MIN(AZ$3,$D$2-1)))))</f>
        <v/>
      </c>
      <c r="BA83" s="123">
        <f>IF(OR($C83="",$B$2="",$D$2=0),0,IF(BA$3&lt;0,0,N(INDEX('CURVA PREVISION'!$A$1:$KZ$3000,$C83,11+3*MIN(BA$3,$D$2-1)))))</f>
        <v/>
      </c>
      <c r="BB83" s="123">
        <f>IF(OR($C83="",$B$2="",$D$2=0),0,IF(BB$3&lt;0,0,N(INDEX('CURVA PREVISION'!$A$1:$KZ$3000,$C83,11+3*MIN(BB$3,$D$2-1)))))</f>
        <v/>
      </c>
      <c r="BC83" s="123">
        <f>IF(OR($C83="",$B$2="",$D$2=0),0,IF(BC$3&lt;0,0,N(INDEX('CURVA PREVISION'!$A$1:$KZ$3000,$C83,11+3*MIN(BC$3,$D$2-1)))))</f>
        <v/>
      </c>
      <c r="BD83" s="123">
        <f>IF(OR($C83="",$B$2="",$D$2=0),0,IF(BD$3&lt;0,0,N(INDEX('CURVA PREVISION'!$A$1:$KZ$3000,$C83,11+3*MIN(BD$3,$D$2-1)))))</f>
        <v/>
      </c>
      <c r="BE83" s="123">
        <f>IF(OR($C83="",$B$2="",$D$2=0),0,IF(BE$3&lt;0,0,N(INDEX('CURVA PREVISION'!$A$1:$KZ$3000,$C83,11+3*MIN(BE$3,$D$2-1)))))</f>
        <v/>
      </c>
      <c r="BF83" s="123">
        <f>IF(OR($C83="",$B$2="",$D$2=0),0,IF(BF$3&lt;0,0,N(INDEX('CURVA PREVISION'!$A$1:$KZ$3000,$C83,11+3*MIN(BF$3,$D$2-1)))))</f>
        <v/>
      </c>
      <c r="BG83" s="123">
        <f>IF(OR($C83="",$B$2="",$D$2=0),0,IF(BG$3&lt;0,0,N(INDEX('CURVA PREVISION'!$A$1:$KZ$3000,$C83,11+3*MIN(BG$3,$D$2-1)))))</f>
        <v/>
      </c>
      <c r="BH83" s="123">
        <f>IF(OR($C83="",$B$2="",$D$2=0),0,IF(BH$3&lt;0,0,N(INDEX('CURVA PREVISION'!$A$1:$KZ$3000,$C83,11+3*MIN(BH$3,$D$2-1)))))</f>
        <v/>
      </c>
      <c r="BI83" s="123">
        <f>IF(OR($C83="",$B$2="",$D$2=0),0,IF(BI$3&lt;0,0,N(INDEX('CURVA PREVISION'!$A$1:$KZ$3000,$C83,11+3*MIN(BI$3,$D$2-1)))))</f>
        <v/>
      </c>
      <c r="BJ83" s="123">
        <f>IF(OR($C83="",$B$2="",$D$2=0),0,IF(BJ$3&lt;0,0,N(INDEX('CURVA PREVISION'!$A$1:$KZ$3000,$C83,11+3*MIN(BJ$3,$D$2-1)))))</f>
        <v/>
      </c>
      <c r="BK83" s="123">
        <f>IF(OR($C83="",$B$2="",$D$2=0),0,IF(BK$3&lt;0,0,N(INDEX('CURVA PREVISION'!$A$1:$KZ$3000,$C83,11+3*MIN(BK$3,$D$2-1)))))</f>
        <v/>
      </c>
      <c r="BL83" s="123">
        <f>IF(OR($C83="",$B$2="",$D$2=0),0,IF(BL$3&lt;0,0,N(INDEX('CURVA PREVISION'!$A$1:$KZ$3000,$C83,11+3*MIN(BL$3,$D$2-1)))))</f>
        <v/>
      </c>
      <c r="BM83" s="123">
        <f>IF(OR($C83="",$B$2="",$D$2=0),0,IF(BM$3&lt;0,0,N(INDEX('CURVA PREVISION'!$A$1:$KZ$3000,$C83,11+3*MIN(BM$3,$D$2-1)))))</f>
        <v/>
      </c>
      <c r="BN83" s="123">
        <f>IF(OR($C83="",$B$2="",$D$2=0),0,IF(BN$3&lt;0,0,N(INDEX('CURVA PREVISION'!$A$1:$KZ$3000,$C83,11+3*MIN(BN$3,$D$2-1)))))</f>
        <v/>
      </c>
      <c r="BO83" s="123">
        <f>IF(OR($C83="",$B$2="",$D$2=0),0,IF(BO$3&lt;0,0,N(INDEX('CURVA PREVISION'!$A$1:$KZ$3000,$C83,11+3*MIN(BO$3,$D$2-1)))))</f>
        <v/>
      </c>
      <c r="BP83" s="123">
        <f>IF(OR($C83="",$B$2="",$D$2=0),0,IF(BP$3&lt;0,0,N(INDEX('CURVA PREVISION'!$A$1:$KZ$3000,$C83,11+3*MIN(BP$3,$D$2-1)))))</f>
        <v/>
      </c>
      <c r="BQ83" s="123">
        <f>IF(OR($C83="",$B$2="",$D$2=0),0,IF(BQ$3&lt;0,0,N(INDEX('CURVA PREVISION'!$A$1:$KZ$3000,$C83,11+3*MIN(BQ$3,$D$2-1)))))</f>
        <v/>
      </c>
      <c r="BR83" s="123">
        <f>IF(OR($C83="",$B$2="",$D$2=0),0,IF(BR$3&lt;0,0,N(INDEX('CURVA PREVISION'!$A$1:$KZ$3000,$C83,11+3*MIN(BR$3,$D$2-1)))))</f>
        <v/>
      </c>
      <c r="BS83" s="123">
        <f>IF(OR($C83="",$B$2="",$D$2=0),0,IF(BS$3&lt;0,0,N(INDEX('CURVA PREVISION'!$A$1:$KZ$3000,$C83,11+3*MIN(BS$3,$D$2-1)))))</f>
        <v/>
      </c>
      <c r="BT83" s="123">
        <f>IF(OR($C83="",$B$2="",$D$2=0),0,IF(BT$3&lt;0,0,N(INDEX('CURVA PREVISION'!$A$1:$KZ$3000,$C83,11+3*MIN(BT$3,$D$2-1)))))</f>
        <v/>
      </c>
      <c r="BU83" s="123">
        <f>IF(OR($C83="",$B$2="",$D$2=0),0,IF(BU$3&lt;0,0,N(INDEX('CURVA PREVISION'!$A$1:$KZ$3000,$C83,11+3*MIN(BU$3,$D$2-1)))))</f>
        <v/>
      </c>
      <c r="BV83" s="123">
        <f>IF(OR($C83="",$B$2="",$D$2=0),0,IF(BV$3&lt;0,0,N(INDEX('CURVA PREVISION'!$A$1:$KZ$3000,$C83,11+3*MIN(BV$3,$D$2-1)))))</f>
        <v/>
      </c>
      <c r="BW83" s="123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70">
        <f>IFERROR(MATCH(A84,'CURVA PREVISION'!$B$1:$B$3000,0),"")</f>
        <v/>
      </c>
      <c r="D84" s="123">
        <f>IF(OR($C84="",$B$2="",$D$2=0),0,IF(D$3&lt;0,0,N(INDEX('CURVA PREVISION'!$A$1:$KZ$3000,$C84,11+3*MIN(D$3,$D$2-1)))))</f>
        <v/>
      </c>
      <c r="E84" s="123">
        <f>IF(OR($C84="",$B$2="",$D$2=0),0,IF(E$3&lt;0,0,N(INDEX('CURVA PREVISION'!$A$1:$KZ$3000,$C84,11+3*MIN(E$3,$D$2-1)))))</f>
        <v/>
      </c>
      <c r="F84" s="123">
        <f>IF(OR($C84="",$B$2="",$D$2=0),0,IF(F$3&lt;0,0,N(INDEX('CURVA PREVISION'!$A$1:$KZ$3000,$C84,11+3*MIN(F$3,$D$2-1)))))</f>
        <v/>
      </c>
      <c r="G84" s="123">
        <f>IF(OR($C84="",$B$2="",$D$2=0),0,IF(G$3&lt;0,0,N(INDEX('CURVA PREVISION'!$A$1:$KZ$3000,$C84,11+3*MIN(G$3,$D$2-1)))))</f>
        <v/>
      </c>
      <c r="H84" s="123">
        <f>IF(OR($C84="",$B$2="",$D$2=0),0,IF(H$3&lt;0,0,N(INDEX('CURVA PREVISION'!$A$1:$KZ$3000,$C84,11+3*MIN(H$3,$D$2-1)))))</f>
        <v/>
      </c>
      <c r="I84" s="123">
        <f>IF(OR($C84="",$B$2="",$D$2=0),0,IF(I$3&lt;0,0,N(INDEX('CURVA PREVISION'!$A$1:$KZ$3000,$C84,11+3*MIN(I$3,$D$2-1)))))</f>
        <v/>
      </c>
      <c r="J84" s="123">
        <f>IF(OR($C84="",$B$2="",$D$2=0),0,IF(J$3&lt;0,0,N(INDEX('CURVA PREVISION'!$A$1:$KZ$3000,$C84,11+3*MIN(J$3,$D$2-1)))))</f>
        <v/>
      </c>
      <c r="K84" s="123">
        <f>IF(OR($C84="",$B$2="",$D$2=0),0,IF(K$3&lt;0,0,N(INDEX('CURVA PREVISION'!$A$1:$KZ$3000,$C84,11+3*MIN(K$3,$D$2-1)))))</f>
        <v/>
      </c>
      <c r="L84" s="123">
        <f>IF(OR($C84="",$B$2="",$D$2=0),0,IF(L$3&lt;0,0,N(INDEX('CURVA PREVISION'!$A$1:$KZ$3000,$C84,11+3*MIN(L$3,$D$2-1)))))</f>
        <v/>
      </c>
      <c r="M84" s="123">
        <f>IF(OR($C84="",$B$2="",$D$2=0),0,IF(M$3&lt;0,0,N(INDEX('CURVA PREVISION'!$A$1:$KZ$3000,$C84,11+3*MIN(M$3,$D$2-1)))))</f>
        <v/>
      </c>
      <c r="N84" s="123">
        <f>IF(OR($C84="",$B$2="",$D$2=0),0,IF(N$3&lt;0,0,N(INDEX('CURVA PREVISION'!$A$1:$KZ$3000,$C84,11+3*MIN(N$3,$D$2-1)))))</f>
        <v/>
      </c>
      <c r="O84" s="123">
        <f>IF(OR($C84="",$B$2="",$D$2=0),0,IF(O$3&lt;0,0,N(INDEX('CURVA PREVISION'!$A$1:$KZ$3000,$C84,11+3*MIN(O$3,$D$2-1)))))</f>
        <v/>
      </c>
      <c r="P84" s="123">
        <f>IF(OR($C84="",$B$2="",$D$2=0),0,IF(P$3&lt;0,0,N(INDEX('CURVA PREVISION'!$A$1:$KZ$3000,$C84,11+3*MIN(P$3,$D$2-1)))))</f>
        <v/>
      </c>
      <c r="Q84" s="123">
        <f>IF(OR($C84="",$B$2="",$D$2=0),0,IF(Q$3&lt;0,0,N(INDEX('CURVA PREVISION'!$A$1:$KZ$3000,$C84,11+3*MIN(Q$3,$D$2-1)))))</f>
        <v/>
      </c>
      <c r="R84" s="123">
        <f>IF(OR($C84="",$B$2="",$D$2=0),0,IF(R$3&lt;0,0,N(INDEX('CURVA PREVISION'!$A$1:$KZ$3000,$C84,11+3*MIN(R$3,$D$2-1)))))</f>
        <v/>
      </c>
      <c r="S84" s="123">
        <f>IF(OR($C84="",$B$2="",$D$2=0),0,IF(S$3&lt;0,0,N(INDEX('CURVA PREVISION'!$A$1:$KZ$3000,$C84,11+3*MIN(S$3,$D$2-1)))))</f>
        <v/>
      </c>
      <c r="T84" s="123">
        <f>IF(OR($C84="",$B$2="",$D$2=0),0,IF(T$3&lt;0,0,N(INDEX('CURVA PREVISION'!$A$1:$KZ$3000,$C84,11+3*MIN(T$3,$D$2-1)))))</f>
        <v/>
      </c>
      <c r="U84" s="123">
        <f>IF(OR($C84="",$B$2="",$D$2=0),0,IF(U$3&lt;0,0,N(INDEX('CURVA PREVISION'!$A$1:$KZ$3000,$C84,11+3*MIN(U$3,$D$2-1)))))</f>
        <v/>
      </c>
      <c r="V84" s="123">
        <f>IF(OR($C84="",$B$2="",$D$2=0),0,IF(V$3&lt;0,0,N(INDEX('CURVA PREVISION'!$A$1:$KZ$3000,$C84,11+3*MIN(V$3,$D$2-1)))))</f>
        <v/>
      </c>
      <c r="W84" s="123">
        <f>IF(OR($C84="",$B$2="",$D$2=0),0,IF(W$3&lt;0,0,N(INDEX('CURVA PREVISION'!$A$1:$KZ$3000,$C84,11+3*MIN(W$3,$D$2-1)))))</f>
        <v/>
      </c>
      <c r="X84" s="123">
        <f>IF(OR($C84="",$B$2="",$D$2=0),0,IF(X$3&lt;0,0,N(INDEX('CURVA PREVISION'!$A$1:$KZ$3000,$C84,11+3*MIN(X$3,$D$2-1)))))</f>
        <v/>
      </c>
      <c r="Y84" s="123">
        <f>IF(OR($C84="",$B$2="",$D$2=0),0,IF(Y$3&lt;0,0,N(INDEX('CURVA PREVISION'!$A$1:$KZ$3000,$C84,11+3*MIN(Y$3,$D$2-1)))))</f>
        <v/>
      </c>
      <c r="Z84" s="123">
        <f>IF(OR($C84="",$B$2="",$D$2=0),0,IF(Z$3&lt;0,0,N(INDEX('CURVA PREVISION'!$A$1:$KZ$3000,$C84,11+3*MIN(Z$3,$D$2-1)))))</f>
        <v/>
      </c>
      <c r="AA84" s="123">
        <f>IF(OR($C84="",$B$2="",$D$2=0),0,IF(AA$3&lt;0,0,N(INDEX('CURVA PREVISION'!$A$1:$KZ$3000,$C84,11+3*MIN(AA$3,$D$2-1)))))</f>
        <v/>
      </c>
      <c r="AB84" s="123">
        <f>IF(OR($C84="",$B$2="",$D$2=0),0,IF(AB$3&lt;0,0,N(INDEX('CURVA PREVISION'!$A$1:$KZ$3000,$C84,11+3*MIN(AB$3,$D$2-1)))))</f>
        <v/>
      </c>
      <c r="AC84" s="123">
        <f>IF(OR($C84="",$B$2="",$D$2=0),0,IF(AC$3&lt;0,0,N(INDEX('CURVA PREVISION'!$A$1:$KZ$3000,$C84,11+3*MIN(AC$3,$D$2-1)))))</f>
        <v/>
      </c>
      <c r="AD84" s="123">
        <f>IF(OR($C84="",$B$2="",$D$2=0),0,IF(AD$3&lt;0,0,N(INDEX('CURVA PREVISION'!$A$1:$KZ$3000,$C84,11+3*MIN(AD$3,$D$2-1)))))</f>
        <v/>
      </c>
      <c r="AE84" s="123">
        <f>IF(OR($C84="",$B$2="",$D$2=0),0,IF(AE$3&lt;0,0,N(INDEX('CURVA PREVISION'!$A$1:$KZ$3000,$C84,11+3*MIN(AE$3,$D$2-1)))))</f>
        <v/>
      </c>
      <c r="AF84" s="123">
        <f>IF(OR($C84="",$B$2="",$D$2=0),0,IF(AF$3&lt;0,0,N(INDEX('CURVA PREVISION'!$A$1:$KZ$3000,$C84,11+3*MIN(AF$3,$D$2-1)))))</f>
        <v/>
      </c>
      <c r="AG84" s="123">
        <f>IF(OR($C84="",$B$2="",$D$2=0),0,IF(AG$3&lt;0,0,N(INDEX('CURVA PREVISION'!$A$1:$KZ$3000,$C84,11+3*MIN(AG$3,$D$2-1)))))</f>
        <v/>
      </c>
      <c r="AH84" s="123">
        <f>IF(OR($C84="",$B$2="",$D$2=0),0,IF(AH$3&lt;0,0,N(INDEX('CURVA PREVISION'!$A$1:$KZ$3000,$C84,11+3*MIN(AH$3,$D$2-1)))))</f>
        <v/>
      </c>
      <c r="AI84" s="123">
        <f>IF(OR($C84="",$B$2="",$D$2=0),0,IF(AI$3&lt;0,0,N(INDEX('CURVA PREVISION'!$A$1:$KZ$3000,$C84,11+3*MIN(AI$3,$D$2-1)))))</f>
        <v/>
      </c>
      <c r="AJ84" s="123">
        <f>IF(OR($C84="",$B$2="",$D$2=0),0,IF(AJ$3&lt;0,0,N(INDEX('CURVA PREVISION'!$A$1:$KZ$3000,$C84,11+3*MIN(AJ$3,$D$2-1)))))</f>
        <v/>
      </c>
      <c r="AK84" s="123">
        <f>IF(OR($C84="",$B$2="",$D$2=0),0,IF(AK$3&lt;0,0,N(INDEX('CURVA PREVISION'!$A$1:$KZ$3000,$C84,11+3*MIN(AK$3,$D$2-1)))))</f>
        <v/>
      </c>
      <c r="AL84" s="123">
        <f>IF(OR($C84="",$B$2="",$D$2=0),0,IF(AL$3&lt;0,0,N(INDEX('CURVA PREVISION'!$A$1:$KZ$3000,$C84,11+3*MIN(AL$3,$D$2-1)))))</f>
        <v/>
      </c>
      <c r="AM84" s="123">
        <f>IF(OR($C84="",$B$2="",$D$2=0),0,IF(AM$3&lt;0,0,N(INDEX('CURVA PREVISION'!$A$1:$KZ$3000,$C84,11+3*MIN(AM$3,$D$2-1)))))</f>
        <v/>
      </c>
      <c r="AN84" s="123">
        <f>IF(OR($C84="",$B$2="",$D$2=0),0,IF(AN$3&lt;0,0,N(INDEX('CURVA PREVISION'!$A$1:$KZ$3000,$C84,11+3*MIN(AN$3,$D$2-1)))))</f>
        <v/>
      </c>
      <c r="AO84" s="123">
        <f>IF(OR($C84="",$B$2="",$D$2=0),0,IF(AO$3&lt;0,0,N(INDEX('CURVA PREVISION'!$A$1:$KZ$3000,$C84,11+3*MIN(AO$3,$D$2-1)))))</f>
        <v/>
      </c>
      <c r="AP84" s="123">
        <f>IF(OR($C84="",$B$2="",$D$2=0),0,IF(AP$3&lt;0,0,N(INDEX('CURVA PREVISION'!$A$1:$KZ$3000,$C84,11+3*MIN(AP$3,$D$2-1)))))</f>
        <v/>
      </c>
      <c r="AQ84" s="123">
        <f>IF(OR($C84="",$B$2="",$D$2=0),0,IF(AQ$3&lt;0,0,N(INDEX('CURVA PREVISION'!$A$1:$KZ$3000,$C84,11+3*MIN(AQ$3,$D$2-1)))))</f>
        <v/>
      </c>
      <c r="AR84" s="123">
        <f>IF(OR($C84="",$B$2="",$D$2=0),0,IF(AR$3&lt;0,0,N(INDEX('CURVA PREVISION'!$A$1:$KZ$3000,$C84,11+3*MIN(AR$3,$D$2-1)))))</f>
        <v/>
      </c>
      <c r="AS84" s="123">
        <f>IF(OR($C84="",$B$2="",$D$2=0),0,IF(AS$3&lt;0,0,N(INDEX('CURVA PREVISION'!$A$1:$KZ$3000,$C84,11+3*MIN(AS$3,$D$2-1)))))</f>
        <v/>
      </c>
      <c r="AT84" s="123">
        <f>IF(OR($C84="",$B$2="",$D$2=0),0,IF(AT$3&lt;0,0,N(INDEX('CURVA PREVISION'!$A$1:$KZ$3000,$C84,11+3*MIN(AT$3,$D$2-1)))))</f>
        <v/>
      </c>
      <c r="AU84" s="123">
        <f>IF(OR($C84="",$B$2="",$D$2=0),0,IF(AU$3&lt;0,0,N(INDEX('CURVA PREVISION'!$A$1:$KZ$3000,$C84,11+3*MIN(AU$3,$D$2-1)))))</f>
        <v/>
      </c>
      <c r="AV84" s="123">
        <f>IF(OR($C84="",$B$2="",$D$2=0),0,IF(AV$3&lt;0,0,N(INDEX('CURVA PREVISION'!$A$1:$KZ$3000,$C84,11+3*MIN(AV$3,$D$2-1)))))</f>
        <v/>
      </c>
      <c r="AW84" s="123">
        <f>IF(OR($C84="",$B$2="",$D$2=0),0,IF(AW$3&lt;0,0,N(INDEX('CURVA PREVISION'!$A$1:$KZ$3000,$C84,11+3*MIN(AW$3,$D$2-1)))))</f>
        <v/>
      </c>
      <c r="AX84" s="123">
        <f>IF(OR($C84="",$B$2="",$D$2=0),0,IF(AX$3&lt;0,0,N(INDEX('CURVA PREVISION'!$A$1:$KZ$3000,$C84,11+3*MIN(AX$3,$D$2-1)))))</f>
        <v/>
      </c>
      <c r="AY84" s="123">
        <f>IF(OR($C84="",$B$2="",$D$2=0),0,IF(AY$3&lt;0,0,N(INDEX('CURVA PREVISION'!$A$1:$KZ$3000,$C84,11+3*MIN(AY$3,$D$2-1)))))</f>
        <v/>
      </c>
      <c r="AZ84" s="123">
        <f>IF(OR($C84="",$B$2="",$D$2=0),0,IF(AZ$3&lt;0,0,N(INDEX('CURVA PREVISION'!$A$1:$KZ$3000,$C84,11+3*MIN(AZ$3,$D$2-1)))))</f>
        <v/>
      </c>
      <c r="BA84" s="123">
        <f>IF(OR($C84="",$B$2="",$D$2=0),0,IF(BA$3&lt;0,0,N(INDEX('CURVA PREVISION'!$A$1:$KZ$3000,$C84,11+3*MIN(BA$3,$D$2-1)))))</f>
        <v/>
      </c>
      <c r="BB84" s="123">
        <f>IF(OR($C84="",$B$2="",$D$2=0),0,IF(BB$3&lt;0,0,N(INDEX('CURVA PREVISION'!$A$1:$KZ$3000,$C84,11+3*MIN(BB$3,$D$2-1)))))</f>
        <v/>
      </c>
      <c r="BC84" s="123">
        <f>IF(OR($C84="",$B$2="",$D$2=0),0,IF(BC$3&lt;0,0,N(INDEX('CURVA PREVISION'!$A$1:$KZ$3000,$C84,11+3*MIN(BC$3,$D$2-1)))))</f>
        <v/>
      </c>
      <c r="BD84" s="123">
        <f>IF(OR($C84="",$B$2="",$D$2=0),0,IF(BD$3&lt;0,0,N(INDEX('CURVA PREVISION'!$A$1:$KZ$3000,$C84,11+3*MIN(BD$3,$D$2-1)))))</f>
        <v/>
      </c>
      <c r="BE84" s="123">
        <f>IF(OR($C84="",$B$2="",$D$2=0),0,IF(BE$3&lt;0,0,N(INDEX('CURVA PREVISION'!$A$1:$KZ$3000,$C84,11+3*MIN(BE$3,$D$2-1)))))</f>
        <v/>
      </c>
      <c r="BF84" s="123">
        <f>IF(OR($C84="",$B$2="",$D$2=0),0,IF(BF$3&lt;0,0,N(INDEX('CURVA PREVISION'!$A$1:$KZ$3000,$C84,11+3*MIN(BF$3,$D$2-1)))))</f>
        <v/>
      </c>
      <c r="BG84" s="123">
        <f>IF(OR($C84="",$B$2="",$D$2=0),0,IF(BG$3&lt;0,0,N(INDEX('CURVA PREVISION'!$A$1:$KZ$3000,$C84,11+3*MIN(BG$3,$D$2-1)))))</f>
        <v/>
      </c>
      <c r="BH84" s="123">
        <f>IF(OR($C84="",$B$2="",$D$2=0),0,IF(BH$3&lt;0,0,N(INDEX('CURVA PREVISION'!$A$1:$KZ$3000,$C84,11+3*MIN(BH$3,$D$2-1)))))</f>
        <v/>
      </c>
      <c r="BI84" s="123">
        <f>IF(OR($C84="",$B$2="",$D$2=0),0,IF(BI$3&lt;0,0,N(INDEX('CURVA PREVISION'!$A$1:$KZ$3000,$C84,11+3*MIN(BI$3,$D$2-1)))))</f>
        <v/>
      </c>
      <c r="BJ84" s="123">
        <f>IF(OR($C84="",$B$2="",$D$2=0),0,IF(BJ$3&lt;0,0,N(INDEX('CURVA PREVISION'!$A$1:$KZ$3000,$C84,11+3*MIN(BJ$3,$D$2-1)))))</f>
        <v/>
      </c>
      <c r="BK84" s="123">
        <f>IF(OR($C84="",$B$2="",$D$2=0),0,IF(BK$3&lt;0,0,N(INDEX('CURVA PREVISION'!$A$1:$KZ$3000,$C84,11+3*MIN(BK$3,$D$2-1)))))</f>
        <v/>
      </c>
      <c r="BL84" s="123">
        <f>IF(OR($C84="",$B$2="",$D$2=0),0,IF(BL$3&lt;0,0,N(INDEX('CURVA PREVISION'!$A$1:$KZ$3000,$C84,11+3*MIN(BL$3,$D$2-1)))))</f>
        <v/>
      </c>
      <c r="BM84" s="123">
        <f>IF(OR($C84="",$B$2="",$D$2=0),0,IF(BM$3&lt;0,0,N(INDEX('CURVA PREVISION'!$A$1:$KZ$3000,$C84,11+3*MIN(BM$3,$D$2-1)))))</f>
        <v/>
      </c>
      <c r="BN84" s="123">
        <f>IF(OR($C84="",$B$2="",$D$2=0),0,IF(BN$3&lt;0,0,N(INDEX('CURVA PREVISION'!$A$1:$KZ$3000,$C84,11+3*MIN(BN$3,$D$2-1)))))</f>
        <v/>
      </c>
      <c r="BO84" s="123">
        <f>IF(OR($C84="",$B$2="",$D$2=0),0,IF(BO$3&lt;0,0,N(INDEX('CURVA PREVISION'!$A$1:$KZ$3000,$C84,11+3*MIN(BO$3,$D$2-1)))))</f>
        <v/>
      </c>
      <c r="BP84" s="123">
        <f>IF(OR($C84="",$B$2="",$D$2=0),0,IF(BP$3&lt;0,0,N(INDEX('CURVA PREVISION'!$A$1:$KZ$3000,$C84,11+3*MIN(BP$3,$D$2-1)))))</f>
        <v/>
      </c>
      <c r="BQ84" s="123">
        <f>IF(OR($C84="",$B$2="",$D$2=0),0,IF(BQ$3&lt;0,0,N(INDEX('CURVA PREVISION'!$A$1:$KZ$3000,$C84,11+3*MIN(BQ$3,$D$2-1)))))</f>
        <v/>
      </c>
      <c r="BR84" s="123">
        <f>IF(OR($C84="",$B$2="",$D$2=0),0,IF(BR$3&lt;0,0,N(INDEX('CURVA PREVISION'!$A$1:$KZ$3000,$C84,11+3*MIN(BR$3,$D$2-1)))))</f>
        <v/>
      </c>
      <c r="BS84" s="123">
        <f>IF(OR($C84="",$B$2="",$D$2=0),0,IF(BS$3&lt;0,0,N(INDEX('CURVA PREVISION'!$A$1:$KZ$3000,$C84,11+3*MIN(BS$3,$D$2-1)))))</f>
        <v/>
      </c>
      <c r="BT84" s="123">
        <f>IF(OR($C84="",$B$2="",$D$2=0),0,IF(BT$3&lt;0,0,N(INDEX('CURVA PREVISION'!$A$1:$KZ$3000,$C84,11+3*MIN(BT$3,$D$2-1)))))</f>
        <v/>
      </c>
      <c r="BU84" s="123">
        <f>IF(OR($C84="",$B$2="",$D$2=0),0,IF(BU$3&lt;0,0,N(INDEX('CURVA PREVISION'!$A$1:$KZ$3000,$C84,11+3*MIN(BU$3,$D$2-1)))))</f>
        <v/>
      </c>
      <c r="BV84" s="123">
        <f>IF(OR($C84="",$B$2="",$D$2=0),0,IF(BV$3&lt;0,0,N(INDEX('CURVA PREVISION'!$A$1:$KZ$3000,$C84,11+3*MIN(BV$3,$D$2-1)))))</f>
        <v/>
      </c>
      <c r="BW84" s="123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24">
        <f>IF(CB$4="",0,IFERROR(1/INDEX('"INCC-FGV"'!$B$2:$B$800,MATCH(CB$4,'"INCC-FGV"'!$A$2:$A$800,0)),0))</f>
        <v/>
      </c>
      <c r="CC1" s="124">
        <f>IF(CC$4="",0,IFERROR(1/INDEX('"INCC-FGV"'!$B$2:$B$800,MATCH(CC$4,'"INCC-FGV"'!$A$2:$A$800,0)),0))</f>
        <v/>
      </c>
      <c r="CD1" s="124">
        <f>IF(CD$4="",0,IFERROR(1/INDEX('"INCC-FGV"'!$B$2:$B$800,MATCH(CD$4,'"INCC-FGV"'!$A$2:$A$800,0)),0))</f>
        <v/>
      </c>
      <c r="CE1" s="124">
        <f>IF(CE$4="",0,IFERROR(1/INDEX('"INCC-FGV"'!$B$2:$B$800,MATCH(CE$4,'"INCC-FGV"'!$A$2:$A$800,0)),0))</f>
        <v/>
      </c>
      <c r="CF1" s="124">
        <f>IF(CF$4="",0,IFERROR(1/INDEX('"INCC-FGV"'!$B$2:$B$800,MATCH(CF$4,'"INCC-FGV"'!$A$2:$A$800,0)),0))</f>
        <v/>
      </c>
      <c r="CG1" s="124">
        <f>IF(CG$4="",0,IFERROR(1/INDEX('"INCC-FGV"'!$B$2:$B$800,MATCH(CG$4,'"INCC-FGV"'!$A$2:$A$800,0)),0))</f>
        <v/>
      </c>
      <c r="CH1" s="124">
        <f>IF(CH$4="",0,IFERROR(1/INDEX('"INCC-FGV"'!$B$2:$B$800,MATCH(CH$4,'"INCC-FGV"'!$A$2:$A$800,0)),0))</f>
        <v/>
      </c>
      <c r="CI1" s="124">
        <f>IF(CI$4="",0,IFERROR(1/INDEX('"INCC-FGV"'!$B$2:$B$800,MATCH(CI$4,'"INCC-FGV"'!$A$2:$A$800,0)),0))</f>
        <v/>
      </c>
      <c r="CJ1" s="124">
        <f>IF(CJ$4="",0,IFERROR(1/INDEX('"INCC-FGV"'!$B$2:$B$800,MATCH(CJ$4,'"INCC-FGV"'!$A$2:$A$800,0)),0))</f>
        <v/>
      </c>
      <c r="CK1" s="124">
        <f>IF(CK$4="",0,IFERROR(1/INDEX('"INCC-FGV"'!$B$2:$B$800,MATCH(CK$4,'"INCC-FGV"'!$A$2:$A$800,0)),0))</f>
        <v/>
      </c>
      <c r="CL1" s="124">
        <f>IF(CL$4="",0,IFERROR(1/INDEX('"INCC-FGV"'!$B$2:$B$800,MATCH(CL$4,'"INCC-FGV"'!$A$2:$A$800,0)),0))</f>
        <v/>
      </c>
      <c r="CM1" s="124">
        <f>IF(CM$4="",0,IFERROR(1/INDEX('"INCC-FGV"'!$B$2:$B$800,MATCH(CM$4,'"INCC-FGV"'!$A$2:$A$800,0)),0))</f>
        <v/>
      </c>
      <c r="CN1" s="124">
        <f>IF(CN$4="",0,IFERROR(1/INDEX('"INCC-FGV"'!$B$2:$B$800,MATCH(CN$4,'"INCC-FGV"'!$A$2:$A$800,0)),0))</f>
        <v/>
      </c>
      <c r="CO1" s="124">
        <f>IF(CO$4="",0,IFERROR(1/INDEX('"INCC-FGV"'!$B$2:$B$800,MATCH(CO$4,'"INCC-FGV"'!$A$2:$A$800,0)),0))</f>
        <v/>
      </c>
      <c r="CP1" s="124">
        <f>IF(CP$4="",0,IFERROR(1/INDEX('"INCC-FGV"'!$B$2:$B$800,MATCH(CP$4,'"INCC-FGV"'!$A$2:$A$800,0)),0))</f>
        <v/>
      </c>
      <c r="CQ1" s="124">
        <f>IF(CQ$4="",0,IFERROR(1/INDEX('"INCC-FGV"'!$B$2:$B$800,MATCH(CQ$4,'"INCC-FGV"'!$A$2:$A$800,0)),0))</f>
        <v/>
      </c>
      <c r="CR1" s="124">
        <f>IF(CR$4="",0,IFERROR(1/INDEX('"INCC-FGV"'!$B$2:$B$800,MATCH(CR$4,'"INCC-FGV"'!$A$2:$A$800,0)),0))</f>
        <v/>
      </c>
      <c r="CS1" s="124">
        <f>IF(CS$4="",0,IFERROR(1/INDEX('"INCC-FGV"'!$B$2:$B$800,MATCH(CS$4,'"INCC-FGV"'!$A$2:$A$800,0)),0))</f>
        <v/>
      </c>
      <c r="CT1" s="124">
        <f>IF(CT$4="",0,IFERROR(1/INDEX('"INCC-FGV"'!$B$2:$B$800,MATCH(CT$4,'"INCC-FGV"'!$A$2:$A$800,0)),0))</f>
        <v/>
      </c>
      <c r="CU1" s="124">
        <f>IF(CU$4="",0,IFERROR(1/INDEX('"INCC-FGV"'!$B$2:$B$800,MATCH(CU$4,'"INCC-FGV"'!$A$2:$A$800,0)),0))</f>
        <v/>
      </c>
      <c r="CV1" s="124">
        <f>IF(CV$4="",0,IFERROR(1/INDEX('"INCC-FGV"'!$B$2:$B$800,MATCH(CV$4,'"INCC-FGV"'!$A$2:$A$800,0)),0))</f>
        <v/>
      </c>
      <c r="CW1" s="124">
        <f>IF(CW$4="",0,IFERROR(1/INDEX('"INCC-FGV"'!$B$2:$B$800,MATCH(CW$4,'"INCC-FGV"'!$A$2:$A$800,0)),0))</f>
        <v/>
      </c>
      <c r="CX1" s="124">
        <f>IF(CX$4="",0,IFERROR(1/INDEX('"INCC-FGV"'!$B$2:$B$800,MATCH(CX$4,'"INCC-FGV"'!$A$2:$A$800,0)),0))</f>
        <v/>
      </c>
      <c r="CY1" s="124">
        <f>IF(CY$4="",0,IFERROR(1/INDEX('"INCC-FGV"'!$B$2:$B$800,MATCH(CY$4,'"INCC-FGV"'!$A$2:$A$800,0)),0))</f>
        <v/>
      </c>
      <c r="CZ1" s="124">
        <f>IF(CZ$4="",0,IFERROR(1/INDEX('"INCC-FGV"'!$B$2:$B$800,MATCH(CZ$4,'"INCC-FGV"'!$A$2:$A$800,0)),0))</f>
        <v/>
      </c>
      <c r="DA1" s="124">
        <f>IF(DA$4="",0,IFERROR(1/INDEX('"INCC-FGV"'!$B$2:$B$800,MATCH(DA$4,'"INCC-FGV"'!$A$2:$A$800,0)),0))</f>
        <v/>
      </c>
      <c r="DB1" s="124">
        <f>IF(DB$4="",0,IFERROR(1/INDEX('"INCC-FGV"'!$B$2:$B$800,MATCH(DB$4,'"INCC-FGV"'!$A$2:$A$800,0)),0))</f>
        <v/>
      </c>
      <c r="DC1" s="124">
        <f>IF(DC$4="",0,IFERROR(1/INDEX('"INCC-FGV"'!$B$2:$B$800,MATCH(DC$4,'"INCC-FGV"'!$A$2:$A$800,0)),0))</f>
        <v/>
      </c>
      <c r="DD1" s="124">
        <f>IF(DD$4="",0,IFERROR(1/INDEX('"INCC-FGV"'!$B$2:$B$800,MATCH(DD$4,'"INCC-FGV"'!$A$2:$A$800,0)),0))</f>
        <v/>
      </c>
      <c r="DE1" s="124">
        <f>IF(DE$4="",0,IFERROR(1/INDEX('"INCC-FGV"'!$B$2:$B$800,MATCH(DE$4,'"INCC-FGV"'!$A$2:$A$800,0)),0))</f>
        <v/>
      </c>
      <c r="DF1" s="124">
        <f>IF(DF$4="",0,IFERROR(1/INDEX('"INCC-FGV"'!$B$2:$B$800,MATCH(DF$4,'"INCC-FGV"'!$A$2:$A$800,0)),0))</f>
        <v/>
      </c>
      <c r="DG1" s="124">
        <f>IF(DG$4="",0,IFERROR(1/INDEX('"INCC-FGV"'!$B$2:$B$800,MATCH(DG$4,'"INCC-FGV"'!$A$2:$A$800,0)),0))</f>
        <v/>
      </c>
      <c r="DH1" s="124">
        <f>IF(DH$4="",0,IFERROR(1/INDEX('"INCC-FGV"'!$B$2:$B$800,MATCH(DH$4,'"INCC-FGV"'!$A$2:$A$800,0)),0))</f>
        <v/>
      </c>
      <c r="DI1" s="124">
        <f>IF(DI$4="",0,IFERROR(1/INDEX('"INCC-FGV"'!$B$2:$B$800,MATCH(DI$4,'"INCC-FGV"'!$A$2:$A$800,0)),0))</f>
        <v/>
      </c>
      <c r="DJ1" s="124">
        <f>IF(DJ$4="",0,IFERROR(1/INDEX('"INCC-FGV"'!$B$2:$B$800,MATCH(DJ$4,'"INCC-FGV"'!$A$2:$A$800,0)),0))</f>
        <v/>
      </c>
      <c r="DK1" s="124">
        <f>IF(DK$4="",0,IFERROR(1/INDEX('"INCC-FGV"'!$B$2:$B$800,MATCH(DK$4,'"INCC-FGV"'!$A$2:$A$800,0)),0))</f>
        <v/>
      </c>
      <c r="DL1" s="124">
        <f>IF(DL$4="",0,IFERROR(1/INDEX('"INCC-FGV"'!$B$2:$B$800,MATCH(DL$4,'"INCC-FGV"'!$A$2:$A$800,0)),0))</f>
        <v/>
      </c>
      <c r="DM1" s="124">
        <f>IF(DM$4="",0,IFERROR(1/INDEX('"INCC-FGV"'!$B$2:$B$800,MATCH(DM$4,'"INCC-FGV"'!$A$2:$A$800,0)),0))</f>
        <v/>
      </c>
      <c r="DN1" s="124">
        <f>IF(DN$4="",0,IFERROR(1/INDEX('"INCC-FGV"'!$B$2:$B$800,MATCH(DN$4,'"INCC-FGV"'!$A$2:$A$800,0)),0))</f>
        <v/>
      </c>
      <c r="DO1" s="124">
        <f>IF(DO$4="",0,IFERROR(1/INDEX('"INCC-FGV"'!$B$2:$B$800,MATCH(DO$4,'"INCC-FGV"'!$A$2:$A$800,0)),0))</f>
        <v/>
      </c>
      <c r="DP1" s="124">
        <f>IF(DP$4="",0,IFERROR(1/INDEX('"INCC-FGV"'!$B$2:$B$800,MATCH(DP$4,'"INCC-FGV"'!$A$2:$A$800,0)),0))</f>
        <v/>
      </c>
      <c r="DQ1" s="124">
        <f>IF(DQ$4="",0,IFERROR(1/INDEX('"INCC-FGV"'!$B$2:$B$800,MATCH(DQ$4,'"INCC-FGV"'!$A$2:$A$800,0)),0))</f>
        <v/>
      </c>
      <c r="DR1" s="124">
        <f>IF(DR$4="",0,IFERROR(1/INDEX('"INCC-FGV"'!$B$2:$B$800,MATCH(DR$4,'"INCC-FGV"'!$A$2:$A$800,0)),0))</f>
        <v/>
      </c>
      <c r="DS1" s="124">
        <f>IF(DS$4="",0,IFERROR(1/INDEX('"INCC-FGV"'!$B$2:$B$800,MATCH(DS$4,'"INCC-FGV"'!$A$2:$A$800,0)),0))</f>
        <v/>
      </c>
      <c r="DT1" s="124">
        <f>IF(DT$4="",0,IFERROR(1/INDEX('"INCC-FGV"'!$B$2:$B$800,MATCH(DT$4,'"INCC-FGV"'!$A$2:$A$800,0)),0))</f>
        <v/>
      </c>
      <c r="DU1" s="124">
        <f>IF(DU$4="",0,IFERROR(1/INDEX('"INCC-FGV"'!$B$2:$B$800,MATCH(DU$4,'"INCC-FGV"'!$A$2:$A$800,0)),0))</f>
        <v/>
      </c>
      <c r="DV1" s="124">
        <f>IF(DV$4="",0,IFERROR(1/INDEX('"INCC-FGV"'!$B$2:$B$800,MATCH(DV$4,'"INCC-FGV"'!$A$2:$A$800,0)),0))</f>
        <v/>
      </c>
      <c r="DW1" s="124">
        <f>IF(DW$4="",0,IFERROR(1/INDEX('"INCC-FGV"'!$B$2:$B$800,MATCH(DW$4,'"INCC-FGV"'!$A$2:$A$800,0)),0))</f>
        <v/>
      </c>
      <c r="DX1" s="124">
        <f>IF(DX$4="",0,IFERROR(1/INDEX('"INCC-FGV"'!$B$2:$B$800,MATCH(DX$4,'"INCC-FGV"'!$A$2:$A$800,0)),0))</f>
        <v/>
      </c>
      <c r="DY1" s="124">
        <f>IF(DY$4="",0,IFERROR(1/INDEX('"INCC-FGV"'!$B$2:$B$800,MATCH(DY$4,'"INCC-FGV"'!$A$2:$A$800,0)),0))</f>
        <v/>
      </c>
      <c r="DZ1" s="124">
        <f>IF(DZ$4="",0,IFERROR(1/INDEX('"INCC-FGV"'!$B$2:$B$800,MATCH(DZ$4,'"INCC-FGV"'!$A$2:$A$800,0)),0))</f>
        <v/>
      </c>
      <c r="EA1" s="124">
        <f>IF(EA$4="",0,IFERROR(1/INDEX('"INCC-FGV"'!$B$2:$B$800,MATCH(EA$4,'"INCC-FGV"'!$A$2:$A$800,0)),0))</f>
        <v/>
      </c>
      <c r="EB1" s="124">
        <f>IF(EB$4="",0,IFERROR(1/INDEX('"INCC-FGV"'!$B$2:$B$800,MATCH(EB$4,'"INCC-FGV"'!$A$2:$A$800,0)),0))</f>
        <v/>
      </c>
      <c r="EC1" s="124">
        <f>IF(EC$4="",0,IFERROR(1/INDEX('"INCC-FGV"'!$B$2:$B$800,MATCH(EC$4,'"INCC-FGV"'!$A$2:$A$800,0)),0))</f>
        <v/>
      </c>
      <c r="ED1" s="124">
        <f>IF(ED$4="",0,IFERROR(1/INDEX('"INCC-FGV"'!$B$2:$B$800,MATCH(ED$4,'"INCC-FGV"'!$A$2:$A$800,0)),0))</f>
        <v/>
      </c>
      <c r="EE1" s="124">
        <f>IF(EE$4="",0,IFERROR(1/INDEX('"INCC-FGV"'!$B$2:$B$800,MATCH(EE$4,'"INCC-FGV"'!$A$2:$A$800,0)),0))</f>
        <v/>
      </c>
      <c r="EF1" s="124">
        <f>IF(EF$4="",0,IFERROR(1/INDEX('"INCC-FGV"'!$B$2:$B$800,MATCH(EF$4,'"INCC-FGV"'!$A$2:$A$800,0)),0))</f>
        <v/>
      </c>
      <c r="EG1" s="124">
        <f>IF(EG$4="",0,IFERROR(1/INDEX('"INCC-FGV"'!$B$2:$B$800,MATCH(EG$4,'"INCC-FGV"'!$A$2:$A$800,0)),0))</f>
        <v/>
      </c>
      <c r="EH1" s="124">
        <f>IF(EH$4="",0,IFERROR(1/INDEX('"INCC-FGV"'!$B$2:$B$800,MATCH(EH$4,'"INCC-FGV"'!$A$2:$A$800,0)),0))</f>
        <v/>
      </c>
      <c r="EI1" s="124">
        <f>IF(EI$4="",0,IFERROR(1/INDEX('"INCC-FGV"'!$B$2:$B$800,MATCH(EI$4,'"INCC-FGV"'!$A$2:$A$800,0)),0))</f>
        <v/>
      </c>
      <c r="EJ1" s="124">
        <f>IF(EJ$4="",0,IFERROR(1/INDEX('"INCC-FGV"'!$B$2:$B$800,MATCH(EJ$4,'"INCC-FGV"'!$A$2:$A$800,0)),0))</f>
        <v/>
      </c>
      <c r="EK1" s="124">
        <f>IF(EK$4="",0,IFERROR(1/INDEX('"INCC-FGV"'!$B$2:$B$800,MATCH(EK$4,'"INCC-FGV"'!$A$2:$A$800,0)),0))</f>
        <v/>
      </c>
      <c r="EL1" s="124">
        <f>IF(EL$4="",0,IFERROR(1/INDEX('"INCC-FGV"'!$B$2:$B$800,MATCH(EL$4,'"INCC-FGV"'!$A$2:$A$800,0)),0))</f>
        <v/>
      </c>
      <c r="EM1" s="124">
        <f>IF(EM$4="",0,IFERROR(1/INDEX('"INCC-FGV"'!$B$2:$B$800,MATCH(EM$4,'"INCC-FGV"'!$A$2:$A$800,0)),0))</f>
        <v/>
      </c>
      <c r="EN1" s="124">
        <f>IF(EN$4="",0,IFERROR(1/INDEX('"INCC-FGV"'!$B$2:$B$800,MATCH(EN$4,'"INCC-FGV"'!$A$2:$A$800,0)),0))</f>
        <v/>
      </c>
      <c r="EO1" s="124">
        <f>IF(EO$4="",0,IFERROR(1/INDEX('"INCC-FGV"'!$B$2:$B$800,MATCH(EO$4,'"INCC-FGV"'!$A$2:$A$800,0)),0))</f>
        <v/>
      </c>
      <c r="EP1" s="124">
        <f>IF(EP$4="",0,IFERROR(1/INDEX('"INCC-FGV"'!$B$2:$B$800,MATCH(EP$4,'"INCC-FGV"'!$A$2:$A$800,0)),0))</f>
        <v/>
      </c>
      <c r="EQ1" s="124">
        <f>IF(EQ$4="",0,IFERROR(1/INDEX('"INCC-FGV"'!$B$2:$B$800,MATCH(EQ$4,'"INCC-FGV"'!$A$2:$A$800,0)),0))</f>
        <v/>
      </c>
      <c r="ER1" s="124">
        <f>IF(ER$4="",0,IFERROR(1/INDEX('"INCC-FGV"'!$B$2:$B$800,MATCH(ER$4,'"INCC-FGV"'!$A$2:$A$800,0)),0))</f>
        <v/>
      </c>
      <c r="ES1" s="124">
        <f>IF(ES$4="",0,IFERROR(1/INDEX('"INCC-FGV"'!$B$2:$B$800,MATCH(ES$4,'"INCC-FGV"'!$A$2:$A$800,0)),0))</f>
        <v/>
      </c>
      <c r="ET1" s="124">
        <f>IF(ET$4="",0,IFERROR(1/INDEX('"INCC-FGV"'!$B$2:$B$800,MATCH(ET$4,'"INCC-FGV"'!$A$2:$A$800,0)),0))</f>
        <v/>
      </c>
      <c r="EU1" s="124">
        <f>IF(EU$4="",0,IFERROR(1/INDEX('"INCC-FGV"'!$B$2:$B$800,MATCH(EU$4,'"INCC-FGV"'!$A$2:$A$800,0)),0))</f>
        <v/>
      </c>
      <c r="EV1" s="124">
        <f>IF(EV$4="",0,IFERROR(1/INDEX('"INCC-FGV"'!$B$2:$B$800,MATCH(EV$4,'"INCC-FGV"'!$A$2:$A$800,0)),0))</f>
        <v/>
      </c>
      <c r="EW1" s="124">
        <f>IF(EW$4="",0,IFERROR(1/INDEX('"INCC-FGV"'!$B$2:$B$800,MATCH(EW$4,'"INCC-FGV"'!$A$2:$A$800,0)),0))</f>
        <v/>
      </c>
      <c r="EX1" s="124">
        <f>IF(EX$4="",0,IFERROR(1/INDEX('"INCC-FGV"'!$B$2:$B$800,MATCH(EX$4,'"INCC-FGV"'!$A$2:$A$800,0)),0))</f>
        <v/>
      </c>
      <c r="EY1" s="124">
        <f>IF(EY$4="",0,IFERROR(1/INDEX('"INCC-FGV"'!$B$2:$B$800,MATCH(EY$4,'"INCC-FGV"'!$A$2:$A$800,0)),0))</f>
        <v/>
      </c>
      <c r="EZ1" s="124">
        <f>IF(EZ$4="",0,IFERROR(1/INDEX('"INCC-FGV"'!$B$2:$B$800,MATCH(EZ$4,'"INCC-FGV"'!$A$2:$A$800,0)),0))</f>
        <v/>
      </c>
      <c r="FA1" s="124">
        <f>IF(FA$4="",0,IFERROR(1/INDEX('"INCC-FGV"'!$B$2:$B$800,MATCH(FA$4,'"INCC-FGV"'!$A$2:$A$800,0)),0))</f>
        <v/>
      </c>
      <c r="FB1" s="124">
        <f>IF(FB$4="",0,IFERROR(1/INDEX('"INCC-FGV"'!$B$2:$B$800,MATCH(FB$4,'"INCC-FGV"'!$A$2:$A$800,0)),0))</f>
        <v/>
      </c>
      <c r="FC1" s="124">
        <f>IF(FC$4="",0,IFERROR(1/INDEX('"INCC-FGV"'!$B$2:$B$800,MATCH(FC$4,'"INCC-FGV"'!$A$2:$A$800,0)),0))</f>
        <v/>
      </c>
      <c r="FD1" s="124">
        <f>IF(FD$4="",0,IFERROR(1/INDEX('"INCC-FGV"'!$B$2:$B$800,MATCH(FD$4,'"INCC-FGV"'!$A$2:$A$800,0)),0))</f>
        <v/>
      </c>
      <c r="FE1" s="124">
        <f>IF(FE$4="",0,IFERROR(1/INDEX('"INCC-FGV"'!$B$2:$B$800,MATCH(FE$4,'"INCC-FGV"'!$A$2:$A$800,0)),0))</f>
        <v/>
      </c>
      <c r="FF1" s="124">
        <f>IF(FF$4="",0,IFERROR(1/INDEX('"INCC-FGV"'!$B$2:$B$800,MATCH(FF$4,'"INCC-FGV"'!$A$2:$A$800,0)),0))</f>
        <v/>
      </c>
      <c r="FG1" s="124">
        <f>IF(FG$4="",0,IFERROR(1/INDEX('"INCC-FGV"'!$B$2:$B$800,MATCH(FG$4,'"INCC-FGV"'!$A$2:$A$800,0)),0))</f>
        <v/>
      </c>
      <c r="FH1" s="124">
        <f>IF(FH$4="",0,IFERROR(1/INDEX('"INCC-FGV"'!$B$2:$B$800,MATCH(FH$4,'"INCC-FGV"'!$A$2:$A$800,0)),0))</f>
        <v/>
      </c>
      <c r="FI1" s="124">
        <f>IF(FI$4="",0,IFERROR(1/INDEX('"INCC-FGV"'!$B$2:$B$800,MATCH(FI$4,'"INCC-FGV"'!$A$2:$A$800,0)),0))</f>
        <v/>
      </c>
      <c r="FJ1" s="124">
        <f>IF(FJ$4="",0,IFERROR(1/INDEX('"INCC-FGV"'!$B$2:$B$800,MATCH(FJ$4,'"INCC-FGV"'!$A$2:$A$800,0)),0))</f>
        <v/>
      </c>
      <c r="FK1" s="124">
        <f>IF(FK$4="",0,IFERROR(1/INDEX('"INCC-FGV"'!$B$2:$B$800,MATCH(FK$4,'"INCC-FGV"'!$A$2:$A$800,0)),0))</f>
        <v/>
      </c>
      <c r="FL1" s="124">
        <f>IF(FL$4="",0,IFERROR(1/INDEX('"INCC-FGV"'!$B$2:$B$800,MATCH(FL$4,'"INCC-FGV"'!$A$2:$A$800,0)),0))</f>
        <v/>
      </c>
      <c r="FM1" s="124">
        <f>IF(FM$4="",0,IFERROR(1/INDEX('"INCC-FGV"'!$B$2:$B$800,MATCH(FM$4,'"INCC-FGV"'!$A$2:$A$800,0)),0))</f>
        <v/>
      </c>
      <c r="FN1" s="124">
        <f>IF(FN$4="",0,IFERROR(1/INDEX('"INCC-FGV"'!$B$2:$B$800,MATCH(FN$4,'"INCC-FGV"'!$A$2:$A$800,0)),0))</f>
        <v/>
      </c>
      <c r="FO1" s="124">
        <f>IF(FO$4="",0,IFERROR(1/INDEX('"INCC-FGV"'!$B$2:$B$800,MATCH(FO$4,'"INCC-FGV"'!$A$2:$A$800,0)),0))</f>
        <v/>
      </c>
      <c r="FP1" s="124">
        <f>IF(FP$4="",0,IFERROR(1/INDEX('"INCC-FGV"'!$B$2:$B$800,MATCH(FP$4,'"INCC-FGV"'!$A$2:$A$800,0)),0))</f>
        <v/>
      </c>
      <c r="FQ1" s="124">
        <f>IF(FQ$4="",0,IFERROR(1/INDEX('"INCC-FGV"'!$B$2:$B$800,MATCH(FQ$4,'"INCC-FGV"'!$A$2:$A$800,0)),0))</f>
        <v/>
      </c>
      <c r="FR1" s="124">
        <f>IF(FR$4="",0,IFERROR(1/INDEX('"INCC-FGV"'!$B$2:$B$800,MATCH(FR$4,'"INCC-FGV"'!$A$2:$A$800,0)),0))</f>
        <v/>
      </c>
      <c r="FS1" s="124">
        <f>IF(FS$4="",0,IFERROR(1/INDEX('"INCC-FGV"'!$B$2:$B$800,MATCH(FS$4,'"INCC-FGV"'!$A$2:$A$800,0)),0))</f>
        <v/>
      </c>
      <c r="FT1" s="124">
        <f>IF(FT$4="",0,IFERROR(1/INDEX('"INCC-FGV"'!$B$2:$B$800,MATCH(FT$4,'"INCC-FGV"'!$A$2:$A$800,0)),0))</f>
        <v/>
      </c>
      <c r="FU1" s="124">
        <f>IF(FU$4="",0,IFERROR(1/INDEX('"INCC-FGV"'!$B$2:$B$800,MATCH(FU$4,'"INCC-FGV"'!$A$2:$A$800,0)),0))</f>
        <v/>
      </c>
      <c r="FV1" s="124">
        <f>IF(FV$4="",0,IFERROR(1/INDEX('"INCC-FGV"'!$B$2:$B$800,MATCH(FV$4,'"INCC-FGV"'!$A$2:$A$800,0)),0))</f>
        <v/>
      </c>
      <c r="FW1" s="124">
        <f>IF(FW$4="",0,IFERROR(1/INDEX('"INCC-FGV"'!$B$2:$B$800,MATCH(FW$4,'"INCC-FGV"'!$A$2:$A$800,0)),0))</f>
        <v/>
      </c>
      <c r="FX1" s="124">
        <f>IF(FX$4="",0,IFERROR(1/INDEX('"INCC-FGV"'!$B$2:$B$800,MATCH(FX$4,'"INCC-FGV"'!$A$2:$A$800,0)),0))</f>
        <v/>
      </c>
      <c r="FY1" s="124">
        <f>IF(FY$4="",0,IFERROR(1/INDEX('"INCC-FGV"'!$B$2:$B$800,MATCH(FY$4,'"INCC-FGV"'!$A$2:$A$800,0)),0))</f>
        <v/>
      </c>
      <c r="FZ1" s="124">
        <f>IF(FZ$4="",0,IFERROR(1/INDEX('"INCC-FGV"'!$B$2:$B$800,MATCH(FZ$4,'"INCC-FGV"'!$A$2:$A$800,0)),0))</f>
        <v/>
      </c>
      <c r="GA1" s="124">
        <f>IF(GA$4="",0,IFERROR(1/INDEX('"INCC-FGV"'!$B$2:$B$800,MATCH(GA$4,'"INCC-FGV"'!$A$2:$A$800,0)),0))</f>
        <v/>
      </c>
      <c r="GB1" s="124">
        <f>IF(GB$4="",0,IFERROR(1/INDEX('"INCC-FGV"'!$B$2:$B$800,MATCH(GB$4,'"INCC-FGV"'!$A$2:$A$800,0)),0))</f>
        <v/>
      </c>
      <c r="GC1" s="124">
        <f>IF(GC$4="",0,IFERROR(1/INDEX('"INCC-FGV"'!$B$2:$B$800,MATCH(GC$4,'"INCC-FGV"'!$A$2:$A$800,0)),0))</f>
        <v/>
      </c>
      <c r="GD1" s="124">
        <f>IF(GD$4="",0,IFERROR(1/INDEX('"INCC-FGV"'!$B$2:$B$800,MATCH(GD$4,'"INCC-FGV"'!$A$2:$A$800,0)),0))</f>
        <v/>
      </c>
      <c r="GE1" s="124">
        <f>IF(GE$4="",0,IFERROR(1/INDEX('"INCC-FGV"'!$B$2:$B$800,MATCH(GE$4,'"INCC-FGV"'!$A$2:$A$800,0)),0))</f>
        <v/>
      </c>
      <c r="GF1" s="124">
        <f>IF(GF$4="",0,IFERROR(1/INDEX('"INCC-FGV"'!$B$2:$B$800,MATCH(GF$4,'"INCC-FGV"'!$A$2:$A$800,0)),0))</f>
        <v/>
      </c>
      <c r="GG1" s="124">
        <f>IF(GG$4="",0,IFERROR(1/INDEX('"INCC-FGV"'!$B$2:$B$800,MATCH(GG$4,'"INCC-FGV"'!$A$2:$A$800,0)),0))</f>
        <v/>
      </c>
      <c r="GH1" s="124">
        <f>IF(GH$4="",0,IFERROR(1/INDEX('"INCC-FGV"'!$B$2:$B$800,MATCH(GH$4,'"INCC-FGV"'!$A$2:$A$800,0)),0))</f>
        <v/>
      </c>
      <c r="GI1" s="124">
        <f>IF(GI$4="",0,IFERROR(1/INDEX('"INCC-FGV"'!$B$2:$B$800,MATCH(GI$4,'"INCC-FGV"'!$A$2:$A$800,0)),0))</f>
        <v/>
      </c>
      <c r="GJ1" s="124">
        <f>IF(GJ$4="",0,IFERROR(1/INDEX('"INCC-FGV"'!$B$2:$B$800,MATCH(GJ$4,'"INCC-FGV"'!$A$2:$A$800,0)),0))</f>
        <v/>
      </c>
      <c r="GK1" s="124">
        <f>IF(GK$4="",0,IFERROR(1/INDEX('"INCC-FGV"'!$B$2:$B$800,MATCH(GK$4,'"INCC-FGV"'!$A$2:$A$800,0)),0))</f>
        <v/>
      </c>
      <c r="GL1" s="124">
        <f>IF(GL$4="",0,IFERROR(1/INDEX('"INCC-FGV"'!$B$2:$B$800,MATCH(GL$4,'"INCC-FGV"'!$A$2:$A$800,0)),0))</f>
        <v/>
      </c>
      <c r="GM1" s="124">
        <f>IF(GM$4="",0,IFERROR(1/INDEX('"INCC-FGV"'!$B$2:$B$800,MATCH(GM$4,'"INCC-FGV"'!$A$2:$A$800,0)),0))</f>
        <v/>
      </c>
      <c r="GN1" s="124">
        <f>IF(GN$4="",0,IFERROR(1/INDEX('"INCC-FGV"'!$B$2:$B$800,MATCH(GN$4,'"INCC-FGV"'!$A$2:$A$800,0)),0))</f>
        <v/>
      </c>
      <c r="GO1" s="124">
        <f>IF(GO$4="",0,IFERROR(1/INDEX('"INCC-FGV"'!$B$2:$B$800,MATCH(GO$4,'"INCC-FGV"'!$A$2:$A$800,0)),0))</f>
        <v/>
      </c>
      <c r="GP1" s="124">
        <f>IF(GP$4="",0,IFERROR(1/INDEX('"INCC-FGV"'!$B$2:$B$800,MATCH(GP$4,'"INCC-FGV"'!$A$2:$A$800,0)),0))</f>
        <v/>
      </c>
      <c r="GQ1" s="124">
        <f>IF(GQ$4="",0,IFERROR(1/INDEX('"INCC-FGV"'!$B$2:$B$800,MATCH(GQ$4,'"INCC-FGV"'!$A$2:$A$800,0)),0))</f>
        <v/>
      </c>
      <c r="GR1" s="124">
        <f>IF(GR$4="",0,IFERROR(1/INDEX('"INCC-FGV"'!$B$2:$B$800,MATCH(GR$4,'"INCC-FGV"'!$A$2:$A$800,0)),0))</f>
        <v/>
      </c>
      <c r="GS1" s="124">
        <f>IF(GS$4="",0,IFERROR(1/INDEX('"INCC-FGV"'!$B$2:$B$800,MATCH(GS$4,'"INCC-FGV"'!$A$2:$A$800,0)),0))</f>
        <v/>
      </c>
      <c r="GT1" s="124">
        <f>IF(GT$4="",0,IFERROR(1/INDEX('"INCC-FGV"'!$B$2:$B$800,MATCH(GT$4,'"INCC-FGV"'!$A$2:$A$800,0)),0))</f>
        <v/>
      </c>
      <c r="GU1" s="124">
        <f>IF(GU$4="",0,IFERROR(1/INDEX('"INCC-FGV"'!$B$2:$B$800,MATCH(GU$4,'"INCC-FGV"'!$A$2:$A$800,0)),0))</f>
        <v/>
      </c>
      <c r="GV1" s="124">
        <f>IF(GV$4="",0,IFERROR(1/INDEX('"INCC-FGV"'!$B$2:$B$800,MATCH(GV$4,'"INCC-FGV"'!$A$2:$A$800,0)),0))</f>
        <v/>
      </c>
      <c r="GW1" s="124">
        <f>IF(GW$4="",0,IFERROR(1/INDEX('"INCC-FGV"'!$B$2:$B$800,MATCH(GW$4,'"INCC-FGV"'!$A$2:$A$800,0)),0))</f>
        <v/>
      </c>
      <c r="GX1" s="124">
        <f>IF(GX$4="",0,IFERROR(1/INDEX('"INCC-FGV"'!$B$2:$B$800,MATCH(GX$4,'"INCC-FGV"'!$A$2:$A$800,0)),0))</f>
        <v/>
      </c>
      <c r="GY1" s="124">
        <f>IF(GY$4="",0,IFERROR(1/INDEX('"INCC-FGV"'!$B$2:$B$800,MATCH(GY$4,'"INCC-FGV"'!$A$2:$A$800,0)),0))</f>
        <v/>
      </c>
      <c r="GZ1" s="124">
        <f>IF(GZ$4="",0,IFERROR(1/INDEX('"INCC-FGV"'!$B$2:$B$800,MATCH(GZ$4,'"INCC-FGV"'!$A$2:$A$800,0)),0))</f>
        <v/>
      </c>
      <c r="HA1" s="124">
        <f>IF(HA$4="",0,IFERROR(1/INDEX('"INCC-FGV"'!$B$2:$B$800,MATCH(HA$4,'"INCC-FGV"'!$A$2:$A$800,0)),0))</f>
        <v/>
      </c>
      <c r="HB1" s="124">
        <f>IF(HB$4="",0,IFERROR(1/INDEX('"INCC-FGV"'!$B$2:$B$800,MATCH(HB$4,'"INCC-FGV"'!$A$2:$A$800,0)),0))</f>
        <v/>
      </c>
      <c r="HC1" s="124">
        <f>IF(HC$4="",0,IFERROR(1/INDEX('"INCC-FGV"'!$B$2:$B$800,MATCH(HC$4,'"INCC-FGV"'!$A$2:$A$800,0)),0))</f>
        <v/>
      </c>
      <c r="HD1" s="124">
        <f>IF(HD$4="",0,IFERROR(1/INDEX('"INCC-FGV"'!$B$2:$B$800,MATCH(HD$4,'"INCC-FGV"'!$A$2:$A$800,0)),0))</f>
        <v/>
      </c>
      <c r="HE1" s="124">
        <f>IF(HE$4="",0,IFERROR(1/INDEX('"INCC-FGV"'!$B$2:$B$800,MATCH(HE$4,'"INCC-FGV"'!$A$2:$A$800,0)),0))</f>
        <v/>
      </c>
      <c r="HF1" s="124">
        <f>IF(HF$4="",0,IFERROR(1/INDEX('"INCC-FGV"'!$B$2:$B$800,MATCH(HF$4,'"INCC-FGV"'!$A$2:$A$800,0)),0))</f>
        <v/>
      </c>
      <c r="HG1" s="124">
        <f>IF(HG$4="",0,IFERROR(1/INDEX('"INCC-FGV"'!$B$2:$B$800,MATCH(HG$4,'"INCC-FGV"'!$A$2:$A$800,0)),0))</f>
        <v/>
      </c>
      <c r="HH1" s="124">
        <f>IF(HH$4="",0,IFERROR(1/INDEX('"INCC-FGV"'!$B$2:$B$800,MATCH(HH$4,'"INCC-FGV"'!$A$2:$A$800,0)),0))</f>
        <v/>
      </c>
      <c r="HI1" s="124">
        <f>IF(HI$4="",0,IFERROR(1/INDEX('"INCC-FGV"'!$B$2:$B$800,MATCH(HI$4,'"INCC-FGV"'!$A$2:$A$800,0)),0))</f>
        <v/>
      </c>
      <c r="HJ1" s="124">
        <f>IF(HJ$4="",0,IFERROR(1/INDEX('"INCC-FGV"'!$B$2:$B$800,MATCH(HJ$4,'"INCC-FGV"'!$A$2:$A$800,0)),0))</f>
        <v/>
      </c>
      <c r="HK1" s="124">
        <f>IF(HK$4="",0,IFERROR(1/INDEX('"INCC-FGV"'!$B$2:$B$800,MATCH(HK$4,'"INCC-FGV"'!$A$2:$A$800,0)),0))</f>
        <v/>
      </c>
      <c r="HL1" s="124">
        <f>IF(HL$4="",0,IFERROR(1/INDEX('"INCC-FGV"'!$B$2:$B$800,MATCH(HL$4,'"INCC-FGV"'!$A$2:$A$800,0)),0))</f>
        <v/>
      </c>
      <c r="HM1" s="124">
        <f>IF(HM$4="",0,IFERROR(1/INDEX('"INCC-FGV"'!$B$2:$B$800,MATCH(HM$4,'"INCC-FGV"'!$A$2:$A$800,0)),0))</f>
        <v/>
      </c>
      <c r="HN1" s="124">
        <f>IF(HN$4="",0,IFERROR(1/INDEX('"INCC-FGV"'!$B$2:$B$800,MATCH(HN$4,'"INCC-FGV"'!$A$2:$A$800,0)),0))</f>
        <v/>
      </c>
      <c r="HO1" s="124">
        <f>IF(HO$4="",0,IFERROR(1/INDEX('"INCC-FGV"'!$B$2:$B$800,MATCH(HO$4,'"INCC-FGV"'!$A$2:$A$800,0)),0))</f>
        <v/>
      </c>
      <c r="HP1" s="124">
        <f>IF(HP$4="",0,IFERROR(1/INDEX('"INCC-FGV"'!$B$2:$B$800,MATCH(HP$4,'"INCC-FGV"'!$A$2:$A$800,0)),0))</f>
        <v/>
      </c>
      <c r="HQ1" s="124">
        <f>IF(HQ$4="",0,IFERROR(1/INDEX('"INCC-FGV"'!$B$2:$B$800,MATCH(HQ$4,'"INCC-FGV"'!$A$2:$A$800,0)),0))</f>
        <v/>
      </c>
      <c r="HR1" s="124">
        <f>IF(HR$4="",0,IFERROR(1/INDEX('"INCC-FGV"'!$B$2:$B$800,MATCH(HR$4,'"INCC-FGV"'!$A$2:$A$800,0)),0))</f>
        <v/>
      </c>
      <c r="HS1" s="124">
        <f>IF(HS$4="",0,IFERROR(1/INDEX('"INCC-FGV"'!$B$2:$B$800,MATCH(HS$4,'"INCC-FGV"'!$A$2:$A$800,0)),0))</f>
        <v/>
      </c>
      <c r="HT1" s="124">
        <f>IF(HT$4="",0,IFERROR(1/INDEX('"INCC-FGV"'!$B$2:$B$800,MATCH(HT$4,'"INCC-FGV"'!$A$2:$A$800,0)),0))</f>
        <v/>
      </c>
      <c r="HU1" s="124">
        <f>IF(HU$4="",0,IFERROR(1/INDEX('"INCC-FGV"'!$B$2:$B$800,MATCH(HU$4,'"INCC-FGV"'!$A$2:$A$800,0)),0))</f>
        <v/>
      </c>
      <c r="HV1" s="124">
        <f>IF(HV$4="",0,IFERROR(1/INDEX('"INCC-FGV"'!$B$2:$B$800,MATCH(HV$4,'"INCC-FGV"'!$A$2:$A$800,0)),0))</f>
        <v/>
      </c>
      <c r="HW1" s="124">
        <f>IF(HW$4="",0,IFERROR(1/INDEX('"INCC-FGV"'!$B$2:$B$800,MATCH(HW$4,'"INCC-FGV"'!$A$2:$A$800,0)),0))</f>
        <v/>
      </c>
      <c r="HX1" s="124">
        <f>IF(HX$4="",0,IFERROR(1/INDEX('"INCC-FGV"'!$B$2:$B$800,MATCH(HX$4,'"INCC-FGV"'!$A$2:$A$800,0)),0))</f>
        <v/>
      </c>
      <c r="HY1" s="124">
        <f>IF(HY$4="",0,IFERROR(1/INDEX('"INCC-FGV"'!$B$2:$B$800,MATCH(HY$4,'"INCC-FGV"'!$A$2:$A$800,0)),0))</f>
        <v/>
      </c>
      <c r="HZ1" s="124">
        <f>IF(HZ$4="",0,IFERROR(1/INDEX('"INCC-FGV"'!$B$2:$B$800,MATCH(HZ$4,'"INCC-FGV"'!$A$2:$A$800,0)),0))</f>
        <v/>
      </c>
      <c r="IA1" s="124">
        <f>IF(IA$4="",0,IFERROR(1/INDEX('"INCC-FGV"'!$B$2:$B$800,MATCH(IA$4,'"INCC-FGV"'!$A$2:$A$800,0)),0))</f>
        <v/>
      </c>
      <c r="IB1" s="124">
        <f>IF(IB$4="",0,IFERROR(1/INDEX('"INCC-FGV"'!$B$2:$B$800,MATCH(IB$4,'"INCC-FGV"'!$A$2:$A$800,0)),0))</f>
        <v/>
      </c>
      <c r="IC1" s="124">
        <f>IF(IC$4="",0,IFERROR(1/INDEX('"INCC-FGV"'!$B$2:$B$800,MATCH(IC$4,'"INCC-FGV"'!$A$2:$A$800,0)),0))</f>
        <v/>
      </c>
      <c r="ID1" s="124">
        <f>IF(ID$4="",0,IFERROR(1/INDEX('"INCC-FGV"'!$B$2:$B$800,MATCH(ID$4,'"INCC-FGV"'!$A$2:$A$800,0)),0))</f>
        <v/>
      </c>
      <c r="IE1" s="124">
        <f>IF(IE$4="",0,IFERROR(1/INDEX('"INCC-FGV"'!$B$2:$B$800,MATCH(IE$4,'"INCC-FGV"'!$A$2:$A$800,0)),0))</f>
        <v/>
      </c>
      <c r="IF1" s="124">
        <f>IF(IF$4="",0,IFERROR(1/INDEX('"INCC-FGV"'!$B$2:$B$800,MATCH(IF$4,'"INCC-FGV"'!$A$2:$A$800,0)),0))</f>
        <v/>
      </c>
      <c r="IG1" s="124">
        <f>IF(IG$4="",0,IFERROR(1/INDEX('"INCC-FGV"'!$B$2:$B$800,MATCH(IG$4,'"INCC-FGV"'!$A$2:$A$800,0)),0))</f>
        <v/>
      </c>
      <c r="IH1" s="124">
        <f>IF(IH$4="",0,IFERROR(1/INDEX('"INCC-FGV"'!$B$2:$B$800,MATCH(IH$4,'"INCC-FGV"'!$A$2:$A$800,0)),0))</f>
        <v/>
      </c>
      <c r="II1" s="124">
        <f>IF(II$4="",0,IFERROR(1/INDEX('"INCC-FGV"'!$B$2:$B$800,MATCH(II$4,'"INCC-FGV"'!$A$2:$A$800,0)),0))</f>
        <v/>
      </c>
      <c r="IJ1" s="124">
        <f>IF(IJ$4="",0,IFERROR(1/INDEX('"INCC-FGV"'!$B$2:$B$800,MATCH(IJ$4,'"INCC-FGV"'!$A$2:$A$800,0)),0))</f>
        <v/>
      </c>
      <c r="IK1" s="124">
        <f>IF(IK$4="",0,IFERROR(1/INDEX('"INCC-FGV"'!$B$2:$B$800,MATCH(IK$4,'"INCC-FGV"'!$A$2:$A$800,0)),0))</f>
        <v/>
      </c>
      <c r="IL1" s="124">
        <f>IF(IL$4="",0,IFERROR(1/INDEX('"INCC-FGV"'!$B$2:$B$800,MATCH(IL$4,'"INCC-FGV"'!$A$2:$A$800,0)),0))</f>
        <v/>
      </c>
      <c r="IM1" s="124">
        <f>IF(IM$4="",0,IFERROR(1/INDEX('"INCC-FGV"'!$B$2:$B$800,MATCH(IM$4,'"INCC-FGV"'!$A$2:$A$800,0)),0))</f>
        <v/>
      </c>
      <c r="IN1" s="124">
        <f>IF(IN$4="",0,IFERROR(1/INDEX('"INCC-FGV"'!$B$2:$B$800,MATCH(IN$4,'"INCC-FGV"'!$A$2:$A$800,0)),0))</f>
        <v/>
      </c>
      <c r="IO1" s="124">
        <f>IF(IO$4="",0,IFERROR(1/INDEX('"INCC-FGV"'!$B$2:$B$800,MATCH(IO$4,'"INCC-FGV"'!$A$2:$A$800,0)),0))</f>
        <v/>
      </c>
      <c r="IP1" s="124">
        <f>IF(IP$4="",0,IFERROR(1/INDEX('"INCC-FGV"'!$B$2:$B$800,MATCH(IP$4,'"INCC-FGV"'!$A$2:$A$800,0)),0))</f>
        <v/>
      </c>
      <c r="IQ1" s="124">
        <f>IF(IQ$4="",0,IFERROR(1/INDEX('"INCC-FGV"'!$B$2:$B$800,MATCH(IQ$4,'"INCC-FGV"'!$A$2:$A$800,0)),0))</f>
        <v/>
      </c>
      <c r="IR1" s="124">
        <f>IF(IR$4="",0,IFERROR(1/INDEX('"INCC-FGV"'!$B$2:$B$800,MATCH(IR$4,'"INCC-FGV"'!$A$2:$A$800,0)),0))</f>
        <v/>
      </c>
      <c r="IS1" s="124">
        <f>IF(IS$4="",0,IFERROR(1/INDEX('"INCC-FGV"'!$B$2:$B$800,MATCH(IS$4,'"INCC-FGV"'!$A$2:$A$800,0)),0))</f>
        <v/>
      </c>
      <c r="IT1" s="124">
        <f>IF(IT$4="",0,IFERROR(1/INDEX('"INCC-FGV"'!$B$2:$B$800,MATCH(IT$4,'"INCC-FGV"'!$A$2:$A$800,0)),0))</f>
        <v/>
      </c>
      <c r="IU1" s="124">
        <f>IF(IU$4="",0,IFERROR(1/INDEX('"INCC-FGV"'!$B$2:$B$800,MATCH(IU$4,'"INCC-FGV"'!$A$2:$A$800,0)),0))</f>
        <v/>
      </c>
      <c r="IV1" s="124">
        <f>IF(IV$4="",0,IFERROR(1/INDEX('"INCC-FGV"'!$B$2:$B$800,MATCH(IV$4,'"INCC-FGV"'!$A$2:$A$800,0)),0))</f>
        <v/>
      </c>
      <c r="IW1" s="124">
        <f>IF(IW$4="",0,IFERROR(1/INDEX('"INCC-FGV"'!$B$2:$B$800,MATCH(IW$4,'"INCC-FGV"'!$A$2:$A$800,0)),0))</f>
        <v/>
      </c>
      <c r="IX1" s="124">
        <f>IF(IX$4="",0,IFERROR(1/INDEX('"INCC-FGV"'!$B$2:$B$800,MATCH(IX$4,'"INCC-FGV"'!$A$2:$A$800,0)),0))</f>
        <v/>
      </c>
      <c r="IY1" s="124">
        <f>IF(IY$4="",0,IFERROR(1/INDEX('"INCC-FGV"'!$B$2:$B$800,MATCH(IY$4,'"INCC-FGV"'!$A$2:$A$800,0)),0))</f>
        <v/>
      </c>
      <c r="IZ1" s="124">
        <f>IF(IZ$4="",0,IFERROR(1/INDEX('"INCC-FGV"'!$B$2:$B$800,MATCH(IZ$4,'"INCC-FGV"'!$A$2:$A$800,0)),0))</f>
        <v/>
      </c>
      <c r="JA1" s="124">
        <f>IF(JA$4="",0,IFERROR(1/INDEX('"INCC-FGV"'!$B$2:$B$800,MATCH(JA$4,'"INCC-FGV"'!$A$2:$A$800,0)),0))</f>
        <v/>
      </c>
      <c r="JB1" s="124">
        <f>IF(JB$4="",0,IFERROR(1/INDEX('"INCC-FGV"'!$B$2:$B$800,MATCH(JB$4,'"INCC-FGV"'!$A$2:$A$800,0)),0))</f>
        <v/>
      </c>
      <c r="JC1" s="124">
        <f>IF(JC$4="",0,IFERROR(1/INDEX('"INCC-FGV"'!$B$2:$B$800,MATCH(JC$4,'"INCC-FGV"'!$A$2:$A$800,0)),0))</f>
        <v/>
      </c>
      <c r="JD1" s="124">
        <f>IF(JD$4="",0,IFERROR(1/INDEX('"INCC-FGV"'!$B$2:$B$800,MATCH(JD$4,'"INCC-FGV"'!$A$2:$A$800,0)),0))</f>
        <v/>
      </c>
      <c r="JE1" s="124">
        <f>IF(JE$4="",0,IFERROR(1/INDEX('"INCC-FGV"'!$B$2:$B$800,MATCH(JE$4,'"INCC-FGV"'!$A$2:$A$800,0)),0))</f>
        <v/>
      </c>
      <c r="JF1" s="124">
        <f>IF(JF$4="",0,IFERROR(1/INDEX('"INCC-FGV"'!$B$2:$B$800,MATCH(JF$4,'"INCC-FGV"'!$A$2:$A$800,0)),0))</f>
        <v/>
      </c>
      <c r="JG1" s="124">
        <f>IF(JG$4="",0,IFERROR(1/INDEX('"INCC-FGV"'!$B$2:$B$800,MATCH(JG$4,'"INCC-FGV"'!$A$2:$A$800,0)),0))</f>
        <v/>
      </c>
      <c r="JH1" s="124">
        <f>IF(JH$4="",0,IFERROR(1/INDEX('"INCC-FGV"'!$B$2:$B$800,MATCH(JH$4,'"INCC-FGV"'!$A$2:$A$800,0)),0))</f>
        <v/>
      </c>
      <c r="JI1" s="124">
        <f>IF(JI$4="",0,IFERROR(1/INDEX('"INCC-FGV"'!$B$2:$B$800,MATCH(JI$4,'"INCC-FGV"'!$A$2:$A$800,0)),0))</f>
        <v/>
      </c>
      <c r="JJ1" s="124">
        <f>IF(JJ$4="",0,IFERROR(1/INDEX('"INCC-FGV"'!$B$2:$B$800,MATCH(JJ$4,'"INCC-FGV"'!$A$2:$A$800,0)),0))</f>
        <v/>
      </c>
      <c r="JK1" s="124">
        <f>IF(JK$4="",0,IFERROR(1/INDEX('"INCC-FGV"'!$B$2:$B$800,MATCH(JK$4,'"INCC-FGV"'!$A$2:$A$800,0)),0))</f>
        <v/>
      </c>
      <c r="JL1" s="124">
        <f>IF(JL$4="",0,IFERROR(1/INDEX('"INCC-FGV"'!$B$2:$B$800,MATCH(JL$4,'"INCC-FGV"'!$A$2:$A$800,0)),0))</f>
        <v/>
      </c>
      <c r="JM1" s="124">
        <f>IF(JM$4="",0,IFERROR(1/INDEX('"INCC-FGV"'!$B$2:$B$800,MATCH(JM$4,'"INCC-FGV"'!$A$2:$A$800,0)),0))</f>
        <v/>
      </c>
      <c r="JN1" s="124">
        <f>IF(JN$4="",0,IFERROR(1/INDEX('"INCC-FGV"'!$B$2:$B$800,MATCH(JN$4,'"INCC-FGV"'!$A$2:$A$800,0)),0))</f>
        <v/>
      </c>
      <c r="JO1" s="124">
        <f>IF(JO$4="",0,IFERROR(1/INDEX('"INCC-FGV"'!$B$2:$B$800,MATCH(JO$4,'"INCC-FGV"'!$A$2:$A$800,0)),0))</f>
        <v/>
      </c>
      <c r="JP1" s="124">
        <f>IF(JP$4="",0,IFERROR(1/INDEX('"INCC-FGV"'!$B$2:$B$800,MATCH(JP$4,'"INCC-FGV"'!$A$2:$A$800,0)),0))</f>
        <v/>
      </c>
      <c r="JQ1" s="124">
        <f>IF(JQ$4="",0,IFERROR(1/INDEX('"INCC-FGV"'!$B$2:$B$800,MATCH(JQ$4,'"INCC-FGV"'!$A$2:$A$800,0)),0))</f>
        <v/>
      </c>
      <c r="JR1" s="124">
        <f>IF(JR$4="",0,IFERROR(1/INDEX('"INCC-FGV"'!$B$2:$B$800,MATCH(JR$4,'"INCC-FGV"'!$A$2:$A$800,0)),0))</f>
        <v/>
      </c>
      <c r="JS1" s="124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9">
        <f>SUMPRODUCT(('DADOS BRUTOS'!$A$3:$A$500&lt;&gt;"")*(COUNTIF($B$5:$C$42,'DADOS BRUTOS'!$A$3:$A$500)=0)*(COUNTIF($A$50:$A$69,'DADOS BRUTOS'!$A$3:$A$500)=0))</f>
        <v/>
      </c>
      <c r="CB2" s="116" t="inlineStr">
        <is>
          <t>CÁLCULO AUXILIAR — soma por coluna da aba DADOS BRUTOS (não editar)</t>
        </is>
      </c>
    </row>
    <row r="3">
      <c r="D3" s="116" t="inlineStr">
        <is>
          <t>Acu até →</t>
        </is>
      </c>
      <c r="CB3" s="116">
        <f>"B"</f>
        <v/>
      </c>
      <c r="CC3" s="116">
        <f>"C"</f>
        <v/>
      </c>
      <c r="CD3" s="116">
        <f>"D"</f>
        <v/>
      </c>
      <c r="CE3" s="116">
        <f>"E"</f>
        <v/>
      </c>
      <c r="CF3" s="116">
        <f>"F"</f>
        <v/>
      </c>
      <c r="CG3" s="116">
        <f>"G"</f>
        <v/>
      </c>
      <c r="CH3" s="116">
        <f>"H"</f>
        <v/>
      </c>
      <c r="CI3" s="116">
        <f>"I"</f>
        <v/>
      </c>
      <c r="CJ3" s="116">
        <f>"J"</f>
        <v/>
      </c>
      <c r="CK3" s="116">
        <f>"K"</f>
        <v/>
      </c>
      <c r="CL3" s="116">
        <f>"L"</f>
        <v/>
      </c>
      <c r="CM3" s="116">
        <f>"M"</f>
        <v/>
      </c>
      <c r="CN3" s="116">
        <f>"N"</f>
        <v/>
      </c>
      <c r="CO3" s="116">
        <f>"O"</f>
        <v/>
      </c>
      <c r="CP3" s="116">
        <f>"P"</f>
        <v/>
      </c>
      <c r="CQ3" s="116">
        <f>"Q"</f>
        <v/>
      </c>
      <c r="CR3" s="116">
        <f>"R"</f>
        <v/>
      </c>
      <c r="CS3" s="116">
        <f>"S"</f>
        <v/>
      </c>
      <c r="CT3" s="116">
        <f>"T"</f>
        <v/>
      </c>
      <c r="CU3" s="116">
        <f>"U"</f>
        <v/>
      </c>
      <c r="CV3" s="116">
        <f>"V"</f>
        <v/>
      </c>
      <c r="CW3" s="116">
        <f>"W"</f>
        <v/>
      </c>
      <c r="CX3" s="116">
        <f>"X"</f>
        <v/>
      </c>
      <c r="CY3" s="116">
        <f>"Y"</f>
        <v/>
      </c>
      <c r="CZ3" s="116">
        <f>"Z"</f>
        <v/>
      </c>
      <c r="DA3" s="116">
        <f>"AA"</f>
        <v/>
      </c>
      <c r="DB3" s="116">
        <f>"AB"</f>
        <v/>
      </c>
      <c r="DC3" s="116">
        <f>"AC"</f>
        <v/>
      </c>
      <c r="DD3" s="116">
        <f>"AD"</f>
        <v/>
      </c>
      <c r="DE3" s="116">
        <f>"AE"</f>
        <v/>
      </c>
      <c r="DF3" s="116">
        <f>"AF"</f>
        <v/>
      </c>
      <c r="DG3" s="116">
        <f>"AG"</f>
        <v/>
      </c>
      <c r="DH3" s="116">
        <f>"AH"</f>
        <v/>
      </c>
      <c r="DI3" s="116">
        <f>"AI"</f>
        <v/>
      </c>
      <c r="DJ3" s="116">
        <f>"AJ"</f>
        <v/>
      </c>
      <c r="DK3" s="116">
        <f>"AK"</f>
        <v/>
      </c>
      <c r="DL3" s="116">
        <f>"AL"</f>
        <v/>
      </c>
      <c r="DM3" s="116">
        <f>"AM"</f>
        <v/>
      </c>
      <c r="DN3" s="116">
        <f>"AN"</f>
        <v/>
      </c>
      <c r="DO3" s="116">
        <f>"AO"</f>
        <v/>
      </c>
      <c r="DP3" s="116">
        <f>"AP"</f>
        <v/>
      </c>
      <c r="DQ3" s="116">
        <f>"AQ"</f>
        <v/>
      </c>
      <c r="DR3" s="116">
        <f>"AR"</f>
        <v/>
      </c>
      <c r="DS3" s="116">
        <f>"AS"</f>
        <v/>
      </c>
      <c r="DT3" s="116">
        <f>"AT"</f>
        <v/>
      </c>
      <c r="DU3" s="116">
        <f>"AU"</f>
        <v/>
      </c>
      <c r="DV3" s="116">
        <f>"AV"</f>
        <v/>
      </c>
      <c r="DW3" s="116">
        <f>"AW"</f>
        <v/>
      </c>
      <c r="DX3" s="116">
        <f>"AX"</f>
        <v/>
      </c>
      <c r="DY3" s="116">
        <f>"AY"</f>
        <v/>
      </c>
      <c r="DZ3" s="116">
        <f>"AZ"</f>
        <v/>
      </c>
      <c r="EA3" s="116">
        <f>"BA"</f>
        <v/>
      </c>
      <c r="EB3" s="116">
        <f>"BB"</f>
        <v/>
      </c>
      <c r="EC3" s="116">
        <f>"BC"</f>
        <v/>
      </c>
      <c r="ED3" s="116">
        <f>"BD"</f>
        <v/>
      </c>
      <c r="EE3" s="116">
        <f>"BE"</f>
        <v/>
      </c>
      <c r="EF3" s="116">
        <f>"BF"</f>
        <v/>
      </c>
      <c r="EG3" s="116">
        <f>"BG"</f>
        <v/>
      </c>
      <c r="EH3" s="116">
        <f>"BH"</f>
        <v/>
      </c>
      <c r="EI3" s="116">
        <f>"BI"</f>
        <v/>
      </c>
      <c r="EJ3" s="116">
        <f>"BJ"</f>
        <v/>
      </c>
      <c r="EK3" s="116">
        <f>"BK"</f>
        <v/>
      </c>
      <c r="EL3" s="116">
        <f>"BL"</f>
        <v/>
      </c>
      <c r="EM3" s="116">
        <f>"BM"</f>
        <v/>
      </c>
      <c r="EN3" s="116">
        <f>"BN"</f>
        <v/>
      </c>
      <c r="EO3" s="116">
        <f>"BO"</f>
        <v/>
      </c>
      <c r="EP3" s="116">
        <f>"BP"</f>
        <v/>
      </c>
      <c r="EQ3" s="116">
        <f>"BQ"</f>
        <v/>
      </c>
      <c r="ER3" s="116">
        <f>"BR"</f>
        <v/>
      </c>
      <c r="ES3" s="116">
        <f>"BS"</f>
        <v/>
      </c>
      <c r="ET3" s="116">
        <f>"BT"</f>
        <v/>
      </c>
      <c r="EU3" s="116">
        <f>"BU"</f>
        <v/>
      </c>
      <c r="EV3" s="116">
        <f>"BV"</f>
        <v/>
      </c>
      <c r="EW3" s="116">
        <f>"BW"</f>
        <v/>
      </c>
      <c r="EX3" s="116">
        <f>"BX"</f>
        <v/>
      </c>
      <c r="EY3" s="116">
        <f>"BY"</f>
        <v/>
      </c>
      <c r="EZ3" s="116">
        <f>"BZ"</f>
        <v/>
      </c>
      <c r="FA3" s="116">
        <f>"CA"</f>
        <v/>
      </c>
      <c r="FB3" s="116">
        <f>"CB"</f>
        <v/>
      </c>
      <c r="FC3" s="116">
        <f>"CC"</f>
        <v/>
      </c>
      <c r="FD3" s="116">
        <f>"CD"</f>
        <v/>
      </c>
      <c r="FE3" s="116">
        <f>"CE"</f>
        <v/>
      </c>
      <c r="FF3" s="116">
        <f>"CF"</f>
        <v/>
      </c>
      <c r="FG3" s="116">
        <f>"CG"</f>
        <v/>
      </c>
      <c r="FH3" s="116">
        <f>"CH"</f>
        <v/>
      </c>
      <c r="FI3" s="116">
        <f>"CI"</f>
        <v/>
      </c>
      <c r="FJ3" s="116">
        <f>"CJ"</f>
        <v/>
      </c>
      <c r="FK3" s="116">
        <f>"CK"</f>
        <v/>
      </c>
      <c r="FL3" s="116">
        <f>"CL"</f>
        <v/>
      </c>
      <c r="FM3" s="116">
        <f>"CM"</f>
        <v/>
      </c>
      <c r="FN3" s="116">
        <f>"CN"</f>
        <v/>
      </c>
      <c r="FO3" s="116">
        <f>"CO"</f>
        <v/>
      </c>
      <c r="FP3" s="116">
        <f>"CP"</f>
        <v/>
      </c>
      <c r="FQ3" s="116">
        <f>"CQ"</f>
        <v/>
      </c>
      <c r="FR3" s="116">
        <f>"CR"</f>
        <v/>
      </c>
      <c r="FS3" s="116">
        <f>"CS"</f>
        <v/>
      </c>
      <c r="FT3" s="116">
        <f>"CT"</f>
        <v/>
      </c>
      <c r="FU3" s="116">
        <f>"CU"</f>
        <v/>
      </c>
      <c r="FV3" s="116">
        <f>"CV"</f>
        <v/>
      </c>
      <c r="FW3" s="116">
        <f>"CW"</f>
        <v/>
      </c>
      <c r="FX3" s="116">
        <f>"CX"</f>
        <v/>
      </c>
      <c r="FY3" s="116">
        <f>"CY"</f>
        <v/>
      </c>
      <c r="FZ3" s="116">
        <f>"CZ"</f>
        <v/>
      </c>
      <c r="GA3" s="116">
        <f>"DA"</f>
        <v/>
      </c>
      <c r="GB3" s="116">
        <f>"DB"</f>
        <v/>
      </c>
      <c r="GC3" s="116">
        <f>"DC"</f>
        <v/>
      </c>
      <c r="GD3" s="116">
        <f>"DD"</f>
        <v/>
      </c>
      <c r="GE3" s="116">
        <f>"DE"</f>
        <v/>
      </c>
      <c r="GF3" s="116">
        <f>"DF"</f>
        <v/>
      </c>
      <c r="GG3" s="116">
        <f>"DG"</f>
        <v/>
      </c>
      <c r="GH3" s="116">
        <f>"DH"</f>
        <v/>
      </c>
      <c r="GI3" s="116">
        <f>"DI"</f>
        <v/>
      </c>
      <c r="GJ3" s="116">
        <f>"DJ"</f>
        <v/>
      </c>
      <c r="GK3" s="116">
        <f>"DK"</f>
        <v/>
      </c>
      <c r="GL3" s="116">
        <f>"DL"</f>
        <v/>
      </c>
      <c r="GM3" s="116">
        <f>"DM"</f>
        <v/>
      </c>
      <c r="GN3" s="116">
        <f>"DN"</f>
        <v/>
      </c>
      <c r="GO3" s="116">
        <f>"DO"</f>
        <v/>
      </c>
      <c r="GP3" s="116">
        <f>"DP"</f>
        <v/>
      </c>
      <c r="GQ3" s="116">
        <f>"DQ"</f>
        <v/>
      </c>
      <c r="GR3" s="116">
        <f>"DR"</f>
        <v/>
      </c>
      <c r="GS3" s="116">
        <f>"DS"</f>
        <v/>
      </c>
      <c r="GT3" s="116">
        <f>"DT"</f>
        <v/>
      </c>
      <c r="GU3" s="116">
        <f>"DU"</f>
        <v/>
      </c>
      <c r="GV3" s="116">
        <f>"DV"</f>
        <v/>
      </c>
      <c r="GW3" s="116">
        <f>"DW"</f>
        <v/>
      </c>
      <c r="GX3" s="116">
        <f>"DX"</f>
        <v/>
      </c>
      <c r="GY3" s="116">
        <f>"DY"</f>
        <v/>
      </c>
      <c r="GZ3" s="116">
        <f>"DZ"</f>
        <v/>
      </c>
      <c r="HA3" s="116">
        <f>"EA"</f>
        <v/>
      </c>
      <c r="HB3" s="116">
        <f>"EB"</f>
        <v/>
      </c>
      <c r="HC3" s="116">
        <f>"EC"</f>
        <v/>
      </c>
      <c r="HD3" s="116">
        <f>"ED"</f>
        <v/>
      </c>
      <c r="HE3" s="116">
        <f>"EE"</f>
        <v/>
      </c>
      <c r="HF3" s="116">
        <f>"EF"</f>
        <v/>
      </c>
      <c r="HG3" s="116">
        <f>"EG"</f>
        <v/>
      </c>
      <c r="HH3" s="116">
        <f>"EH"</f>
        <v/>
      </c>
      <c r="HI3" s="116">
        <f>"EI"</f>
        <v/>
      </c>
      <c r="HJ3" s="116">
        <f>"EJ"</f>
        <v/>
      </c>
      <c r="HK3" s="116">
        <f>"EK"</f>
        <v/>
      </c>
      <c r="HL3" s="116">
        <f>"EL"</f>
        <v/>
      </c>
      <c r="HM3" s="116">
        <f>"EM"</f>
        <v/>
      </c>
      <c r="HN3" s="116">
        <f>"EN"</f>
        <v/>
      </c>
      <c r="HO3" s="116">
        <f>"EO"</f>
        <v/>
      </c>
      <c r="HP3" s="116">
        <f>"EP"</f>
        <v/>
      </c>
      <c r="HQ3" s="116">
        <f>"EQ"</f>
        <v/>
      </c>
      <c r="HR3" s="116">
        <f>"ER"</f>
        <v/>
      </c>
      <c r="HS3" s="116">
        <f>"ES"</f>
        <v/>
      </c>
      <c r="HT3" s="116">
        <f>"ET"</f>
        <v/>
      </c>
      <c r="HU3" s="116">
        <f>"EU"</f>
        <v/>
      </c>
      <c r="HV3" s="116">
        <f>"EV"</f>
        <v/>
      </c>
      <c r="HW3" s="116">
        <f>"EW"</f>
        <v/>
      </c>
      <c r="HX3" s="116">
        <f>"EX"</f>
        <v/>
      </c>
      <c r="HY3" s="116">
        <f>"EY"</f>
        <v/>
      </c>
      <c r="HZ3" s="116">
        <f>"EZ"</f>
        <v/>
      </c>
      <c r="IA3" s="116">
        <f>"FA"</f>
        <v/>
      </c>
      <c r="IB3" s="116">
        <f>"FB"</f>
        <v/>
      </c>
      <c r="IC3" s="116">
        <f>"FC"</f>
        <v/>
      </c>
      <c r="ID3" s="116">
        <f>"FD"</f>
        <v/>
      </c>
      <c r="IE3" s="116">
        <f>"FE"</f>
        <v/>
      </c>
      <c r="IF3" s="116">
        <f>"FF"</f>
        <v/>
      </c>
      <c r="IG3" s="116">
        <f>"FG"</f>
        <v/>
      </c>
      <c r="IH3" s="116">
        <f>"FH"</f>
        <v/>
      </c>
      <c r="II3" s="116">
        <f>"FI"</f>
        <v/>
      </c>
      <c r="IJ3" s="116">
        <f>"FJ"</f>
        <v/>
      </c>
      <c r="IK3" s="116">
        <f>"FK"</f>
        <v/>
      </c>
      <c r="IL3" s="116">
        <f>"FL"</f>
        <v/>
      </c>
      <c r="IM3" s="116">
        <f>"FM"</f>
        <v/>
      </c>
      <c r="IN3" s="116">
        <f>"FN"</f>
        <v/>
      </c>
      <c r="IO3" s="116">
        <f>"FO"</f>
        <v/>
      </c>
      <c r="IP3" s="116">
        <f>"FP"</f>
        <v/>
      </c>
      <c r="IQ3" s="116">
        <f>"FQ"</f>
        <v/>
      </c>
      <c r="IR3" s="116">
        <f>"FR"</f>
        <v/>
      </c>
      <c r="IS3" s="116">
        <f>"FS"</f>
        <v/>
      </c>
      <c r="IT3" s="116">
        <f>"FT"</f>
        <v/>
      </c>
      <c r="IU3" s="116">
        <f>"FU"</f>
        <v/>
      </c>
      <c r="IV3" s="116">
        <f>"FV"</f>
        <v/>
      </c>
      <c r="IW3" s="116">
        <f>"FW"</f>
        <v/>
      </c>
      <c r="IX3" s="116">
        <f>"FX"</f>
        <v/>
      </c>
      <c r="IY3" s="116">
        <f>"FY"</f>
        <v/>
      </c>
      <c r="IZ3" s="116">
        <f>"FZ"</f>
        <v/>
      </c>
      <c r="JA3" s="116">
        <f>"GA"</f>
        <v/>
      </c>
      <c r="JB3" s="116">
        <f>"GB"</f>
        <v/>
      </c>
      <c r="JC3" s="116">
        <f>"GC"</f>
        <v/>
      </c>
      <c r="JD3" s="116">
        <f>"GD"</f>
        <v/>
      </c>
      <c r="JE3" s="116">
        <f>"GE"</f>
        <v/>
      </c>
      <c r="JF3" s="116">
        <f>"GF"</f>
        <v/>
      </c>
      <c r="JG3" s="116">
        <f>"GG"</f>
        <v/>
      </c>
      <c r="JH3" s="116">
        <f>"GH"</f>
        <v/>
      </c>
      <c r="JI3" s="116">
        <f>"GI"</f>
        <v/>
      </c>
      <c r="JJ3" s="116">
        <f>"GJ"</f>
        <v/>
      </c>
      <c r="JK3" s="116">
        <f>"GK"</f>
        <v/>
      </c>
      <c r="JL3" s="116">
        <f>"GL"</f>
        <v/>
      </c>
      <c r="JM3" s="116">
        <f>"GM"</f>
        <v/>
      </c>
      <c r="JN3" s="116">
        <f>"GN"</f>
        <v/>
      </c>
      <c r="JO3" s="116">
        <f>"GO"</f>
        <v/>
      </c>
      <c r="JP3" s="116">
        <f>"GP"</f>
        <v/>
      </c>
      <c r="JQ3" s="116">
        <f>"GQ"</f>
        <v/>
      </c>
      <c r="JR3" s="116">
        <f>"GR"</f>
        <v/>
      </c>
      <c r="JS3" s="116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2">
        <f>'MODELO PARA BI'!H1</f>
        <v/>
      </c>
      <c r="E4" s="122">
        <f>'MODELO PARA BI'!I1</f>
        <v/>
      </c>
      <c r="F4" s="122">
        <f>'MODELO PARA BI'!J1</f>
        <v/>
      </c>
      <c r="G4" s="122">
        <f>'MODELO PARA BI'!K1</f>
        <v/>
      </c>
      <c r="H4" s="122">
        <f>'MODELO PARA BI'!L1</f>
        <v/>
      </c>
      <c r="I4" s="122">
        <f>'MODELO PARA BI'!M1</f>
        <v/>
      </c>
      <c r="J4" s="122">
        <f>'MODELO PARA BI'!N1</f>
        <v/>
      </c>
      <c r="K4" s="122">
        <f>'MODELO PARA BI'!O1</f>
        <v/>
      </c>
      <c r="L4" s="122">
        <f>'MODELO PARA BI'!P1</f>
        <v/>
      </c>
      <c r="M4" s="122">
        <f>'MODELO PARA BI'!Q1</f>
        <v/>
      </c>
      <c r="N4" s="122">
        <f>'MODELO PARA BI'!R1</f>
        <v/>
      </c>
      <c r="O4" s="122">
        <f>'MODELO PARA BI'!S1</f>
        <v/>
      </c>
      <c r="P4" s="122">
        <f>'MODELO PARA BI'!T1</f>
        <v/>
      </c>
      <c r="Q4" s="122">
        <f>'MODELO PARA BI'!U1</f>
        <v/>
      </c>
      <c r="R4" s="122">
        <f>'MODELO PARA BI'!V1</f>
        <v/>
      </c>
      <c r="S4" s="122">
        <f>'MODELO PARA BI'!W1</f>
        <v/>
      </c>
      <c r="T4" s="122">
        <f>'MODELO PARA BI'!X1</f>
        <v/>
      </c>
      <c r="U4" s="122">
        <f>'MODELO PARA BI'!Y1</f>
        <v/>
      </c>
      <c r="V4" s="122">
        <f>'MODELO PARA BI'!Z1</f>
        <v/>
      </c>
      <c r="W4" s="122">
        <f>'MODELO PARA BI'!AA1</f>
        <v/>
      </c>
      <c r="X4" s="122">
        <f>'MODELO PARA BI'!AB1</f>
        <v/>
      </c>
      <c r="Y4" s="122">
        <f>'MODELO PARA BI'!AC1</f>
        <v/>
      </c>
      <c r="Z4" s="122">
        <f>'MODELO PARA BI'!AD1</f>
        <v/>
      </c>
      <c r="AA4" s="122">
        <f>'MODELO PARA BI'!AE1</f>
        <v/>
      </c>
      <c r="AB4" s="122">
        <f>'MODELO PARA BI'!AF1</f>
        <v/>
      </c>
      <c r="AC4" s="122">
        <f>'MODELO PARA BI'!AG1</f>
        <v/>
      </c>
      <c r="AD4" s="122">
        <f>'MODELO PARA BI'!AH1</f>
        <v/>
      </c>
      <c r="AE4" s="122">
        <f>'MODELO PARA BI'!AI1</f>
        <v/>
      </c>
      <c r="AF4" s="122">
        <f>'MODELO PARA BI'!AJ1</f>
        <v/>
      </c>
      <c r="AG4" s="122">
        <f>'MODELO PARA BI'!AK1</f>
        <v/>
      </c>
      <c r="AH4" s="122">
        <f>'MODELO PARA BI'!AL1</f>
        <v/>
      </c>
      <c r="AI4" s="122">
        <f>'MODELO PARA BI'!AM1</f>
        <v/>
      </c>
      <c r="AJ4" s="122">
        <f>'MODELO PARA BI'!AN1</f>
        <v/>
      </c>
      <c r="AK4" s="122">
        <f>'MODELO PARA BI'!AO1</f>
        <v/>
      </c>
      <c r="AL4" s="122">
        <f>'MODELO PARA BI'!AP1</f>
        <v/>
      </c>
      <c r="AM4" s="122">
        <f>'MODELO PARA BI'!AQ1</f>
        <v/>
      </c>
      <c r="AN4" s="122">
        <f>'MODELO PARA BI'!AR1</f>
        <v/>
      </c>
      <c r="AO4" s="122">
        <f>'MODELO PARA BI'!AS1</f>
        <v/>
      </c>
      <c r="AP4" s="122">
        <f>'MODELO PARA BI'!AT1</f>
        <v/>
      </c>
      <c r="AQ4" s="122">
        <f>'MODELO PARA BI'!AU1</f>
        <v/>
      </c>
      <c r="AR4" s="122">
        <f>'MODELO PARA BI'!AV1</f>
        <v/>
      </c>
      <c r="AS4" s="122">
        <f>'MODELO PARA BI'!AW1</f>
        <v/>
      </c>
      <c r="AT4" s="122">
        <f>'MODELO PARA BI'!AX1</f>
        <v/>
      </c>
      <c r="AU4" s="122">
        <f>'MODELO PARA BI'!AY1</f>
        <v/>
      </c>
      <c r="AV4" s="122">
        <f>'MODELO PARA BI'!AZ1</f>
        <v/>
      </c>
      <c r="AW4" s="122">
        <f>'MODELO PARA BI'!BA1</f>
        <v/>
      </c>
      <c r="AX4" s="122">
        <f>'MODELO PARA BI'!BB1</f>
        <v/>
      </c>
      <c r="AY4" s="122">
        <f>'MODELO PARA BI'!BC1</f>
        <v/>
      </c>
      <c r="AZ4" s="122">
        <f>'MODELO PARA BI'!BD1</f>
        <v/>
      </c>
      <c r="BA4" s="122">
        <f>'MODELO PARA BI'!BE1</f>
        <v/>
      </c>
      <c r="BB4" s="122">
        <f>'MODELO PARA BI'!BF1</f>
        <v/>
      </c>
      <c r="BC4" s="122">
        <f>'MODELO PARA BI'!BG1</f>
        <v/>
      </c>
      <c r="BD4" s="122">
        <f>'MODELO PARA BI'!BH1</f>
        <v/>
      </c>
      <c r="BE4" s="122">
        <f>'MODELO PARA BI'!BI1</f>
        <v/>
      </c>
      <c r="BF4" s="122">
        <f>'MODELO PARA BI'!BJ1</f>
        <v/>
      </c>
      <c r="BG4" s="122">
        <f>'MODELO PARA BI'!BK1</f>
        <v/>
      </c>
      <c r="BH4" s="122">
        <f>'MODELO PARA BI'!BL1</f>
        <v/>
      </c>
      <c r="BI4" s="122">
        <f>'MODELO PARA BI'!BM1</f>
        <v/>
      </c>
      <c r="BJ4" s="122">
        <f>'MODELO PARA BI'!BN1</f>
        <v/>
      </c>
      <c r="BK4" s="122">
        <f>'MODELO PARA BI'!BO1</f>
        <v/>
      </c>
      <c r="BL4" s="122">
        <f>'MODELO PARA BI'!BP1</f>
        <v/>
      </c>
      <c r="BM4" s="122">
        <f>'MODELO PARA BI'!BQ1</f>
        <v/>
      </c>
      <c r="BN4" s="122">
        <f>'MODELO PARA BI'!BR1</f>
        <v/>
      </c>
      <c r="BO4" s="122">
        <f>'MODELO PARA BI'!BS1</f>
        <v/>
      </c>
      <c r="BP4" s="122">
        <f>'MODELO PARA BI'!BT1</f>
        <v/>
      </c>
      <c r="BQ4" s="122">
        <f>'MODELO PARA BI'!BU1</f>
        <v/>
      </c>
      <c r="BR4" s="122">
        <f>'MODELO PARA BI'!BV1</f>
        <v/>
      </c>
      <c r="BS4" s="122">
        <f>'MODELO PARA BI'!BW1</f>
        <v/>
      </c>
      <c r="BT4" s="122">
        <f>'MODELO PARA BI'!BX1</f>
        <v/>
      </c>
      <c r="BU4" s="122">
        <f>'MODELO PARA BI'!BY1</f>
        <v/>
      </c>
      <c r="BV4" s="122">
        <f>'MODELO PARA BI'!BZ1</f>
        <v/>
      </c>
      <c r="BW4" s="122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2">
        <f>IF(ISNUMBER('DADOS BRUTOS'!B$2),DATE(YEAR('DADOS BRUTOS'!B$2),MONTH('DADOS BRUTOS'!B$2),1),"")</f>
        <v/>
      </c>
      <c r="CC4" s="112">
        <f>IF(ISNUMBER('DADOS BRUTOS'!C$2),DATE(YEAR('DADOS BRUTOS'!C$2),MONTH('DADOS BRUTOS'!C$2),1),"")</f>
        <v/>
      </c>
      <c r="CD4" s="112">
        <f>IF(ISNUMBER('DADOS BRUTOS'!D$2),DATE(YEAR('DADOS BRUTOS'!D$2),MONTH('DADOS BRUTOS'!D$2),1),"")</f>
        <v/>
      </c>
      <c r="CE4" s="112">
        <f>IF(ISNUMBER('DADOS BRUTOS'!E$2),DATE(YEAR('DADOS BRUTOS'!E$2),MONTH('DADOS BRUTOS'!E$2),1),"")</f>
        <v/>
      </c>
      <c r="CF4" s="112">
        <f>IF(ISNUMBER('DADOS BRUTOS'!F$2),DATE(YEAR('DADOS BRUTOS'!F$2),MONTH('DADOS BRUTOS'!F$2),1),"")</f>
        <v/>
      </c>
      <c r="CG4" s="112">
        <f>IF(ISNUMBER('DADOS BRUTOS'!G$2),DATE(YEAR('DADOS BRUTOS'!G$2),MONTH('DADOS BRUTOS'!G$2),1),"")</f>
        <v/>
      </c>
      <c r="CH4" s="112">
        <f>IF(ISNUMBER('DADOS BRUTOS'!H$2),DATE(YEAR('DADOS BRUTOS'!H$2),MONTH('DADOS BRUTOS'!H$2),1),"")</f>
        <v/>
      </c>
      <c r="CI4" s="112">
        <f>IF(ISNUMBER('DADOS BRUTOS'!I$2),DATE(YEAR('DADOS BRUTOS'!I$2),MONTH('DADOS BRUTOS'!I$2),1),"")</f>
        <v/>
      </c>
      <c r="CJ4" s="112">
        <f>IF(ISNUMBER('DADOS BRUTOS'!J$2),DATE(YEAR('DADOS BRUTOS'!J$2),MONTH('DADOS BRUTOS'!J$2),1),"")</f>
        <v/>
      </c>
      <c r="CK4" s="112">
        <f>IF(ISNUMBER('DADOS BRUTOS'!K$2),DATE(YEAR('DADOS BRUTOS'!K$2),MONTH('DADOS BRUTOS'!K$2),1),"")</f>
        <v/>
      </c>
      <c r="CL4" s="112">
        <f>IF(ISNUMBER('DADOS BRUTOS'!L$2),DATE(YEAR('DADOS BRUTOS'!L$2),MONTH('DADOS BRUTOS'!L$2),1),"")</f>
        <v/>
      </c>
      <c r="CM4" s="112">
        <f>IF(ISNUMBER('DADOS BRUTOS'!M$2),DATE(YEAR('DADOS BRUTOS'!M$2),MONTH('DADOS BRUTOS'!M$2),1),"")</f>
        <v/>
      </c>
      <c r="CN4" s="112">
        <f>IF(ISNUMBER('DADOS BRUTOS'!N$2),DATE(YEAR('DADOS BRUTOS'!N$2),MONTH('DADOS BRUTOS'!N$2),1),"")</f>
        <v/>
      </c>
      <c r="CO4" s="112">
        <f>IF(ISNUMBER('DADOS BRUTOS'!O$2),DATE(YEAR('DADOS BRUTOS'!O$2),MONTH('DADOS BRUTOS'!O$2),1),"")</f>
        <v/>
      </c>
      <c r="CP4" s="112">
        <f>IF(ISNUMBER('DADOS BRUTOS'!P$2),DATE(YEAR('DADOS BRUTOS'!P$2),MONTH('DADOS BRUTOS'!P$2),1),"")</f>
        <v/>
      </c>
      <c r="CQ4" s="112">
        <f>IF(ISNUMBER('DADOS BRUTOS'!Q$2),DATE(YEAR('DADOS BRUTOS'!Q$2),MONTH('DADOS BRUTOS'!Q$2),1),"")</f>
        <v/>
      </c>
      <c r="CR4" s="112">
        <f>IF(ISNUMBER('DADOS BRUTOS'!R$2),DATE(YEAR('DADOS BRUTOS'!R$2),MONTH('DADOS BRUTOS'!R$2),1),"")</f>
        <v/>
      </c>
      <c r="CS4" s="112">
        <f>IF(ISNUMBER('DADOS BRUTOS'!S$2),DATE(YEAR('DADOS BRUTOS'!S$2),MONTH('DADOS BRUTOS'!S$2),1),"")</f>
        <v/>
      </c>
      <c r="CT4" s="112">
        <f>IF(ISNUMBER('DADOS BRUTOS'!T$2),DATE(YEAR('DADOS BRUTOS'!T$2),MONTH('DADOS BRUTOS'!T$2),1),"")</f>
        <v/>
      </c>
      <c r="CU4" s="112">
        <f>IF(ISNUMBER('DADOS BRUTOS'!U$2),DATE(YEAR('DADOS BRUTOS'!U$2),MONTH('DADOS BRUTOS'!U$2),1),"")</f>
        <v/>
      </c>
      <c r="CV4" s="112">
        <f>IF(ISNUMBER('DADOS BRUTOS'!V$2),DATE(YEAR('DADOS BRUTOS'!V$2),MONTH('DADOS BRUTOS'!V$2),1),"")</f>
        <v/>
      </c>
      <c r="CW4" s="112">
        <f>IF(ISNUMBER('DADOS BRUTOS'!W$2),DATE(YEAR('DADOS BRUTOS'!W$2),MONTH('DADOS BRUTOS'!W$2),1),"")</f>
        <v/>
      </c>
      <c r="CX4" s="112">
        <f>IF(ISNUMBER('DADOS BRUTOS'!X$2),DATE(YEAR('DADOS BRUTOS'!X$2),MONTH('DADOS BRUTOS'!X$2),1),"")</f>
        <v/>
      </c>
      <c r="CY4" s="112">
        <f>IF(ISNUMBER('DADOS BRUTOS'!Y$2),DATE(YEAR('DADOS BRUTOS'!Y$2),MONTH('DADOS BRUTOS'!Y$2),1),"")</f>
        <v/>
      </c>
      <c r="CZ4" s="112">
        <f>IF(ISNUMBER('DADOS BRUTOS'!Z$2),DATE(YEAR('DADOS BRUTOS'!Z$2),MONTH('DADOS BRUTOS'!Z$2),1),"")</f>
        <v/>
      </c>
      <c r="DA4" s="112">
        <f>IF(ISNUMBER('DADOS BRUTOS'!AA$2),DATE(YEAR('DADOS BRUTOS'!AA$2),MONTH('DADOS BRUTOS'!AA$2),1),"")</f>
        <v/>
      </c>
      <c r="DB4" s="112">
        <f>IF(ISNUMBER('DADOS BRUTOS'!AB$2),DATE(YEAR('DADOS BRUTOS'!AB$2),MONTH('DADOS BRUTOS'!AB$2),1),"")</f>
        <v/>
      </c>
      <c r="DC4" s="112">
        <f>IF(ISNUMBER('DADOS BRUTOS'!AC$2),DATE(YEAR('DADOS BRUTOS'!AC$2),MONTH('DADOS BRUTOS'!AC$2),1),"")</f>
        <v/>
      </c>
      <c r="DD4" s="112">
        <f>IF(ISNUMBER('DADOS BRUTOS'!AD$2),DATE(YEAR('DADOS BRUTOS'!AD$2),MONTH('DADOS BRUTOS'!AD$2),1),"")</f>
        <v/>
      </c>
      <c r="DE4" s="112">
        <f>IF(ISNUMBER('DADOS BRUTOS'!AE$2),DATE(YEAR('DADOS BRUTOS'!AE$2),MONTH('DADOS BRUTOS'!AE$2),1),"")</f>
        <v/>
      </c>
      <c r="DF4" s="112">
        <f>IF(ISNUMBER('DADOS BRUTOS'!AF$2),DATE(YEAR('DADOS BRUTOS'!AF$2),MONTH('DADOS BRUTOS'!AF$2),1),"")</f>
        <v/>
      </c>
      <c r="DG4" s="112">
        <f>IF(ISNUMBER('DADOS BRUTOS'!AG$2),DATE(YEAR('DADOS BRUTOS'!AG$2),MONTH('DADOS BRUTOS'!AG$2),1),"")</f>
        <v/>
      </c>
      <c r="DH4" s="112">
        <f>IF(ISNUMBER('DADOS BRUTOS'!AH$2),DATE(YEAR('DADOS BRUTOS'!AH$2),MONTH('DADOS BRUTOS'!AH$2),1),"")</f>
        <v/>
      </c>
      <c r="DI4" s="112">
        <f>IF(ISNUMBER('DADOS BRUTOS'!AI$2),DATE(YEAR('DADOS BRUTOS'!AI$2),MONTH('DADOS BRUTOS'!AI$2),1),"")</f>
        <v/>
      </c>
      <c r="DJ4" s="112">
        <f>IF(ISNUMBER('DADOS BRUTOS'!AJ$2),DATE(YEAR('DADOS BRUTOS'!AJ$2),MONTH('DADOS BRUTOS'!AJ$2),1),"")</f>
        <v/>
      </c>
      <c r="DK4" s="112">
        <f>IF(ISNUMBER('DADOS BRUTOS'!AK$2),DATE(YEAR('DADOS BRUTOS'!AK$2),MONTH('DADOS BRUTOS'!AK$2),1),"")</f>
        <v/>
      </c>
      <c r="DL4" s="112">
        <f>IF(ISNUMBER('DADOS BRUTOS'!AL$2),DATE(YEAR('DADOS BRUTOS'!AL$2),MONTH('DADOS BRUTOS'!AL$2),1),"")</f>
        <v/>
      </c>
      <c r="DM4" s="112">
        <f>IF(ISNUMBER('DADOS BRUTOS'!AM$2),DATE(YEAR('DADOS BRUTOS'!AM$2),MONTH('DADOS BRUTOS'!AM$2),1),"")</f>
        <v/>
      </c>
      <c r="DN4" s="112">
        <f>IF(ISNUMBER('DADOS BRUTOS'!AN$2),DATE(YEAR('DADOS BRUTOS'!AN$2),MONTH('DADOS BRUTOS'!AN$2),1),"")</f>
        <v/>
      </c>
      <c r="DO4" s="112">
        <f>IF(ISNUMBER('DADOS BRUTOS'!AO$2),DATE(YEAR('DADOS BRUTOS'!AO$2),MONTH('DADOS BRUTOS'!AO$2),1),"")</f>
        <v/>
      </c>
      <c r="DP4" s="112">
        <f>IF(ISNUMBER('DADOS BRUTOS'!AP$2),DATE(YEAR('DADOS BRUTOS'!AP$2),MONTH('DADOS BRUTOS'!AP$2),1),"")</f>
        <v/>
      </c>
      <c r="DQ4" s="112">
        <f>IF(ISNUMBER('DADOS BRUTOS'!AQ$2),DATE(YEAR('DADOS BRUTOS'!AQ$2),MONTH('DADOS BRUTOS'!AQ$2),1),"")</f>
        <v/>
      </c>
      <c r="DR4" s="112">
        <f>IF(ISNUMBER('DADOS BRUTOS'!AR$2),DATE(YEAR('DADOS BRUTOS'!AR$2),MONTH('DADOS BRUTOS'!AR$2),1),"")</f>
        <v/>
      </c>
      <c r="DS4" s="112">
        <f>IF(ISNUMBER('DADOS BRUTOS'!AS$2),DATE(YEAR('DADOS BRUTOS'!AS$2),MONTH('DADOS BRUTOS'!AS$2),1),"")</f>
        <v/>
      </c>
      <c r="DT4" s="112">
        <f>IF(ISNUMBER('DADOS BRUTOS'!AT$2),DATE(YEAR('DADOS BRUTOS'!AT$2),MONTH('DADOS BRUTOS'!AT$2),1),"")</f>
        <v/>
      </c>
      <c r="DU4" s="112">
        <f>IF(ISNUMBER('DADOS BRUTOS'!AU$2),DATE(YEAR('DADOS BRUTOS'!AU$2),MONTH('DADOS BRUTOS'!AU$2),1),"")</f>
        <v/>
      </c>
      <c r="DV4" s="112">
        <f>IF(ISNUMBER('DADOS BRUTOS'!AV$2),DATE(YEAR('DADOS BRUTOS'!AV$2),MONTH('DADOS BRUTOS'!AV$2),1),"")</f>
        <v/>
      </c>
      <c r="DW4" s="112">
        <f>IF(ISNUMBER('DADOS BRUTOS'!AW$2),DATE(YEAR('DADOS BRUTOS'!AW$2),MONTH('DADOS BRUTOS'!AW$2),1),"")</f>
        <v/>
      </c>
      <c r="DX4" s="112">
        <f>IF(ISNUMBER('DADOS BRUTOS'!AX$2),DATE(YEAR('DADOS BRUTOS'!AX$2),MONTH('DADOS BRUTOS'!AX$2),1),"")</f>
        <v/>
      </c>
      <c r="DY4" s="112">
        <f>IF(ISNUMBER('DADOS BRUTOS'!AY$2),DATE(YEAR('DADOS BRUTOS'!AY$2),MONTH('DADOS BRUTOS'!AY$2),1),"")</f>
        <v/>
      </c>
      <c r="DZ4" s="112">
        <f>IF(ISNUMBER('DADOS BRUTOS'!AZ$2),DATE(YEAR('DADOS BRUTOS'!AZ$2),MONTH('DADOS BRUTOS'!AZ$2),1),"")</f>
        <v/>
      </c>
      <c r="EA4" s="112">
        <f>IF(ISNUMBER('DADOS BRUTOS'!BA$2),DATE(YEAR('DADOS BRUTOS'!BA$2),MONTH('DADOS BRUTOS'!BA$2),1),"")</f>
        <v/>
      </c>
      <c r="EB4" s="112">
        <f>IF(ISNUMBER('DADOS BRUTOS'!BB$2),DATE(YEAR('DADOS BRUTOS'!BB$2),MONTH('DADOS BRUTOS'!BB$2),1),"")</f>
        <v/>
      </c>
      <c r="EC4" s="112">
        <f>IF(ISNUMBER('DADOS BRUTOS'!BC$2),DATE(YEAR('DADOS BRUTOS'!BC$2),MONTH('DADOS BRUTOS'!BC$2),1),"")</f>
        <v/>
      </c>
      <c r="ED4" s="112">
        <f>IF(ISNUMBER('DADOS BRUTOS'!BD$2),DATE(YEAR('DADOS BRUTOS'!BD$2),MONTH('DADOS BRUTOS'!BD$2),1),"")</f>
        <v/>
      </c>
      <c r="EE4" s="112">
        <f>IF(ISNUMBER('DADOS BRUTOS'!BE$2),DATE(YEAR('DADOS BRUTOS'!BE$2),MONTH('DADOS BRUTOS'!BE$2),1),"")</f>
        <v/>
      </c>
      <c r="EF4" s="112">
        <f>IF(ISNUMBER('DADOS BRUTOS'!BF$2),DATE(YEAR('DADOS BRUTOS'!BF$2),MONTH('DADOS BRUTOS'!BF$2),1),"")</f>
        <v/>
      </c>
      <c r="EG4" s="112">
        <f>IF(ISNUMBER('DADOS BRUTOS'!BG$2),DATE(YEAR('DADOS BRUTOS'!BG$2),MONTH('DADOS BRUTOS'!BG$2),1),"")</f>
        <v/>
      </c>
      <c r="EH4" s="112">
        <f>IF(ISNUMBER('DADOS BRUTOS'!BH$2),DATE(YEAR('DADOS BRUTOS'!BH$2),MONTH('DADOS BRUTOS'!BH$2),1),"")</f>
        <v/>
      </c>
      <c r="EI4" s="112">
        <f>IF(ISNUMBER('DADOS BRUTOS'!BI$2),DATE(YEAR('DADOS BRUTOS'!BI$2),MONTH('DADOS BRUTOS'!BI$2),1),"")</f>
        <v/>
      </c>
      <c r="EJ4" s="112">
        <f>IF(ISNUMBER('DADOS BRUTOS'!BJ$2),DATE(YEAR('DADOS BRUTOS'!BJ$2),MONTH('DADOS BRUTOS'!BJ$2),1),"")</f>
        <v/>
      </c>
      <c r="EK4" s="112">
        <f>IF(ISNUMBER('DADOS BRUTOS'!BK$2),DATE(YEAR('DADOS BRUTOS'!BK$2),MONTH('DADOS BRUTOS'!BK$2),1),"")</f>
        <v/>
      </c>
      <c r="EL4" s="112">
        <f>IF(ISNUMBER('DADOS BRUTOS'!BL$2),DATE(YEAR('DADOS BRUTOS'!BL$2),MONTH('DADOS BRUTOS'!BL$2),1),"")</f>
        <v/>
      </c>
      <c r="EM4" s="112">
        <f>IF(ISNUMBER('DADOS BRUTOS'!BM$2),DATE(YEAR('DADOS BRUTOS'!BM$2),MONTH('DADOS BRUTOS'!BM$2),1),"")</f>
        <v/>
      </c>
      <c r="EN4" s="112">
        <f>IF(ISNUMBER('DADOS BRUTOS'!BN$2),DATE(YEAR('DADOS BRUTOS'!BN$2),MONTH('DADOS BRUTOS'!BN$2),1),"")</f>
        <v/>
      </c>
      <c r="EO4" s="112">
        <f>IF(ISNUMBER('DADOS BRUTOS'!BO$2),DATE(YEAR('DADOS BRUTOS'!BO$2),MONTH('DADOS BRUTOS'!BO$2),1),"")</f>
        <v/>
      </c>
      <c r="EP4" s="112">
        <f>IF(ISNUMBER('DADOS BRUTOS'!BP$2),DATE(YEAR('DADOS BRUTOS'!BP$2),MONTH('DADOS BRUTOS'!BP$2),1),"")</f>
        <v/>
      </c>
      <c r="EQ4" s="112">
        <f>IF(ISNUMBER('DADOS BRUTOS'!BQ$2),DATE(YEAR('DADOS BRUTOS'!BQ$2),MONTH('DADOS BRUTOS'!BQ$2),1),"")</f>
        <v/>
      </c>
      <c r="ER4" s="112">
        <f>IF(ISNUMBER('DADOS BRUTOS'!BR$2),DATE(YEAR('DADOS BRUTOS'!BR$2),MONTH('DADOS BRUTOS'!BR$2),1),"")</f>
        <v/>
      </c>
      <c r="ES4" s="112">
        <f>IF(ISNUMBER('DADOS BRUTOS'!BS$2),DATE(YEAR('DADOS BRUTOS'!BS$2),MONTH('DADOS BRUTOS'!BS$2),1),"")</f>
        <v/>
      </c>
      <c r="ET4" s="112">
        <f>IF(ISNUMBER('DADOS BRUTOS'!BT$2),DATE(YEAR('DADOS BRUTOS'!BT$2),MONTH('DADOS BRUTOS'!BT$2),1),"")</f>
        <v/>
      </c>
      <c r="EU4" s="112">
        <f>IF(ISNUMBER('DADOS BRUTOS'!BU$2),DATE(YEAR('DADOS BRUTOS'!BU$2),MONTH('DADOS BRUTOS'!BU$2),1),"")</f>
        <v/>
      </c>
      <c r="EV4" s="112">
        <f>IF(ISNUMBER('DADOS BRUTOS'!BV$2),DATE(YEAR('DADOS BRUTOS'!BV$2),MONTH('DADOS BRUTOS'!BV$2),1),"")</f>
        <v/>
      </c>
      <c r="EW4" s="112">
        <f>IF(ISNUMBER('DADOS BRUTOS'!BW$2),DATE(YEAR('DADOS BRUTOS'!BW$2),MONTH('DADOS BRUTOS'!BW$2),1),"")</f>
        <v/>
      </c>
      <c r="EX4" s="112">
        <f>IF(ISNUMBER('DADOS BRUTOS'!BX$2),DATE(YEAR('DADOS BRUTOS'!BX$2),MONTH('DADOS BRUTOS'!BX$2),1),"")</f>
        <v/>
      </c>
      <c r="EY4" s="112">
        <f>IF(ISNUMBER('DADOS BRUTOS'!BY$2),DATE(YEAR('DADOS BRUTOS'!BY$2),MONTH('DADOS BRUTOS'!BY$2),1),"")</f>
        <v/>
      </c>
      <c r="EZ4" s="112">
        <f>IF(ISNUMBER('DADOS BRUTOS'!BZ$2),DATE(YEAR('DADOS BRUTOS'!BZ$2),MONTH('DADOS BRUTOS'!BZ$2),1),"")</f>
        <v/>
      </c>
      <c r="FA4" s="112">
        <f>IF(ISNUMBER('DADOS BRUTOS'!CA$2),DATE(YEAR('DADOS BRUTOS'!CA$2),MONTH('DADOS BRUTOS'!CA$2),1),"")</f>
        <v/>
      </c>
      <c r="FB4" s="112">
        <f>IF(ISNUMBER('DADOS BRUTOS'!CB$2),DATE(YEAR('DADOS BRUTOS'!CB$2),MONTH('DADOS BRUTOS'!CB$2),1),"")</f>
        <v/>
      </c>
      <c r="FC4" s="112">
        <f>IF(ISNUMBER('DADOS BRUTOS'!CC$2),DATE(YEAR('DADOS BRUTOS'!CC$2),MONTH('DADOS BRUTOS'!CC$2),1),"")</f>
        <v/>
      </c>
      <c r="FD4" s="112">
        <f>IF(ISNUMBER('DADOS BRUTOS'!CD$2),DATE(YEAR('DADOS BRUTOS'!CD$2),MONTH('DADOS BRUTOS'!CD$2),1),"")</f>
        <v/>
      </c>
      <c r="FE4" s="112">
        <f>IF(ISNUMBER('DADOS BRUTOS'!CE$2),DATE(YEAR('DADOS BRUTOS'!CE$2),MONTH('DADOS BRUTOS'!CE$2),1),"")</f>
        <v/>
      </c>
      <c r="FF4" s="112">
        <f>IF(ISNUMBER('DADOS BRUTOS'!CF$2),DATE(YEAR('DADOS BRUTOS'!CF$2),MONTH('DADOS BRUTOS'!CF$2),1),"")</f>
        <v/>
      </c>
      <c r="FG4" s="112">
        <f>IF(ISNUMBER('DADOS BRUTOS'!CG$2),DATE(YEAR('DADOS BRUTOS'!CG$2),MONTH('DADOS BRUTOS'!CG$2),1),"")</f>
        <v/>
      </c>
      <c r="FH4" s="112">
        <f>IF(ISNUMBER('DADOS BRUTOS'!CH$2),DATE(YEAR('DADOS BRUTOS'!CH$2),MONTH('DADOS BRUTOS'!CH$2),1),"")</f>
        <v/>
      </c>
      <c r="FI4" s="112">
        <f>IF(ISNUMBER('DADOS BRUTOS'!CI$2),DATE(YEAR('DADOS BRUTOS'!CI$2),MONTH('DADOS BRUTOS'!CI$2),1),"")</f>
        <v/>
      </c>
      <c r="FJ4" s="112">
        <f>IF(ISNUMBER('DADOS BRUTOS'!CJ$2),DATE(YEAR('DADOS BRUTOS'!CJ$2),MONTH('DADOS BRUTOS'!CJ$2),1),"")</f>
        <v/>
      </c>
      <c r="FK4" s="112">
        <f>IF(ISNUMBER('DADOS BRUTOS'!CK$2),DATE(YEAR('DADOS BRUTOS'!CK$2),MONTH('DADOS BRUTOS'!CK$2),1),"")</f>
        <v/>
      </c>
      <c r="FL4" s="112">
        <f>IF(ISNUMBER('DADOS BRUTOS'!CL$2),DATE(YEAR('DADOS BRUTOS'!CL$2),MONTH('DADOS BRUTOS'!CL$2),1),"")</f>
        <v/>
      </c>
      <c r="FM4" s="112">
        <f>IF(ISNUMBER('DADOS BRUTOS'!CM$2),DATE(YEAR('DADOS BRUTOS'!CM$2),MONTH('DADOS BRUTOS'!CM$2),1),"")</f>
        <v/>
      </c>
      <c r="FN4" s="112">
        <f>IF(ISNUMBER('DADOS BRUTOS'!CN$2),DATE(YEAR('DADOS BRUTOS'!CN$2),MONTH('DADOS BRUTOS'!CN$2),1),"")</f>
        <v/>
      </c>
      <c r="FO4" s="112">
        <f>IF(ISNUMBER('DADOS BRUTOS'!CO$2),DATE(YEAR('DADOS BRUTOS'!CO$2),MONTH('DADOS BRUTOS'!CO$2),1),"")</f>
        <v/>
      </c>
      <c r="FP4" s="112">
        <f>IF(ISNUMBER('DADOS BRUTOS'!CP$2),DATE(YEAR('DADOS BRUTOS'!CP$2),MONTH('DADOS BRUTOS'!CP$2),1),"")</f>
        <v/>
      </c>
      <c r="FQ4" s="112">
        <f>IF(ISNUMBER('DADOS BRUTOS'!CQ$2),DATE(YEAR('DADOS BRUTOS'!CQ$2),MONTH('DADOS BRUTOS'!CQ$2),1),"")</f>
        <v/>
      </c>
      <c r="FR4" s="112">
        <f>IF(ISNUMBER('DADOS BRUTOS'!CR$2),DATE(YEAR('DADOS BRUTOS'!CR$2),MONTH('DADOS BRUTOS'!CR$2),1),"")</f>
        <v/>
      </c>
      <c r="FS4" s="112">
        <f>IF(ISNUMBER('DADOS BRUTOS'!CS$2),DATE(YEAR('DADOS BRUTOS'!CS$2),MONTH('DADOS BRUTOS'!CS$2),1),"")</f>
        <v/>
      </c>
      <c r="FT4" s="112">
        <f>IF(ISNUMBER('DADOS BRUTOS'!CT$2),DATE(YEAR('DADOS BRUTOS'!CT$2),MONTH('DADOS BRUTOS'!CT$2),1),"")</f>
        <v/>
      </c>
      <c r="FU4" s="112">
        <f>IF(ISNUMBER('DADOS BRUTOS'!CU$2),DATE(YEAR('DADOS BRUTOS'!CU$2),MONTH('DADOS BRUTOS'!CU$2),1),"")</f>
        <v/>
      </c>
      <c r="FV4" s="112">
        <f>IF(ISNUMBER('DADOS BRUTOS'!CV$2),DATE(YEAR('DADOS BRUTOS'!CV$2),MONTH('DADOS BRUTOS'!CV$2),1),"")</f>
        <v/>
      </c>
      <c r="FW4" s="112">
        <f>IF(ISNUMBER('DADOS BRUTOS'!CW$2),DATE(YEAR('DADOS BRUTOS'!CW$2),MONTH('DADOS BRUTOS'!CW$2),1),"")</f>
        <v/>
      </c>
      <c r="FX4" s="112">
        <f>IF(ISNUMBER('DADOS BRUTOS'!CX$2),DATE(YEAR('DADOS BRUTOS'!CX$2),MONTH('DADOS BRUTOS'!CX$2),1),"")</f>
        <v/>
      </c>
      <c r="FY4" s="112">
        <f>IF(ISNUMBER('DADOS BRUTOS'!CY$2),DATE(YEAR('DADOS BRUTOS'!CY$2),MONTH('DADOS BRUTOS'!CY$2),1),"")</f>
        <v/>
      </c>
      <c r="FZ4" s="112">
        <f>IF(ISNUMBER('DADOS BRUTOS'!CZ$2),DATE(YEAR('DADOS BRUTOS'!CZ$2),MONTH('DADOS BRUTOS'!CZ$2),1),"")</f>
        <v/>
      </c>
      <c r="GA4" s="112">
        <f>IF(ISNUMBER('DADOS BRUTOS'!DA$2),DATE(YEAR('DADOS BRUTOS'!DA$2),MONTH('DADOS BRUTOS'!DA$2),1),"")</f>
        <v/>
      </c>
      <c r="GB4" s="112">
        <f>IF(ISNUMBER('DADOS BRUTOS'!DB$2),DATE(YEAR('DADOS BRUTOS'!DB$2),MONTH('DADOS BRUTOS'!DB$2),1),"")</f>
        <v/>
      </c>
      <c r="GC4" s="112">
        <f>IF(ISNUMBER('DADOS BRUTOS'!DC$2),DATE(YEAR('DADOS BRUTOS'!DC$2),MONTH('DADOS BRUTOS'!DC$2),1),"")</f>
        <v/>
      </c>
      <c r="GD4" s="112">
        <f>IF(ISNUMBER('DADOS BRUTOS'!DD$2),DATE(YEAR('DADOS BRUTOS'!DD$2),MONTH('DADOS BRUTOS'!DD$2),1),"")</f>
        <v/>
      </c>
      <c r="GE4" s="112">
        <f>IF(ISNUMBER('DADOS BRUTOS'!DE$2),DATE(YEAR('DADOS BRUTOS'!DE$2),MONTH('DADOS BRUTOS'!DE$2),1),"")</f>
        <v/>
      </c>
      <c r="GF4" s="112">
        <f>IF(ISNUMBER('DADOS BRUTOS'!DF$2),DATE(YEAR('DADOS BRUTOS'!DF$2),MONTH('DADOS BRUTOS'!DF$2),1),"")</f>
        <v/>
      </c>
      <c r="GG4" s="112">
        <f>IF(ISNUMBER('DADOS BRUTOS'!DG$2),DATE(YEAR('DADOS BRUTOS'!DG$2),MONTH('DADOS BRUTOS'!DG$2),1),"")</f>
        <v/>
      </c>
      <c r="GH4" s="112">
        <f>IF(ISNUMBER('DADOS BRUTOS'!DH$2),DATE(YEAR('DADOS BRUTOS'!DH$2),MONTH('DADOS BRUTOS'!DH$2),1),"")</f>
        <v/>
      </c>
      <c r="GI4" s="112">
        <f>IF(ISNUMBER('DADOS BRUTOS'!DI$2),DATE(YEAR('DADOS BRUTOS'!DI$2),MONTH('DADOS BRUTOS'!DI$2),1),"")</f>
        <v/>
      </c>
      <c r="GJ4" s="112">
        <f>IF(ISNUMBER('DADOS BRUTOS'!DJ$2),DATE(YEAR('DADOS BRUTOS'!DJ$2),MONTH('DADOS BRUTOS'!DJ$2),1),"")</f>
        <v/>
      </c>
      <c r="GK4" s="112">
        <f>IF(ISNUMBER('DADOS BRUTOS'!DK$2),DATE(YEAR('DADOS BRUTOS'!DK$2),MONTH('DADOS BRUTOS'!DK$2),1),"")</f>
        <v/>
      </c>
      <c r="GL4" s="112">
        <f>IF(ISNUMBER('DADOS BRUTOS'!DL$2),DATE(YEAR('DADOS BRUTOS'!DL$2),MONTH('DADOS BRUTOS'!DL$2),1),"")</f>
        <v/>
      </c>
      <c r="GM4" s="112">
        <f>IF(ISNUMBER('DADOS BRUTOS'!DM$2),DATE(YEAR('DADOS BRUTOS'!DM$2),MONTH('DADOS BRUTOS'!DM$2),1),"")</f>
        <v/>
      </c>
      <c r="GN4" s="112">
        <f>IF(ISNUMBER('DADOS BRUTOS'!DN$2),DATE(YEAR('DADOS BRUTOS'!DN$2),MONTH('DADOS BRUTOS'!DN$2),1),"")</f>
        <v/>
      </c>
      <c r="GO4" s="112">
        <f>IF(ISNUMBER('DADOS BRUTOS'!DO$2),DATE(YEAR('DADOS BRUTOS'!DO$2),MONTH('DADOS BRUTOS'!DO$2),1),"")</f>
        <v/>
      </c>
      <c r="GP4" s="112">
        <f>IF(ISNUMBER('DADOS BRUTOS'!DP$2),DATE(YEAR('DADOS BRUTOS'!DP$2),MONTH('DADOS BRUTOS'!DP$2),1),"")</f>
        <v/>
      </c>
      <c r="GQ4" s="112">
        <f>IF(ISNUMBER('DADOS BRUTOS'!DQ$2),DATE(YEAR('DADOS BRUTOS'!DQ$2),MONTH('DADOS BRUTOS'!DQ$2),1),"")</f>
        <v/>
      </c>
      <c r="GR4" s="112">
        <f>IF(ISNUMBER('DADOS BRUTOS'!DR$2),DATE(YEAR('DADOS BRUTOS'!DR$2),MONTH('DADOS BRUTOS'!DR$2),1),"")</f>
        <v/>
      </c>
      <c r="GS4" s="112">
        <f>IF(ISNUMBER('DADOS BRUTOS'!DS$2),DATE(YEAR('DADOS BRUTOS'!DS$2),MONTH('DADOS BRUTOS'!DS$2),1),"")</f>
        <v/>
      </c>
      <c r="GT4" s="112">
        <f>IF(ISNUMBER('DADOS BRUTOS'!DT$2),DATE(YEAR('DADOS BRUTOS'!DT$2),MONTH('DADOS BRUTOS'!DT$2),1),"")</f>
        <v/>
      </c>
      <c r="GU4" s="112">
        <f>IF(ISNUMBER('DADOS BRUTOS'!DU$2),DATE(YEAR('DADOS BRUTOS'!DU$2),MONTH('DADOS BRUTOS'!DU$2),1),"")</f>
        <v/>
      </c>
      <c r="GV4" s="112">
        <f>IF(ISNUMBER('DADOS BRUTOS'!DV$2),DATE(YEAR('DADOS BRUTOS'!DV$2),MONTH('DADOS BRUTOS'!DV$2),1),"")</f>
        <v/>
      </c>
      <c r="GW4" s="112">
        <f>IF(ISNUMBER('DADOS BRUTOS'!DW$2),DATE(YEAR('DADOS BRUTOS'!DW$2),MONTH('DADOS BRUTOS'!DW$2),1),"")</f>
        <v/>
      </c>
      <c r="GX4" s="112">
        <f>IF(ISNUMBER('DADOS BRUTOS'!DX$2),DATE(YEAR('DADOS BRUTOS'!DX$2),MONTH('DADOS BRUTOS'!DX$2),1),"")</f>
        <v/>
      </c>
      <c r="GY4" s="112">
        <f>IF(ISNUMBER('DADOS BRUTOS'!DY$2),DATE(YEAR('DADOS BRUTOS'!DY$2),MONTH('DADOS BRUTOS'!DY$2),1),"")</f>
        <v/>
      </c>
      <c r="GZ4" s="112">
        <f>IF(ISNUMBER('DADOS BRUTOS'!DZ$2),DATE(YEAR('DADOS BRUTOS'!DZ$2),MONTH('DADOS BRUTOS'!DZ$2),1),"")</f>
        <v/>
      </c>
      <c r="HA4" s="112">
        <f>IF(ISNUMBER('DADOS BRUTOS'!EA$2),DATE(YEAR('DADOS BRUTOS'!EA$2),MONTH('DADOS BRUTOS'!EA$2),1),"")</f>
        <v/>
      </c>
      <c r="HB4" s="112">
        <f>IF(ISNUMBER('DADOS BRUTOS'!EB$2),DATE(YEAR('DADOS BRUTOS'!EB$2),MONTH('DADOS BRUTOS'!EB$2),1),"")</f>
        <v/>
      </c>
      <c r="HC4" s="112">
        <f>IF(ISNUMBER('DADOS BRUTOS'!EC$2),DATE(YEAR('DADOS BRUTOS'!EC$2),MONTH('DADOS BRUTOS'!EC$2),1),"")</f>
        <v/>
      </c>
      <c r="HD4" s="112">
        <f>IF(ISNUMBER('DADOS BRUTOS'!ED$2),DATE(YEAR('DADOS BRUTOS'!ED$2),MONTH('DADOS BRUTOS'!ED$2),1),"")</f>
        <v/>
      </c>
      <c r="HE4" s="112">
        <f>IF(ISNUMBER('DADOS BRUTOS'!EE$2),DATE(YEAR('DADOS BRUTOS'!EE$2),MONTH('DADOS BRUTOS'!EE$2),1),"")</f>
        <v/>
      </c>
      <c r="HF4" s="112">
        <f>IF(ISNUMBER('DADOS BRUTOS'!EF$2),DATE(YEAR('DADOS BRUTOS'!EF$2),MONTH('DADOS BRUTOS'!EF$2),1),"")</f>
        <v/>
      </c>
      <c r="HG4" s="112">
        <f>IF(ISNUMBER('DADOS BRUTOS'!EG$2),DATE(YEAR('DADOS BRUTOS'!EG$2),MONTH('DADOS BRUTOS'!EG$2),1),"")</f>
        <v/>
      </c>
      <c r="HH4" s="112">
        <f>IF(ISNUMBER('DADOS BRUTOS'!EH$2),DATE(YEAR('DADOS BRUTOS'!EH$2),MONTH('DADOS BRUTOS'!EH$2),1),"")</f>
        <v/>
      </c>
      <c r="HI4" s="112">
        <f>IF(ISNUMBER('DADOS BRUTOS'!EI$2),DATE(YEAR('DADOS BRUTOS'!EI$2),MONTH('DADOS BRUTOS'!EI$2),1),"")</f>
        <v/>
      </c>
      <c r="HJ4" s="112">
        <f>IF(ISNUMBER('DADOS BRUTOS'!EJ$2),DATE(YEAR('DADOS BRUTOS'!EJ$2),MONTH('DADOS BRUTOS'!EJ$2),1),"")</f>
        <v/>
      </c>
      <c r="HK4" s="112">
        <f>IF(ISNUMBER('DADOS BRUTOS'!EK$2),DATE(YEAR('DADOS BRUTOS'!EK$2),MONTH('DADOS BRUTOS'!EK$2),1),"")</f>
        <v/>
      </c>
      <c r="HL4" s="112">
        <f>IF(ISNUMBER('DADOS BRUTOS'!EL$2),DATE(YEAR('DADOS BRUTOS'!EL$2),MONTH('DADOS BRUTOS'!EL$2),1),"")</f>
        <v/>
      </c>
      <c r="HM4" s="112">
        <f>IF(ISNUMBER('DADOS BRUTOS'!EM$2),DATE(YEAR('DADOS BRUTOS'!EM$2),MONTH('DADOS BRUTOS'!EM$2),1),"")</f>
        <v/>
      </c>
      <c r="HN4" s="112">
        <f>IF(ISNUMBER('DADOS BRUTOS'!EN$2),DATE(YEAR('DADOS BRUTOS'!EN$2),MONTH('DADOS BRUTOS'!EN$2),1),"")</f>
        <v/>
      </c>
      <c r="HO4" s="112">
        <f>IF(ISNUMBER('DADOS BRUTOS'!EO$2),DATE(YEAR('DADOS BRUTOS'!EO$2),MONTH('DADOS BRUTOS'!EO$2),1),"")</f>
        <v/>
      </c>
      <c r="HP4" s="112">
        <f>IF(ISNUMBER('DADOS BRUTOS'!EP$2),DATE(YEAR('DADOS BRUTOS'!EP$2),MONTH('DADOS BRUTOS'!EP$2),1),"")</f>
        <v/>
      </c>
      <c r="HQ4" s="112">
        <f>IF(ISNUMBER('DADOS BRUTOS'!EQ$2),DATE(YEAR('DADOS BRUTOS'!EQ$2),MONTH('DADOS BRUTOS'!EQ$2),1),"")</f>
        <v/>
      </c>
      <c r="HR4" s="112">
        <f>IF(ISNUMBER('DADOS BRUTOS'!ER$2),DATE(YEAR('DADOS BRUTOS'!ER$2),MONTH('DADOS BRUTOS'!ER$2),1),"")</f>
        <v/>
      </c>
      <c r="HS4" s="112">
        <f>IF(ISNUMBER('DADOS BRUTOS'!ES$2),DATE(YEAR('DADOS BRUTOS'!ES$2),MONTH('DADOS BRUTOS'!ES$2),1),"")</f>
        <v/>
      </c>
      <c r="HT4" s="112">
        <f>IF(ISNUMBER('DADOS BRUTOS'!ET$2),DATE(YEAR('DADOS BRUTOS'!ET$2),MONTH('DADOS BRUTOS'!ET$2),1),"")</f>
        <v/>
      </c>
      <c r="HU4" s="112">
        <f>IF(ISNUMBER('DADOS BRUTOS'!EU$2),DATE(YEAR('DADOS BRUTOS'!EU$2),MONTH('DADOS BRUTOS'!EU$2),1),"")</f>
        <v/>
      </c>
      <c r="HV4" s="112">
        <f>IF(ISNUMBER('DADOS BRUTOS'!EV$2),DATE(YEAR('DADOS BRUTOS'!EV$2),MONTH('DADOS BRUTOS'!EV$2),1),"")</f>
        <v/>
      </c>
      <c r="HW4" s="112">
        <f>IF(ISNUMBER('DADOS BRUTOS'!EW$2),DATE(YEAR('DADOS BRUTOS'!EW$2),MONTH('DADOS BRUTOS'!EW$2),1),"")</f>
        <v/>
      </c>
      <c r="HX4" s="112">
        <f>IF(ISNUMBER('DADOS BRUTOS'!EX$2),DATE(YEAR('DADOS BRUTOS'!EX$2),MONTH('DADOS BRUTOS'!EX$2),1),"")</f>
        <v/>
      </c>
      <c r="HY4" s="112">
        <f>IF(ISNUMBER('DADOS BRUTOS'!EY$2),DATE(YEAR('DADOS BRUTOS'!EY$2),MONTH('DADOS BRUTOS'!EY$2),1),"")</f>
        <v/>
      </c>
      <c r="HZ4" s="112">
        <f>IF(ISNUMBER('DADOS BRUTOS'!EZ$2),DATE(YEAR('DADOS BRUTOS'!EZ$2),MONTH('DADOS BRUTOS'!EZ$2),1),"")</f>
        <v/>
      </c>
      <c r="IA4" s="112">
        <f>IF(ISNUMBER('DADOS BRUTOS'!FA$2),DATE(YEAR('DADOS BRUTOS'!FA$2),MONTH('DADOS BRUTOS'!FA$2),1),"")</f>
        <v/>
      </c>
      <c r="IB4" s="112">
        <f>IF(ISNUMBER('DADOS BRUTOS'!FB$2),DATE(YEAR('DADOS BRUTOS'!FB$2),MONTH('DADOS BRUTOS'!FB$2),1),"")</f>
        <v/>
      </c>
      <c r="IC4" s="112">
        <f>IF(ISNUMBER('DADOS BRUTOS'!FC$2),DATE(YEAR('DADOS BRUTOS'!FC$2),MONTH('DADOS BRUTOS'!FC$2),1),"")</f>
        <v/>
      </c>
      <c r="ID4" s="112">
        <f>IF(ISNUMBER('DADOS BRUTOS'!FD$2),DATE(YEAR('DADOS BRUTOS'!FD$2),MONTH('DADOS BRUTOS'!FD$2),1),"")</f>
        <v/>
      </c>
      <c r="IE4" s="112">
        <f>IF(ISNUMBER('DADOS BRUTOS'!FE$2),DATE(YEAR('DADOS BRUTOS'!FE$2),MONTH('DADOS BRUTOS'!FE$2),1),"")</f>
        <v/>
      </c>
      <c r="IF4" s="112">
        <f>IF(ISNUMBER('DADOS BRUTOS'!FF$2),DATE(YEAR('DADOS BRUTOS'!FF$2),MONTH('DADOS BRUTOS'!FF$2),1),"")</f>
        <v/>
      </c>
      <c r="IG4" s="112">
        <f>IF(ISNUMBER('DADOS BRUTOS'!FG$2),DATE(YEAR('DADOS BRUTOS'!FG$2),MONTH('DADOS BRUTOS'!FG$2),1),"")</f>
        <v/>
      </c>
      <c r="IH4" s="112">
        <f>IF(ISNUMBER('DADOS BRUTOS'!FH$2),DATE(YEAR('DADOS BRUTOS'!FH$2),MONTH('DADOS BRUTOS'!FH$2),1),"")</f>
        <v/>
      </c>
      <c r="II4" s="112">
        <f>IF(ISNUMBER('DADOS BRUTOS'!FI$2),DATE(YEAR('DADOS BRUTOS'!FI$2),MONTH('DADOS BRUTOS'!FI$2),1),"")</f>
        <v/>
      </c>
      <c r="IJ4" s="112">
        <f>IF(ISNUMBER('DADOS BRUTOS'!FJ$2),DATE(YEAR('DADOS BRUTOS'!FJ$2),MONTH('DADOS BRUTOS'!FJ$2),1),"")</f>
        <v/>
      </c>
      <c r="IK4" s="112">
        <f>IF(ISNUMBER('DADOS BRUTOS'!FK$2),DATE(YEAR('DADOS BRUTOS'!FK$2),MONTH('DADOS BRUTOS'!FK$2),1),"")</f>
        <v/>
      </c>
      <c r="IL4" s="112">
        <f>IF(ISNUMBER('DADOS BRUTOS'!FL$2),DATE(YEAR('DADOS BRUTOS'!FL$2),MONTH('DADOS BRUTOS'!FL$2),1),"")</f>
        <v/>
      </c>
      <c r="IM4" s="112">
        <f>IF(ISNUMBER('DADOS BRUTOS'!FM$2),DATE(YEAR('DADOS BRUTOS'!FM$2),MONTH('DADOS BRUTOS'!FM$2),1),"")</f>
        <v/>
      </c>
      <c r="IN4" s="112">
        <f>IF(ISNUMBER('DADOS BRUTOS'!FN$2),DATE(YEAR('DADOS BRUTOS'!FN$2),MONTH('DADOS BRUTOS'!FN$2),1),"")</f>
        <v/>
      </c>
      <c r="IO4" s="112">
        <f>IF(ISNUMBER('DADOS BRUTOS'!FO$2),DATE(YEAR('DADOS BRUTOS'!FO$2),MONTH('DADOS BRUTOS'!FO$2),1),"")</f>
        <v/>
      </c>
      <c r="IP4" s="112">
        <f>IF(ISNUMBER('DADOS BRUTOS'!FP$2),DATE(YEAR('DADOS BRUTOS'!FP$2),MONTH('DADOS BRUTOS'!FP$2),1),"")</f>
        <v/>
      </c>
      <c r="IQ4" s="112">
        <f>IF(ISNUMBER('DADOS BRUTOS'!FQ$2),DATE(YEAR('DADOS BRUTOS'!FQ$2),MONTH('DADOS BRUTOS'!FQ$2),1),"")</f>
        <v/>
      </c>
      <c r="IR4" s="112">
        <f>IF(ISNUMBER('DADOS BRUTOS'!FR$2),DATE(YEAR('DADOS BRUTOS'!FR$2),MONTH('DADOS BRUTOS'!FR$2),1),"")</f>
        <v/>
      </c>
      <c r="IS4" s="112">
        <f>IF(ISNUMBER('DADOS BRUTOS'!FS$2),DATE(YEAR('DADOS BRUTOS'!FS$2),MONTH('DADOS BRUTOS'!FS$2),1),"")</f>
        <v/>
      </c>
      <c r="IT4" s="112">
        <f>IF(ISNUMBER('DADOS BRUTOS'!FT$2),DATE(YEAR('DADOS BRUTOS'!FT$2),MONTH('DADOS BRUTOS'!FT$2),1),"")</f>
        <v/>
      </c>
      <c r="IU4" s="112">
        <f>IF(ISNUMBER('DADOS BRUTOS'!FU$2),DATE(YEAR('DADOS BRUTOS'!FU$2),MONTH('DADOS BRUTOS'!FU$2),1),"")</f>
        <v/>
      </c>
      <c r="IV4" s="112">
        <f>IF(ISNUMBER('DADOS BRUTOS'!FV$2),DATE(YEAR('DADOS BRUTOS'!FV$2),MONTH('DADOS BRUTOS'!FV$2),1),"")</f>
        <v/>
      </c>
      <c r="IW4" s="112">
        <f>IF(ISNUMBER('DADOS BRUTOS'!FW$2),DATE(YEAR('DADOS BRUTOS'!FW$2),MONTH('DADOS BRUTOS'!FW$2),1),"")</f>
        <v/>
      </c>
      <c r="IX4" s="112">
        <f>IF(ISNUMBER('DADOS BRUTOS'!FX$2),DATE(YEAR('DADOS BRUTOS'!FX$2),MONTH('DADOS BRUTOS'!FX$2),1),"")</f>
        <v/>
      </c>
      <c r="IY4" s="112">
        <f>IF(ISNUMBER('DADOS BRUTOS'!FY$2),DATE(YEAR('DADOS BRUTOS'!FY$2),MONTH('DADOS BRUTOS'!FY$2),1),"")</f>
        <v/>
      </c>
      <c r="IZ4" s="112">
        <f>IF(ISNUMBER('DADOS BRUTOS'!FZ$2),DATE(YEAR('DADOS BRUTOS'!FZ$2),MONTH('DADOS BRUTOS'!FZ$2),1),"")</f>
        <v/>
      </c>
      <c r="JA4" s="112">
        <f>IF(ISNUMBER('DADOS BRUTOS'!GA$2),DATE(YEAR('DADOS BRUTOS'!GA$2),MONTH('DADOS BRUTOS'!GA$2),1),"")</f>
        <v/>
      </c>
      <c r="JB4" s="112">
        <f>IF(ISNUMBER('DADOS BRUTOS'!GB$2),DATE(YEAR('DADOS BRUTOS'!GB$2),MONTH('DADOS BRUTOS'!GB$2),1),"")</f>
        <v/>
      </c>
      <c r="JC4" s="112">
        <f>IF(ISNUMBER('DADOS BRUTOS'!GC$2),DATE(YEAR('DADOS BRUTOS'!GC$2),MONTH('DADOS BRUTOS'!GC$2),1),"")</f>
        <v/>
      </c>
      <c r="JD4" s="112">
        <f>IF(ISNUMBER('DADOS BRUTOS'!GD$2),DATE(YEAR('DADOS BRUTOS'!GD$2),MONTH('DADOS BRUTOS'!GD$2),1),"")</f>
        <v/>
      </c>
      <c r="JE4" s="112">
        <f>IF(ISNUMBER('DADOS BRUTOS'!GE$2),DATE(YEAR('DADOS BRUTOS'!GE$2),MONTH('DADOS BRUTOS'!GE$2),1),"")</f>
        <v/>
      </c>
      <c r="JF4" s="112">
        <f>IF(ISNUMBER('DADOS BRUTOS'!GF$2),DATE(YEAR('DADOS BRUTOS'!GF$2),MONTH('DADOS BRUTOS'!GF$2),1),"")</f>
        <v/>
      </c>
      <c r="JG4" s="112">
        <f>IF(ISNUMBER('DADOS BRUTOS'!GG$2),DATE(YEAR('DADOS BRUTOS'!GG$2),MONTH('DADOS BRUTOS'!GG$2),1),"")</f>
        <v/>
      </c>
      <c r="JH4" s="112">
        <f>IF(ISNUMBER('DADOS BRUTOS'!GH$2),DATE(YEAR('DADOS BRUTOS'!GH$2),MONTH('DADOS BRUTOS'!GH$2),1),"")</f>
        <v/>
      </c>
      <c r="JI4" s="112">
        <f>IF(ISNUMBER('DADOS BRUTOS'!GI$2),DATE(YEAR('DADOS BRUTOS'!GI$2),MONTH('DADOS BRUTOS'!GI$2),1),"")</f>
        <v/>
      </c>
      <c r="JJ4" s="112">
        <f>IF(ISNUMBER('DADOS BRUTOS'!GJ$2),DATE(YEAR('DADOS BRUTOS'!GJ$2),MONTH('DADOS BRUTOS'!GJ$2),1),"")</f>
        <v/>
      </c>
      <c r="JK4" s="112">
        <f>IF(ISNUMBER('DADOS BRUTOS'!GK$2),DATE(YEAR('DADOS BRUTOS'!GK$2),MONTH('DADOS BRUTOS'!GK$2),1),"")</f>
        <v/>
      </c>
      <c r="JL4" s="112">
        <f>IF(ISNUMBER('DADOS BRUTOS'!GL$2),DATE(YEAR('DADOS BRUTOS'!GL$2),MONTH('DADOS BRUTOS'!GL$2),1),"")</f>
        <v/>
      </c>
      <c r="JM4" s="112">
        <f>IF(ISNUMBER('DADOS BRUTOS'!GM$2),DATE(YEAR('DADOS BRUTOS'!GM$2),MONTH('DADOS BRUTOS'!GM$2),1),"")</f>
        <v/>
      </c>
      <c r="JN4" s="112">
        <f>IF(ISNUMBER('DADOS BRUTOS'!GN$2),DATE(YEAR('DADOS BRUTOS'!GN$2),MONTH('DADOS BRUTOS'!GN$2),1),"")</f>
        <v/>
      </c>
      <c r="JO4" s="112">
        <f>IF(ISNUMBER('DADOS BRUTOS'!GO$2),DATE(YEAR('DADOS BRUTOS'!GO$2),MONTH('DADOS BRUTOS'!GO$2),1),"")</f>
        <v/>
      </c>
      <c r="JP4" s="112">
        <f>IF(ISNUMBER('DADOS BRUTOS'!GP$2),DATE(YEAR('DADOS BRUTOS'!GP$2),MONTH('DADOS BRUTOS'!GP$2),1),"")</f>
        <v/>
      </c>
      <c r="JQ4" s="112">
        <f>IF(ISNUMBER('DADOS BRUTOS'!GQ$2),DATE(YEAR('DADOS BRUTOS'!GQ$2),MONTH('DADOS BRUTOS'!GQ$2),1),"")</f>
        <v/>
      </c>
      <c r="JR4" s="112">
        <f>IF(ISNUMBER('DADOS BRUTOS'!GR$2),DATE(YEAR('DADOS BRUTOS'!GR$2),MONTH('DADOS BRUTOS'!GR$2),1),"")</f>
        <v/>
      </c>
      <c r="JS4" s="112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inlineStr">
        <is>
          <t>CUSTO INCORRIDO</t>
        </is>
      </c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25">
        <f>IF(OR(CB$4="",$B5=""),0,SUMIF('DADOS BRUTOS'!$A$3:$A$500,$B5,'DADOS BRUTOS'!B$3:B$500)+IF($C5="",0,SUMIF('DADOS BRUTOS'!$A$3:$A$500,$C5,'DADOS BRUTOS'!B$3:B$500)))</f>
        <v/>
      </c>
      <c r="CC5" s="125">
        <f>IF(OR(CC$4="",$B5=""),0,SUMIF('DADOS BRUTOS'!$A$3:$A$500,$B5,'DADOS BRUTOS'!C$3:C$500)+IF($C5="",0,SUMIF('DADOS BRUTOS'!$A$3:$A$500,$C5,'DADOS BRUTOS'!C$3:C$500)))</f>
        <v/>
      </c>
      <c r="CD5" s="125">
        <f>IF(OR(CD$4="",$B5=""),0,SUMIF('DADOS BRUTOS'!$A$3:$A$500,$B5,'DADOS BRUTOS'!D$3:D$500)+IF($C5="",0,SUMIF('DADOS BRUTOS'!$A$3:$A$500,$C5,'DADOS BRUTOS'!D$3:D$500)))</f>
        <v/>
      </c>
      <c r="CE5" s="125">
        <f>IF(OR(CE$4="",$B5=""),0,SUMIF('DADOS BRUTOS'!$A$3:$A$500,$B5,'DADOS BRUTOS'!E$3:E$500)+IF($C5="",0,SUMIF('DADOS BRUTOS'!$A$3:$A$500,$C5,'DADOS BRUTOS'!E$3:E$500)))</f>
        <v/>
      </c>
      <c r="CF5" s="125">
        <f>IF(OR(CF$4="",$B5=""),0,SUMIF('DADOS BRUTOS'!$A$3:$A$500,$B5,'DADOS BRUTOS'!F$3:F$500)+IF($C5="",0,SUMIF('DADOS BRUTOS'!$A$3:$A$500,$C5,'DADOS BRUTOS'!F$3:F$500)))</f>
        <v/>
      </c>
      <c r="CG5" s="125">
        <f>IF(OR(CG$4="",$B5=""),0,SUMIF('DADOS BRUTOS'!$A$3:$A$500,$B5,'DADOS BRUTOS'!G$3:G$500)+IF($C5="",0,SUMIF('DADOS BRUTOS'!$A$3:$A$500,$C5,'DADOS BRUTOS'!G$3:G$500)))</f>
        <v/>
      </c>
      <c r="CH5" s="125">
        <f>IF(OR(CH$4="",$B5=""),0,SUMIF('DADOS BRUTOS'!$A$3:$A$500,$B5,'DADOS BRUTOS'!H$3:H$500)+IF($C5="",0,SUMIF('DADOS BRUTOS'!$A$3:$A$500,$C5,'DADOS BRUTOS'!H$3:H$500)))</f>
        <v/>
      </c>
      <c r="CI5" s="125">
        <f>IF(OR(CI$4="",$B5=""),0,SUMIF('DADOS BRUTOS'!$A$3:$A$500,$B5,'DADOS BRUTOS'!I$3:I$500)+IF($C5="",0,SUMIF('DADOS BRUTOS'!$A$3:$A$500,$C5,'DADOS BRUTOS'!I$3:I$500)))</f>
        <v/>
      </c>
      <c r="CJ5" s="125">
        <f>IF(OR(CJ$4="",$B5=""),0,SUMIF('DADOS BRUTOS'!$A$3:$A$500,$B5,'DADOS BRUTOS'!J$3:J$500)+IF($C5="",0,SUMIF('DADOS BRUTOS'!$A$3:$A$500,$C5,'DADOS BRUTOS'!J$3:J$500)))</f>
        <v/>
      </c>
      <c r="CK5" s="125">
        <f>IF(OR(CK$4="",$B5=""),0,SUMIF('DADOS BRUTOS'!$A$3:$A$500,$B5,'DADOS BRUTOS'!K$3:K$500)+IF($C5="",0,SUMIF('DADOS BRUTOS'!$A$3:$A$500,$C5,'DADOS BRUTOS'!K$3:K$500)))</f>
        <v/>
      </c>
      <c r="CL5" s="125">
        <f>IF(OR(CL$4="",$B5=""),0,SUMIF('DADOS BRUTOS'!$A$3:$A$500,$B5,'DADOS BRUTOS'!L$3:L$500)+IF($C5="",0,SUMIF('DADOS BRUTOS'!$A$3:$A$500,$C5,'DADOS BRUTOS'!L$3:L$500)))</f>
        <v/>
      </c>
      <c r="CM5" s="125">
        <f>IF(OR(CM$4="",$B5=""),0,SUMIF('DADOS BRUTOS'!$A$3:$A$500,$B5,'DADOS BRUTOS'!M$3:M$500)+IF($C5="",0,SUMIF('DADOS BRUTOS'!$A$3:$A$500,$C5,'DADOS BRUTOS'!M$3:M$500)))</f>
        <v/>
      </c>
      <c r="CN5" s="125">
        <f>IF(OR(CN$4="",$B5=""),0,SUMIF('DADOS BRUTOS'!$A$3:$A$500,$B5,'DADOS BRUTOS'!N$3:N$500)+IF($C5="",0,SUMIF('DADOS BRUTOS'!$A$3:$A$500,$C5,'DADOS BRUTOS'!N$3:N$500)))</f>
        <v/>
      </c>
      <c r="CO5" s="125">
        <f>IF(OR(CO$4="",$B5=""),0,SUMIF('DADOS BRUTOS'!$A$3:$A$500,$B5,'DADOS BRUTOS'!O$3:O$500)+IF($C5="",0,SUMIF('DADOS BRUTOS'!$A$3:$A$500,$C5,'DADOS BRUTOS'!O$3:O$500)))</f>
        <v/>
      </c>
      <c r="CP5" s="125">
        <f>IF(OR(CP$4="",$B5=""),0,SUMIF('DADOS BRUTOS'!$A$3:$A$500,$B5,'DADOS BRUTOS'!P$3:P$500)+IF($C5="",0,SUMIF('DADOS BRUTOS'!$A$3:$A$500,$C5,'DADOS BRUTOS'!P$3:P$500)))</f>
        <v/>
      </c>
      <c r="CQ5" s="125">
        <f>IF(OR(CQ$4="",$B5=""),0,SUMIF('DADOS BRUTOS'!$A$3:$A$500,$B5,'DADOS BRUTOS'!Q$3:Q$500)+IF($C5="",0,SUMIF('DADOS BRUTOS'!$A$3:$A$500,$C5,'DADOS BRUTOS'!Q$3:Q$500)))</f>
        <v/>
      </c>
      <c r="CR5" s="125">
        <f>IF(OR(CR$4="",$B5=""),0,SUMIF('DADOS BRUTOS'!$A$3:$A$500,$B5,'DADOS BRUTOS'!R$3:R$500)+IF($C5="",0,SUMIF('DADOS BRUTOS'!$A$3:$A$500,$C5,'DADOS BRUTOS'!R$3:R$500)))</f>
        <v/>
      </c>
      <c r="CS5" s="125">
        <f>IF(OR(CS$4="",$B5=""),0,SUMIF('DADOS BRUTOS'!$A$3:$A$500,$B5,'DADOS BRUTOS'!S$3:S$500)+IF($C5="",0,SUMIF('DADOS BRUTOS'!$A$3:$A$500,$C5,'DADOS BRUTOS'!S$3:S$500)))</f>
        <v/>
      </c>
      <c r="CT5" s="125">
        <f>IF(OR(CT$4="",$B5=""),0,SUMIF('DADOS BRUTOS'!$A$3:$A$500,$B5,'DADOS BRUTOS'!T$3:T$500)+IF($C5="",0,SUMIF('DADOS BRUTOS'!$A$3:$A$500,$C5,'DADOS BRUTOS'!T$3:T$500)))</f>
        <v/>
      </c>
      <c r="CU5" s="125">
        <f>IF(OR(CU$4="",$B5=""),0,SUMIF('DADOS BRUTOS'!$A$3:$A$500,$B5,'DADOS BRUTOS'!U$3:U$500)+IF($C5="",0,SUMIF('DADOS BRUTOS'!$A$3:$A$500,$C5,'DADOS BRUTOS'!U$3:U$500)))</f>
        <v/>
      </c>
      <c r="CV5" s="125">
        <f>IF(OR(CV$4="",$B5=""),0,SUMIF('DADOS BRUTOS'!$A$3:$A$500,$B5,'DADOS BRUTOS'!V$3:V$500)+IF($C5="",0,SUMIF('DADOS BRUTOS'!$A$3:$A$500,$C5,'DADOS BRUTOS'!V$3:V$500)))</f>
        <v/>
      </c>
      <c r="CW5" s="125">
        <f>IF(OR(CW$4="",$B5=""),0,SUMIF('DADOS BRUTOS'!$A$3:$A$500,$B5,'DADOS BRUTOS'!W$3:W$500)+IF($C5="",0,SUMIF('DADOS BRUTOS'!$A$3:$A$500,$C5,'DADOS BRUTOS'!W$3:W$500)))</f>
        <v/>
      </c>
      <c r="CX5" s="125">
        <f>IF(OR(CX$4="",$B5=""),0,SUMIF('DADOS BRUTOS'!$A$3:$A$500,$B5,'DADOS BRUTOS'!X$3:X$500)+IF($C5="",0,SUMIF('DADOS BRUTOS'!$A$3:$A$500,$C5,'DADOS BRUTOS'!X$3:X$500)))</f>
        <v/>
      </c>
      <c r="CY5" s="125">
        <f>IF(OR(CY$4="",$B5=""),0,SUMIF('DADOS BRUTOS'!$A$3:$A$500,$B5,'DADOS BRUTOS'!Y$3:Y$500)+IF($C5="",0,SUMIF('DADOS BRUTOS'!$A$3:$A$500,$C5,'DADOS BRUTOS'!Y$3:Y$500)))</f>
        <v/>
      </c>
      <c r="CZ5" s="125">
        <f>IF(OR(CZ$4="",$B5=""),0,SUMIF('DADOS BRUTOS'!$A$3:$A$500,$B5,'DADOS BRUTOS'!Z$3:Z$500)+IF($C5="",0,SUMIF('DADOS BRUTOS'!$A$3:$A$500,$C5,'DADOS BRUTOS'!Z$3:Z$500)))</f>
        <v/>
      </c>
      <c r="DA5" s="125">
        <f>IF(OR(DA$4="",$B5=""),0,SUMIF('DADOS BRUTOS'!$A$3:$A$500,$B5,'DADOS BRUTOS'!AA$3:AA$500)+IF($C5="",0,SUMIF('DADOS BRUTOS'!$A$3:$A$500,$C5,'DADOS BRUTOS'!AA$3:AA$500)))</f>
        <v/>
      </c>
      <c r="DB5" s="125">
        <f>IF(OR(DB$4="",$B5=""),0,SUMIF('DADOS BRUTOS'!$A$3:$A$500,$B5,'DADOS BRUTOS'!AB$3:AB$500)+IF($C5="",0,SUMIF('DADOS BRUTOS'!$A$3:$A$500,$C5,'DADOS BRUTOS'!AB$3:AB$500)))</f>
        <v/>
      </c>
      <c r="DC5" s="125">
        <f>IF(OR(DC$4="",$B5=""),0,SUMIF('DADOS BRUTOS'!$A$3:$A$500,$B5,'DADOS BRUTOS'!AC$3:AC$500)+IF($C5="",0,SUMIF('DADOS BRUTOS'!$A$3:$A$500,$C5,'DADOS BRUTOS'!AC$3:AC$500)))</f>
        <v/>
      </c>
      <c r="DD5" s="125">
        <f>IF(OR(DD$4="",$B5=""),0,SUMIF('DADOS BRUTOS'!$A$3:$A$500,$B5,'DADOS BRUTOS'!AD$3:AD$500)+IF($C5="",0,SUMIF('DADOS BRUTOS'!$A$3:$A$500,$C5,'DADOS BRUTOS'!AD$3:AD$500)))</f>
        <v/>
      </c>
      <c r="DE5" s="125">
        <f>IF(OR(DE$4="",$B5=""),0,SUMIF('DADOS BRUTOS'!$A$3:$A$500,$B5,'DADOS BRUTOS'!AE$3:AE$500)+IF($C5="",0,SUMIF('DADOS BRUTOS'!$A$3:$A$500,$C5,'DADOS BRUTOS'!AE$3:AE$500)))</f>
        <v/>
      </c>
      <c r="DF5" s="125">
        <f>IF(OR(DF$4="",$B5=""),0,SUMIF('DADOS BRUTOS'!$A$3:$A$500,$B5,'DADOS BRUTOS'!AF$3:AF$500)+IF($C5="",0,SUMIF('DADOS BRUTOS'!$A$3:$A$500,$C5,'DADOS BRUTOS'!AF$3:AF$500)))</f>
        <v/>
      </c>
      <c r="DG5" s="125">
        <f>IF(OR(DG$4="",$B5=""),0,SUMIF('DADOS BRUTOS'!$A$3:$A$500,$B5,'DADOS BRUTOS'!AG$3:AG$500)+IF($C5="",0,SUMIF('DADOS BRUTOS'!$A$3:$A$500,$C5,'DADOS BRUTOS'!AG$3:AG$500)))</f>
        <v/>
      </c>
      <c r="DH5" s="125">
        <f>IF(OR(DH$4="",$B5=""),0,SUMIF('DADOS BRUTOS'!$A$3:$A$500,$B5,'DADOS BRUTOS'!AH$3:AH$500)+IF($C5="",0,SUMIF('DADOS BRUTOS'!$A$3:$A$500,$C5,'DADOS BRUTOS'!AH$3:AH$500)))</f>
        <v/>
      </c>
      <c r="DI5" s="125">
        <f>IF(OR(DI$4="",$B5=""),0,SUMIF('DADOS BRUTOS'!$A$3:$A$500,$B5,'DADOS BRUTOS'!AI$3:AI$500)+IF($C5="",0,SUMIF('DADOS BRUTOS'!$A$3:$A$500,$C5,'DADOS BRUTOS'!AI$3:AI$500)))</f>
        <v/>
      </c>
      <c r="DJ5" s="125">
        <f>IF(OR(DJ$4="",$B5=""),0,SUMIF('DADOS BRUTOS'!$A$3:$A$500,$B5,'DADOS BRUTOS'!AJ$3:AJ$500)+IF($C5="",0,SUMIF('DADOS BRUTOS'!$A$3:$A$500,$C5,'DADOS BRUTOS'!AJ$3:AJ$500)))</f>
        <v/>
      </c>
      <c r="DK5" s="125">
        <f>IF(OR(DK$4="",$B5=""),0,SUMIF('DADOS BRUTOS'!$A$3:$A$500,$B5,'DADOS BRUTOS'!AK$3:AK$500)+IF($C5="",0,SUMIF('DADOS BRUTOS'!$A$3:$A$500,$C5,'DADOS BRUTOS'!AK$3:AK$500)))</f>
        <v/>
      </c>
      <c r="DL5" s="125">
        <f>IF(OR(DL$4="",$B5=""),0,SUMIF('DADOS BRUTOS'!$A$3:$A$500,$B5,'DADOS BRUTOS'!AL$3:AL$500)+IF($C5="",0,SUMIF('DADOS BRUTOS'!$A$3:$A$500,$C5,'DADOS BRUTOS'!AL$3:AL$500)))</f>
        <v/>
      </c>
      <c r="DM5" s="125">
        <f>IF(OR(DM$4="",$B5=""),0,SUMIF('DADOS BRUTOS'!$A$3:$A$500,$B5,'DADOS BRUTOS'!AM$3:AM$500)+IF($C5="",0,SUMIF('DADOS BRUTOS'!$A$3:$A$500,$C5,'DADOS BRUTOS'!AM$3:AM$500)))</f>
        <v/>
      </c>
      <c r="DN5" s="125">
        <f>IF(OR(DN$4="",$B5=""),0,SUMIF('DADOS BRUTOS'!$A$3:$A$500,$B5,'DADOS BRUTOS'!AN$3:AN$500)+IF($C5="",0,SUMIF('DADOS BRUTOS'!$A$3:$A$500,$C5,'DADOS BRUTOS'!AN$3:AN$500)))</f>
        <v/>
      </c>
      <c r="DO5" s="125">
        <f>IF(OR(DO$4="",$B5=""),0,SUMIF('DADOS BRUTOS'!$A$3:$A$500,$B5,'DADOS BRUTOS'!AO$3:AO$500)+IF($C5="",0,SUMIF('DADOS BRUTOS'!$A$3:$A$500,$C5,'DADOS BRUTOS'!AO$3:AO$500)))</f>
        <v/>
      </c>
      <c r="DP5" s="125">
        <f>IF(OR(DP$4="",$B5=""),0,SUMIF('DADOS BRUTOS'!$A$3:$A$500,$B5,'DADOS BRUTOS'!AP$3:AP$500)+IF($C5="",0,SUMIF('DADOS BRUTOS'!$A$3:$A$500,$C5,'DADOS BRUTOS'!AP$3:AP$500)))</f>
        <v/>
      </c>
      <c r="DQ5" s="125">
        <f>IF(OR(DQ$4="",$B5=""),0,SUMIF('DADOS BRUTOS'!$A$3:$A$500,$B5,'DADOS BRUTOS'!AQ$3:AQ$500)+IF($C5="",0,SUMIF('DADOS BRUTOS'!$A$3:$A$500,$C5,'DADOS BRUTOS'!AQ$3:AQ$500)))</f>
        <v/>
      </c>
      <c r="DR5" s="125">
        <f>IF(OR(DR$4="",$B5=""),0,SUMIF('DADOS BRUTOS'!$A$3:$A$500,$B5,'DADOS BRUTOS'!AR$3:AR$500)+IF($C5="",0,SUMIF('DADOS BRUTOS'!$A$3:$A$500,$C5,'DADOS BRUTOS'!AR$3:AR$500)))</f>
        <v/>
      </c>
      <c r="DS5" s="125">
        <f>IF(OR(DS$4="",$B5=""),0,SUMIF('DADOS BRUTOS'!$A$3:$A$500,$B5,'DADOS BRUTOS'!AS$3:AS$500)+IF($C5="",0,SUMIF('DADOS BRUTOS'!$A$3:$A$500,$C5,'DADOS BRUTOS'!AS$3:AS$500)))</f>
        <v/>
      </c>
      <c r="DT5" s="125">
        <f>IF(OR(DT$4="",$B5=""),0,SUMIF('DADOS BRUTOS'!$A$3:$A$500,$B5,'DADOS BRUTOS'!AT$3:AT$500)+IF($C5="",0,SUMIF('DADOS BRUTOS'!$A$3:$A$500,$C5,'DADOS BRUTOS'!AT$3:AT$500)))</f>
        <v/>
      </c>
      <c r="DU5" s="125">
        <f>IF(OR(DU$4="",$B5=""),0,SUMIF('DADOS BRUTOS'!$A$3:$A$500,$B5,'DADOS BRUTOS'!AU$3:AU$500)+IF($C5="",0,SUMIF('DADOS BRUTOS'!$A$3:$A$500,$C5,'DADOS BRUTOS'!AU$3:AU$500)))</f>
        <v/>
      </c>
      <c r="DV5" s="125">
        <f>IF(OR(DV$4="",$B5=""),0,SUMIF('DADOS BRUTOS'!$A$3:$A$500,$B5,'DADOS BRUTOS'!AV$3:AV$500)+IF($C5="",0,SUMIF('DADOS BRUTOS'!$A$3:$A$500,$C5,'DADOS BRUTOS'!AV$3:AV$500)))</f>
        <v/>
      </c>
      <c r="DW5" s="125">
        <f>IF(OR(DW$4="",$B5=""),0,SUMIF('DADOS BRUTOS'!$A$3:$A$500,$B5,'DADOS BRUTOS'!AW$3:AW$500)+IF($C5="",0,SUMIF('DADOS BRUTOS'!$A$3:$A$500,$C5,'DADOS BRUTOS'!AW$3:AW$500)))</f>
        <v/>
      </c>
      <c r="DX5" s="125">
        <f>IF(OR(DX$4="",$B5=""),0,SUMIF('DADOS BRUTOS'!$A$3:$A$500,$B5,'DADOS BRUTOS'!AX$3:AX$500)+IF($C5="",0,SUMIF('DADOS BRUTOS'!$A$3:$A$500,$C5,'DADOS BRUTOS'!AX$3:AX$500)))</f>
        <v/>
      </c>
      <c r="DY5" s="125">
        <f>IF(OR(DY$4="",$B5=""),0,SUMIF('DADOS BRUTOS'!$A$3:$A$500,$B5,'DADOS BRUTOS'!AY$3:AY$500)+IF($C5="",0,SUMIF('DADOS BRUTOS'!$A$3:$A$500,$C5,'DADOS BRUTOS'!AY$3:AY$500)))</f>
        <v/>
      </c>
      <c r="DZ5" s="125">
        <f>IF(OR(DZ$4="",$B5=""),0,SUMIF('DADOS BRUTOS'!$A$3:$A$500,$B5,'DADOS BRUTOS'!AZ$3:AZ$500)+IF($C5="",0,SUMIF('DADOS BRUTOS'!$A$3:$A$500,$C5,'DADOS BRUTOS'!AZ$3:AZ$500)))</f>
        <v/>
      </c>
      <c r="EA5" s="125">
        <f>IF(OR(EA$4="",$B5=""),0,SUMIF('DADOS BRUTOS'!$A$3:$A$500,$B5,'DADOS BRUTOS'!BA$3:BA$500)+IF($C5="",0,SUMIF('DADOS BRUTOS'!$A$3:$A$500,$C5,'DADOS BRUTOS'!BA$3:BA$500)))</f>
        <v/>
      </c>
      <c r="EB5" s="125">
        <f>IF(OR(EB$4="",$B5=""),0,SUMIF('DADOS BRUTOS'!$A$3:$A$500,$B5,'DADOS BRUTOS'!BB$3:BB$500)+IF($C5="",0,SUMIF('DADOS BRUTOS'!$A$3:$A$500,$C5,'DADOS BRUTOS'!BB$3:BB$500)))</f>
        <v/>
      </c>
      <c r="EC5" s="125">
        <f>IF(OR(EC$4="",$B5=""),0,SUMIF('DADOS BRUTOS'!$A$3:$A$500,$B5,'DADOS BRUTOS'!BC$3:BC$500)+IF($C5="",0,SUMIF('DADOS BRUTOS'!$A$3:$A$500,$C5,'DADOS BRUTOS'!BC$3:BC$500)))</f>
        <v/>
      </c>
      <c r="ED5" s="125">
        <f>IF(OR(ED$4="",$B5=""),0,SUMIF('DADOS BRUTOS'!$A$3:$A$500,$B5,'DADOS BRUTOS'!BD$3:BD$500)+IF($C5="",0,SUMIF('DADOS BRUTOS'!$A$3:$A$500,$C5,'DADOS BRUTOS'!BD$3:BD$500)))</f>
        <v/>
      </c>
      <c r="EE5" s="125">
        <f>IF(OR(EE$4="",$B5=""),0,SUMIF('DADOS BRUTOS'!$A$3:$A$500,$B5,'DADOS BRUTOS'!BE$3:BE$500)+IF($C5="",0,SUMIF('DADOS BRUTOS'!$A$3:$A$500,$C5,'DADOS BRUTOS'!BE$3:BE$500)))</f>
        <v/>
      </c>
      <c r="EF5" s="125">
        <f>IF(OR(EF$4="",$B5=""),0,SUMIF('DADOS BRUTOS'!$A$3:$A$500,$B5,'DADOS BRUTOS'!BF$3:BF$500)+IF($C5="",0,SUMIF('DADOS BRUTOS'!$A$3:$A$500,$C5,'DADOS BRUTOS'!BF$3:BF$500)))</f>
        <v/>
      </c>
      <c r="EG5" s="125">
        <f>IF(OR(EG$4="",$B5=""),0,SUMIF('DADOS BRUTOS'!$A$3:$A$500,$B5,'DADOS BRUTOS'!BG$3:BG$500)+IF($C5="",0,SUMIF('DADOS BRUTOS'!$A$3:$A$500,$C5,'DADOS BRUTOS'!BG$3:BG$500)))</f>
        <v/>
      </c>
      <c r="EH5" s="125">
        <f>IF(OR(EH$4="",$B5=""),0,SUMIF('DADOS BRUTOS'!$A$3:$A$500,$B5,'DADOS BRUTOS'!BH$3:BH$500)+IF($C5="",0,SUMIF('DADOS BRUTOS'!$A$3:$A$500,$C5,'DADOS BRUTOS'!BH$3:BH$500)))</f>
        <v/>
      </c>
      <c r="EI5" s="125">
        <f>IF(OR(EI$4="",$B5=""),0,SUMIF('DADOS BRUTOS'!$A$3:$A$500,$B5,'DADOS BRUTOS'!BI$3:BI$500)+IF($C5="",0,SUMIF('DADOS BRUTOS'!$A$3:$A$500,$C5,'DADOS BRUTOS'!BI$3:BI$500)))</f>
        <v/>
      </c>
      <c r="EJ5" s="125">
        <f>IF(OR(EJ$4="",$B5=""),0,SUMIF('DADOS BRUTOS'!$A$3:$A$500,$B5,'DADOS BRUTOS'!BJ$3:BJ$500)+IF($C5="",0,SUMIF('DADOS BRUTOS'!$A$3:$A$500,$C5,'DADOS BRUTOS'!BJ$3:BJ$500)))</f>
        <v/>
      </c>
      <c r="EK5" s="125">
        <f>IF(OR(EK$4="",$B5=""),0,SUMIF('DADOS BRUTOS'!$A$3:$A$500,$B5,'DADOS BRUTOS'!BK$3:BK$500)+IF($C5="",0,SUMIF('DADOS BRUTOS'!$A$3:$A$500,$C5,'DADOS BRUTOS'!BK$3:BK$500)))</f>
        <v/>
      </c>
      <c r="EL5" s="125">
        <f>IF(OR(EL$4="",$B5=""),0,SUMIF('DADOS BRUTOS'!$A$3:$A$500,$B5,'DADOS BRUTOS'!BL$3:BL$500)+IF($C5="",0,SUMIF('DADOS BRUTOS'!$A$3:$A$500,$C5,'DADOS BRUTOS'!BL$3:BL$500)))</f>
        <v/>
      </c>
      <c r="EM5" s="125">
        <f>IF(OR(EM$4="",$B5=""),0,SUMIF('DADOS BRUTOS'!$A$3:$A$500,$B5,'DADOS BRUTOS'!BM$3:BM$500)+IF($C5="",0,SUMIF('DADOS BRUTOS'!$A$3:$A$500,$C5,'DADOS BRUTOS'!BM$3:BM$500)))</f>
        <v/>
      </c>
      <c r="EN5" s="125">
        <f>IF(OR(EN$4="",$B5=""),0,SUMIF('DADOS BRUTOS'!$A$3:$A$500,$B5,'DADOS BRUTOS'!BN$3:BN$500)+IF($C5="",0,SUMIF('DADOS BRUTOS'!$A$3:$A$500,$C5,'DADOS BRUTOS'!BN$3:BN$500)))</f>
        <v/>
      </c>
      <c r="EO5" s="125">
        <f>IF(OR(EO$4="",$B5=""),0,SUMIF('DADOS BRUTOS'!$A$3:$A$500,$B5,'DADOS BRUTOS'!BO$3:BO$500)+IF($C5="",0,SUMIF('DADOS BRUTOS'!$A$3:$A$500,$C5,'DADOS BRUTOS'!BO$3:BO$500)))</f>
        <v/>
      </c>
      <c r="EP5" s="125">
        <f>IF(OR(EP$4="",$B5=""),0,SUMIF('DADOS BRUTOS'!$A$3:$A$500,$B5,'DADOS BRUTOS'!BP$3:BP$500)+IF($C5="",0,SUMIF('DADOS BRUTOS'!$A$3:$A$500,$C5,'DADOS BRUTOS'!BP$3:BP$500)))</f>
        <v/>
      </c>
      <c r="EQ5" s="125">
        <f>IF(OR(EQ$4="",$B5=""),0,SUMIF('DADOS BRUTOS'!$A$3:$A$500,$B5,'DADOS BRUTOS'!BQ$3:BQ$500)+IF($C5="",0,SUMIF('DADOS BRUTOS'!$A$3:$A$500,$C5,'DADOS BRUTOS'!BQ$3:BQ$500)))</f>
        <v/>
      </c>
      <c r="ER5" s="125">
        <f>IF(OR(ER$4="",$B5=""),0,SUMIF('DADOS BRUTOS'!$A$3:$A$500,$B5,'DADOS BRUTOS'!BR$3:BR$500)+IF($C5="",0,SUMIF('DADOS BRUTOS'!$A$3:$A$500,$C5,'DADOS BRUTOS'!BR$3:BR$500)))</f>
        <v/>
      </c>
      <c r="ES5" s="125">
        <f>IF(OR(ES$4="",$B5=""),0,SUMIF('DADOS BRUTOS'!$A$3:$A$500,$B5,'DADOS BRUTOS'!BS$3:BS$500)+IF($C5="",0,SUMIF('DADOS BRUTOS'!$A$3:$A$500,$C5,'DADOS BRUTOS'!BS$3:BS$500)))</f>
        <v/>
      </c>
      <c r="ET5" s="125">
        <f>IF(OR(ET$4="",$B5=""),0,SUMIF('DADOS BRUTOS'!$A$3:$A$500,$B5,'DADOS BRUTOS'!BT$3:BT$500)+IF($C5="",0,SUMIF('DADOS BRUTOS'!$A$3:$A$500,$C5,'DADOS BRUTOS'!BT$3:BT$500)))</f>
        <v/>
      </c>
      <c r="EU5" s="125">
        <f>IF(OR(EU$4="",$B5=""),0,SUMIF('DADOS BRUTOS'!$A$3:$A$500,$B5,'DADOS BRUTOS'!BU$3:BU$500)+IF($C5="",0,SUMIF('DADOS BRUTOS'!$A$3:$A$500,$C5,'DADOS BRUTOS'!BU$3:BU$500)))</f>
        <v/>
      </c>
      <c r="EV5" s="125">
        <f>IF(OR(EV$4="",$B5=""),0,SUMIF('DADOS BRUTOS'!$A$3:$A$500,$B5,'DADOS BRUTOS'!BV$3:BV$500)+IF($C5="",0,SUMIF('DADOS BRUTOS'!$A$3:$A$500,$C5,'DADOS BRUTOS'!BV$3:BV$500)))</f>
        <v/>
      </c>
      <c r="EW5" s="125">
        <f>IF(OR(EW$4="",$B5=""),0,SUMIF('DADOS BRUTOS'!$A$3:$A$500,$B5,'DADOS BRUTOS'!BW$3:BW$500)+IF($C5="",0,SUMIF('DADOS BRUTOS'!$A$3:$A$500,$C5,'DADOS BRUTOS'!BW$3:BW$500)))</f>
        <v/>
      </c>
      <c r="EX5" s="125">
        <f>IF(OR(EX$4="",$B5=""),0,SUMIF('DADOS BRUTOS'!$A$3:$A$500,$B5,'DADOS BRUTOS'!BX$3:BX$500)+IF($C5="",0,SUMIF('DADOS BRUTOS'!$A$3:$A$500,$C5,'DADOS BRUTOS'!BX$3:BX$500)))</f>
        <v/>
      </c>
      <c r="EY5" s="125">
        <f>IF(OR(EY$4="",$B5=""),0,SUMIF('DADOS BRUTOS'!$A$3:$A$500,$B5,'DADOS BRUTOS'!BY$3:BY$500)+IF($C5="",0,SUMIF('DADOS BRUTOS'!$A$3:$A$500,$C5,'DADOS BRUTOS'!BY$3:BY$500)))</f>
        <v/>
      </c>
      <c r="EZ5" s="125">
        <f>IF(OR(EZ$4="",$B5=""),0,SUMIF('DADOS BRUTOS'!$A$3:$A$500,$B5,'DADOS BRUTOS'!BZ$3:BZ$500)+IF($C5="",0,SUMIF('DADOS BRUTOS'!$A$3:$A$500,$C5,'DADOS BRUTOS'!BZ$3:BZ$500)))</f>
        <v/>
      </c>
      <c r="FA5" s="125">
        <f>IF(OR(FA$4="",$B5=""),0,SUMIF('DADOS BRUTOS'!$A$3:$A$500,$B5,'DADOS BRUTOS'!CA$3:CA$500)+IF($C5="",0,SUMIF('DADOS BRUTOS'!$A$3:$A$500,$C5,'DADOS BRUTOS'!CA$3:CA$500)))</f>
        <v/>
      </c>
      <c r="FB5" s="125">
        <f>IF(OR(FB$4="",$B5=""),0,SUMIF('DADOS BRUTOS'!$A$3:$A$500,$B5,'DADOS BRUTOS'!CB$3:CB$500)+IF($C5="",0,SUMIF('DADOS BRUTOS'!$A$3:$A$500,$C5,'DADOS BRUTOS'!CB$3:CB$500)))</f>
        <v/>
      </c>
      <c r="FC5" s="125">
        <f>IF(OR(FC$4="",$B5=""),0,SUMIF('DADOS BRUTOS'!$A$3:$A$500,$B5,'DADOS BRUTOS'!CC$3:CC$500)+IF($C5="",0,SUMIF('DADOS BRUTOS'!$A$3:$A$500,$C5,'DADOS BRUTOS'!CC$3:CC$500)))</f>
        <v/>
      </c>
      <c r="FD5" s="125">
        <f>IF(OR(FD$4="",$B5=""),0,SUMIF('DADOS BRUTOS'!$A$3:$A$500,$B5,'DADOS BRUTOS'!CD$3:CD$500)+IF($C5="",0,SUMIF('DADOS BRUTOS'!$A$3:$A$500,$C5,'DADOS BRUTOS'!CD$3:CD$500)))</f>
        <v/>
      </c>
      <c r="FE5" s="125">
        <f>IF(OR(FE$4="",$B5=""),0,SUMIF('DADOS BRUTOS'!$A$3:$A$500,$B5,'DADOS BRUTOS'!CE$3:CE$500)+IF($C5="",0,SUMIF('DADOS BRUTOS'!$A$3:$A$500,$C5,'DADOS BRUTOS'!CE$3:CE$500)))</f>
        <v/>
      </c>
      <c r="FF5" s="125">
        <f>IF(OR(FF$4="",$B5=""),0,SUMIF('DADOS BRUTOS'!$A$3:$A$500,$B5,'DADOS BRUTOS'!CF$3:CF$500)+IF($C5="",0,SUMIF('DADOS BRUTOS'!$A$3:$A$500,$C5,'DADOS BRUTOS'!CF$3:CF$500)))</f>
        <v/>
      </c>
      <c r="FG5" s="125">
        <f>IF(OR(FG$4="",$B5=""),0,SUMIF('DADOS BRUTOS'!$A$3:$A$500,$B5,'DADOS BRUTOS'!CG$3:CG$500)+IF($C5="",0,SUMIF('DADOS BRUTOS'!$A$3:$A$500,$C5,'DADOS BRUTOS'!CG$3:CG$500)))</f>
        <v/>
      </c>
      <c r="FH5" s="125">
        <f>IF(OR(FH$4="",$B5=""),0,SUMIF('DADOS BRUTOS'!$A$3:$A$500,$B5,'DADOS BRUTOS'!CH$3:CH$500)+IF($C5="",0,SUMIF('DADOS BRUTOS'!$A$3:$A$500,$C5,'DADOS BRUTOS'!CH$3:CH$500)))</f>
        <v/>
      </c>
      <c r="FI5" s="125">
        <f>IF(OR(FI$4="",$B5=""),0,SUMIF('DADOS BRUTOS'!$A$3:$A$500,$B5,'DADOS BRUTOS'!CI$3:CI$500)+IF($C5="",0,SUMIF('DADOS BRUTOS'!$A$3:$A$500,$C5,'DADOS BRUTOS'!CI$3:CI$500)))</f>
        <v/>
      </c>
      <c r="FJ5" s="125">
        <f>IF(OR(FJ$4="",$B5=""),0,SUMIF('DADOS BRUTOS'!$A$3:$A$500,$B5,'DADOS BRUTOS'!CJ$3:CJ$500)+IF($C5="",0,SUMIF('DADOS BRUTOS'!$A$3:$A$500,$C5,'DADOS BRUTOS'!CJ$3:CJ$500)))</f>
        <v/>
      </c>
      <c r="FK5" s="125">
        <f>IF(OR(FK$4="",$B5=""),0,SUMIF('DADOS BRUTOS'!$A$3:$A$500,$B5,'DADOS BRUTOS'!CK$3:CK$500)+IF($C5="",0,SUMIF('DADOS BRUTOS'!$A$3:$A$500,$C5,'DADOS BRUTOS'!CK$3:CK$500)))</f>
        <v/>
      </c>
      <c r="FL5" s="125">
        <f>IF(OR(FL$4="",$B5=""),0,SUMIF('DADOS BRUTOS'!$A$3:$A$500,$B5,'DADOS BRUTOS'!CL$3:CL$500)+IF($C5="",0,SUMIF('DADOS BRUTOS'!$A$3:$A$500,$C5,'DADOS BRUTOS'!CL$3:CL$500)))</f>
        <v/>
      </c>
      <c r="FM5" s="125">
        <f>IF(OR(FM$4="",$B5=""),0,SUMIF('DADOS BRUTOS'!$A$3:$A$500,$B5,'DADOS BRUTOS'!CM$3:CM$500)+IF($C5="",0,SUMIF('DADOS BRUTOS'!$A$3:$A$500,$C5,'DADOS BRUTOS'!CM$3:CM$500)))</f>
        <v/>
      </c>
      <c r="FN5" s="125">
        <f>IF(OR(FN$4="",$B5=""),0,SUMIF('DADOS BRUTOS'!$A$3:$A$500,$B5,'DADOS BRUTOS'!CN$3:CN$500)+IF($C5="",0,SUMIF('DADOS BRUTOS'!$A$3:$A$500,$C5,'DADOS BRUTOS'!CN$3:CN$500)))</f>
        <v/>
      </c>
      <c r="FO5" s="125">
        <f>IF(OR(FO$4="",$B5=""),0,SUMIF('DADOS BRUTOS'!$A$3:$A$500,$B5,'DADOS BRUTOS'!CO$3:CO$500)+IF($C5="",0,SUMIF('DADOS BRUTOS'!$A$3:$A$500,$C5,'DADOS BRUTOS'!CO$3:CO$500)))</f>
        <v/>
      </c>
      <c r="FP5" s="125">
        <f>IF(OR(FP$4="",$B5=""),0,SUMIF('DADOS BRUTOS'!$A$3:$A$500,$B5,'DADOS BRUTOS'!CP$3:CP$500)+IF($C5="",0,SUMIF('DADOS BRUTOS'!$A$3:$A$500,$C5,'DADOS BRUTOS'!CP$3:CP$500)))</f>
        <v/>
      </c>
      <c r="FQ5" s="125">
        <f>IF(OR(FQ$4="",$B5=""),0,SUMIF('DADOS BRUTOS'!$A$3:$A$500,$B5,'DADOS BRUTOS'!CQ$3:CQ$500)+IF($C5="",0,SUMIF('DADOS BRUTOS'!$A$3:$A$500,$C5,'DADOS BRUTOS'!CQ$3:CQ$500)))</f>
        <v/>
      </c>
      <c r="FR5" s="125">
        <f>IF(OR(FR$4="",$B5=""),0,SUMIF('DADOS BRUTOS'!$A$3:$A$500,$B5,'DADOS BRUTOS'!CR$3:CR$500)+IF($C5="",0,SUMIF('DADOS BRUTOS'!$A$3:$A$500,$C5,'DADOS BRUTOS'!CR$3:CR$500)))</f>
        <v/>
      </c>
      <c r="FS5" s="125">
        <f>IF(OR(FS$4="",$B5=""),0,SUMIF('DADOS BRUTOS'!$A$3:$A$500,$B5,'DADOS BRUTOS'!CS$3:CS$500)+IF($C5="",0,SUMIF('DADOS BRUTOS'!$A$3:$A$500,$C5,'DADOS BRUTOS'!CS$3:CS$500)))</f>
        <v/>
      </c>
      <c r="FT5" s="125">
        <f>IF(OR(FT$4="",$B5=""),0,SUMIF('DADOS BRUTOS'!$A$3:$A$500,$B5,'DADOS BRUTOS'!CT$3:CT$500)+IF($C5="",0,SUMIF('DADOS BRUTOS'!$A$3:$A$500,$C5,'DADOS BRUTOS'!CT$3:CT$500)))</f>
        <v/>
      </c>
      <c r="FU5" s="125">
        <f>IF(OR(FU$4="",$B5=""),0,SUMIF('DADOS BRUTOS'!$A$3:$A$500,$B5,'DADOS BRUTOS'!CU$3:CU$500)+IF($C5="",0,SUMIF('DADOS BRUTOS'!$A$3:$A$500,$C5,'DADOS BRUTOS'!CU$3:CU$500)))</f>
        <v/>
      </c>
      <c r="FV5" s="125">
        <f>IF(OR(FV$4="",$B5=""),0,SUMIF('DADOS BRUTOS'!$A$3:$A$500,$B5,'DADOS BRUTOS'!CV$3:CV$500)+IF($C5="",0,SUMIF('DADOS BRUTOS'!$A$3:$A$500,$C5,'DADOS BRUTOS'!CV$3:CV$500)))</f>
        <v/>
      </c>
      <c r="FW5" s="125">
        <f>IF(OR(FW$4="",$B5=""),0,SUMIF('DADOS BRUTOS'!$A$3:$A$500,$B5,'DADOS BRUTOS'!CW$3:CW$500)+IF($C5="",0,SUMIF('DADOS BRUTOS'!$A$3:$A$500,$C5,'DADOS BRUTOS'!CW$3:CW$500)))</f>
        <v/>
      </c>
      <c r="FX5" s="125">
        <f>IF(OR(FX$4="",$B5=""),0,SUMIF('DADOS BRUTOS'!$A$3:$A$500,$B5,'DADOS BRUTOS'!CX$3:CX$500)+IF($C5="",0,SUMIF('DADOS BRUTOS'!$A$3:$A$500,$C5,'DADOS BRUTOS'!CX$3:CX$500)))</f>
        <v/>
      </c>
      <c r="FY5" s="125">
        <f>IF(OR(FY$4="",$B5=""),0,SUMIF('DADOS BRUTOS'!$A$3:$A$500,$B5,'DADOS BRUTOS'!CY$3:CY$500)+IF($C5="",0,SUMIF('DADOS BRUTOS'!$A$3:$A$500,$C5,'DADOS BRUTOS'!CY$3:CY$500)))</f>
        <v/>
      </c>
      <c r="FZ5" s="125">
        <f>IF(OR(FZ$4="",$B5=""),0,SUMIF('DADOS BRUTOS'!$A$3:$A$500,$B5,'DADOS BRUTOS'!CZ$3:CZ$500)+IF($C5="",0,SUMIF('DADOS BRUTOS'!$A$3:$A$500,$C5,'DADOS BRUTOS'!CZ$3:CZ$500)))</f>
        <v/>
      </c>
      <c r="GA5" s="125">
        <f>IF(OR(GA$4="",$B5=""),0,SUMIF('DADOS BRUTOS'!$A$3:$A$500,$B5,'DADOS BRUTOS'!DA$3:DA$500)+IF($C5="",0,SUMIF('DADOS BRUTOS'!$A$3:$A$500,$C5,'DADOS BRUTOS'!DA$3:DA$500)))</f>
        <v/>
      </c>
      <c r="GB5" s="125">
        <f>IF(OR(GB$4="",$B5=""),0,SUMIF('DADOS BRUTOS'!$A$3:$A$500,$B5,'DADOS BRUTOS'!DB$3:DB$500)+IF($C5="",0,SUMIF('DADOS BRUTOS'!$A$3:$A$500,$C5,'DADOS BRUTOS'!DB$3:DB$500)))</f>
        <v/>
      </c>
      <c r="GC5" s="125">
        <f>IF(OR(GC$4="",$B5=""),0,SUMIF('DADOS BRUTOS'!$A$3:$A$500,$B5,'DADOS BRUTOS'!DC$3:DC$500)+IF($C5="",0,SUMIF('DADOS BRUTOS'!$A$3:$A$500,$C5,'DADOS BRUTOS'!DC$3:DC$500)))</f>
        <v/>
      </c>
      <c r="GD5" s="125">
        <f>IF(OR(GD$4="",$B5=""),0,SUMIF('DADOS BRUTOS'!$A$3:$A$500,$B5,'DADOS BRUTOS'!DD$3:DD$500)+IF($C5="",0,SUMIF('DADOS BRUTOS'!$A$3:$A$500,$C5,'DADOS BRUTOS'!DD$3:DD$500)))</f>
        <v/>
      </c>
      <c r="GE5" s="125">
        <f>IF(OR(GE$4="",$B5=""),0,SUMIF('DADOS BRUTOS'!$A$3:$A$500,$B5,'DADOS BRUTOS'!DE$3:DE$500)+IF($C5="",0,SUMIF('DADOS BRUTOS'!$A$3:$A$500,$C5,'DADOS BRUTOS'!DE$3:DE$500)))</f>
        <v/>
      </c>
      <c r="GF5" s="125">
        <f>IF(OR(GF$4="",$B5=""),0,SUMIF('DADOS BRUTOS'!$A$3:$A$500,$B5,'DADOS BRUTOS'!DF$3:DF$500)+IF($C5="",0,SUMIF('DADOS BRUTOS'!$A$3:$A$500,$C5,'DADOS BRUTOS'!DF$3:DF$500)))</f>
        <v/>
      </c>
      <c r="GG5" s="125">
        <f>IF(OR(GG$4="",$B5=""),0,SUMIF('DADOS BRUTOS'!$A$3:$A$500,$B5,'DADOS BRUTOS'!DG$3:DG$500)+IF($C5="",0,SUMIF('DADOS BRUTOS'!$A$3:$A$500,$C5,'DADOS BRUTOS'!DG$3:DG$500)))</f>
        <v/>
      </c>
      <c r="GH5" s="125">
        <f>IF(OR(GH$4="",$B5=""),0,SUMIF('DADOS BRUTOS'!$A$3:$A$500,$B5,'DADOS BRUTOS'!DH$3:DH$500)+IF($C5="",0,SUMIF('DADOS BRUTOS'!$A$3:$A$500,$C5,'DADOS BRUTOS'!DH$3:DH$500)))</f>
        <v/>
      </c>
      <c r="GI5" s="125">
        <f>IF(OR(GI$4="",$B5=""),0,SUMIF('DADOS BRUTOS'!$A$3:$A$500,$B5,'DADOS BRUTOS'!DI$3:DI$500)+IF($C5="",0,SUMIF('DADOS BRUTOS'!$A$3:$A$500,$C5,'DADOS BRUTOS'!DI$3:DI$500)))</f>
        <v/>
      </c>
      <c r="GJ5" s="125">
        <f>IF(OR(GJ$4="",$B5=""),0,SUMIF('DADOS BRUTOS'!$A$3:$A$500,$B5,'DADOS BRUTOS'!DJ$3:DJ$500)+IF($C5="",0,SUMIF('DADOS BRUTOS'!$A$3:$A$500,$C5,'DADOS BRUTOS'!DJ$3:DJ$500)))</f>
        <v/>
      </c>
      <c r="GK5" s="125">
        <f>IF(OR(GK$4="",$B5=""),0,SUMIF('DADOS BRUTOS'!$A$3:$A$500,$B5,'DADOS BRUTOS'!DK$3:DK$500)+IF($C5="",0,SUMIF('DADOS BRUTOS'!$A$3:$A$500,$C5,'DADOS BRUTOS'!DK$3:DK$500)))</f>
        <v/>
      </c>
      <c r="GL5" s="125">
        <f>IF(OR(GL$4="",$B5=""),0,SUMIF('DADOS BRUTOS'!$A$3:$A$500,$B5,'DADOS BRUTOS'!DL$3:DL$500)+IF($C5="",0,SUMIF('DADOS BRUTOS'!$A$3:$A$500,$C5,'DADOS BRUTOS'!DL$3:DL$500)))</f>
        <v/>
      </c>
      <c r="GM5" s="125">
        <f>IF(OR(GM$4="",$B5=""),0,SUMIF('DADOS BRUTOS'!$A$3:$A$500,$B5,'DADOS BRUTOS'!DM$3:DM$500)+IF($C5="",0,SUMIF('DADOS BRUTOS'!$A$3:$A$500,$C5,'DADOS BRUTOS'!DM$3:DM$500)))</f>
        <v/>
      </c>
      <c r="GN5" s="125">
        <f>IF(OR(GN$4="",$B5=""),0,SUMIF('DADOS BRUTOS'!$A$3:$A$500,$B5,'DADOS BRUTOS'!DN$3:DN$500)+IF($C5="",0,SUMIF('DADOS BRUTOS'!$A$3:$A$500,$C5,'DADOS BRUTOS'!DN$3:DN$500)))</f>
        <v/>
      </c>
      <c r="GO5" s="125">
        <f>IF(OR(GO$4="",$B5=""),0,SUMIF('DADOS BRUTOS'!$A$3:$A$500,$B5,'DADOS BRUTOS'!DO$3:DO$500)+IF($C5="",0,SUMIF('DADOS BRUTOS'!$A$3:$A$500,$C5,'DADOS BRUTOS'!DO$3:DO$500)))</f>
        <v/>
      </c>
      <c r="GP5" s="125">
        <f>IF(OR(GP$4="",$B5=""),0,SUMIF('DADOS BRUTOS'!$A$3:$A$500,$B5,'DADOS BRUTOS'!DP$3:DP$500)+IF($C5="",0,SUMIF('DADOS BRUTOS'!$A$3:$A$500,$C5,'DADOS BRUTOS'!DP$3:DP$500)))</f>
        <v/>
      </c>
      <c r="GQ5" s="125">
        <f>IF(OR(GQ$4="",$B5=""),0,SUMIF('DADOS BRUTOS'!$A$3:$A$500,$B5,'DADOS BRUTOS'!DQ$3:DQ$500)+IF($C5="",0,SUMIF('DADOS BRUTOS'!$A$3:$A$500,$C5,'DADOS BRUTOS'!DQ$3:DQ$500)))</f>
        <v/>
      </c>
      <c r="GR5" s="125">
        <f>IF(OR(GR$4="",$B5=""),0,SUMIF('DADOS BRUTOS'!$A$3:$A$500,$B5,'DADOS BRUTOS'!DR$3:DR$500)+IF($C5="",0,SUMIF('DADOS BRUTOS'!$A$3:$A$500,$C5,'DADOS BRUTOS'!DR$3:DR$500)))</f>
        <v/>
      </c>
      <c r="GS5" s="125">
        <f>IF(OR(GS$4="",$B5=""),0,SUMIF('DADOS BRUTOS'!$A$3:$A$500,$B5,'DADOS BRUTOS'!DS$3:DS$500)+IF($C5="",0,SUMIF('DADOS BRUTOS'!$A$3:$A$500,$C5,'DADOS BRUTOS'!DS$3:DS$500)))</f>
        <v/>
      </c>
      <c r="GT5" s="125">
        <f>IF(OR(GT$4="",$B5=""),0,SUMIF('DADOS BRUTOS'!$A$3:$A$500,$B5,'DADOS BRUTOS'!DT$3:DT$500)+IF($C5="",0,SUMIF('DADOS BRUTOS'!$A$3:$A$500,$C5,'DADOS BRUTOS'!DT$3:DT$500)))</f>
        <v/>
      </c>
      <c r="GU5" s="125">
        <f>IF(OR(GU$4="",$B5=""),0,SUMIF('DADOS BRUTOS'!$A$3:$A$500,$B5,'DADOS BRUTOS'!DU$3:DU$500)+IF($C5="",0,SUMIF('DADOS BRUTOS'!$A$3:$A$500,$C5,'DADOS BRUTOS'!DU$3:DU$500)))</f>
        <v/>
      </c>
      <c r="GV5" s="125">
        <f>IF(OR(GV$4="",$B5=""),0,SUMIF('DADOS BRUTOS'!$A$3:$A$500,$B5,'DADOS BRUTOS'!DV$3:DV$500)+IF($C5="",0,SUMIF('DADOS BRUTOS'!$A$3:$A$500,$C5,'DADOS BRUTOS'!DV$3:DV$500)))</f>
        <v/>
      </c>
      <c r="GW5" s="125">
        <f>IF(OR(GW$4="",$B5=""),0,SUMIF('DADOS BRUTOS'!$A$3:$A$500,$B5,'DADOS BRUTOS'!DW$3:DW$500)+IF($C5="",0,SUMIF('DADOS BRUTOS'!$A$3:$A$500,$C5,'DADOS BRUTOS'!DW$3:DW$500)))</f>
        <v/>
      </c>
      <c r="GX5" s="125">
        <f>IF(OR(GX$4="",$B5=""),0,SUMIF('DADOS BRUTOS'!$A$3:$A$500,$B5,'DADOS BRUTOS'!DX$3:DX$500)+IF($C5="",0,SUMIF('DADOS BRUTOS'!$A$3:$A$500,$C5,'DADOS BRUTOS'!DX$3:DX$500)))</f>
        <v/>
      </c>
      <c r="GY5" s="125">
        <f>IF(OR(GY$4="",$B5=""),0,SUMIF('DADOS BRUTOS'!$A$3:$A$500,$B5,'DADOS BRUTOS'!DY$3:DY$500)+IF($C5="",0,SUMIF('DADOS BRUTOS'!$A$3:$A$500,$C5,'DADOS BRUTOS'!DY$3:DY$500)))</f>
        <v/>
      </c>
      <c r="GZ5" s="125">
        <f>IF(OR(GZ$4="",$B5=""),0,SUMIF('DADOS BRUTOS'!$A$3:$A$500,$B5,'DADOS BRUTOS'!DZ$3:DZ$500)+IF($C5="",0,SUMIF('DADOS BRUTOS'!$A$3:$A$500,$C5,'DADOS BRUTOS'!DZ$3:DZ$500)))</f>
        <v/>
      </c>
      <c r="HA5" s="125">
        <f>IF(OR(HA$4="",$B5=""),0,SUMIF('DADOS BRUTOS'!$A$3:$A$500,$B5,'DADOS BRUTOS'!EA$3:EA$500)+IF($C5="",0,SUMIF('DADOS BRUTOS'!$A$3:$A$500,$C5,'DADOS BRUTOS'!EA$3:EA$500)))</f>
        <v/>
      </c>
      <c r="HB5" s="125">
        <f>IF(OR(HB$4="",$B5=""),0,SUMIF('DADOS BRUTOS'!$A$3:$A$500,$B5,'DADOS BRUTOS'!EB$3:EB$500)+IF($C5="",0,SUMIF('DADOS BRUTOS'!$A$3:$A$500,$C5,'DADOS BRUTOS'!EB$3:EB$500)))</f>
        <v/>
      </c>
      <c r="HC5" s="125">
        <f>IF(OR(HC$4="",$B5=""),0,SUMIF('DADOS BRUTOS'!$A$3:$A$500,$B5,'DADOS BRUTOS'!EC$3:EC$500)+IF($C5="",0,SUMIF('DADOS BRUTOS'!$A$3:$A$500,$C5,'DADOS BRUTOS'!EC$3:EC$500)))</f>
        <v/>
      </c>
      <c r="HD5" s="125">
        <f>IF(OR(HD$4="",$B5=""),0,SUMIF('DADOS BRUTOS'!$A$3:$A$500,$B5,'DADOS BRUTOS'!ED$3:ED$500)+IF($C5="",0,SUMIF('DADOS BRUTOS'!$A$3:$A$500,$C5,'DADOS BRUTOS'!ED$3:ED$500)))</f>
        <v/>
      </c>
      <c r="HE5" s="125">
        <f>IF(OR(HE$4="",$B5=""),0,SUMIF('DADOS BRUTOS'!$A$3:$A$500,$B5,'DADOS BRUTOS'!EE$3:EE$500)+IF($C5="",0,SUMIF('DADOS BRUTOS'!$A$3:$A$500,$C5,'DADOS BRUTOS'!EE$3:EE$500)))</f>
        <v/>
      </c>
      <c r="HF5" s="125">
        <f>IF(OR(HF$4="",$B5=""),0,SUMIF('DADOS BRUTOS'!$A$3:$A$500,$B5,'DADOS BRUTOS'!EF$3:EF$500)+IF($C5="",0,SUMIF('DADOS BRUTOS'!$A$3:$A$500,$C5,'DADOS BRUTOS'!EF$3:EF$500)))</f>
        <v/>
      </c>
      <c r="HG5" s="125">
        <f>IF(OR(HG$4="",$B5=""),0,SUMIF('DADOS BRUTOS'!$A$3:$A$500,$B5,'DADOS BRUTOS'!EG$3:EG$500)+IF($C5="",0,SUMIF('DADOS BRUTOS'!$A$3:$A$500,$C5,'DADOS BRUTOS'!EG$3:EG$500)))</f>
        <v/>
      </c>
      <c r="HH5" s="125">
        <f>IF(OR(HH$4="",$B5=""),0,SUMIF('DADOS BRUTOS'!$A$3:$A$500,$B5,'DADOS BRUTOS'!EH$3:EH$500)+IF($C5="",0,SUMIF('DADOS BRUTOS'!$A$3:$A$500,$C5,'DADOS BRUTOS'!EH$3:EH$500)))</f>
        <v/>
      </c>
      <c r="HI5" s="125">
        <f>IF(OR(HI$4="",$B5=""),0,SUMIF('DADOS BRUTOS'!$A$3:$A$500,$B5,'DADOS BRUTOS'!EI$3:EI$500)+IF($C5="",0,SUMIF('DADOS BRUTOS'!$A$3:$A$500,$C5,'DADOS BRUTOS'!EI$3:EI$500)))</f>
        <v/>
      </c>
      <c r="HJ5" s="125">
        <f>IF(OR(HJ$4="",$B5=""),0,SUMIF('DADOS BRUTOS'!$A$3:$A$500,$B5,'DADOS BRUTOS'!EJ$3:EJ$500)+IF($C5="",0,SUMIF('DADOS BRUTOS'!$A$3:$A$500,$C5,'DADOS BRUTOS'!EJ$3:EJ$500)))</f>
        <v/>
      </c>
      <c r="HK5" s="125">
        <f>IF(OR(HK$4="",$B5=""),0,SUMIF('DADOS BRUTOS'!$A$3:$A$500,$B5,'DADOS BRUTOS'!EK$3:EK$500)+IF($C5="",0,SUMIF('DADOS BRUTOS'!$A$3:$A$500,$C5,'DADOS BRUTOS'!EK$3:EK$500)))</f>
        <v/>
      </c>
      <c r="HL5" s="125">
        <f>IF(OR(HL$4="",$B5=""),0,SUMIF('DADOS BRUTOS'!$A$3:$A$500,$B5,'DADOS BRUTOS'!EL$3:EL$500)+IF($C5="",0,SUMIF('DADOS BRUTOS'!$A$3:$A$500,$C5,'DADOS BRUTOS'!EL$3:EL$500)))</f>
        <v/>
      </c>
      <c r="HM5" s="125">
        <f>IF(OR(HM$4="",$B5=""),0,SUMIF('DADOS BRUTOS'!$A$3:$A$500,$B5,'DADOS BRUTOS'!EM$3:EM$500)+IF($C5="",0,SUMIF('DADOS BRUTOS'!$A$3:$A$500,$C5,'DADOS BRUTOS'!EM$3:EM$500)))</f>
        <v/>
      </c>
      <c r="HN5" s="125">
        <f>IF(OR(HN$4="",$B5=""),0,SUMIF('DADOS BRUTOS'!$A$3:$A$500,$B5,'DADOS BRUTOS'!EN$3:EN$500)+IF($C5="",0,SUMIF('DADOS BRUTOS'!$A$3:$A$500,$C5,'DADOS BRUTOS'!EN$3:EN$500)))</f>
        <v/>
      </c>
      <c r="HO5" s="125">
        <f>IF(OR(HO$4="",$B5=""),0,SUMIF('DADOS BRUTOS'!$A$3:$A$500,$B5,'DADOS BRUTOS'!EO$3:EO$500)+IF($C5="",0,SUMIF('DADOS BRUTOS'!$A$3:$A$500,$C5,'DADOS BRUTOS'!EO$3:EO$500)))</f>
        <v/>
      </c>
      <c r="HP5" s="125">
        <f>IF(OR(HP$4="",$B5=""),0,SUMIF('DADOS BRUTOS'!$A$3:$A$500,$B5,'DADOS BRUTOS'!EP$3:EP$500)+IF($C5="",0,SUMIF('DADOS BRUTOS'!$A$3:$A$500,$C5,'DADOS BRUTOS'!EP$3:EP$500)))</f>
        <v/>
      </c>
      <c r="HQ5" s="125">
        <f>IF(OR(HQ$4="",$B5=""),0,SUMIF('DADOS BRUTOS'!$A$3:$A$500,$B5,'DADOS BRUTOS'!EQ$3:EQ$500)+IF($C5="",0,SUMIF('DADOS BRUTOS'!$A$3:$A$500,$C5,'DADOS BRUTOS'!EQ$3:EQ$500)))</f>
        <v/>
      </c>
      <c r="HR5" s="125">
        <f>IF(OR(HR$4="",$B5=""),0,SUMIF('DADOS BRUTOS'!$A$3:$A$500,$B5,'DADOS BRUTOS'!ER$3:ER$500)+IF($C5="",0,SUMIF('DADOS BRUTOS'!$A$3:$A$500,$C5,'DADOS BRUTOS'!ER$3:ER$500)))</f>
        <v/>
      </c>
      <c r="HS5" s="125">
        <f>IF(OR(HS$4="",$B5=""),0,SUMIF('DADOS BRUTOS'!$A$3:$A$500,$B5,'DADOS BRUTOS'!ES$3:ES$500)+IF($C5="",0,SUMIF('DADOS BRUTOS'!$A$3:$A$500,$C5,'DADOS BRUTOS'!ES$3:ES$500)))</f>
        <v/>
      </c>
      <c r="HT5" s="125">
        <f>IF(OR(HT$4="",$B5=""),0,SUMIF('DADOS BRUTOS'!$A$3:$A$500,$B5,'DADOS BRUTOS'!ET$3:ET$500)+IF($C5="",0,SUMIF('DADOS BRUTOS'!$A$3:$A$500,$C5,'DADOS BRUTOS'!ET$3:ET$500)))</f>
        <v/>
      </c>
      <c r="HU5" s="125">
        <f>IF(OR(HU$4="",$B5=""),0,SUMIF('DADOS BRUTOS'!$A$3:$A$500,$B5,'DADOS BRUTOS'!EU$3:EU$500)+IF($C5="",0,SUMIF('DADOS BRUTOS'!$A$3:$A$500,$C5,'DADOS BRUTOS'!EU$3:EU$500)))</f>
        <v/>
      </c>
      <c r="HV5" s="125">
        <f>IF(OR(HV$4="",$B5=""),0,SUMIF('DADOS BRUTOS'!$A$3:$A$500,$B5,'DADOS BRUTOS'!EV$3:EV$500)+IF($C5="",0,SUMIF('DADOS BRUTOS'!$A$3:$A$500,$C5,'DADOS BRUTOS'!EV$3:EV$500)))</f>
        <v/>
      </c>
      <c r="HW5" s="125">
        <f>IF(OR(HW$4="",$B5=""),0,SUMIF('DADOS BRUTOS'!$A$3:$A$500,$B5,'DADOS BRUTOS'!EW$3:EW$500)+IF($C5="",0,SUMIF('DADOS BRUTOS'!$A$3:$A$500,$C5,'DADOS BRUTOS'!EW$3:EW$500)))</f>
        <v/>
      </c>
      <c r="HX5" s="125">
        <f>IF(OR(HX$4="",$B5=""),0,SUMIF('DADOS BRUTOS'!$A$3:$A$500,$B5,'DADOS BRUTOS'!EX$3:EX$500)+IF($C5="",0,SUMIF('DADOS BRUTOS'!$A$3:$A$500,$C5,'DADOS BRUTOS'!EX$3:EX$500)))</f>
        <v/>
      </c>
      <c r="HY5" s="125">
        <f>IF(OR(HY$4="",$B5=""),0,SUMIF('DADOS BRUTOS'!$A$3:$A$500,$B5,'DADOS BRUTOS'!EY$3:EY$500)+IF($C5="",0,SUMIF('DADOS BRUTOS'!$A$3:$A$500,$C5,'DADOS BRUTOS'!EY$3:EY$500)))</f>
        <v/>
      </c>
      <c r="HZ5" s="125">
        <f>IF(OR(HZ$4="",$B5=""),0,SUMIF('DADOS BRUTOS'!$A$3:$A$500,$B5,'DADOS BRUTOS'!EZ$3:EZ$500)+IF($C5="",0,SUMIF('DADOS BRUTOS'!$A$3:$A$500,$C5,'DADOS BRUTOS'!EZ$3:EZ$500)))</f>
        <v/>
      </c>
      <c r="IA5" s="125">
        <f>IF(OR(IA$4="",$B5=""),0,SUMIF('DADOS BRUTOS'!$A$3:$A$500,$B5,'DADOS BRUTOS'!FA$3:FA$500)+IF($C5="",0,SUMIF('DADOS BRUTOS'!$A$3:$A$500,$C5,'DADOS BRUTOS'!FA$3:FA$500)))</f>
        <v/>
      </c>
      <c r="IB5" s="125">
        <f>IF(OR(IB$4="",$B5=""),0,SUMIF('DADOS BRUTOS'!$A$3:$A$500,$B5,'DADOS BRUTOS'!FB$3:FB$500)+IF($C5="",0,SUMIF('DADOS BRUTOS'!$A$3:$A$500,$C5,'DADOS BRUTOS'!FB$3:FB$500)))</f>
        <v/>
      </c>
      <c r="IC5" s="125">
        <f>IF(OR(IC$4="",$B5=""),0,SUMIF('DADOS BRUTOS'!$A$3:$A$500,$B5,'DADOS BRUTOS'!FC$3:FC$500)+IF($C5="",0,SUMIF('DADOS BRUTOS'!$A$3:$A$500,$C5,'DADOS BRUTOS'!FC$3:FC$500)))</f>
        <v/>
      </c>
      <c r="ID5" s="125">
        <f>IF(OR(ID$4="",$B5=""),0,SUMIF('DADOS BRUTOS'!$A$3:$A$500,$B5,'DADOS BRUTOS'!FD$3:FD$500)+IF($C5="",0,SUMIF('DADOS BRUTOS'!$A$3:$A$500,$C5,'DADOS BRUTOS'!FD$3:FD$500)))</f>
        <v/>
      </c>
      <c r="IE5" s="125">
        <f>IF(OR(IE$4="",$B5=""),0,SUMIF('DADOS BRUTOS'!$A$3:$A$500,$B5,'DADOS BRUTOS'!FE$3:FE$500)+IF($C5="",0,SUMIF('DADOS BRUTOS'!$A$3:$A$500,$C5,'DADOS BRUTOS'!FE$3:FE$500)))</f>
        <v/>
      </c>
      <c r="IF5" s="125">
        <f>IF(OR(IF$4="",$B5=""),0,SUMIF('DADOS BRUTOS'!$A$3:$A$500,$B5,'DADOS BRUTOS'!FF$3:FF$500)+IF($C5="",0,SUMIF('DADOS BRUTOS'!$A$3:$A$500,$C5,'DADOS BRUTOS'!FF$3:FF$500)))</f>
        <v/>
      </c>
      <c r="IG5" s="125">
        <f>IF(OR(IG$4="",$B5=""),0,SUMIF('DADOS BRUTOS'!$A$3:$A$500,$B5,'DADOS BRUTOS'!FG$3:FG$500)+IF($C5="",0,SUMIF('DADOS BRUTOS'!$A$3:$A$500,$C5,'DADOS BRUTOS'!FG$3:FG$500)))</f>
        <v/>
      </c>
      <c r="IH5" s="125">
        <f>IF(OR(IH$4="",$B5=""),0,SUMIF('DADOS BRUTOS'!$A$3:$A$500,$B5,'DADOS BRUTOS'!FH$3:FH$500)+IF($C5="",0,SUMIF('DADOS BRUTOS'!$A$3:$A$500,$C5,'DADOS BRUTOS'!FH$3:FH$500)))</f>
        <v/>
      </c>
      <c r="II5" s="125">
        <f>IF(OR(II$4="",$B5=""),0,SUMIF('DADOS BRUTOS'!$A$3:$A$500,$B5,'DADOS BRUTOS'!FI$3:FI$500)+IF($C5="",0,SUMIF('DADOS BRUTOS'!$A$3:$A$500,$C5,'DADOS BRUTOS'!FI$3:FI$500)))</f>
        <v/>
      </c>
      <c r="IJ5" s="125">
        <f>IF(OR(IJ$4="",$B5=""),0,SUMIF('DADOS BRUTOS'!$A$3:$A$500,$B5,'DADOS BRUTOS'!FJ$3:FJ$500)+IF($C5="",0,SUMIF('DADOS BRUTOS'!$A$3:$A$500,$C5,'DADOS BRUTOS'!FJ$3:FJ$500)))</f>
        <v/>
      </c>
      <c r="IK5" s="125">
        <f>IF(OR(IK$4="",$B5=""),0,SUMIF('DADOS BRUTOS'!$A$3:$A$500,$B5,'DADOS BRUTOS'!FK$3:FK$500)+IF($C5="",0,SUMIF('DADOS BRUTOS'!$A$3:$A$500,$C5,'DADOS BRUTOS'!FK$3:FK$500)))</f>
        <v/>
      </c>
      <c r="IL5" s="125">
        <f>IF(OR(IL$4="",$B5=""),0,SUMIF('DADOS BRUTOS'!$A$3:$A$500,$B5,'DADOS BRUTOS'!FL$3:FL$500)+IF($C5="",0,SUMIF('DADOS BRUTOS'!$A$3:$A$500,$C5,'DADOS BRUTOS'!FL$3:FL$500)))</f>
        <v/>
      </c>
      <c r="IM5" s="125">
        <f>IF(OR(IM$4="",$B5=""),0,SUMIF('DADOS BRUTOS'!$A$3:$A$500,$B5,'DADOS BRUTOS'!FM$3:FM$500)+IF($C5="",0,SUMIF('DADOS BRUTOS'!$A$3:$A$500,$C5,'DADOS BRUTOS'!FM$3:FM$500)))</f>
        <v/>
      </c>
      <c r="IN5" s="125">
        <f>IF(OR(IN$4="",$B5=""),0,SUMIF('DADOS BRUTOS'!$A$3:$A$500,$B5,'DADOS BRUTOS'!FN$3:FN$500)+IF($C5="",0,SUMIF('DADOS BRUTOS'!$A$3:$A$500,$C5,'DADOS BRUTOS'!FN$3:FN$500)))</f>
        <v/>
      </c>
      <c r="IO5" s="125">
        <f>IF(OR(IO$4="",$B5=""),0,SUMIF('DADOS BRUTOS'!$A$3:$A$500,$B5,'DADOS BRUTOS'!FO$3:FO$500)+IF($C5="",0,SUMIF('DADOS BRUTOS'!$A$3:$A$500,$C5,'DADOS BRUTOS'!FO$3:FO$500)))</f>
        <v/>
      </c>
      <c r="IP5" s="125">
        <f>IF(OR(IP$4="",$B5=""),0,SUMIF('DADOS BRUTOS'!$A$3:$A$500,$B5,'DADOS BRUTOS'!FP$3:FP$500)+IF($C5="",0,SUMIF('DADOS BRUTOS'!$A$3:$A$500,$C5,'DADOS BRUTOS'!FP$3:FP$500)))</f>
        <v/>
      </c>
      <c r="IQ5" s="125">
        <f>IF(OR(IQ$4="",$B5=""),0,SUMIF('DADOS BRUTOS'!$A$3:$A$500,$B5,'DADOS BRUTOS'!FQ$3:FQ$500)+IF($C5="",0,SUMIF('DADOS BRUTOS'!$A$3:$A$500,$C5,'DADOS BRUTOS'!FQ$3:FQ$500)))</f>
        <v/>
      </c>
      <c r="IR5" s="125">
        <f>IF(OR(IR$4="",$B5=""),0,SUMIF('DADOS BRUTOS'!$A$3:$A$500,$B5,'DADOS BRUTOS'!FR$3:FR$500)+IF($C5="",0,SUMIF('DADOS BRUTOS'!$A$3:$A$500,$C5,'DADOS BRUTOS'!FR$3:FR$500)))</f>
        <v/>
      </c>
      <c r="IS5" s="125">
        <f>IF(OR(IS$4="",$B5=""),0,SUMIF('DADOS BRUTOS'!$A$3:$A$500,$B5,'DADOS BRUTOS'!FS$3:FS$500)+IF($C5="",0,SUMIF('DADOS BRUTOS'!$A$3:$A$500,$C5,'DADOS BRUTOS'!FS$3:FS$500)))</f>
        <v/>
      </c>
      <c r="IT5" s="125">
        <f>IF(OR(IT$4="",$B5=""),0,SUMIF('DADOS BRUTOS'!$A$3:$A$500,$B5,'DADOS BRUTOS'!FT$3:FT$500)+IF($C5="",0,SUMIF('DADOS BRUTOS'!$A$3:$A$500,$C5,'DADOS BRUTOS'!FT$3:FT$500)))</f>
        <v/>
      </c>
      <c r="IU5" s="125">
        <f>IF(OR(IU$4="",$B5=""),0,SUMIF('DADOS BRUTOS'!$A$3:$A$500,$B5,'DADOS BRUTOS'!FU$3:FU$500)+IF($C5="",0,SUMIF('DADOS BRUTOS'!$A$3:$A$500,$C5,'DADOS BRUTOS'!FU$3:FU$500)))</f>
        <v/>
      </c>
      <c r="IV5" s="125">
        <f>IF(OR(IV$4="",$B5=""),0,SUMIF('DADOS BRUTOS'!$A$3:$A$500,$B5,'DADOS BRUTOS'!FV$3:FV$500)+IF($C5="",0,SUMIF('DADOS BRUTOS'!$A$3:$A$500,$C5,'DADOS BRUTOS'!FV$3:FV$500)))</f>
        <v/>
      </c>
      <c r="IW5" s="125">
        <f>IF(OR(IW$4="",$B5=""),0,SUMIF('DADOS BRUTOS'!$A$3:$A$500,$B5,'DADOS BRUTOS'!FW$3:FW$500)+IF($C5="",0,SUMIF('DADOS BRUTOS'!$A$3:$A$500,$C5,'DADOS BRUTOS'!FW$3:FW$500)))</f>
        <v/>
      </c>
      <c r="IX5" s="125">
        <f>IF(OR(IX$4="",$B5=""),0,SUMIF('DADOS BRUTOS'!$A$3:$A$500,$B5,'DADOS BRUTOS'!FX$3:FX$500)+IF($C5="",0,SUMIF('DADOS BRUTOS'!$A$3:$A$500,$C5,'DADOS BRUTOS'!FX$3:FX$500)))</f>
        <v/>
      </c>
      <c r="IY5" s="125">
        <f>IF(OR(IY$4="",$B5=""),0,SUMIF('DADOS BRUTOS'!$A$3:$A$500,$B5,'DADOS BRUTOS'!FY$3:FY$500)+IF($C5="",0,SUMIF('DADOS BRUTOS'!$A$3:$A$500,$C5,'DADOS BRUTOS'!FY$3:FY$500)))</f>
        <v/>
      </c>
      <c r="IZ5" s="125">
        <f>IF(OR(IZ$4="",$B5=""),0,SUMIF('DADOS BRUTOS'!$A$3:$A$500,$B5,'DADOS BRUTOS'!FZ$3:FZ$500)+IF($C5="",0,SUMIF('DADOS BRUTOS'!$A$3:$A$500,$C5,'DADOS BRUTOS'!FZ$3:FZ$500)))</f>
        <v/>
      </c>
      <c r="JA5" s="125">
        <f>IF(OR(JA$4="",$B5=""),0,SUMIF('DADOS BRUTOS'!$A$3:$A$500,$B5,'DADOS BRUTOS'!GA$3:GA$500)+IF($C5="",0,SUMIF('DADOS BRUTOS'!$A$3:$A$500,$C5,'DADOS BRUTOS'!GA$3:GA$500)))</f>
        <v/>
      </c>
      <c r="JB5" s="125">
        <f>IF(OR(JB$4="",$B5=""),0,SUMIF('DADOS BRUTOS'!$A$3:$A$500,$B5,'DADOS BRUTOS'!GB$3:GB$500)+IF($C5="",0,SUMIF('DADOS BRUTOS'!$A$3:$A$500,$C5,'DADOS BRUTOS'!GB$3:GB$500)))</f>
        <v/>
      </c>
      <c r="JC5" s="125">
        <f>IF(OR(JC$4="",$B5=""),0,SUMIF('DADOS BRUTOS'!$A$3:$A$500,$B5,'DADOS BRUTOS'!GC$3:GC$500)+IF($C5="",0,SUMIF('DADOS BRUTOS'!$A$3:$A$500,$C5,'DADOS BRUTOS'!GC$3:GC$500)))</f>
        <v/>
      </c>
      <c r="JD5" s="125">
        <f>IF(OR(JD$4="",$B5=""),0,SUMIF('DADOS BRUTOS'!$A$3:$A$500,$B5,'DADOS BRUTOS'!GD$3:GD$500)+IF($C5="",0,SUMIF('DADOS BRUTOS'!$A$3:$A$500,$C5,'DADOS BRUTOS'!GD$3:GD$500)))</f>
        <v/>
      </c>
      <c r="JE5" s="125">
        <f>IF(OR(JE$4="",$B5=""),0,SUMIF('DADOS BRUTOS'!$A$3:$A$500,$B5,'DADOS BRUTOS'!GE$3:GE$500)+IF($C5="",0,SUMIF('DADOS BRUTOS'!$A$3:$A$500,$C5,'DADOS BRUTOS'!GE$3:GE$500)))</f>
        <v/>
      </c>
      <c r="JF5" s="125">
        <f>IF(OR(JF$4="",$B5=""),0,SUMIF('DADOS BRUTOS'!$A$3:$A$500,$B5,'DADOS BRUTOS'!GF$3:GF$500)+IF($C5="",0,SUMIF('DADOS BRUTOS'!$A$3:$A$500,$C5,'DADOS BRUTOS'!GF$3:GF$500)))</f>
        <v/>
      </c>
      <c r="JG5" s="125">
        <f>IF(OR(JG$4="",$B5=""),0,SUMIF('DADOS BRUTOS'!$A$3:$A$500,$B5,'DADOS BRUTOS'!GG$3:GG$500)+IF($C5="",0,SUMIF('DADOS BRUTOS'!$A$3:$A$500,$C5,'DADOS BRUTOS'!GG$3:GG$500)))</f>
        <v/>
      </c>
      <c r="JH5" s="125">
        <f>IF(OR(JH$4="",$B5=""),0,SUMIF('DADOS BRUTOS'!$A$3:$A$500,$B5,'DADOS BRUTOS'!GH$3:GH$500)+IF($C5="",0,SUMIF('DADOS BRUTOS'!$A$3:$A$500,$C5,'DADOS BRUTOS'!GH$3:GH$500)))</f>
        <v/>
      </c>
      <c r="JI5" s="125">
        <f>IF(OR(JI$4="",$B5=""),0,SUMIF('DADOS BRUTOS'!$A$3:$A$500,$B5,'DADOS BRUTOS'!GI$3:GI$500)+IF($C5="",0,SUMIF('DADOS BRUTOS'!$A$3:$A$500,$C5,'DADOS BRUTOS'!GI$3:GI$500)))</f>
        <v/>
      </c>
      <c r="JJ5" s="125">
        <f>IF(OR(JJ$4="",$B5=""),0,SUMIF('DADOS BRUTOS'!$A$3:$A$500,$B5,'DADOS BRUTOS'!GJ$3:GJ$500)+IF($C5="",0,SUMIF('DADOS BRUTOS'!$A$3:$A$500,$C5,'DADOS BRUTOS'!GJ$3:GJ$500)))</f>
        <v/>
      </c>
      <c r="JK5" s="125">
        <f>IF(OR(JK$4="",$B5=""),0,SUMIF('DADOS BRUTOS'!$A$3:$A$500,$B5,'DADOS BRUTOS'!GK$3:GK$500)+IF($C5="",0,SUMIF('DADOS BRUTOS'!$A$3:$A$500,$C5,'DADOS BRUTOS'!GK$3:GK$500)))</f>
        <v/>
      </c>
      <c r="JL5" s="125">
        <f>IF(OR(JL$4="",$B5=""),0,SUMIF('DADOS BRUTOS'!$A$3:$A$500,$B5,'DADOS BRUTOS'!GL$3:GL$500)+IF($C5="",0,SUMIF('DADOS BRUTOS'!$A$3:$A$500,$C5,'DADOS BRUTOS'!GL$3:GL$500)))</f>
        <v/>
      </c>
      <c r="JM5" s="125">
        <f>IF(OR(JM$4="",$B5=""),0,SUMIF('DADOS BRUTOS'!$A$3:$A$500,$B5,'DADOS BRUTOS'!GM$3:GM$500)+IF($C5="",0,SUMIF('DADOS BRUTOS'!$A$3:$A$500,$C5,'DADOS BRUTOS'!GM$3:GM$500)))</f>
        <v/>
      </c>
      <c r="JN5" s="125">
        <f>IF(OR(JN$4="",$B5=""),0,SUMIF('DADOS BRUTOS'!$A$3:$A$500,$B5,'DADOS BRUTOS'!GN$3:GN$500)+IF($C5="",0,SUMIF('DADOS BRUTOS'!$A$3:$A$500,$C5,'DADOS BRUTOS'!GN$3:GN$500)))</f>
        <v/>
      </c>
      <c r="JO5" s="125">
        <f>IF(OR(JO$4="",$B5=""),0,SUMIF('DADOS BRUTOS'!$A$3:$A$500,$B5,'DADOS BRUTOS'!GO$3:GO$500)+IF($C5="",0,SUMIF('DADOS BRUTOS'!$A$3:$A$500,$C5,'DADOS BRUTOS'!GO$3:GO$500)))</f>
        <v/>
      </c>
      <c r="JP5" s="125">
        <f>IF(OR(JP$4="",$B5=""),0,SUMIF('DADOS BRUTOS'!$A$3:$A$500,$B5,'DADOS BRUTOS'!GP$3:GP$500)+IF($C5="",0,SUMIF('DADOS BRUTOS'!$A$3:$A$500,$C5,'DADOS BRUTOS'!GP$3:GP$500)))</f>
        <v/>
      </c>
      <c r="JQ5" s="125">
        <f>IF(OR(JQ$4="",$B5=""),0,SUMIF('DADOS BRUTOS'!$A$3:$A$500,$B5,'DADOS BRUTOS'!GQ$3:GQ$500)+IF($C5="",0,SUMIF('DADOS BRUTOS'!$A$3:$A$500,$C5,'DADOS BRUTOS'!GQ$3:GQ$500)))</f>
        <v/>
      </c>
      <c r="JR5" s="125">
        <f>IF(OR(JR$4="",$B5=""),0,SUMIF('DADOS BRUTOS'!$A$3:$A$500,$B5,'DADOS BRUTOS'!GR$3:GR$500)+IF($C5="",0,SUMIF('DADOS BRUTOS'!$A$3:$A$500,$C5,'DADOS BRUTOS'!GR$3:GR$500)))</f>
        <v/>
      </c>
      <c r="JS5" s="125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25">
        <f>IF(OR(CB$4="",$B6=""),0,SUMIF('DADOS BRUTOS'!$A$3:$A$500,$B6,'DADOS BRUTOS'!B$3:B$500)+IF($C6="",0,SUMIF('DADOS BRUTOS'!$A$3:$A$500,$C6,'DADOS BRUTOS'!B$3:B$500)))</f>
        <v/>
      </c>
      <c r="CC6" s="125">
        <f>IF(OR(CC$4="",$B6=""),0,SUMIF('DADOS BRUTOS'!$A$3:$A$500,$B6,'DADOS BRUTOS'!C$3:C$500)+IF($C6="",0,SUMIF('DADOS BRUTOS'!$A$3:$A$500,$C6,'DADOS BRUTOS'!C$3:C$500)))</f>
        <v/>
      </c>
      <c r="CD6" s="125">
        <f>IF(OR(CD$4="",$B6=""),0,SUMIF('DADOS BRUTOS'!$A$3:$A$500,$B6,'DADOS BRUTOS'!D$3:D$500)+IF($C6="",0,SUMIF('DADOS BRUTOS'!$A$3:$A$500,$C6,'DADOS BRUTOS'!D$3:D$500)))</f>
        <v/>
      </c>
      <c r="CE6" s="125">
        <f>IF(OR(CE$4="",$B6=""),0,SUMIF('DADOS BRUTOS'!$A$3:$A$500,$B6,'DADOS BRUTOS'!E$3:E$500)+IF($C6="",0,SUMIF('DADOS BRUTOS'!$A$3:$A$500,$C6,'DADOS BRUTOS'!E$3:E$500)))</f>
        <v/>
      </c>
      <c r="CF6" s="125">
        <f>IF(OR(CF$4="",$B6=""),0,SUMIF('DADOS BRUTOS'!$A$3:$A$500,$B6,'DADOS BRUTOS'!F$3:F$500)+IF($C6="",0,SUMIF('DADOS BRUTOS'!$A$3:$A$500,$C6,'DADOS BRUTOS'!F$3:F$500)))</f>
        <v/>
      </c>
      <c r="CG6" s="125">
        <f>IF(OR(CG$4="",$B6=""),0,SUMIF('DADOS BRUTOS'!$A$3:$A$500,$B6,'DADOS BRUTOS'!G$3:G$500)+IF($C6="",0,SUMIF('DADOS BRUTOS'!$A$3:$A$500,$C6,'DADOS BRUTOS'!G$3:G$500)))</f>
        <v/>
      </c>
      <c r="CH6" s="125">
        <f>IF(OR(CH$4="",$B6=""),0,SUMIF('DADOS BRUTOS'!$A$3:$A$500,$B6,'DADOS BRUTOS'!H$3:H$500)+IF($C6="",0,SUMIF('DADOS BRUTOS'!$A$3:$A$500,$C6,'DADOS BRUTOS'!H$3:H$500)))</f>
        <v/>
      </c>
      <c r="CI6" s="125">
        <f>IF(OR(CI$4="",$B6=""),0,SUMIF('DADOS BRUTOS'!$A$3:$A$500,$B6,'DADOS BRUTOS'!I$3:I$500)+IF($C6="",0,SUMIF('DADOS BRUTOS'!$A$3:$A$500,$C6,'DADOS BRUTOS'!I$3:I$500)))</f>
        <v/>
      </c>
      <c r="CJ6" s="125">
        <f>IF(OR(CJ$4="",$B6=""),0,SUMIF('DADOS BRUTOS'!$A$3:$A$500,$B6,'DADOS BRUTOS'!J$3:J$500)+IF($C6="",0,SUMIF('DADOS BRUTOS'!$A$3:$A$500,$C6,'DADOS BRUTOS'!J$3:J$500)))</f>
        <v/>
      </c>
      <c r="CK6" s="125">
        <f>IF(OR(CK$4="",$B6=""),0,SUMIF('DADOS BRUTOS'!$A$3:$A$500,$B6,'DADOS BRUTOS'!K$3:K$500)+IF($C6="",0,SUMIF('DADOS BRUTOS'!$A$3:$A$500,$C6,'DADOS BRUTOS'!K$3:K$500)))</f>
        <v/>
      </c>
      <c r="CL6" s="125">
        <f>IF(OR(CL$4="",$B6=""),0,SUMIF('DADOS BRUTOS'!$A$3:$A$500,$B6,'DADOS BRUTOS'!L$3:L$500)+IF($C6="",0,SUMIF('DADOS BRUTOS'!$A$3:$A$500,$C6,'DADOS BRUTOS'!L$3:L$500)))</f>
        <v/>
      </c>
      <c r="CM6" s="125">
        <f>IF(OR(CM$4="",$B6=""),0,SUMIF('DADOS BRUTOS'!$A$3:$A$500,$B6,'DADOS BRUTOS'!M$3:M$500)+IF($C6="",0,SUMIF('DADOS BRUTOS'!$A$3:$A$500,$C6,'DADOS BRUTOS'!M$3:M$500)))</f>
        <v/>
      </c>
      <c r="CN6" s="125">
        <f>IF(OR(CN$4="",$B6=""),0,SUMIF('DADOS BRUTOS'!$A$3:$A$500,$B6,'DADOS BRUTOS'!N$3:N$500)+IF($C6="",0,SUMIF('DADOS BRUTOS'!$A$3:$A$500,$C6,'DADOS BRUTOS'!N$3:N$500)))</f>
        <v/>
      </c>
      <c r="CO6" s="125">
        <f>IF(OR(CO$4="",$B6=""),0,SUMIF('DADOS BRUTOS'!$A$3:$A$500,$B6,'DADOS BRUTOS'!O$3:O$500)+IF($C6="",0,SUMIF('DADOS BRUTOS'!$A$3:$A$500,$C6,'DADOS BRUTOS'!O$3:O$500)))</f>
        <v/>
      </c>
      <c r="CP6" s="125">
        <f>IF(OR(CP$4="",$B6=""),0,SUMIF('DADOS BRUTOS'!$A$3:$A$500,$B6,'DADOS BRUTOS'!P$3:P$500)+IF($C6="",0,SUMIF('DADOS BRUTOS'!$A$3:$A$500,$C6,'DADOS BRUTOS'!P$3:P$500)))</f>
        <v/>
      </c>
      <c r="CQ6" s="125">
        <f>IF(OR(CQ$4="",$B6=""),0,SUMIF('DADOS BRUTOS'!$A$3:$A$500,$B6,'DADOS BRUTOS'!Q$3:Q$500)+IF($C6="",0,SUMIF('DADOS BRUTOS'!$A$3:$A$500,$C6,'DADOS BRUTOS'!Q$3:Q$500)))</f>
        <v/>
      </c>
      <c r="CR6" s="125">
        <f>IF(OR(CR$4="",$B6=""),0,SUMIF('DADOS BRUTOS'!$A$3:$A$500,$B6,'DADOS BRUTOS'!R$3:R$500)+IF($C6="",0,SUMIF('DADOS BRUTOS'!$A$3:$A$500,$C6,'DADOS BRUTOS'!R$3:R$500)))</f>
        <v/>
      </c>
      <c r="CS6" s="125">
        <f>IF(OR(CS$4="",$B6=""),0,SUMIF('DADOS BRUTOS'!$A$3:$A$500,$B6,'DADOS BRUTOS'!S$3:S$500)+IF($C6="",0,SUMIF('DADOS BRUTOS'!$A$3:$A$500,$C6,'DADOS BRUTOS'!S$3:S$500)))</f>
        <v/>
      </c>
      <c r="CT6" s="125">
        <f>IF(OR(CT$4="",$B6=""),0,SUMIF('DADOS BRUTOS'!$A$3:$A$500,$B6,'DADOS BRUTOS'!T$3:T$500)+IF($C6="",0,SUMIF('DADOS BRUTOS'!$A$3:$A$500,$C6,'DADOS BRUTOS'!T$3:T$500)))</f>
        <v/>
      </c>
      <c r="CU6" s="125">
        <f>IF(OR(CU$4="",$B6=""),0,SUMIF('DADOS BRUTOS'!$A$3:$A$500,$B6,'DADOS BRUTOS'!U$3:U$500)+IF($C6="",0,SUMIF('DADOS BRUTOS'!$A$3:$A$500,$C6,'DADOS BRUTOS'!U$3:U$500)))</f>
        <v/>
      </c>
      <c r="CV6" s="125">
        <f>IF(OR(CV$4="",$B6=""),0,SUMIF('DADOS BRUTOS'!$A$3:$A$500,$B6,'DADOS BRUTOS'!V$3:V$500)+IF($C6="",0,SUMIF('DADOS BRUTOS'!$A$3:$A$500,$C6,'DADOS BRUTOS'!V$3:V$500)))</f>
        <v/>
      </c>
      <c r="CW6" s="125">
        <f>IF(OR(CW$4="",$B6=""),0,SUMIF('DADOS BRUTOS'!$A$3:$A$500,$B6,'DADOS BRUTOS'!W$3:W$500)+IF($C6="",0,SUMIF('DADOS BRUTOS'!$A$3:$A$500,$C6,'DADOS BRUTOS'!W$3:W$500)))</f>
        <v/>
      </c>
      <c r="CX6" s="125">
        <f>IF(OR(CX$4="",$B6=""),0,SUMIF('DADOS BRUTOS'!$A$3:$A$500,$B6,'DADOS BRUTOS'!X$3:X$500)+IF($C6="",0,SUMIF('DADOS BRUTOS'!$A$3:$A$500,$C6,'DADOS BRUTOS'!X$3:X$500)))</f>
        <v/>
      </c>
      <c r="CY6" s="125">
        <f>IF(OR(CY$4="",$B6=""),0,SUMIF('DADOS BRUTOS'!$A$3:$A$500,$B6,'DADOS BRUTOS'!Y$3:Y$500)+IF($C6="",0,SUMIF('DADOS BRUTOS'!$A$3:$A$500,$C6,'DADOS BRUTOS'!Y$3:Y$500)))</f>
        <v/>
      </c>
      <c r="CZ6" s="125">
        <f>IF(OR(CZ$4="",$B6=""),0,SUMIF('DADOS BRUTOS'!$A$3:$A$500,$B6,'DADOS BRUTOS'!Z$3:Z$500)+IF($C6="",0,SUMIF('DADOS BRUTOS'!$A$3:$A$500,$C6,'DADOS BRUTOS'!Z$3:Z$500)))</f>
        <v/>
      </c>
      <c r="DA6" s="125">
        <f>IF(OR(DA$4="",$B6=""),0,SUMIF('DADOS BRUTOS'!$A$3:$A$500,$B6,'DADOS BRUTOS'!AA$3:AA$500)+IF($C6="",0,SUMIF('DADOS BRUTOS'!$A$3:$A$500,$C6,'DADOS BRUTOS'!AA$3:AA$500)))</f>
        <v/>
      </c>
      <c r="DB6" s="125">
        <f>IF(OR(DB$4="",$B6=""),0,SUMIF('DADOS BRUTOS'!$A$3:$A$500,$B6,'DADOS BRUTOS'!AB$3:AB$500)+IF($C6="",0,SUMIF('DADOS BRUTOS'!$A$3:$A$500,$C6,'DADOS BRUTOS'!AB$3:AB$500)))</f>
        <v/>
      </c>
      <c r="DC6" s="125">
        <f>IF(OR(DC$4="",$B6=""),0,SUMIF('DADOS BRUTOS'!$A$3:$A$500,$B6,'DADOS BRUTOS'!AC$3:AC$500)+IF($C6="",0,SUMIF('DADOS BRUTOS'!$A$3:$A$500,$C6,'DADOS BRUTOS'!AC$3:AC$500)))</f>
        <v/>
      </c>
      <c r="DD6" s="125">
        <f>IF(OR(DD$4="",$B6=""),0,SUMIF('DADOS BRUTOS'!$A$3:$A$500,$B6,'DADOS BRUTOS'!AD$3:AD$500)+IF($C6="",0,SUMIF('DADOS BRUTOS'!$A$3:$A$500,$C6,'DADOS BRUTOS'!AD$3:AD$500)))</f>
        <v/>
      </c>
      <c r="DE6" s="125">
        <f>IF(OR(DE$4="",$B6=""),0,SUMIF('DADOS BRUTOS'!$A$3:$A$500,$B6,'DADOS BRUTOS'!AE$3:AE$500)+IF($C6="",0,SUMIF('DADOS BRUTOS'!$A$3:$A$500,$C6,'DADOS BRUTOS'!AE$3:AE$500)))</f>
        <v/>
      </c>
      <c r="DF6" s="125">
        <f>IF(OR(DF$4="",$B6=""),0,SUMIF('DADOS BRUTOS'!$A$3:$A$500,$B6,'DADOS BRUTOS'!AF$3:AF$500)+IF($C6="",0,SUMIF('DADOS BRUTOS'!$A$3:$A$500,$C6,'DADOS BRUTOS'!AF$3:AF$500)))</f>
        <v/>
      </c>
      <c r="DG6" s="125">
        <f>IF(OR(DG$4="",$B6=""),0,SUMIF('DADOS BRUTOS'!$A$3:$A$500,$B6,'DADOS BRUTOS'!AG$3:AG$500)+IF($C6="",0,SUMIF('DADOS BRUTOS'!$A$3:$A$500,$C6,'DADOS BRUTOS'!AG$3:AG$500)))</f>
        <v/>
      </c>
      <c r="DH6" s="125">
        <f>IF(OR(DH$4="",$B6=""),0,SUMIF('DADOS BRUTOS'!$A$3:$A$500,$B6,'DADOS BRUTOS'!AH$3:AH$500)+IF($C6="",0,SUMIF('DADOS BRUTOS'!$A$3:$A$500,$C6,'DADOS BRUTOS'!AH$3:AH$500)))</f>
        <v/>
      </c>
      <c r="DI6" s="125">
        <f>IF(OR(DI$4="",$B6=""),0,SUMIF('DADOS BRUTOS'!$A$3:$A$500,$B6,'DADOS BRUTOS'!AI$3:AI$500)+IF($C6="",0,SUMIF('DADOS BRUTOS'!$A$3:$A$500,$C6,'DADOS BRUTOS'!AI$3:AI$500)))</f>
        <v/>
      </c>
      <c r="DJ6" s="125">
        <f>IF(OR(DJ$4="",$B6=""),0,SUMIF('DADOS BRUTOS'!$A$3:$A$500,$B6,'DADOS BRUTOS'!AJ$3:AJ$500)+IF($C6="",0,SUMIF('DADOS BRUTOS'!$A$3:$A$500,$C6,'DADOS BRUTOS'!AJ$3:AJ$500)))</f>
        <v/>
      </c>
      <c r="DK6" s="125">
        <f>IF(OR(DK$4="",$B6=""),0,SUMIF('DADOS BRUTOS'!$A$3:$A$500,$B6,'DADOS BRUTOS'!AK$3:AK$500)+IF($C6="",0,SUMIF('DADOS BRUTOS'!$A$3:$A$500,$C6,'DADOS BRUTOS'!AK$3:AK$500)))</f>
        <v/>
      </c>
      <c r="DL6" s="125">
        <f>IF(OR(DL$4="",$B6=""),0,SUMIF('DADOS BRUTOS'!$A$3:$A$500,$B6,'DADOS BRUTOS'!AL$3:AL$500)+IF($C6="",0,SUMIF('DADOS BRUTOS'!$A$3:$A$500,$C6,'DADOS BRUTOS'!AL$3:AL$500)))</f>
        <v/>
      </c>
      <c r="DM6" s="125">
        <f>IF(OR(DM$4="",$B6=""),0,SUMIF('DADOS BRUTOS'!$A$3:$A$500,$B6,'DADOS BRUTOS'!AM$3:AM$500)+IF($C6="",0,SUMIF('DADOS BRUTOS'!$A$3:$A$500,$C6,'DADOS BRUTOS'!AM$3:AM$500)))</f>
        <v/>
      </c>
      <c r="DN6" s="125">
        <f>IF(OR(DN$4="",$B6=""),0,SUMIF('DADOS BRUTOS'!$A$3:$A$500,$B6,'DADOS BRUTOS'!AN$3:AN$500)+IF($C6="",0,SUMIF('DADOS BRUTOS'!$A$3:$A$500,$C6,'DADOS BRUTOS'!AN$3:AN$500)))</f>
        <v/>
      </c>
      <c r="DO6" s="125">
        <f>IF(OR(DO$4="",$B6=""),0,SUMIF('DADOS BRUTOS'!$A$3:$A$500,$B6,'DADOS BRUTOS'!AO$3:AO$500)+IF($C6="",0,SUMIF('DADOS BRUTOS'!$A$3:$A$500,$C6,'DADOS BRUTOS'!AO$3:AO$500)))</f>
        <v/>
      </c>
      <c r="DP6" s="125">
        <f>IF(OR(DP$4="",$B6=""),0,SUMIF('DADOS BRUTOS'!$A$3:$A$500,$B6,'DADOS BRUTOS'!AP$3:AP$500)+IF($C6="",0,SUMIF('DADOS BRUTOS'!$A$3:$A$500,$C6,'DADOS BRUTOS'!AP$3:AP$500)))</f>
        <v/>
      </c>
      <c r="DQ6" s="125">
        <f>IF(OR(DQ$4="",$B6=""),0,SUMIF('DADOS BRUTOS'!$A$3:$A$500,$B6,'DADOS BRUTOS'!AQ$3:AQ$500)+IF($C6="",0,SUMIF('DADOS BRUTOS'!$A$3:$A$500,$C6,'DADOS BRUTOS'!AQ$3:AQ$500)))</f>
        <v/>
      </c>
      <c r="DR6" s="125">
        <f>IF(OR(DR$4="",$B6=""),0,SUMIF('DADOS BRUTOS'!$A$3:$A$500,$B6,'DADOS BRUTOS'!AR$3:AR$500)+IF($C6="",0,SUMIF('DADOS BRUTOS'!$A$3:$A$500,$C6,'DADOS BRUTOS'!AR$3:AR$500)))</f>
        <v/>
      </c>
      <c r="DS6" s="125">
        <f>IF(OR(DS$4="",$B6=""),0,SUMIF('DADOS BRUTOS'!$A$3:$A$500,$B6,'DADOS BRUTOS'!AS$3:AS$500)+IF($C6="",0,SUMIF('DADOS BRUTOS'!$A$3:$A$500,$C6,'DADOS BRUTOS'!AS$3:AS$500)))</f>
        <v/>
      </c>
      <c r="DT6" s="125">
        <f>IF(OR(DT$4="",$B6=""),0,SUMIF('DADOS BRUTOS'!$A$3:$A$500,$B6,'DADOS BRUTOS'!AT$3:AT$500)+IF($C6="",0,SUMIF('DADOS BRUTOS'!$A$3:$A$500,$C6,'DADOS BRUTOS'!AT$3:AT$500)))</f>
        <v/>
      </c>
      <c r="DU6" s="125">
        <f>IF(OR(DU$4="",$B6=""),0,SUMIF('DADOS BRUTOS'!$A$3:$A$500,$B6,'DADOS BRUTOS'!AU$3:AU$500)+IF($C6="",0,SUMIF('DADOS BRUTOS'!$A$3:$A$500,$C6,'DADOS BRUTOS'!AU$3:AU$500)))</f>
        <v/>
      </c>
      <c r="DV6" s="125">
        <f>IF(OR(DV$4="",$B6=""),0,SUMIF('DADOS BRUTOS'!$A$3:$A$500,$B6,'DADOS BRUTOS'!AV$3:AV$500)+IF($C6="",0,SUMIF('DADOS BRUTOS'!$A$3:$A$500,$C6,'DADOS BRUTOS'!AV$3:AV$500)))</f>
        <v/>
      </c>
      <c r="DW6" s="125">
        <f>IF(OR(DW$4="",$B6=""),0,SUMIF('DADOS BRUTOS'!$A$3:$A$500,$B6,'DADOS BRUTOS'!AW$3:AW$500)+IF($C6="",0,SUMIF('DADOS BRUTOS'!$A$3:$A$500,$C6,'DADOS BRUTOS'!AW$3:AW$500)))</f>
        <v/>
      </c>
      <c r="DX6" s="125">
        <f>IF(OR(DX$4="",$B6=""),0,SUMIF('DADOS BRUTOS'!$A$3:$A$500,$B6,'DADOS BRUTOS'!AX$3:AX$500)+IF($C6="",0,SUMIF('DADOS BRUTOS'!$A$3:$A$500,$C6,'DADOS BRUTOS'!AX$3:AX$500)))</f>
        <v/>
      </c>
      <c r="DY6" s="125">
        <f>IF(OR(DY$4="",$B6=""),0,SUMIF('DADOS BRUTOS'!$A$3:$A$500,$B6,'DADOS BRUTOS'!AY$3:AY$500)+IF($C6="",0,SUMIF('DADOS BRUTOS'!$A$3:$A$500,$C6,'DADOS BRUTOS'!AY$3:AY$500)))</f>
        <v/>
      </c>
      <c r="DZ6" s="125">
        <f>IF(OR(DZ$4="",$B6=""),0,SUMIF('DADOS BRUTOS'!$A$3:$A$500,$B6,'DADOS BRUTOS'!AZ$3:AZ$500)+IF($C6="",0,SUMIF('DADOS BRUTOS'!$A$3:$A$500,$C6,'DADOS BRUTOS'!AZ$3:AZ$500)))</f>
        <v/>
      </c>
      <c r="EA6" s="125">
        <f>IF(OR(EA$4="",$B6=""),0,SUMIF('DADOS BRUTOS'!$A$3:$A$500,$B6,'DADOS BRUTOS'!BA$3:BA$500)+IF($C6="",0,SUMIF('DADOS BRUTOS'!$A$3:$A$500,$C6,'DADOS BRUTOS'!BA$3:BA$500)))</f>
        <v/>
      </c>
      <c r="EB6" s="125">
        <f>IF(OR(EB$4="",$B6=""),0,SUMIF('DADOS BRUTOS'!$A$3:$A$500,$B6,'DADOS BRUTOS'!BB$3:BB$500)+IF($C6="",0,SUMIF('DADOS BRUTOS'!$A$3:$A$500,$C6,'DADOS BRUTOS'!BB$3:BB$500)))</f>
        <v/>
      </c>
      <c r="EC6" s="125">
        <f>IF(OR(EC$4="",$B6=""),0,SUMIF('DADOS BRUTOS'!$A$3:$A$500,$B6,'DADOS BRUTOS'!BC$3:BC$500)+IF($C6="",0,SUMIF('DADOS BRUTOS'!$A$3:$A$500,$C6,'DADOS BRUTOS'!BC$3:BC$500)))</f>
        <v/>
      </c>
      <c r="ED6" s="125">
        <f>IF(OR(ED$4="",$B6=""),0,SUMIF('DADOS BRUTOS'!$A$3:$A$500,$B6,'DADOS BRUTOS'!BD$3:BD$500)+IF($C6="",0,SUMIF('DADOS BRUTOS'!$A$3:$A$500,$C6,'DADOS BRUTOS'!BD$3:BD$500)))</f>
        <v/>
      </c>
      <c r="EE6" s="125">
        <f>IF(OR(EE$4="",$B6=""),0,SUMIF('DADOS BRUTOS'!$A$3:$A$500,$B6,'DADOS BRUTOS'!BE$3:BE$500)+IF($C6="",0,SUMIF('DADOS BRUTOS'!$A$3:$A$500,$C6,'DADOS BRUTOS'!BE$3:BE$500)))</f>
        <v/>
      </c>
      <c r="EF6" s="125">
        <f>IF(OR(EF$4="",$B6=""),0,SUMIF('DADOS BRUTOS'!$A$3:$A$500,$B6,'DADOS BRUTOS'!BF$3:BF$500)+IF($C6="",0,SUMIF('DADOS BRUTOS'!$A$3:$A$500,$C6,'DADOS BRUTOS'!BF$3:BF$500)))</f>
        <v/>
      </c>
      <c r="EG6" s="125">
        <f>IF(OR(EG$4="",$B6=""),0,SUMIF('DADOS BRUTOS'!$A$3:$A$500,$B6,'DADOS BRUTOS'!BG$3:BG$500)+IF($C6="",0,SUMIF('DADOS BRUTOS'!$A$3:$A$500,$C6,'DADOS BRUTOS'!BG$3:BG$500)))</f>
        <v/>
      </c>
      <c r="EH6" s="125">
        <f>IF(OR(EH$4="",$B6=""),0,SUMIF('DADOS BRUTOS'!$A$3:$A$500,$B6,'DADOS BRUTOS'!BH$3:BH$500)+IF($C6="",0,SUMIF('DADOS BRUTOS'!$A$3:$A$500,$C6,'DADOS BRUTOS'!BH$3:BH$500)))</f>
        <v/>
      </c>
      <c r="EI6" s="125">
        <f>IF(OR(EI$4="",$B6=""),0,SUMIF('DADOS BRUTOS'!$A$3:$A$500,$B6,'DADOS BRUTOS'!BI$3:BI$500)+IF($C6="",0,SUMIF('DADOS BRUTOS'!$A$3:$A$500,$C6,'DADOS BRUTOS'!BI$3:BI$500)))</f>
        <v/>
      </c>
      <c r="EJ6" s="125">
        <f>IF(OR(EJ$4="",$B6=""),0,SUMIF('DADOS BRUTOS'!$A$3:$A$500,$B6,'DADOS BRUTOS'!BJ$3:BJ$500)+IF($C6="",0,SUMIF('DADOS BRUTOS'!$A$3:$A$500,$C6,'DADOS BRUTOS'!BJ$3:BJ$500)))</f>
        <v/>
      </c>
      <c r="EK6" s="125">
        <f>IF(OR(EK$4="",$B6=""),0,SUMIF('DADOS BRUTOS'!$A$3:$A$500,$B6,'DADOS BRUTOS'!BK$3:BK$500)+IF($C6="",0,SUMIF('DADOS BRUTOS'!$A$3:$A$500,$C6,'DADOS BRUTOS'!BK$3:BK$500)))</f>
        <v/>
      </c>
      <c r="EL6" s="125">
        <f>IF(OR(EL$4="",$B6=""),0,SUMIF('DADOS BRUTOS'!$A$3:$A$500,$B6,'DADOS BRUTOS'!BL$3:BL$500)+IF($C6="",0,SUMIF('DADOS BRUTOS'!$A$3:$A$500,$C6,'DADOS BRUTOS'!BL$3:BL$500)))</f>
        <v/>
      </c>
      <c r="EM6" s="125">
        <f>IF(OR(EM$4="",$B6=""),0,SUMIF('DADOS BRUTOS'!$A$3:$A$500,$B6,'DADOS BRUTOS'!BM$3:BM$500)+IF($C6="",0,SUMIF('DADOS BRUTOS'!$A$3:$A$500,$C6,'DADOS BRUTOS'!BM$3:BM$500)))</f>
        <v/>
      </c>
      <c r="EN6" s="125">
        <f>IF(OR(EN$4="",$B6=""),0,SUMIF('DADOS BRUTOS'!$A$3:$A$500,$B6,'DADOS BRUTOS'!BN$3:BN$500)+IF($C6="",0,SUMIF('DADOS BRUTOS'!$A$3:$A$500,$C6,'DADOS BRUTOS'!BN$3:BN$500)))</f>
        <v/>
      </c>
      <c r="EO6" s="125">
        <f>IF(OR(EO$4="",$B6=""),0,SUMIF('DADOS BRUTOS'!$A$3:$A$500,$B6,'DADOS BRUTOS'!BO$3:BO$500)+IF($C6="",0,SUMIF('DADOS BRUTOS'!$A$3:$A$500,$C6,'DADOS BRUTOS'!BO$3:BO$500)))</f>
        <v/>
      </c>
      <c r="EP6" s="125">
        <f>IF(OR(EP$4="",$B6=""),0,SUMIF('DADOS BRUTOS'!$A$3:$A$500,$B6,'DADOS BRUTOS'!BP$3:BP$500)+IF($C6="",0,SUMIF('DADOS BRUTOS'!$A$3:$A$500,$C6,'DADOS BRUTOS'!BP$3:BP$500)))</f>
        <v/>
      </c>
      <c r="EQ6" s="125">
        <f>IF(OR(EQ$4="",$B6=""),0,SUMIF('DADOS BRUTOS'!$A$3:$A$500,$B6,'DADOS BRUTOS'!BQ$3:BQ$500)+IF($C6="",0,SUMIF('DADOS BRUTOS'!$A$3:$A$500,$C6,'DADOS BRUTOS'!BQ$3:BQ$500)))</f>
        <v/>
      </c>
      <c r="ER6" s="125">
        <f>IF(OR(ER$4="",$B6=""),0,SUMIF('DADOS BRUTOS'!$A$3:$A$500,$B6,'DADOS BRUTOS'!BR$3:BR$500)+IF($C6="",0,SUMIF('DADOS BRUTOS'!$A$3:$A$500,$C6,'DADOS BRUTOS'!BR$3:BR$500)))</f>
        <v/>
      </c>
      <c r="ES6" s="125">
        <f>IF(OR(ES$4="",$B6=""),0,SUMIF('DADOS BRUTOS'!$A$3:$A$500,$B6,'DADOS BRUTOS'!BS$3:BS$500)+IF($C6="",0,SUMIF('DADOS BRUTOS'!$A$3:$A$500,$C6,'DADOS BRUTOS'!BS$3:BS$500)))</f>
        <v/>
      </c>
      <c r="ET6" s="125">
        <f>IF(OR(ET$4="",$B6=""),0,SUMIF('DADOS BRUTOS'!$A$3:$A$500,$B6,'DADOS BRUTOS'!BT$3:BT$500)+IF($C6="",0,SUMIF('DADOS BRUTOS'!$A$3:$A$500,$C6,'DADOS BRUTOS'!BT$3:BT$500)))</f>
        <v/>
      </c>
      <c r="EU6" s="125">
        <f>IF(OR(EU$4="",$B6=""),0,SUMIF('DADOS BRUTOS'!$A$3:$A$500,$B6,'DADOS BRUTOS'!BU$3:BU$500)+IF($C6="",0,SUMIF('DADOS BRUTOS'!$A$3:$A$500,$C6,'DADOS BRUTOS'!BU$3:BU$500)))</f>
        <v/>
      </c>
      <c r="EV6" s="125">
        <f>IF(OR(EV$4="",$B6=""),0,SUMIF('DADOS BRUTOS'!$A$3:$A$500,$B6,'DADOS BRUTOS'!BV$3:BV$500)+IF($C6="",0,SUMIF('DADOS BRUTOS'!$A$3:$A$500,$C6,'DADOS BRUTOS'!BV$3:BV$500)))</f>
        <v/>
      </c>
      <c r="EW6" s="125">
        <f>IF(OR(EW$4="",$B6=""),0,SUMIF('DADOS BRUTOS'!$A$3:$A$500,$B6,'DADOS BRUTOS'!BW$3:BW$500)+IF($C6="",0,SUMIF('DADOS BRUTOS'!$A$3:$A$500,$C6,'DADOS BRUTOS'!BW$3:BW$500)))</f>
        <v/>
      </c>
      <c r="EX6" s="125">
        <f>IF(OR(EX$4="",$B6=""),0,SUMIF('DADOS BRUTOS'!$A$3:$A$500,$B6,'DADOS BRUTOS'!BX$3:BX$500)+IF($C6="",0,SUMIF('DADOS BRUTOS'!$A$3:$A$500,$C6,'DADOS BRUTOS'!BX$3:BX$500)))</f>
        <v/>
      </c>
      <c r="EY6" s="125">
        <f>IF(OR(EY$4="",$B6=""),0,SUMIF('DADOS BRUTOS'!$A$3:$A$500,$B6,'DADOS BRUTOS'!BY$3:BY$500)+IF($C6="",0,SUMIF('DADOS BRUTOS'!$A$3:$A$500,$C6,'DADOS BRUTOS'!BY$3:BY$500)))</f>
        <v/>
      </c>
      <c r="EZ6" s="125">
        <f>IF(OR(EZ$4="",$B6=""),0,SUMIF('DADOS BRUTOS'!$A$3:$A$500,$B6,'DADOS BRUTOS'!BZ$3:BZ$500)+IF($C6="",0,SUMIF('DADOS BRUTOS'!$A$3:$A$500,$C6,'DADOS BRUTOS'!BZ$3:BZ$500)))</f>
        <v/>
      </c>
      <c r="FA6" s="125">
        <f>IF(OR(FA$4="",$B6=""),0,SUMIF('DADOS BRUTOS'!$A$3:$A$500,$B6,'DADOS BRUTOS'!CA$3:CA$500)+IF($C6="",0,SUMIF('DADOS BRUTOS'!$A$3:$A$500,$C6,'DADOS BRUTOS'!CA$3:CA$500)))</f>
        <v/>
      </c>
      <c r="FB6" s="125">
        <f>IF(OR(FB$4="",$B6=""),0,SUMIF('DADOS BRUTOS'!$A$3:$A$500,$B6,'DADOS BRUTOS'!CB$3:CB$500)+IF($C6="",0,SUMIF('DADOS BRUTOS'!$A$3:$A$500,$C6,'DADOS BRUTOS'!CB$3:CB$500)))</f>
        <v/>
      </c>
      <c r="FC6" s="125">
        <f>IF(OR(FC$4="",$B6=""),0,SUMIF('DADOS BRUTOS'!$A$3:$A$500,$B6,'DADOS BRUTOS'!CC$3:CC$500)+IF($C6="",0,SUMIF('DADOS BRUTOS'!$A$3:$A$500,$C6,'DADOS BRUTOS'!CC$3:CC$500)))</f>
        <v/>
      </c>
      <c r="FD6" s="125">
        <f>IF(OR(FD$4="",$B6=""),0,SUMIF('DADOS BRUTOS'!$A$3:$A$500,$B6,'DADOS BRUTOS'!CD$3:CD$500)+IF($C6="",0,SUMIF('DADOS BRUTOS'!$A$3:$A$500,$C6,'DADOS BRUTOS'!CD$3:CD$500)))</f>
        <v/>
      </c>
      <c r="FE6" s="125">
        <f>IF(OR(FE$4="",$B6=""),0,SUMIF('DADOS BRUTOS'!$A$3:$A$500,$B6,'DADOS BRUTOS'!CE$3:CE$500)+IF($C6="",0,SUMIF('DADOS BRUTOS'!$A$3:$A$500,$C6,'DADOS BRUTOS'!CE$3:CE$500)))</f>
        <v/>
      </c>
      <c r="FF6" s="125">
        <f>IF(OR(FF$4="",$B6=""),0,SUMIF('DADOS BRUTOS'!$A$3:$A$500,$B6,'DADOS BRUTOS'!CF$3:CF$500)+IF($C6="",0,SUMIF('DADOS BRUTOS'!$A$3:$A$500,$C6,'DADOS BRUTOS'!CF$3:CF$500)))</f>
        <v/>
      </c>
      <c r="FG6" s="125">
        <f>IF(OR(FG$4="",$B6=""),0,SUMIF('DADOS BRUTOS'!$A$3:$A$500,$B6,'DADOS BRUTOS'!CG$3:CG$500)+IF($C6="",0,SUMIF('DADOS BRUTOS'!$A$3:$A$500,$C6,'DADOS BRUTOS'!CG$3:CG$500)))</f>
        <v/>
      </c>
      <c r="FH6" s="125">
        <f>IF(OR(FH$4="",$B6=""),0,SUMIF('DADOS BRUTOS'!$A$3:$A$500,$B6,'DADOS BRUTOS'!CH$3:CH$500)+IF($C6="",0,SUMIF('DADOS BRUTOS'!$A$3:$A$500,$C6,'DADOS BRUTOS'!CH$3:CH$500)))</f>
        <v/>
      </c>
      <c r="FI6" s="125">
        <f>IF(OR(FI$4="",$B6=""),0,SUMIF('DADOS BRUTOS'!$A$3:$A$500,$B6,'DADOS BRUTOS'!CI$3:CI$500)+IF($C6="",0,SUMIF('DADOS BRUTOS'!$A$3:$A$500,$C6,'DADOS BRUTOS'!CI$3:CI$500)))</f>
        <v/>
      </c>
      <c r="FJ6" s="125">
        <f>IF(OR(FJ$4="",$B6=""),0,SUMIF('DADOS BRUTOS'!$A$3:$A$500,$B6,'DADOS BRUTOS'!CJ$3:CJ$500)+IF($C6="",0,SUMIF('DADOS BRUTOS'!$A$3:$A$500,$C6,'DADOS BRUTOS'!CJ$3:CJ$500)))</f>
        <v/>
      </c>
      <c r="FK6" s="125">
        <f>IF(OR(FK$4="",$B6=""),0,SUMIF('DADOS BRUTOS'!$A$3:$A$500,$B6,'DADOS BRUTOS'!CK$3:CK$500)+IF($C6="",0,SUMIF('DADOS BRUTOS'!$A$3:$A$500,$C6,'DADOS BRUTOS'!CK$3:CK$500)))</f>
        <v/>
      </c>
      <c r="FL6" s="125">
        <f>IF(OR(FL$4="",$B6=""),0,SUMIF('DADOS BRUTOS'!$A$3:$A$500,$B6,'DADOS BRUTOS'!CL$3:CL$500)+IF($C6="",0,SUMIF('DADOS BRUTOS'!$A$3:$A$500,$C6,'DADOS BRUTOS'!CL$3:CL$500)))</f>
        <v/>
      </c>
      <c r="FM6" s="125">
        <f>IF(OR(FM$4="",$B6=""),0,SUMIF('DADOS BRUTOS'!$A$3:$A$500,$B6,'DADOS BRUTOS'!CM$3:CM$500)+IF($C6="",0,SUMIF('DADOS BRUTOS'!$A$3:$A$500,$C6,'DADOS BRUTOS'!CM$3:CM$500)))</f>
        <v/>
      </c>
      <c r="FN6" s="125">
        <f>IF(OR(FN$4="",$B6=""),0,SUMIF('DADOS BRUTOS'!$A$3:$A$500,$B6,'DADOS BRUTOS'!CN$3:CN$500)+IF($C6="",0,SUMIF('DADOS BRUTOS'!$A$3:$A$500,$C6,'DADOS BRUTOS'!CN$3:CN$500)))</f>
        <v/>
      </c>
      <c r="FO6" s="125">
        <f>IF(OR(FO$4="",$B6=""),0,SUMIF('DADOS BRUTOS'!$A$3:$A$500,$B6,'DADOS BRUTOS'!CO$3:CO$500)+IF($C6="",0,SUMIF('DADOS BRUTOS'!$A$3:$A$500,$C6,'DADOS BRUTOS'!CO$3:CO$500)))</f>
        <v/>
      </c>
      <c r="FP6" s="125">
        <f>IF(OR(FP$4="",$B6=""),0,SUMIF('DADOS BRUTOS'!$A$3:$A$500,$B6,'DADOS BRUTOS'!CP$3:CP$500)+IF($C6="",0,SUMIF('DADOS BRUTOS'!$A$3:$A$500,$C6,'DADOS BRUTOS'!CP$3:CP$500)))</f>
        <v/>
      </c>
      <c r="FQ6" s="125">
        <f>IF(OR(FQ$4="",$B6=""),0,SUMIF('DADOS BRUTOS'!$A$3:$A$500,$B6,'DADOS BRUTOS'!CQ$3:CQ$500)+IF($C6="",0,SUMIF('DADOS BRUTOS'!$A$3:$A$500,$C6,'DADOS BRUTOS'!CQ$3:CQ$500)))</f>
        <v/>
      </c>
      <c r="FR6" s="125">
        <f>IF(OR(FR$4="",$B6=""),0,SUMIF('DADOS BRUTOS'!$A$3:$A$500,$B6,'DADOS BRUTOS'!CR$3:CR$500)+IF($C6="",0,SUMIF('DADOS BRUTOS'!$A$3:$A$500,$C6,'DADOS BRUTOS'!CR$3:CR$500)))</f>
        <v/>
      </c>
      <c r="FS6" s="125">
        <f>IF(OR(FS$4="",$B6=""),0,SUMIF('DADOS BRUTOS'!$A$3:$A$500,$B6,'DADOS BRUTOS'!CS$3:CS$500)+IF($C6="",0,SUMIF('DADOS BRUTOS'!$A$3:$A$500,$C6,'DADOS BRUTOS'!CS$3:CS$500)))</f>
        <v/>
      </c>
      <c r="FT6" s="125">
        <f>IF(OR(FT$4="",$B6=""),0,SUMIF('DADOS BRUTOS'!$A$3:$A$500,$B6,'DADOS BRUTOS'!CT$3:CT$500)+IF($C6="",0,SUMIF('DADOS BRUTOS'!$A$3:$A$500,$C6,'DADOS BRUTOS'!CT$3:CT$500)))</f>
        <v/>
      </c>
      <c r="FU6" s="125">
        <f>IF(OR(FU$4="",$B6=""),0,SUMIF('DADOS BRUTOS'!$A$3:$A$500,$B6,'DADOS BRUTOS'!CU$3:CU$500)+IF($C6="",0,SUMIF('DADOS BRUTOS'!$A$3:$A$500,$C6,'DADOS BRUTOS'!CU$3:CU$500)))</f>
        <v/>
      </c>
      <c r="FV6" s="125">
        <f>IF(OR(FV$4="",$B6=""),0,SUMIF('DADOS BRUTOS'!$A$3:$A$500,$B6,'DADOS BRUTOS'!CV$3:CV$500)+IF($C6="",0,SUMIF('DADOS BRUTOS'!$A$3:$A$500,$C6,'DADOS BRUTOS'!CV$3:CV$500)))</f>
        <v/>
      </c>
      <c r="FW6" s="125">
        <f>IF(OR(FW$4="",$B6=""),0,SUMIF('DADOS BRUTOS'!$A$3:$A$500,$B6,'DADOS BRUTOS'!CW$3:CW$500)+IF($C6="",0,SUMIF('DADOS BRUTOS'!$A$3:$A$500,$C6,'DADOS BRUTOS'!CW$3:CW$500)))</f>
        <v/>
      </c>
      <c r="FX6" s="125">
        <f>IF(OR(FX$4="",$B6=""),0,SUMIF('DADOS BRUTOS'!$A$3:$A$500,$B6,'DADOS BRUTOS'!CX$3:CX$500)+IF($C6="",0,SUMIF('DADOS BRUTOS'!$A$3:$A$500,$C6,'DADOS BRUTOS'!CX$3:CX$500)))</f>
        <v/>
      </c>
      <c r="FY6" s="125">
        <f>IF(OR(FY$4="",$B6=""),0,SUMIF('DADOS BRUTOS'!$A$3:$A$500,$B6,'DADOS BRUTOS'!CY$3:CY$500)+IF($C6="",0,SUMIF('DADOS BRUTOS'!$A$3:$A$500,$C6,'DADOS BRUTOS'!CY$3:CY$500)))</f>
        <v/>
      </c>
      <c r="FZ6" s="125">
        <f>IF(OR(FZ$4="",$B6=""),0,SUMIF('DADOS BRUTOS'!$A$3:$A$500,$B6,'DADOS BRUTOS'!CZ$3:CZ$500)+IF($C6="",0,SUMIF('DADOS BRUTOS'!$A$3:$A$500,$C6,'DADOS BRUTOS'!CZ$3:CZ$500)))</f>
        <v/>
      </c>
      <c r="GA6" s="125">
        <f>IF(OR(GA$4="",$B6=""),0,SUMIF('DADOS BRUTOS'!$A$3:$A$500,$B6,'DADOS BRUTOS'!DA$3:DA$500)+IF($C6="",0,SUMIF('DADOS BRUTOS'!$A$3:$A$500,$C6,'DADOS BRUTOS'!DA$3:DA$500)))</f>
        <v/>
      </c>
      <c r="GB6" s="125">
        <f>IF(OR(GB$4="",$B6=""),0,SUMIF('DADOS BRUTOS'!$A$3:$A$500,$B6,'DADOS BRUTOS'!DB$3:DB$500)+IF($C6="",0,SUMIF('DADOS BRUTOS'!$A$3:$A$500,$C6,'DADOS BRUTOS'!DB$3:DB$500)))</f>
        <v/>
      </c>
      <c r="GC6" s="125">
        <f>IF(OR(GC$4="",$B6=""),0,SUMIF('DADOS BRUTOS'!$A$3:$A$500,$B6,'DADOS BRUTOS'!DC$3:DC$500)+IF($C6="",0,SUMIF('DADOS BRUTOS'!$A$3:$A$500,$C6,'DADOS BRUTOS'!DC$3:DC$500)))</f>
        <v/>
      </c>
      <c r="GD6" s="125">
        <f>IF(OR(GD$4="",$B6=""),0,SUMIF('DADOS BRUTOS'!$A$3:$A$500,$B6,'DADOS BRUTOS'!DD$3:DD$500)+IF($C6="",0,SUMIF('DADOS BRUTOS'!$A$3:$A$500,$C6,'DADOS BRUTOS'!DD$3:DD$500)))</f>
        <v/>
      </c>
      <c r="GE6" s="125">
        <f>IF(OR(GE$4="",$B6=""),0,SUMIF('DADOS BRUTOS'!$A$3:$A$500,$B6,'DADOS BRUTOS'!DE$3:DE$500)+IF($C6="",0,SUMIF('DADOS BRUTOS'!$A$3:$A$500,$C6,'DADOS BRUTOS'!DE$3:DE$500)))</f>
        <v/>
      </c>
      <c r="GF6" s="125">
        <f>IF(OR(GF$4="",$B6=""),0,SUMIF('DADOS BRUTOS'!$A$3:$A$500,$B6,'DADOS BRUTOS'!DF$3:DF$500)+IF($C6="",0,SUMIF('DADOS BRUTOS'!$A$3:$A$500,$C6,'DADOS BRUTOS'!DF$3:DF$500)))</f>
        <v/>
      </c>
      <c r="GG6" s="125">
        <f>IF(OR(GG$4="",$B6=""),0,SUMIF('DADOS BRUTOS'!$A$3:$A$500,$B6,'DADOS BRUTOS'!DG$3:DG$500)+IF($C6="",0,SUMIF('DADOS BRUTOS'!$A$3:$A$500,$C6,'DADOS BRUTOS'!DG$3:DG$500)))</f>
        <v/>
      </c>
      <c r="GH6" s="125">
        <f>IF(OR(GH$4="",$B6=""),0,SUMIF('DADOS BRUTOS'!$A$3:$A$500,$B6,'DADOS BRUTOS'!DH$3:DH$500)+IF($C6="",0,SUMIF('DADOS BRUTOS'!$A$3:$A$500,$C6,'DADOS BRUTOS'!DH$3:DH$500)))</f>
        <v/>
      </c>
      <c r="GI6" s="125">
        <f>IF(OR(GI$4="",$B6=""),0,SUMIF('DADOS BRUTOS'!$A$3:$A$500,$B6,'DADOS BRUTOS'!DI$3:DI$500)+IF($C6="",0,SUMIF('DADOS BRUTOS'!$A$3:$A$500,$C6,'DADOS BRUTOS'!DI$3:DI$500)))</f>
        <v/>
      </c>
      <c r="GJ6" s="125">
        <f>IF(OR(GJ$4="",$B6=""),0,SUMIF('DADOS BRUTOS'!$A$3:$A$500,$B6,'DADOS BRUTOS'!DJ$3:DJ$500)+IF($C6="",0,SUMIF('DADOS BRUTOS'!$A$3:$A$500,$C6,'DADOS BRUTOS'!DJ$3:DJ$500)))</f>
        <v/>
      </c>
      <c r="GK6" s="125">
        <f>IF(OR(GK$4="",$B6=""),0,SUMIF('DADOS BRUTOS'!$A$3:$A$500,$B6,'DADOS BRUTOS'!DK$3:DK$500)+IF($C6="",0,SUMIF('DADOS BRUTOS'!$A$3:$A$500,$C6,'DADOS BRUTOS'!DK$3:DK$500)))</f>
        <v/>
      </c>
      <c r="GL6" s="125">
        <f>IF(OR(GL$4="",$B6=""),0,SUMIF('DADOS BRUTOS'!$A$3:$A$500,$B6,'DADOS BRUTOS'!DL$3:DL$500)+IF($C6="",0,SUMIF('DADOS BRUTOS'!$A$3:$A$500,$C6,'DADOS BRUTOS'!DL$3:DL$500)))</f>
        <v/>
      </c>
      <c r="GM6" s="125">
        <f>IF(OR(GM$4="",$B6=""),0,SUMIF('DADOS BRUTOS'!$A$3:$A$500,$B6,'DADOS BRUTOS'!DM$3:DM$500)+IF($C6="",0,SUMIF('DADOS BRUTOS'!$A$3:$A$500,$C6,'DADOS BRUTOS'!DM$3:DM$500)))</f>
        <v/>
      </c>
      <c r="GN6" s="125">
        <f>IF(OR(GN$4="",$B6=""),0,SUMIF('DADOS BRUTOS'!$A$3:$A$500,$B6,'DADOS BRUTOS'!DN$3:DN$500)+IF($C6="",0,SUMIF('DADOS BRUTOS'!$A$3:$A$500,$C6,'DADOS BRUTOS'!DN$3:DN$500)))</f>
        <v/>
      </c>
      <c r="GO6" s="125">
        <f>IF(OR(GO$4="",$B6=""),0,SUMIF('DADOS BRUTOS'!$A$3:$A$500,$B6,'DADOS BRUTOS'!DO$3:DO$500)+IF($C6="",0,SUMIF('DADOS BRUTOS'!$A$3:$A$500,$C6,'DADOS BRUTOS'!DO$3:DO$500)))</f>
        <v/>
      </c>
      <c r="GP6" s="125">
        <f>IF(OR(GP$4="",$B6=""),0,SUMIF('DADOS BRUTOS'!$A$3:$A$500,$B6,'DADOS BRUTOS'!DP$3:DP$500)+IF($C6="",0,SUMIF('DADOS BRUTOS'!$A$3:$A$500,$C6,'DADOS BRUTOS'!DP$3:DP$500)))</f>
        <v/>
      </c>
      <c r="GQ6" s="125">
        <f>IF(OR(GQ$4="",$B6=""),0,SUMIF('DADOS BRUTOS'!$A$3:$A$500,$B6,'DADOS BRUTOS'!DQ$3:DQ$500)+IF($C6="",0,SUMIF('DADOS BRUTOS'!$A$3:$A$500,$C6,'DADOS BRUTOS'!DQ$3:DQ$500)))</f>
        <v/>
      </c>
      <c r="GR6" s="125">
        <f>IF(OR(GR$4="",$B6=""),0,SUMIF('DADOS BRUTOS'!$A$3:$A$500,$B6,'DADOS BRUTOS'!DR$3:DR$500)+IF($C6="",0,SUMIF('DADOS BRUTOS'!$A$3:$A$500,$C6,'DADOS BRUTOS'!DR$3:DR$500)))</f>
        <v/>
      </c>
      <c r="GS6" s="125">
        <f>IF(OR(GS$4="",$B6=""),0,SUMIF('DADOS BRUTOS'!$A$3:$A$500,$B6,'DADOS BRUTOS'!DS$3:DS$500)+IF($C6="",0,SUMIF('DADOS BRUTOS'!$A$3:$A$500,$C6,'DADOS BRUTOS'!DS$3:DS$500)))</f>
        <v/>
      </c>
      <c r="GT6" s="125">
        <f>IF(OR(GT$4="",$B6=""),0,SUMIF('DADOS BRUTOS'!$A$3:$A$500,$B6,'DADOS BRUTOS'!DT$3:DT$500)+IF($C6="",0,SUMIF('DADOS BRUTOS'!$A$3:$A$500,$C6,'DADOS BRUTOS'!DT$3:DT$500)))</f>
        <v/>
      </c>
      <c r="GU6" s="125">
        <f>IF(OR(GU$4="",$B6=""),0,SUMIF('DADOS BRUTOS'!$A$3:$A$500,$B6,'DADOS BRUTOS'!DU$3:DU$500)+IF($C6="",0,SUMIF('DADOS BRUTOS'!$A$3:$A$500,$C6,'DADOS BRUTOS'!DU$3:DU$500)))</f>
        <v/>
      </c>
      <c r="GV6" s="125">
        <f>IF(OR(GV$4="",$B6=""),0,SUMIF('DADOS BRUTOS'!$A$3:$A$500,$B6,'DADOS BRUTOS'!DV$3:DV$500)+IF($C6="",0,SUMIF('DADOS BRUTOS'!$A$3:$A$500,$C6,'DADOS BRUTOS'!DV$3:DV$500)))</f>
        <v/>
      </c>
      <c r="GW6" s="125">
        <f>IF(OR(GW$4="",$B6=""),0,SUMIF('DADOS BRUTOS'!$A$3:$A$500,$B6,'DADOS BRUTOS'!DW$3:DW$500)+IF($C6="",0,SUMIF('DADOS BRUTOS'!$A$3:$A$500,$C6,'DADOS BRUTOS'!DW$3:DW$500)))</f>
        <v/>
      </c>
      <c r="GX6" s="125">
        <f>IF(OR(GX$4="",$B6=""),0,SUMIF('DADOS BRUTOS'!$A$3:$A$500,$B6,'DADOS BRUTOS'!DX$3:DX$500)+IF($C6="",0,SUMIF('DADOS BRUTOS'!$A$3:$A$500,$C6,'DADOS BRUTOS'!DX$3:DX$500)))</f>
        <v/>
      </c>
      <c r="GY6" s="125">
        <f>IF(OR(GY$4="",$B6=""),0,SUMIF('DADOS BRUTOS'!$A$3:$A$500,$B6,'DADOS BRUTOS'!DY$3:DY$500)+IF($C6="",0,SUMIF('DADOS BRUTOS'!$A$3:$A$500,$C6,'DADOS BRUTOS'!DY$3:DY$500)))</f>
        <v/>
      </c>
      <c r="GZ6" s="125">
        <f>IF(OR(GZ$4="",$B6=""),0,SUMIF('DADOS BRUTOS'!$A$3:$A$500,$B6,'DADOS BRUTOS'!DZ$3:DZ$500)+IF($C6="",0,SUMIF('DADOS BRUTOS'!$A$3:$A$500,$C6,'DADOS BRUTOS'!DZ$3:DZ$500)))</f>
        <v/>
      </c>
      <c r="HA6" s="125">
        <f>IF(OR(HA$4="",$B6=""),0,SUMIF('DADOS BRUTOS'!$A$3:$A$500,$B6,'DADOS BRUTOS'!EA$3:EA$500)+IF($C6="",0,SUMIF('DADOS BRUTOS'!$A$3:$A$500,$C6,'DADOS BRUTOS'!EA$3:EA$500)))</f>
        <v/>
      </c>
      <c r="HB6" s="125">
        <f>IF(OR(HB$4="",$B6=""),0,SUMIF('DADOS BRUTOS'!$A$3:$A$500,$B6,'DADOS BRUTOS'!EB$3:EB$500)+IF($C6="",0,SUMIF('DADOS BRUTOS'!$A$3:$A$500,$C6,'DADOS BRUTOS'!EB$3:EB$500)))</f>
        <v/>
      </c>
      <c r="HC6" s="125">
        <f>IF(OR(HC$4="",$B6=""),0,SUMIF('DADOS BRUTOS'!$A$3:$A$500,$B6,'DADOS BRUTOS'!EC$3:EC$500)+IF($C6="",0,SUMIF('DADOS BRUTOS'!$A$3:$A$500,$C6,'DADOS BRUTOS'!EC$3:EC$500)))</f>
        <v/>
      </c>
      <c r="HD6" s="125">
        <f>IF(OR(HD$4="",$B6=""),0,SUMIF('DADOS BRUTOS'!$A$3:$A$500,$B6,'DADOS BRUTOS'!ED$3:ED$500)+IF($C6="",0,SUMIF('DADOS BRUTOS'!$A$3:$A$500,$C6,'DADOS BRUTOS'!ED$3:ED$500)))</f>
        <v/>
      </c>
      <c r="HE6" s="125">
        <f>IF(OR(HE$4="",$B6=""),0,SUMIF('DADOS BRUTOS'!$A$3:$A$500,$B6,'DADOS BRUTOS'!EE$3:EE$500)+IF($C6="",0,SUMIF('DADOS BRUTOS'!$A$3:$A$500,$C6,'DADOS BRUTOS'!EE$3:EE$500)))</f>
        <v/>
      </c>
      <c r="HF6" s="125">
        <f>IF(OR(HF$4="",$B6=""),0,SUMIF('DADOS BRUTOS'!$A$3:$A$500,$B6,'DADOS BRUTOS'!EF$3:EF$500)+IF($C6="",0,SUMIF('DADOS BRUTOS'!$A$3:$A$500,$C6,'DADOS BRUTOS'!EF$3:EF$500)))</f>
        <v/>
      </c>
      <c r="HG6" s="125">
        <f>IF(OR(HG$4="",$B6=""),0,SUMIF('DADOS BRUTOS'!$A$3:$A$500,$B6,'DADOS BRUTOS'!EG$3:EG$500)+IF($C6="",0,SUMIF('DADOS BRUTOS'!$A$3:$A$500,$C6,'DADOS BRUTOS'!EG$3:EG$500)))</f>
        <v/>
      </c>
      <c r="HH6" s="125">
        <f>IF(OR(HH$4="",$B6=""),0,SUMIF('DADOS BRUTOS'!$A$3:$A$500,$B6,'DADOS BRUTOS'!EH$3:EH$500)+IF($C6="",0,SUMIF('DADOS BRUTOS'!$A$3:$A$500,$C6,'DADOS BRUTOS'!EH$3:EH$500)))</f>
        <v/>
      </c>
      <c r="HI6" s="125">
        <f>IF(OR(HI$4="",$B6=""),0,SUMIF('DADOS BRUTOS'!$A$3:$A$500,$B6,'DADOS BRUTOS'!EI$3:EI$500)+IF($C6="",0,SUMIF('DADOS BRUTOS'!$A$3:$A$500,$C6,'DADOS BRUTOS'!EI$3:EI$500)))</f>
        <v/>
      </c>
      <c r="HJ6" s="125">
        <f>IF(OR(HJ$4="",$B6=""),0,SUMIF('DADOS BRUTOS'!$A$3:$A$500,$B6,'DADOS BRUTOS'!EJ$3:EJ$500)+IF($C6="",0,SUMIF('DADOS BRUTOS'!$A$3:$A$500,$C6,'DADOS BRUTOS'!EJ$3:EJ$500)))</f>
        <v/>
      </c>
      <c r="HK6" s="125">
        <f>IF(OR(HK$4="",$B6=""),0,SUMIF('DADOS BRUTOS'!$A$3:$A$500,$B6,'DADOS BRUTOS'!EK$3:EK$500)+IF($C6="",0,SUMIF('DADOS BRUTOS'!$A$3:$A$500,$C6,'DADOS BRUTOS'!EK$3:EK$500)))</f>
        <v/>
      </c>
      <c r="HL6" s="125">
        <f>IF(OR(HL$4="",$B6=""),0,SUMIF('DADOS BRUTOS'!$A$3:$A$500,$B6,'DADOS BRUTOS'!EL$3:EL$500)+IF($C6="",0,SUMIF('DADOS BRUTOS'!$A$3:$A$500,$C6,'DADOS BRUTOS'!EL$3:EL$500)))</f>
        <v/>
      </c>
      <c r="HM6" s="125">
        <f>IF(OR(HM$4="",$B6=""),0,SUMIF('DADOS BRUTOS'!$A$3:$A$500,$B6,'DADOS BRUTOS'!EM$3:EM$500)+IF($C6="",0,SUMIF('DADOS BRUTOS'!$A$3:$A$500,$C6,'DADOS BRUTOS'!EM$3:EM$500)))</f>
        <v/>
      </c>
      <c r="HN6" s="125">
        <f>IF(OR(HN$4="",$B6=""),0,SUMIF('DADOS BRUTOS'!$A$3:$A$500,$B6,'DADOS BRUTOS'!EN$3:EN$500)+IF($C6="",0,SUMIF('DADOS BRUTOS'!$A$3:$A$500,$C6,'DADOS BRUTOS'!EN$3:EN$500)))</f>
        <v/>
      </c>
      <c r="HO6" s="125">
        <f>IF(OR(HO$4="",$B6=""),0,SUMIF('DADOS BRUTOS'!$A$3:$A$500,$B6,'DADOS BRUTOS'!EO$3:EO$500)+IF($C6="",0,SUMIF('DADOS BRUTOS'!$A$3:$A$500,$C6,'DADOS BRUTOS'!EO$3:EO$500)))</f>
        <v/>
      </c>
      <c r="HP6" s="125">
        <f>IF(OR(HP$4="",$B6=""),0,SUMIF('DADOS BRUTOS'!$A$3:$A$500,$B6,'DADOS BRUTOS'!EP$3:EP$500)+IF($C6="",0,SUMIF('DADOS BRUTOS'!$A$3:$A$500,$C6,'DADOS BRUTOS'!EP$3:EP$500)))</f>
        <v/>
      </c>
      <c r="HQ6" s="125">
        <f>IF(OR(HQ$4="",$B6=""),0,SUMIF('DADOS BRUTOS'!$A$3:$A$500,$B6,'DADOS BRUTOS'!EQ$3:EQ$500)+IF($C6="",0,SUMIF('DADOS BRUTOS'!$A$3:$A$500,$C6,'DADOS BRUTOS'!EQ$3:EQ$500)))</f>
        <v/>
      </c>
      <c r="HR6" s="125">
        <f>IF(OR(HR$4="",$B6=""),0,SUMIF('DADOS BRUTOS'!$A$3:$A$500,$B6,'DADOS BRUTOS'!ER$3:ER$500)+IF($C6="",0,SUMIF('DADOS BRUTOS'!$A$3:$A$500,$C6,'DADOS BRUTOS'!ER$3:ER$500)))</f>
        <v/>
      </c>
      <c r="HS6" s="125">
        <f>IF(OR(HS$4="",$B6=""),0,SUMIF('DADOS BRUTOS'!$A$3:$A$500,$B6,'DADOS BRUTOS'!ES$3:ES$500)+IF($C6="",0,SUMIF('DADOS BRUTOS'!$A$3:$A$500,$C6,'DADOS BRUTOS'!ES$3:ES$500)))</f>
        <v/>
      </c>
      <c r="HT6" s="125">
        <f>IF(OR(HT$4="",$B6=""),0,SUMIF('DADOS BRUTOS'!$A$3:$A$500,$B6,'DADOS BRUTOS'!ET$3:ET$500)+IF($C6="",0,SUMIF('DADOS BRUTOS'!$A$3:$A$500,$C6,'DADOS BRUTOS'!ET$3:ET$500)))</f>
        <v/>
      </c>
      <c r="HU6" s="125">
        <f>IF(OR(HU$4="",$B6=""),0,SUMIF('DADOS BRUTOS'!$A$3:$A$500,$B6,'DADOS BRUTOS'!EU$3:EU$500)+IF($C6="",0,SUMIF('DADOS BRUTOS'!$A$3:$A$500,$C6,'DADOS BRUTOS'!EU$3:EU$500)))</f>
        <v/>
      </c>
      <c r="HV6" s="125">
        <f>IF(OR(HV$4="",$B6=""),0,SUMIF('DADOS BRUTOS'!$A$3:$A$500,$B6,'DADOS BRUTOS'!EV$3:EV$500)+IF($C6="",0,SUMIF('DADOS BRUTOS'!$A$3:$A$500,$C6,'DADOS BRUTOS'!EV$3:EV$500)))</f>
        <v/>
      </c>
      <c r="HW6" s="125">
        <f>IF(OR(HW$4="",$B6=""),0,SUMIF('DADOS BRUTOS'!$A$3:$A$500,$B6,'DADOS BRUTOS'!EW$3:EW$500)+IF($C6="",0,SUMIF('DADOS BRUTOS'!$A$3:$A$500,$C6,'DADOS BRUTOS'!EW$3:EW$500)))</f>
        <v/>
      </c>
      <c r="HX6" s="125">
        <f>IF(OR(HX$4="",$B6=""),0,SUMIF('DADOS BRUTOS'!$A$3:$A$500,$B6,'DADOS BRUTOS'!EX$3:EX$500)+IF($C6="",0,SUMIF('DADOS BRUTOS'!$A$3:$A$500,$C6,'DADOS BRUTOS'!EX$3:EX$500)))</f>
        <v/>
      </c>
      <c r="HY6" s="125">
        <f>IF(OR(HY$4="",$B6=""),0,SUMIF('DADOS BRUTOS'!$A$3:$A$500,$B6,'DADOS BRUTOS'!EY$3:EY$500)+IF($C6="",0,SUMIF('DADOS BRUTOS'!$A$3:$A$500,$C6,'DADOS BRUTOS'!EY$3:EY$500)))</f>
        <v/>
      </c>
      <c r="HZ6" s="125">
        <f>IF(OR(HZ$4="",$B6=""),0,SUMIF('DADOS BRUTOS'!$A$3:$A$500,$B6,'DADOS BRUTOS'!EZ$3:EZ$500)+IF($C6="",0,SUMIF('DADOS BRUTOS'!$A$3:$A$500,$C6,'DADOS BRUTOS'!EZ$3:EZ$500)))</f>
        <v/>
      </c>
      <c r="IA6" s="125">
        <f>IF(OR(IA$4="",$B6=""),0,SUMIF('DADOS BRUTOS'!$A$3:$A$500,$B6,'DADOS BRUTOS'!FA$3:FA$500)+IF($C6="",0,SUMIF('DADOS BRUTOS'!$A$3:$A$500,$C6,'DADOS BRUTOS'!FA$3:FA$500)))</f>
        <v/>
      </c>
      <c r="IB6" s="125">
        <f>IF(OR(IB$4="",$B6=""),0,SUMIF('DADOS BRUTOS'!$A$3:$A$500,$B6,'DADOS BRUTOS'!FB$3:FB$500)+IF($C6="",0,SUMIF('DADOS BRUTOS'!$A$3:$A$500,$C6,'DADOS BRUTOS'!FB$3:FB$500)))</f>
        <v/>
      </c>
      <c r="IC6" s="125">
        <f>IF(OR(IC$4="",$B6=""),0,SUMIF('DADOS BRUTOS'!$A$3:$A$500,$B6,'DADOS BRUTOS'!FC$3:FC$500)+IF($C6="",0,SUMIF('DADOS BRUTOS'!$A$3:$A$500,$C6,'DADOS BRUTOS'!FC$3:FC$500)))</f>
        <v/>
      </c>
      <c r="ID6" s="125">
        <f>IF(OR(ID$4="",$B6=""),0,SUMIF('DADOS BRUTOS'!$A$3:$A$500,$B6,'DADOS BRUTOS'!FD$3:FD$500)+IF($C6="",0,SUMIF('DADOS BRUTOS'!$A$3:$A$500,$C6,'DADOS BRUTOS'!FD$3:FD$500)))</f>
        <v/>
      </c>
      <c r="IE6" s="125">
        <f>IF(OR(IE$4="",$B6=""),0,SUMIF('DADOS BRUTOS'!$A$3:$A$500,$B6,'DADOS BRUTOS'!FE$3:FE$500)+IF($C6="",0,SUMIF('DADOS BRUTOS'!$A$3:$A$500,$C6,'DADOS BRUTOS'!FE$3:FE$500)))</f>
        <v/>
      </c>
      <c r="IF6" s="125">
        <f>IF(OR(IF$4="",$B6=""),0,SUMIF('DADOS BRUTOS'!$A$3:$A$500,$B6,'DADOS BRUTOS'!FF$3:FF$500)+IF($C6="",0,SUMIF('DADOS BRUTOS'!$A$3:$A$500,$C6,'DADOS BRUTOS'!FF$3:FF$500)))</f>
        <v/>
      </c>
      <c r="IG6" s="125">
        <f>IF(OR(IG$4="",$B6=""),0,SUMIF('DADOS BRUTOS'!$A$3:$A$500,$B6,'DADOS BRUTOS'!FG$3:FG$500)+IF($C6="",0,SUMIF('DADOS BRUTOS'!$A$3:$A$500,$C6,'DADOS BRUTOS'!FG$3:FG$500)))</f>
        <v/>
      </c>
      <c r="IH6" s="125">
        <f>IF(OR(IH$4="",$B6=""),0,SUMIF('DADOS BRUTOS'!$A$3:$A$500,$B6,'DADOS BRUTOS'!FH$3:FH$500)+IF($C6="",0,SUMIF('DADOS BRUTOS'!$A$3:$A$500,$C6,'DADOS BRUTOS'!FH$3:FH$500)))</f>
        <v/>
      </c>
      <c r="II6" s="125">
        <f>IF(OR(II$4="",$B6=""),0,SUMIF('DADOS BRUTOS'!$A$3:$A$500,$B6,'DADOS BRUTOS'!FI$3:FI$500)+IF($C6="",0,SUMIF('DADOS BRUTOS'!$A$3:$A$500,$C6,'DADOS BRUTOS'!FI$3:FI$500)))</f>
        <v/>
      </c>
      <c r="IJ6" s="125">
        <f>IF(OR(IJ$4="",$B6=""),0,SUMIF('DADOS BRUTOS'!$A$3:$A$500,$B6,'DADOS BRUTOS'!FJ$3:FJ$500)+IF($C6="",0,SUMIF('DADOS BRUTOS'!$A$3:$A$500,$C6,'DADOS BRUTOS'!FJ$3:FJ$500)))</f>
        <v/>
      </c>
      <c r="IK6" s="125">
        <f>IF(OR(IK$4="",$B6=""),0,SUMIF('DADOS BRUTOS'!$A$3:$A$500,$B6,'DADOS BRUTOS'!FK$3:FK$500)+IF($C6="",0,SUMIF('DADOS BRUTOS'!$A$3:$A$500,$C6,'DADOS BRUTOS'!FK$3:FK$500)))</f>
        <v/>
      </c>
      <c r="IL6" s="125">
        <f>IF(OR(IL$4="",$B6=""),0,SUMIF('DADOS BRUTOS'!$A$3:$A$500,$B6,'DADOS BRUTOS'!FL$3:FL$500)+IF($C6="",0,SUMIF('DADOS BRUTOS'!$A$3:$A$500,$C6,'DADOS BRUTOS'!FL$3:FL$500)))</f>
        <v/>
      </c>
      <c r="IM6" s="125">
        <f>IF(OR(IM$4="",$B6=""),0,SUMIF('DADOS BRUTOS'!$A$3:$A$500,$B6,'DADOS BRUTOS'!FM$3:FM$500)+IF($C6="",0,SUMIF('DADOS BRUTOS'!$A$3:$A$500,$C6,'DADOS BRUTOS'!FM$3:FM$500)))</f>
        <v/>
      </c>
      <c r="IN6" s="125">
        <f>IF(OR(IN$4="",$B6=""),0,SUMIF('DADOS BRUTOS'!$A$3:$A$500,$B6,'DADOS BRUTOS'!FN$3:FN$500)+IF($C6="",0,SUMIF('DADOS BRUTOS'!$A$3:$A$500,$C6,'DADOS BRUTOS'!FN$3:FN$500)))</f>
        <v/>
      </c>
      <c r="IO6" s="125">
        <f>IF(OR(IO$4="",$B6=""),0,SUMIF('DADOS BRUTOS'!$A$3:$A$500,$B6,'DADOS BRUTOS'!FO$3:FO$500)+IF($C6="",0,SUMIF('DADOS BRUTOS'!$A$3:$A$500,$C6,'DADOS BRUTOS'!FO$3:FO$500)))</f>
        <v/>
      </c>
      <c r="IP6" s="125">
        <f>IF(OR(IP$4="",$B6=""),0,SUMIF('DADOS BRUTOS'!$A$3:$A$500,$B6,'DADOS BRUTOS'!FP$3:FP$500)+IF($C6="",0,SUMIF('DADOS BRUTOS'!$A$3:$A$500,$C6,'DADOS BRUTOS'!FP$3:FP$500)))</f>
        <v/>
      </c>
      <c r="IQ6" s="125">
        <f>IF(OR(IQ$4="",$B6=""),0,SUMIF('DADOS BRUTOS'!$A$3:$A$500,$B6,'DADOS BRUTOS'!FQ$3:FQ$500)+IF($C6="",0,SUMIF('DADOS BRUTOS'!$A$3:$A$500,$C6,'DADOS BRUTOS'!FQ$3:FQ$500)))</f>
        <v/>
      </c>
      <c r="IR6" s="125">
        <f>IF(OR(IR$4="",$B6=""),0,SUMIF('DADOS BRUTOS'!$A$3:$A$500,$B6,'DADOS BRUTOS'!FR$3:FR$500)+IF($C6="",0,SUMIF('DADOS BRUTOS'!$A$3:$A$500,$C6,'DADOS BRUTOS'!FR$3:FR$500)))</f>
        <v/>
      </c>
      <c r="IS6" s="125">
        <f>IF(OR(IS$4="",$B6=""),0,SUMIF('DADOS BRUTOS'!$A$3:$A$500,$B6,'DADOS BRUTOS'!FS$3:FS$500)+IF($C6="",0,SUMIF('DADOS BRUTOS'!$A$3:$A$500,$C6,'DADOS BRUTOS'!FS$3:FS$500)))</f>
        <v/>
      </c>
      <c r="IT6" s="125">
        <f>IF(OR(IT$4="",$B6=""),0,SUMIF('DADOS BRUTOS'!$A$3:$A$500,$B6,'DADOS BRUTOS'!FT$3:FT$500)+IF($C6="",0,SUMIF('DADOS BRUTOS'!$A$3:$A$500,$C6,'DADOS BRUTOS'!FT$3:FT$500)))</f>
        <v/>
      </c>
      <c r="IU6" s="125">
        <f>IF(OR(IU$4="",$B6=""),0,SUMIF('DADOS BRUTOS'!$A$3:$A$500,$B6,'DADOS BRUTOS'!FU$3:FU$500)+IF($C6="",0,SUMIF('DADOS BRUTOS'!$A$3:$A$500,$C6,'DADOS BRUTOS'!FU$3:FU$500)))</f>
        <v/>
      </c>
      <c r="IV6" s="125">
        <f>IF(OR(IV$4="",$B6=""),0,SUMIF('DADOS BRUTOS'!$A$3:$A$500,$B6,'DADOS BRUTOS'!FV$3:FV$500)+IF($C6="",0,SUMIF('DADOS BRUTOS'!$A$3:$A$500,$C6,'DADOS BRUTOS'!FV$3:FV$500)))</f>
        <v/>
      </c>
      <c r="IW6" s="125">
        <f>IF(OR(IW$4="",$B6=""),0,SUMIF('DADOS BRUTOS'!$A$3:$A$500,$B6,'DADOS BRUTOS'!FW$3:FW$500)+IF($C6="",0,SUMIF('DADOS BRUTOS'!$A$3:$A$500,$C6,'DADOS BRUTOS'!FW$3:FW$500)))</f>
        <v/>
      </c>
      <c r="IX6" s="125">
        <f>IF(OR(IX$4="",$B6=""),0,SUMIF('DADOS BRUTOS'!$A$3:$A$500,$B6,'DADOS BRUTOS'!FX$3:FX$500)+IF($C6="",0,SUMIF('DADOS BRUTOS'!$A$3:$A$500,$C6,'DADOS BRUTOS'!FX$3:FX$500)))</f>
        <v/>
      </c>
      <c r="IY6" s="125">
        <f>IF(OR(IY$4="",$B6=""),0,SUMIF('DADOS BRUTOS'!$A$3:$A$500,$B6,'DADOS BRUTOS'!FY$3:FY$500)+IF($C6="",0,SUMIF('DADOS BRUTOS'!$A$3:$A$500,$C6,'DADOS BRUTOS'!FY$3:FY$500)))</f>
        <v/>
      </c>
      <c r="IZ6" s="125">
        <f>IF(OR(IZ$4="",$B6=""),0,SUMIF('DADOS BRUTOS'!$A$3:$A$500,$B6,'DADOS BRUTOS'!FZ$3:FZ$500)+IF($C6="",0,SUMIF('DADOS BRUTOS'!$A$3:$A$500,$C6,'DADOS BRUTOS'!FZ$3:FZ$500)))</f>
        <v/>
      </c>
      <c r="JA6" s="125">
        <f>IF(OR(JA$4="",$B6=""),0,SUMIF('DADOS BRUTOS'!$A$3:$A$500,$B6,'DADOS BRUTOS'!GA$3:GA$500)+IF($C6="",0,SUMIF('DADOS BRUTOS'!$A$3:$A$500,$C6,'DADOS BRUTOS'!GA$3:GA$500)))</f>
        <v/>
      </c>
      <c r="JB6" s="125">
        <f>IF(OR(JB$4="",$B6=""),0,SUMIF('DADOS BRUTOS'!$A$3:$A$500,$B6,'DADOS BRUTOS'!GB$3:GB$500)+IF($C6="",0,SUMIF('DADOS BRUTOS'!$A$3:$A$500,$C6,'DADOS BRUTOS'!GB$3:GB$500)))</f>
        <v/>
      </c>
      <c r="JC6" s="125">
        <f>IF(OR(JC$4="",$B6=""),0,SUMIF('DADOS BRUTOS'!$A$3:$A$500,$B6,'DADOS BRUTOS'!GC$3:GC$500)+IF($C6="",0,SUMIF('DADOS BRUTOS'!$A$3:$A$500,$C6,'DADOS BRUTOS'!GC$3:GC$500)))</f>
        <v/>
      </c>
      <c r="JD6" s="125">
        <f>IF(OR(JD$4="",$B6=""),0,SUMIF('DADOS BRUTOS'!$A$3:$A$500,$B6,'DADOS BRUTOS'!GD$3:GD$500)+IF($C6="",0,SUMIF('DADOS BRUTOS'!$A$3:$A$500,$C6,'DADOS BRUTOS'!GD$3:GD$500)))</f>
        <v/>
      </c>
      <c r="JE6" s="125">
        <f>IF(OR(JE$4="",$B6=""),0,SUMIF('DADOS BRUTOS'!$A$3:$A$500,$B6,'DADOS BRUTOS'!GE$3:GE$500)+IF($C6="",0,SUMIF('DADOS BRUTOS'!$A$3:$A$500,$C6,'DADOS BRUTOS'!GE$3:GE$500)))</f>
        <v/>
      </c>
      <c r="JF6" s="125">
        <f>IF(OR(JF$4="",$B6=""),0,SUMIF('DADOS BRUTOS'!$A$3:$A$500,$B6,'DADOS BRUTOS'!GF$3:GF$500)+IF($C6="",0,SUMIF('DADOS BRUTOS'!$A$3:$A$500,$C6,'DADOS BRUTOS'!GF$3:GF$500)))</f>
        <v/>
      </c>
      <c r="JG6" s="125">
        <f>IF(OR(JG$4="",$B6=""),0,SUMIF('DADOS BRUTOS'!$A$3:$A$500,$B6,'DADOS BRUTOS'!GG$3:GG$500)+IF($C6="",0,SUMIF('DADOS BRUTOS'!$A$3:$A$500,$C6,'DADOS BRUTOS'!GG$3:GG$500)))</f>
        <v/>
      </c>
      <c r="JH6" s="125">
        <f>IF(OR(JH$4="",$B6=""),0,SUMIF('DADOS BRUTOS'!$A$3:$A$500,$B6,'DADOS BRUTOS'!GH$3:GH$500)+IF($C6="",0,SUMIF('DADOS BRUTOS'!$A$3:$A$500,$C6,'DADOS BRUTOS'!GH$3:GH$500)))</f>
        <v/>
      </c>
      <c r="JI6" s="125">
        <f>IF(OR(JI$4="",$B6=""),0,SUMIF('DADOS BRUTOS'!$A$3:$A$500,$B6,'DADOS BRUTOS'!GI$3:GI$500)+IF($C6="",0,SUMIF('DADOS BRUTOS'!$A$3:$A$500,$C6,'DADOS BRUTOS'!GI$3:GI$500)))</f>
        <v/>
      </c>
      <c r="JJ6" s="125">
        <f>IF(OR(JJ$4="",$B6=""),0,SUMIF('DADOS BRUTOS'!$A$3:$A$500,$B6,'DADOS BRUTOS'!GJ$3:GJ$500)+IF($C6="",0,SUMIF('DADOS BRUTOS'!$A$3:$A$500,$C6,'DADOS BRUTOS'!GJ$3:GJ$500)))</f>
        <v/>
      </c>
      <c r="JK6" s="125">
        <f>IF(OR(JK$4="",$B6=""),0,SUMIF('DADOS BRUTOS'!$A$3:$A$500,$B6,'DADOS BRUTOS'!GK$3:GK$500)+IF($C6="",0,SUMIF('DADOS BRUTOS'!$A$3:$A$500,$C6,'DADOS BRUTOS'!GK$3:GK$500)))</f>
        <v/>
      </c>
      <c r="JL6" s="125">
        <f>IF(OR(JL$4="",$B6=""),0,SUMIF('DADOS BRUTOS'!$A$3:$A$500,$B6,'DADOS BRUTOS'!GL$3:GL$500)+IF($C6="",0,SUMIF('DADOS BRUTOS'!$A$3:$A$500,$C6,'DADOS BRUTOS'!GL$3:GL$500)))</f>
        <v/>
      </c>
      <c r="JM6" s="125">
        <f>IF(OR(JM$4="",$B6=""),0,SUMIF('DADOS BRUTOS'!$A$3:$A$500,$B6,'DADOS BRUTOS'!GM$3:GM$500)+IF($C6="",0,SUMIF('DADOS BRUTOS'!$A$3:$A$500,$C6,'DADOS BRUTOS'!GM$3:GM$500)))</f>
        <v/>
      </c>
      <c r="JN6" s="125">
        <f>IF(OR(JN$4="",$B6=""),0,SUMIF('DADOS BRUTOS'!$A$3:$A$500,$B6,'DADOS BRUTOS'!GN$3:GN$500)+IF($C6="",0,SUMIF('DADOS BRUTOS'!$A$3:$A$500,$C6,'DADOS BRUTOS'!GN$3:GN$500)))</f>
        <v/>
      </c>
      <c r="JO6" s="125">
        <f>IF(OR(JO$4="",$B6=""),0,SUMIF('DADOS BRUTOS'!$A$3:$A$500,$B6,'DADOS BRUTOS'!GO$3:GO$500)+IF($C6="",0,SUMIF('DADOS BRUTOS'!$A$3:$A$500,$C6,'DADOS BRUTOS'!GO$3:GO$500)))</f>
        <v/>
      </c>
      <c r="JP6" s="125">
        <f>IF(OR(JP$4="",$B6=""),0,SUMIF('DADOS BRUTOS'!$A$3:$A$500,$B6,'DADOS BRUTOS'!GP$3:GP$500)+IF($C6="",0,SUMIF('DADOS BRUTOS'!$A$3:$A$500,$C6,'DADOS BRUTOS'!GP$3:GP$500)))</f>
        <v/>
      </c>
      <c r="JQ6" s="125">
        <f>IF(OR(JQ$4="",$B6=""),0,SUMIF('DADOS BRUTOS'!$A$3:$A$500,$B6,'DADOS BRUTOS'!GQ$3:GQ$500)+IF($C6="",0,SUMIF('DADOS BRUTOS'!$A$3:$A$500,$C6,'DADOS BRUTOS'!GQ$3:GQ$500)))</f>
        <v/>
      </c>
      <c r="JR6" s="125">
        <f>IF(OR(JR$4="",$B6=""),0,SUMIF('DADOS BRUTOS'!$A$3:$A$500,$B6,'DADOS BRUTOS'!GR$3:GR$500)+IF($C6="",0,SUMIF('DADOS BRUTOS'!$A$3:$A$500,$C6,'DADOS BRUTOS'!GR$3:GR$500)))</f>
        <v/>
      </c>
      <c r="JS6" s="125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25">
        <f>IF(OR(CB$4="",$B7=""),0,SUMIF('DADOS BRUTOS'!$A$3:$A$500,$B7,'DADOS BRUTOS'!B$3:B$500)+IF($C7="",0,SUMIF('DADOS BRUTOS'!$A$3:$A$500,$C7,'DADOS BRUTOS'!B$3:B$500)))</f>
        <v/>
      </c>
      <c r="CC7" s="125">
        <f>IF(OR(CC$4="",$B7=""),0,SUMIF('DADOS BRUTOS'!$A$3:$A$500,$B7,'DADOS BRUTOS'!C$3:C$500)+IF($C7="",0,SUMIF('DADOS BRUTOS'!$A$3:$A$500,$C7,'DADOS BRUTOS'!C$3:C$500)))</f>
        <v/>
      </c>
      <c r="CD7" s="125">
        <f>IF(OR(CD$4="",$B7=""),0,SUMIF('DADOS BRUTOS'!$A$3:$A$500,$B7,'DADOS BRUTOS'!D$3:D$500)+IF($C7="",0,SUMIF('DADOS BRUTOS'!$A$3:$A$500,$C7,'DADOS BRUTOS'!D$3:D$500)))</f>
        <v/>
      </c>
      <c r="CE7" s="125">
        <f>IF(OR(CE$4="",$B7=""),0,SUMIF('DADOS BRUTOS'!$A$3:$A$500,$B7,'DADOS BRUTOS'!E$3:E$500)+IF($C7="",0,SUMIF('DADOS BRUTOS'!$A$3:$A$500,$C7,'DADOS BRUTOS'!E$3:E$500)))</f>
        <v/>
      </c>
      <c r="CF7" s="125">
        <f>IF(OR(CF$4="",$B7=""),0,SUMIF('DADOS BRUTOS'!$A$3:$A$500,$B7,'DADOS BRUTOS'!F$3:F$500)+IF($C7="",0,SUMIF('DADOS BRUTOS'!$A$3:$A$500,$C7,'DADOS BRUTOS'!F$3:F$500)))</f>
        <v/>
      </c>
      <c r="CG7" s="125">
        <f>IF(OR(CG$4="",$B7=""),0,SUMIF('DADOS BRUTOS'!$A$3:$A$500,$B7,'DADOS BRUTOS'!G$3:G$500)+IF($C7="",0,SUMIF('DADOS BRUTOS'!$A$3:$A$500,$C7,'DADOS BRUTOS'!G$3:G$500)))</f>
        <v/>
      </c>
      <c r="CH7" s="125">
        <f>IF(OR(CH$4="",$B7=""),0,SUMIF('DADOS BRUTOS'!$A$3:$A$500,$B7,'DADOS BRUTOS'!H$3:H$500)+IF($C7="",0,SUMIF('DADOS BRUTOS'!$A$3:$A$500,$C7,'DADOS BRUTOS'!H$3:H$500)))</f>
        <v/>
      </c>
      <c r="CI7" s="125">
        <f>IF(OR(CI$4="",$B7=""),0,SUMIF('DADOS BRUTOS'!$A$3:$A$500,$B7,'DADOS BRUTOS'!I$3:I$500)+IF($C7="",0,SUMIF('DADOS BRUTOS'!$A$3:$A$500,$C7,'DADOS BRUTOS'!I$3:I$500)))</f>
        <v/>
      </c>
      <c r="CJ7" s="125">
        <f>IF(OR(CJ$4="",$B7=""),0,SUMIF('DADOS BRUTOS'!$A$3:$A$500,$B7,'DADOS BRUTOS'!J$3:J$500)+IF($C7="",0,SUMIF('DADOS BRUTOS'!$A$3:$A$500,$C7,'DADOS BRUTOS'!J$3:J$500)))</f>
        <v/>
      </c>
      <c r="CK7" s="125">
        <f>IF(OR(CK$4="",$B7=""),0,SUMIF('DADOS BRUTOS'!$A$3:$A$500,$B7,'DADOS BRUTOS'!K$3:K$500)+IF($C7="",0,SUMIF('DADOS BRUTOS'!$A$3:$A$500,$C7,'DADOS BRUTOS'!K$3:K$500)))</f>
        <v/>
      </c>
      <c r="CL7" s="125">
        <f>IF(OR(CL$4="",$B7=""),0,SUMIF('DADOS BRUTOS'!$A$3:$A$500,$B7,'DADOS BRUTOS'!L$3:L$500)+IF($C7="",0,SUMIF('DADOS BRUTOS'!$A$3:$A$500,$C7,'DADOS BRUTOS'!L$3:L$500)))</f>
        <v/>
      </c>
      <c r="CM7" s="125">
        <f>IF(OR(CM$4="",$B7=""),0,SUMIF('DADOS BRUTOS'!$A$3:$A$500,$B7,'DADOS BRUTOS'!M$3:M$500)+IF($C7="",0,SUMIF('DADOS BRUTOS'!$A$3:$A$500,$C7,'DADOS BRUTOS'!M$3:M$500)))</f>
        <v/>
      </c>
      <c r="CN7" s="125">
        <f>IF(OR(CN$4="",$B7=""),0,SUMIF('DADOS BRUTOS'!$A$3:$A$500,$B7,'DADOS BRUTOS'!N$3:N$500)+IF($C7="",0,SUMIF('DADOS BRUTOS'!$A$3:$A$500,$C7,'DADOS BRUTOS'!N$3:N$500)))</f>
        <v/>
      </c>
      <c r="CO7" s="125">
        <f>IF(OR(CO$4="",$B7=""),0,SUMIF('DADOS BRUTOS'!$A$3:$A$500,$B7,'DADOS BRUTOS'!O$3:O$500)+IF($C7="",0,SUMIF('DADOS BRUTOS'!$A$3:$A$500,$C7,'DADOS BRUTOS'!O$3:O$500)))</f>
        <v/>
      </c>
      <c r="CP7" s="125">
        <f>IF(OR(CP$4="",$B7=""),0,SUMIF('DADOS BRUTOS'!$A$3:$A$500,$B7,'DADOS BRUTOS'!P$3:P$500)+IF($C7="",0,SUMIF('DADOS BRUTOS'!$A$3:$A$500,$C7,'DADOS BRUTOS'!P$3:P$500)))</f>
        <v/>
      </c>
      <c r="CQ7" s="125">
        <f>IF(OR(CQ$4="",$B7=""),0,SUMIF('DADOS BRUTOS'!$A$3:$A$500,$B7,'DADOS BRUTOS'!Q$3:Q$500)+IF($C7="",0,SUMIF('DADOS BRUTOS'!$A$3:$A$500,$C7,'DADOS BRUTOS'!Q$3:Q$500)))</f>
        <v/>
      </c>
      <c r="CR7" s="125">
        <f>IF(OR(CR$4="",$B7=""),0,SUMIF('DADOS BRUTOS'!$A$3:$A$500,$B7,'DADOS BRUTOS'!R$3:R$500)+IF($C7="",0,SUMIF('DADOS BRUTOS'!$A$3:$A$500,$C7,'DADOS BRUTOS'!R$3:R$500)))</f>
        <v/>
      </c>
      <c r="CS7" s="125">
        <f>IF(OR(CS$4="",$B7=""),0,SUMIF('DADOS BRUTOS'!$A$3:$A$500,$B7,'DADOS BRUTOS'!S$3:S$500)+IF($C7="",0,SUMIF('DADOS BRUTOS'!$A$3:$A$500,$C7,'DADOS BRUTOS'!S$3:S$500)))</f>
        <v/>
      </c>
      <c r="CT7" s="125">
        <f>IF(OR(CT$4="",$B7=""),0,SUMIF('DADOS BRUTOS'!$A$3:$A$500,$B7,'DADOS BRUTOS'!T$3:T$500)+IF($C7="",0,SUMIF('DADOS BRUTOS'!$A$3:$A$500,$C7,'DADOS BRUTOS'!T$3:T$500)))</f>
        <v/>
      </c>
      <c r="CU7" s="125">
        <f>IF(OR(CU$4="",$B7=""),0,SUMIF('DADOS BRUTOS'!$A$3:$A$500,$B7,'DADOS BRUTOS'!U$3:U$500)+IF($C7="",0,SUMIF('DADOS BRUTOS'!$A$3:$A$500,$C7,'DADOS BRUTOS'!U$3:U$500)))</f>
        <v/>
      </c>
      <c r="CV7" s="125">
        <f>IF(OR(CV$4="",$B7=""),0,SUMIF('DADOS BRUTOS'!$A$3:$A$500,$B7,'DADOS BRUTOS'!V$3:V$500)+IF($C7="",0,SUMIF('DADOS BRUTOS'!$A$3:$A$500,$C7,'DADOS BRUTOS'!V$3:V$500)))</f>
        <v/>
      </c>
      <c r="CW7" s="125">
        <f>IF(OR(CW$4="",$B7=""),0,SUMIF('DADOS BRUTOS'!$A$3:$A$500,$B7,'DADOS BRUTOS'!W$3:W$500)+IF($C7="",0,SUMIF('DADOS BRUTOS'!$A$3:$A$500,$C7,'DADOS BRUTOS'!W$3:W$500)))</f>
        <v/>
      </c>
      <c r="CX7" s="125">
        <f>IF(OR(CX$4="",$B7=""),0,SUMIF('DADOS BRUTOS'!$A$3:$A$500,$B7,'DADOS BRUTOS'!X$3:X$500)+IF($C7="",0,SUMIF('DADOS BRUTOS'!$A$3:$A$500,$C7,'DADOS BRUTOS'!X$3:X$500)))</f>
        <v/>
      </c>
      <c r="CY7" s="125">
        <f>IF(OR(CY$4="",$B7=""),0,SUMIF('DADOS BRUTOS'!$A$3:$A$500,$B7,'DADOS BRUTOS'!Y$3:Y$500)+IF($C7="",0,SUMIF('DADOS BRUTOS'!$A$3:$A$500,$C7,'DADOS BRUTOS'!Y$3:Y$500)))</f>
        <v/>
      </c>
      <c r="CZ7" s="125">
        <f>IF(OR(CZ$4="",$B7=""),0,SUMIF('DADOS BRUTOS'!$A$3:$A$500,$B7,'DADOS BRUTOS'!Z$3:Z$500)+IF($C7="",0,SUMIF('DADOS BRUTOS'!$A$3:$A$500,$C7,'DADOS BRUTOS'!Z$3:Z$500)))</f>
        <v/>
      </c>
      <c r="DA7" s="125">
        <f>IF(OR(DA$4="",$B7=""),0,SUMIF('DADOS BRUTOS'!$A$3:$A$500,$B7,'DADOS BRUTOS'!AA$3:AA$500)+IF($C7="",0,SUMIF('DADOS BRUTOS'!$A$3:$A$500,$C7,'DADOS BRUTOS'!AA$3:AA$500)))</f>
        <v/>
      </c>
      <c r="DB7" s="125">
        <f>IF(OR(DB$4="",$B7=""),0,SUMIF('DADOS BRUTOS'!$A$3:$A$500,$B7,'DADOS BRUTOS'!AB$3:AB$500)+IF($C7="",0,SUMIF('DADOS BRUTOS'!$A$3:$A$500,$C7,'DADOS BRUTOS'!AB$3:AB$500)))</f>
        <v/>
      </c>
      <c r="DC7" s="125">
        <f>IF(OR(DC$4="",$B7=""),0,SUMIF('DADOS BRUTOS'!$A$3:$A$500,$B7,'DADOS BRUTOS'!AC$3:AC$500)+IF($C7="",0,SUMIF('DADOS BRUTOS'!$A$3:$A$500,$C7,'DADOS BRUTOS'!AC$3:AC$500)))</f>
        <v/>
      </c>
      <c r="DD7" s="125">
        <f>IF(OR(DD$4="",$B7=""),0,SUMIF('DADOS BRUTOS'!$A$3:$A$500,$B7,'DADOS BRUTOS'!AD$3:AD$500)+IF($C7="",0,SUMIF('DADOS BRUTOS'!$A$3:$A$500,$C7,'DADOS BRUTOS'!AD$3:AD$500)))</f>
        <v/>
      </c>
      <c r="DE7" s="125">
        <f>IF(OR(DE$4="",$B7=""),0,SUMIF('DADOS BRUTOS'!$A$3:$A$500,$B7,'DADOS BRUTOS'!AE$3:AE$500)+IF($C7="",0,SUMIF('DADOS BRUTOS'!$A$3:$A$500,$C7,'DADOS BRUTOS'!AE$3:AE$500)))</f>
        <v/>
      </c>
      <c r="DF7" s="125">
        <f>IF(OR(DF$4="",$B7=""),0,SUMIF('DADOS BRUTOS'!$A$3:$A$500,$B7,'DADOS BRUTOS'!AF$3:AF$500)+IF($C7="",0,SUMIF('DADOS BRUTOS'!$A$3:$A$500,$C7,'DADOS BRUTOS'!AF$3:AF$500)))</f>
        <v/>
      </c>
      <c r="DG7" s="125">
        <f>IF(OR(DG$4="",$B7=""),0,SUMIF('DADOS BRUTOS'!$A$3:$A$500,$B7,'DADOS BRUTOS'!AG$3:AG$500)+IF($C7="",0,SUMIF('DADOS BRUTOS'!$A$3:$A$500,$C7,'DADOS BRUTOS'!AG$3:AG$500)))</f>
        <v/>
      </c>
      <c r="DH7" s="125">
        <f>IF(OR(DH$4="",$B7=""),0,SUMIF('DADOS BRUTOS'!$A$3:$A$500,$B7,'DADOS BRUTOS'!AH$3:AH$500)+IF($C7="",0,SUMIF('DADOS BRUTOS'!$A$3:$A$500,$C7,'DADOS BRUTOS'!AH$3:AH$500)))</f>
        <v/>
      </c>
      <c r="DI7" s="125">
        <f>IF(OR(DI$4="",$B7=""),0,SUMIF('DADOS BRUTOS'!$A$3:$A$500,$B7,'DADOS BRUTOS'!AI$3:AI$500)+IF($C7="",0,SUMIF('DADOS BRUTOS'!$A$3:$A$500,$C7,'DADOS BRUTOS'!AI$3:AI$500)))</f>
        <v/>
      </c>
      <c r="DJ7" s="125">
        <f>IF(OR(DJ$4="",$B7=""),0,SUMIF('DADOS BRUTOS'!$A$3:$A$500,$B7,'DADOS BRUTOS'!AJ$3:AJ$500)+IF($C7="",0,SUMIF('DADOS BRUTOS'!$A$3:$A$500,$C7,'DADOS BRUTOS'!AJ$3:AJ$500)))</f>
        <v/>
      </c>
      <c r="DK7" s="125">
        <f>IF(OR(DK$4="",$B7=""),0,SUMIF('DADOS BRUTOS'!$A$3:$A$500,$B7,'DADOS BRUTOS'!AK$3:AK$500)+IF($C7="",0,SUMIF('DADOS BRUTOS'!$A$3:$A$500,$C7,'DADOS BRUTOS'!AK$3:AK$500)))</f>
        <v/>
      </c>
      <c r="DL7" s="125">
        <f>IF(OR(DL$4="",$B7=""),0,SUMIF('DADOS BRUTOS'!$A$3:$A$500,$B7,'DADOS BRUTOS'!AL$3:AL$500)+IF($C7="",0,SUMIF('DADOS BRUTOS'!$A$3:$A$500,$C7,'DADOS BRUTOS'!AL$3:AL$500)))</f>
        <v/>
      </c>
      <c r="DM7" s="125">
        <f>IF(OR(DM$4="",$B7=""),0,SUMIF('DADOS BRUTOS'!$A$3:$A$500,$B7,'DADOS BRUTOS'!AM$3:AM$500)+IF($C7="",0,SUMIF('DADOS BRUTOS'!$A$3:$A$500,$C7,'DADOS BRUTOS'!AM$3:AM$500)))</f>
        <v/>
      </c>
      <c r="DN7" s="125">
        <f>IF(OR(DN$4="",$B7=""),0,SUMIF('DADOS BRUTOS'!$A$3:$A$500,$B7,'DADOS BRUTOS'!AN$3:AN$500)+IF($C7="",0,SUMIF('DADOS BRUTOS'!$A$3:$A$500,$C7,'DADOS BRUTOS'!AN$3:AN$500)))</f>
        <v/>
      </c>
      <c r="DO7" s="125">
        <f>IF(OR(DO$4="",$B7=""),0,SUMIF('DADOS BRUTOS'!$A$3:$A$500,$B7,'DADOS BRUTOS'!AO$3:AO$500)+IF($C7="",0,SUMIF('DADOS BRUTOS'!$A$3:$A$500,$C7,'DADOS BRUTOS'!AO$3:AO$500)))</f>
        <v/>
      </c>
      <c r="DP7" s="125">
        <f>IF(OR(DP$4="",$B7=""),0,SUMIF('DADOS BRUTOS'!$A$3:$A$500,$B7,'DADOS BRUTOS'!AP$3:AP$500)+IF($C7="",0,SUMIF('DADOS BRUTOS'!$A$3:$A$500,$C7,'DADOS BRUTOS'!AP$3:AP$500)))</f>
        <v/>
      </c>
      <c r="DQ7" s="125">
        <f>IF(OR(DQ$4="",$B7=""),0,SUMIF('DADOS BRUTOS'!$A$3:$A$500,$B7,'DADOS BRUTOS'!AQ$3:AQ$500)+IF($C7="",0,SUMIF('DADOS BRUTOS'!$A$3:$A$500,$C7,'DADOS BRUTOS'!AQ$3:AQ$500)))</f>
        <v/>
      </c>
      <c r="DR7" s="125">
        <f>IF(OR(DR$4="",$B7=""),0,SUMIF('DADOS BRUTOS'!$A$3:$A$500,$B7,'DADOS BRUTOS'!AR$3:AR$500)+IF($C7="",0,SUMIF('DADOS BRUTOS'!$A$3:$A$500,$C7,'DADOS BRUTOS'!AR$3:AR$500)))</f>
        <v/>
      </c>
      <c r="DS7" s="125">
        <f>IF(OR(DS$4="",$B7=""),0,SUMIF('DADOS BRUTOS'!$A$3:$A$500,$B7,'DADOS BRUTOS'!AS$3:AS$500)+IF($C7="",0,SUMIF('DADOS BRUTOS'!$A$3:$A$500,$C7,'DADOS BRUTOS'!AS$3:AS$500)))</f>
        <v/>
      </c>
      <c r="DT7" s="125">
        <f>IF(OR(DT$4="",$B7=""),0,SUMIF('DADOS BRUTOS'!$A$3:$A$500,$B7,'DADOS BRUTOS'!AT$3:AT$500)+IF($C7="",0,SUMIF('DADOS BRUTOS'!$A$3:$A$500,$C7,'DADOS BRUTOS'!AT$3:AT$500)))</f>
        <v/>
      </c>
      <c r="DU7" s="125">
        <f>IF(OR(DU$4="",$B7=""),0,SUMIF('DADOS BRUTOS'!$A$3:$A$500,$B7,'DADOS BRUTOS'!AU$3:AU$500)+IF($C7="",0,SUMIF('DADOS BRUTOS'!$A$3:$A$500,$C7,'DADOS BRUTOS'!AU$3:AU$500)))</f>
        <v/>
      </c>
      <c r="DV7" s="125">
        <f>IF(OR(DV$4="",$B7=""),0,SUMIF('DADOS BRUTOS'!$A$3:$A$500,$B7,'DADOS BRUTOS'!AV$3:AV$500)+IF($C7="",0,SUMIF('DADOS BRUTOS'!$A$3:$A$500,$C7,'DADOS BRUTOS'!AV$3:AV$500)))</f>
        <v/>
      </c>
      <c r="DW7" s="125">
        <f>IF(OR(DW$4="",$B7=""),0,SUMIF('DADOS BRUTOS'!$A$3:$A$500,$B7,'DADOS BRUTOS'!AW$3:AW$500)+IF($C7="",0,SUMIF('DADOS BRUTOS'!$A$3:$A$500,$C7,'DADOS BRUTOS'!AW$3:AW$500)))</f>
        <v/>
      </c>
      <c r="DX7" s="125">
        <f>IF(OR(DX$4="",$B7=""),0,SUMIF('DADOS BRUTOS'!$A$3:$A$500,$B7,'DADOS BRUTOS'!AX$3:AX$500)+IF($C7="",0,SUMIF('DADOS BRUTOS'!$A$3:$A$500,$C7,'DADOS BRUTOS'!AX$3:AX$500)))</f>
        <v/>
      </c>
      <c r="DY7" s="125">
        <f>IF(OR(DY$4="",$B7=""),0,SUMIF('DADOS BRUTOS'!$A$3:$A$500,$B7,'DADOS BRUTOS'!AY$3:AY$500)+IF($C7="",0,SUMIF('DADOS BRUTOS'!$A$3:$A$500,$C7,'DADOS BRUTOS'!AY$3:AY$500)))</f>
        <v/>
      </c>
      <c r="DZ7" s="125">
        <f>IF(OR(DZ$4="",$B7=""),0,SUMIF('DADOS BRUTOS'!$A$3:$A$500,$B7,'DADOS BRUTOS'!AZ$3:AZ$500)+IF($C7="",0,SUMIF('DADOS BRUTOS'!$A$3:$A$500,$C7,'DADOS BRUTOS'!AZ$3:AZ$500)))</f>
        <v/>
      </c>
      <c r="EA7" s="125">
        <f>IF(OR(EA$4="",$B7=""),0,SUMIF('DADOS BRUTOS'!$A$3:$A$500,$B7,'DADOS BRUTOS'!BA$3:BA$500)+IF($C7="",0,SUMIF('DADOS BRUTOS'!$A$3:$A$500,$C7,'DADOS BRUTOS'!BA$3:BA$500)))</f>
        <v/>
      </c>
      <c r="EB7" s="125">
        <f>IF(OR(EB$4="",$B7=""),0,SUMIF('DADOS BRUTOS'!$A$3:$A$500,$B7,'DADOS BRUTOS'!BB$3:BB$500)+IF($C7="",0,SUMIF('DADOS BRUTOS'!$A$3:$A$500,$C7,'DADOS BRUTOS'!BB$3:BB$500)))</f>
        <v/>
      </c>
      <c r="EC7" s="125">
        <f>IF(OR(EC$4="",$B7=""),0,SUMIF('DADOS BRUTOS'!$A$3:$A$500,$B7,'DADOS BRUTOS'!BC$3:BC$500)+IF($C7="",0,SUMIF('DADOS BRUTOS'!$A$3:$A$500,$C7,'DADOS BRUTOS'!BC$3:BC$500)))</f>
        <v/>
      </c>
      <c r="ED7" s="125">
        <f>IF(OR(ED$4="",$B7=""),0,SUMIF('DADOS BRUTOS'!$A$3:$A$500,$B7,'DADOS BRUTOS'!BD$3:BD$500)+IF($C7="",0,SUMIF('DADOS BRUTOS'!$A$3:$A$500,$C7,'DADOS BRUTOS'!BD$3:BD$500)))</f>
        <v/>
      </c>
      <c r="EE7" s="125">
        <f>IF(OR(EE$4="",$B7=""),0,SUMIF('DADOS BRUTOS'!$A$3:$A$500,$B7,'DADOS BRUTOS'!BE$3:BE$500)+IF($C7="",0,SUMIF('DADOS BRUTOS'!$A$3:$A$500,$C7,'DADOS BRUTOS'!BE$3:BE$500)))</f>
        <v/>
      </c>
      <c r="EF7" s="125">
        <f>IF(OR(EF$4="",$B7=""),0,SUMIF('DADOS BRUTOS'!$A$3:$A$500,$B7,'DADOS BRUTOS'!BF$3:BF$500)+IF($C7="",0,SUMIF('DADOS BRUTOS'!$A$3:$A$500,$C7,'DADOS BRUTOS'!BF$3:BF$500)))</f>
        <v/>
      </c>
      <c r="EG7" s="125">
        <f>IF(OR(EG$4="",$B7=""),0,SUMIF('DADOS BRUTOS'!$A$3:$A$500,$B7,'DADOS BRUTOS'!BG$3:BG$500)+IF($C7="",0,SUMIF('DADOS BRUTOS'!$A$3:$A$500,$C7,'DADOS BRUTOS'!BG$3:BG$500)))</f>
        <v/>
      </c>
      <c r="EH7" s="125">
        <f>IF(OR(EH$4="",$B7=""),0,SUMIF('DADOS BRUTOS'!$A$3:$A$500,$B7,'DADOS BRUTOS'!BH$3:BH$500)+IF($C7="",0,SUMIF('DADOS BRUTOS'!$A$3:$A$500,$C7,'DADOS BRUTOS'!BH$3:BH$500)))</f>
        <v/>
      </c>
      <c r="EI7" s="125">
        <f>IF(OR(EI$4="",$B7=""),0,SUMIF('DADOS BRUTOS'!$A$3:$A$500,$B7,'DADOS BRUTOS'!BI$3:BI$500)+IF($C7="",0,SUMIF('DADOS BRUTOS'!$A$3:$A$500,$C7,'DADOS BRUTOS'!BI$3:BI$500)))</f>
        <v/>
      </c>
      <c r="EJ7" s="125">
        <f>IF(OR(EJ$4="",$B7=""),0,SUMIF('DADOS BRUTOS'!$A$3:$A$500,$B7,'DADOS BRUTOS'!BJ$3:BJ$500)+IF($C7="",0,SUMIF('DADOS BRUTOS'!$A$3:$A$500,$C7,'DADOS BRUTOS'!BJ$3:BJ$500)))</f>
        <v/>
      </c>
      <c r="EK7" s="125">
        <f>IF(OR(EK$4="",$B7=""),0,SUMIF('DADOS BRUTOS'!$A$3:$A$500,$B7,'DADOS BRUTOS'!BK$3:BK$500)+IF($C7="",0,SUMIF('DADOS BRUTOS'!$A$3:$A$500,$C7,'DADOS BRUTOS'!BK$3:BK$500)))</f>
        <v/>
      </c>
      <c r="EL7" s="125">
        <f>IF(OR(EL$4="",$B7=""),0,SUMIF('DADOS BRUTOS'!$A$3:$A$500,$B7,'DADOS BRUTOS'!BL$3:BL$500)+IF($C7="",0,SUMIF('DADOS BRUTOS'!$A$3:$A$500,$C7,'DADOS BRUTOS'!BL$3:BL$500)))</f>
        <v/>
      </c>
      <c r="EM7" s="125">
        <f>IF(OR(EM$4="",$B7=""),0,SUMIF('DADOS BRUTOS'!$A$3:$A$500,$B7,'DADOS BRUTOS'!BM$3:BM$500)+IF($C7="",0,SUMIF('DADOS BRUTOS'!$A$3:$A$500,$C7,'DADOS BRUTOS'!BM$3:BM$500)))</f>
        <v/>
      </c>
      <c r="EN7" s="125">
        <f>IF(OR(EN$4="",$B7=""),0,SUMIF('DADOS BRUTOS'!$A$3:$A$500,$B7,'DADOS BRUTOS'!BN$3:BN$500)+IF($C7="",0,SUMIF('DADOS BRUTOS'!$A$3:$A$500,$C7,'DADOS BRUTOS'!BN$3:BN$500)))</f>
        <v/>
      </c>
      <c r="EO7" s="125">
        <f>IF(OR(EO$4="",$B7=""),0,SUMIF('DADOS BRUTOS'!$A$3:$A$500,$B7,'DADOS BRUTOS'!BO$3:BO$500)+IF($C7="",0,SUMIF('DADOS BRUTOS'!$A$3:$A$500,$C7,'DADOS BRUTOS'!BO$3:BO$500)))</f>
        <v/>
      </c>
      <c r="EP7" s="125">
        <f>IF(OR(EP$4="",$B7=""),0,SUMIF('DADOS BRUTOS'!$A$3:$A$500,$B7,'DADOS BRUTOS'!BP$3:BP$500)+IF($C7="",0,SUMIF('DADOS BRUTOS'!$A$3:$A$500,$C7,'DADOS BRUTOS'!BP$3:BP$500)))</f>
        <v/>
      </c>
      <c r="EQ7" s="125">
        <f>IF(OR(EQ$4="",$B7=""),0,SUMIF('DADOS BRUTOS'!$A$3:$A$500,$B7,'DADOS BRUTOS'!BQ$3:BQ$500)+IF($C7="",0,SUMIF('DADOS BRUTOS'!$A$3:$A$500,$C7,'DADOS BRUTOS'!BQ$3:BQ$500)))</f>
        <v/>
      </c>
      <c r="ER7" s="125">
        <f>IF(OR(ER$4="",$B7=""),0,SUMIF('DADOS BRUTOS'!$A$3:$A$500,$B7,'DADOS BRUTOS'!BR$3:BR$500)+IF($C7="",0,SUMIF('DADOS BRUTOS'!$A$3:$A$500,$C7,'DADOS BRUTOS'!BR$3:BR$500)))</f>
        <v/>
      </c>
      <c r="ES7" s="125">
        <f>IF(OR(ES$4="",$B7=""),0,SUMIF('DADOS BRUTOS'!$A$3:$A$500,$B7,'DADOS BRUTOS'!BS$3:BS$500)+IF($C7="",0,SUMIF('DADOS BRUTOS'!$A$3:$A$500,$C7,'DADOS BRUTOS'!BS$3:BS$500)))</f>
        <v/>
      </c>
      <c r="ET7" s="125">
        <f>IF(OR(ET$4="",$B7=""),0,SUMIF('DADOS BRUTOS'!$A$3:$A$500,$B7,'DADOS BRUTOS'!BT$3:BT$500)+IF($C7="",0,SUMIF('DADOS BRUTOS'!$A$3:$A$500,$C7,'DADOS BRUTOS'!BT$3:BT$500)))</f>
        <v/>
      </c>
      <c r="EU7" s="125">
        <f>IF(OR(EU$4="",$B7=""),0,SUMIF('DADOS BRUTOS'!$A$3:$A$500,$B7,'DADOS BRUTOS'!BU$3:BU$500)+IF($C7="",0,SUMIF('DADOS BRUTOS'!$A$3:$A$500,$C7,'DADOS BRUTOS'!BU$3:BU$500)))</f>
        <v/>
      </c>
      <c r="EV7" s="125">
        <f>IF(OR(EV$4="",$B7=""),0,SUMIF('DADOS BRUTOS'!$A$3:$A$500,$B7,'DADOS BRUTOS'!BV$3:BV$500)+IF($C7="",0,SUMIF('DADOS BRUTOS'!$A$3:$A$500,$C7,'DADOS BRUTOS'!BV$3:BV$500)))</f>
        <v/>
      </c>
      <c r="EW7" s="125">
        <f>IF(OR(EW$4="",$B7=""),0,SUMIF('DADOS BRUTOS'!$A$3:$A$500,$B7,'DADOS BRUTOS'!BW$3:BW$500)+IF($C7="",0,SUMIF('DADOS BRUTOS'!$A$3:$A$500,$C7,'DADOS BRUTOS'!BW$3:BW$500)))</f>
        <v/>
      </c>
      <c r="EX7" s="125">
        <f>IF(OR(EX$4="",$B7=""),0,SUMIF('DADOS BRUTOS'!$A$3:$A$500,$B7,'DADOS BRUTOS'!BX$3:BX$500)+IF($C7="",0,SUMIF('DADOS BRUTOS'!$A$3:$A$500,$C7,'DADOS BRUTOS'!BX$3:BX$500)))</f>
        <v/>
      </c>
      <c r="EY7" s="125">
        <f>IF(OR(EY$4="",$B7=""),0,SUMIF('DADOS BRUTOS'!$A$3:$A$500,$B7,'DADOS BRUTOS'!BY$3:BY$500)+IF($C7="",0,SUMIF('DADOS BRUTOS'!$A$3:$A$500,$C7,'DADOS BRUTOS'!BY$3:BY$500)))</f>
        <v/>
      </c>
      <c r="EZ7" s="125">
        <f>IF(OR(EZ$4="",$B7=""),0,SUMIF('DADOS BRUTOS'!$A$3:$A$500,$B7,'DADOS BRUTOS'!BZ$3:BZ$500)+IF($C7="",0,SUMIF('DADOS BRUTOS'!$A$3:$A$500,$C7,'DADOS BRUTOS'!BZ$3:BZ$500)))</f>
        <v/>
      </c>
      <c r="FA7" s="125">
        <f>IF(OR(FA$4="",$B7=""),0,SUMIF('DADOS BRUTOS'!$A$3:$A$500,$B7,'DADOS BRUTOS'!CA$3:CA$500)+IF($C7="",0,SUMIF('DADOS BRUTOS'!$A$3:$A$500,$C7,'DADOS BRUTOS'!CA$3:CA$500)))</f>
        <v/>
      </c>
      <c r="FB7" s="125">
        <f>IF(OR(FB$4="",$B7=""),0,SUMIF('DADOS BRUTOS'!$A$3:$A$500,$B7,'DADOS BRUTOS'!CB$3:CB$500)+IF($C7="",0,SUMIF('DADOS BRUTOS'!$A$3:$A$500,$C7,'DADOS BRUTOS'!CB$3:CB$500)))</f>
        <v/>
      </c>
      <c r="FC7" s="125">
        <f>IF(OR(FC$4="",$B7=""),0,SUMIF('DADOS BRUTOS'!$A$3:$A$500,$B7,'DADOS BRUTOS'!CC$3:CC$500)+IF($C7="",0,SUMIF('DADOS BRUTOS'!$A$3:$A$500,$C7,'DADOS BRUTOS'!CC$3:CC$500)))</f>
        <v/>
      </c>
      <c r="FD7" s="125">
        <f>IF(OR(FD$4="",$B7=""),0,SUMIF('DADOS BRUTOS'!$A$3:$A$500,$B7,'DADOS BRUTOS'!CD$3:CD$500)+IF($C7="",0,SUMIF('DADOS BRUTOS'!$A$3:$A$500,$C7,'DADOS BRUTOS'!CD$3:CD$500)))</f>
        <v/>
      </c>
      <c r="FE7" s="125">
        <f>IF(OR(FE$4="",$B7=""),0,SUMIF('DADOS BRUTOS'!$A$3:$A$500,$B7,'DADOS BRUTOS'!CE$3:CE$500)+IF($C7="",0,SUMIF('DADOS BRUTOS'!$A$3:$A$500,$C7,'DADOS BRUTOS'!CE$3:CE$500)))</f>
        <v/>
      </c>
      <c r="FF7" s="125">
        <f>IF(OR(FF$4="",$B7=""),0,SUMIF('DADOS BRUTOS'!$A$3:$A$500,$B7,'DADOS BRUTOS'!CF$3:CF$500)+IF($C7="",0,SUMIF('DADOS BRUTOS'!$A$3:$A$500,$C7,'DADOS BRUTOS'!CF$3:CF$500)))</f>
        <v/>
      </c>
      <c r="FG7" s="125">
        <f>IF(OR(FG$4="",$B7=""),0,SUMIF('DADOS BRUTOS'!$A$3:$A$500,$B7,'DADOS BRUTOS'!CG$3:CG$500)+IF($C7="",0,SUMIF('DADOS BRUTOS'!$A$3:$A$500,$C7,'DADOS BRUTOS'!CG$3:CG$500)))</f>
        <v/>
      </c>
      <c r="FH7" s="125">
        <f>IF(OR(FH$4="",$B7=""),0,SUMIF('DADOS BRUTOS'!$A$3:$A$500,$B7,'DADOS BRUTOS'!CH$3:CH$500)+IF($C7="",0,SUMIF('DADOS BRUTOS'!$A$3:$A$500,$C7,'DADOS BRUTOS'!CH$3:CH$500)))</f>
        <v/>
      </c>
      <c r="FI7" s="125">
        <f>IF(OR(FI$4="",$B7=""),0,SUMIF('DADOS BRUTOS'!$A$3:$A$500,$B7,'DADOS BRUTOS'!CI$3:CI$500)+IF($C7="",0,SUMIF('DADOS BRUTOS'!$A$3:$A$500,$C7,'DADOS BRUTOS'!CI$3:CI$500)))</f>
        <v/>
      </c>
      <c r="FJ7" s="125">
        <f>IF(OR(FJ$4="",$B7=""),0,SUMIF('DADOS BRUTOS'!$A$3:$A$500,$B7,'DADOS BRUTOS'!CJ$3:CJ$500)+IF($C7="",0,SUMIF('DADOS BRUTOS'!$A$3:$A$500,$C7,'DADOS BRUTOS'!CJ$3:CJ$500)))</f>
        <v/>
      </c>
      <c r="FK7" s="125">
        <f>IF(OR(FK$4="",$B7=""),0,SUMIF('DADOS BRUTOS'!$A$3:$A$500,$B7,'DADOS BRUTOS'!CK$3:CK$500)+IF($C7="",0,SUMIF('DADOS BRUTOS'!$A$3:$A$500,$C7,'DADOS BRUTOS'!CK$3:CK$500)))</f>
        <v/>
      </c>
      <c r="FL7" s="125">
        <f>IF(OR(FL$4="",$B7=""),0,SUMIF('DADOS BRUTOS'!$A$3:$A$500,$B7,'DADOS BRUTOS'!CL$3:CL$500)+IF($C7="",0,SUMIF('DADOS BRUTOS'!$A$3:$A$500,$C7,'DADOS BRUTOS'!CL$3:CL$500)))</f>
        <v/>
      </c>
      <c r="FM7" s="125">
        <f>IF(OR(FM$4="",$B7=""),0,SUMIF('DADOS BRUTOS'!$A$3:$A$500,$B7,'DADOS BRUTOS'!CM$3:CM$500)+IF($C7="",0,SUMIF('DADOS BRUTOS'!$A$3:$A$500,$C7,'DADOS BRUTOS'!CM$3:CM$500)))</f>
        <v/>
      </c>
      <c r="FN7" s="125">
        <f>IF(OR(FN$4="",$B7=""),0,SUMIF('DADOS BRUTOS'!$A$3:$A$500,$B7,'DADOS BRUTOS'!CN$3:CN$500)+IF($C7="",0,SUMIF('DADOS BRUTOS'!$A$3:$A$500,$C7,'DADOS BRUTOS'!CN$3:CN$500)))</f>
        <v/>
      </c>
      <c r="FO7" s="125">
        <f>IF(OR(FO$4="",$B7=""),0,SUMIF('DADOS BRUTOS'!$A$3:$A$500,$B7,'DADOS BRUTOS'!CO$3:CO$500)+IF($C7="",0,SUMIF('DADOS BRUTOS'!$A$3:$A$500,$C7,'DADOS BRUTOS'!CO$3:CO$500)))</f>
        <v/>
      </c>
      <c r="FP7" s="125">
        <f>IF(OR(FP$4="",$B7=""),0,SUMIF('DADOS BRUTOS'!$A$3:$A$500,$B7,'DADOS BRUTOS'!CP$3:CP$500)+IF($C7="",0,SUMIF('DADOS BRUTOS'!$A$3:$A$500,$C7,'DADOS BRUTOS'!CP$3:CP$500)))</f>
        <v/>
      </c>
      <c r="FQ7" s="125">
        <f>IF(OR(FQ$4="",$B7=""),0,SUMIF('DADOS BRUTOS'!$A$3:$A$500,$B7,'DADOS BRUTOS'!CQ$3:CQ$500)+IF($C7="",0,SUMIF('DADOS BRUTOS'!$A$3:$A$500,$C7,'DADOS BRUTOS'!CQ$3:CQ$500)))</f>
        <v/>
      </c>
      <c r="FR7" s="125">
        <f>IF(OR(FR$4="",$B7=""),0,SUMIF('DADOS BRUTOS'!$A$3:$A$500,$B7,'DADOS BRUTOS'!CR$3:CR$500)+IF($C7="",0,SUMIF('DADOS BRUTOS'!$A$3:$A$500,$C7,'DADOS BRUTOS'!CR$3:CR$500)))</f>
        <v/>
      </c>
      <c r="FS7" s="125">
        <f>IF(OR(FS$4="",$B7=""),0,SUMIF('DADOS BRUTOS'!$A$3:$A$500,$B7,'DADOS BRUTOS'!CS$3:CS$500)+IF($C7="",0,SUMIF('DADOS BRUTOS'!$A$3:$A$500,$C7,'DADOS BRUTOS'!CS$3:CS$500)))</f>
        <v/>
      </c>
      <c r="FT7" s="125">
        <f>IF(OR(FT$4="",$B7=""),0,SUMIF('DADOS BRUTOS'!$A$3:$A$500,$B7,'DADOS BRUTOS'!CT$3:CT$500)+IF($C7="",0,SUMIF('DADOS BRUTOS'!$A$3:$A$500,$C7,'DADOS BRUTOS'!CT$3:CT$500)))</f>
        <v/>
      </c>
      <c r="FU7" s="125">
        <f>IF(OR(FU$4="",$B7=""),0,SUMIF('DADOS BRUTOS'!$A$3:$A$500,$B7,'DADOS BRUTOS'!CU$3:CU$500)+IF($C7="",0,SUMIF('DADOS BRUTOS'!$A$3:$A$500,$C7,'DADOS BRUTOS'!CU$3:CU$500)))</f>
        <v/>
      </c>
      <c r="FV7" s="125">
        <f>IF(OR(FV$4="",$B7=""),0,SUMIF('DADOS BRUTOS'!$A$3:$A$500,$B7,'DADOS BRUTOS'!CV$3:CV$500)+IF($C7="",0,SUMIF('DADOS BRUTOS'!$A$3:$A$500,$C7,'DADOS BRUTOS'!CV$3:CV$500)))</f>
        <v/>
      </c>
      <c r="FW7" s="125">
        <f>IF(OR(FW$4="",$B7=""),0,SUMIF('DADOS BRUTOS'!$A$3:$A$500,$B7,'DADOS BRUTOS'!CW$3:CW$500)+IF($C7="",0,SUMIF('DADOS BRUTOS'!$A$3:$A$500,$C7,'DADOS BRUTOS'!CW$3:CW$500)))</f>
        <v/>
      </c>
      <c r="FX7" s="125">
        <f>IF(OR(FX$4="",$B7=""),0,SUMIF('DADOS BRUTOS'!$A$3:$A$500,$B7,'DADOS BRUTOS'!CX$3:CX$500)+IF($C7="",0,SUMIF('DADOS BRUTOS'!$A$3:$A$500,$C7,'DADOS BRUTOS'!CX$3:CX$500)))</f>
        <v/>
      </c>
      <c r="FY7" s="125">
        <f>IF(OR(FY$4="",$B7=""),0,SUMIF('DADOS BRUTOS'!$A$3:$A$500,$B7,'DADOS BRUTOS'!CY$3:CY$500)+IF($C7="",0,SUMIF('DADOS BRUTOS'!$A$3:$A$500,$C7,'DADOS BRUTOS'!CY$3:CY$500)))</f>
        <v/>
      </c>
      <c r="FZ7" s="125">
        <f>IF(OR(FZ$4="",$B7=""),0,SUMIF('DADOS BRUTOS'!$A$3:$A$500,$B7,'DADOS BRUTOS'!CZ$3:CZ$500)+IF($C7="",0,SUMIF('DADOS BRUTOS'!$A$3:$A$500,$C7,'DADOS BRUTOS'!CZ$3:CZ$500)))</f>
        <v/>
      </c>
      <c r="GA7" s="125">
        <f>IF(OR(GA$4="",$B7=""),0,SUMIF('DADOS BRUTOS'!$A$3:$A$500,$B7,'DADOS BRUTOS'!DA$3:DA$500)+IF($C7="",0,SUMIF('DADOS BRUTOS'!$A$3:$A$500,$C7,'DADOS BRUTOS'!DA$3:DA$500)))</f>
        <v/>
      </c>
      <c r="GB7" s="125">
        <f>IF(OR(GB$4="",$B7=""),0,SUMIF('DADOS BRUTOS'!$A$3:$A$500,$B7,'DADOS BRUTOS'!DB$3:DB$500)+IF($C7="",0,SUMIF('DADOS BRUTOS'!$A$3:$A$500,$C7,'DADOS BRUTOS'!DB$3:DB$500)))</f>
        <v/>
      </c>
      <c r="GC7" s="125">
        <f>IF(OR(GC$4="",$B7=""),0,SUMIF('DADOS BRUTOS'!$A$3:$A$500,$B7,'DADOS BRUTOS'!DC$3:DC$500)+IF($C7="",0,SUMIF('DADOS BRUTOS'!$A$3:$A$500,$C7,'DADOS BRUTOS'!DC$3:DC$500)))</f>
        <v/>
      </c>
      <c r="GD7" s="125">
        <f>IF(OR(GD$4="",$B7=""),0,SUMIF('DADOS BRUTOS'!$A$3:$A$500,$B7,'DADOS BRUTOS'!DD$3:DD$500)+IF($C7="",0,SUMIF('DADOS BRUTOS'!$A$3:$A$500,$C7,'DADOS BRUTOS'!DD$3:DD$500)))</f>
        <v/>
      </c>
      <c r="GE7" s="125">
        <f>IF(OR(GE$4="",$B7=""),0,SUMIF('DADOS BRUTOS'!$A$3:$A$500,$B7,'DADOS BRUTOS'!DE$3:DE$500)+IF($C7="",0,SUMIF('DADOS BRUTOS'!$A$3:$A$500,$C7,'DADOS BRUTOS'!DE$3:DE$500)))</f>
        <v/>
      </c>
      <c r="GF7" s="125">
        <f>IF(OR(GF$4="",$B7=""),0,SUMIF('DADOS BRUTOS'!$A$3:$A$500,$B7,'DADOS BRUTOS'!DF$3:DF$500)+IF($C7="",0,SUMIF('DADOS BRUTOS'!$A$3:$A$500,$C7,'DADOS BRUTOS'!DF$3:DF$500)))</f>
        <v/>
      </c>
      <c r="GG7" s="125">
        <f>IF(OR(GG$4="",$B7=""),0,SUMIF('DADOS BRUTOS'!$A$3:$A$500,$B7,'DADOS BRUTOS'!DG$3:DG$500)+IF($C7="",0,SUMIF('DADOS BRUTOS'!$A$3:$A$500,$C7,'DADOS BRUTOS'!DG$3:DG$500)))</f>
        <v/>
      </c>
      <c r="GH7" s="125">
        <f>IF(OR(GH$4="",$B7=""),0,SUMIF('DADOS BRUTOS'!$A$3:$A$500,$B7,'DADOS BRUTOS'!DH$3:DH$500)+IF($C7="",0,SUMIF('DADOS BRUTOS'!$A$3:$A$500,$C7,'DADOS BRUTOS'!DH$3:DH$500)))</f>
        <v/>
      </c>
      <c r="GI7" s="125">
        <f>IF(OR(GI$4="",$B7=""),0,SUMIF('DADOS BRUTOS'!$A$3:$A$500,$B7,'DADOS BRUTOS'!DI$3:DI$500)+IF($C7="",0,SUMIF('DADOS BRUTOS'!$A$3:$A$500,$C7,'DADOS BRUTOS'!DI$3:DI$500)))</f>
        <v/>
      </c>
      <c r="GJ7" s="125">
        <f>IF(OR(GJ$4="",$B7=""),0,SUMIF('DADOS BRUTOS'!$A$3:$A$500,$B7,'DADOS BRUTOS'!DJ$3:DJ$500)+IF($C7="",0,SUMIF('DADOS BRUTOS'!$A$3:$A$500,$C7,'DADOS BRUTOS'!DJ$3:DJ$500)))</f>
        <v/>
      </c>
      <c r="GK7" s="125">
        <f>IF(OR(GK$4="",$B7=""),0,SUMIF('DADOS BRUTOS'!$A$3:$A$500,$B7,'DADOS BRUTOS'!DK$3:DK$500)+IF($C7="",0,SUMIF('DADOS BRUTOS'!$A$3:$A$500,$C7,'DADOS BRUTOS'!DK$3:DK$500)))</f>
        <v/>
      </c>
      <c r="GL7" s="125">
        <f>IF(OR(GL$4="",$B7=""),0,SUMIF('DADOS BRUTOS'!$A$3:$A$500,$B7,'DADOS BRUTOS'!DL$3:DL$500)+IF($C7="",0,SUMIF('DADOS BRUTOS'!$A$3:$A$500,$C7,'DADOS BRUTOS'!DL$3:DL$500)))</f>
        <v/>
      </c>
      <c r="GM7" s="125">
        <f>IF(OR(GM$4="",$B7=""),0,SUMIF('DADOS BRUTOS'!$A$3:$A$500,$B7,'DADOS BRUTOS'!DM$3:DM$500)+IF($C7="",0,SUMIF('DADOS BRUTOS'!$A$3:$A$500,$C7,'DADOS BRUTOS'!DM$3:DM$500)))</f>
        <v/>
      </c>
      <c r="GN7" s="125">
        <f>IF(OR(GN$4="",$B7=""),0,SUMIF('DADOS BRUTOS'!$A$3:$A$500,$B7,'DADOS BRUTOS'!DN$3:DN$500)+IF($C7="",0,SUMIF('DADOS BRUTOS'!$A$3:$A$500,$C7,'DADOS BRUTOS'!DN$3:DN$500)))</f>
        <v/>
      </c>
      <c r="GO7" s="125">
        <f>IF(OR(GO$4="",$B7=""),0,SUMIF('DADOS BRUTOS'!$A$3:$A$500,$B7,'DADOS BRUTOS'!DO$3:DO$500)+IF($C7="",0,SUMIF('DADOS BRUTOS'!$A$3:$A$500,$C7,'DADOS BRUTOS'!DO$3:DO$500)))</f>
        <v/>
      </c>
      <c r="GP7" s="125">
        <f>IF(OR(GP$4="",$B7=""),0,SUMIF('DADOS BRUTOS'!$A$3:$A$500,$B7,'DADOS BRUTOS'!DP$3:DP$500)+IF($C7="",0,SUMIF('DADOS BRUTOS'!$A$3:$A$500,$C7,'DADOS BRUTOS'!DP$3:DP$500)))</f>
        <v/>
      </c>
      <c r="GQ7" s="125">
        <f>IF(OR(GQ$4="",$B7=""),0,SUMIF('DADOS BRUTOS'!$A$3:$A$500,$B7,'DADOS BRUTOS'!DQ$3:DQ$500)+IF($C7="",0,SUMIF('DADOS BRUTOS'!$A$3:$A$500,$C7,'DADOS BRUTOS'!DQ$3:DQ$500)))</f>
        <v/>
      </c>
      <c r="GR7" s="125">
        <f>IF(OR(GR$4="",$B7=""),0,SUMIF('DADOS BRUTOS'!$A$3:$A$500,$B7,'DADOS BRUTOS'!DR$3:DR$500)+IF($C7="",0,SUMIF('DADOS BRUTOS'!$A$3:$A$500,$C7,'DADOS BRUTOS'!DR$3:DR$500)))</f>
        <v/>
      </c>
      <c r="GS7" s="125">
        <f>IF(OR(GS$4="",$B7=""),0,SUMIF('DADOS BRUTOS'!$A$3:$A$500,$B7,'DADOS BRUTOS'!DS$3:DS$500)+IF($C7="",0,SUMIF('DADOS BRUTOS'!$A$3:$A$500,$C7,'DADOS BRUTOS'!DS$3:DS$500)))</f>
        <v/>
      </c>
      <c r="GT7" s="125">
        <f>IF(OR(GT$4="",$B7=""),0,SUMIF('DADOS BRUTOS'!$A$3:$A$500,$B7,'DADOS BRUTOS'!DT$3:DT$500)+IF($C7="",0,SUMIF('DADOS BRUTOS'!$A$3:$A$500,$C7,'DADOS BRUTOS'!DT$3:DT$500)))</f>
        <v/>
      </c>
      <c r="GU7" s="125">
        <f>IF(OR(GU$4="",$B7=""),0,SUMIF('DADOS BRUTOS'!$A$3:$A$500,$B7,'DADOS BRUTOS'!DU$3:DU$500)+IF($C7="",0,SUMIF('DADOS BRUTOS'!$A$3:$A$500,$C7,'DADOS BRUTOS'!DU$3:DU$500)))</f>
        <v/>
      </c>
      <c r="GV7" s="125">
        <f>IF(OR(GV$4="",$B7=""),0,SUMIF('DADOS BRUTOS'!$A$3:$A$500,$B7,'DADOS BRUTOS'!DV$3:DV$500)+IF($C7="",0,SUMIF('DADOS BRUTOS'!$A$3:$A$500,$C7,'DADOS BRUTOS'!DV$3:DV$500)))</f>
        <v/>
      </c>
      <c r="GW7" s="125">
        <f>IF(OR(GW$4="",$B7=""),0,SUMIF('DADOS BRUTOS'!$A$3:$A$500,$B7,'DADOS BRUTOS'!DW$3:DW$500)+IF($C7="",0,SUMIF('DADOS BRUTOS'!$A$3:$A$500,$C7,'DADOS BRUTOS'!DW$3:DW$500)))</f>
        <v/>
      </c>
      <c r="GX7" s="125">
        <f>IF(OR(GX$4="",$B7=""),0,SUMIF('DADOS BRUTOS'!$A$3:$A$500,$B7,'DADOS BRUTOS'!DX$3:DX$500)+IF($C7="",0,SUMIF('DADOS BRUTOS'!$A$3:$A$500,$C7,'DADOS BRUTOS'!DX$3:DX$500)))</f>
        <v/>
      </c>
      <c r="GY7" s="125">
        <f>IF(OR(GY$4="",$B7=""),0,SUMIF('DADOS BRUTOS'!$A$3:$A$500,$B7,'DADOS BRUTOS'!DY$3:DY$500)+IF($C7="",0,SUMIF('DADOS BRUTOS'!$A$3:$A$500,$C7,'DADOS BRUTOS'!DY$3:DY$500)))</f>
        <v/>
      </c>
      <c r="GZ7" s="125">
        <f>IF(OR(GZ$4="",$B7=""),0,SUMIF('DADOS BRUTOS'!$A$3:$A$500,$B7,'DADOS BRUTOS'!DZ$3:DZ$500)+IF($C7="",0,SUMIF('DADOS BRUTOS'!$A$3:$A$500,$C7,'DADOS BRUTOS'!DZ$3:DZ$500)))</f>
        <v/>
      </c>
      <c r="HA7" s="125">
        <f>IF(OR(HA$4="",$B7=""),0,SUMIF('DADOS BRUTOS'!$A$3:$A$500,$B7,'DADOS BRUTOS'!EA$3:EA$500)+IF($C7="",0,SUMIF('DADOS BRUTOS'!$A$3:$A$500,$C7,'DADOS BRUTOS'!EA$3:EA$500)))</f>
        <v/>
      </c>
      <c r="HB7" s="125">
        <f>IF(OR(HB$4="",$B7=""),0,SUMIF('DADOS BRUTOS'!$A$3:$A$500,$B7,'DADOS BRUTOS'!EB$3:EB$500)+IF($C7="",0,SUMIF('DADOS BRUTOS'!$A$3:$A$500,$C7,'DADOS BRUTOS'!EB$3:EB$500)))</f>
        <v/>
      </c>
      <c r="HC7" s="125">
        <f>IF(OR(HC$4="",$B7=""),0,SUMIF('DADOS BRUTOS'!$A$3:$A$500,$B7,'DADOS BRUTOS'!EC$3:EC$500)+IF($C7="",0,SUMIF('DADOS BRUTOS'!$A$3:$A$500,$C7,'DADOS BRUTOS'!EC$3:EC$500)))</f>
        <v/>
      </c>
      <c r="HD7" s="125">
        <f>IF(OR(HD$4="",$B7=""),0,SUMIF('DADOS BRUTOS'!$A$3:$A$500,$B7,'DADOS BRUTOS'!ED$3:ED$500)+IF($C7="",0,SUMIF('DADOS BRUTOS'!$A$3:$A$500,$C7,'DADOS BRUTOS'!ED$3:ED$500)))</f>
        <v/>
      </c>
      <c r="HE7" s="125">
        <f>IF(OR(HE$4="",$B7=""),0,SUMIF('DADOS BRUTOS'!$A$3:$A$500,$B7,'DADOS BRUTOS'!EE$3:EE$500)+IF($C7="",0,SUMIF('DADOS BRUTOS'!$A$3:$A$500,$C7,'DADOS BRUTOS'!EE$3:EE$500)))</f>
        <v/>
      </c>
      <c r="HF7" s="125">
        <f>IF(OR(HF$4="",$B7=""),0,SUMIF('DADOS BRUTOS'!$A$3:$A$500,$B7,'DADOS BRUTOS'!EF$3:EF$500)+IF($C7="",0,SUMIF('DADOS BRUTOS'!$A$3:$A$500,$C7,'DADOS BRUTOS'!EF$3:EF$500)))</f>
        <v/>
      </c>
      <c r="HG7" s="125">
        <f>IF(OR(HG$4="",$B7=""),0,SUMIF('DADOS BRUTOS'!$A$3:$A$500,$B7,'DADOS BRUTOS'!EG$3:EG$500)+IF($C7="",0,SUMIF('DADOS BRUTOS'!$A$3:$A$500,$C7,'DADOS BRUTOS'!EG$3:EG$500)))</f>
        <v/>
      </c>
      <c r="HH7" s="125">
        <f>IF(OR(HH$4="",$B7=""),0,SUMIF('DADOS BRUTOS'!$A$3:$A$500,$B7,'DADOS BRUTOS'!EH$3:EH$500)+IF($C7="",0,SUMIF('DADOS BRUTOS'!$A$3:$A$500,$C7,'DADOS BRUTOS'!EH$3:EH$500)))</f>
        <v/>
      </c>
      <c r="HI7" s="125">
        <f>IF(OR(HI$4="",$B7=""),0,SUMIF('DADOS BRUTOS'!$A$3:$A$500,$B7,'DADOS BRUTOS'!EI$3:EI$500)+IF($C7="",0,SUMIF('DADOS BRUTOS'!$A$3:$A$500,$C7,'DADOS BRUTOS'!EI$3:EI$500)))</f>
        <v/>
      </c>
      <c r="HJ7" s="125">
        <f>IF(OR(HJ$4="",$B7=""),0,SUMIF('DADOS BRUTOS'!$A$3:$A$500,$B7,'DADOS BRUTOS'!EJ$3:EJ$500)+IF($C7="",0,SUMIF('DADOS BRUTOS'!$A$3:$A$500,$C7,'DADOS BRUTOS'!EJ$3:EJ$500)))</f>
        <v/>
      </c>
      <c r="HK7" s="125">
        <f>IF(OR(HK$4="",$B7=""),0,SUMIF('DADOS BRUTOS'!$A$3:$A$500,$B7,'DADOS BRUTOS'!EK$3:EK$500)+IF($C7="",0,SUMIF('DADOS BRUTOS'!$A$3:$A$500,$C7,'DADOS BRUTOS'!EK$3:EK$500)))</f>
        <v/>
      </c>
      <c r="HL7" s="125">
        <f>IF(OR(HL$4="",$B7=""),0,SUMIF('DADOS BRUTOS'!$A$3:$A$500,$B7,'DADOS BRUTOS'!EL$3:EL$500)+IF($C7="",0,SUMIF('DADOS BRUTOS'!$A$3:$A$500,$C7,'DADOS BRUTOS'!EL$3:EL$500)))</f>
        <v/>
      </c>
      <c r="HM7" s="125">
        <f>IF(OR(HM$4="",$B7=""),0,SUMIF('DADOS BRUTOS'!$A$3:$A$500,$B7,'DADOS BRUTOS'!EM$3:EM$500)+IF($C7="",0,SUMIF('DADOS BRUTOS'!$A$3:$A$500,$C7,'DADOS BRUTOS'!EM$3:EM$500)))</f>
        <v/>
      </c>
      <c r="HN7" s="125">
        <f>IF(OR(HN$4="",$B7=""),0,SUMIF('DADOS BRUTOS'!$A$3:$A$500,$B7,'DADOS BRUTOS'!EN$3:EN$500)+IF($C7="",0,SUMIF('DADOS BRUTOS'!$A$3:$A$500,$C7,'DADOS BRUTOS'!EN$3:EN$500)))</f>
        <v/>
      </c>
      <c r="HO7" s="125">
        <f>IF(OR(HO$4="",$B7=""),0,SUMIF('DADOS BRUTOS'!$A$3:$A$500,$B7,'DADOS BRUTOS'!EO$3:EO$500)+IF($C7="",0,SUMIF('DADOS BRUTOS'!$A$3:$A$500,$C7,'DADOS BRUTOS'!EO$3:EO$500)))</f>
        <v/>
      </c>
      <c r="HP7" s="125">
        <f>IF(OR(HP$4="",$B7=""),0,SUMIF('DADOS BRUTOS'!$A$3:$A$500,$B7,'DADOS BRUTOS'!EP$3:EP$500)+IF($C7="",0,SUMIF('DADOS BRUTOS'!$A$3:$A$500,$C7,'DADOS BRUTOS'!EP$3:EP$500)))</f>
        <v/>
      </c>
      <c r="HQ7" s="125">
        <f>IF(OR(HQ$4="",$B7=""),0,SUMIF('DADOS BRUTOS'!$A$3:$A$500,$B7,'DADOS BRUTOS'!EQ$3:EQ$500)+IF($C7="",0,SUMIF('DADOS BRUTOS'!$A$3:$A$500,$C7,'DADOS BRUTOS'!EQ$3:EQ$500)))</f>
        <v/>
      </c>
      <c r="HR7" s="125">
        <f>IF(OR(HR$4="",$B7=""),0,SUMIF('DADOS BRUTOS'!$A$3:$A$500,$B7,'DADOS BRUTOS'!ER$3:ER$500)+IF($C7="",0,SUMIF('DADOS BRUTOS'!$A$3:$A$500,$C7,'DADOS BRUTOS'!ER$3:ER$500)))</f>
        <v/>
      </c>
      <c r="HS7" s="125">
        <f>IF(OR(HS$4="",$B7=""),0,SUMIF('DADOS BRUTOS'!$A$3:$A$500,$B7,'DADOS BRUTOS'!ES$3:ES$500)+IF($C7="",0,SUMIF('DADOS BRUTOS'!$A$3:$A$500,$C7,'DADOS BRUTOS'!ES$3:ES$500)))</f>
        <v/>
      </c>
      <c r="HT7" s="125">
        <f>IF(OR(HT$4="",$B7=""),0,SUMIF('DADOS BRUTOS'!$A$3:$A$500,$B7,'DADOS BRUTOS'!ET$3:ET$500)+IF($C7="",0,SUMIF('DADOS BRUTOS'!$A$3:$A$500,$C7,'DADOS BRUTOS'!ET$3:ET$500)))</f>
        <v/>
      </c>
      <c r="HU7" s="125">
        <f>IF(OR(HU$4="",$B7=""),0,SUMIF('DADOS BRUTOS'!$A$3:$A$500,$B7,'DADOS BRUTOS'!EU$3:EU$500)+IF($C7="",0,SUMIF('DADOS BRUTOS'!$A$3:$A$500,$C7,'DADOS BRUTOS'!EU$3:EU$500)))</f>
        <v/>
      </c>
      <c r="HV7" s="125">
        <f>IF(OR(HV$4="",$B7=""),0,SUMIF('DADOS BRUTOS'!$A$3:$A$500,$B7,'DADOS BRUTOS'!EV$3:EV$500)+IF($C7="",0,SUMIF('DADOS BRUTOS'!$A$3:$A$500,$C7,'DADOS BRUTOS'!EV$3:EV$500)))</f>
        <v/>
      </c>
      <c r="HW7" s="125">
        <f>IF(OR(HW$4="",$B7=""),0,SUMIF('DADOS BRUTOS'!$A$3:$A$500,$B7,'DADOS BRUTOS'!EW$3:EW$500)+IF($C7="",0,SUMIF('DADOS BRUTOS'!$A$3:$A$500,$C7,'DADOS BRUTOS'!EW$3:EW$500)))</f>
        <v/>
      </c>
      <c r="HX7" s="125">
        <f>IF(OR(HX$4="",$B7=""),0,SUMIF('DADOS BRUTOS'!$A$3:$A$500,$B7,'DADOS BRUTOS'!EX$3:EX$500)+IF($C7="",0,SUMIF('DADOS BRUTOS'!$A$3:$A$500,$C7,'DADOS BRUTOS'!EX$3:EX$500)))</f>
        <v/>
      </c>
      <c r="HY7" s="125">
        <f>IF(OR(HY$4="",$B7=""),0,SUMIF('DADOS BRUTOS'!$A$3:$A$500,$B7,'DADOS BRUTOS'!EY$3:EY$500)+IF($C7="",0,SUMIF('DADOS BRUTOS'!$A$3:$A$500,$C7,'DADOS BRUTOS'!EY$3:EY$500)))</f>
        <v/>
      </c>
      <c r="HZ7" s="125">
        <f>IF(OR(HZ$4="",$B7=""),0,SUMIF('DADOS BRUTOS'!$A$3:$A$500,$B7,'DADOS BRUTOS'!EZ$3:EZ$500)+IF($C7="",0,SUMIF('DADOS BRUTOS'!$A$3:$A$500,$C7,'DADOS BRUTOS'!EZ$3:EZ$500)))</f>
        <v/>
      </c>
      <c r="IA7" s="125">
        <f>IF(OR(IA$4="",$B7=""),0,SUMIF('DADOS BRUTOS'!$A$3:$A$500,$B7,'DADOS BRUTOS'!FA$3:FA$500)+IF($C7="",0,SUMIF('DADOS BRUTOS'!$A$3:$A$500,$C7,'DADOS BRUTOS'!FA$3:FA$500)))</f>
        <v/>
      </c>
      <c r="IB7" s="125">
        <f>IF(OR(IB$4="",$B7=""),0,SUMIF('DADOS BRUTOS'!$A$3:$A$500,$B7,'DADOS BRUTOS'!FB$3:FB$500)+IF($C7="",0,SUMIF('DADOS BRUTOS'!$A$3:$A$500,$C7,'DADOS BRUTOS'!FB$3:FB$500)))</f>
        <v/>
      </c>
      <c r="IC7" s="125">
        <f>IF(OR(IC$4="",$B7=""),0,SUMIF('DADOS BRUTOS'!$A$3:$A$500,$B7,'DADOS BRUTOS'!FC$3:FC$500)+IF($C7="",0,SUMIF('DADOS BRUTOS'!$A$3:$A$500,$C7,'DADOS BRUTOS'!FC$3:FC$500)))</f>
        <v/>
      </c>
      <c r="ID7" s="125">
        <f>IF(OR(ID$4="",$B7=""),0,SUMIF('DADOS BRUTOS'!$A$3:$A$500,$B7,'DADOS BRUTOS'!FD$3:FD$500)+IF($C7="",0,SUMIF('DADOS BRUTOS'!$A$3:$A$500,$C7,'DADOS BRUTOS'!FD$3:FD$500)))</f>
        <v/>
      </c>
      <c r="IE7" s="125">
        <f>IF(OR(IE$4="",$B7=""),0,SUMIF('DADOS BRUTOS'!$A$3:$A$500,$B7,'DADOS BRUTOS'!FE$3:FE$500)+IF($C7="",0,SUMIF('DADOS BRUTOS'!$A$3:$A$500,$C7,'DADOS BRUTOS'!FE$3:FE$500)))</f>
        <v/>
      </c>
      <c r="IF7" s="125">
        <f>IF(OR(IF$4="",$B7=""),0,SUMIF('DADOS BRUTOS'!$A$3:$A$500,$B7,'DADOS BRUTOS'!FF$3:FF$500)+IF($C7="",0,SUMIF('DADOS BRUTOS'!$A$3:$A$500,$C7,'DADOS BRUTOS'!FF$3:FF$500)))</f>
        <v/>
      </c>
      <c r="IG7" s="125">
        <f>IF(OR(IG$4="",$B7=""),0,SUMIF('DADOS BRUTOS'!$A$3:$A$500,$B7,'DADOS BRUTOS'!FG$3:FG$500)+IF($C7="",0,SUMIF('DADOS BRUTOS'!$A$3:$A$500,$C7,'DADOS BRUTOS'!FG$3:FG$500)))</f>
        <v/>
      </c>
      <c r="IH7" s="125">
        <f>IF(OR(IH$4="",$B7=""),0,SUMIF('DADOS BRUTOS'!$A$3:$A$500,$B7,'DADOS BRUTOS'!FH$3:FH$500)+IF($C7="",0,SUMIF('DADOS BRUTOS'!$A$3:$A$500,$C7,'DADOS BRUTOS'!FH$3:FH$500)))</f>
        <v/>
      </c>
      <c r="II7" s="125">
        <f>IF(OR(II$4="",$B7=""),0,SUMIF('DADOS BRUTOS'!$A$3:$A$500,$B7,'DADOS BRUTOS'!FI$3:FI$500)+IF($C7="",0,SUMIF('DADOS BRUTOS'!$A$3:$A$500,$C7,'DADOS BRUTOS'!FI$3:FI$500)))</f>
        <v/>
      </c>
      <c r="IJ7" s="125">
        <f>IF(OR(IJ$4="",$B7=""),0,SUMIF('DADOS BRUTOS'!$A$3:$A$500,$B7,'DADOS BRUTOS'!FJ$3:FJ$500)+IF($C7="",0,SUMIF('DADOS BRUTOS'!$A$3:$A$500,$C7,'DADOS BRUTOS'!FJ$3:FJ$500)))</f>
        <v/>
      </c>
      <c r="IK7" s="125">
        <f>IF(OR(IK$4="",$B7=""),0,SUMIF('DADOS BRUTOS'!$A$3:$A$500,$B7,'DADOS BRUTOS'!FK$3:FK$500)+IF($C7="",0,SUMIF('DADOS BRUTOS'!$A$3:$A$500,$C7,'DADOS BRUTOS'!FK$3:FK$500)))</f>
        <v/>
      </c>
      <c r="IL7" s="125">
        <f>IF(OR(IL$4="",$B7=""),0,SUMIF('DADOS BRUTOS'!$A$3:$A$500,$B7,'DADOS BRUTOS'!FL$3:FL$500)+IF($C7="",0,SUMIF('DADOS BRUTOS'!$A$3:$A$500,$C7,'DADOS BRUTOS'!FL$3:FL$500)))</f>
        <v/>
      </c>
      <c r="IM7" s="125">
        <f>IF(OR(IM$4="",$B7=""),0,SUMIF('DADOS BRUTOS'!$A$3:$A$500,$B7,'DADOS BRUTOS'!FM$3:FM$500)+IF($C7="",0,SUMIF('DADOS BRUTOS'!$A$3:$A$500,$C7,'DADOS BRUTOS'!FM$3:FM$500)))</f>
        <v/>
      </c>
      <c r="IN7" s="125">
        <f>IF(OR(IN$4="",$B7=""),0,SUMIF('DADOS BRUTOS'!$A$3:$A$500,$B7,'DADOS BRUTOS'!FN$3:FN$500)+IF($C7="",0,SUMIF('DADOS BRUTOS'!$A$3:$A$500,$C7,'DADOS BRUTOS'!FN$3:FN$500)))</f>
        <v/>
      </c>
      <c r="IO7" s="125">
        <f>IF(OR(IO$4="",$B7=""),0,SUMIF('DADOS BRUTOS'!$A$3:$A$500,$B7,'DADOS BRUTOS'!FO$3:FO$500)+IF($C7="",0,SUMIF('DADOS BRUTOS'!$A$3:$A$500,$C7,'DADOS BRUTOS'!FO$3:FO$500)))</f>
        <v/>
      </c>
      <c r="IP7" s="125">
        <f>IF(OR(IP$4="",$B7=""),0,SUMIF('DADOS BRUTOS'!$A$3:$A$500,$B7,'DADOS BRUTOS'!FP$3:FP$500)+IF($C7="",0,SUMIF('DADOS BRUTOS'!$A$3:$A$500,$C7,'DADOS BRUTOS'!FP$3:FP$500)))</f>
        <v/>
      </c>
      <c r="IQ7" s="125">
        <f>IF(OR(IQ$4="",$B7=""),0,SUMIF('DADOS BRUTOS'!$A$3:$A$500,$B7,'DADOS BRUTOS'!FQ$3:FQ$500)+IF($C7="",0,SUMIF('DADOS BRUTOS'!$A$3:$A$500,$C7,'DADOS BRUTOS'!FQ$3:FQ$500)))</f>
        <v/>
      </c>
      <c r="IR7" s="125">
        <f>IF(OR(IR$4="",$B7=""),0,SUMIF('DADOS BRUTOS'!$A$3:$A$500,$B7,'DADOS BRUTOS'!FR$3:FR$500)+IF($C7="",0,SUMIF('DADOS BRUTOS'!$A$3:$A$500,$C7,'DADOS BRUTOS'!FR$3:FR$500)))</f>
        <v/>
      </c>
      <c r="IS7" s="125">
        <f>IF(OR(IS$4="",$B7=""),0,SUMIF('DADOS BRUTOS'!$A$3:$A$500,$B7,'DADOS BRUTOS'!FS$3:FS$500)+IF($C7="",0,SUMIF('DADOS BRUTOS'!$A$3:$A$500,$C7,'DADOS BRUTOS'!FS$3:FS$500)))</f>
        <v/>
      </c>
      <c r="IT7" s="125">
        <f>IF(OR(IT$4="",$B7=""),0,SUMIF('DADOS BRUTOS'!$A$3:$A$500,$B7,'DADOS BRUTOS'!FT$3:FT$500)+IF($C7="",0,SUMIF('DADOS BRUTOS'!$A$3:$A$500,$C7,'DADOS BRUTOS'!FT$3:FT$500)))</f>
        <v/>
      </c>
      <c r="IU7" s="125">
        <f>IF(OR(IU$4="",$B7=""),0,SUMIF('DADOS BRUTOS'!$A$3:$A$500,$B7,'DADOS BRUTOS'!FU$3:FU$500)+IF($C7="",0,SUMIF('DADOS BRUTOS'!$A$3:$A$500,$C7,'DADOS BRUTOS'!FU$3:FU$500)))</f>
        <v/>
      </c>
      <c r="IV7" s="125">
        <f>IF(OR(IV$4="",$B7=""),0,SUMIF('DADOS BRUTOS'!$A$3:$A$500,$B7,'DADOS BRUTOS'!FV$3:FV$500)+IF($C7="",0,SUMIF('DADOS BRUTOS'!$A$3:$A$500,$C7,'DADOS BRUTOS'!FV$3:FV$500)))</f>
        <v/>
      </c>
      <c r="IW7" s="125">
        <f>IF(OR(IW$4="",$B7=""),0,SUMIF('DADOS BRUTOS'!$A$3:$A$500,$B7,'DADOS BRUTOS'!FW$3:FW$500)+IF($C7="",0,SUMIF('DADOS BRUTOS'!$A$3:$A$500,$C7,'DADOS BRUTOS'!FW$3:FW$500)))</f>
        <v/>
      </c>
      <c r="IX7" s="125">
        <f>IF(OR(IX$4="",$B7=""),0,SUMIF('DADOS BRUTOS'!$A$3:$A$500,$B7,'DADOS BRUTOS'!FX$3:FX$500)+IF($C7="",0,SUMIF('DADOS BRUTOS'!$A$3:$A$500,$C7,'DADOS BRUTOS'!FX$3:FX$500)))</f>
        <v/>
      </c>
      <c r="IY7" s="125">
        <f>IF(OR(IY$4="",$B7=""),0,SUMIF('DADOS BRUTOS'!$A$3:$A$500,$B7,'DADOS BRUTOS'!FY$3:FY$500)+IF($C7="",0,SUMIF('DADOS BRUTOS'!$A$3:$A$500,$C7,'DADOS BRUTOS'!FY$3:FY$500)))</f>
        <v/>
      </c>
      <c r="IZ7" s="125">
        <f>IF(OR(IZ$4="",$B7=""),0,SUMIF('DADOS BRUTOS'!$A$3:$A$500,$B7,'DADOS BRUTOS'!FZ$3:FZ$500)+IF($C7="",0,SUMIF('DADOS BRUTOS'!$A$3:$A$500,$C7,'DADOS BRUTOS'!FZ$3:FZ$500)))</f>
        <v/>
      </c>
      <c r="JA7" s="125">
        <f>IF(OR(JA$4="",$B7=""),0,SUMIF('DADOS BRUTOS'!$A$3:$A$500,$B7,'DADOS BRUTOS'!GA$3:GA$500)+IF($C7="",0,SUMIF('DADOS BRUTOS'!$A$3:$A$500,$C7,'DADOS BRUTOS'!GA$3:GA$500)))</f>
        <v/>
      </c>
      <c r="JB7" s="125">
        <f>IF(OR(JB$4="",$B7=""),0,SUMIF('DADOS BRUTOS'!$A$3:$A$500,$B7,'DADOS BRUTOS'!GB$3:GB$500)+IF($C7="",0,SUMIF('DADOS BRUTOS'!$A$3:$A$500,$C7,'DADOS BRUTOS'!GB$3:GB$500)))</f>
        <v/>
      </c>
      <c r="JC7" s="125">
        <f>IF(OR(JC$4="",$B7=""),0,SUMIF('DADOS BRUTOS'!$A$3:$A$500,$B7,'DADOS BRUTOS'!GC$3:GC$500)+IF($C7="",0,SUMIF('DADOS BRUTOS'!$A$3:$A$500,$C7,'DADOS BRUTOS'!GC$3:GC$500)))</f>
        <v/>
      </c>
      <c r="JD7" s="125">
        <f>IF(OR(JD$4="",$B7=""),0,SUMIF('DADOS BRUTOS'!$A$3:$A$500,$B7,'DADOS BRUTOS'!GD$3:GD$500)+IF($C7="",0,SUMIF('DADOS BRUTOS'!$A$3:$A$500,$C7,'DADOS BRUTOS'!GD$3:GD$500)))</f>
        <v/>
      </c>
      <c r="JE7" s="125">
        <f>IF(OR(JE$4="",$B7=""),0,SUMIF('DADOS BRUTOS'!$A$3:$A$500,$B7,'DADOS BRUTOS'!GE$3:GE$500)+IF($C7="",0,SUMIF('DADOS BRUTOS'!$A$3:$A$500,$C7,'DADOS BRUTOS'!GE$3:GE$500)))</f>
        <v/>
      </c>
      <c r="JF7" s="125">
        <f>IF(OR(JF$4="",$B7=""),0,SUMIF('DADOS BRUTOS'!$A$3:$A$500,$B7,'DADOS BRUTOS'!GF$3:GF$500)+IF($C7="",0,SUMIF('DADOS BRUTOS'!$A$3:$A$500,$C7,'DADOS BRUTOS'!GF$3:GF$500)))</f>
        <v/>
      </c>
      <c r="JG7" s="125">
        <f>IF(OR(JG$4="",$B7=""),0,SUMIF('DADOS BRUTOS'!$A$3:$A$500,$B7,'DADOS BRUTOS'!GG$3:GG$500)+IF($C7="",0,SUMIF('DADOS BRUTOS'!$A$3:$A$500,$C7,'DADOS BRUTOS'!GG$3:GG$500)))</f>
        <v/>
      </c>
      <c r="JH7" s="125">
        <f>IF(OR(JH$4="",$B7=""),0,SUMIF('DADOS BRUTOS'!$A$3:$A$500,$B7,'DADOS BRUTOS'!GH$3:GH$500)+IF($C7="",0,SUMIF('DADOS BRUTOS'!$A$3:$A$500,$C7,'DADOS BRUTOS'!GH$3:GH$500)))</f>
        <v/>
      </c>
      <c r="JI7" s="125">
        <f>IF(OR(JI$4="",$B7=""),0,SUMIF('DADOS BRUTOS'!$A$3:$A$500,$B7,'DADOS BRUTOS'!GI$3:GI$500)+IF($C7="",0,SUMIF('DADOS BRUTOS'!$A$3:$A$500,$C7,'DADOS BRUTOS'!GI$3:GI$500)))</f>
        <v/>
      </c>
      <c r="JJ7" s="125">
        <f>IF(OR(JJ$4="",$B7=""),0,SUMIF('DADOS BRUTOS'!$A$3:$A$500,$B7,'DADOS BRUTOS'!GJ$3:GJ$500)+IF($C7="",0,SUMIF('DADOS BRUTOS'!$A$3:$A$500,$C7,'DADOS BRUTOS'!GJ$3:GJ$500)))</f>
        <v/>
      </c>
      <c r="JK7" s="125">
        <f>IF(OR(JK$4="",$B7=""),0,SUMIF('DADOS BRUTOS'!$A$3:$A$500,$B7,'DADOS BRUTOS'!GK$3:GK$500)+IF($C7="",0,SUMIF('DADOS BRUTOS'!$A$3:$A$500,$C7,'DADOS BRUTOS'!GK$3:GK$500)))</f>
        <v/>
      </c>
      <c r="JL7" s="125">
        <f>IF(OR(JL$4="",$B7=""),0,SUMIF('DADOS BRUTOS'!$A$3:$A$500,$B7,'DADOS BRUTOS'!GL$3:GL$500)+IF($C7="",0,SUMIF('DADOS BRUTOS'!$A$3:$A$500,$C7,'DADOS BRUTOS'!GL$3:GL$500)))</f>
        <v/>
      </c>
      <c r="JM7" s="125">
        <f>IF(OR(JM$4="",$B7=""),0,SUMIF('DADOS BRUTOS'!$A$3:$A$500,$B7,'DADOS BRUTOS'!GM$3:GM$500)+IF($C7="",0,SUMIF('DADOS BRUTOS'!$A$3:$A$500,$C7,'DADOS BRUTOS'!GM$3:GM$500)))</f>
        <v/>
      </c>
      <c r="JN7" s="125">
        <f>IF(OR(JN$4="",$B7=""),0,SUMIF('DADOS BRUTOS'!$A$3:$A$500,$B7,'DADOS BRUTOS'!GN$3:GN$500)+IF($C7="",0,SUMIF('DADOS BRUTOS'!$A$3:$A$500,$C7,'DADOS BRUTOS'!GN$3:GN$500)))</f>
        <v/>
      </c>
      <c r="JO7" s="125">
        <f>IF(OR(JO$4="",$B7=""),0,SUMIF('DADOS BRUTOS'!$A$3:$A$500,$B7,'DADOS BRUTOS'!GO$3:GO$500)+IF($C7="",0,SUMIF('DADOS BRUTOS'!$A$3:$A$500,$C7,'DADOS BRUTOS'!GO$3:GO$500)))</f>
        <v/>
      </c>
      <c r="JP7" s="125">
        <f>IF(OR(JP$4="",$B7=""),0,SUMIF('DADOS BRUTOS'!$A$3:$A$500,$B7,'DADOS BRUTOS'!GP$3:GP$500)+IF($C7="",0,SUMIF('DADOS BRUTOS'!$A$3:$A$500,$C7,'DADOS BRUTOS'!GP$3:GP$500)))</f>
        <v/>
      </c>
      <c r="JQ7" s="125">
        <f>IF(OR(JQ$4="",$B7=""),0,SUMIF('DADOS BRUTOS'!$A$3:$A$500,$B7,'DADOS BRUTOS'!GQ$3:GQ$500)+IF($C7="",0,SUMIF('DADOS BRUTOS'!$A$3:$A$500,$C7,'DADOS BRUTOS'!GQ$3:GQ$500)))</f>
        <v/>
      </c>
      <c r="JR7" s="125">
        <f>IF(OR(JR$4="",$B7=""),0,SUMIF('DADOS BRUTOS'!$A$3:$A$500,$B7,'DADOS BRUTOS'!GR$3:GR$500)+IF($C7="",0,SUMIF('DADOS BRUTOS'!$A$3:$A$500,$C7,'DADOS BRUTOS'!GR$3:GR$500)))</f>
        <v/>
      </c>
      <c r="JS7" s="125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25">
        <f>IF(OR(CB$4="",$B8=""),0,SUMIF('DADOS BRUTOS'!$A$3:$A$500,$B8,'DADOS BRUTOS'!B$3:B$500)+IF($C8="",0,SUMIF('DADOS BRUTOS'!$A$3:$A$500,$C8,'DADOS BRUTOS'!B$3:B$500)))</f>
        <v/>
      </c>
      <c r="CC8" s="125">
        <f>IF(OR(CC$4="",$B8=""),0,SUMIF('DADOS BRUTOS'!$A$3:$A$500,$B8,'DADOS BRUTOS'!C$3:C$500)+IF($C8="",0,SUMIF('DADOS BRUTOS'!$A$3:$A$500,$C8,'DADOS BRUTOS'!C$3:C$500)))</f>
        <v/>
      </c>
      <c r="CD8" s="125">
        <f>IF(OR(CD$4="",$B8=""),0,SUMIF('DADOS BRUTOS'!$A$3:$A$500,$B8,'DADOS BRUTOS'!D$3:D$500)+IF($C8="",0,SUMIF('DADOS BRUTOS'!$A$3:$A$500,$C8,'DADOS BRUTOS'!D$3:D$500)))</f>
        <v/>
      </c>
      <c r="CE8" s="125">
        <f>IF(OR(CE$4="",$B8=""),0,SUMIF('DADOS BRUTOS'!$A$3:$A$500,$B8,'DADOS BRUTOS'!E$3:E$500)+IF($C8="",0,SUMIF('DADOS BRUTOS'!$A$3:$A$500,$C8,'DADOS BRUTOS'!E$3:E$500)))</f>
        <v/>
      </c>
      <c r="CF8" s="125">
        <f>IF(OR(CF$4="",$B8=""),0,SUMIF('DADOS BRUTOS'!$A$3:$A$500,$B8,'DADOS BRUTOS'!F$3:F$500)+IF($C8="",0,SUMIF('DADOS BRUTOS'!$A$3:$A$500,$C8,'DADOS BRUTOS'!F$3:F$500)))</f>
        <v/>
      </c>
      <c r="CG8" s="125">
        <f>IF(OR(CG$4="",$B8=""),0,SUMIF('DADOS BRUTOS'!$A$3:$A$500,$B8,'DADOS BRUTOS'!G$3:G$500)+IF($C8="",0,SUMIF('DADOS BRUTOS'!$A$3:$A$500,$C8,'DADOS BRUTOS'!G$3:G$500)))</f>
        <v/>
      </c>
      <c r="CH8" s="125">
        <f>IF(OR(CH$4="",$B8=""),0,SUMIF('DADOS BRUTOS'!$A$3:$A$500,$B8,'DADOS BRUTOS'!H$3:H$500)+IF($C8="",0,SUMIF('DADOS BRUTOS'!$A$3:$A$500,$C8,'DADOS BRUTOS'!H$3:H$500)))</f>
        <v/>
      </c>
      <c r="CI8" s="125">
        <f>IF(OR(CI$4="",$B8=""),0,SUMIF('DADOS BRUTOS'!$A$3:$A$500,$B8,'DADOS BRUTOS'!I$3:I$500)+IF($C8="",0,SUMIF('DADOS BRUTOS'!$A$3:$A$500,$C8,'DADOS BRUTOS'!I$3:I$500)))</f>
        <v/>
      </c>
      <c r="CJ8" s="125">
        <f>IF(OR(CJ$4="",$B8=""),0,SUMIF('DADOS BRUTOS'!$A$3:$A$500,$B8,'DADOS BRUTOS'!J$3:J$500)+IF($C8="",0,SUMIF('DADOS BRUTOS'!$A$3:$A$500,$C8,'DADOS BRUTOS'!J$3:J$500)))</f>
        <v/>
      </c>
      <c r="CK8" s="125">
        <f>IF(OR(CK$4="",$B8=""),0,SUMIF('DADOS BRUTOS'!$A$3:$A$500,$B8,'DADOS BRUTOS'!K$3:K$500)+IF($C8="",0,SUMIF('DADOS BRUTOS'!$A$3:$A$500,$C8,'DADOS BRUTOS'!K$3:K$500)))</f>
        <v/>
      </c>
      <c r="CL8" s="125">
        <f>IF(OR(CL$4="",$B8=""),0,SUMIF('DADOS BRUTOS'!$A$3:$A$500,$B8,'DADOS BRUTOS'!L$3:L$500)+IF($C8="",0,SUMIF('DADOS BRUTOS'!$A$3:$A$500,$C8,'DADOS BRUTOS'!L$3:L$500)))</f>
        <v/>
      </c>
      <c r="CM8" s="125">
        <f>IF(OR(CM$4="",$B8=""),0,SUMIF('DADOS BRUTOS'!$A$3:$A$500,$B8,'DADOS BRUTOS'!M$3:M$500)+IF($C8="",0,SUMIF('DADOS BRUTOS'!$A$3:$A$500,$C8,'DADOS BRUTOS'!M$3:M$500)))</f>
        <v/>
      </c>
      <c r="CN8" s="125">
        <f>IF(OR(CN$4="",$B8=""),0,SUMIF('DADOS BRUTOS'!$A$3:$A$500,$B8,'DADOS BRUTOS'!N$3:N$500)+IF($C8="",0,SUMIF('DADOS BRUTOS'!$A$3:$A$500,$C8,'DADOS BRUTOS'!N$3:N$500)))</f>
        <v/>
      </c>
      <c r="CO8" s="125">
        <f>IF(OR(CO$4="",$B8=""),0,SUMIF('DADOS BRUTOS'!$A$3:$A$500,$B8,'DADOS BRUTOS'!O$3:O$500)+IF($C8="",0,SUMIF('DADOS BRUTOS'!$A$3:$A$500,$C8,'DADOS BRUTOS'!O$3:O$500)))</f>
        <v/>
      </c>
      <c r="CP8" s="125">
        <f>IF(OR(CP$4="",$B8=""),0,SUMIF('DADOS BRUTOS'!$A$3:$A$500,$B8,'DADOS BRUTOS'!P$3:P$500)+IF($C8="",0,SUMIF('DADOS BRUTOS'!$A$3:$A$500,$C8,'DADOS BRUTOS'!P$3:P$500)))</f>
        <v/>
      </c>
      <c r="CQ8" s="125">
        <f>IF(OR(CQ$4="",$B8=""),0,SUMIF('DADOS BRUTOS'!$A$3:$A$500,$B8,'DADOS BRUTOS'!Q$3:Q$500)+IF($C8="",0,SUMIF('DADOS BRUTOS'!$A$3:$A$500,$C8,'DADOS BRUTOS'!Q$3:Q$500)))</f>
        <v/>
      </c>
      <c r="CR8" s="125">
        <f>IF(OR(CR$4="",$B8=""),0,SUMIF('DADOS BRUTOS'!$A$3:$A$500,$B8,'DADOS BRUTOS'!R$3:R$500)+IF($C8="",0,SUMIF('DADOS BRUTOS'!$A$3:$A$500,$C8,'DADOS BRUTOS'!R$3:R$500)))</f>
        <v/>
      </c>
      <c r="CS8" s="125">
        <f>IF(OR(CS$4="",$B8=""),0,SUMIF('DADOS BRUTOS'!$A$3:$A$500,$B8,'DADOS BRUTOS'!S$3:S$500)+IF($C8="",0,SUMIF('DADOS BRUTOS'!$A$3:$A$500,$C8,'DADOS BRUTOS'!S$3:S$500)))</f>
        <v/>
      </c>
      <c r="CT8" s="125">
        <f>IF(OR(CT$4="",$B8=""),0,SUMIF('DADOS BRUTOS'!$A$3:$A$500,$B8,'DADOS BRUTOS'!T$3:T$500)+IF($C8="",0,SUMIF('DADOS BRUTOS'!$A$3:$A$500,$C8,'DADOS BRUTOS'!T$3:T$500)))</f>
        <v/>
      </c>
      <c r="CU8" s="125">
        <f>IF(OR(CU$4="",$B8=""),0,SUMIF('DADOS BRUTOS'!$A$3:$A$500,$B8,'DADOS BRUTOS'!U$3:U$500)+IF($C8="",0,SUMIF('DADOS BRUTOS'!$A$3:$A$500,$C8,'DADOS BRUTOS'!U$3:U$500)))</f>
        <v/>
      </c>
      <c r="CV8" s="125">
        <f>IF(OR(CV$4="",$B8=""),0,SUMIF('DADOS BRUTOS'!$A$3:$A$500,$B8,'DADOS BRUTOS'!V$3:V$500)+IF($C8="",0,SUMIF('DADOS BRUTOS'!$A$3:$A$500,$C8,'DADOS BRUTOS'!V$3:V$500)))</f>
        <v/>
      </c>
      <c r="CW8" s="125">
        <f>IF(OR(CW$4="",$B8=""),0,SUMIF('DADOS BRUTOS'!$A$3:$A$500,$B8,'DADOS BRUTOS'!W$3:W$500)+IF($C8="",0,SUMIF('DADOS BRUTOS'!$A$3:$A$500,$C8,'DADOS BRUTOS'!W$3:W$500)))</f>
        <v/>
      </c>
      <c r="CX8" s="125">
        <f>IF(OR(CX$4="",$B8=""),0,SUMIF('DADOS BRUTOS'!$A$3:$A$500,$B8,'DADOS BRUTOS'!X$3:X$500)+IF($C8="",0,SUMIF('DADOS BRUTOS'!$A$3:$A$500,$C8,'DADOS BRUTOS'!X$3:X$500)))</f>
        <v/>
      </c>
      <c r="CY8" s="125">
        <f>IF(OR(CY$4="",$B8=""),0,SUMIF('DADOS BRUTOS'!$A$3:$A$500,$B8,'DADOS BRUTOS'!Y$3:Y$500)+IF($C8="",0,SUMIF('DADOS BRUTOS'!$A$3:$A$500,$C8,'DADOS BRUTOS'!Y$3:Y$500)))</f>
        <v/>
      </c>
      <c r="CZ8" s="125">
        <f>IF(OR(CZ$4="",$B8=""),0,SUMIF('DADOS BRUTOS'!$A$3:$A$500,$B8,'DADOS BRUTOS'!Z$3:Z$500)+IF($C8="",0,SUMIF('DADOS BRUTOS'!$A$3:$A$500,$C8,'DADOS BRUTOS'!Z$3:Z$500)))</f>
        <v/>
      </c>
      <c r="DA8" s="125">
        <f>IF(OR(DA$4="",$B8=""),0,SUMIF('DADOS BRUTOS'!$A$3:$A$500,$B8,'DADOS BRUTOS'!AA$3:AA$500)+IF($C8="",0,SUMIF('DADOS BRUTOS'!$A$3:$A$500,$C8,'DADOS BRUTOS'!AA$3:AA$500)))</f>
        <v/>
      </c>
      <c r="DB8" s="125">
        <f>IF(OR(DB$4="",$B8=""),0,SUMIF('DADOS BRUTOS'!$A$3:$A$500,$B8,'DADOS BRUTOS'!AB$3:AB$500)+IF($C8="",0,SUMIF('DADOS BRUTOS'!$A$3:$A$500,$C8,'DADOS BRUTOS'!AB$3:AB$500)))</f>
        <v/>
      </c>
      <c r="DC8" s="125">
        <f>IF(OR(DC$4="",$B8=""),0,SUMIF('DADOS BRUTOS'!$A$3:$A$500,$B8,'DADOS BRUTOS'!AC$3:AC$500)+IF($C8="",0,SUMIF('DADOS BRUTOS'!$A$3:$A$500,$C8,'DADOS BRUTOS'!AC$3:AC$500)))</f>
        <v/>
      </c>
      <c r="DD8" s="125">
        <f>IF(OR(DD$4="",$B8=""),0,SUMIF('DADOS BRUTOS'!$A$3:$A$500,$B8,'DADOS BRUTOS'!AD$3:AD$500)+IF($C8="",0,SUMIF('DADOS BRUTOS'!$A$3:$A$500,$C8,'DADOS BRUTOS'!AD$3:AD$500)))</f>
        <v/>
      </c>
      <c r="DE8" s="125">
        <f>IF(OR(DE$4="",$B8=""),0,SUMIF('DADOS BRUTOS'!$A$3:$A$500,$B8,'DADOS BRUTOS'!AE$3:AE$500)+IF($C8="",0,SUMIF('DADOS BRUTOS'!$A$3:$A$500,$C8,'DADOS BRUTOS'!AE$3:AE$500)))</f>
        <v/>
      </c>
      <c r="DF8" s="125">
        <f>IF(OR(DF$4="",$B8=""),0,SUMIF('DADOS BRUTOS'!$A$3:$A$500,$B8,'DADOS BRUTOS'!AF$3:AF$500)+IF($C8="",0,SUMIF('DADOS BRUTOS'!$A$3:$A$500,$C8,'DADOS BRUTOS'!AF$3:AF$500)))</f>
        <v/>
      </c>
      <c r="DG8" s="125">
        <f>IF(OR(DG$4="",$B8=""),0,SUMIF('DADOS BRUTOS'!$A$3:$A$500,$B8,'DADOS BRUTOS'!AG$3:AG$500)+IF($C8="",0,SUMIF('DADOS BRUTOS'!$A$3:$A$500,$C8,'DADOS BRUTOS'!AG$3:AG$500)))</f>
        <v/>
      </c>
      <c r="DH8" s="125">
        <f>IF(OR(DH$4="",$B8=""),0,SUMIF('DADOS BRUTOS'!$A$3:$A$500,$B8,'DADOS BRUTOS'!AH$3:AH$500)+IF($C8="",0,SUMIF('DADOS BRUTOS'!$A$3:$A$500,$C8,'DADOS BRUTOS'!AH$3:AH$500)))</f>
        <v/>
      </c>
      <c r="DI8" s="125">
        <f>IF(OR(DI$4="",$B8=""),0,SUMIF('DADOS BRUTOS'!$A$3:$A$500,$B8,'DADOS BRUTOS'!AI$3:AI$500)+IF($C8="",0,SUMIF('DADOS BRUTOS'!$A$3:$A$500,$C8,'DADOS BRUTOS'!AI$3:AI$500)))</f>
        <v/>
      </c>
      <c r="DJ8" s="125">
        <f>IF(OR(DJ$4="",$B8=""),0,SUMIF('DADOS BRUTOS'!$A$3:$A$500,$B8,'DADOS BRUTOS'!AJ$3:AJ$500)+IF($C8="",0,SUMIF('DADOS BRUTOS'!$A$3:$A$500,$C8,'DADOS BRUTOS'!AJ$3:AJ$500)))</f>
        <v/>
      </c>
      <c r="DK8" s="125">
        <f>IF(OR(DK$4="",$B8=""),0,SUMIF('DADOS BRUTOS'!$A$3:$A$500,$B8,'DADOS BRUTOS'!AK$3:AK$500)+IF($C8="",0,SUMIF('DADOS BRUTOS'!$A$3:$A$500,$C8,'DADOS BRUTOS'!AK$3:AK$500)))</f>
        <v/>
      </c>
      <c r="DL8" s="125">
        <f>IF(OR(DL$4="",$B8=""),0,SUMIF('DADOS BRUTOS'!$A$3:$A$500,$B8,'DADOS BRUTOS'!AL$3:AL$500)+IF($C8="",0,SUMIF('DADOS BRUTOS'!$A$3:$A$500,$C8,'DADOS BRUTOS'!AL$3:AL$500)))</f>
        <v/>
      </c>
      <c r="DM8" s="125">
        <f>IF(OR(DM$4="",$B8=""),0,SUMIF('DADOS BRUTOS'!$A$3:$A$500,$B8,'DADOS BRUTOS'!AM$3:AM$500)+IF($C8="",0,SUMIF('DADOS BRUTOS'!$A$3:$A$500,$C8,'DADOS BRUTOS'!AM$3:AM$500)))</f>
        <v/>
      </c>
      <c r="DN8" s="125">
        <f>IF(OR(DN$4="",$B8=""),0,SUMIF('DADOS BRUTOS'!$A$3:$A$500,$B8,'DADOS BRUTOS'!AN$3:AN$500)+IF($C8="",0,SUMIF('DADOS BRUTOS'!$A$3:$A$500,$C8,'DADOS BRUTOS'!AN$3:AN$500)))</f>
        <v/>
      </c>
      <c r="DO8" s="125">
        <f>IF(OR(DO$4="",$B8=""),0,SUMIF('DADOS BRUTOS'!$A$3:$A$500,$B8,'DADOS BRUTOS'!AO$3:AO$500)+IF($C8="",0,SUMIF('DADOS BRUTOS'!$A$3:$A$500,$C8,'DADOS BRUTOS'!AO$3:AO$500)))</f>
        <v/>
      </c>
      <c r="DP8" s="125">
        <f>IF(OR(DP$4="",$B8=""),0,SUMIF('DADOS BRUTOS'!$A$3:$A$500,$B8,'DADOS BRUTOS'!AP$3:AP$500)+IF($C8="",0,SUMIF('DADOS BRUTOS'!$A$3:$A$500,$C8,'DADOS BRUTOS'!AP$3:AP$500)))</f>
        <v/>
      </c>
      <c r="DQ8" s="125">
        <f>IF(OR(DQ$4="",$B8=""),0,SUMIF('DADOS BRUTOS'!$A$3:$A$500,$B8,'DADOS BRUTOS'!AQ$3:AQ$500)+IF($C8="",0,SUMIF('DADOS BRUTOS'!$A$3:$A$500,$C8,'DADOS BRUTOS'!AQ$3:AQ$500)))</f>
        <v/>
      </c>
      <c r="DR8" s="125">
        <f>IF(OR(DR$4="",$B8=""),0,SUMIF('DADOS BRUTOS'!$A$3:$A$500,$B8,'DADOS BRUTOS'!AR$3:AR$500)+IF($C8="",0,SUMIF('DADOS BRUTOS'!$A$3:$A$500,$C8,'DADOS BRUTOS'!AR$3:AR$500)))</f>
        <v/>
      </c>
      <c r="DS8" s="125">
        <f>IF(OR(DS$4="",$B8=""),0,SUMIF('DADOS BRUTOS'!$A$3:$A$500,$B8,'DADOS BRUTOS'!AS$3:AS$500)+IF($C8="",0,SUMIF('DADOS BRUTOS'!$A$3:$A$500,$C8,'DADOS BRUTOS'!AS$3:AS$500)))</f>
        <v/>
      </c>
      <c r="DT8" s="125">
        <f>IF(OR(DT$4="",$B8=""),0,SUMIF('DADOS BRUTOS'!$A$3:$A$500,$B8,'DADOS BRUTOS'!AT$3:AT$500)+IF($C8="",0,SUMIF('DADOS BRUTOS'!$A$3:$A$500,$C8,'DADOS BRUTOS'!AT$3:AT$500)))</f>
        <v/>
      </c>
      <c r="DU8" s="125">
        <f>IF(OR(DU$4="",$B8=""),0,SUMIF('DADOS BRUTOS'!$A$3:$A$500,$B8,'DADOS BRUTOS'!AU$3:AU$500)+IF($C8="",0,SUMIF('DADOS BRUTOS'!$A$3:$A$500,$C8,'DADOS BRUTOS'!AU$3:AU$500)))</f>
        <v/>
      </c>
      <c r="DV8" s="125">
        <f>IF(OR(DV$4="",$B8=""),0,SUMIF('DADOS BRUTOS'!$A$3:$A$500,$B8,'DADOS BRUTOS'!AV$3:AV$500)+IF($C8="",0,SUMIF('DADOS BRUTOS'!$A$3:$A$500,$C8,'DADOS BRUTOS'!AV$3:AV$500)))</f>
        <v/>
      </c>
      <c r="DW8" s="125">
        <f>IF(OR(DW$4="",$B8=""),0,SUMIF('DADOS BRUTOS'!$A$3:$A$500,$B8,'DADOS BRUTOS'!AW$3:AW$500)+IF($C8="",0,SUMIF('DADOS BRUTOS'!$A$3:$A$500,$C8,'DADOS BRUTOS'!AW$3:AW$500)))</f>
        <v/>
      </c>
      <c r="DX8" s="125">
        <f>IF(OR(DX$4="",$B8=""),0,SUMIF('DADOS BRUTOS'!$A$3:$A$500,$B8,'DADOS BRUTOS'!AX$3:AX$500)+IF($C8="",0,SUMIF('DADOS BRUTOS'!$A$3:$A$500,$C8,'DADOS BRUTOS'!AX$3:AX$500)))</f>
        <v/>
      </c>
      <c r="DY8" s="125">
        <f>IF(OR(DY$4="",$B8=""),0,SUMIF('DADOS BRUTOS'!$A$3:$A$500,$B8,'DADOS BRUTOS'!AY$3:AY$500)+IF($C8="",0,SUMIF('DADOS BRUTOS'!$A$3:$A$500,$C8,'DADOS BRUTOS'!AY$3:AY$500)))</f>
        <v/>
      </c>
      <c r="DZ8" s="125">
        <f>IF(OR(DZ$4="",$B8=""),0,SUMIF('DADOS BRUTOS'!$A$3:$A$500,$B8,'DADOS BRUTOS'!AZ$3:AZ$500)+IF($C8="",0,SUMIF('DADOS BRUTOS'!$A$3:$A$500,$C8,'DADOS BRUTOS'!AZ$3:AZ$500)))</f>
        <v/>
      </c>
      <c r="EA8" s="125">
        <f>IF(OR(EA$4="",$B8=""),0,SUMIF('DADOS BRUTOS'!$A$3:$A$500,$B8,'DADOS BRUTOS'!BA$3:BA$500)+IF($C8="",0,SUMIF('DADOS BRUTOS'!$A$3:$A$500,$C8,'DADOS BRUTOS'!BA$3:BA$500)))</f>
        <v/>
      </c>
      <c r="EB8" s="125">
        <f>IF(OR(EB$4="",$B8=""),0,SUMIF('DADOS BRUTOS'!$A$3:$A$500,$B8,'DADOS BRUTOS'!BB$3:BB$500)+IF($C8="",0,SUMIF('DADOS BRUTOS'!$A$3:$A$500,$C8,'DADOS BRUTOS'!BB$3:BB$500)))</f>
        <v/>
      </c>
      <c r="EC8" s="125">
        <f>IF(OR(EC$4="",$B8=""),0,SUMIF('DADOS BRUTOS'!$A$3:$A$500,$B8,'DADOS BRUTOS'!BC$3:BC$500)+IF($C8="",0,SUMIF('DADOS BRUTOS'!$A$3:$A$500,$C8,'DADOS BRUTOS'!BC$3:BC$500)))</f>
        <v/>
      </c>
      <c r="ED8" s="125">
        <f>IF(OR(ED$4="",$B8=""),0,SUMIF('DADOS BRUTOS'!$A$3:$A$500,$B8,'DADOS BRUTOS'!BD$3:BD$500)+IF($C8="",0,SUMIF('DADOS BRUTOS'!$A$3:$A$500,$C8,'DADOS BRUTOS'!BD$3:BD$500)))</f>
        <v/>
      </c>
      <c r="EE8" s="125">
        <f>IF(OR(EE$4="",$B8=""),0,SUMIF('DADOS BRUTOS'!$A$3:$A$500,$B8,'DADOS BRUTOS'!BE$3:BE$500)+IF($C8="",0,SUMIF('DADOS BRUTOS'!$A$3:$A$500,$C8,'DADOS BRUTOS'!BE$3:BE$500)))</f>
        <v/>
      </c>
      <c r="EF8" s="125">
        <f>IF(OR(EF$4="",$B8=""),0,SUMIF('DADOS BRUTOS'!$A$3:$A$500,$B8,'DADOS BRUTOS'!BF$3:BF$500)+IF($C8="",0,SUMIF('DADOS BRUTOS'!$A$3:$A$500,$C8,'DADOS BRUTOS'!BF$3:BF$500)))</f>
        <v/>
      </c>
      <c r="EG8" s="125">
        <f>IF(OR(EG$4="",$B8=""),0,SUMIF('DADOS BRUTOS'!$A$3:$A$500,$B8,'DADOS BRUTOS'!BG$3:BG$500)+IF($C8="",0,SUMIF('DADOS BRUTOS'!$A$3:$A$500,$C8,'DADOS BRUTOS'!BG$3:BG$500)))</f>
        <v/>
      </c>
      <c r="EH8" s="125">
        <f>IF(OR(EH$4="",$B8=""),0,SUMIF('DADOS BRUTOS'!$A$3:$A$500,$B8,'DADOS BRUTOS'!BH$3:BH$500)+IF($C8="",0,SUMIF('DADOS BRUTOS'!$A$3:$A$500,$C8,'DADOS BRUTOS'!BH$3:BH$500)))</f>
        <v/>
      </c>
      <c r="EI8" s="125">
        <f>IF(OR(EI$4="",$B8=""),0,SUMIF('DADOS BRUTOS'!$A$3:$A$500,$B8,'DADOS BRUTOS'!BI$3:BI$500)+IF($C8="",0,SUMIF('DADOS BRUTOS'!$A$3:$A$500,$C8,'DADOS BRUTOS'!BI$3:BI$500)))</f>
        <v/>
      </c>
      <c r="EJ8" s="125">
        <f>IF(OR(EJ$4="",$B8=""),0,SUMIF('DADOS BRUTOS'!$A$3:$A$500,$B8,'DADOS BRUTOS'!BJ$3:BJ$500)+IF($C8="",0,SUMIF('DADOS BRUTOS'!$A$3:$A$500,$C8,'DADOS BRUTOS'!BJ$3:BJ$500)))</f>
        <v/>
      </c>
      <c r="EK8" s="125">
        <f>IF(OR(EK$4="",$B8=""),0,SUMIF('DADOS BRUTOS'!$A$3:$A$500,$B8,'DADOS BRUTOS'!BK$3:BK$500)+IF($C8="",0,SUMIF('DADOS BRUTOS'!$A$3:$A$500,$C8,'DADOS BRUTOS'!BK$3:BK$500)))</f>
        <v/>
      </c>
      <c r="EL8" s="125">
        <f>IF(OR(EL$4="",$B8=""),0,SUMIF('DADOS BRUTOS'!$A$3:$A$500,$B8,'DADOS BRUTOS'!BL$3:BL$500)+IF($C8="",0,SUMIF('DADOS BRUTOS'!$A$3:$A$500,$C8,'DADOS BRUTOS'!BL$3:BL$500)))</f>
        <v/>
      </c>
      <c r="EM8" s="125">
        <f>IF(OR(EM$4="",$B8=""),0,SUMIF('DADOS BRUTOS'!$A$3:$A$500,$B8,'DADOS BRUTOS'!BM$3:BM$500)+IF($C8="",0,SUMIF('DADOS BRUTOS'!$A$3:$A$500,$C8,'DADOS BRUTOS'!BM$3:BM$500)))</f>
        <v/>
      </c>
      <c r="EN8" s="125">
        <f>IF(OR(EN$4="",$B8=""),0,SUMIF('DADOS BRUTOS'!$A$3:$A$500,$B8,'DADOS BRUTOS'!BN$3:BN$500)+IF($C8="",0,SUMIF('DADOS BRUTOS'!$A$3:$A$500,$C8,'DADOS BRUTOS'!BN$3:BN$500)))</f>
        <v/>
      </c>
      <c r="EO8" s="125">
        <f>IF(OR(EO$4="",$B8=""),0,SUMIF('DADOS BRUTOS'!$A$3:$A$500,$B8,'DADOS BRUTOS'!BO$3:BO$500)+IF($C8="",0,SUMIF('DADOS BRUTOS'!$A$3:$A$500,$C8,'DADOS BRUTOS'!BO$3:BO$500)))</f>
        <v/>
      </c>
      <c r="EP8" s="125">
        <f>IF(OR(EP$4="",$B8=""),0,SUMIF('DADOS BRUTOS'!$A$3:$A$500,$B8,'DADOS BRUTOS'!BP$3:BP$500)+IF($C8="",0,SUMIF('DADOS BRUTOS'!$A$3:$A$500,$C8,'DADOS BRUTOS'!BP$3:BP$500)))</f>
        <v/>
      </c>
      <c r="EQ8" s="125">
        <f>IF(OR(EQ$4="",$B8=""),0,SUMIF('DADOS BRUTOS'!$A$3:$A$500,$B8,'DADOS BRUTOS'!BQ$3:BQ$500)+IF($C8="",0,SUMIF('DADOS BRUTOS'!$A$3:$A$500,$C8,'DADOS BRUTOS'!BQ$3:BQ$500)))</f>
        <v/>
      </c>
      <c r="ER8" s="125">
        <f>IF(OR(ER$4="",$B8=""),0,SUMIF('DADOS BRUTOS'!$A$3:$A$500,$B8,'DADOS BRUTOS'!BR$3:BR$500)+IF($C8="",0,SUMIF('DADOS BRUTOS'!$A$3:$A$500,$C8,'DADOS BRUTOS'!BR$3:BR$500)))</f>
        <v/>
      </c>
      <c r="ES8" s="125">
        <f>IF(OR(ES$4="",$B8=""),0,SUMIF('DADOS BRUTOS'!$A$3:$A$500,$B8,'DADOS BRUTOS'!BS$3:BS$500)+IF($C8="",0,SUMIF('DADOS BRUTOS'!$A$3:$A$500,$C8,'DADOS BRUTOS'!BS$3:BS$500)))</f>
        <v/>
      </c>
      <c r="ET8" s="125">
        <f>IF(OR(ET$4="",$B8=""),0,SUMIF('DADOS BRUTOS'!$A$3:$A$500,$B8,'DADOS BRUTOS'!BT$3:BT$500)+IF($C8="",0,SUMIF('DADOS BRUTOS'!$A$3:$A$500,$C8,'DADOS BRUTOS'!BT$3:BT$500)))</f>
        <v/>
      </c>
      <c r="EU8" s="125">
        <f>IF(OR(EU$4="",$B8=""),0,SUMIF('DADOS BRUTOS'!$A$3:$A$500,$B8,'DADOS BRUTOS'!BU$3:BU$500)+IF($C8="",0,SUMIF('DADOS BRUTOS'!$A$3:$A$500,$C8,'DADOS BRUTOS'!BU$3:BU$500)))</f>
        <v/>
      </c>
      <c r="EV8" s="125">
        <f>IF(OR(EV$4="",$B8=""),0,SUMIF('DADOS BRUTOS'!$A$3:$A$500,$B8,'DADOS BRUTOS'!BV$3:BV$500)+IF($C8="",0,SUMIF('DADOS BRUTOS'!$A$3:$A$500,$C8,'DADOS BRUTOS'!BV$3:BV$500)))</f>
        <v/>
      </c>
      <c r="EW8" s="125">
        <f>IF(OR(EW$4="",$B8=""),0,SUMIF('DADOS BRUTOS'!$A$3:$A$500,$B8,'DADOS BRUTOS'!BW$3:BW$500)+IF($C8="",0,SUMIF('DADOS BRUTOS'!$A$3:$A$500,$C8,'DADOS BRUTOS'!BW$3:BW$500)))</f>
        <v/>
      </c>
      <c r="EX8" s="125">
        <f>IF(OR(EX$4="",$B8=""),0,SUMIF('DADOS BRUTOS'!$A$3:$A$500,$B8,'DADOS BRUTOS'!BX$3:BX$500)+IF($C8="",0,SUMIF('DADOS BRUTOS'!$A$3:$A$500,$C8,'DADOS BRUTOS'!BX$3:BX$500)))</f>
        <v/>
      </c>
      <c r="EY8" s="125">
        <f>IF(OR(EY$4="",$B8=""),0,SUMIF('DADOS BRUTOS'!$A$3:$A$500,$B8,'DADOS BRUTOS'!BY$3:BY$500)+IF($C8="",0,SUMIF('DADOS BRUTOS'!$A$3:$A$500,$C8,'DADOS BRUTOS'!BY$3:BY$500)))</f>
        <v/>
      </c>
      <c r="EZ8" s="125">
        <f>IF(OR(EZ$4="",$B8=""),0,SUMIF('DADOS BRUTOS'!$A$3:$A$500,$B8,'DADOS BRUTOS'!BZ$3:BZ$500)+IF($C8="",0,SUMIF('DADOS BRUTOS'!$A$3:$A$500,$C8,'DADOS BRUTOS'!BZ$3:BZ$500)))</f>
        <v/>
      </c>
      <c r="FA8" s="125">
        <f>IF(OR(FA$4="",$B8=""),0,SUMIF('DADOS BRUTOS'!$A$3:$A$500,$B8,'DADOS BRUTOS'!CA$3:CA$500)+IF($C8="",0,SUMIF('DADOS BRUTOS'!$A$3:$A$500,$C8,'DADOS BRUTOS'!CA$3:CA$500)))</f>
        <v/>
      </c>
      <c r="FB8" s="125">
        <f>IF(OR(FB$4="",$B8=""),0,SUMIF('DADOS BRUTOS'!$A$3:$A$500,$B8,'DADOS BRUTOS'!CB$3:CB$500)+IF($C8="",0,SUMIF('DADOS BRUTOS'!$A$3:$A$500,$C8,'DADOS BRUTOS'!CB$3:CB$500)))</f>
        <v/>
      </c>
      <c r="FC8" s="125">
        <f>IF(OR(FC$4="",$B8=""),0,SUMIF('DADOS BRUTOS'!$A$3:$A$500,$B8,'DADOS BRUTOS'!CC$3:CC$500)+IF($C8="",0,SUMIF('DADOS BRUTOS'!$A$3:$A$500,$C8,'DADOS BRUTOS'!CC$3:CC$500)))</f>
        <v/>
      </c>
      <c r="FD8" s="125">
        <f>IF(OR(FD$4="",$B8=""),0,SUMIF('DADOS BRUTOS'!$A$3:$A$500,$B8,'DADOS BRUTOS'!CD$3:CD$500)+IF($C8="",0,SUMIF('DADOS BRUTOS'!$A$3:$A$500,$C8,'DADOS BRUTOS'!CD$3:CD$500)))</f>
        <v/>
      </c>
      <c r="FE8" s="125">
        <f>IF(OR(FE$4="",$B8=""),0,SUMIF('DADOS BRUTOS'!$A$3:$A$500,$B8,'DADOS BRUTOS'!CE$3:CE$500)+IF($C8="",0,SUMIF('DADOS BRUTOS'!$A$3:$A$500,$C8,'DADOS BRUTOS'!CE$3:CE$500)))</f>
        <v/>
      </c>
      <c r="FF8" s="125">
        <f>IF(OR(FF$4="",$B8=""),0,SUMIF('DADOS BRUTOS'!$A$3:$A$500,$B8,'DADOS BRUTOS'!CF$3:CF$500)+IF($C8="",0,SUMIF('DADOS BRUTOS'!$A$3:$A$500,$C8,'DADOS BRUTOS'!CF$3:CF$500)))</f>
        <v/>
      </c>
      <c r="FG8" s="125">
        <f>IF(OR(FG$4="",$B8=""),0,SUMIF('DADOS BRUTOS'!$A$3:$A$500,$B8,'DADOS BRUTOS'!CG$3:CG$500)+IF($C8="",0,SUMIF('DADOS BRUTOS'!$A$3:$A$500,$C8,'DADOS BRUTOS'!CG$3:CG$500)))</f>
        <v/>
      </c>
      <c r="FH8" s="125">
        <f>IF(OR(FH$4="",$B8=""),0,SUMIF('DADOS BRUTOS'!$A$3:$A$500,$B8,'DADOS BRUTOS'!CH$3:CH$500)+IF($C8="",0,SUMIF('DADOS BRUTOS'!$A$3:$A$500,$C8,'DADOS BRUTOS'!CH$3:CH$500)))</f>
        <v/>
      </c>
      <c r="FI8" s="125">
        <f>IF(OR(FI$4="",$B8=""),0,SUMIF('DADOS BRUTOS'!$A$3:$A$500,$B8,'DADOS BRUTOS'!CI$3:CI$500)+IF($C8="",0,SUMIF('DADOS BRUTOS'!$A$3:$A$500,$C8,'DADOS BRUTOS'!CI$3:CI$500)))</f>
        <v/>
      </c>
      <c r="FJ8" s="125">
        <f>IF(OR(FJ$4="",$B8=""),0,SUMIF('DADOS BRUTOS'!$A$3:$A$500,$B8,'DADOS BRUTOS'!CJ$3:CJ$500)+IF($C8="",0,SUMIF('DADOS BRUTOS'!$A$3:$A$500,$C8,'DADOS BRUTOS'!CJ$3:CJ$500)))</f>
        <v/>
      </c>
      <c r="FK8" s="125">
        <f>IF(OR(FK$4="",$B8=""),0,SUMIF('DADOS BRUTOS'!$A$3:$A$500,$B8,'DADOS BRUTOS'!CK$3:CK$500)+IF($C8="",0,SUMIF('DADOS BRUTOS'!$A$3:$A$500,$C8,'DADOS BRUTOS'!CK$3:CK$500)))</f>
        <v/>
      </c>
      <c r="FL8" s="125">
        <f>IF(OR(FL$4="",$B8=""),0,SUMIF('DADOS BRUTOS'!$A$3:$A$500,$B8,'DADOS BRUTOS'!CL$3:CL$500)+IF($C8="",0,SUMIF('DADOS BRUTOS'!$A$3:$A$500,$C8,'DADOS BRUTOS'!CL$3:CL$500)))</f>
        <v/>
      </c>
      <c r="FM8" s="125">
        <f>IF(OR(FM$4="",$B8=""),0,SUMIF('DADOS BRUTOS'!$A$3:$A$500,$B8,'DADOS BRUTOS'!CM$3:CM$500)+IF($C8="",0,SUMIF('DADOS BRUTOS'!$A$3:$A$500,$C8,'DADOS BRUTOS'!CM$3:CM$500)))</f>
        <v/>
      </c>
      <c r="FN8" s="125">
        <f>IF(OR(FN$4="",$B8=""),0,SUMIF('DADOS BRUTOS'!$A$3:$A$500,$B8,'DADOS BRUTOS'!CN$3:CN$500)+IF($C8="",0,SUMIF('DADOS BRUTOS'!$A$3:$A$500,$C8,'DADOS BRUTOS'!CN$3:CN$500)))</f>
        <v/>
      </c>
      <c r="FO8" s="125">
        <f>IF(OR(FO$4="",$B8=""),0,SUMIF('DADOS BRUTOS'!$A$3:$A$500,$B8,'DADOS BRUTOS'!CO$3:CO$500)+IF($C8="",0,SUMIF('DADOS BRUTOS'!$A$3:$A$500,$C8,'DADOS BRUTOS'!CO$3:CO$500)))</f>
        <v/>
      </c>
      <c r="FP8" s="125">
        <f>IF(OR(FP$4="",$B8=""),0,SUMIF('DADOS BRUTOS'!$A$3:$A$500,$B8,'DADOS BRUTOS'!CP$3:CP$500)+IF($C8="",0,SUMIF('DADOS BRUTOS'!$A$3:$A$500,$C8,'DADOS BRUTOS'!CP$3:CP$500)))</f>
        <v/>
      </c>
      <c r="FQ8" s="125">
        <f>IF(OR(FQ$4="",$B8=""),0,SUMIF('DADOS BRUTOS'!$A$3:$A$500,$B8,'DADOS BRUTOS'!CQ$3:CQ$500)+IF($C8="",0,SUMIF('DADOS BRUTOS'!$A$3:$A$500,$C8,'DADOS BRUTOS'!CQ$3:CQ$500)))</f>
        <v/>
      </c>
      <c r="FR8" s="125">
        <f>IF(OR(FR$4="",$B8=""),0,SUMIF('DADOS BRUTOS'!$A$3:$A$500,$B8,'DADOS BRUTOS'!CR$3:CR$500)+IF($C8="",0,SUMIF('DADOS BRUTOS'!$A$3:$A$500,$C8,'DADOS BRUTOS'!CR$3:CR$500)))</f>
        <v/>
      </c>
      <c r="FS8" s="125">
        <f>IF(OR(FS$4="",$B8=""),0,SUMIF('DADOS BRUTOS'!$A$3:$A$500,$B8,'DADOS BRUTOS'!CS$3:CS$500)+IF($C8="",0,SUMIF('DADOS BRUTOS'!$A$3:$A$500,$C8,'DADOS BRUTOS'!CS$3:CS$500)))</f>
        <v/>
      </c>
      <c r="FT8" s="125">
        <f>IF(OR(FT$4="",$B8=""),0,SUMIF('DADOS BRUTOS'!$A$3:$A$500,$B8,'DADOS BRUTOS'!CT$3:CT$500)+IF($C8="",0,SUMIF('DADOS BRUTOS'!$A$3:$A$500,$C8,'DADOS BRUTOS'!CT$3:CT$500)))</f>
        <v/>
      </c>
      <c r="FU8" s="125">
        <f>IF(OR(FU$4="",$B8=""),0,SUMIF('DADOS BRUTOS'!$A$3:$A$500,$B8,'DADOS BRUTOS'!CU$3:CU$500)+IF($C8="",0,SUMIF('DADOS BRUTOS'!$A$3:$A$500,$C8,'DADOS BRUTOS'!CU$3:CU$500)))</f>
        <v/>
      </c>
      <c r="FV8" s="125">
        <f>IF(OR(FV$4="",$B8=""),0,SUMIF('DADOS BRUTOS'!$A$3:$A$500,$B8,'DADOS BRUTOS'!CV$3:CV$500)+IF($C8="",0,SUMIF('DADOS BRUTOS'!$A$3:$A$500,$C8,'DADOS BRUTOS'!CV$3:CV$500)))</f>
        <v/>
      </c>
      <c r="FW8" s="125">
        <f>IF(OR(FW$4="",$B8=""),0,SUMIF('DADOS BRUTOS'!$A$3:$A$500,$B8,'DADOS BRUTOS'!CW$3:CW$500)+IF($C8="",0,SUMIF('DADOS BRUTOS'!$A$3:$A$500,$C8,'DADOS BRUTOS'!CW$3:CW$500)))</f>
        <v/>
      </c>
      <c r="FX8" s="125">
        <f>IF(OR(FX$4="",$B8=""),0,SUMIF('DADOS BRUTOS'!$A$3:$A$500,$B8,'DADOS BRUTOS'!CX$3:CX$500)+IF($C8="",0,SUMIF('DADOS BRUTOS'!$A$3:$A$500,$C8,'DADOS BRUTOS'!CX$3:CX$500)))</f>
        <v/>
      </c>
      <c r="FY8" s="125">
        <f>IF(OR(FY$4="",$B8=""),0,SUMIF('DADOS BRUTOS'!$A$3:$A$500,$B8,'DADOS BRUTOS'!CY$3:CY$500)+IF($C8="",0,SUMIF('DADOS BRUTOS'!$A$3:$A$500,$C8,'DADOS BRUTOS'!CY$3:CY$500)))</f>
        <v/>
      </c>
      <c r="FZ8" s="125">
        <f>IF(OR(FZ$4="",$B8=""),0,SUMIF('DADOS BRUTOS'!$A$3:$A$500,$B8,'DADOS BRUTOS'!CZ$3:CZ$500)+IF($C8="",0,SUMIF('DADOS BRUTOS'!$A$3:$A$500,$C8,'DADOS BRUTOS'!CZ$3:CZ$500)))</f>
        <v/>
      </c>
      <c r="GA8" s="125">
        <f>IF(OR(GA$4="",$B8=""),0,SUMIF('DADOS BRUTOS'!$A$3:$A$500,$B8,'DADOS BRUTOS'!DA$3:DA$500)+IF($C8="",0,SUMIF('DADOS BRUTOS'!$A$3:$A$500,$C8,'DADOS BRUTOS'!DA$3:DA$500)))</f>
        <v/>
      </c>
      <c r="GB8" s="125">
        <f>IF(OR(GB$4="",$B8=""),0,SUMIF('DADOS BRUTOS'!$A$3:$A$500,$B8,'DADOS BRUTOS'!DB$3:DB$500)+IF($C8="",0,SUMIF('DADOS BRUTOS'!$A$3:$A$500,$C8,'DADOS BRUTOS'!DB$3:DB$500)))</f>
        <v/>
      </c>
      <c r="GC8" s="125">
        <f>IF(OR(GC$4="",$B8=""),0,SUMIF('DADOS BRUTOS'!$A$3:$A$500,$B8,'DADOS BRUTOS'!DC$3:DC$500)+IF($C8="",0,SUMIF('DADOS BRUTOS'!$A$3:$A$500,$C8,'DADOS BRUTOS'!DC$3:DC$500)))</f>
        <v/>
      </c>
      <c r="GD8" s="125">
        <f>IF(OR(GD$4="",$B8=""),0,SUMIF('DADOS BRUTOS'!$A$3:$A$500,$B8,'DADOS BRUTOS'!DD$3:DD$500)+IF($C8="",0,SUMIF('DADOS BRUTOS'!$A$3:$A$500,$C8,'DADOS BRUTOS'!DD$3:DD$500)))</f>
        <v/>
      </c>
      <c r="GE8" s="125">
        <f>IF(OR(GE$4="",$B8=""),0,SUMIF('DADOS BRUTOS'!$A$3:$A$500,$B8,'DADOS BRUTOS'!DE$3:DE$500)+IF($C8="",0,SUMIF('DADOS BRUTOS'!$A$3:$A$500,$C8,'DADOS BRUTOS'!DE$3:DE$500)))</f>
        <v/>
      </c>
      <c r="GF8" s="125">
        <f>IF(OR(GF$4="",$B8=""),0,SUMIF('DADOS BRUTOS'!$A$3:$A$500,$B8,'DADOS BRUTOS'!DF$3:DF$500)+IF($C8="",0,SUMIF('DADOS BRUTOS'!$A$3:$A$500,$C8,'DADOS BRUTOS'!DF$3:DF$500)))</f>
        <v/>
      </c>
      <c r="GG8" s="125">
        <f>IF(OR(GG$4="",$B8=""),0,SUMIF('DADOS BRUTOS'!$A$3:$A$500,$B8,'DADOS BRUTOS'!DG$3:DG$500)+IF($C8="",0,SUMIF('DADOS BRUTOS'!$A$3:$A$500,$C8,'DADOS BRUTOS'!DG$3:DG$500)))</f>
        <v/>
      </c>
      <c r="GH8" s="125">
        <f>IF(OR(GH$4="",$B8=""),0,SUMIF('DADOS BRUTOS'!$A$3:$A$500,$B8,'DADOS BRUTOS'!DH$3:DH$500)+IF($C8="",0,SUMIF('DADOS BRUTOS'!$A$3:$A$500,$C8,'DADOS BRUTOS'!DH$3:DH$500)))</f>
        <v/>
      </c>
      <c r="GI8" s="125">
        <f>IF(OR(GI$4="",$B8=""),0,SUMIF('DADOS BRUTOS'!$A$3:$A$500,$B8,'DADOS BRUTOS'!DI$3:DI$500)+IF($C8="",0,SUMIF('DADOS BRUTOS'!$A$3:$A$500,$C8,'DADOS BRUTOS'!DI$3:DI$500)))</f>
        <v/>
      </c>
      <c r="GJ8" s="125">
        <f>IF(OR(GJ$4="",$B8=""),0,SUMIF('DADOS BRUTOS'!$A$3:$A$500,$B8,'DADOS BRUTOS'!DJ$3:DJ$500)+IF($C8="",0,SUMIF('DADOS BRUTOS'!$A$3:$A$500,$C8,'DADOS BRUTOS'!DJ$3:DJ$500)))</f>
        <v/>
      </c>
      <c r="GK8" s="125">
        <f>IF(OR(GK$4="",$B8=""),0,SUMIF('DADOS BRUTOS'!$A$3:$A$500,$B8,'DADOS BRUTOS'!DK$3:DK$500)+IF($C8="",0,SUMIF('DADOS BRUTOS'!$A$3:$A$500,$C8,'DADOS BRUTOS'!DK$3:DK$500)))</f>
        <v/>
      </c>
      <c r="GL8" s="125">
        <f>IF(OR(GL$4="",$B8=""),0,SUMIF('DADOS BRUTOS'!$A$3:$A$500,$B8,'DADOS BRUTOS'!DL$3:DL$500)+IF($C8="",0,SUMIF('DADOS BRUTOS'!$A$3:$A$500,$C8,'DADOS BRUTOS'!DL$3:DL$500)))</f>
        <v/>
      </c>
      <c r="GM8" s="125">
        <f>IF(OR(GM$4="",$B8=""),0,SUMIF('DADOS BRUTOS'!$A$3:$A$500,$B8,'DADOS BRUTOS'!DM$3:DM$500)+IF($C8="",0,SUMIF('DADOS BRUTOS'!$A$3:$A$500,$C8,'DADOS BRUTOS'!DM$3:DM$500)))</f>
        <v/>
      </c>
      <c r="GN8" s="125">
        <f>IF(OR(GN$4="",$B8=""),0,SUMIF('DADOS BRUTOS'!$A$3:$A$500,$B8,'DADOS BRUTOS'!DN$3:DN$500)+IF($C8="",0,SUMIF('DADOS BRUTOS'!$A$3:$A$500,$C8,'DADOS BRUTOS'!DN$3:DN$500)))</f>
        <v/>
      </c>
      <c r="GO8" s="125">
        <f>IF(OR(GO$4="",$B8=""),0,SUMIF('DADOS BRUTOS'!$A$3:$A$500,$B8,'DADOS BRUTOS'!DO$3:DO$500)+IF($C8="",0,SUMIF('DADOS BRUTOS'!$A$3:$A$500,$C8,'DADOS BRUTOS'!DO$3:DO$500)))</f>
        <v/>
      </c>
      <c r="GP8" s="125">
        <f>IF(OR(GP$4="",$B8=""),0,SUMIF('DADOS BRUTOS'!$A$3:$A$500,$B8,'DADOS BRUTOS'!DP$3:DP$500)+IF($C8="",0,SUMIF('DADOS BRUTOS'!$A$3:$A$500,$C8,'DADOS BRUTOS'!DP$3:DP$500)))</f>
        <v/>
      </c>
      <c r="GQ8" s="125">
        <f>IF(OR(GQ$4="",$B8=""),0,SUMIF('DADOS BRUTOS'!$A$3:$A$500,$B8,'DADOS BRUTOS'!DQ$3:DQ$500)+IF($C8="",0,SUMIF('DADOS BRUTOS'!$A$3:$A$500,$C8,'DADOS BRUTOS'!DQ$3:DQ$500)))</f>
        <v/>
      </c>
      <c r="GR8" s="125">
        <f>IF(OR(GR$4="",$B8=""),0,SUMIF('DADOS BRUTOS'!$A$3:$A$500,$B8,'DADOS BRUTOS'!DR$3:DR$500)+IF($C8="",0,SUMIF('DADOS BRUTOS'!$A$3:$A$500,$C8,'DADOS BRUTOS'!DR$3:DR$500)))</f>
        <v/>
      </c>
      <c r="GS8" s="125">
        <f>IF(OR(GS$4="",$B8=""),0,SUMIF('DADOS BRUTOS'!$A$3:$A$500,$B8,'DADOS BRUTOS'!DS$3:DS$500)+IF($C8="",0,SUMIF('DADOS BRUTOS'!$A$3:$A$500,$C8,'DADOS BRUTOS'!DS$3:DS$500)))</f>
        <v/>
      </c>
      <c r="GT8" s="125">
        <f>IF(OR(GT$4="",$B8=""),0,SUMIF('DADOS BRUTOS'!$A$3:$A$500,$B8,'DADOS BRUTOS'!DT$3:DT$500)+IF($C8="",0,SUMIF('DADOS BRUTOS'!$A$3:$A$500,$C8,'DADOS BRUTOS'!DT$3:DT$500)))</f>
        <v/>
      </c>
      <c r="GU8" s="125">
        <f>IF(OR(GU$4="",$B8=""),0,SUMIF('DADOS BRUTOS'!$A$3:$A$500,$B8,'DADOS BRUTOS'!DU$3:DU$500)+IF($C8="",0,SUMIF('DADOS BRUTOS'!$A$3:$A$500,$C8,'DADOS BRUTOS'!DU$3:DU$500)))</f>
        <v/>
      </c>
      <c r="GV8" s="125">
        <f>IF(OR(GV$4="",$B8=""),0,SUMIF('DADOS BRUTOS'!$A$3:$A$500,$B8,'DADOS BRUTOS'!DV$3:DV$500)+IF($C8="",0,SUMIF('DADOS BRUTOS'!$A$3:$A$500,$C8,'DADOS BRUTOS'!DV$3:DV$500)))</f>
        <v/>
      </c>
      <c r="GW8" s="125">
        <f>IF(OR(GW$4="",$B8=""),0,SUMIF('DADOS BRUTOS'!$A$3:$A$500,$B8,'DADOS BRUTOS'!DW$3:DW$500)+IF($C8="",0,SUMIF('DADOS BRUTOS'!$A$3:$A$500,$C8,'DADOS BRUTOS'!DW$3:DW$500)))</f>
        <v/>
      </c>
      <c r="GX8" s="125">
        <f>IF(OR(GX$4="",$B8=""),0,SUMIF('DADOS BRUTOS'!$A$3:$A$500,$B8,'DADOS BRUTOS'!DX$3:DX$500)+IF($C8="",0,SUMIF('DADOS BRUTOS'!$A$3:$A$500,$C8,'DADOS BRUTOS'!DX$3:DX$500)))</f>
        <v/>
      </c>
      <c r="GY8" s="125">
        <f>IF(OR(GY$4="",$B8=""),0,SUMIF('DADOS BRUTOS'!$A$3:$A$500,$B8,'DADOS BRUTOS'!DY$3:DY$500)+IF($C8="",0,SUMIF('DADOS BRUTOS'!$A$3:$A$500,$C8,'DADOS BRUTOS'!DY$3:DY$500)))</f>
        <v/>
      </c>
      <c r="GZ8" s="125">
        <f>IF(OR(GZ$4="",$B8=""),0,SUMIF('DADOS BRUTOS'!$A$3:$A$500,$B8,'DADOS BRUTOS'!DZ$3:DZ$500)+IF($C8="",0,SUMIF('DADOS BRUTOS'!$A$3:$A$500,$C8,'DADOS BRUTOS'!DZ$3:DZ$500)))</f>
        <v/>
      </c>
      <c r="HA8" s="125">
        <f>IF(OR(HA$4="",$B8=""),0,SUMIF('DADOS BRUTOS'!$A$3:$A$500,$B8,'DADOS BRUTOS'!EA$3:EA$500)+IF($C8="",0,SUMIF('DADOS BRUTOS'!$A$3:$A$500,$C8,'DADOS BRUTOS'!EA$3:EA$500)))</f>
        <v/>
      </c>
      <c r="HB8" s="125">
        <f>IF(OR(HB$4="",$B8=""),0,SUMIF('DADOS BRUTOS'!$A$3:$A$500,$B8,'DADOS BRUTOS'!EB$3:EB$500)+IF($C8="",0,SUMIF('DADOS BRUTOS'!$A$3:$A$500,$C8,'DADOS BRUTOS'!EB$3:EB$500)))</f>
        <v/>
      </c>
      <c r="HC8" s="125">
        <f>IF(OR(HC$4="",$B8=""),0,SUMIF('DADOS BRUTOS'!$A$3:$A$500,$B8,'DADOS BRUTOS'!EC$3:EC$500)+IF($C8="",0,SUMIF('DADOS BRUTOS'!$A$3:$A$500,$C8,'DADOS BRUTOS'!EC$3:EC$500)))</f>
        <v/>
      </c>
      <c r="HD8" s="125">
        <f>IF(OR(HD$4="",$B8=""),0,SUMIF('DADOS BRUTOS'!$A$3:$A$500,$B8,'DADOS BRUTOS'!ED$3:ED$500)+IF($C8="",0,SUMIF('DADOS BRUTOS'!$A$3:$A$500,$C8,'DADOS BRUTOS'!ED$3:ED$500)))</f>
        <v/>
      </c>
      <c r="HE8" s="125">
        <f>IF(OR(HE$4="",$B8=""),0,SUMIF('DADOS BRUTOS'!$A$3:$A$500,$B8,'DADOS BRUTOS'!EE$3:EE$500)+IF($C8="",0,SUMIF('DADOS BRUTOS'!$A$3:$A$500,$C8,'DADOS BRUTOS'!EE$3:EE$500)))</f>
        <v/>
      </c>
      <c r="HF8" s="125">
        <f>IF(OR(HF$4="",$B8=""),0,SUMIF('DADOS BRUTOS'!$A$3:$A$500,$B8,'DADOS BRUTOS'!EF$3:EF$500)+IF($C8="",0,SUMIF('DADOS BRUTOS'!$A$3:$A$500,$C8,'DADOS BRUTOS'!EF$3:EF$500)))</f>
        <v/>
      </c>
      <c r="HG8" s="125">
        <f>IF(OR(HG$4="",$B8=""),0,SUMIF('DADOS BRUTOS'!$A$3:$A$500,$B8,'DADOS BRUTOS'!EG$3:EG$500)+IF($C8="",0,SUMIF('DADOS BRUTOS'!$A$3:$A$500,$C8,'DADOS BRUTOS'!EG$3:EG$500)))</f>
        <v/>
      </c>
      <c r="HH8" s="125">
        <f>IF(OR(HH$4="",$B8=""),0,SUMIF('DADOS BRUTOS'!$A$3:$A$500,$B8,'DADOS BRUTOS'!EH$3:EH$500)+IF($C8="",0,SUMIF('DADOS BRUTOS'!$A$3:$A$500,$C8,'DADOS BRUTOS'!EH$3:EH$500)))</f>
        <v/>
      </c>
      <c r="HI8" s="125">
        <f>IF(OR(HI$4="",$B8=""),0,SUMIF('DADOS BRUTOS'!$A$3:$A$500,$B8,'DADOS BRUTOS'!EI$3:EI$500)+IF($C8="",0,SUMIF('DADOS BRUTOS'!$A$3:$A$500,$C8,'DADOS BRUTOS'!EI$3:EI$500)))</f>
        <v/>
      </c>
      <c r="HJ8" s="125">
        <f>IF(OR(HJ$4="",$B8=""),0,SUMIF('DADOS BRUTOS'!$A$3:$A$500,$B8,'DADOS BRUTOS'!EJ$3:EJ$500)+IF($C8="",0,SUMIF('DADOS BRUTOS'!$A$3:$A$500,$C8,'DADOS BRUTOS'!EJ$3:EJ$500)))</f>
        <v/>
      </c>
      <c r="HK8" s="125">
        <f>IF(OR(HK$4="",$B8=""),0,SUMIF('DADOS BRUTOS'!$A$3:$A$500,$B8,'DADOS BRUTOS'!EK$3:EK$500)+IF($C8="",0,SUMIF('DADOS BRUTOS'!$A$3:$A$500,$C8,'DADOS BRUTOS'!EK$3:EK$500)))</f>
        <v/>
      </c>
      <c r="HL8" s="125">
        <f>IF(OR(HL$4="",$B8=""),0,SUMIF('DADOS BRUTOS'!$A$3:$A$500,$B8,'DADOS BRUTOS'!EL$3:EL$500)+IF($C8="",0,SUMIF('DADOS BRUTOS'!$A$3:$A$500,$C8,'DADOS BRUTOS'!EL$3:EL$500)))</f>
        <v/>
      </c>
      <c r="HM8" s="125">
        <f>IF(OR(HM$4="",$B8=""),0,SUMIF('DADOS BRUTOS'!$A$3:$A$500,$B8,'DADOS BRUTOS'!EM$3:EM$500)+IF($C8="",0,SUMIF('DADOS BRUTOS'!$A$3:$A$500,$C8,'DADOS BRUTOS'!EM$3:EM$500)))</f>
        <v/>
      </c>
      <c r="HN8" s="125">
        <f>IF(OR(HN$4="",$B8=""),0,SUMIF('DADOS BRUTOS'!$A$3:$A$500,$B8,'DADOS BRUTOS'!EN$3:EN$500)+IF($C8="",0,SUMIF('DADOS BRUTOS'!$A$3:$A$500,$C8,'DADOS BRUTOS'!EN$3:EN$500)))</f>
        <v/>
      </c>
      <c r="HO8" s="125">
        <f>IF(OR(HO$4="",$B8=""),0,SUMIF('DADOS BRUTOS'!$A$3:$A$500,$B8,'DADOS BRUTOS'!EO$3:EO$500)+IF($C8="",0,SUMIF('DADOS BRUTOS'!$A$3:$A$500,$C8,'DADOS BRUTOS'!EO$3:EO$500)))</f>
        <v/>
      </c>
      <c r="HP8" s="125">
        <f>IF(OR(HP$4="",$B8=""),0,SUMIF('DADOS BRUTOS'!$A$3:$A$500,$B8,'DADOS BRUTOS'!EP$3:EP$500)+IF($C8="",0,SUMIF('DADOS BRUTOS'!$A$3:$A$500,$C8,'DADOS BRUTOS'!EP$3:EP$500)))</f>
        <v/>
      </c>
      <c r="HQ8" s="125">
        <f>IF(OR(HQ$4="",$B8=""),0,SUMIF('DADOS BRUTOS'!$A$3:$A$500,$B8,'DADOS BRUTOS'!EQ$3:EQ$500)+IF($C8="",0,SUMIF('DADOS BRUTOS'!$A$3:$A$500,$C8,'DADOS BRUTOS'!EQ$3:EQ$500)))</f>
        <v/>
      </c>
      <c r="HR8" s="125">
        <f>IF(OR(HR$4="",$B8=""),0,SUMIF('DADOS BRUTOS'!$A$3:$A$500,$B8,'DADOS BRUTOS'!ER$3:ER$500)+IF($C8="",0,SUMIF('DADOS BRUTOS'!$A$3:$A$500,$C8,'DADOS BRUTOS'!ER$3:ER$500)))</f>
        <v/>
      </c>
      <c r="HS8" s="125">
        <f>IF(OR(HS$4="",$B8=""),0,SUMIF('DADOS BRUTOS'!$A$3:$A$500,$B8,'DADOS BRUTOS'!ES$3:ES$500)+IF($C8="",0,SUMIF('DADOS BRUTOS'!$A$3:$A$500,$C8,'DADOS BRUTOS'!ES$3:ES$500)))</f>
        <v/>
      </c>
      <c r="HT8" s="125">
        <f>IF(OR(HT$4="",$B8=""),0,SUMIF('DADOS BRUTOS'!$A$3:$A$500,$B8,'DADOS BRUTOS'!ET$3:ET$500)+IF($C8="",0,SUMIF('DADOS BRUTOS'!$A$3:$A$500,$C8,'DADOS BRUTOS'!ET$3:ET$500)))</f>
        <v/>
      </c>
      <c r="HU8" s="125">
        <f>IF(OR(HU$4="",$B8=""),0,SUMIF('DADOS BRUTOS'!$A$3:$A$500,$B8,'DADOS BRUTOS'!EU$3:EU$500)+IF($C8="",0,SUMIF('DADOS BRUTOS'!$A$3:$A$500,$C8,'DADOS BRUTOS'!EU$3:EU$500)))</f>
        <v/>
      </c>
      <c r="HV8" s="125">
        <f>IF(OR(HV$4="",$B8=""),0,SUMIF('DADOS BRUTOS'!$A$3:$A$500,$B8,'DADOS BRUTOS'!EV$3:EV$500)+IF($C8="",0,SUMIF('DADOS BRUTOS'!$A$3:$A$500,$C8,'DADOS BRUTOS'!EV$3:EV$500)))</f>
        <v/>
      </c>
      <c r="HW8" s="125">
        <f>IF(OR(HW$4="",$B8=""),0,SUMIF('DADOS BRUTOS'!$A$3:$A$500,$B8,'DADOS BRUTOS'!EW$3:EW$500)+IF($C8="",0,SUMIF('DADOS BRUTOS'!$A$3:$A$500,$C8,'DADOS BRUTOS'!EW$3:EW$500)))</f>
        <v/>
      </c>
      <c r="HX8" s="125">
        <f>IF(OR(HX$4="",$B8=""),0,SUMIF('DADOS BRUTOS'!$A$3:$A$500,$B8,'DADOS BRUTOS'!EX$3:EX$500)+IF($C8="",0,SUMIF('DADOS BRUTOS'!$A$3:$A$500,$C8,'DADOS BRUTOS'!EX$3:EX$500)))</f>
        <v/>
      </c>
      <c r="HY8" s="125">
        <f>IF(OR(HY$4="",$B8=""),0,SUMIF('DADOS BRUTOS'!$A$3:$A$500,$B8,'DADOS BRUTOS'!EY$3:EY$500)+IF($C8="",0,SUMIF('DADOS BRUTOS'!$A$3:$A$500,$C8,'DADOS BRUTOS'!EY$3:EY$500)))</f>
        <v/>
      </c>
      <c r="HZ8" s="125">
        <f>IF(OR(HZ$4="",$B8=""),0,SUMIF('DADOS BRUTOS'!$A$3:$A$500,$B8,'DADOS BRUTOS'!EZ$3:EZ$500)+IF($C8="",0,SUMIF('DADOS BRUTOS'!$A$3:$A$500,$C8,'DADOS BRUTOS'!EZ$3:EZ$500)))</f>
        <v/>
      </c>
      <c r="IA8" s="125">
        <f>IF(OR(IA$4="",$B8=""),0,SUMIF('DADOS BRUTOS'!$A$3:$A$500,$B8,'DADOS BRUTOS'!FA$3:FA$500)+IF($C8="",0,SUMIF('DADOS BRUTOS'!$A$3:$A$500,$C8,'DADOS BRUTOS'!FA$3:FA$500)))</f>
        <v/>
      </c>
      <c r="IB8" s="125">
        <f>IF(OR(IB$4="",$B8=""),0,SUMIF('DADOS BRUTOS'!$A$3:$A$500,$B8,'DADOS BRUTOS'!FB$3:FB$500)+IF($C8="",0,SUMIF('DADOS BRUTOS'!$A$3:$A$500,$C8,'DADOS BRUTOS'!FB$3:FB$500)))</f>
        <v/>
      </c>
      <c r="IC8" s="125">
        <f>IF(OR(IC$4="",$B8=""),0,SUMIF('DADOS BRUTOS'!$A$3:$A$500,$B8,'DADOS BRUTOS'!FC$3:FC$500)+IF($C8="",0,SUMIF('DADOS BRUTOS'!$A$3:$A$500,$C8,'DADOS BRUTOS'!FC$3:FC$500)))</f>
        <v/>
      </c>
      <c r="ID8" s="125">
        <f>IF(OR(ID$4="",$B8=""),0,SUMIF('DADOS BRUTOS'!$A$3:$A$500,$B8,'DADOS BRUTOS'!FD$3:FD$500)+IF($C8="",0,SUMIF('DADOS BRUTOS'!$A$3:$A$500,$C8,'DADOS BRUTOS'!FD$3:FD$500)))</f>
        <v/>
      </c>
      <c r="IE8" s="125">
        <f>IF(OR(IE$4="",$B8=""),0,SUMIF('DADOS BRUTOS'!$A$3:$A$500,$B8,'DADOS BRUTOS'!FE$3:FE$500)+IF($C8="",0,SUMIF('DADOS BRUTOS'!$A$3:$A$500,$C8,'DADOS BRUTOS'!FE$3:FE$500)))</f>
        <v/>
      </c>
      <c r="IF8" s="125">
        <f>IF(OR(IF$4="",$B8=""),0,SUMIF('DADOS BRUTOS'!$A$3:$A$500,$B8,'DADOS BRUTOS'!FF$3:FF$500)+IF($C8="",0,SUMIF('DADOS BRUTOS'!$A$3:$A$500,$C8,'DADOS BRUTOS'!FF$3:FF$500)))</f>
        <v/>
      </c>
      <c r="IG8" s="125">
        <f>IF(OR(IG$4="",$B8=""),0,SUMIF('DADOS BRUTOS'!$A$3:$A$500,$B8,'DADOS BRUTOS'!FG$3:FG$500)+IF($C8="",0,SUMIF('DADOS BRUTOS'!$A$3:$A$500,$C8,'DADOS BRUTOS'!FG$3:FG$500)))</f>
        <v/>
      </c>
      <c r="IH8" s="125">
        <f>IF(OR(IH$4="",$B8=""),0,SUMIF('DADOS BRUTOS'!$A$3:$A$500,$B8,'DADOS BRUTOS'!FH$3:FH$500)+IF($C8="",0,SUMIF('DADOS BRUTOS'!$A$3:$A$500,$C8,'DADOS BRUTOS'!FH$3:FH$500)))</f>
        <v/>
      </c>
      <c r="II8" s="125">
        <f>IF(OR(II$4="",$B8=""),0,SUMIF('DADOS BRUTOS'!$A$3:$A$500,$B8,'DADOS BRUTOS'!FI$3:FI$500)+IF($C8="",0,SUMIF('DADOS BRUTOS'!$A$3:$A$500,$C8,'DADOS BRUTOS'!FI$3:FI$500)))</f>
        <v/>
      </c>
      <c r="IJ8" s="125">
        <f>IF(OR(IJ$4="",$B8=""),0,SUMIF('DADOS BRUTOS'!$A$3:$A$500,$B8,'DADOS BRUTOS'!FJ$3:FJ$500)+IF($C8="",0,SUMIF('DADOS BRUTOS'!$A$3:$A$500,$C8,'DADOS BRUTOS'!FJ$3:FJ$500)))</f>
        <v/>
      </c>
      <c r="IK8" s="125">
        <f>IF(OR(IK$4="",$B8=""),0,SUMIF('DADOS BRUTOS'!$A$3:$A$500,$B8,'DADOS BRUTOS'!FK$3:FK$500)+IF($C8="",0,SUMIF('DADOS BRUTOS'!$A$3:$A$500,$C8,'DADOS BRUTOS'!FK$3:FK$500)))</f>
        <v/>
      </c>
      <c r="IL8" s="125">
        <f>IF(OR(IL$4="",$B8=""),0,SUMIF('DADOS BRUTOS'!$A$3:$A$500,$B8,'DADOS BRUTOS'!FL$3:FL$500)+IF($C8="",0,SUMIF('DADOS BRUTOS'!$A$3:$A$500,$C8,'DADOS BRUTOS'!FL$3:FL$500)))</f>
        <v/>
      </c>
      <c r="IM8" s="125">
        <f>IF(OR(IM$4="",$B8=""),0,SUMIF('DADOS BRUTOS'!$A$3:$A$500,$B8,'DADOS BRUTOS'!FM$3:FM$500)+IF($C8="",0,SUMIF('DADOS BRUTOS'!$A$3:$A$500,$C8,'DADOS BRUTOS'!FM$3:FM$500)))</f>
        <v/>
      </c>
      <c r="IN8" s="125">
        <f>IF(OR(IN$4="",$B8=""),0,SUMIF('DADOS BRUTOS'!$A$3:$A$500,$B8,'DADOS BRUTOS'!FN$3:FN$500)+IF($C8="",0,SUMIF('DADOS BRUTOS'!$A$3:$A$500,$C8,'DADOS BRUTOS'!FN$3:FN$500)))</f>
        <v/>
      </c>
      <c r="IO8" s="125">
        <f>IF(OR(IO$4="",$B8=""),0,SUMIF('DADOS BRUTOS'!$A$3:$A$500,$B8,'DADOS BRUTOS'!FO$3:FO$500)+IF($C8="",0,SUMIF('DADOS BRUTOS'!$A$3:$A$500,$C8,'DADOS BRUTOS'!FO$3:FO$500)))</f>
        <v/>
      </c>
      <c r="IP8" s="125">
        <f>IF(OR(IP$4="",$B8=""),0,SUMIF('DADOS BRUTOS'!$A$3:$A$500,$B8,'DADOS BRUTOS'!FP$3:FP$500)+IF($C8="",0,SUMIF('DADOS BRUTOS'!$A$3:$A$500,$C8,'DADOS BRUTOS'!FP$3:FP$500)))</f>
        <v/>
      </c>
      <c r="IQ8" s="125">
        <f>IF(OR(IQ$4="",$B8=""),0,SUMIF('DADOS BRUTOS'!$A$3:$A$500,$B8,'DADOS BRUTOS'!FQ$3:FQ$500)+IF($C8="",0,SUMIF('DADOS BRUTOS'!$A$3:$A$500,$C8,'DADOS BRUTOS'!FQ$3:FQ$500)))</f>
        <v/>
      </c>
      <c r="IR8" s="125">
        <f>IF(OR(IR$4="",$B8=""),0,SUMIF('DADOS BRUTOS'!$A$3:$A$500,$B8,'DADOS BRUTOS'!FR$3:FR$500)+IF($C8="",0,SUMIF('DADOS BRUTOS'!$A$3:$A$500,$C8,'DADOS BRUTOS'!FR$3:FR$500)))</f>
        <v/>
      </c>
      <c r="IS8" s="125">
        <f>IF(OR(IS$4="",$B8=""),0,SUMIF('DADOS BRUTOS'!$A$3:$A$500,$B8,'DADOS BRUTOS'!FS$3:FS$500)+IF($C8="",0,SUMIF('DADOS BRUTOS'!$A$3:$A$500,$C8,'DADOS BRUTOS'!FS$3:FS$500)))</f>
        <v/>
      </c>
      <c r="IT8" s="125">
        <f>IF(OR(IT$4="",$B8=""),0,SUMIF('DADOS BRUTOS'!$A$3:$A$500,$B8,'DADOS BRUTOS'!FT$3:FT$500)+IF($C8="",0,SUMIF('DADOS BRUTOS'!$A$3:$A$500,$C8,'DADOS BRUTOS'!FT$3:FT$500)))</f>
        <v/>
      </c>
      <c r="IU8" s="125">
        <f>IF(OR(IU$4="",$B8=""),0,SUMIF('DADOS BRUTOS'!$A$3:$A$500,$B8,'DADOS BRUTOS'!FU$3:FU$500)+IF($C8="",0,SUMIF('DADOS BRUTOS'!$A$3:$A$500,$C8,'DADOS BRUTOS'!FU$3:FU$500)))</f>
        <v/>
      </c>
      <c r="IV8" s="125">
        <f>IF(OR(IV$4="",$B8=""),0,SUMIF('DADOS BRUTOS'!$A$3:$A$500,$B8,'DADOS BRUTOS'!FV$3:FV$500)+IF($C8="",0,SUMIF('DADOS BRUTOS'!$A$3:$A$500,$C8,'DADOS BRUTOS'!FV$3:FV$500)))</f>
        <v/>
      </c>
      <c r="IW8" s="125">
        <f>IF(OR(IW$4="",$B8=""),0,SUMIF('DADOS BRUTOS'!$A$3:$A$500,$B8,'DADOS BRUTOS'!FW$3:FW$500)+IF($C8="",0,SUMIF('DADOS BRUTOS'!$A$3:$A$500,$C8,'DADOS BRUTOS'!FW$3:FW$500)))</f>
        <v/>
      </c>
      <c r="IX8" s="125">
        <f>IF(OR(IX$4="",$B8=""),0,SUMIF('DADOS BRUTOS'!$A$3:$A$500,$B8,'DADOS BRUTOS'!FX$3:FX$500)+IF($C8="",0,SUMIF('DADOS BRUTOS'!$A$3:$A$500,$C8,'DADOS BRUTOS'!FX$3:FX$500)))</f>
        <v/>
      </c>
      <c r="IY8" s="125">
        <f>IF(OR(IY$4="",$B8=""),0,SUMIF('DADOS BRUTOS'!$A$3:$A$500,$B8,'DADOS BRUTOS'!FY$3:FY$500)+IF($C8="",0,SUMIF('DADOS BRUTOS'!$A$3:$A$500,$C8,'DADOS BRUTOS'!FY$3:FY$500)))</f>
        <v/>
      </c>
      <c r="IZ8" s="125">
        <f>IF(OR(IZ$4="",$B8=""),0,SUMIF('DADOS BRUTOS'!$A$3:$A$500,$B8,'DADOS BRUTOS'!FZ$3:FZ$500)+IF($C8="",0,SUMIF('DADOS BRUTOS'!$A$3:$A$500,$C8,'DADOS BRUTOS'!FZ$3:FZ$500)))</f>
        <v/>
      </c>
      <c r="JA8" s="125">
        <f>IF(OR(JA$4="",$B8=""),0,SUMIF('DADOS BRUTOS'!$A$3:$A$500,$B8,'DADOS BRUTOS'!GA$3:GA$500)+IF($C8="",0,SUMIF('DADOS BRUTOS'!$A$3:$A$500,$C8,'DADOS BRUTOS'!GA$3:GA$500)))</f>
        <v/>
      </c>
      <c r="JB8" s="125">
        <f>IF(OR(JB$4="",$B8=""),0,SUMIF('DADOS BRUTOS'!$A$3:$A$500,$B8,'DADOS BRUTOS'!GB$3:GB$500)+IF($C8="",0,SUMIF('DADOS BRUTOS'!$A$3:$A$500,$C8,'DADOS BRUTOS'!GB$3:GB$500)))</f>
        <v/>
      </c>
      <c r="JC8" s="125">
        <f>IF(OR(JC$4="",$B8=""),0,SUMIF('DADOS BRUTOS'!$A$3:$A$500,$B8,'DADOS BRUTOS'!GC$3:GC$500)+IF($C8="",0,SUMIF('DADOS BRUTOS'!$A$3:$A$500,$C8,'DADOS BRUTOS'!GC$3:GC$500)))</f>
        <v/>
      </c>
      <c r="JD8" s="125">
        <f>IF(OR(JD$4="",$B8=""),0,SUMIF('DADOS BRUTOS'!$A$3:$A$500,$B8,'DADOS BRUTOS'!GD$3:GD$500)+IF($C8="",0,SUMIF('DADOS BRUTOS'!$A$3:$A$500,$C8,'DADOS BRUTOS'!GD$3:GD$500)))</f>
        <v/>
      </c>
      <c r="JE8" s="125">
        <f>IF(OR(JE$4="",$B8=""),0,SUMIF('DADOS BRUTOS'!$A$3:$A$500,$B8,'DADOS BRUTOS'!GE$3:GE$500)+IF($C8="",0,SUMIF('DADOS BRUTOS'!$A$3:$A$500,$C8,'DADOS BRUTOS'!GE$3:GE$500)))</f>
        <v/>
      </c>
      <c r="JF8" s="125">
        <f>IF(OR(JF$4="",$B8=""),0,SUMIF('DADOS BRUTOS'!$A$3:$A$500,$B8,'DADOS BRUTOS'!GF$3:GF$500)+IF($C8="",0,SUMIF('DADOS BRUTOS'!$A$3:$A$500,$C8,'DADOS BRUTOS'!GF$3:GF$500)))</f>
        <v/>
      </c>
      <c r="JG8" s="125">
        <f>IF(OR(JG$4="",$B8=""),0,SUMIF('DADOS BRUTOS'!$A$3:$A$500,$B8,'DADOS BRUTOS'!GG$3:GG$500)+IF($C8="",0,SUMIF('DADOS BRUTOS'!$A$3:$A$500,$C8,'DADOS BRUTOS'!GG$3:GG$500)))</f>
        <v/>
      </c>
      <c r="JH8" s="125">
        <f>IF(OR(JH$4="",$B8=""),0,SUMIF('DADOS BRUTOS'!$A$3:$A$500,$B8,'DADOS BRUTOS'!GH$3:GH$500)+IF($C8="",0,SUMIF('DADOS BRUTOS'!$A$3:$A$500,$C8,'DADOS BRUTOS'!GH$3:GH$500)))</f>
        <v/>
      </c>
      <c r="JI8" s="125">
        <f>IF(OR(JI$4="",$B8=""),0,SUMIF('DADOS BRUTOS'!$A$3:$A$500,$B8,'DADOS BRUTOS'!GI$3:GI$500)+IF($C8="",0,SUMIF('DADOS BRUTOS'!$A$3:$A$500,$C8,'DADOS BRUTOS'!GI$3:GI$500)))</f>
        <v/>
      </c>
      <c r="JJ8" s="125">
        <f>IF(OR(JJ$4="",$B8=""),0,SUMIF('DADOS BRUTOS'!$A$3:$A$500,$B8,'DADOS BRUTOS'!GJ$3:GJ$500)+IF($C8="",0,SUMIF('DADOS BRUTOS'!$A$3:$A$500,$C8,'DADOS BRUTOS'!GJ$3:GJ$500)))</f>
        <v/>
      </c>
      <c r="JK8" s="125">
        <f>IF(OR(JK$4="",$B8=""),0,SUMIF('DADOS BRUTOS'!$A$3:$A$500,$B8,'DADOS BRUTOS'!GK$3:GK$500)+IF($C8="",0,SUMIF('DADOS BRUTOS'!$A$3:$A$500,$C8,'DADOS BRUTOS'!GK$3:GK$500)))</f>
        <v/>
      </c>
      <c r="JL8" s="125">
        <f>IF(OR(JL$4="",$B8=""),0,SUMIF('DADOS BRUTOS'!$A$3:$A$500,$B8,'DADOS BRUTOS'!GL$3:GL$500)+IF($C8="",0,SUMIF('DADOS BRUTOS'!$A$3:$A$500,$C8,'DADOS BRUTOS'!GL$3:GL$500)))</f>
        <v/>
      </c>
      <c r="JM8" s="125">
        <f>IF(OR(JM$4="",$B8=""),0,SUMIF('DADOS BRUTOS'!$A$3:$A$500,$B8,'DADOS BRUTOS'!GM$3:GM$500)+IF($C8="",0,SUMIF('DADOS BRUTOS'!$A$3:$A$500,$C8,'DADOS BRUTOS'!GM$3:GM$500)))</f>
        <v/>
      </c>
      <c r="JN8" s="125">
        <f>IF(OR(JN$4="",$B8=""),0,SUMIF('DADOS BRUTOS'!$A$3:$A$500,$B8,'DADOS BRUTOS'!GN$3:GN$500)+IF($C8="",0,SUMIF('DADOS BRUTOS'!$A$3:$A$500,$C8,'DADOS BRUTOS'!GN$3:GN$500)))</f>
        <v/>
      </c>
      <c r="JO8" s="125">
        <f>IF(OR(JO$4="",$B8=""),0,SUMIF('DADOS BRUTOS'!$A$3:$A$500,$B8,'DADOS BRUTOS'!GO$3:GO$500)+IF($C8="",0,SUMIF('DADOS BRUTOS'!$A$3:$A$500,$C8,'DADOS BRUTOS'!GO$3:GO$500)))</f>
        <v/>
      </c>
      <c r="JP8" s="125">
        <f>IF(OR(JP$4="",$B8=""),0,SUMIF('DADOS BRUTOS'!$A$3:$A$500,$B8,'DADOS BRUTOS'!GP$3:GP$500)+IF($C8="",0,SUMIF('DADOS BRUTOS'!$A$3:$A$500,$C8,'DADOS BRUTOS'!GP$3:GP$500)))</f>
        <v/>
      </c>
      <c r="JQ8" s="125">
        <f>IF(OR(JQ$4="",$B8=""),0,SUMIF('DADOS BRUTOS'!$A$3:$A$500,$B8,'DADOS BRUTOS'!GQ$3:GQ$500)+IF($C8="",0,SUMIF('DADOS BRUTOS'!$A$3:$A$500,$C8,'DADOS BRUTOS'!GQ$3:GQ$500)))</f>
        <v/>
      </c>
      <c r="JR8" s="125">
        <f>IF(OR(JR$4="",$B8=""),0,SUMIF('DADOS BRUTOS'!$A$3:$A$500,$B8,'DADOS BRUTOS'!GR$3:GR$500)+IF($C8="",0,SUMIF('DADOS BRUTOS'!$A$3:$A$500,$C8,'DADOS BRUTOS'!GR$3:GR$500)))</f>
        <v/>
      </c>
      <c r="JS8" s="125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25">
        <f>IF(OR(CB$4="",$B9=""),0,SUMIF('DADOS BRUTOS'!$A$3:$A$500,$B9,'DADOS BRUTOS'!B$3:B$500)+IF($C9="",0,SUMIF('DADOS BRUTOS'!$A$3:$A$500,$C9,'DADOS BRUTOS'!B$3:B$500)))</f>
        <v/>
      </c>
      <c r="CC9" s="125">
        <f>IF(OR(CC$4="",$B9=""),0,SUMIF('DADOS BRUTOS'!$A$3:$A$500,$B9,'DADOS BRUTOS'!C$3:C$500)+IF($C9="",0,SUMIF('DADOS BRUTOS'!$A$3:$A$500,$C9,'DADOS BRUTOS'!C$3:C$500)))</f>
        <v/>
      </c>
      <c r="CD9" s="125">
        <f>IF(OR(CD$4="",$B9=""),0,SUMIF('DADOS BRUTOS'!$A$3:$A$500,$B9,'DADOS BRUTOS'!D$3:D$500)+IF($C9="",0,SUMIF('DADOS BRUTOS'!$A$3:$A$500,$C9,'DADOS BRUTOS'!D$3:D$500)))</f>
        <v/>
      </c>
      <c r="CE9" s="125">
        <f>IF(OR(CE$4="",$B9=""),0,SUMIF('DADOS BRUTOS'!$A$3:$A$500,$B9,'DADOS BRUTOS'!E$3:E$500)+IF($C9="",0,SUMIF('DADOS BRUTOS'!$A$3:$A$500,$C9,'DADOS BRUTOS'!E$3:E$500)))</f>
        <v/>
      </c>
      <c r="CF9" s="125">
        <f>IF(OR(CF$4="",$B9=""),0,SUMIF('DADOS BRUTOS'!$A$3:$A$500,$B9,'DADOS BRUTOS'!F$3:F$500)+IF($C9="",0,SUMIF('DADOS BRUTOS'!$A$3:$A$500,$C9,'DADOS BRUTOS'!F$3:F$500)))</f>
        <v/>
      </c>
      <c r="CG9" s="125">
        <f>IF(OR(CG$4="",$B9=""),0,SUMIF('DADOS BRUTOS'!$A$3:$A$500,$B9,'DADOS BRUTOS'!G$3:G$500)+IF($C9="",0,SUMIF('DADOS BRUTOS'!$A$3:$A$500,$C9,'DADOS BRUTOS'!G$3:G$500)))</f>
        <v/>
      </c>
      <c r="CH9" s="125">
        <f>IF(OR(CH$4="",$B9=""),0,SUMIF('DADOS BRUTOS'!$A$3:$A$500,$B9,'DADOS BRUTOS'!H$3:H$500)+IF($C9="",0,SUMIF('DADOS BRUTOS'!$A$3:$A$500,$C9,'DADOS BRUTOS'!H$3:H$500)))</f>
        <v/>
      </c>
      <c r="CI9" s="125">
        <f>IF(OR(CI$4="",$B9=""),0,SUMIF('DADOS BRUTOS'!$A$3:$A$500,$B9,'DADOS BRUTOS'!I$3:I$500)+IF($C9="",0,SUMIF('DADOS BRUTOS'!$A$3:$A$500,$C9,'DADOS BRUTOS'!I$3:I$500)))</f>
        <v/>
      </c>
      <c r="CJ9" s="125">
        <f>IF(OR(CJ$4="",$B9=""),0,SUMIF('DADOS BRUTOS'!$A$3:$A$500,$B9,'DADOS BRUTOS'!J$3:J$500)+IF($C9="",0,SUMIF('DADOS BRUTOS'!$A$3:$A$500,$C9,'DADOS BRUTOS'!J$3:J$500)))</f>
        <v/>
      </c>
      <c r="CK9" s="125">
        <f>IF(OR(CK$4="",$B9=""),0,SUMIF('DADOS BRUTOS'!$A$3:$A$500,$B9,'DADOS BRUTOS'!K$3:K$500)+IF($C9="",0,SUMIF('DADOS BRUTOS'!$A$3:$A$500,$C9,'DADOS BRUTOS'!K$3:K$500)))</f>
        <v/>
      </c>
      <c r="CL9" s="125">
        <f>IF(OR(CL$4="",$B9=""),0,SUMIF('DADOS BRUTOS'!$A$3:$A$500,$B9,'DADOS BRUTOS'!L$3:L$500)+IF($C9="",0,SUMIF('DADOS BRUTOS'!$A$3:$A$500,$C9,'DADOS BRUTOS'!L$3:L$500)))</f>
        <v/>
      </c>
      <c r="CM9" s="125">
        <f>IF(OR(CM$4="",$B9=""),0,SUMIF('DADOS BRUTOS'!$A$3:$A$500,$B9,'DADOS BRUTOS'!M$3:M$500)+IF($C9="",0,SUMIF('DADOS BRUTOS'!$A$3:$A$500,$C9,'DADOS BRUTOS'!M$3:M$500)))</f>
        <v/>
      </c>
      <c r="CN9" s="125">
        <f>IF(OR(CN$4="",$B9=""),0,SUMIF('DADOS BRUTOS'!$A$3:$A$500,$B9,'DADOS BRUTOS'!N$3:N$500)+IF($C9="",0,SUMIF('DADOS BRUTOS'!$A$3:$A$500,$C9,'DADOS BRUTOS'!N$3:N$500)))</f>
        <v/>
      </c>
      <c r="CO9" s="125">
        <f>IF(OR(CO$4="",$B9=""),0,SUMIF('DADOS BRUTOS'!$A$3:$A$500,$B9,'DADOS BRUTOS'!O$3:O$500)+IF($C9="",0,SUMIF('DADOS BRUTOS'!$A$3:$A$500,$C9,'DADOS BRUTOS'!O$3:O$500)))</f>
        <v/>
      </c>
      <c r="CP9" s="125">
        <f>IF(OR(CP$4="",$B9=""),0,SUMIF('DADOS BRUTOS'!$A$3:$A$500,$B9,'DADOS BRUTOS'!P$3:P$500)+IF($C9="",0,SUMIF('DADOS BRUTOS'!$A$3:$A$500,$C9,'DADOS BRUTOS'!P$3:P$500)))</f>
        <v/>
      </c>
      <c r="CQ9" s="125">
        <f>IF(OR(CQ$4="",$B9=""),0,SUMIF('DADOS BRUTOS'!$A$3:$A$500,$B9,'DADOS BRUTOS'!Q$3:Q$500)+IF($C9="",0,SUMIF('DADOS BRUTOS'!$A$3:$A$500,$C9,'DADOS BRUTOS'!Q$3:Q$500)))</f>
        <v/>
      </c>
      <c r="CR9" s="125">
        <f>IF(OR(CR$4="",$B9=""),0,SUMIF('DADOS BRUTOS'!$A$3:$A$500,$B9,'DADOS BRUTOS'!R$3:R$500)+IF($C9="",0,SUMIF('DADOS BRUTOS'!$A$3:$A$500,$C9,'DADOS BRUTOS'!R$3:R$500)))</f>
        <v/>
      </c>
      <c r="CS9" s="125">
        <f>IF(OR(CS$4="",$B9=""),0,SUMIF('DADOS BRUTOS'!$A$3:$A$500,$B9,'DADOS BRUTOS'!S$3:S$500)+IF($C9="",0,SUMIF('DADOS BRUTOS'!$A$3:$A$500,$C9,'DADOS BRUTOS'!S$3:S$500)))</f>
        <v/>
      </c>
      <c r="CT9" s="125">
        <f>IF(OR(CT$4="",$B9=""),0,SUMIF('DADOS BRUTOS'!$A$3:$A$500,$B9,'DADOS BRUTOS'!T$3:T$500)+IF($C9="",0,SUMIF('DADOS BRUTOS'!$A$3:$A$500,$C9,'DADOS BRUTOS'!T$3:T$500)))</f>
        <v/>
      </c>
      <c r="CU9" s="125">
        <f>IF(OR(CU$4="",$B9=""),0,SUMIF('DADOS BRUTOS'!$A$3:$A$500,$B9,'DADOS BRUTOS'!U$3:U$500)+IF($C9="",0,SUMIF('DADOS BRUTOS'!$A$3:$A$500,$C9,'DADOS BRUTOS'!U$3:U$500)))</f>
        <v/>
      </c>
      <c r="CV9" s="125">
        <f>IF(OR(CV$4="",$B9=""),0,SUMIF('DADOS BRUTOS'!$A$3:$A$500,$B9,'DADOS BRUTOS'!V$3:V$500)+IF($C9="",0,SUMIF('DADOS BRUTOS'!$A$3:$A$500,$C9,'DADOS BRUTOS'!V$3:V$500)))</f>
        <v/>
      </c>
      <c r="CW9" s="125">
        <f>IF(OR(CW$4="",$B9=""),0,SUMIF('DADOS BRUTOS'!$A$3:$A$500,$B9,'DADOS BRUTOS'!W$3:W$500)+IF($C9="",0,SUMIF('DADOS BRUTOS'!$A$3:$A$500,$C9,'DADOS BRUTOS'!W$3:W$500)))</f>
        <v/>
      </c>
      <c r="CX9" s="125">
        <f>IF(OR(CX$4="",$B9=""),0,SUMIF('DADOS BRUTOS'!$A$3:$A$500,$B9,'DADOS BRUTOS'!X$3:X$500)+IF($C9="",0,SUMIF('DADOS BRUTOS'!$A$3:$A$500,$C9,'DADOS BRUTOS'!X$3:X$500)))</f>
        <v/>
      </c>
      <c r="CY9" s="125">
        <f>IF(OR(CY$4="",$B9=""),0,SUMIF('DADOS BRUTOS'!$A$3:$A$500,$B9,'DADOS BRUTOS'!Y$3:Y$500)+IF($C9="",0,SUMIF('DADOS BRUTOS'!$A$3:$A$500,$C9,'DADOS BRUTOS'!Y$3:Y$500)))</f>
        <v/>
      </c>
      <c r="CZ9" s="125">
        <f>IF(OR(CZ$4="",$B9=""),0,SUMIF('DADOS BRUTOS'!$A$3:$A$500,$B9,'DADOS BRUTOS'!Z$3:Z$500)+IF($C9="",0,SUMIF('DADOS BRUTOS'!$A$3:$A$500,$C9,'DADOS BRUTOS'!Z$3:Z$500)))</f>
        <v/>
      </c>
      <c r="DA9" s="125">
        <f>IF(OR(DA$4="",$B9=""),0,SUMIF('DADOS BRUTOS'!$A$3:$A$500,$B9,'DADOS BRUTOS'!AA$3:AA$500)+IF($C9="",0,SUMIF('DADOS BRUTOS'!$A$3:$A$500,$C9,'DADOS BRUTOS'!AA$3:AA$500)))</f>
        <v/>
      </c>
      <c r="DB9" s="125">
        <f>IF(OR(DB$4="",$B9=""),0,SUMIF('DADOS BRUTOS'!$A$3:$A$500,$B9,'DADOS BRUTOS'!AB$3:AB$500)+IF($C9="",0,SUMIF('DADOS BRUTOS'!$A$3:$A$500,$C9,'DADOS BRUTOS'!AB$3:AB$500)))</f>
        <v/>
      </c>
      <c r="DC9" s="125">
        <f>IF(OR(DC$4="",$B9=""),0,SUMIF('DADOS BRUTOS'!$A$3:$A$500,$B9,'DADOS BRUTOS'!AC$3:AC$500)+IF($C9="",0,SUMIF('DADOS BRUTOS'!$A$3:$A$500,$C9,'DADOS BRUTOS'!AC$3:AC$500)))</f>
        <v/>
      </c>
      <c r="DD9" s="125">
        <f>IF(OR(DD$4="",$B9=""),0,SUMIF('DADOS BRUTOS'!$A$3:$A$500,$B9,'DADOS BRUTOS'!AD$3:AD$500)+IF($C9="",0,SUMIF('DADOS BRUTOS'!$A$3:$A$500,$C9,'DADOS BRUTOS'!AD$3:AD$500)))</f>
        <v/>
      </c>
      <c r="DE9" s="125">
        <f>IF(OR(DE$4="",$B9=""),0,SUMIF('DADOS BRUTOS'!$A$3:$A$500,$B9,'DADOS BRUTOS'!AE$3:AE$500)+IF($C9="",0,SUMIF('DADOS BRUTOS'!$A$3:$A$500,$C9,'DADOS BRUTOS'!AE$3:AE$500)))</f>
        <v/>
      </c>
      <c r="DF9" s="125">
        <f>IF(OR(DF$4="",$B9=""),0,SUMIF('DADOS BRUTOS'!$A$3:$A$500,$B9,'DADOS BRUTOS'!AF$3:AF$500)+IF($C9="",0,SUMIF('DADOS BRUTOS'!$A$3:$A$500,$C9,'DADOS BRUTOS'!AF$3:AF$500)))</f>
        <v/>
      </c>
      <c r="DG9" s="125">
        <f>IF(OR(DG$4="",$B9=""),0,SUMIF('DADOS BRUTOS'!$A$3:$A$500,$B9,'DADOS BRUTOS'!AG$3:AG$500)+IF($C9="",0,SUMIF('DADOS BRUTOS'!$A$3:$A$500,$C9,'DADOS BRUTOS'!AG$3:AG$500)))</f>
        <v/>
      </c>
      <c r="DH9" s="125">
        <f>IF(OR(DH$4="",$B9=""),0,SUMIF('DADOS BRUTOS'!$A$3:$A$500,$B9,'DADOS BRUTOS'!AH$3:AH$500)+IF($C9="",0,SUMIF('DADOS BRUTOS'!$A$3:$A$500,$C9,'DADOS BRUTOS'!AH$3:AH$500)))</f>
        <v/>
      </c>
      <c r="DI9" s="125">
        <f>IF(OR(DI$4="",$B9=""),0,SUMIF('DADOS BRUTOS'!$A$3:$A$500,$B9,'DADOS BRUTOS'!AI$3:AI$500)+IF($C9="",0,SUMIF('DADOS BRUTOS'!$A$3:$A$500,$C9,'DADOS BRUTOS'!AI$3:AI$500)))</f>
        <v/>
      </c>
      <c r="DJ9" s="125">
        <f>IF(OR(DJ$4="",$B9=""),0,SUMIF('DADOS BRUTOS'!$A$3:$A$500,$B9,'DADOS BRUTOS'!AJ$3:AJ$500)+IF($C9="",0,SUMIF('DADOS BRUTOS'!$A$3:$A$500,$C9,'DADOS BRUTOS'!AJ$3:AJ$500)))</f>
        <v/>
      </c>
      <c r="DK9" s="125">
        <f>IF(OR(DK$4="",$B9=""),0,SUMIF('DADOS BRUTOS'!$A$3:$A$500,$B9,'DADOS BRUTOS'!AK$3:AK$500)+IF($C9="",0,SUMIF('DADOS BRUTOS'!$A$3:$A$500,$C9,'DADOS BRUTOS'!AK$3:AK$500)))</f>
        <v/>
      </c>
      <c r="DL9" s="125">
        <f>IF(OR(DL$4="",$B9=""),0,SUMIF('DADOS BRUTOS'!$A$3:$A$500,$B9,'DADOS BRUTOS'!AL$3:AL$500)+IF($C9="",0,SUMIF('DADOS BRUTOS'!$A$3:$A$500,$C9,'DADOS BRUTOS'!AL$3:AL$500)))</f>
        <v/>
      </c>
      <c r="DM9" s="125">
        <f>IF(OR(DM$4="",$B9=""),0,SUMIF('DADOS BRUTOS'!$A$3:$A$500,$B9,'DADOS BRUTOS'!AM$3:AM$500)+IF($C9="",0,SUMIF('DADOS BRUTOS'!$A$3:$A$500,$C9,'DADOS BRUTOS'!AM$3:AM$500)))</f>
        <v/>
      </c>
      <c r="DN9" s="125">
        <f>IF(OR(DN$4="",$B9=""),0,SUMIF('DADOS BRUTOS'!$A$3:$A$500,$B9,'DADOS BRUTOS'!AN$3:AN$500)+IF($C9="",0,SUMIF('DADOS BRUTOS'!$A$3:$A$500,$C9,'DADOS BRUTOS'!AN$3:AN$500)))</f>
        <v/>
      </c>
      <c r="DO9" s="125">
        <f>IF(OR(DO$4="",$B9=""),0,SUMIF('DADOS BRUTOS'!$A$3:$A$500,$B9,'DADOS BRUTOS'!AO$3:AO$500)+IF($C9="",0,SUMIF('DADOS BRUTOS'!$A$3:$A$500,$C9,'DADOS BRUTOS'!AO$3:AO$500)))</f>
        <v/>
      </c>
      <c r="DP9" s="125">
        <f>IF(OR(DP$4="",$B9=""),0,SUMIF('DADOS BRUTOS'!$A$3:$A$500,$B9,'DADOS BRUTOS'!AP$3:AP$500)+IF($C9="",0,SUMIF('DADOS BRUTOS'!$A$3:$A$500,$C9,'DADOS BRUTOS'!AP$3:AP$500)))</f>
        <v/>
      </c>
      <c r="DQ9" s="125">
        <f>IF(OR(DQ$4="",$B9=""),0,SUMIF('DADOS BRUTOS'!$A$3:$A$500,$B9,'DADOS BRUTOS'!AQ$3:AQ$500)+IF($C9="",0,SUMIF('DADOS BRUTOS'!$A$3:$A$500,$C9,'DADOS BRUTOS'!AQ$3:AQ$500)))</f>
        <v/>
      </c>
      <c r="DR9" s="125">
        <f>IF(OR(DR$4="",$B9=""),0,SUMIF('DADOS BRUTOS'!$A$3:$A$500,$B9,'DADOS BRUTOS'!AR$3:AR$500)+IF($C9="",0,SUMIF('DADOS BRUTOS'!$A$3:$A$500,$C9,'DADOS BRUTOS'!AR$3:AR$500)))</f>
        <v/>
      </c>
      <c r="DS9" s="125">
        <f>IF(OR(DS$4="",$B9=""),0,SUMIF('DADOS BRUTOS'!$A$3:$A$500,$B9,'DADOS BRUTOS'!AS$3:AS$500)+IF($C9="",0,SUMIF('DADOS BRUTOS'!$A$3:$A$500,$C9,'DADOS BRUTOS'!AS$3:AS$500)))</f>
        <v/>
      </c>
      <c r="DT9" s="125">
        <f>IF(OR(DT$4="",$B9=""),0,SUMIF('DADOS BRUTOS'!$A$3:$A$500,$B9,'DADOS BRUTOS'!AT$3:AT$500)+IF($C9="",0,SUMIF('DADOS BRUTOS'!$A$3:$A$500,$C9,'DADOS BRUTOS'!AT$3:AT$500)))</f>
        <v/>
      </c>
      <c r="DU9" s="125">
        <f>IF(OR(DU$4="",$B9=""),0,SUMIF('DADOS BRUTOS'!$A$3:$A$500,$B9,'DADOS BRUTOS'!AU$3:AU$500)+IF($C9="",0,SUMIF('DADOS BRUTOS'!$A$3:$A$500,$C9,'DADOS BRUTOS'!AU$3:AU$500)))</f>
        <v/>
      </c>
      <c r="DV9" s="125">
        <f>IF(OR(DV$4="",$B9=""),0,SUMIF('DADOS BRUTOS'!$A$3:$A$500,$B9,'DADOS BRUTOS'!AV$3:AV$500)+IF($C9="",0,SUMIF('DADOS BRUTOS'!$A$3:$A$500,$C9,'DADOS BRUTOS'!AV$3:AV$500)))</f>
        <v/>
      </c>
      <c r="DW9" s="125">
        <f>IF(OR(DW$4="",$B9=""),0,SUMIF('DADOS BRUTOS'!$A$3:$A$500,$B9,'DADOS BRUTOS'!AW$3:AW$500)+IF($C9="",0,SUMIF('DADOS BRUTOS'!$A$3:$A$500,$C9,'DADOS BRUTOS'!AW$3:AW$500)))</f>
        <v/>
      </c>
      <c r="DX9" s="125">
        <f>IF(OR(DX$4="",$B9=""),0,SUMIF('DADOS BRUTOS'!$A$3:$A$500,$B9,'DADOS BRUTOS'!AX$3:AX$500)+IF($C9="",0,SUMIF('DADOS BRUTOS'!$A$3:$A$500,$C9,'DADOS BRUTOS'!AX$3:AX$500)))</f>
        <v/>
      </c>
      <c r="DY9" s="125">
        <f>IF(OR(DY$4="",$B9=""),0,SUMIF('DADOS BRUTOS'!$A$3:$A$500,$B9,'DADOS BRUTOS'!AY$3:AY$500)+IF($C9="",0,SUMIF('DADOS BRUTOS'!$A$3:$A$500,$C9,'DADOS BRUTOS'!AY$3:AY$500)))</f>
        <v/>
      </c>
      <c r="DZ9" s="125">
        <f>IF(OR(DZ$4="",$B9=""),0,SUMIF('DADOS BRUTOS'!$A$3:$A$500,$B9,'DADOS BRUTOS'!AZ$3:AZ$500)+IF($C9="",0,SUMIF('DADOS BRUTOS'!$A$3:$A$500,$C9,'DADOS BRUTOS'!AZ$3:AZ$500)))</f>
        <v/>
      </c>
      <c r="EA9" s="125">
        <f>IF(OR(EA$4="",$B9=""),0,SUMIF('DADOS BRUTOS'!$A$3:$A$500,$B9,'DADOS BRUTOS'!BA$3:BA$500)+IF($C9="",0,SUMIF('DADOS BRUTOS'!$A$3:$A$500,$C9,'DADOS BRUTOS'!BA$3:BA$500)))</f>
        <v/>
      </c>
      <c r="EB9" s="125">
        <f>IF(OR(EB$4="",$B9=""),0,SUMIF('DADOS BRUTOS'!$A$3:$A$500,$B9,'DADOS BRUTOS'!BB$3:BB$500)+IF($C9="",0,SUMIF('DADOS BRUTOS'!$A$3:$A$500,$C9,'DADOS BRUTOS'!BB$3:BB$500)))</f>
        <v/>
      </c>
      <c r="EC9" s="125">
        <f>IF(OR(EC$4="",$B9=""),0,SUMIF('DADOS BRUTOS'!$A$3:$A$500,$B9,'DADOS BRUTOS'!BC$3:BC$500)+IF($C9="",0,SUMIF('DADOS BRUTOS'!$A$3:$A$500,$C9,'DADOS BRUTOS'!BC$3:BC$500)))</f>
        <v/>
      </c>
      <c r="ED9" s="125">
        <f>IF(OR(ED$4="",$B9=""),0,SUMIF('DADOS BRUTOS'!$A$3:$A$500,$B9,'DADOS BRUTOS'!BD$3:BD$500)+IF($C9="",0,SUMIF('DADOS BRUTOS'!$A$3:$A$500,$C9,'DADOS BRUTOS'!BD$3:BD$500)))</f>
        <v/>
      </c>
      <c r="EE9" s="125">
        <f>IF(OR(EE$4="",$B9=""),0,SUMIF('DADOS BRUTOS'!$A$3:$A$500,$B9,'DADOS BRUTOS'!BE$3:BE$500)+IF($C9="",0,SUMIF('DADOS BRUTOS'!$A$3:$A$500,$C9,'DADOS BRUTOS'!BE$3:BE$500)))</f>
        <v/>
      </c>
      <c r="EF9" s="125">
        <f>IF(OR(EF$4="",$B9=""),0,SUMIF('DADOS BRUTOS'!$A$3:$A$500,$B9,'DADOS BRUTOS'!BF$3:BF$500)+IF($C9="",0,SUMIF('DADOS BRUTOS'!$A$3:$A$500,$C9,'DADOS BRUTOS'!BF$3:BF$500)))</f>
        <v/>
      </c>
      <c r="EG9" s="125">
        <f>IF(OR(EG$4="",$B9=""),0,SUMIF('DADOS BRUTOS'!$A$3:$A$500,$B9,'DADOS BRUTOS'!BG$3:BG$500)+IF($C9="",0,SUMIF('DADOS BRUTOS'!$A$3:$A$500,$C9,'DADOS BRUTOS'!BG$3:BG$500)))</f>
        <v/>
      </c>
      <c r="EH9" s="125">
        <f>IF(OR(EH$4="",$B9=""),0,SUMIF('DADOS BRUTOS'!$A$3:$A$500,$B9,'DADOS BRUTOS'!BH$3:BH$500)+IF($C9="",0,SUMIF('DADOS BRUTOS'!$A$3:$A$500,$C9,'DADOS BRUTOS'!BH$3:BH$500)))</f>
        <v/>
      </c>
      <c r="EI9" s="125">
        <f>IF(OR(EI$4="",$B9=""),0,SUMIF('DADOS BRUTOS'!$A$3:$A$500,$B9,'DADOS BRUTOS'!BI$3:BI$500)+IF($C9="",0,SUMIF('DADOS BRUTOS'!$A$3:$A$500,$C9,'DADOS BRUTOS'!BI$3:BI$500)))</f>
        <v/>
      </c>
      <c r="EJ9" s="125">
        <f>IF(OR(EJ$4="",$B9=""),0,SUMIF('DADOS BRUTOS'!$A$3:$A$500,$B9,'DADOS BRUTOS'!BJ$3:BJ$500)+IF($C9="",0,SUMIF('DADOS BRUTOS'!$A$3:$A$500,$C9,'DADOS BRUTOS'!BJ$3:BJ$500)))</f>
        <v/>
      </c>
      <c r="EK9" s="125">
        <f>IF(OR(EK$4="",$B9=""),0,SUMIF('DADOS BRUTOS'!$A$3:$A$500,$B9,'DADOS BRUTOS'!BK$3:BK$500)+IF($C9="",0,SUMIF('DADOS BRUTOS'!$A$3:$A$500,$C9,'DADOS BRUTOS'!BK$3:BK$500)))</f>
        <v/>
      </c>
      <c r="EL9" s="125">
        <f>IF(OR(EL$4="",$B9=""),0,SUMIF('DADOS BRUTOS'!$A$3:$A$500,$B9,'DADOS BRUTOS'!BL$3:BL$500)+IF($C9="",0,SUMIF('DADOS BRUTOS'!$A$3:$A$500,$C9,'DADOS BRUTOS'!BL$3:BL$500)))</f>
        <v/>
      </c>
      <c r="EM9" s="125">
        <f>IF(OR(EM$4="",$B9=""),0,SUMIF('DADOS BRUTOS'!$A$3:$A$500,$B9,'DADOS BRUTOS'!BM$3:BM$500)+IF($C9="",0,SUMIF('DADOS BRUTOS'!$A$3:$A$500,$C9,'DADOS BRUTOS'!BM$3:BM$500)))</f>
        <v/>
      </c>
      <c r="EN9" s="125">
        <f>IF(OR(EN$4="",$B9=""),0,SUMIF('DADOS BRUTOS'!$A$3:$A$500,$B9,'DADOS BRUTOS'!BN$3:BN$500)+IF($C9="",0,SUMIF('DADOS BRUTOS'!$A$3:$A$500,$C9,'DADOS BRUTOS'!BN$3:BN$500)))</f>
        <v/>
      </c>
      <c r="EO9" s="125">
        <f>IF(OR(EO$4="",$B9=""),0,SUMIF('DADOS BRUTOS'!$A$3:$A$500,$B9,'DADOS BRUTOS'!BO$3:BO$500)+IF($C9="",0,SUMIF('DADOS BRUTOS'!$A$3:$A$500,$C9,'DADOS BRUTOS'!BO$3:BO$500)))</f>
        <v/>
      </c>
      <c r="EP9" s="125">
        <f>IF(OR(EP$4="",$B9=""),0,SUMIF('DADOS BRUTOS'!$A$3:$A$500,$B9,'DADOS BRUTOS'!BP$3:BP$500)+IF($C9="",0,SUMIF('DADOS BRUTOS'!$A$3:$A$500,$C9,'DADOS BRUTOS'!BP$3:BP$500)))</f>
        <v/>
      </c>
      <c r="EQ9" s="125">
        <f>IF(OR(EQ$4="",$B9=""),0,SUMIF('DADOS BRUTOS'!$A$3:$A$500,$B9,'DADOS BRUTOS'!BQ$3:BQ$500)+IF($C9="",0,SUMIF('DADOS BRUTOS'!$A$3:$A$500,$C9,'DADOS BRUTOS'!BQ$3:BQ$500)))</f>
        <v/>
      </c>
      <c r="ER9" s="125">
        <f>IF(OR(ER$4="",$B9=""),0,SUMIF('DADOS BRUTOS'!$A$3:$A$500,$B9,'DADOS BRUTOS'!BR$3:BR$500)+IF($C9="",0,SUMIF('DADOS BRUTOS'!$A$3:$A$500,$C9,'DADOS BRUTOS'!BR$3:BR$500)))</f>
        <v/>
      </c>
      <c r="ES9" s="125">
        <f>IF(OR(ES$4="",$B9=""),0,SUMIF('DADOS BRUTOS'!$A$3:$A$500,$B9,'DADOS BRUTOS'!BS$3:BS$500)+IF($C9="",0,SUMIF('DADOS BRUTOS'!$A$3:$A$500,$C9,'DADOS BRUTOS'!BS$3:BS$500)))</f>
        <v/>
      </c>
      <c r="ET9" s="125">
        <f>IF(OR(ET$4="",$B9=""),0,SUMIF('DADOS BRUTOS'!$A$3:$A$500,$B9,'DADOS BRUTOS'!BT$3:BT$500)+IF($C9="",0,SUMIF('DADOS BRUTOS'!$A$3:$A$500,$C9,'DADOS BRUTOS'!BT$3:BT$500)))</f>
        <v/>
      </c>
      <c r="EU9" s="125">
        <f>IF(OR(EU$4="",$B9=""),0,SUMIF('DADOS BRUTOS'!$A$3:$A$500,$B9,'DADOS BRUTOS'!BU$3:BU$500)+IF($C9="",0,SUMIF('DADOS BRUTOS'!$A$3:$A$500,$C9,'DADOS BRUTOS'!BU$3:BU$500)))</f>
        <v/>
      </c>
      <c r="EV9" s="125">
        <f>IF(OR(EV$4="",$B9=""),0,SUMIF('DADOS BRUTOS'!$A$3:$A$500,$B9,'DADOS BRUTOS'!BV$3:BV$500)+IF($C9="",0,SUMIF('DADOS BRUTOS'!$A$3:$A$500,$C9,'DADOS BRUTOS'!BV$3:BV$500)))</f>
        <v/>
      </c>
      <c r="EW9" s="125">
        <f>IF(OR(EW$4="",$B9=""),0,SUMIF('DADOS BRUTOS'!$A$3:$A$500,$B9,'DADOS BRUTOS'!BW$3:BW$500)+IF($C9="",0,SUMIF('DADOS BRUTOS'!$A$3:$A$500,$C9,'DADOS BRUTOS'!BW$3:BW$500)))</f>
        <v/>
      </c>
      <c r="EX9" s="125">
        <f>IF(OR(EX$4="",$B9=""),0,SUMIF('DADOS BRUTOS'!$A$3:$A$500,$B9,'DADOS BRUTOS'!BX$3:BX$500)+IF($C9="",0,SUMIF('DADOS BRUTOS'!$A$3:$A$500,$C9,'DADOS BRUTOS'!BX$3:BX$500)))</f>
        <v/>
      </c>
      <c r="EY9" s="125">
        <f>IF(OR(EY$4="",$B9=""),0,SUMIF('DADOS BRUTOS'!$A$3:$A$500,$B9,'DADOS BRUTOS'!BY$3:BY$500)+IF($C9="",0,SUMIF('DADOS BRUTOS'!$A$3:$A$500,$C9,'DADOS BRUTOS'!BY$3:BY$500)))</f>
        <v/>
      </c>
      <c r="EZ9" s="125">
        <f>IF(OR(EZ$4="",$B9=""),0,SUMIF('DADOS BRUTOS'!$A$3:$A$500,$B9,'DADOS BRUTOS'!BZ$3:BZ$500)+IF($C9="",0,SUMIF('DADOS BRUTOS'!$A$3:$A$500,$C9,'DADOS BRUTOS'!BZ$3:BZ$500)))</f>
        <v/>
      </c>
      <c r="FA9" s="125">
        <f>IF(OR(FA$4="",$B9=""),0,SUMIF('DADOS BRUTOS'!$A$3:$A$500,$B9,'DADOS BRUTOS'!CA$3:CA$500)+IF($C9="",0,SUMIF('DADOS BRUTOS'!$A$3:$A$500,$C9,'DADOS BRUTOS'!CA$3:CA$500)))</f>
        <v/>
      </c>
      <c r="FB9" s="125">
        <f>IF(OR(FB$4="",$B9=""),0,SUMIF('DADOS BRUTOS'!$A$3:$A$500,$B9,'DADOS BRUTOS'!CB$3:CB$500)+IF($C9="",0,SUMIF('DADOS BRUTOS'!$A$3:$A$500,$C9,'DADOS BRUTOS'!CB$3:CB$500)))</f>
        <v/>
      </c>
      <c r="FC9" s="125">
        <f>IF(OR(FC$4="",$B9=""),0,SUMIF('DADOS BRUTOS'!$A$3:$A$500,$B9,'DADOS BRUTOS'!CC$3:CC$500)+IF($C9="",0,SUMIF('DADOS BRUTOS'!$A$3:$A$500,$C9,'DADOS BRUTOS'!CC$3:CC$500)))</f>
        <v/>
      </c>
      <c r="FD9" s="125">
        <f>IF(OR(FD$4="",$B9=""),0,SUMIF('DADOS BRUTOS'!$A$3:$A$500,$B9,'DADOS BRUTOS'!CD$3:CD$500)+IF($C9="",0,SUMIF('DADOS BRUTOS'!$A$3:$A$500,$C9,'DADOS BRUTOS'!CD$3:CD$500)))</f>
        <v/>
      </c>
      <c r="FE9" s="125">
        <f>IF(OR(FE$4="",$B9=""),0,SUMIF('DADOS BRUTOS'!$A$3:$A$500,$B9,'DADOS BRUTOS'!CE$3:CE$500)+IF($C9="",0,SUMIF('DADOS BRUTOS'!$A$3:$A$500,$C9,'DADOS BRUTOS'!CE$3:CE$500)))</f>
        <v/>
      </c>
      <c r="FF9" s="125">
        <f>IF(OR(FF$4="",$B9=""),0,SUMIF('DADOS BRUTOS'!$A$3:$A$500,$B9,'DADOS BRUTOS'!CF$3:CF$500)+IF($C9="",0,SUMIF('DADOS BRUTOS'!$A$3:$A$500,$C9,'DADOS BRUTOS'!CF$3:CF$500)))</f>
        <v/>
      </c>
      <c r="FG9" s="125">
        <f>IF(OR(FG$4="",$B9=""),0,SUMIF('DADOS BRUTOS'!$A$3:$A$500,$B9,'DADOS BRUTOS'!CG$3:CG$500)+IF($C9="",0,SUMIF('DADOS BRUTOS'!$A$3:$A$500,$C9,'DADOS BRUTOS'!CG$3:CG$500)))</f>
        <v/>
      </c>
      <c r="FH9" s="125">
        <f>IF(OR(FH$4="",$B9=""),0,SUMIF('DADOS BRUTOS'!$A$3:$A$500,$B9,'DADOS BRUTOS'!CH$3:CH$500)+IF($C9="",0,SUMIF('DADOS BRUTOS'!$A$3:$A$500,$C9,'DADOS BRUTOS'!CH$3:CH$500)))</f>
        <v/>
      </c>
      <c r="FI9" s="125">
        <f>IF(OR(FI$4="",$B9=""),0,SUMIF('DADOS BRUTOS'!$A$3:$A$500,$B9,'DADOS BRUTOS'!CI$3:CI$500)+IF($C9="",0,SUMIF('DADOS BRUTOS'!$A$3:$A$500,$C9,'DADOS BRUTOS'!CI$3:CI$500)))</f>
        <v/>
      </c>
      <c r="FJ9" s="125">
        <f>IF(OR(FJ$4="",$B9=""),0,SUMIF('DADOS BRUTOS'!$A$3:$A$500,$B9,'DADOS BRUTOS'!CJ$3:CJ$500)+IF($C9="",0,SUMIF('DADOS BRUTOS'!$A$3:$A$500,$C9,'DADOS BRUTOS'!CJ$3:CJ$500)))</f>
        <v/>
      </c>
      <c r="FK9" s="125">
        <f>IF(OR(FK$4="",$B9=""),0,SUMIF('DADOS BRUTOS'!$A$3:$A$500,$B9,'DADOS BRUTOS'!CK$3:CK$500)+IF($C9="",0,SUMIF('DADOS BRUTOS'!$A$3:$A$500,$C9,'DADOS BRUTOS'!CK$3:CK$500)))</f>
        <v/>
      </c>
      <c r="FL9" s="125">
        <f>IF(OR(FL$4="",$B9=""),0,SUMIF('DADOS BRUTOS'!$A$3:$A$500,$B9,'DADOS BRUTOS'!CL$3:CL$500)+IF($C9="",0,SUMIF('DADOS BRUTOS'!$A$3:$A$500,$C9,'DADOS BRUTOS'!CL$3:CL$500)))</f>
        <v/>
      </c>
      <c r="FM9" s="125">
        <f>IF(OR(FM$4="",$B9=""),0,SUMIF('DADOS BRUTOS'!$A$3:$A$500,$B9,'DADOS BRUTOS'!CM$3:CM$500)+IF($C9="",0,SUMIF('DADOS BRUTOS'!$A$3:$A$500,$C9,'DADOS BRUTOS'!CM$3:CM$500)))</f>
        <v/>
      </c>
      <c r="FN9" s="125">
        <f>IF(OR(FN$4="",$B9=""),0,SUMIF('DADOS BRUTOS'!$A$3:$A$500,$B9,'DADOS BRUTOS'!CN$3:CN$500)+IF($C9="",0,SUMIF('DADOS BRUTOS'!$A$3:$A$500,$C9,'DADOS BRUTOS'!CN$3:CN$500)))</f>
        <v/>
      </c>
      <c r="FO9" s="125">
        <f>IF(OR(FO$4="",$B9=""),0,SUMIF('DADOS BRUTOS'!$A$3:$A$500,$B9,'DADOS BRUTOS'!CO$3:CO$500)+IF($C9="",0,SUMIF('DADOS BRUTOS'!$A$3:$A$500,$C9,'DADOS BRUTOS'!CO$3:CO$500)))</f>
        <v/>
      </c>
      <c r="FP9" s="125">
        <f>IF(OR(FP$4="",$B9=""),0,SUMIF('DADOS BRUTOS'!$A$3:$A$500,$B9,'DADOS BRUTOS'!CP$3:CP$500)+IF($C9="",0,SUMIF('DADOS BRUTOS'!$A$3:$A$500,$C9,'DADOS BRUTOS'!CP$3:CP$500)))</f>
        <v/>
      </c>
      <c r="FQ9" s="125">
        <f>IF(OR(FQ$4="",$B9=""),0,SUMIF('DADOS BRUTOS'!$A$3:$A$500,$B9,'DADOS BRUTOS'!CQ$3:CQ$500)+IF($C9="",0,SUMIF('DADOS BRUTOS'!$A$3:$A$500,$C9,'DADOS BRUTOS'!CQ$3:CQ$500)))</f>
        <v/>
      </c>
      <c r="FR9" s="125">
        <f>IF(OR(FR$4="",$B9=""),0,SUMIF('DADOS BRUTOS'!$A$3:$A$500,$B9,'DADOS BRUTOS'!CR$3:CR$500)+IF($C9="",0,SUMIF('DADOS BRUTOS'!$A$3:$A$500,$C9,'DADOS BRUTOS'!CR$3:CR$500)))</f>
        <v/>
      </c>
      <c r="FS9" s="125">
        <f>IF(OR(FS$4="",$B9=""),0,SUMIF('DADOS BRUTOS'!$A$3:$A$500,$B9,'DADOS BRUTOS'!CS$3:CS$500)+IF($C9="",0,SUMIF('DADOS BRUTOS'!$A$3:$A$500,$C9,'DADOS BRUTOS'!CS$3:CS$500)))</f>
        <v/>
      </c>
      <c r="FT9" s="125">
        <f>IF(OR(FT$4="",$B9=""),0,SUMIF('DADOS BRUTOS'!$A$3:$A$500,$B9,'DADOS BRUTOS'!CT$3:CT$500)+IF($C9="",0,SUMIF('DADOS BRUTOS'!$A$3:$A$500,$C9,'DADOS BRUTOS'!CT$3:CT$500)))</f>
        <v/>
      </c>
      <c r="FU9" s="125">
        <f>IF(OR(FU$4="",$B9=""),0,SUMIF('DADOS BRUTOS'!$A$3:$A$500,$B9,'DADOS BRUTOS'!CU$3:CU$500)+IF($C9="",0,SUMIF('DADOS BRUTOS'!$A$3:$A$500,$C9,'DADOS BRUTOS'!CU$3:CU$500)))</f>
        <v/>
      </c>
      <c r="FV9" s="125">
        <f>IF(OR(FV$4="",$B9=""),0,SUMIF('DADOS BRUTOS'!$A$3:$A$500,$B9,'DADOS BRUTOS'!CV$3:CV$500)+IF($C9="",0,SUMIF('DADOS BRUTOS'!$A$3:$A$500,$C9,'DADOS BRUTOS'!CV$3:CV$500)))</f>
        <v/>
      </c>
      <c r="FW9" s="125">
        <f>IF(OR(FW$4="",$B9=""),0,SUMIF('DADOS BRUTOS'!$A$3:$A$500,$B9,'DADOS BRUTOS'!CW$3:CW$500)+IF($C9="",0,SUMIF('DADOS BRUTOS'!$A$3:$A$500,$C9,'DADOS BRUTOS'!CW$3:CW$500)))</f>
        <v/>
      </c>
      <c r="FX9" s="125">
        <f>IF(OR(FX$4="",$B9=""),0,SUMIF('DADOS BRUTOS'!$A$3:$A$500,$B9,'DADOS BRUTOS'!CX$3:CX$500)+IF($C9="",0,SUMIF('DADOS BRUTOS'!$A$3:$A$500,$C9,'DADOS BRUTOS'!CX$3:CX$500)))</f>
        <v/>
      </c>
      <c r="FY9" s="125">
        <f>IF(OR(FY$4="",$B9=""),0,SUMIF('DADOS BRUTOS'!$A$3:$A$500,$B9,'DADOS BRUTOS'!CY$3:CY$500)+IF($C9="",0,SUMIF('DADOS BRUTOS'!$A$3:$A$500,$C9,'DADOS BRUTOS'!CY$3:CY$500)))</f>
        <v/>
      </c>
      <c r="FZ9" s="125">
        <f>IF(OR(FZ$4="",$B9=""),0,SUMIF('DADOS BRUTOS'!$A$3:$A$500,$B9,'DADOS BRUTOS'!CZ$3:CZ$500)+IF($C9="",0,SUMIF('DADOS BRUTOS'!$A$3:$A$500,$C9,'DADOS BRUTOS'!CZ$3:CZ$500)))</f>
        <v/>
      </c>
      <c r="GA9" s="125">
        <f>IF(OR(GA$4="",$B9=""),0,SUMIF('DADOS BRUTOS'!$A$3:$A$500,$B9,'DADOS BRUTOS'!DA$3:DA$500)+IF($C9="",0,SUMIF('DADOS BRUTOS'!$A$3:$A$500,$C9,'DADOS BRUTOS'!DA$3:DA$500)))</f>
        <v/>
      </c>
      <c r="GB9" s="125">
        <f>IF(OR(GB$4="",$B9=""),0,SUMIF('DADOS BRUTOS'!$A$3:$A$500,$B9,'DADOS BRUTOS'!DB$3:DB$500)+IF($C9="",0,SUMIF('DADOS BRUTOS'!$A$3:$A$500,$C9,'DADOS BRUTOS'!DB$3:DB$500)))</f>
        <v/>
      </c>
      <c r="GC9" s="125">
        <f>IF(OR(GC$4="",$B9=""),0,SUMIF('DADOS BRUTOS'!$A$3:$A$500,$B9,'DADOS BRUTOS'!DC$3:DC$500)+IF($C9="",0,SUMIF('DADOS BRUTOS'!$A$3:$A$500,$C9,'DADOS BRUTOS'!DC$3:DC$500)))</f>
        <v/>
      </c>
      <c r="GD9" s="125">
        <f>IF(OR(GD$4="",$B9=""),0,SUMIF('DADOS BRUTOS'!$A$3:$A$500,$B9,'DADOS BRUTOS'!DD$3:DD$500)+IF($C9="",0,SUMIF('DADOS BRUTOS'!$A$3:$A$500,$C9,'DADOS BRUTOS'!DD$3:DD$500)))</f>
        <v/>
      </c>
      <c r="GE9" s="125">
        <f>IF(OR(GE$4="",$B9=""),0,SUMIF('DADOS BRUTOS'!$A$3:$A$500,$B9,'DADOS BRUTOS'!DE$3:DE$500)+IF($C9="",0,SUMIF('DADOS BRUTOS'!$A$3:$A$500,$C9,'DADOS BRUTOS'!DE$3:DE$500)))</f>
        <v/>
      </c>
      <c r="GF9" s="125">
        <f>IF(OR(GF$4="",$B9=""),0,SUMIF('DADOS BRUTOS'!$A$3:$A$500,$B9,'DADOS BRUTOS'!DF$3:DF$500)+IF($C9="",0,SUMIF('DADOS BRUTOS'!$A$3:$A$500,$C9,'DADOS BRUTOS'!DF$3:DF$500)))</f>
        <v/>
      </c>
      <c r="GG9" s="125">
        <f>IF(OR(GG$4="",$B9=""),0,SUMIF('DADOS BRUTOS'!$A$3:$A$500,$B9,'DADOS BRUTOS'!DG$3:DG$500)+IF($C9="",0,SUMIF('DADOS BRUTOS'!$A$3:$A$500,$C9,'DADOS BRUTOS'!DG$3:DG$500)))</f>
        <v/>
      </c>
      <c r="GH9" s="125">
        <f>IF(OR(GH$4="",$B9=""),0,SUMIF('DADOS BRUTOS'!$A$3:$A$500,$B9,'DADOS BRUTOS'!DH$3:DH$500)+IF($C9="",0,SUMIF('DADOS BRUTOS'!$A$3:$A$500,$C9,'DADOS BRUTOS'!DH$3:DH$500)))</f>
        <v/>
      </c>
      <c r="GI9" s="125">
        <f>IF(OR(GI$4="",$B9=""),0,SUMIF('DADOS BRUTOS'!$A$3:$A$500,$B9,'DADOS BRUTOS'!DI$3:DI$500)+IF($C9="",0,SUMIF('DADOS BRUTOS'!$A$3:$A$500,$C9,'DADOS BRUTOS'!DI$3:DI$500)))</f>
        <v/>
      </c>
      <c r="GJ9" s="125">
        <f>IF(OR(GJ$4="",$B9=""),0,SUMIF('DADOS BRUTOS'!$A$3:$A$500,$B9,'DADOS BRUTOS'!DJ$3:DJ$500)+IF($C9="",0,SUMIF('DADOS BRUTOS'!$A$3:$A$500,$C9,'DADOS BRUTOS'!DJ$3:DJ$500)))</f>
        <v/>
      </c>
      <c r="GK9" s="125">
        <f>IF(OR(GK$4="",$B9=""),0,SUMIF('DADOS BRUTOS'!$A$3:$A$500,$B9,'DADOS BRUTOS'!DK$3:DK$500)+IF($C9="",0,SUMIF('DADOS BRUTOS'!$A$3:$A$500,$C9,'DADOS BRUTOS'!DK$3:DK$500)))</f>
        <v/>
      </c>
      <c r="GL9" s="125">
        <f>IF(OR(GL$4="",$B9=""),0,SUMIF('DADOS BRUTOS'!$A$3:$A$500,$B9,'DADOS BRUTOS'!DL$3:DL$500)+IF($C9="",0,SUMIF('DADOS BRUTOS'!$A$3:$A$500,$C9,'DADOS BRUTOS'!DL$3:DL$500)))</f>
        <v/>
      </c>
      <c r="GM9" s="125">
        <f>IF(OR(GM$4="",$B9=""),0,SUMIF('DADOS BRUTOS'!$A$3:$A$500,$B9,'DADOS BRUTOS'!DM$3:DM$500)+IF($C9="",0,SUMIF('DADOS BRUTOS'!$A$3:$A$500,$C9,'DADOS BRUTOS'!DM$3:DM$500)))</f>
        <v/>
      </c>
      <c r="GN9" s="125">
        <f>IF(OR(GN$4="",$B9=""),0,SUMIF('DADOS BRUTOS'!$A$3:$A$500,$B9,'DADOS BRUTOS'!DN$3:DN$500)+IF($C9="",0,SUMIF('DADOS BRUTOS'!$A$3:$A$500,$C9,'DADOS BRUTOS'!DN$3:DN$500)))</f>
        <v/>
      </c>
      <c r="GO9" s="125">
        <f>IF(OR(GO$4="",$B9=""),0,SUMIF('DADOS BRUTOS'!$A$3:$A$500,$B9,'DADOS BRUTOS'!DO$3:DO$500)+IF($C9="",0,SUMIF('DADOS BRUTOS'!$A$3:$A$500,$C9,'DADOS BRUTOS'!DO$3:DO$500)))</f>
        <v/>
      </c>
      <c r="GP9" s="125">
        <f>IF(OR(GP$4="",$B9=""),0,SUMIF('DADOS BRUTOS'!$A$3:$A$500,$B9,'DADOS BRUTOS'!DP$3:DP$500)+IF($C9="",0,SUMIF('DADOS BRUTOS'!$A$3:$A$500,$C9,'DADOS BRUTOS'!DP$3:DP$500)))</f>
        <v/>
      </c>
      <c r="GQ9" s="125">
        <f>IF(OR(GQ$4="",$B9=""),0,SUMIF('DADOS BRUTOS'!$A$3:$A$500,$B9,'DADOS BRUTOS'!DQ$3:DQ$500)+IF($C9="",0,SUMIF('DADOS BRUTOS'!$A$3:$A$500,$C9,'DADOS BRUTOS'!DQ$3:DQ$500)))</f>
        <v/>
      </c>
      <c r="GR9" s="125">
        <f>IF(OR(GR$4="",$B9=""),0,SUMIF('DADOS BRUTOS'!$A$3:$A$500,$B9,'DADOS BRUTOS'!DR$3:DR$500)+IF($C9="",0,SUMIF('DADOS BRUTOS'!$A$3:$A$500,$C9,'DADOS BRUTOS'!DR$3:DR$500)))</f>
        <v/>
      </c>
      <c r="GS9" s="125">
        <f>IF(OR(GS$4="",$B9=""),0,SUMIF('DADOS BRUTOS'!$A$3:$A$500,$B9,'DADOS BRUTOS'!DS$3:DS$500)+IF($C9="",0,SUMIF('DADOS BRUTOS'!$A$3:$A$500,$C9,'DADOS BRUTOS'!DS$3:DS$500)))</f>
        <v/>
      </c>
      <c r="GT9" s="125">
        <f>IF(OR(GT$4="",$B9=""),0,SUMIF('DADOS BRUTOS'!$A$3:$A$500,$B9,'DADOS BRUTOS'!DT$3:DT$500)+IF($C9="",0,SUMIF('DADOS BRUTOS'!$A$3:$A$500,$C9,'DADOS BRUTOS'!DT$3:DT$500)))</f>
        <v/>
      </c>
      <c r="GU9" s="125">
        <f>IF(OR(GU$4="",$B9=""),0,SUMIF('DADOS BRUTOS'!$A$3:$A$500,$B9,'DADOS BRUTOS'!DU$3:DU$500)+IF($C9="",0,SUMIF('DADOS BRUTOS'!$A$3:$A$500,$C9,'DADOS BRUTOS'!DU$3:DU$500)))</f>
        <v/>
      </c>
      <c r="GV9" s="125">
        <f>IF(OR(GV$4="",$B9=""),0,SUMIF('DADOS BRUTOS'!$A$3:$A$500,$B9,'DADOS BRUTOS'!DV$3:DV$500)+IF($C9="",0,SUMIF('DADOS BRUTOS'!$A$3:$A$500,$C9,'DADOS BRUTOS'!DV$3:DV$500)))</f>
        <v/>
      </c>
      <c r="GW9" s="125">
        <f>IF(OR(GW$4="",$B9=""),0,SUMIF('DADOS BRUTOS'!$A$3:$A$500,$B9,'DADOS BRUTOS'!DW$3:DW$500)+IF($C9="",0,SUMIF('DADOS BRUTOS'!$A$3:$A$500,$C9,'DADOS BRUTOS'!DW$3:DW$500)))</f>
        <v/>
      </c>
      <c r="GX9" s="125">
        <f>IF(OR(GX$4="",$B9=""),0,SUMIF('DADOS BRUTOS'!$A$3:$A$500,$B9,'DADOS BRUTOS'!DX$3:DX$500)+IF($C9="",0,SUMIF('DADOS BRUTOS'!$A$3:$A$500,$C9,'DADOS BRUTOS'!DX$3:DX$500)))</f>
        <v/>
      </c>
      <c r="GY9" s="125">
        <f>IF(OR(GY$4="",$B9=""),0,SUMIF('DADOS BRUTOS'!$A$3:$A$500,$B9,'DADOS BRUTOS'!DY$3:DY$500)+IF($C9="",0,SUMIF('DADOS BRUTOS'!$A$3:$A$500,$C9,'DADOS BRUTOS'!DY$3:DY$500)))</f>
        <v/>
      </c>
      <c r="GZ9" s="125">
        <f>IF(OR(GZ$4="",$B9=""),0,SUMIF('DADOS BRUTOS'!$A$3:$A$500,$B9,'DADOS BRUTOS'!DZ$3:DZ$500)+IF($C9="",0,SUMIF('DADOS BRUTOS'!$A$3:$A$500,$C9,'DADOS BRUTOS'!DZ$3:DZ$500)))</f>
        <v/>
      </c>
      <c r="HA9" s="125">
        <f>IF(OR(HA$4="",$B9=""),0,SUMIF('DADOS BRUTOS'!$A$3:$A$500,$B9,'DADOS BRUTOS'!EA$3:EA$500)+IF($C9="",0,SUMIF('DADOS BRUTOS'!$A$3:$A$500,$C9,'DADOS BRUTOS'!EA$3:EA$500)))</f>
        <v/>
      </c>
      <c r="HB9" s="125">
        <f>IF(OR(HB$4="",$B9=""),0,SUMIF('DADOS BRUTOS'!$A$3:$A$500,$B9,'DADOS BRUTOS'!EB$3:EB$500)+IF($C9="",0,SUMIF('DADOS BRUTOS'!$A$3:$A$500,$C9,'DADOS BRUTOS'!EB$3:EB$500)))</f>
        <v/>
      </c>
      <c r="HC9" s="125">
        <f>IF(OR(HC$4="",$B9=""),0,SUMIF('DADOS BRUTOS'!$A$3:$A$500,$B9,'DADOS BRUTOS'!EC$3:EC$500)+IF($C9="",0,SUMIF('DADOS BRUTOS'!$A$3:$A$500,$C9,'DADOS BRUTOS'!EC$3:EC$500)))</f>
        <v/>
      </c>
      <c r="HD9" s="125">
        <f>IF(OR(HD$4="",$B9=""),0,SUMIF('DADOS BRUTOS'!$A$3:$A$500,$B9,'DADOS BRUTOS'!ED$3:ED$500)+IF($C9="",0,SUMIF('DADOS BRUTOS'!$A$3:$A$500,$C9,'DADOS BRUTOS'!ED$3:ED$500)))</f>
        <v/>
      </c>
      <c r="HE9" s="125">
        <f>IF(OR(HE$4="",$B9=""),0,SUMIF('DADOS BRUTOS'!$A$3:$A$500,$B9,'DADOS BRUTOS'!EE$3:EE$500)+IF($C9="",0,SUMIF('DADOS BRUTOS'!$A$3:$A$500,$C9,'DADOS BRUTOS'!EE$3:EE$500)))</f>
        <v/>
      </c>
      <c r="HF9" s="125">
        <f>IF(OR(HF$4="",$B9=""),0,SUMIF('DADOS BRUTOS'!$A$3:$A$500,$B9,'DADOS BRUTOS'!EF$3:EF$500)+IF($C9="",0,SUMIF('DADOS BRUTOS'!$A$3:$A$500,$C9,'DADOS BRUTOS'!EF$3:EF$500)))</f>
        <v/>
      </c>
      <c r="HG9" s="125">
        <f>IF(OR(HG$4="",$B9=""),0,SUMIF('DADOS BRUTOS'!$A$3:$A$500,$B9,'DADOS BRUTOS'!EG$3:EG$500)+IF($C9="",0,SUMIF('DADOS BRUTOS'!$A$3:$A$500,$C9,'DADOS BRUTOS'!EG$3:EG$500)))</f>
        <v/>
      </c>
      <c r="HH9" s="125">
        <f>IF(OR(HH$4="",$B9=""),0,SUMIF('DADOS BRUTOS'!$A$3:$A$500,$B9,'DADOS BRUTOS'!EH$3:EH$500)+IF($C9="",0,SUMIF('DADOS BRUTOS'!$A$3:$A$500,$C9,'DADOS BRUTOS'!EH$3:EH$500)))</f>
        <v/>
      </c>
      <c r="HI9" s="125">
        <f>IF(OR(HI$4="",$B9=""),0,SUMIF('DADOS BRUTOS'!$A$3:$A$500,$B9,'DADOS BRUTOS'!EI$3:EI$500)+IF($C9="",0,SUMIF('DADOS BRUTOS'!$A$3:$A$500,$C9,'DADOS BRUTOS'!EI$3:EI$500)))</f>
        <v/>
      </c>
      <c r="HJ9" s="125">
        <f>IF(OR(HJ$4="",$B9=""),0,SUMIF('DADOS BRUTOS'!$A$3:$A$500,$B9,'DADOS BRUTOS'!EJ$3:EJ$500)+IF($C9="",0,SUMIF('DADOS BRUTOS'!$A$3:$A$500,$C9,'DADOS BRUTOS'!EJ$3:EJ$500)))</f>
        <v/>
      </c>
      <c r="HK9" s="125">
        <f>IF(OR(HK$4="",$B9=""),0,SUMIF('DADOS BRUTOS'!$A$3:$A$500,$B9,'DADOS BRUTOS'!EK$3:EK$500)+IF($C9="",0,SUMIF('DADOS BRUTOS'!$A$3:$A$500,$C9,'DADOS BRUTOS'!EK$3:EK$500)))</f>
        <v/>
      </c>
      <c r="HL9" s="125">
        <f>IF(OR(HL$4="",$B9=""),0,SUMIF('DADOS BRUTOS'!$A$3:$A$500,$B9,'DADOS BRUTOS'!EL$3:EL$500)+IF($C9="",0,SUMIF('DADOS BRUTOS'!$A$3:$A$500,$C9,'DADOS BRUTOS'!EL$3:EL$500)))</f>
        <v/>
      </c>
      <c r="HM9" s="125">
        <f>IF(OR(HM$4="",$B9=""),0,SUMIF('DADOS BRUTOS'!$A$3:$A$500,$B9,'DADOS BRUTOS'!EM$3:EM$500)+IF($C9="",0,SUMIF('DADOS BRUTOS'!$A$3:$A$500,$C9,'DADOS BRUTOS'!EM$3:EM$500)))</f>
        <v/>
      </c>
      <c r="HN9" s="125">
        <f>IF(OR(HN$4="",$B9=""),0,SUMIF('DADOS BRUTOS'!$A$3:$A$500,$B9,'DADOS BRUTOS'!EN$3:EN$500)+IF($C9="",0,SUMIF('DADOS BRUTOS'!$A$3:$A$500,$C9,'DADOS BRUTOS'!EN$3:EN$500)))</f>
        <v/>
      </c>
      <c r="HO9" s="125">
        <f>IF(OR(HO$4="",$B9=""),0,SUMIF('DADOS BRUTOS'!$A$3:$A$500,$B9,'DADOS BRUTOS'!EO$3:EO$500)+IF($C9="",0,SUMIF('DADOS BRUTOS'!$A$3:$A$500,$C9,'DADOS BRUTOS'!EO$3:EO$500)))</f>
        <v/>
      </c>
      <c r="HP9" s="125">
        <f>IF(OR(HP$4="",$B9=""),0,SUMIF('DADOS BRUTOS'!$A$3:$A$500,$B9,'DADOS BRUTOS'!EP$3:EP$500)+IF($C9="",0,SUMIF('DADOS BRUTOS'!$A$3:$A$500,$C9,'DADOS BRUTOS'!EP$3:EP$500)))</f>
        <v/>
      </c>
      <c r="HQ9" s="125">
        <f>IF(OR(HQ$4="",$B9=""),0,SUMIF('DADOS BRUTOS'!$A$3:$A$500,$B9,'DADOS BRUTOS'!EQ$3:EQ$500)+IF($C9="",0,SUMIF('DADOS BRUTOS'!$A$3:$A$500,$C9,'DADOS BRUTOS'!EQ$3:EQ$500)))</f>
        <v/>
      </c>
      <c r="HR9" s="125">
        <f>IF(OR(HR$4="",$B9=""),0,SUMIF('DADOS BRUTOS'!$A$3:$A$500,$B9,'DADOS BRUTOS'!ER$3:ER$500)+IF($C9="",0,SUMIF('DADOS BRUTOS'!$A$3:$A$500,$C9,'DADOS BRUTOS'!ER$3:ER$500)))</f>
        <v/>
      </c>
      <c r="HS9" s="125">
        <f>IF(OR(HS$4="",$B9=""),0,SUMIF('DADOS BRUTOS'!$A$3:$A$500,$B9,'DADOS BRUTOS'!ES$3:ES$500)+IF($C9="",0,SUMIF('DADOS BRUTOS'!$A$3:$A$500,$C9,'DADOS BRUTOS'!ES$3:ES$500)))</f>
        <v/>
      </c>
      <c r="HT9" s="125">
        <f>IF(OR(HT$4="",$B9=""),0,SUMIF('DADOS BRUTOS'!$A$3:$A$500,$B9,'DADOS BRUTOS'!ET$3:ET$500)+IF($C9="",0,SUMIF('DADOS BRUTOS'!$A$3:$A$500,$C9,'DADOS BRUTOS'!ET$3:ET$500)))</f>
        <v/>
      </c>
      <c r="HU9" s="125">
        <f>IF(OR(HU$4="",$B9=""),0,SUMIF('DADOS BRUTOS'!$A$3:$A$500,$B9,'DADOS BRUTOS'!EU$3:EU$500)+IF($C9="",0,SUMIF('DADOS BRUTOS'!$A$3:$A$500,$C9,'DADOS BRUTOS'!EU$3:EU$500)))</f>
        <v/>
      </c>
      <c r="HV9" s="125">
        <f>IF(OR(HV$4="",$B9=""),0,SUMIF('DADOS BRUTOS'!$A$3:$A$500,$B9,'DADOS BRUTOS'!EV$3:EV$500)+IF($C9="",0,SUMIF('DADOS BRUTOS'!$A$3:$A$500,$C9,'DADOS BRUTOS'!EV$3:EV$500)))</f>
        <v/>
      </c>
      <c r="HW9" s="125">
        <f>IF(OR(HW$4="",$B9=""),0,SUMIF('DADOS BRUTOS'!$A$3:$A$500,$B9,'DADOS BRUTOS'!EW$3:EW$500)+IF($C9="",0,SUMIF('DADOS BRUTOS'!$A$3:$A$500,$C9,'DADOS BRUTOS'!EW$3:EW$500)))</f>
        <v/>
      </c>
      <c r="HX9" s="125">
        <f>IF(OR(HX$4="",$B9=""),0,SUMIF('DADOS BRUTOS'!$A$3:$A$500,$B9,'DADOS BRUTOS'!EX$3:EX$500)+IF($C9="",0,SUMIF('DADOS BRUTOS'!$A$3:$A$500,$C9,'DADOS BRUTOS'!EX$3:EX$500)))</f>
        <v/>
      </c>
      <c r="HY9" s="125">
        <f>IF(OR(HY$4="",$B9=""),0,SUMIF('DADOS BRUTOS'!$A$3:$A$500,$B9,'DADOS BRUTOS'!EY$3:EY$500)+IF($C9="",0,SUMIF('DADOS BRUTOS'!$A$3:$A$500,$C9,'DADOS BRUTOS'!EY$3:EY$500)))</f>
        <v/>
      </c>
      <c r="HZ9" s="125">
        <f>IF(OR(HZ$4="",$B9=""),0,SUMIF('DADOS BRUTOS'!$A$3:$A$500,$B9,'DADOS BRUTOS'!EZ$3:EZ$500)+IF($C9="",0,SUMIF('DADOS BRUTOS'!$A$3:$A$500,$C9,'DADOS BRUTOS'!EZ$3:EZ$500)))</f>
        <v/>
      </c>
      <c r="IA9" s="125">
        <f>IF(OR(IA$4="",$B9=""),0,SUMIF('DADOS BRUTOS'!$A$3:$A$500,$B9,'DADOS BRUTOS'!FA$3:FA$500)+IF($C9="",0,SUMIF('DADOS BRUTOS'!$A$3:$A$500,$C9,'DADOS BRUTOS'!FA$3:FA$500)))</f>
        <v/>
      </c>
      <c r="IB9" s="125">
        <f>IF(OR(IB$4="",$B9=""),0,SUMIF('DADOS BRUTOS'!$A$3:$A$500,$B9,'DADOS BRUTOS'!FB$3:FB$500)+IF($C9="",0,SUMIF('DADOS BRUTOS'!$A$3:$A$500,$C9,'DADOS BRUTOS'!FB$3:FB$500)))</f>
        <v/>
      </c>
      <c r="IC9" s="125">
        <f>IF(OR(IC$4="",$B9=""),0,SUMIF('DADOS BRUTOS'!$A$3:$A$500,$B9,'DADOS BRUTOS'!FC$3:FC$500)+IF($C9="",0,SUMIF('DADOS BRUTOS'!$A$3:$A$500,$C9,'DADOS BRUTOS'!FC$3:FC$500)))</f>
        <v/>
      </c>
      <c r="ID9" s="125">
        <f>IF(OR(ID$4="",$B9=""),0,SUMIF('DADOS BRUTOS'!$A$3:$A$500,$B9,'DADOS BRUTOS'!FD$3:FD$500)+IF($C9="",0,SUMIF('DADOS BRUTOS'!$A$3:$A$500,$C9,'DADOS BRUTOS'!FD$3:FD$500)))</f>
        <v/>
      </c>
      <c r="IE9" s="125">
        <f>IF(OR(IE$4="",$B9=""),0,SUMIF('DADOS BRUTOS'!$A$3:$A$500,$B9,'DADOS BRUTOS'!FE$3:FE$500)+IF($C9="",0,SUMIF('DADOS BRUTOS'!$A$3:$A$500,$C9,'DADOS BRUTOS'!FE$3:FE$500)))</f>
        <v/>
      </c>
      <c r="IF9" s="125">
        <f>IF(OR(IF$4="",$B9=""),0,SUMIF('DADOS BRUTOS'!$A$3:$A$500,$B9,'DADOS BRUTOS'!FF$3:FF$500)+IF($C9="",0,SUMIF('DADOS BRUTOS'!$A$3:$A$500,$C9,'DADOS BRUTOS'!FF$3:FF$500)))</f>
        <v/>
      </c>
      <c r="IG9" s="125">
        <f>IF(OR(IG$4="",$B9=""),0,SUMIF('DADOS BRUTOS'!$A$3:$A$500,$B9,'DADOS BRUTOS'!FG$3:FG$500)+IF($C9="",0,SUMIF('DADOS BRUTOS'!$A$3:$A$500,$C9,'DADOS BRUTOS'!FG$3:FG$500)))</f>
        <v/>
      </c>
      <c r="IH9" s="125">
        <f>IF(OR(IH$4="",$B9=""),0,SUMIF('DADOS BRUTOS'!$A$3:$A$500,$B9,'DADOS BRUTOS'!FH$3:FH$500)+IF($C9="",0,SUMIF('DADOS BRUTOS'!$A$3:$A$500,$C9,'DADOS BRUTOS'!FH$3:FH$500)))</f>
        <v/>
      </c>
      <c r="II9" s="125">
        <f>IF(OR(II$4="",$B9=""),0,SUMIF('DADOS BRUTOS'!$A$3:$A$500,$B9,'DADOS BRUTOS'!FI$3:FI$500)+IF($C9="",0,SUMIF('DADOS BRUTOS'!$A$3:$A$500,$C9,'DADOS BRUTOS'!FI$3:FI$500)))</f>
        <v/>
      </c>
      <c r="IJ9" s="125">
        <f>IF(OR(IJ$4="",$B9=""),0,SUMIF('DADOS BRUTOS'!$A$3:$A$500,$B9,'DADOS BRUTOS'!FJ$3:FJ$500)+IF($C9="",0,SUMIF('DADOS BRUTOS'!$A$3:$A$500,$C9,'DADOS BRUTOS'!FJ$3:FJ$500)))</f>
        <v/>
      </c>
      <c r="IK9" s="125">
        <f>IF(OR(IK$4="",$B9=""),0,SUMIF('DADOS BRUTOS'!$A$3:$A$500,$B9,'DADOS BRUTOS'!FK$3:FK$500)+IF($C9="",0,SUMIF('DADOS BRUTOS'!$A$3:$A$500,$C9,'DADOS BRUTOS'!FK$3:FK$500)))</f>
        <v/>
      </c>
      <c r="IL9" s="125">
        <f>IF(OR(IL$4="",$B9=""),0,SUMIF('DADOS BRUTOS'!$A$3:$A$500,$B9,'DADOS BRUTOS'!FL$3:FL$500)+IF($C9="",0,SUMIF('DADOS BRUTOS'!$A$3:$A$500,$C9,'DADOS BRUTOS'!FL$3:FL$500)))</f>
        <v/>
      </c>
      <c r="IM9" s="125">
        <f>IF(OR(IM$4="",$B9=""),0,SUMIF('DADOS BRUTOS'!$A$3:$A$500,$B9,'DADOS BRUTOS'!FM$3:FM$500)+IF($C9="",0,SUMIF('DADOS BRUTOS'!$A$3:$A$500,$C9,'DADOS BRUTOS'!FM$3:FM$500)))</f>
        <v/>
      </c>
      <c r="IN9" s="125">
        <f>IF(OR(IN$4="",$B9=""),0,SUMIF('DADOS BRUTOS'!$A$3:$A$500,$B9,'DADOS BRUTOS'!FN$3:FN$500)+IF($C9="",0,SUMIF('DADOS BRUTOS'!$A$3:$A$500,$C9,'DADOS BRUTOS'!FN$3:FN$500)))</f>
        <v/>
      </c>
      <c r="IO9" s="125">
        <f>IF(OR(IO$4="",$B9=""),0,SUMIF('DADOS BRUTOS'!$A$3:$A$500,$B9,'DADOS BRUTOS'!FO$3:FO$500)+IF($C9="",0,SUMIF('DADOS BRUTOS'!$A$3:$A$500,$C9,'DADOS BRUTOS'!FO$3:FO$500)))</f>
        <v/>
      </c>
      <c r="IP9" s="125">
        <f>IF(OR(IP$4="",$B9=""),0,SUMIF('DADOS BRUTOS'!$A$3:$A$500,$B9,'DADOS BRUTOS'!FP$3:FP$500)+IF($C9="",0,SUMIF('DADOS BRUTOS'!$A$3:$A$500,$C9,'DADOS BRUTOS'!FP$3:FP$500)))</f>
        <v/>
      </c>
      <c r="IQ9" s="125">
        <f>IF(OR(IQ$4="",$B9=""),0,SUMIF('DADOS BRUTOS'!$A$3:$A$500,$B9,'DADOS BRUTOS'!FQ$3:FQ$500)+IF($C9="",0,SUMIF('DADOS BRUTOS'!$A$3:$A$500,$C9,'DADOS BRUTOS'!FQ$3:FQ$500)))</f>
        <v/>
      </c>
      <c r="IR9" s="125">
        <f>IF(OR(IR$4="",$B9=""),0,SUMIF('DADOS BRUTOS'!$A$3:$A$500,$B9,'DADOS BRUTOS'!FR$3:FR$500)+IF($C9="",0,SUMIF('DADOS BRUTOS'!$A$3:$A$500,$C9,'DADOS BRUTOS'!FR$3:FR$500)))</f>
        <v/>
      </c>
      <c r="IS9" s="125">
        <f>IF(OR(IS$4="",$B9=""),0,SUMIF('DADOS BRUTOS'!$A$3:$A$500,$B9,'DADOS BRUTOS'!FS$3:FS$500)+IF($C9="",0,SUMIF('DADOS BRUTOS'!$A$3:$A$500,$C9,'DADOS BRUTOS'!FS$3:FS$500)))</f>
        <v/>
      </c>
      <c r="IT9" s="125">
        <f>IF(OR(IT$4="",$B9=""),0,SUMIF('DADOS BRUTOS'!$A$3:$A$500,$B9,'DADOS BRUTOS'!FT$3:FT$500)+IF($C9="",0,SUMIF('DADOS BRUTOS'!$A$3:$A$500,$C9,'DADOS BRUTOS'!FT$3:FT$500)))</f>
        <v/>
      </c>
      <c r="IU9" s="125">
        <f>IF(OR(IU$4="",$B9=""),0,SUMIF('DADOS BRUTOS'!$A$3:$A$500,$B9,'DADOS BRUTOS'!FU$3:FU$500)+IF($C9="",0,SUMIF('DADOS BRUTOS'!$A$3:$A$500,$C9,'DADOS BRUTOS'!FU$3:FU$500)))</f>
        <v/>
      </c>
      <c r="IV9" s="125">
        <f>IF(OR(IV$4="",$B9=""),0,SUMIF('DADOS BRUTOS'!$A$3:$A$500,$B9,'DADOS BRUTOS'!FV$3:FV$500)+IF($C9="",0,SUMIF('DADOS BRUTOS'!$A$3:$A$500,$C9,'DADOS BRUTOS'!FV$3:FV$500)))</f>
        <v/>
      </c>
      <c r="IW9" s="125">
        <f>IF(OR(IW$4="",$B9=""),0,SUMIF('DADOS BRUTOS'!$A$3:$A$500,$B9,'DADOS BRUTOS'!FW$3:FW$500)+IF($C9="",0,SUMIF('DADOS BRUTOS'!$A$3:$A$500,$C9,'DADOS BRUTOS'!FW$3:FW$500)))</f>
        <v/>
      </c>
      <c r="IX9" s="125">
        <f>IF(OR(IX$4="",$B9=""),0,SUMIF('DADOS BRUTOS'!$A$3:$A$500,$B9,'DADOS BRUTOS'!FX$3:FX$500)+IF($C9="",0,SUMIF('DADOS BRUTOS'!$A$3:$A$500,$C9,'DADOS BRUTOS'!FX$3:FX$500)))</f>
        <v/>
      </c>
      <c r="IY9" s="125">
        <f>IF(OR(IY$4="",$B9=""),0,SUMIF('DADOS BRUTOS'!$A$3:$A$500,$B9,'DADOS BRUTOS'!FY$3:FY$500)+IF($C9="",0,SUMIF('DADOS BRUTOS'!$A$3:$A$500,$C9,'DADOS BRUTOS'!FY$3:FY$500)))</f>
        <v/>
      </c>
      <c r="IZ9" s="125">
        <f>IF(OR(IZ$4="",$B9=""),0,SUMIF('DADOS BRUTOS'!$A$3:$A$500,$B9,'DADOS BRUTOS'!FZ$3:FZ$500)+IF($C9="",0,SUMIF('DADOS BRUTOS'!$A$3:$A$500,$C9,'DADOS BRUTOS'!FZ$3:FZ$500)))</f>
        <v/>
      </c>
      <c r="JA9" s="125">
        <f>IF(OR(JA$4="",$B9=""),0,SUMIF('DADOS BRUTOS'!$A$3:$A$500,$B9,'DADOS BRUTOS'!GA$3:GA$500)+IF($C9="",0,SUMIF('DADOS BRUTOS'!$A$3:$A$500,$C9,'DADOS BRUTOS'!GA$3:GA$500)))</f>
        <v/>
      </c>
      <c r="JB9" s="125">
        <f>IF(OR(JB$4="",$B9=""),0,SUMIF('DADOS BRUTOS'!$A$3:$A$500,$B9,'DADOS BRUTOS'!GB$3:GB$500)+IF($C9="",0,SUMIF('DADOS BRUTOS'!$A$3:$A$500,$C9,'DADOS BRUTOS'!GB$3:GB$500)))</f>
        <v/>
      </c>
      <c r="JC9" s="125">
        <f>IF(OR(JC$4="",$B9=""),0,SUMIF('DADOS BRUTOS'!$A$3:$A$500,$B9,'DADOS BRUTOS'!GC$3:GC$500)+IF($C9="",0,SUMIF('DADOS BRUTOS'!$A$3:$A$500,$C9,'DADOS BRUTOS'!GC$3:GC$500)))</f>
        <v/>
      </c>
      <c r="JD9" s="125">
        <f>IF(OR(JD$4="",$B9=""),0,SUMIF('DADOS BRUTOS'!$A$3:$A$500,$B9,'DADOS BRUTOS'!GD$3:GD$500)+IF($C9="",0,SUMIF('DADOS BRUTOS'!$A$3:$A$500,$C9,'DADOS BRUTOS'!GD$3:GD$500)))</f>
        <v/>
      </c>
      <c r="JE9" s="125">
        <f>IF(OR(JE$4="",$B9=""),0,SUMIF('DADOS BRUTOS'!$A$3:$A$500,$B9,'DADOS BRUTOS'!GE$3:GE$500)+IF($C9="",0,SUMIF('DADOS BRUTOS'!$A$3:$A$500,$C9,'DADOS BRUTOS'!GE$3:GE$500)))</f>
        <v/>
      </c>
      <c r="JF9" s="125">
        <f>IF(OR(JF$4="",$B9=""),0,SUMIF('DADOS BRUTOS'!$A$3:$A$500,$B9,'DADOS BRUTOS'!GF$3:GF$500)+IF($C9="",0,SUMIF('DADOS BRUTOS'!$A$3:$A$500,$C9,'DADOS BRUTOS'!GF$3:GF$500)))</f>
        <v/>
      </c>
      <c r="JG9" s="125">
        <f>IF(OR(JG$4="",$B9=""),0,SUMIF('DADOS BRUTOS'!$A$3:$A$500,$B9,'DADOS BRUTOS'!GG$3:GG$500)+IF($C9="",0,SUMIF('DADOS BRUTOS'!$A$3:$A$500,$C9,'DADOS BRUTOS'!GG$3:GG$500)))</f>
        <v/>
      </c>
      <c r="JH9" s="125">
        <f>IF(OR(JH$4="",$B9=""),0,SUMIF('DADOS BRUTOS'!$A$3:$A$500,$B9,'DADOS BRUTOS'!GH$3:GH$500)+IF($C9="",0,SUMIF('DADOS BRUTOS'!$A$3:$A$500,$C9,'DADOS BRUTOS'!GH$3:GH$500)))</f>
        <v/>
      </c>
      <c r="JI9" s="125">
        <f>IF(OR(JI$4="",$B9=""),0,SUMIF('DADOS BRUTOS'!$A$3:$A$500,$B9,'DADOS BRUTOS'!GI$3:GI$500)+IF($C9="",0,SUMIF('DADOS BRUTOS'!$A$3:$A$500,$C9,'DADOS BRUTOS'!GI$3:GI$500)))</f>
        <v/>
      </c>
      <c r="JJ9" s="125">
        <f>IF(OR(JJ$4="",$B9=""),0,SUMIF('DADOS BRUTOS'!$A$3:$A$500,$B9,'DADOS BRUTOS'!GJ$3:GJ$500)+IF($C9="",0,SUMIF('DADOS BRUTOS'!$A$3:$A$500,$C9,'DADOS BRUTOS'!GJ$3:GJ$500)))</f>
        <v/>
      </c>
      <c r="JK9" s="125">
        <f>IF(OR(JK$4="",$B9=""),0,SUMIF('DADOS BRUTOS'!$A$3:$A$500,$B9,'DADOS BRUTOS'!GK$3:GK$500)+IF($C9="",0,SUMIF('DADOS BRUTOS'!$A$3:$A$500,$C9,'DADOS BRUTOS'!GK$3:GK$500)))</f>
        <v/>
      </c>
      <c r="JL9" s="125">
        <f>IF(OR(JL$4="",$B9=""),0,SUMIF('DADOS BRUTOS'!$A$3:$A$500,$B9,'DADOS BRUTOS'!GL$3:GL$500)+IF($C9="",0,SUMIF('DADOS BRUTOS'!$A$3:$A$500,$C9,'DADOS BRUTOS'!GL$3:GL$500)))</f>
        <v/>
      </c>
      <c r="JM9" s="125">
        <f>IF(OR(JM$4="",$B9=""),0,SUMIF('DADOS BRUTOS'!$A$3:$A$500,$B9,'DADOS BRUTOS'!GM$3:GM$500)+IF($C9="",0,SUMIF('DADOS BRUTOS'!$A$3:$A$500,$C9,'DADOS BRUTOS'!GM$3:GM$500)))</f>
        <v/>
      </c>
      <c r="JN9" s="125">
        <f>IF(OR(JN$4="",$B9=""),0,SUMIF('DADOS BRUTOS'!$A$3:$A$500,$B9,'DADOS BRUTOS'!GN$3:GN$500)+IF($C9="",0,SUMIF('DADOS BRUTOS'!$A$3:$A$500,$C9,'DADOS BRUTOS'!GN$3:GN$500)))</f>
        <v/>
      </c>
      <c r="JO9" s="125">
        <f>IF(OR(JO$4="",$B9=""),0,SUMIF('DADOS BRUTOS'!$A$3:$A$500,$B9,'DADOS BRUTOS'!GO$3:GO$500)+IF($C9="",0,SUMIF('DADOS BRUTOS'!$A$3:$A$500,$C9,'DADOS BRUTOS'!GO$3:GO$500)))</f>
        <v/>
      </c>
      <c r="JP9" s="125">
        <f>IF(OR(JP$4="",$B9=""),0,SUMIF('DADOS BRUTOS'!$A$3:$A$500,$B9,'DADOS BRUTOS'!GP$3:GP$500)+IF($C9="",0,SUMIF('DADOS BRUTOS'!$A$3:$A$500,$C9,'DADOS BRUTOS'!GP$3:GP$500)))</f>
        <v/>
      </c>
      <c r="JQ9" s="125">
        <f>IF(OR(JQ$4="",$B9=""),0,SUMIF('DADOS BRUTOS'!$A$3:$A$500,$B9,'DADOS BRUTOS'!GQ$3:GQ$500)+IF($C9="",0,SUMIF('DADOS BRUTOS'!$A$3:$A$500,$C9,'DADOS BRUTOS'!GQ$3:GQ$500)))</f>
        <v/>
      </c>
      <c r="JR9" s="125">
        <f>IF(OR(JR$4="",$B9=""),0,SUMIF('DADOS BRUTOS'!$A$3:$A$500,$B9,'DADOS BRUTOS'!GR$3:GR$500)+IF($C9="",0,SUMIF('DADOS BRUTOS'!$A$3:$A$500,$C9,'DADOS BRUTOS'!GR$3:GR$500)))</f>
        <v/>
      </c>
      <c r="JS9" s="125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25">
        <f>IF(OR(CB$4="",$B10=""),0,SUMIF('DADOS BRUTOS'!$A$3:$A$500,$B10,'DADOS BRUTOS'!B$3:B$500)+IF($C10="",0,SUMIF('DADOS BRUTOS'!$A$3:$A$500,$C10,'DADOS BRUTOS'!B$3:B$500)))</f>
        <v/>
      </c>
      <c r="CC10" s="125">
        <f>IF(OR(CC$4="",$B10=""),0,SUMIF('DADOS BRUTOS'!$A$3:$A$500,$B10,'DADOS BRUTOS'!C$3:C$500)+IF($C10="",0,SUMIF('DADOS BRUTOS'!$A$3:$A$500,$C10,'DADOS BRUTOS'!C$3:C$500)))</f>
        <v/>
      </c>
      <c r="CD10" s="125">
        <f>IF(OR(CD$4="",$B10=""),0,SUMIF('DADOS BRUTOS'!$A$3:$A$500,$B10,'DADOS BRUTOS'!D$3:D$500)+IF($C10="",0,SUMIF('DADOS BRUTOS'!$A$3:$A$500,$C10,'DADOS BRUTOS'!D$3:D$500)))</f>
        <v/>
      </c>
      <c r="CE10" s="125">
        <f>IF(OR(CE$4="",$B10=""),0,SUMIF('DADOS BRUTOS'!$A$3:$A$500,$B10,'DADOS BRUTOS'!E$3:E$500)+IF($C10="",0,SUMIF('DADOS BRUTOS'!$A$3:$A$500,$C10,'DADOS BRUTOS'!E$3:E$500)))</f>
        <v/>
      </c>
      <c r="CF10" s="125">
        <f>IF(OR(CF$4="",$B10=""),0,SUMIF('DADOS BRUTOS'!$A$3:$A$500,$B10,'DADOS BRUTOS'!F$3:F$500)+IF($C10="",0,SUMIF('DADOS BRUTOS'!$A$3:$A$500,$C10,'DADOS BRUTOS'!F$3:F$500)))</f>
        <v/>
      </c>
      <c r="CG10" s="125">
        <f>IF(OR(CG$4="",$B10=""),0,SUMIF('DADOS BRUTOS'!$A$3:$A$500,$B10,'DADOS BRUTOS'!G$3:G$500)+IF($C10="",0,SUMIF('DADOS BRUTOS'!$A$3:$A$500,$C10,'DADOS BRUTOS'!G$3:G$500)))</f>
        <v/>
      </c>
      <c r="CH10" s="125">
        <f>IF(OR(CH$4="",$B10=""),0,SUMIF('DADOS BRUTOS'!$A$3:$A$500,$B10,'DADOS BRUTOS'!H$3:H$500)+IF($C10="",0,SUMIF('DADOS BRUTOS'!$A$3:$A$500,$C10,'DADOS BRUTOS'!H$3:H$500)))</f>
        <v/>
      </c>
      <c r="CI10" s="125">
        <f>IF(OR(CI$4="",$B10=""),0,SUMIF('DADOS BRUTOS'!$A$3:$A$500,$B10,'DADOS BRUTOS'!I$3:I$500)+IF($C10="",0,SUMIF('DADOS BRUTOS'!$A$3:$A$500,$C10,'DADOS BRUTOS'!I$3:I$500)))</f>
        <v/>
      </c>
      <c r="CJ10" s="125">
        <f>IF(OR(CJ$4="",$B10=""),0,SUMIF('DADOS BRUTOS'!$A$3:$A$500,$B10,'DADOS BRUTOS'!J$3:J$500)+IF($C10="",0,SUMIF('DADOS BRUTOS'!$A$3:$A$500,$C10,'DADOS BRUTOS'!J$3:J$500)))</f>
        <v/>
      </c>
      <c r="CK10" s="125">
        <f>IF(OR(CK$4="",$B10=""),0,SUMIF('DADOS BRUTOS'!$A$3:$A$500,$B10,'DADOS BRUTOS'!K$3:K$500)+IF($C10="",0,SUMIF('DADOS BRUTOS'!$A$3:$A$500,$C10,'DADOS BRUTOS'!K$3:K$500)))</f>
        <v/>
      </c>
      <c r="CL10" s="125">
        <f>IF(OR(CL$4="",$B10=""),0,SUMIF('DADOS BRUTOS'!$A$3:$A$500,$B10,'DADOS BRUTOS'!L$3:L$500)+IF($C10="",0,SUMIF('DADOS BRUTOS'!$A$3:$A$500,$C10,'DADOS BRUTOS'!L$3:L$500)))</f>
        <v/>
      </c>
      <c r="CM10" s="125">
        <f>IF(OR(CM$4="",$B10=""),0,SUMIF('DADOS BRUTOS'!$A$3:$A$500,$B10,'DADOS BRUTOS'!M$3:M$500)+IF($C10="",0,SUMIF('DADOS BRUTOS'!$A$3:$A$500,$C10,'DADOS BRUTOS'!M$3:M$500)))</f>
        <v/>
      </c>
      <c r="CN10" s="125">
        <f>IF(OR(CN$4="",$B10=""),0,SUMIF('DADOS BRUTOS'!$A$3:$A$500,$B10,'DADOS BRUTOS'!N$3:N$500)+IF($C10="",0,SUMIF('DADOS BRUTOS'!$A$3:$A$500,$C10,'DADOS BRUTOS'!N$3:N$500)))</f>
        <v/>
      </c>
      <c r="CO10" s="125">
        <f>IF(OR(CO$4="",$B10=""),0,SUMIF('DADOS BRUTOS'!$A$3:$A$500,$B10,'DADOS BRUTOS'!O$3:O$500)+IF($C10="",0,SUMIF('DADOS BRUTOS'!$A$3:$A$500,$C10,'DADOS BRUTOS'!O$3:O$500)))</f>
        <v/>
      </c>
      <c r="CP10" s="125">
        <f>IF(OR(CP$4="",$B10=""),0,SUMIF('DADOS BRUTOS'!$A$3:$A$500,$B10,'DADOS BRUTOS'!P$3:P$500)+IF($C10="",0,SUMIF('DADOS BRUTOS'!$A$3:$A$500,$C10,'DADOS BRUTOS'!P$3:P$500)))</f>
        <v/>
      </c>
      <c r="CQ10" s="125">
        <f>IF(OR(CQ$4="",$B10=""),0,SUMIF('DADOS BRUTOS'!$A$3:$A$500,$B10,'DADOS BRUTOS'!Q$3:Q$500)+IF($C10="",0,SUMIF('DADOS BRUTOS'!$A$3:$A$500,$C10,'DADOS BRUTOS'!Q$3:Q$500)))</f>
        <v/>
      </c>
      <c r="CR10" s="125">
        <f>IF(OR(CR$4="",$B10=""),0,SUMIF('DADOS BRUTOS'!$A$3:$A$500,$B10,'DADOS BRUTOS'!R$3:R$500)+IF($C10="",0,SUMIF('DADOS BRUTOS'!$A$3:$A$500,$C10,'DADOS BRUTOS'!R$3:R$500)))</f>
        <v/>
      </c>
      <c r="CS10" s="125">
        <f>IF(OR(CS$4="",$B10=""),0,SUMIF('DADOS BRUTOS'!$A$3:$A$500,$B10,'DADOS BRUTOS'!S$3:S$500)+IF($C10="",0,SUMIF('DADOS BRUTOS'!$A$3:$A$500,$C10,'DADOS BRUTOS'!S$3:S$500)))</f>
        <v/>
      </c>
      <c r="CT10" s="125">
        <f>IF(OR(CT$4="",$B10=""),0,SUMIF('DADOS BRUTOS'!$A$3:$A$500,$B10,'DADOS BRUTOS'!T$3:T$500)+IF($C10="",0,SUMIF('DADOS BRUTOS'!$A$3:$A$500,$C10,'DADOS BRUTOS'!T$3:T$500)))</f>
        <v/>
      </c>
      <c r="CU10" s="125">
        <f>IF(OR(CU$4="",$B10=""),0,SUMIF('DADOS BRUTOS'!$A$3:$A$500,$B10,'DADOS BRUTOS'!U$3:U$500)+IF($C10="",0,SUMIF('DADOS BRUTOS'!$A$3:$A$500,$C10,'DADOS BRUTOS'!U$3:U$500)))</f>
        <v/>
      </c>
      <c r="CV10" s="125">
        <f>IF(OR(CV$4="",$B10=""),0,SUMIF('DADOS BRUTOS'!$A$3:$A$500,$B10,'DADOS BRUTOS'!V$3:V$500)+IF($C10="",0,SUMIF('DADOS BRUTOS'!$A$3:$A$500,$C10,'DADOS BRUTOS'!V$3:V$500)))</f>
        <v/>
      </c>
      <c r="CW10" s="125">
        <f>IF(OR(CW$4="",$B10=""),0,SUMIF('DADOS BRUTOS'!$A$3:$A$500,$B10,'DADOS BRUTOS'!W$3:W$500)+IF($C10="",0,SUMIF('DADOS BRUTOS'!$A$3:$A$500,$C10,'DADOS BRUTOS'!W$3:W$500)))</f>
        <v/>
      </c>
      <c r="CX10" s="125">
        <f>IF(OR(CX$4="",$B10=""),0,SUMIF('DADOS BRUTOS'!$A$3:$A$500,$B10,'DADOS BRUTOS'!X$3:X$500)+IF($C10="",0,SUMIF('DADOS BRUTOS'!$A$3:$A$500,$C10,'DADOS BRUTOS'!X$3:X$500)))</f>
        <v/>
      </c>
      <c r="CY10" s="125">
        <f>IF(OR(CY$4="",$B10=""),0,SUMIF('DADOS BRUTOS'!$A$3:$A$500,$B10,'DADOS BRUTOS'!Y$3:Y$500)+IF($C10="",0,SUMIF('DADOS BRUTOS'!$A$3:$A$500,$C10,'DADOS BRUTOS'!Y$3:Y$500)))</f>
        <v/>
      </c>
      <c r="CZ10" s="125">
        <f>IF(OR(CZ$4="",$B10=""),0,SUMIF('DADOS BRUTOS'!$A$3:$A$500,$B10,'DADOS BRUTOS'!Z$3:Z$500)+IF($C10="",0,SUMIF('DADOS BRUTOS'!$A$3:$A$500,$C10,'DADOS BRUTOS'!Z$3:Z$500)))</f>
        <v/>
      </c>
      <c r="DA10" s="125">
        <f>IF(OR(DA$4="",$B10=""),0,SUMIF('DADOS BRUTOS'!$A$3:$A$500,$B10,'DADOS BRUTOS'!AA$3:AA$500)+IF($C10="",0,SUMIF('DADOS BRUTOS'!$A$3:$A$500,$C10,'DADOS BRUTOS'!AA$3:AA$500)))</f>
        <v/>
      </c>
      <c r="DB10" s="125">
        <f>IF(OR(DB$4="",$B10=""),0,SUMIF('DADOS BRUTOS'!$A$3:$A$500,$B10,'DADOS BRUTOS'!AB$3:AB$500)+IF($C10="",0,SUMIF('DADOS BRUTOS'!$A$3:$A$500,$C10,'DADOS BRUTOS'!AB$3:AB$500)))</f>
        <v/>
      </c>
      <c r="DC10" s="125">
        <f>IF(OR(DC$4="",$B10=""),0,SUMIF('DADOS BRUTOS'!$A$3:$A$500,$B10,'DADOS BRUTOS'!AC$3:AC$500)+IF($C10="",0,SUMIF('DADOS BRUTOS'!$A$3:$A$500,$C10,'DADOS BRUTOS'!AC$3:AC$500)))</f>
        <v/>
      </c>
      <c r="DD10" s="125">
        <f>IF(OR(DD$4="",$B10=""),0,SUMIF('DADOS BRUTOS'!$A$3:$A$500,$B10,'DADOS BRUTOS'!AD$3:AD$500)+IF($C10="",0,SUMIF('DADOS BRUTOS'!$A$3:$A$500,$C10,'DADOS BRUTOS'!AD$3:AD$500)))</f>
        <v/>
      </c>
      <c r="DE10" s="125">
        <f>IF(OR(DE$4="",$B10=""),0,SUMIF('DADOS BRUTOS'!$A$3:$A$500,$B10,'DADOS BRUTOS'!AE$3:AE$500)+IF($C10="",0,SUMIF('DADOS BRUTOS'!$A$3:$A$500,$C10,'DADOS BRUTOS'!AE$3:AE$500)))</f>
        <v/>
      </c>
      <c r="DF10" s="125">
        <f>IF(OR(DF$4="",$B10=""),0,SUMIF('DADOS BRUTOS'!$A$3:$A$500,$B10,'DADOS BRUTOS'!AF$3:AF$500)+IF($C10="",0,SUMIF('DADOS BRUTOS'!$A$3:$A$500,$C10,'DADOS BRUTOS'!AF$3:AF$500)))</f>
        <v/>
      </c>
      <c r="DG10" s="125">
        <f>IF(OR(DG$4="",$B10=""),0,SUMIF('DADOS BRUTOS'!$A$3:$A$500,$B10,'DADOS BRUTOS'!AG$3:AG$500)+IF($C10="",0,SUMIF('DADOS BRUTOS'!$A$3:$A$500,$C10,'DADOS BRUTOS'!AG$3:AG$500)))</f>
        <v/>
      </c>
      <c r="DH10" s="125">
        <f>IF(OR(DH$4="",$B10=""),0,SUMIF('DADOS BRUTOS'!$A$3:$A$500,$B10,'DADOS BRUTOS'!AH$3:AH$500)+IF($C10="",0,SUMIF('DADOS BRUTOS'!$A$3:$A$500,$C10,'DADOS BRUTOS'!AH$3:AH$500)))</f>
        <v/>
      </c>
      <c r="DI10" s="125">
        <f>IF(OR(DI$4="",$B10=""),0,SUMIF('DADOS BRUTOS'!$A$3:$A$500,$B10,'DADOS BRUTOS'!AI$3:AI$500)+IF($C10="",0,SUMIF('DADOS BRUTOS'!$A$3:$A$500,$C10,'DADOS BRUTOS'!AI$3:AI$500)))</f>
        <v/>
      </c>
      <c r="DJ10" s="125">
        <f>IF(OR(DJ$4="",$B10=""),0,SUMIF('DADOS BRUTOS'!$A$3:$A$500,$B10,'DADOS BRUTOS'!AJ$3:AJ$500)+IF($C10="",0,SUMIF('DADOS BRUTOS'!$A$3:$A$500,$C10,'DADOS BRUTOS'!AJ$3:AJ$500)))</f>
        <v/>
      </c>
      <c r="DK10" s="125">
        <f>IF(OR(DK$4="",$B10=""),0,SUMIF('DADOS BRUTOS'!$A$3:$A$500,$B10,'DADOS BRUTOS'!AK$3:AK$500)+IF($C10="",0,SUMIF('DADOS BRUTOS'!$A$3:$A$500,$C10,'DADOS BRUTOS'!AK$3:AK$500)))</f>
        <v/>
      </c>
      <c r="DL10" s="125">
        <f>IF(OR(DL$4="",$B10=""),0,SUMIF('DADOS BRUTOS'!$A$3:$A$500,$B10,'DADOS BRUTOS'!AL$3:AL$500)+IF($C10="",0,SUMIF('DADOS BRUTOS'!$A$3:$A$500,$C10,'DADOS BRUTOS'!AL$3:AL$500)))</f>
        <v/>
      </c>
      <c r="DM10" s="125">
        <f>IF(OR(DM$4="",$B10=""),0,SUMIF('DADOS BRUTOS'!$A$3:$A$500,$B10,'DADOS BRUTOS'!AM$3:AM$500)+IF($C10="",0,SUMIF('DADOS BRUTOS'!$A$3:$A$500,$C10,'DADOS BRUTOS'!AM$3:AM$500)))</f>
        <v/>
      </c>
      <c r="DN10" s="125">
        <f>IF(OR(DN$4="",$B10=""),0,SUMIF('DADOS BRUTOS'!$A$3:$A$500,$B10,'DADOS BRUTOS'!AN$3:AN$500)+IF($C10="",0,SUMIF('DADOS BRUTOS'!$A$3:$A$500,$C10,'DADOS BRUTOS'!AN$3:AN$500)))</f>
        <v/>
      </c>
      <c r="DO10" s="125">
        <f>IF(OR(DO$4="",$B10=""),0,SUMIF('DADOS BRUTOS'!$A$3:$A$500,$B10,'DADOS BRUTOS'!AO$3:AO$500)+IF($C10="",0,SUMIF('DADOS BRUTOS'!$A$3:$A$500,$C10,'DADOS BRUTOS'!AO$3:AO$500)))</f>
        <v/>
      </c>
      <c r="DP10" s="125">
        <f>IF(OR(DP$4="",$B10=""),0,SUMIF('DADOS BRUTOS'!$A$3:$A$500,$B10,'DADOS BRUTOS'!AP$3:AP$500)+IF($C10="",0,SUMIF('DADOS BRUTOS'!$A$3:$A$500,$C10,'DADOS BRUTOS'!AP$3:AP$500)))</f>
        <v/>
      </c>
      <c r="DQ10" s="125">
        <f>IF(OR(DQ$4="",$B10=""),0,SUMIF('DADOS BRUTOS'!$A$3:$A$500,$B10,'DADOS BRUTOS'!AQ$3:AQ$500)+IF($C10="",0,SUMIF('DADOS BRUTOS'!$A$3:$A$500,$C10,'DADOS BRUTOS'!AQ$3:AQ$500)))</f>
        <v/>
      </c>
      <c r="DR10" s="125">
        <f>IF(OR(DR$4="",$B10=""),0,SUMIF('DADOS BRUTOS'!$A$3:$A$500,$B10,'DADOS BRUTOS'!AR$3:AR$500)+IF($C10="",0,SUMIF('DADOS BRUTOS'!$A$3:$A$500,$C10,'DADOS BRUTOS'!AR$3:AR$500)))</f>
        <v/>
      </c>
      <c r="DS10" s="125">
        <f>IF(OR(DS$4="",$B10=""),0,SUMIF('DADOS BRUTOS'!$A$3:$A$500,$B10,'DADOS BRUTOS'!AS$3:AS$500)+IF($C10="",0,SUMIF('DADOS BRUTOS'!$A$3:$A$500,$C10,'DADOS BRUTOS'!AS$3:AS$500)))</f>
        <v/>
      </c>
      <c r="DT10" s="125">
        <f>IF(OR(DT$4="",$B10=""),0,SUMIF('DADOS BRUTOS'!$A$3:$A$500,$B10,'DADOS BRUTOS'!AT$3:AT$500)+IF($C10="",0,SUMIF('DADOS BRUTOS'!$A$3:$A$500,$C10,'DADOS BRUTOS'!AT$3:AT$500)))</f>
        <v/>
      </c>
      <c r="DU10" s="125">
        <f>IF(OR(DU$4="",$B10=""),0,SUMIF('DADOS BRUTOS'!$A$3:$A$500,$B10,'DADOS BRUTOS'!AU$3:AU$500)+IF($C10="",0,SUMIF('DADOS BRUTOS'!$A$3:$A$500,$C10,'DADOS BRUTOS'!AU$3:AU$500)))</f>
        <v/>
      </c>
      <c r="DV10" s="125">
        <f>IF(OR(DV$4="",$B10=""),0,SUMIF('DADOS BRUTOS'!$A$3:$A$500,$B10,'DADOS BRUTOS'!AV$3:AV$500)+IF($C10="",0,SUMIF('DADOS BRUTOS'!$A$3:$A$500,$C10,'DADOS BRUTOS'!AV$3:AV$500)))</f>
        <v/>
      </c>
      <c r="DW10" s="125">
        <f>IF(OR(DW$4="",$B10=""),0,SUMIF('DADOS BRUTOS'!$A$3:$A$500,$B10,'DADOS BRUTOS'!AW$3:AW$500)+IF($C10="",0,SUMIF('DADOS BRUTOS'!$A$3:$A$500,$C10,'DADOS BRUTOS'!AW$3:AW$500)))</f>
        <v/>
      </c>
      <c r="DX10" s="125">
        <f>IF(OR(DX$4="",$B10=""),0,SUMIF('DADOS BRUTOS'!$A$3:$A$500,$B10,'DADOS BRUTOS'!AX$3:AX$500)+IF($C10="",0,SUMIF('DADOS BRUTOS'!$A$3:$A$500,$C10,'DADOS BRUTOS'!AX$3:AX$500)))</f>
        <v/>
      </c>
      <c r="DY10" s="125">
        <f>IF(OR(DY$4="",$B10=""),0,SUMIF('DADOS BRUTOS'!$A$3:$A$500,$B10,'DADOS BRUTOS'!AY$3:AY$500)+IF($C10="",0,SUMIF('DADOS BRUTOS'!$A$3:$A$500,$C10,'DADOS BRUTOS'!AY$3:AY$500)))</f>
        <v/>
      </c>
      <c r="DZ10" s="125">
        <f>IF(OR(DZ$4="",$B10=""),0,SUMIF('DADOS BRUTOS'!$A$3:$A$500,$B10,'DADOS BRUTOS'!AZ$3:AZ$500)+IF($C10="",0,SUMIF('DADOS BRUTOS'!$A$3:$A$500,$C10,'DADOS BRUTOS'!AZ$3:AZ$500)))</f>
        <v/>
      </c>
      <c r="EA10" s="125">
        <f>IF(OR(EA$4="",$B10=""),0,SUMIF('DADOS BRUTOS'!$A$3:$A$500,$B10,'DADOS BRUTOS'!BA$3:BA$500)+IF($C10="",0,SUMIF('DADOS BRUTOS'!$A$3:$A$500,$C10,'DADOS BRUTOS'!BA$3:BA$500)))</f>
        <v/>
      </c>
      <c r="EB10" s="125">
        <f>IF(OR(EB$4="",$B10=""),0,SUMIF('DADOS BRUTOS'!$A$3:$A$500,$B10,'DADOS BRUTOS'!BB$3:BB$500)+IF($C10="",0,SUMIF('DADOS BRUTOS'!$A$3:$A$500,$C10,'DADOS BRUTOS'!BB$3:BB$500)))</f>
        <v/>
      </c>
      <c r="EC10" s="125">
        <f>IF(OR(EC$4="",$B10=""),0,SUMIF('DADOS BRUTOS'!$A$3:$A$500,$B10,'DADOS BRUTOS'!BC$3:BC$500)+IF($C10="",0,SUMIF('DADOS BRUTOS'!$A$3:$A$500,$C10,'DADOS BRUTOS'!BC$3:BC$500)))</f>
        <v/>
      </c>
      <c r="ED10" s="125">
        <f>IF(OR(ED$4="",$B10=""),0,SUMIF('DADOS BRUTOS'!$A$3:$A$500,$B10,'DADOS BRUTOS'!BD$3:BD$500)+IF($C10="",0,SUMIF('DADOS BRUTOS'!$A$3:$A$500,$C10,'DADOS BRUTOS'!BD$3:BD$500)))</f>
        <v/>
      </c>
      <c r="EE10" s="125">
        <f>IF(OR(EE$4="",$B10=""),0,SUMIF('DADOS BRUTOS'!$A$3:$A$500,$B10,'DADOS BRUTOS'!BE$3:BE$500)+IF($C10="",0,SUMIF('DADOS BRUTOS'!$A$3:$A$500,$C10,'DADOS BRUTOS'!BE$3:BE$500)))</f>
        <v/>
      </c>
      <c r="EF10" s="125">
        <f>IF(OR(EF$4="",$B10=""),0,SUMIF('DADOS BRUTOS'!$A$3:$A$500,$B10,'DADOS BRUTOS'!BF$3:BF$500)+IF($C10="",0,SUMIF('DADOS BRUTOS'!$A$3:$A$500,$C10,'DADOS BRUTOS'!BF$3:BF$500)))</f>
        <v/>
      </c>
      <c r="EG10" s="125">
        <f>IF(OR(EG$4="",$B10=""),0,SUMIF('DADOS BRUTOS'!$A$3:$A$500,$B10,'DADOS BRUTOS'!BG$3:BG$500)+IF($C10="",0,SUMIF('DADOS BRUTOS'!$A$3:$A$500,$C10,'DADOS BRUTOS'!BG$3:BG$500)))</f>
        <v/>
      </c>
      <c r="EH10" s="125">
        <f>IF(OR(EH$4="",$B10=""),0,SUMIF('DADOS BRUTOS'!$A$3:$A$500,$B10,'DADOS BRUTOS'!BH$3:BH$500)+IF($C10="",0,SUMIF('DADOS BRUTOS'!$A$3:$A$500,$C10,'DADOS BRUTOS'!BH$3:BH$500)))</f>
        <v/>
      </c>
      <c r="EI10" s="125">
        <f>IF(OR(EI$4="",$B10=""),0,SUMIF('DADOS BRUTOS'!$A$3:$A$500,$B10,'DADOS BRUTOS'!BI$3:BI$500)+IF($C10="",0,SUMIF('DADOS BRUTOS'!$A$3:$A$500,$C10,'DADOS BRUTOS'!BI$3:BI$500)))</f>
        <v/>
      </c>
      <c r="EJ10" s="125">
        <f>IF(OR(EJ$4="",$B10=""),0,SUMIF('DADOS BRUTOS'!$A$3:$A$500,$B10,'DADOS BRUTOS'!BJ$3:BJ$500)+IF($C10="",0,SUMIF('DADOS BRUTOS'!$A$3:$A$500,$C10,'DADOS BRUTOS'!BJ$3:BJ$500)))</f>
        <v/>
      </c>
      <c r="EK10" s="125">
        <f>IF(OR(EK$4="",$B10=""),0,SUMIF('DADOS BRUTOS'!$A$3:$A$500,$B10,'DADOS BRUTOS'!BK$3:BK$500)+IF($C10="",0,SUMIF('DADOS BRUTOS'!$A$3:$A$500,$C10,'DADOS BRUTOS'!BK$3:BK$500)))</f>
        <v/>
      </c>
      <c r="EL10" s="125">
        <f>IF(OR(EL$4="",$B10=""),0,SUMIF('DADOS BRUTOS'!$A$3:$A$500,$B10,'DADOS BRUTOS'!BL$3:BL$500)+IF($C10="",0,SUMIF('DADOS BRUTOS'!$A$3:$A$500,$C10,'DADOS BRUTOS'!BL$3:BL$500)))</f>
        <v/>
      </c>
      <c r="EM10" s="125">
        <f>IF(OR(EM$4="",$B10=""),0,SUMIF('DADOS BRUTOS'!$A$3:$A$500,$B10,'DADOS BRUTOS'!BM$3:BM$500)+IF($C10="",0,SUMIF('DADOS BRUTOS'!$A$3:$A$500,$C10,'DADOS BRUTOS'!BM$3:BM$500)))</f>
        <v/>
      </c>
      <c r="EN10" s="125">
        <f>IF(OR(EN$4="",$B10=""),0,SUMIF('DADOS BRUTOS'!$A$3:$A$500,$B10,'DADOS BRUTOS'!BN$3:BN$500)+IF($C10="",0,SUMIF('DADOS BRUTOS'!$A$3:$A$500,$C10,'DADOS BRUTOS'!BN$3:BN$500)))</f>
        <v/>
      </c>
      <c r="EO10" s="125">
        <f>IF(OR(EO$4="",$B10=""),0,SUMIF('DADOS BRUTOS'!$A$3:$A$500,$B10,'DADOS BRUTOS'!BO$3:BO$500)+IF($C10="",0,SUMIF('DADOS BRUTOS'!$A$3:$A$500,$C10,'DADOS BRUTOS'!BO$3:BO$500)))</f>
        <v/>
      </c>
      <c r="EP10" s="125">
        <f>IF(OR(EP$4="",$B10=""),0,SUMIF('DADOS BRUTOS'!$A$3:$A$500,$B10,'DADOS BRUTOS'!BP$3:BP$500)+IF($C10="",0,SUMIF('DADOS BRUTOS'!$A$3:$A$500,$C10,'DADOS BRUTOS'!BP$3:BP$500)))</f>
        <v/>
      </c>
      <c r="EQ10" s="125">
        <f>IF(OR(EQ$4="",$B10=""),0,SUMIF('DADOS BRUTOS'!$A$3:$A$500,$B10,'DADOS BRUTOS'!BQ$3:BQ$500)+IF($C10="",0,SUMIF('DADOS BRUTOS'!$A$3:$A$500,$C10,'DADOS BRUTOS'!BQ$3:BQ$500)))</f>
        <v/>
      </c>
      <c r="ER10" s="125">
        <f>IF(OR(ER$4="",$B10=""),0,SUMIF('DADOS BRUTOS'!$A$3:$A$500,$B10,'DADOS BRUTOS'!BR$3:BR$500)+IF($C10="",0,SUMIF('DADOS BRUTOS'!$A$3:$A$500,$C10,'DADOS BRUTOS'!BR$3:BR$500)))</f>
        <v/>
      </c>
      <c r="ES10" s="125">
        <f>IF(OR(ES$4="",$B10=""),0,SUMIF('DADOS BRUTOS'!$A$3:$A$500,$B10,'DADOS BRUTOS'!BS$3:BS$500)+IF($C10="",0,SUMIF('DADOS BRUTOS'!$A$3:$A$500,$C10,'DADOS BRUTOS'!BS$3:BS$500)))</f>
        <v/>
      </c>
      <c r="ET10" s="125">
        <f>IF(OR(ET$4="",$B10=""),0,SUMIF('DADOS BRUTOS'!$A$3:$A$500,$B10,'DADOS BRUTOS'!BT$3:BT$500)+IF($C10="",0,SUMIF('DADOS BRUTOS'!$A$3:$A$500,$C10,'DADOS BRUTOS'!BT$3:BT$500)))</f>
        <v/>
      </c>
      <c r="EU10" s="125">
        <f>IF(OR(EU$4="",$B10=""),0,SUMIF('DADOS BRUTOS'!$A$3:$A$500,$B10,'DADOS BRUTOS'!BU$3:BU$500)+IF($C10="",0,SUMIF('DADOS BRUTOS'!$A$3:$A$500,$C10,'DADOS BRUTOS'!BU$3:BU$500)))</f>
        <v/>
      </c>
      <c r="EV10" s="125">
        <f>IF(OR(EV$4="",$B10=""),0,SUMIF('DADOS BRUTOS'!$A$3:$A$500,$B10,'DADOS BRUTOS'!BV$3:BV$500)+IF($C10="",0,SUMIF('DADOS BRUTOS'!$A$3:$A$500,$C10,'DADOS BRUTOS'!BV$3:BV$500)))</f>
        <v/>
      </c>
      <c r="EW10" s="125">
        <f>IF(OR(EW$4="",$B10=""),0,SUMIF('DADOS BRUTOS'!$A$3:$A$500,$B10,'DADOS BRUTOS'!BW$3:BW$500)+IF($C10="",0,SUMIF('DADOS BRUTOS'!$A$3:$A$500,$C10,'DADOS BRUTOS'!BW$3:BW$500)))</f>
        <v/>
      </c>
      <c r="EX10" s="125">
        <f>IF(OR(EX$4="",$B10=""),0,SUMIF('DADOS BRUTOS'!$A$3:$A$500,$B10,'DADOS BRUTOS'!BX$3:BX$500)+IF($C10="",0,SUMIF('DADOS BRUTOS'!$A$3:$A$500,$C10,'DADOS BRUTOS'!BX$3:BX$500)))</f>
        <v/>
      </c>
      <c r="EY10" s="125">
        <f>IF(OR(EY$4="",$B10=""),0,SUMIF('DADOS BRUTOS'!$A$3:$A$500,$B10,'DADOS BRUTOS'!BY$3:BY$500)+IF($C10="",0,SUMIF('DADOS BRUTOS'!$A$3:$A$500,$C10,'DADOS BRUTOS'!BY$3:BY$500)))</f>
        <v/>
      </c>
      <c r="EZ10" s="125">
        <f>IF(OR(EZ$4="",$B10=""),0,SUMIF('DADOS BRUTOS'!$A$3:$A$500,$B10,'DADOS BRUTOS'!BZ$3:BZ$500)+IF($C10="",0,SUMIF('DADOS BRUTOS'!$A$3:$A$500,$C10,'DADOS BRUTOS'!BZ$3:BZ$500)))</f>
        <v/>
      </c>
      <c r="FA10" s="125">
        <f>IF(OR(FA$4="",$B10=""),0,SUMIF('DADOS BRUTOS'!$A$3:$A$500,$B10,'DADOS BRUTOS'!CA$3:CA$500)+IF($C10="",0,SUMIF('DADOS BRUTOS'!$A$3:$A$500,$C10,'DADOS BRUTOS'!CA$3:CA$500)))</f>
        <v/>
      </c>
      <c r="FB10" s="125">
        <f>IF(OR(FB$4="",$B10=""),0,SUMIF('DADOS BRUTOS'!$A$3:$A$500,$B10,'DADOS BRUTOS'!CB$3:CB$500)+IF($C10="",0,SUMIF('DADOS BRUTOS'!$A$3:$A$500,$C10,'DADOS BRUTOS'!CB$3:CB$500)))</f>
        <v/>
      </c>
      <c r="FC10" s="125">
        <f>IF(OR(FC$4="",$B10=""),0,SUMIF('DADOS BRUTOS'!$A$3:$A$500,$B10,'DADOS BRUTOS'!CC$3:CC$500)+IF($C10="",0,SUMIF('DADOS BRUTOS'!$A$3:$A$500,$C10,'DADOS BRUTOS'!CC$3:CC$500)))</f>
        <v/>
      </c>
      <c r="FD10" s="125">
        <f>IF(OR(FD$4="",$B10=""),0,SUMIF('DADOS BRUTOS'!$A$3:$A$500,$B10,'DADOS BRUTOS'!CD$3:CD$500)+IF($C10="",0,SUMIF('DADOS BRUTOS'!$A$3:$A$500,$C10,'DADOS BRUTOS'!CD$3:CD$500)))</f>
        <v/>
      </c>
      <c r="FE10" s="125">
        <f>IF(OR(FE$4="",$B10=""),0,SUMIF('DADOS BRUTOS'!$A$3:$A$500,$B10,'DADOS BRUTOS'!CE$3:CE$500)+IF($C10="",0,SUMIF('DADOS BRUTOS'!$A$3:$A$500,$C10,'DADOS BRUTOS'!CE$3:CE$500)))</f>
        <v/>
      </c>
      <c r="FF10" s="125">
        <f>IF(OR(FF$4="",$B10=""),0,SUMIF('DADOS BRUTOS'!$A$3:$A$500,$B10,'DADOS BRUTOS'!CF$3:CF$500)+IF($C10="",0,SUMIF('DADOS BRUTOS'!$A$3:$A$500,$C10,'DADOS BRUTOS'!CF$3:CF$500)))</f>
        <v/>
      </c>
      <c r="FG10" s="125">
        <f>IF(OR(FG$4="",$B10=""),0,SUMIF('DADOS BRUTOS'!$A$3:$A$500,$B10,'DADOS BRUTOS'!CG$3:CG$500)+IF($C10="",0,SUMIF('DADOS BRUTOS'!$A$3:$A$500,$C10,'DADOS BRUTOS'!CG$3:CG$500)))</f>
        <v/>
      </c>
      <c r="FH10" s="125">
        <f>IF(OR(FH$4="",$B10=""),0,SUMIF('DADOS BRUTOS'!$A$3:$A$500,$B10,'DADOS BRUTOS'!CH$3:CH$500)+IF($C10="",0,SUMIF('DADOS BRUTOS'!$A$3:$A$500,$C10,'DADOS BRUTOS'!CH$3:CH$500)))</f>
        <v/>
      </c>
      <c r="FI10" s="125">
        <f>IF(OR(FI$4="",$B10=""),0,SUMIF('DADOS BRUTOS'!$A$3:$A$500,$B10,'DADOS BRUTOS'!CI$3:CI$500)+IF($C10="",0,SUMIF('DADOS BRUTOS'!$A$3:$A$500,$C10,'DADOS BRUTOS'!CI$3:CI$500)))</f>
        <v/>
      </c>
      <c r="FJ10" s="125">
        <f>IF(OR(FJ$4="",$B10=""),0,SUMIF('DADOS BRUTOS'!$A$3:$A$500,$B10,'DADOS BRUTOS'!CJ$3:CJ$500)+IF($C10="",0,SUMIF('DADOS BRUTOS'!$A$3:$A$500,$C10,'DADOS BRUTOS'!CJ$3:CJ$500)))</f>
        <v/>
      </c>
      <c r="FK10" s="125">
        <f>IF(OR(FK$4="",$B10=""),0,SUMIF('DADOS BRUTOS'!$A$3:$A$500,$B10,'DADOS BRUTOS'!CK$3:CK$500)+IF($C10="",0,SUMIF('DADOS BRUTOS'!$A$3:$A$500,$C10,'DADOS BRUTOS'!CK$3:CK$500)))</f>
        <v/>
      </c>
      <c r="FL10" s="125">
        <f>IF(OR(FL$4="",$B10=""),0,SUMIF('DADOS BRUTOS'!$A$3:$A$500,$B10,'DADOS BRUTOS'!CL$3:CL$500)+IF($C10="",0,SUMIF('DADOS BRUTOS'!$A$3:$A$500,$C10,'DADOS BRUTOS'!CL$3:CL$500)))</f>
        <v/>
      </c>
      <c r="FM10" s="125">
        <f>IF(OR(FM$4="",$B10=""),0,SUMIF('DADOS BRUTOS'!$A$3:$A$500,$B10,'DADOS BRUTOS'!CM$3:CM$500)+IF($C10="",0,SUMIF('DADOS BRUTOS'!$A$3:$A$500,$C10,'DADOS BRUTOS'!CM$3:CM$500)))</f>
        <v/>
      </c>
      <c r="FN10" s="125">
        <f>IF(OR(FN$4="",$B10=""),0,SUMIF('DADOS BRUTOS'!$A$3:$A$500,$B10,'DADOS BRUTOS'!CN$3:CN$500)+IF($C10="",0,SUMIF('DADOS BRUTOS'!$A$3:$A$500,$C10,'DADOS BRUTOS'!CN$3:CN$500)))</f>
        <v/>
      </c>
      <c r="FO10" s="125">
        <f>IF(OR(FO$4="",$B10=""),0,SUMIF('DADOS BRUTOS'!$A$3:$A$500,$B10,'DADOS BRUTOS'!CO$3:CO$500)+IF($C10="",0,SUMIF('DADOS BRUTOS'!$A$3:$A$500,$C10,'DADOS BRUTOS'!CO$3:CO$500)))</f>
        <v/>
      </c>
      <c r="FP10" s="125">
        <f>IF(OR(FP$4="",$B10=""),0,SUMIF('DADOS BRUTOS'!$A$3:$A$500,$B10,'DADOS BRUTOS'!CP$3:CP$500)+IF($C10="",0,SUMIF('DADOS BRUTOS'!$A$3:$A$500,$C10,'DADOS BRUTOS'!CP$3:CP$500)))</f>
        <v/>
      </c>
      <c r="FQ10" s="125">
        <f>IF(OR(FQ$4="",$B10=""),0,SUMIF('DADOS BRUTOS'!$A$3:$A$500,$B10,'DADOS BRUTOS'!CQ$3:CQ$500)+IF($C10="",0,SUMIF('DADOS BRUTOS'!$A$3:$A$500,$C10,'DADOS BRUTOS'!CQ$3:CQ$500)))</f>
        <v/>
      </c>
      <c r="FR10" s="125">
        <f>IF(OR(FR$4="",$B10=""),0,SUMIF('DADOS BRUTOS'!$A$3:$A$500,$B10,'DADOS BRUTOS'!CR$3:CR$500)+IF($C10="",0,SUMIF('DADOS BRUTOS'!$A$3:$A$500,$C10,'DADOS BRUTOS'!CR$3:CR$500)))</f>
        <v/>
      </c>
      <c r="FS10" s="125">
        <f>IF(OR(FS$4="",$B10=""),0,SUMIF('DADOS BRUTOS'!$A$3:$A$500,$B10,'DADOS BRUTOS'!CS$3:CS$500)+IF($C10="",0,SUMIF('DADOS BRUTOS'!$A$3:$A$500,$C10,'DADOS BRUTOS'!CS$3:CS$500)))</f>
        <v/>
      </c>
      <c r="FT10" s="125">
        <f>IF(OR(FT$4="",$B10=""),0,SUMIF('DADOS BRUTOS'!$A$3:$A$500,$B10,'DADOS BRUTOS'!CT$3:CT$500)+IF($C10="",0,SUMIF('DADOS BRUTOS'!$A$3:$A$500,$C10,'DADOS BRUTOS'!CT$3:CT$500)))</f>
        <v/>
      </c>
      <c r="FU10" s="125">
        <f>IF(OR(FU$4="",$B10=""),0,SUMIF('DADOS BRUTOS'!$A$3:$A$500,$B10,'DADOS BRUTOS'!CU$3:CU$500)+IF($C10="",0,SUMIF('DADOS BRUTOS'!$A$3:$A$500,$C10,'DADOS BRUTOS'!CU$3:CU$500)))</f>
        <v/>
      </c>
      <c r="FV10" s="125">
        <f>IF(OR(FV$4="",$B10=""),0,SUMIF('DADOS BRUTOS'!$A$3:$A$500,$B10,'DADOS BRUTOS'!CV$3:CV$500)+IF($C10="",0,SUMIF('DADOS BRUTOS'!$A$3:$A$500,$C10,'DADOS BRUTOS'!CV$3:CV$500)))</f>
        <v/>
      </c>
      <c r="FW10" s="125">
        <f>IF(OR(FW$4="",$B10=""),0,SUMIF('DADOS BRUTOS'!$A$3:$A$500,$B10,'DADOS BRUTOS'!CW$3:CW$500)+IF($C10="",0,SUMIF('DADOS BRUTOS'!$A$3:$A$500,$C10,'DADOS BRUTOS'!CW$3:CW$500)))</f>
        <v/>
      </c>
      <c r="FX10" s="125">
        <f>IF(OR(FX$4="",$B10=""),0,SUMIF('DADOS BRUTOS'!$A$3:$A$500,$B10,'DADOS BRUTOS'!CX$3:CX$500)+IF($C10="",0,SUMIF('DADOS BRUTOS'!$A$3:$A$500,$C10,'DADOS BRUTOS'!CX$3:CX$500)))</f>
        <v/>
      </c>
      <c r="FY10" s="125">
        <f>IF(OR(FY$4="",$B10=""),0,SUMIF('DADOS BRUTOS'!$A$3:$A$500,$B10,'DADOS BRUTOS'!CY$3:CY$500)+IF($C10="",0,SUMIF('DADOS BRUTOS'!$A$3:$A$500,$C10,'DADOS BRUTOS'!CY$3:CY$500)))</f>
        <v/>
      </c>
      <c r="FZ10" s="125">
        <f>IF(OR(FZ$4="",$B10=""),0,SUMIF('DADOS BRUTOS'!$A$3:$A$500,$B10,'DADOS BRUTOS'!CZ$3:CZ$500)+IF($C10="",0,SUMIF('DADOS BRUTOS'!$A$3:$A$500,$C10,'DADOS BRUTOS'!CZ$3:CZ$500)))</f>
        <v/>
      </c>
      <c r="GA10" s="125">
        <f>IF(OR(GA$4="",$B10=""),0,SUMIF('DADOS BRUTOS'!$A$3:$A$500,$B10,'DADOS BRUTOS'!DA$3:DA$500)+IF($C10="",0,SUMIF('DADOS BRUTOS'!$A$3:$A$500,$C10,'DADOS BRUTOS'!DA$3:DA$500)))</f>
        <v/>
      </c>
      <c r="GB10" s="125">
        <f>IF(OR(GB$4="",$B10=""),0,SUMIF('DADOS BRUTOS'!$A$3:$A$500,$B10,'DADOS BRUTOS'!DB$3:DB$500)+IF($C10="",0,SUMIF('DADOS BRUTOS'!$A$3:$A$500,$C10,'DADOS BRUTOS'!DB$3:DB$500)))</f>
        <v/>
      </c>
      <c r="GC10" s="125">
        <f>IF(OR(GC$4="",$B10=""),0,SUMIF('DADOS BRUTOS'!$A$3:$A$500,$B10,'DADOS BRUTOS'!DC$3:DC$500)+IF($C10="",0,SUMIF('DADOS BRUTOS'!$A$3:$A$500,$C10,'DADOS BRUTOS'!DC$3:DC$500)))</f>
        <v/>
      </c>
      <c r="GD10" s="125">
        <f>IF(OR(GD$4="",$B10=""),0,SUMIF('DADOS BRUTOS'!$A$3:$A$500,$B10,'DADOS BRUTOS'!DD$3:DD$500)+IF($C10="",0,SUMIF('DADOS BRUTOS'!$A$3:$A$500,$C10,'DADOS BRUTOS'!DD$3:DD$500)))</f>
        <v/>
      </c>
      <c r="GE10" s="125">
        <f>IF(OR(GE$4="",$B10=""),0,SUMIF('DADOS BRUTOS'!$A$3:$A$500,$B10,'DADOS BRUTOS'!DE$3:DE$500)+IF($C10="",0,SUMIF('DADOS BRUTOS'!$A$3:$A$500,$C10,'DADOS BRUTOS'!DE$3:DE$500)))</f>
        <v/>
      </c>
      <c r="GF10" s="125">
        <f>IF(OR(GF$4="",$B10=""),0,SUMIF('DADOS BRUTOS'!$A$3:$A$500,$B10,'DADOS BRUTOS'!DF$3:DF$500)+IF($C10="",0,SUMIF('DADOS BRUTOS'!$A$3:$A$500,$C10,'DADOS BRUTOS'!DF$3:DF$500)))</f>
        <v/>
      </c>
      <c r="GG10" s="125">
        <f>IF(OR(GG$4="",$B10=""),0,SUMIF('DADOS BRUTOS'!$A$3:$A$500,$B10,'DADOS BRUTOS'!DG$3:DG$500)+IF($C10="",0,SUMIF('DADOS BRUTOS'!$A$3:$A$500,$C10,'DADOS BRUTOS'!DG$3:DG$500)))</f>
        <v/>
      </c>
      <c r="GH10" s="125">
        <f>IF(OR(GH$4="",$B10=""),0,SUMIF('DADOS BRUTOS'!$A$3:$A$500,$B10,'DADOS BRUTOS'!DH$3:DH$500)+IF($C10="",0,SUMIF('DADOS BRUTOS'!$A$3:$A$500,$C10,'DADOS BRUTOS'!DH$3:DH$500)))</f>
        <v/>
      </c>
      <c r="GI10" s="125">
        <f>IF(OR(GI$4="",$B10=""),0,SUMIF('DADOS BRUTOS'!$A$3:$A$500,$B10,'DADOS BRUTOS'!DI$3:DI$500)+IF($C10="",0,SUMIF('DADOS BRUTOS'!$A$3:$A$500,$C10,'DADOS BRUTOS'!DI$3:DI$500)))</f>
        <v/>
      </c>
      <c r="GJ10" s="125">
        <f>IF(OR(GJ$4="",$B10=""),0,SUMIF('DADOS BRUTOS'!$A$3:$A$500,$B10,'DADOS BRUTOS'!DJ$3:DJ$500)+IF($C10="",0,SUMIF('DADOS BRUTOS'!$A$3:$A$500,$C10,'DADOS BRUTOS'!DJ$3:DJ$500)))</f>
        <v/>
      </c>
      <c r="GK10" s="125">
        <f>IF(OR(GK$4="",$B10=""),0,SUMIF('DADOS BRUTOS'!$A$3:$A$500,$B10,'DADOS BRUTOS'!DK$3:DK$500)+IF($C10="",0,SUMIF('DADOS BRUTOS'!$A$3:$A$500,$C10,'DADOS BRUTOS'!DK$3:DK$500)))</f>
        <v/>
      </c>
      <c r="GL10" s="125">
        <f>IF(OR(GL$4="",$B10=""),0,SUMIF('DADOS BRUTOS'!$A$3:$A$500,$B10,'DADOS BRUTOS'!DL$3:DL$500)+IF($C10="",0,SUMIF('DADOS BRUTOS'!$A$3:$A$500,$C10,'DADOS BRUTOS'!DL$3:DL$500)))</f>
        <v/>
      </c>
      <c r="GM10" s="125">
        <f>IF(OR(GM$4="",$B10=""),0,SUMIF('DADOS BRUTOS'!$A$3:$A$500,$B10,'DADOS BRUTOS'!DM$3:DM$500)+IF($C10="",0,SUMIF('DADOS BRUTOS'!$A$3:$A$500,$C10,'DADOS BRUTOS'!DM$3:DM$500)))</f>
        <v/>
      </c>
      <c r="GN10" s="125">
        <f>IF(OR(GN$4="",$B10=""),0,SUMIF('DADOS BRUTOS'!$A$3:$A$500,$B10,'DADOS BRUTOS'!DN$3:DN$500)+IF($C10="",0,SUMIF('DADOS BRUTOS'!$A$3:$A$500,$C10,'DADOS BRUTOS'!DN$3:DN$500)))</f>
        <v/>
      </c>
      <c r="GO10" s="125">
        <f>IF(OR(GO$4="",$B10=""),0,SUMIF('DADOS BRUTOS'!$A$3:$A$500,$B10,'DADOS BRUTOS'!DO$3:DO$500)+IF($C10="",0,SUMIF('DADOS BRUTOS'!$A$3:$A$500,$C10,'DADOS BRUTOS'!DO$3:DO$500)))</f>
        <v/>
      </c>
      <c r="GP10" s="125">
        <f>IF(OR(GP$4="",$B10=""),0,SUMIF('DADOS BRUTOS'!$A$3:$A$500,$B10,'DADOS BRUTOS'!DP$3:DP$500)+IF($C10="",0,SUMIF('DADOS BRUTOS'!$A$3:$A$500,$C10,'DADOS BRUTOS'!DP$3:DP$500)))</f>
        <v/>
      </c>
      <c r="GQ10" s="125">
        <f>IF(OR(GQ$4="",$B10=""),0,SUMIF('DADOS BRUTOS'!$A$3:$A$500,$B10,'DADOS BRUTOS'!DQ$3:DQ$500)+IF($C10="",0,SUMIF('DADOS BRUTOS'!$A$3:$A$500,$C10,'DADOS BRUTOS'!DQ$3:DQ$500)))</f>
        <v/>
      </c>
      <c r="GR10" s="125">
        <f>IF(OR(GR$4="",$B10=""),0,SUMIF('DADOS BRUTOS'!$A$3:$A$500,$B10,'DADOS BRUTOS'!DR$3:DR$500)+IF($C10="",0,SUMIF('DADOS BRUTOS'!$A$3:$A$500,$C10,'DADOS BRUTOS'!DR$3:DR$500)))</f>
        <v/>
      </c>
      <c r="GS10" s="125">
        <f>IF(OR(GS$4="",$B10=""),0,SUMIF('DADOS BRUTOS'!$A$3:$A$500,$B10,'DADOS BRUTOS'!DS$3:DS$500)+IF($C10="",0,SUMIF('DADOS BRUTOS'!$A$3:$A$500,$C10,'DADOS BRUTOS'!DS$3:DS$500)))</f>
        <v/>
      </c>
      <c r="GT10" s="125">
        <f>IF(OR(GT$4="",$B10=""),0,SUMIF('DADOS BRUTOS'!$A$3:$A$500,$B10,'DADOS BRUTOS'!DT$3:DT$500)+IF($C10="",0,SUMIF('DADOS BRUTOS'!$A$3:$A$500,$C10,'DADOS BRUTOS'!DT$3:DT$500)))</f>
        <v/>
      </c>
      <c r="GU10" s="125">
        <f>IF(OR(GU$4="",$B10=""),0,SUMIF('DADOS BRUTOS'!$A$3:$A$500,$B10,'DADOS BRUTOS'!DU$3:DU$500)+IF($C10="",0,SUMIF('DADOS BRUTOS'!$A$3:$A$500,$C10,'DADOS BRUTOS'!DU$3:DU$500)))</f>
        <v/>
      </c>
      <c r="GV10" s="125">
        <f>IF(OR(GV$4="",$B10=""),0,SUMIF('DADOS BRUTOS'!$A$3:$A$500,$B10,'DADOS BRUTOS'!DV$3:DV$500)+IF($C10="",0,SUMIF('DADOS BRUTOS'!$A$3:$A$500,$C10,'DADOS BRUTOS'!DV$3:DV$500)))</f>
        <v/>
      </c>
      <c r="GW10" s="125">
        <f>IF(OR(GW$4="",$B10=""),0,SUMIF('DADOS BRUTOS'!$A$3:$A$500,$B10,'DADOS BRUTOS'!DW$3:DW$500)+IF($C10="",0,SUMIF('DADOS BRUTOS'!$A$3:$A$500,$C10,'DADOS BRUTOS'!DW$3:DW$500)))</f>
        <v/>
      </c>
      <c r="GX10" s="125">
        <f>IF(OR(GX$4="",$B10=""),0,SUMIF('DADOS BRUTOS'!$A$3:$A$500,$B10,'DADOS BRUTOS'!DX$3:DX$500)+IF($C10="",0,SUMIF('DADOS BRUTOS'!$A$3:$A$500,$C10,'DADOS BRUTOS'!DX$3:DX$500)))</f>
        <v/>
      </c>
      <c r="GY10" s="125">
        <f>IF(OR(GY$4="",$B10=""),0,SUMIF('DADOS BRUTOS'!$A$3:$A$500,$B10,'DADOS BRUTOS'!DY$3:DY$500)+IF($C10="",0,SUMIF('DADOS BRUTOS'!$A$3:$A$500,$C10,'DADOS BRUTOS'!DY$3:DY$500)))</f>
        <v/>
      </c>
      <c r="GZ10" s="125">
        <f>IF(OR(GZ$4="",$B10=""),0,SUMIF('DADOS BRUTOS'!$A$3:$A$500,$B10,'DADOS BRUTOS'!DZ$3:DZ$500)+IF($C10="",0,SUMIF('DADOS BRUTOS'!$A$3:$A$500,$C10,'DADOS BRUTOS'!DZ$3:DZ$500)))</f>
        <v/>
      </c>
      <c r="HA10" s="125">
        <f>IF(OR(HA$4="",$B10=""),0,SUMIF('DADOS BRUTOS'!$A$3:$A$500,$B10,'DADOS BRUTOS'!EA$3:EA$500)+IF($C10="",0,SUMIF('DADOS BRUTOS'!$A$3:$A$500,$C10,'DADOS BRUTOS'!EA$3:EA$500)))</f>
        <v/>
      </c>
      <c r="HB10" s="125">
        <f>IF(OR(HB$4="",$B10=""),0,SUMIF('DADOS BRUTOS'!$A$3:$A$500,$B10,'DADOS BRUTOS'!EB$3:EB$500)+IF($C10="",0,SUMIF('DADOS BRUTOS'!$A$3:$A$500,$C10,'DADOS BRUTOS'!EB$3:EB$500)))</f>
        <v/>
      </c>
      <c r="HC10" s="125">
        <f>IF(OR(HC$4="",$B10=""),0,SUMIF('DADOS BRUTOS'!$A$3:$A$500,$B10,'DADOS BRUTOS'!EC$3:EC$500)+IF($C10="",0,SUMIF('DADOS BRUTOS'!$A$3:$A$500,$C10,'DADOS BRUTOS'!EC$3:EC$500)))</f>
        <v/>
      </c>
      <c r="HD10" s="125">
        <f>IF(OR(HD$4="",$B10=""),0,SUMIF('DADOS BRUTOS'!$A$3:$A$500,$B10,'DADOS BRUTOS'!ED$3:ED$500)+IF($C10="",0,SUMIF('DADOS BRUTOS'!$A$3:$A$500,$C10,'DADOS BRUTOS'!ED$3:ED$500)))</f>
        <v/>
      </c>
      <c r="HE10" s="125">
        <f>IF(OR(HE$4="",$B10=""),0,SUMIF('DADOS BRUTOS'!$A$3:$A$500,$B10,'DADOS BRUTOS'!EE$3:EE$500)+IF($C10="",0,SUMIF('DADOS BRUTOS'!$A$3:$A$500,$C10,'DADOS BRUTOS'!EE$3:EE$500)))</f>
        <v/>
      </c>
      <c r="HF10" s="125">
        <f>IF(OR(HF$4="",$B10=""),0,SUMIF('DADOS BRUTOS'!$A$3:$A$500,$B10,'DADOS BRUTOS'!EF$3:EF$500)+IF($C10="",0,SUMIF('DADOS BRUTOS'!$A$3:$A$500,$C10,'DADOS BRUTOS'!EF$3:EF$500)))</f>
        <v/>
      </c>
      <c r="HG10" s="125">
        <f>IF(OR(HG$4="",$B10=""),0,SUMIF('DADOS BRUTOS'!$A$3:$A$500,$B10,'DADOS BRUTOS'!EG$3:EG$500)+IF($C10="",0,SUMIF('DADOS BRUTOS'!$A$3:$A$500,$C10,'DADOS BRUTOS'!EG$3:EG$500)))</f>
        <v/>
      </c>
      <c r="HH10" s="125">
        <f>IF(OR(HH$4="",$B10=""),0,SUMIF('DADOS BRUTOS'!$A$3:$A$500,$B10,'DADOS BRUTOS'!EH$3:EH$500)+IF($C10="",0,SUMIF('DADOS BRUTOS'!$A$3:$A$500,$C10,'DADOS BRUTOS'!EH$3:EH$500)))</f>
        <v/>
      </c>
      <c r="HI10" s="125">
        <f>IF(OR(HI$4="",$B10=""),0,SUMIF('DADOS BRUTOS'!$A$3:$A$500,$B10,'DADOS BRUTOS'!EI$3:EI$500)+IF($C10="",0,SUMIF('DADOS BRUTOS'!$A$3:$A$500,$C10,'DADOS BRUTOS'!EI$3:EI$500)))</f>
        <v/>
      </c>
      <c r="HJ10" s="125">
        <f>IF(OR(HJ$4="",$B10=""),0,SUMIF('DADOS BRUTOS'!$A$3:$A$500,$B10,'DADOS BRUTOS'!EJ$3:EJ$500)+IF($C10="",0,SUMIF('DADOS BRUTOS'!$A$3:$A$500,$C10,'DADOS BRUTOS'!EJ$3:EJ$500)))</f>
        <v/>
      </c>
      <c r="HK10" s="125">
        <f>IF(OR(HK$4="",$B10=""),0,SUMIF('DADOS BRUTOS'!$A$3:$A$500,$B10,'DADOS BRUTOS'!EK$3:EK$500)+IF($C10="",0,SUMIF('DADOS BRUTOS'!$A$3:$A$500,$C10,'DADOS BRUTOS'!EK$3:EK$500)))</f>
        <v/>
      </c>
      <c r="HL10" s="125">
        <f>IF(OR(HL$4="",$B10=""),0,SUMIF('DADOS BRUTOS'!$A$3:$A$500,$B10,'DADOS BRUTOS'!EL$3:EL$500)+IF($C10="",0,SUMIF('DADOS BRUTOS'!$A$3:$A$500,$C10,'DADOS BRUTOS'!EL$3:EL$500)))</f>
        <v/>
      </c>
      <c r="HM10" s="125">
        <f>IF(OR(HM$4="",$B10=""),0,SUMIF('DADOS BRUTOS'!$A$3:$A$500,$B10,'DADOS BRUTOS'!EM$3:EM$500)+IF($C10="",0,SUMIF('DADOS BRUTOS'!$A$3:$A$500,$C10,'DADOS BRUTOS'!EM$3:EM$500)))</f>
        <v/>
      </c>
      <c r="HN10" s="125">
        <f>IF(OR(HN$4="",$B10=""),0,SUMIF('DADOS BRUTOS'!$A$3:$A$500,$B10,'DADOS BRUTOS'!EN$3:EN$500)+IF($C10="",0,SUMIF('DADOS BRUTOS'!$A$3:$A$500,$C10,'DADOS BRUTOS'!EN$3:EN$500)))</f>
        <v/>
      </c>
      <c r="HO10" s="125">
        <f>IF(OR(HO$4="",$B10=""),0,SUMIF('DADOS BRUTOS'!$A$3:$A$500,$B10,'DADOS BRUTOS'!EO$3:EO$500)+IF($C10="",0,SUMIF('DADOS BRUTOS'!$A$3:$A$500,$C10,'DADOS BRUTOS'!EO$3:EO$500)))</f>
        <v/>
      </c>
      <c r="HP10" s="125">
        <f>IF(OR(HP$4="",$B10=""),0,SUMIF('DADOS BRUTOS'!$A$3:$A$500,$B10,'DADOS BRUTOS'!EP$3:EP$500)+IF($C10="",0,SUMIF('DADOS BRUTOS'!$A$3:$A$500,$C10,'DADOS BRUTOS'!EP$3:EP$500)))</f>
        <v/>
      </c>
      <c r="HQ10" s="125">
        <f>IF(OR(HQ$4="",$B10=""),0,SUMIF('DADOS BRUTOS'!$A$3:$A$500,$B10,'DADOS BRUTOS'!EQ$3:EQ$500)+IF($C10="",0,SUMIF('DADOS BRUTOS'!$A$3:$A$500,$C10,'DADOS BRUTOS'!EQ$3:EQ$500)))</f>
        <v/>
      </c>
      <c r="HR10" s="125">
        <f>IF(OR(HR$4="",$B10=""),0,SUMIF('DADOS BRUTOS'!$A$3:$A$500,$B10,'DADOS BRUTOS'!ER$3:ER$500)+IF($C10="",0,SUMIF('DADOS BRUTOS'!$A$3:$A$500,$C10,'DADOS BRUTOS'!ER$3:ER$500)))</f>
        <v/>
      </c>
      <c r="HS10" s="125">
        <f>IF(OR(HS$4="",$B10=""),0,SUMIF('DADOS BRUTOS'!$A$3:$A$500,$B10,'DADOS BRUTOS'!ES$3:ES$500)+IF($C10="",0,SUMIF('DADOS BRUTOS'!$A$3:$A$500,$C10,'DADOS BRUTOS'!ES$3:ES$500)))</f>
        <v/>
      </c>
      <c r="HT10" s="125">
        <f>IF(OR(HT$4="",$B10=""),0,SUMIF('DADOS BRUTOS'!$A$3:$A$500,$B10,'DADOS BRUTOS'!ET$3:ET$500)+IF($C10="",0,SUMIF('DADOS BRUTOS'!$A$3:$A$500,$C10,'DADOS BRUTOS'!ET$3:ET$500)))</f>
        <v/>
      </c>
      <c r="HU10" s="125">
        <f>IF(OR(HU$4="",$B10=""),0,SUMIF('DADOS BRUTOS'!$A$3:$A$500,$B10,'DADOS BRUTOS'!EU$3:EU$500)+IF($C10="",0,SUMIF('DADOS BRUTOS'!$A$3:$A$500,$C10,'DADOS BRUTOS'!EU$3:EU$500)))</f>
        <v/>
      </c>
      <c r="HV10" s="125">
        <f>IF(OR(HV$4="",$B10=""),0,SUMIF('DADOS BRUTOS'!$A$3:$A$500,$B10,'DADOS BRUTOS'!EV$3:EV$500)+IF($C10="",0,SUMIF('DADOS BRUTOS'!$A$3:$A$500,$C10,'DADOS BRUTOS'!EV$3:EV$500)))</f>
        <v/>
      </c>
      <c r="HW10" s="125">
        <f>IF(OR(HW$4="",$B10=""),0,SUMIF('DADOS BRUTOS'!$A$3:$A$500,$B10,'DADOS BRUTOS'!EW$3:EW$500)+IF($C10="",0,SUMIF('DADOS BRUTOS'!$A$3:$A$500,$C10,'DADOS BRUTOS'!EW$3:EW$500)))</f>
        <v/>
      </c>
      <c r="HX10" s="125">
        <f>IF(OR(HX$4="",$B10=""),0,SUMIF('DADOS BRUTOS'!$A$3:$A$500,$B10,'DADOS BRUTOS'!EX$3:EX$500)+IF($C10="",0,SUMIF('DADOS BRUTOS'!$A$3:$A$500,$C10,'DADOS BRUTOS'!EX$3:EX$500)))</f>
        <v/>
      </c>
      <c r="HY10" s="125">
        <f>IF(OR(HY$4="",$B10=""),0,SUMIF('DADOS BRUTOS'!$A$3:$A$500,$B10,'DADOS BRUTOS'!EY$3:EY$500)+IF($C10="",0,SUMIF('DADOS BRUTOS'!$A$3:$A$500,$C10,'DADOS BRUTOS'!EY$3:EY$500)))</f>
        <v/>
      </c>
      <c r="HZ10" s="125">
        <f>IF(OR(HZ$4="",$B10=""),0,SUMIF('DADOS BRUTOS'!$A$3:$A$500,$B10,'DADOS BRUTOS'!EZ$3:EZ$500)+IF($C10="",0,SUMIF('DADOS BRUTOS'!$A$3:$A$500,$C10,'DADOS BRUTOS'!EZ$3:EZ$500)))</f>
        <v/>
      </c>
      <c r="IA10" s="125">
        <f>IF(OR(IA$4="",$B10=""),0,SUMIF('DADOS BRUTOS'!$A$3:$A$500,$B10,'DADOS BRUTOS'!FA$3:FA$500)+IF($C10="",0,SUMIF('DADOS BRUTOS'!$A$3:$A$500,$C10,'DADOS BRUTOS'!FA$3:FA$500)))</f>
        <v/>
      </c>
      <c r="IB10" s="125">
        <f>IF(OR(IB$4="",$B10=""),0,SUMIF('DADOS BRUTOS'!$A$3:$A$500,$B10,'DADOS BRUTOS'!FB$3:FB$500)+IF($C10="",0,SUMIF('DADOS BRUTOS'!$A$3:$A$500,$C10,'DADOS BRUTOS'!FB$3:FB$500)))</f>
        <v/>
      </c>
      <c r="IC10" s="125">
        <f>IF(OR(IC$4="",$B10=""),0,SUMIF('DADOS BRUTOS'!$A$3:$A$500,$B10,'DADOS BRUTOS'!FC$3:FC$500)+IF($C10="",0,SUMIF('DADOS BRUTOS'!$A$3:$A$500,$C10,'DADOS BRUTOS'!FC$3:FC$500)))</f>
        <v/>
      </c>
      <c r="ID10" s="125">
        <f>IF(OR(ID$4="",$B10=""),0,SUMIF('DADOS BRUTOS'!$A$3:$A$500,$B10,'DADOS BRUTOS'!FD$3:FD$500)+IF($C10="",0,SUMIF('DADOS BRUTOS'!$A$3:$A$500,$C10,'DADOS BRUTOS'!FD$3:FD$500)))</f>
        <v/>
      </c>
      <c r="IE10" s="125">
        <f>IF(OR(IE$4="",$B10=""),0,SUMIF('DADOS BRUTOS'!$A$3:$A$500,$B10,'DADOS BRUTOS'!FE$3:FE$500)+IF($C10="",0,SUMIF('DADOS BRUTOS'!$A$3:$A$500,$C10,'DADOS BRUTOS'!FE$3:FE$500)))</f>
        <v/>
      </c>
      <c r="IF10" s="125">
        <f>IF(OR(IF$4="",$B10=""),0,SUMIF('DADOS BRUTOS'!$A$3:$A$500,$B10,'DADOS BRUTOS'!FF$3:FF$500)+IF($C10="",0,SUMIF('DADOS BRUTOS'!$A$3:$A$500,$C10,'DADOS BRUTOS'!FF$3:FF$500)))</f>
        <v/>
      </c>
      <c r="IG10" s="125">
        <f>IF(OR(IG$4="",$B10=""),0,SUMIF('DADOS BRUTOS'!$A$3:$A$500,$B10,'DADOS BRUTOS'!FG$3:FG$500)+IF($C10="",0,SUMIF('DADOS BRUTOS'!$A$3:$A$500,$C10,'DADOS BRUTOS'!FG$3:FG$500)))</f>
        <v/>
      </c>
      <c r="IH10" s="125">
        <f>IF(OR(IH$4="",$B10=""),0,SUMIF('DADOS BRUTOS'!$A$3:$A$500,$B10,'DADOS BRUTOS'!FH$3:FH$500)+IF($C10="",0,SUMIF('DADOS BRUTOS'!$A$3:$A$500,$C10,'DADOS BRUTOS'!FH$3:FH$500)))</f>
        <v/>
      </c>
      <c r="II10" s="125">
        <f>IF(OR(II$4="",$B10=""),0,SUMIF('DADOS BRUTOS'!$A$3:$A$500,$B10,'DADOS BRUTOS'!FI$3:FI$500)+IF($C10="",0,SUMIF('DADOS BRUTOS'!$A$3:$A$500,$C10,'DADOS BRUTOS'!FI$3:FI$500)))</f>
        <v/>
      </c>
      <c r="IJ10" s="125">
        <f>IF(OR(IJ$4="",$B10=""),0,SUMIF('DADOS BRUTOS'!$A$3:$A$500,$B10,'DADOS BRUTOS'!FJ$3:FJ$500)+IF($C10="",0,SUMIF('DADOS BRUTOS'!$A$3:$A$500,$C10,'DADOS BRUTOS'!FJ$3:FJ$500)))</f>
        <v/>
      </c>
      <c r="IK10" s="125">
        <f>IF(OR(IK$4="",$B10=""),0,SUMIF('DADOS BRUTOS'!$A$3:$A$500,$B10,'DADOS BRUTOS'!FK$3:FK$500)+IF($C10="",0,SUMIF('DADOS BRUTOS'!$A$3:$A$500,$C10,'DADOS BRUTOS'!FK$3:FK$500)))</f>
        <v/>
      </c>
      <c r="IL10" s="125">
        <f>IF(OR(IL$4="",$B10=""),0,SUMIF('DADOS BRUTOS'!$A$3:$A$500,$B10,'DADOS BRUTOS'!FL$3:FL$500)+IF($C10="",0,SUMIF('DADOS BRUTOS'!$A$3:$A$500,$C10,'DADOS BRUTOS'!FL$3:FL$500)))</f>
        <v/>
      </c>
      <c r="IM10" s="125">
        <f>IF(OR(IM$4="",$B10=""),0,SUMIF('DADOS BRUTOS'!$A$3:$A$500,$B10,'DADOS BRUTOS'!FM$3:FM$500)+IF($C10="",0,SUMIF('DADOS BRUTOS'!$A$3:$A$500,$C10,'DADOS BRUTOS'!FM$3:FM$500)))</f>
        <v/>
      </c>
      <c r="IN10" s="125">
        <f>IF(OR(IN$4="",$B10=""),0,SUMIF('DADOS BRUTOS'!$A$3:$A$500,$B10,'DADOS BRUTOS'!FN$3:FN$500)+IF($C10="",0,SUMIF('DADOS BRUTOS'!$A$3:$A$500,$C10,'DADOS BRUTOS'!FN$3:FN$500)))</f>
        <v/>
      </c>
      <c r="IO10" s="125">
        <f>IF(OR(IO$4="",$B10=""),0,SUMIF('DADOS BRUTOS'!$A$3:$A$500,$B10,'DADOS BRUTOS'!FO$3:FO$500)+IF($C10="",0,SUMIF('DADOS BRUTOS'!$A$3:$A$500,$C10,'DADOS BRUTOS'!FO$3:FO$500)))</f>
        <v/>
      </c>
      <c r="IP10" s="125">
        <f>IF(OR(IP$4="",$B10=""),0,SUMIF('DADOS BRUTOS'!$A$3:$A$500,$B10,'DADOS BRUTOS'!FP$3:FP$500)+IF($C10="",0,SUMIF('DADOS BRUTOS'!$A$3:$A$500,$C10,'DADOS BRUTOS'!FP$3:FP$500)))</f>
        <v/>
      </c>
      <c r="IQ10" s="125">
        <f>IF(OR(IQ$4="",$B10=""),0,SUMIF('DADOS BRUTOS'!$A$3:$A$500,$B10,'DADOS BRUTOS'!FQ$3:FQ$500)+IF($C10="",0,SUMIF('DADOS BRUTOS'!$A$3:$A$500,$C10,'DADOS BRUTOS'!FQ$3:FQ$500)))</f>
        <v/>
      </c>
      <c r="IR10" s="125">
        <f>IF(OR(IR$4="",$B10=""),0,SUMIF('DADOS BRUTOS'!$A$3:$A$500,$B10,'DADOS BRUTOS'!FR$3:FR$500)+IF($C10="",0,SUMIF('DADOS BRUTOS'!$A$3:$A$500,$C10,'DADOS BRUTOS'!FR$3:FR$500)))</f>
        <v/>
      </c>
      <c r="IS10" s="125">
        <f>IF(OR(IS$4="",$B10=""),0,SUMIF('DADOS BRUTOS'!$A$3:$A$500,$B10,'DADOS BRUTOS'!FS$3:FS$500)+IF($C10="",0,SUMIF('DADOS BRUTOS'!$A$3:$A$500,$C10,'DADOS BRUTOS'!FS$3:FS$500)))</f>
        <v/>
      </c>
      <c r="IT10" s="125">
        <f>IF(OR(IT$4="",$B10=""),0,SUMIF('DADOS BRUTOS'!$A$3:$A$500,$B10,'DADOS BRUTOS'!FT$3:FT$500)+IF($C10="",0,SUMIF('DADOS BRUTOS'!$A$3:$A$500,$C10,'DADOS BRUTOS'!FT$3:FT$500)))</f>
        <v/>
      </c>
      <c r="IU10" s="125">
        <f>IF(OR(IU$4="",$B10=""),0,SUMIF('DADOS BRUTOS'!$A$3:$A$500,$B10,'DADOS BRUTOS'!FU$3:FU$500)+IF($C10="",0,SUMIF('DADOS BRUTOS'!$A$3:$A$500,$C10,'DADOS BRUTOS'!FU$3:FU$500)))</f>
        <v/>
      </c>
      <c r="IV10" s="125">
        <f>IF(OR(IV$4="",$B10=""),0,SUMIF('DADOS BRUTOS'!$A$3:$A$500,$B10,'DADOS BRUTOS'!FV$3:FV$500)+IF($C10="",0,SUMIF('DADOS BRUTOS'!$A$3:$A$500,$C10,'DADOS BRUTOS'!FV$3:FV$500)))</f>
        <v/>
      </c>
      <c r="IW10" s="125">
        <f>IF(OR(IW$4="",$B10=""),0,SUMIF('DADOS BRUTOS'!$A$3:$A$500,$B10,'DADOS BRUTOS'!FW$3:FW$500)+IF($C10="",0,SUMIF('DADOS BRUTOS'!$A$3:$A$500,$C10,'DADOS BRUTOS'!FW$3:FW$500)))</f>
        <v/>
      </c>
      <c r="IX10" s="125">
        <f>IF(OR(IX$4="",$B10=""),0,SUMIF('DADOS BRUTOS'!$A$3:$A$500,$B10,'DADOS BRUTOS'!FX$3:FX$500)+IF($C10="",0,SUMIF('DADOS BRUTOS'!$A$3:$A$500,$C10,'DADOS BRUTOS'!FX$3:FX$500)))</f>
        <v/>
      </c>
      <c r="IY10" s="125">
        <f>IF(OR(IY$4="",$B10=""),0,SUMIF('DADOS BRUTOS'!$A$3:$A$500,$B10,'DADOS BRUTOS'!FY$3:FY$500)+IF($C10="",0,SUMIF('DADOS BRUTOS'!$A$3:$A$500,$C10,'DADOS BRUTOS'!FY$3:FY$500)))</f>
        <v/>
      </c>
      <c r="IZ10" s="125">
        <f>IF(OR(IZ$4="",$B10=""),0,SUMIF('DADOS BRUTOS'!$A$3:$A$500,$B10,'DADOS BRUTOS'!FZ$3:FZ$500)+IF($C10="",0,SUMIF('DADOS BRUTOS'!$A$3:$A$500,$C10,'DADOS BRUTOS'!FZ$3:FZ$500)))</f>
        <v/>
      </c>
      <c r="JA10" s="125">
        <f>IF(OR(JA$4="",$B10=""),0,SUMIF('DADOS BRUTOS'!$A$3:$A$500,$B10,'DADOS BRUTOS'!GA$3:GA$500)+IF($C10="",0,SUMIF('DADOS BRUTOS'!$A$3:$A$500,$C10,'DADOS BRUTOS'!GA$3:GA$500)))</f>
        <v/>
      </c>
      <c r="JB10" s="125">
        <f>IF(OR(JB$4="",$B10=""),0,SUMIF('DADOS BRUTOS'!$A$3:$A$500,$B10,'DADOS BRUTOS'!GB$3:GB$500)+IF($C10="",0,SUMIF('DADOS BRUTOS'!$A$3:$A$500,$C10,'DADOS BRUTOS'!GB$3:GB$500)))</f>
        <v/>
      </c>
      <c r="JC10" s="125">
        <f>IF(OR(JC$4="",$B10=""),0,SUMIF('DADOS BRUTOS'!$A$3:$A$500,$B10,'DADOS BRUTOS'!GC$3:GC$500)+IF($C10="",0,SUMIF('DADOS BRUTOS'!$A$3:$A$500,$C10,'DADOS BRUTOS'!GC$3:GC$500)))</f>
        <v/>
      </c>
      <c r="JD10" s="125">
        <f>IF(OR(JD$4="",$B10=""),0,SUMIF('DADOS BRUTOS'!$A$3:$A$500,$B10,'DADOS BRUTOS'!GD$3:GD$500)+IF($C10="",0,SUMIF('DADOS BRUTOS'!$A$3:$A$500,$C10,'DADOS BRUTOS'!GD$3:GD$500)))</f>
        <v/>
      </c>
      <c r="JE10" s="125">
        <f>IF(OR(JE$4="",$B10=""),0,SUMIF('DADOS BRUTOS'!$A$3:$A$500,$B10,'DADOS BRUTOS'!GE$3:GE$500)+IF($C10="",0,SUMIF('DADOS BRUTOS'!$A$3:$A$500,$C10,'DADOS BRUTOS'!GE$3:GE$500)))</f>
        <v/>
      </c>
      <c r="JF10" s="125">
        <f>IF(OR(JF$4="",$B10=""),0,SUMIF('DADOS BRUTOS'!$A$3:$A$500,$B10,'DADOS BRUTOS'!GF$3:GF$500)+IF($C10="",0,SUMIF('DADOS BRUTOS'!$A$3:$A$500,$C10,'DADOS BRUTOS'!GF$3:GF$500)))</f>
        <v/>
      </c>
      <c r="JG10" s="125">
        <f>IF(OR(JG$4="",$B10=""),0,SUMIF('DADOS BRUTOS'!$A$3:$A$500,$B10,'DADOS BRUTOS'!GG$3:GG$500)+IF($C10="",0,SUMIF('DADOS BRUTOS'!$A$3:$A$500,$C10,'DADOS BRUTOS'!GG$3:GG$500)))</f>
        <v/>
      </c>
      <c r="JH10" s="125">
        <f>IF(OR(JH$4="",$B10=""),0,SUMIF('DADOS BRUTOS'!$A$3:$A$500,$B10,'DADOS BRUTOS'!GH$3:GH$500)+IF($C10="",0,SUMIF('DADOS BRUTOS'!$A$3:$A$500,$C10,'DADOS BRUTOS'!GH$3:GH$500)))</f>
        <v/>
      </c>
      <c r="JI10" s="125">
        <f>IF(OR(JI$4="",$B10=""),0,SUMIF('DADOS BRUTOS'!$A$3:$A$500,$B10,'DADOS BRUTOS'!GI$3:GI$500)+IF($C10="",0,SUMIF('DADOS BRUTOS'!$A$3:$A$500,$C10,'DADOS BRUTOS'!GI$3:GI$500)))</f>
        <v/>
      </c>
      <c r="JJ10" s="125">
        <f>IF(OR(JJ$4="",$B10=""),0,SUMIF('DADOS BRUTOS'!$A$3:$A$500,$B10,'DADOS BRUTOS'!GJ$3:GJ$500)+IF($C10="",0,SUMIF('DADOS BRUTOS'!$A$3:$A$500,$C10,'DADOS BRUTOS'!GJ$3:GJ$500)))</f>
        <v/>
      </c>
      <c r="JK10" s="125">
        <f>IF(OR(JK$4="",$B10=""),0,SUMIF('DADOS BRUTOS'!$A$3:$A$500,$B10,'DADOS BRUTOS'!GK$3:GK$500)+IF($C10="",0,SUMIF('DADOS BRUTOS'!$A$3:$A$500,$C10,'DADOS BRUTOS'!GK$3:GK$500)))</f>
        <v/>
      </c>
      <c r="JL10" s="125">
        <f>IF(OR(JL$4="",$B10=""),0,SUMIF('DADOS BRUTOS'!$A$3:$A$500,$B10,'DADOS BRUTOS'!GL$3:GL$500)+IF($C10="",0,SUMIF('DADOS BRUTOS'!$A$3:$A$500,$C10,'DADOS BRUTOS'!GL$3:GL$500)))</f>
        <v/>
      </c>
      <c r="JM10" s="125">
        <f>IF(OR(JM$4="",$B10=""),0,SUMIF('DADOS BRUTOS'!$A$3:$A$500,$B10,'DADOS BRUTOS'!GM$3:GM$500)+IF($C10="",0,SUMIF('DADOS BRUTOS'!$A$3:$A$500,$C10,'DADOS BRUTOS'!GM$3:GM$500)))</f>
        <v/>
      </c>
      <c r="JN10" s="125">
        <f>IF(OR(JN$4="",$B10=""),0,SUMIF('DADOS BRUTOS'!$A$3:$A$500,$B10,'DADOS BRUTOS'!GN$3:GN$500)+IF($C10="",0,SUMIF('DADOS BRUTOS'!$A$3:$A$500,$C10,'DADOS BRUTOS'!GN$3:GN$500)))</f>
        <v/>
      </c>
      <c r="JO10" s="125">
        <f>IF(OR(JO$4="",$B10=""),0,SUMIF('DADOS BRUTOS'!$A$3:$A$500,$B10,'DADOS BRUTOS'!GO$3:GO$500)+IF($C10="",0,SUMIF('DADOS BRUTOS'!$A$3:$A$500,$C10,'DADOS BRUTOS'!GO$3:GO$500)))</f>
        <v/>
      </c>
      <c r="JP10" s="125">
        <f>IF(OR(JP$4="",$B10=""),0,SUMIF('DADOS BRUTOS'!$A$3:$A$500,$B10,'DADOS BRUTOS'!GP$3:GP$500)+IF($C10="",0,SUMIF('DADOS BRUTOS'!$A$3:$A$500,$C10,'DADOS BRUTOS'!GP$3:GP$500)))</f>
        <v/>
      </c>
      <c r="JQ10" s="125">
        <f>IF(OR(JQ$4="",$B10=""),0,SUMIF('DADOS BRUTOS'!$A$3:$A$500,$B10,'DADOS BRUTOS'!GQ$3:GQ$500)+IF($C10="",0,SUMIF('DADOS BRUTOS'!$A$3:$A$500,$C10,'DADOS BRUTOS'!GQ$3:GQ$500)))</f>
        <v/>
      </c>
      <c r="JR10" s="125">
        <f>IF(OR(JR$4="",$B10=""),0,SUMIF('DADOS BRUTOS'!$A$3:$A$500,$B10,'DADOS BRUTOS'!GR$3:GR$500)+IF($C10="",0,SUMIF('DADOS BRUTOS'!$A$3:$A$500,$C10,'DADOS BRUTOS'!GR$3:GR$500)))</f>
        <v/>
      </c>
      <c r="JS10" s="125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n"/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25">
        <f>IF(OR(CB$4="",$B11=""),0,SUMIF('DADOS BRUTOS'!$A$3:$A$500,$B11,'DADOS BRUTOS'!B$3:B$500)+IF($C11="",0,SUMIF('DADOS BRUTOS'!$A$3:$A$500,$C11,'DADOS BRUTOS'!B$3:B$500)))</f>
        <v/>
      </c>
      <c r="CC11" s="125">
        <f>IF(OR(CC$4="",$B11=""),0,SUMIF('DADOS BRUTOS'!$A$3:$A$500,$B11,'DADOS BRUTOS'!C$3:C$500)+IF($C11="",0,SUMIF('DADOS BRUTOS'!$A$3:$A$500,$C11,'DADOS BRUTOS'!C$3:C$500)))</f>
        <v/>
      </c>
      <c r="CD11" s="125">
        <f>IF(OR(CD$4="",$B11=""),0,SUMIF('DADOS BRUTOS'!$A$3:$A$500,$B11,'DADOS BRUTOS'!D$3:D$500)+IF($C11="",0,SUMIF('DADOS BRUTOS'!$A$3:$A$500,$C11,'DADOS BRUTOS'!D$3:D$500)))</f>
        <v/>
      </c>
      <c r="CE11" s="125">
        <f>IF(OR(CE$4="",$B11=""),0,SUMIF('DADOS BRUTOS'!$A$3:$A$500,$B11,'DADOS BRUTOS'!E$3:E$500)+IF($C11="",0,SUMIF('DADOS BRUTOS'!$A$3:$A$500,$C11,'DADOS BRUTOS'!E$3:E$500)))</f>
        <v/>
      </c>
      <c r="CF11" s="125">
        <f>IF(OR(CF$4="",$B11=""),0,SUMIF('DADOS BRUTOS'!$A$3:$A$500,$B11,'DADOS BRUTOS'!F$3:F$500)+IF($C11="",0,SUMIF('DADOS BRUTOS'!$A$3:$A$500,$C11,'DADOS BRUTOS'!F$3:F$500)))</f>
        <v/>
      </c>
      <c r="CG11" s="125">
        <f>IF(OR(CG$4="",$B11=""),0,SUMIF('DADOS BRUTOS'!$A$3:$A$500,$B11,'DADOS BRUTOS'!G$3:G$500)+IF($C11="",0,SUMIF('DADOS BRUTOS'!$A$3:$A$500,$C11,'DADOS BRUTOS'!G$3:G$500)))</f>
        <v/>
      </c>
      <c r="CH11" s="125">
        <f>IF(OR(CH$4="",$B11=""),0,SUMIF('DADOS BRUTOS'!$A$3:$A$500,$B11,'DADOS BRUTOS'!H$3:H$500)+IF($C11="",0,SUMIF('DADOS BRUTOS'!$A$3:$A$500,$C11,'DADOS BRUTOS'!H$3:H$500)))</f>
        <v/>
      </c>
      <c r="CI11" s="125">
        <f>IF(OR(CI$4="",$B11=""),0,SUMIF('DADOS BRUTOS'!$A$3:$A$500,$B11,'DADOS BRUTOS'!I$3:I$500)+IF($C11="",0,SUMIF('DADOS BRUTOS'!$A$3:$A$500,$C11,'DADOS BRUTOS'!I$3:I$500)))</f>
        <v/>
      </c>
      <c r="CJ11" s="125">
        <f>IF(OR(CJ$4="",$B11=""),0,SUMIF('DADOS BRUTOS'!$A$3:$A$500,$B11,'DADOS BRUTOS'!J$3:J$500)+IF($C11="",0,SUMIF('DADOS BRUTOS'!$A$3:$A$500,$C11,'DADOS BRUTOS'!J$3:J$500)))</f>
        <v/>
      </c>
      <c r="CK11" s="125">
        <f>IF(OR(CK$4="",$B11=""),0,SUMIF('DADOS BRUTOS'!$A$3:$A$500,$B11,'DADOS BRUTOS'!K$3:K$500)+IF($C11="",0,SUMIF('DADOS BRUTOS'!$A$3:$A$500,$C11,'DADOS BRUTOS'!K$3:K$500)))</f>
        <v/>
      </c>
      <c r="CL11" s="125">
        <f>IF(OR(CL$4="",$B11=""),0,SUMIF('DADOS BRUTOS'!$A$3:$A$500,$B11,'DADOS BRUTOS'!L$3:L$500)+IF($C11="",0,SUMIF('DADOS BRUTOS'!$A$3:$A$500,$C11,'DADOS BRUTOS'!L$3:L$500)))</f>
        <v/>
      </c>
      <c r="CM11" s="125">
        <f>IF(OR(CM$4="",$B11=""),0,SUMIF('DADOS BRUTOS'!$A$3:$A$500,$B11,'DADOS BRUTOS'!M$3:M$500)+IF($C11="",0,SUMIF('DADOS BRUTOS'!$A$3:$A$500,$C11,'DADOS BRUTOS'!M$3:M$500)))</f>
        <v/>
      </c>
      <c r="CN11" s="125">
        <f>IF(OR(CN$4="",$B11=""),0,SUMIF('DADOS BRUTOS'!$A$3:$A$500,$B11,'DADOS BRUTOS'!N$3:N$500)+IF($C11="",0,SUMIF('DADOS BRUTOS'!$A$3:$A$500,$C11,'DADOS BRUTOS'!N$3:N$500)))</f>
        <v/>
      </c>
      <c r="CO11" s="125">
        <f>IF(OR(CO$4="",$B11=""),0,SUMIF('DADOS BRUTOS'!$A$3:$A$500,$B11,'DADOS BRUTOS'!O$3:O$500)+IF($C11="",0,SUMIF('DADOS BRUTOS'!$A$3:$A$500,$C11,'DADOS BRUTOS'!O$3:O$500)))</f>
        <v/>
      </c>
      <c r="CP11" s="125">
        <f>IF(OR(CP$4="",$B11=""),0,SUMIF('DADOS BRUTOS'!$A$3:$A$500,$B11,'DADOS BRUTOS'!P$3:P$500)+IF($C11="",0,SUMIF('DADOS BRUTOS'!$A$3:$A$500,$C11,'DADOS BRUTOS'!P$3:P$500)))</f>
        <v/>
      </c>
      <c r="CQ11" s="125">
        <f>IF(OR(CQ$4="",$B11=""),0,SUMIF('DADOS BRUTOS'!$A$3:$A$500,$B11,'DADOS BRUTOS'!Q$3:Q$500)+IF($C11="",0,SUMIF('DADOS BRUTOS'!$A$3:$A$500,$C11,'DADOS BRUTOS'!Q$3:Q$500)))</f>
        <v/>
      </c>
      <c r="CR11" s="125">
        <f>IF(OR(CR$4="",$B11=""),0,SUMIF('DADOS BRUTOS'!$A$3:$A$500,$B11,'DADOS BRUTOS'!R$3:R$500)+IF($C11="",0,SUMIF('DADOS BRUTOS'!$A$3:$A$500,$C11,'DADOS BRUTOS'!R$3:R$500)))</f>
        <v/>
      </c>
      <c r="CS11" s="125">
        <f>IF(OR(CS$4="",$B11=""),0,SUMIF('DADOS BRUTOS'!$A$3:$A$500,$B11,'DADOS BRUTOS'!S$3:S$500)+IF($C11="",0,SUMIF('DADOS BRUTOS'!$A$3:$A$500,$C11,'DADOS BRUTOS'!S$3:S$500)))</f>
        <v/>
      </c>
      <c r="CT11" s="125">
        <f>IF(OR(CT$4="",$B11=""),0,SUMIF('DADOS BRUTOS'!$A$3:$A$500,$B11,'DADOS BRUTOS'!T$3:T$500)+IF($C11="",0,SUMIF('DADOS BRUTOS'!$A$3:$A$500,$C11,'DADOS BRUTOS'!T$3:T$500)))</f>
        <v/>
      </c>
      <c r="CU11" s="125">
        <f>IF(OR(CU$4="",$B11=""),0,SUMIF('DADOS BRUTOS'!$A$3:$A$500,$B11,'DADOS BRUTOS'!U$3:U$500)+IF($C11="",0,SUMIF('DADOS BRUTOS'!$A$3:$A$500,$C11,'DADOS BRUTOS'!U$3:U$500)))</f>
        <v/>
      </c>
      <c r="CV11" s="125">
        <f>IF(OR(CV$4="",$B11=""),0,SUMIF('DADOS BRUTOS'!$A$3:$A$500,$B11,'DADOS BRUTOS'!V$3:V$500)+IF($C11="",0,SUMIF('DADOS BRUTOS'!$A$3:$A$500,$C11,'DADOS BRUTOS'!V$3:V$500)))</f>
        <v/>
      </c>
      <c r="CW11" s="125">
        <f>IF(OR(CW$4="",$B11=""),0,SUMIF('DADOS BRUTOS'!$A$3:$A$500,$B11,'DADOS BRUTOS'!W$3:W$500)+IF($C11="",0,SUMIF('DADOS BRUTOS'!$A$3:$A$500,$C11,'DADOS BRUTOS'!W$3:W$500)))</f>
        <v/>
      </c>
      <c r="CX11" s="125">
        <f>IF(OR(CX$4="",$B11=""),0,SUMIF('DADOS BRUTOS'!$A$3:$A$500,$B11,'DADOS BRUTOS'!X$3:X$500)+IF($C11="",0,SUMIF('DADOS BRUTOS'!$A$3:$A$500,$C11,'DADOS BRUTOS'!X$3:X$500)))</f>
        <v/>
      </c>
      <c r="CY11" s="125">
        <f>IF(OR(CY$4="",$B11=""),0,SUMIF('DADOS BRUTOS'!$A$3:$A$500,$B11,'DADOS BRUTOS'!Y$3:Y$500)+IF($C11="",0,SUMIF('DADOS BRUTOS'!$A$3:$A$500,$C11,'DADOS BRUTOS'!Y$3:Y$500)))</f>
        <v/>
      </c>
      <c r="CZ11" s="125">
        <f>IF(OR(CZ$4="",$B11=""),0,SUMIF('DADOS BRUTOS'!$A$3:$A$500,$B11,'DADOS BRUTOS'!Z$3:Z$500)+IF($C11="",0,SUMIF('DADOS BRUTOS'!$A$3:$A$500,$C11,'DADOS BRUTOS'!Z$3:Z$500)))</f>
        <v/>
      </c>
      <c r="DA11" s="125">
        <f>IF(OR(DA$4="",$B11=""),0,SUMIF('DADOS BRUTOS'!$A$3:$A$500,$B11,'DADOS BRUTOS'!AA$3:AA$500)+IF($C11="",0,SUMIF('DADOS BRUTOS'!$A$3:$A$500,$C11,'DADOS BRUTOS'!AA$3:AA$500)))</f>
        <v/>
      </c>
      <c r="DB11" s="125">
        <f>IF(OR(DB$4="",$B11=""),0,SUMIF('DADOS BRUTOS'!$A$3:$A$500,$B11,'DADOS BRUTOS'!AB$3:AB$500)+IF($C11="",0,SUMIF('DADOS BRUTOS'!$A$3:$A$500,$C11,'DADOS BRUTOS'!AB$3:AB$500)))</f>
        <v/>
      </c>
      <c r="DC11" s="125">
        <f>IF(OR(DC$4="",$B11=""),0,SUMIF('DADOS BRUTOS'!$A$3:$A$500,$B11,'DADOS BRUTOS'!AC$3:AC$500)+IF($C11="",0,SUMIF('DADOS BRUTOS'!$A$3:$A$500,$C11,'DADOS BRUTOS'!AC$3:AC$500)))</f>
        <v/>
      </c>
      <c r="DD11" s="125">
        <f>IF(OR(DD$4="",$B11=""),0,SUMIF('DADOS BRUTOS'!$A$3:$A$500,$B11,'DADOS BRUTOS'!AD$3:AD$500)+IF($C11="",0,SUMIF('DADOS BRUTOS'!$A$3:$A$500,$C11,'DADOS BRUTOS'!AD$3:AD$500)))</f>
        <v/>
      </c>
      <c r="DE11" s="125">
        <f>IF(OR(DE$4="",$B11=""),0,SUMIF('DADOS BRUTOS'!$A$3:$A$500,$B11,'DADOS BRUTOS'!AE$3:AE$500)+IF($C11="",0,SUMIF('DADOS BRUTOS'!$A$3:$A$500,$C11,'DADOS BRUTOS'!AE$3:AE$500)))</f>
        <v/>
      </c>
      <c r="DF11" s="125">
        <f>IF(OR(DF$4="",$B11=""),0,SUMIF('DADOS BRUTOS'!$A$3:$A$500,$B11,'DADOS BRUTOS'!AF$3:AF$500)+IF($C11="",0,SUMIF('DADOS BRUTOS'!$A$3:$A$500,$C11,'DADOS BRUTOS'!AF$3:AF$500)))</f>
        <v/>
      </c>
      <c r="DG11" s="125">
        <f>IF(OR(DG$4="",$B11=""),0,SUMIF('DADOS BRUTOS'!$A$3:$A$500,$B11,'DADOS BRUTOS'!AG$3:AG$500)+IF($C11="",0,SUMIF('DADOS BRUTOS'!$A$3:$A$500,$C11,'DADOS BRUTOS'!AG$3:AG$500)))</f>
        <v/>
      </c>
      <c r="DH11" s="125">
        <f>IF(OR(DH$4="",$B11=""),0,SUMIF('DADOS BRUTOS'!$A$3:$A$500,$B11,'DADOS BRUTOS'!AH$3:AH$500)+IF($C11="",0,SUMIF('DADOS BRUTOS'!$A$3:$A$500,$C11,'DADOS BRUTOS'!AH$3:AH$500)))</f>
        <v/>
      </c>
      <c r="DI11" s="125">
        <f>IF(OR(DI$4="",$B11=""),0,SUMIF('DADOS BRUTOS'!$A$3:$A$500,$B11,'DADOS BRUTOS'!AI$3:AI$500)+IF($C11="",0,SUMIF('DADOS BRUTOS'!$A$3:$A$500,$C11,'DADOS BRUTOS'!AI$3:AI$500)))</f>
        <v/>
      </c>
      <c r="DJ11" s="125">
        <f>IF(OR(DJ$4="",$B11=""),0,SUMIF('DADOS BRUTOS'!$A$3:$A$500,$B11,'DADOS BRUTOS'!AJ$3:AJ$500)+IF($C11="",0,SUMIF('DADOS BRUTOS'!$A$3:$A$500,$C11,'DADOS BRUTOS'!AJ$3:AJ$500)))</f>
        <v/>
      </c>
      <c r="DK11" s="125">
        <f>IF(OR(DK$4="",$B11=""),0,SUMIF('DADOS BRUTOS'!$A$3:$A$500,$B11,'DADOS BRUTOS'!AK$3:AK$500)+IF($C11="",0,SUMIF('DADOS BRUTOS'!$A$3:$A$500,$C11,'DADOS BRUTOS'!AK$3:AK$500)))</f>
        <v/>
      </c>
      <c r="DL11" s="125">
        <f>IF(OR(DL$4="",$B11=""),0,SUMIF('DADOS BRUTOS'!$A$3:$A$500,$B11,'DADOS BRUTOS'!AL$3:AL$500)+IF($C11="",0,SUMIF('DADOS BRUTOS'!$A$3:$A$500,$C11,'DADOS BRUTOS'!AL$3:AL$500)))</f>
        <v/>
      </c>
      <c r="DM11" s="125">
        <f>IF(OR(DM$4="",$B11=""),0,SUMIF('DADOS BRUTOS'!$A$3:$A$500,$B11,'DADOS BRUTOS'!AM$3:AM$500)+IF($C11="",0,SUMIF('DADOS BRUTOS'!$A$3:$A$500,$C11,'DADOS BRUTOS'!AM$3:AM$500)))</f>
        <v/>
      </c>
      <c r="DN11" s="125">
        <f>IF(OR(DN$4="",$B11=""),0,SUMIF('DADOS BRUTOS'!$A$3:$A$500,$B11,'DADOS BRUTOS'!AN$3:AN$500)+IF($C11="",0,SUMIF('DADOS BRUTOS'!$A$3:$A$500,$C11,'DADOS BRUTOS'!AN$3:AN$500)))</f>
        <v/>
      </c>
      <c r="DO11" s="125">
        <f>IF(OR(DO$4="",$B11=""),0,SUMIF('DADOS BRUTOS'!$A$3:$A$500,$B11,'DADOS BRUTOS'!AO$3:AO$500)+IF($C11="",0,SUMIF('DADOS BRUTOS'!$A$3:$A$500,$C11,'DADOS BRUTOS'!AO$3:AO$500)))</f>
        <v/>
      </c>
      <c r="DP11" s="125">
        <f>IF(OR(DP$4="",$B11=""),0,SUMIF('DADOS BRUTOS'!$A$3:$A$500,$B11,'DADOS BRUTOS'!AP$3:AP$500)+IF($C11="",0,SUMIF('DADOS BRUTOS'!$A$3:$A$500,$C11,'DADOS BRUTOS'!AP$3:AP$500)))</f>
        <v/>
      </c>
      <c r="DQ11" s="125">
        <f>IF(OR(DQ$4="",$B11=""),0,SUMIF('DADOS BRUTOS'!$A$3:$A$500,$B11,'DADOS BRUTOS'!AQ$3:AQ$500)+IF($C11="",0,SUMIF('DADOS BRUTOS'!$A$3:$A$500,$C11,'DADOS BRUTOS'!AQ$3:AQ$500)))</f>
        <v/>
      </c>
      <c r="DR11" s="125">
        <f>IF(OR(DR$4="",$B11=""),0,SUMIF('DADOS BRUTOS'!$A$3:$A$500,$B11,'DADOS BRUTOS'!AR$3:AR$500)+IF($C11="",0,SUMIF('DADOS BRUTOS'!$A$3:$A$500,$C11,'DADOS BRUTOS'!AR$3:AR$500)))</f>
        <v/>
      </c>
      <c r="DS11" s="125">
        <f>IF(OR(DS$4="",$B11=""),0,SUMIF('DADOS BRUTOS'!$A$3:$A$500,$B11,'DADOS BRUTOS'!AS$3:AS$500)+IF($C11="",0,SUMIF('DADOS BRUTOS'!$A$3:$A$500,$C11,'DADOS BRUTOS'!AS$3:AS$500)))</f>
        <v/>
      </c>
      <c r="DT11" s="125">
        <f>IF(OR(DT$4="",$B11=""),0,SUMIF('DADOS BRUTOS'!$A$3:$A$500,$B11,'DADOS BRUTOS'!AT$3:AT$500)+IF($C11="",0,SUMIF('DADOS BRUTOS'!$A$3:$A$500,$C11,'DADOS BRUTOS'!AT$3:AT$500)))</f>
        <v/>
      </c>
      <c r="DU11" s="125">
        <f>IF(OR(DU$4="",$B11=""),0,SUMIF('DADOS BRUTOS'!$A$3:$A$500,$B11,'DADOS BRUTOS'!AU$3:AU$500)+IF($C11="",0,SUMIF('DADOS BRUTOS'!$A$3:$A$500,$C11,'DADOS BRUTOS'!AU$3:AU$500)))</f>
        <v/>
      </c>
      <c r="DV11" s="125">
        <f>IF(OR(DV$4="",$B11=""),0,SUMIF('DADOS BRUTOS'!$A$3:$A$500,$B11,'DADOS BRUTOS'!AV$3:AV$500)+IF($C11="",0,SUMIF('DADOS BRUTOS'!$A$3:$A$500,$C11,'DADOS BRUTOS'!AV$3:AV$500)))</f>
        <v/>
      </c>
      <c r="DW11" s="125">
        <f>IF(OR(DW$4="",$B11=""),0,SUMIF('DADOS BRUTOS'!$A$3:$A$500,$B11,'DADOS BRUTOS'!AW$3:AW$500)+IF($C11="",0,SUMIF('DADOS BRUTOS'!$A$3:$A$500,$C11,'DADOS BRUTOS'!AW$3:AW$500)))</f>
        <v/>
      </c>
      <c r="DX11" s="125">
        <f>IF(OR(DX$4="",$B11=""),0,SUMIF('DADOS BRUTOS'!$A$3:$A$500,$B11,'DADOS BRUTOS'!AX$3:AX$500)+IF($C11="",0,SUMIF('DADOS BRUTOS'!$A$3:$A$500,$C11,'DADOS BRUTOS'!AX$3:AX$500)))</f>
        <v/>
      </c>
      <c r="DY11" s="125">
        <f>IF(OR(DY$4="",$B11=""),0,SUMIF('DADOS BRUTOS'!$A$3:$A$500,$B11,'DADOS BRUTOS'!AY$3:AY$500)+IF($C11="",0,SUMIF('DADOS BRUTOS'!$A$3:$A$500,$C11,'DADOS BRUTOS'!AY$3:AY$500)))</f>
        <v/>
      </c>
      <c r="DZ11" s="125">
        <f>IF(OR(DZ$4="",$B11=""),0,SUMIF('DADOS BRUTOS'!$A$3:$A$500,$B11,'DADOS BRUTOS'!AZ$3:AZ$500)+IF($C11="",0,SUMIF('DADOS BRUTOS'!$A$3:$A$500,$C11,'DADOS BRUTOS'!AZ$3:AZ$500)))</f>
        <v/>
      </c>
      <c r="EA11" s="125">
        <f>IF(OR(EA$4="",$B11=""),0,SUMIF('DADOS BRUTOS'!$A$3:$A$500,$B11,'DADOS BRUTOS'!BA$3:BA$500)+IF($C11="",0,SUMIF('DADOS BRUTOS'!$A$3:$A$500,$C11,'DADOS BRUTOS'!BA$3:BA$500)))</f>
        <v/>
      </c>
      <c r="EB11" s="125">
        <f>IF(OR(EB$4="",$B11=""),0,SUMIF('DADOS BRUTOS'!$A$3:$A$500,$B11,'DADOS BRUTOS'!BB$3:BB$500)+IF($C11="",0,SUMIF('DADOS BRUTOS'!$A$3:$A$500,$C11,'DADOS BRUTOS'!BB$3:BB$500)))</f>
        <v/>
      </c>
      <c r="EC11" s="125">
        <f>IF(OR(EC$4="",$B11=""),0,SUMIF('DADOS BRUTOS'!$A$3:$A$500,$B11,'DADOS BRUTOS'!BC$3:BC$500)+IF($C11="",0,SUMIF('DADOS BRUTOS'!$A$3:$A$500,$C11,'DADOS BRUTOS'!BC$3:BC$500)))</f>
        <v/>
      </c>
      <c r="ED11" s="125">
        <f>IF(OR(ED$4="",$B11=""),0,SUMIF('DADOS BRUTOS'!$A$3:$A$500,$B11,'DADOS BRUTOS'!BD$3:BD$500)+IF($C11="",0,SUMIF('DADOS BRUTOS'!$A$3:$A$500,$C11,'DADOS BRUTOS'!BD$3:BD$500)))</f>
        <v/>
      </c>
      <c r="EE11" s="125">
        <f>IF(OR(EE$4="",$B11=""),0,SUMIF('DADOS BRUTOS'!$A$3:$A$500,$B11,'DADOS BRUTOS'!BE$3:BE$500)+IF($C11="",0,SUMIF('DADOS BRUTOS'!$A$3:$A$500,$C11,'DADOS BRUTOS'!BE$3:BE$500)))</f>
        <v/>
      </c>
      <c r="EF11" s="125">
        <f>IF(OR(EF$4="",$B11=""),0,SUMIF('DADOS BRUTOS'!$A$3:$A$500,$B11,'DADOS BRUTOS'!BF$3:BF$500)+IF($C11="",0,SUMIF('DADOS BRUTOS'!$A$3:$A$500,$C11,'DADOS BRUTOS'!BF$3:BF$500)))</f>
        <v/>
      </c>
      <c r="EG11" s="125">
        <f>IF(OR(EG$4="",$B11=""),0,SUMIF('DADOS BRUTOS'!$A$3:$A$500,$B11,'DADOS BRUTOS'!BG$3:BG$500)+IF($C11="",0,SUMIF('DADOS BRUTOS'!$A$3:$A$500,$C11,'DADOS BRUTOS'!BG$3:BG$500)))</f>
        <v/>
      </c>
      <c r="EH11" s="125">
        <f>IF(OR(EH$4="",$B11=""),0,SUMIF('DADOS BRUTOS'!$A$3:$A$500,$B11,'DADOS BRUTOS'!BH$3:BH$500)+IF($C11="",0,SUMIF('DADOS BRUTOS'!$A$3:$A$500,$C11,'DADOS BRUTOS'!BH$3:BH$500)))</f>
        <v/>
      </c>
      <c r="EI11" s="125">
        <f>IF(OR(EI$4="",$B11=""),0,SUMIF('DADOS BRUTOS'!$A$3:$A$500,$B11,'DADOS BRUTOS'!BI$3:BI$500)+IF($C11="",0,SUMIF('DADOS BRUTOS'!$A$3:$A$500,$C11,'DADOS BRUTOS'!BI$3:BI$500)))</f>
        <v/>
      </c>
      <c r="EJ11" s="125">
        <f>IF(OR(EJ$4="",$B11=""),0,SUMIF('DADOS BRUTOS'!$A$3:$A$500,$B11,'DADOS BRUTOS'!BJ$3:BJ$500)+IF($C11="",0,SUMIF('DADOS BRUTOS'!$A$3:$A$500,$C11,'DADOS BRUTOS'!BJ$3:BJ$500)))</f>
        <v/>
      </c>
      <c r="EK11" s="125">
        <f>IF(OR(EK$4="",$B11=""),0,SUMIF('DADOS BRUTOS'!$A$3:$A$500,$B11,'DADOS BRUTOS'!BK$3:BK$500)+IF($C11="",0,SUMIF('DADOS BRUTOS'!$A$3:$A$500,$C11,'DADOS BRUTOS'!BK$3:BK$500)))</f>
        <v/>
      </c>
      <c r="EL11" s="125">
        <f>IF(OR(EL$4="",$B11=""),0,SUMIF('DADOS BRUTOS'!$A$3:$A$500,$B11,'DADOS BRUTOS'!BL$3:BL$500)+IF($C11="",0,SUMIF('DADOS BRUTOS'!$A$3:$A$500,$C11,'DADOS BRUTOS'!BL$3:BL$500)))</f>
        <v/>
      </c>
      <c r="EM11" s="125">
        <f>IF(OR(EM$4="",$B11=""),0,SUMIF('DADOS BRUTOS'!$A$3:$A$500,$B11,'DADOS BRUTOS'!BM$3:BM$500)+IF($C11="",0,SUMIF('DADOS BRUTOS'!$A$3:$A$500,$C11,'DADOS BRUTOS'!BM$3:BM$500)))</f>
        <v/>
      </c>
      <c r="EN11" s="125">
        <f>IF(OR(EN$4="",$B11=""),0,SUMIF('DADOS BRUTOS'!$A$3:$A$500,$B11,'DADOS BRUTOS'!BN$3:BN$500)+IF($C11="",0,SUMIF('DADOS BRUTOS'!$A$3:$A$500,$C11,'DADOS BRUTOS'!BN$3:BN$500)))</f>
        <v/>
      </c>
      <c r="EO11" s="125">
        <f>IF(OR(EO$4="",$B11=""),0,SUMIF('DADOS BRUTOS'!$A$3:$A$500,$B11,'DADOS BRUTOS'!BO$3:BO$500)+IF($C11="",0,SUMIF('DADOS BRUTOS'!$A$3:$A$500,$C11,'DADOS BRUTOS'!BO$3:BO$500)))</f>
        <v/>
      </c>
      <c r="EP11" s="125">
        <f>IF(OR(EP$4="",$B11=""),0,SUMIF('DADOS BRUTOS'!$A$3:$A$500,$B11,'DADOS BRUTOS'!BP$3:BP$500)+IF($C11="",0,SUMIF('DADOS BRUTOS'!$A$3:$A$500,$C11,'DADOS BRUTOS'!BP$3:BP$500)))</f>
        <v/>
      </c>
      <c r="EQ11" s="125">
        <f>IF(OR(EQ$4="",$B11=""),0,SUMIF('DADOS BRUTOS'!$A$3:$A$500,$B11,'DADOS BRUTOS'!BQ$3:BQ$500)+IF($C11="",0,SUMIF('DADOS BRUTOS'!$A$3:$A$500,$C11,'DADOS BRUTOS'!BQ$3:BQ$500)))</f>
        <v/>
      </c>
      <c r="ER11" s="125">
        <f>IF(OR(ER$4="",$B11=""),0,SUMIF('DADOS BRUTOS'!$A$3:$A$500,$B11,'DADOS BRUTOS'!BR$3:BR$500)+IF($C11="",0,SUMIF('DADOS BRUTOS'!$A$3:$A$500,$C11,'DADOS BRUTOS'!BR$3:BR$500)))</f>
        <v/>
      </c>
      <c r="ES11" s="125">
        <f>IF(OR(ES$4="",$B11=""),0,SUMIF('DADOS BRUTOS'!$A$3:$A$500,$B11,'DADOS BRUTOS'!BS$3:BS$500)+IF($C11="",0,SUMIF('DADOS BRUTOS'!$A$3:$A$500,$C11,'DADOS BRUTOS'!BS$3:BS$500)))</f>
        <v/>
      </c>
      <c r="ET11" s="125">
        <f>IF(OR(ET$4="",$B11=""),0,SUMIF('DADOS BRUTOS'!$A$3:$A$500,$B11,'DADOS BRUTOS'!BT$3:BT$500)+IF($C11="",0,SUMIF('DADOS BRUTOS'!$A$3:$A$500,$C11,'DADOS BRUTOS'!BT$3:BT$500)))</f>
        <v/>
      </c>
      <c r="EU11" s="125">
        <f>IF(OR(EU$4="",$B11=""),0,SUMIF('DADOS BRUTOS'!$A$3:$A$500,$B11,'DADOS BRUTOS'!BU$3:BU$500)+IF($C11="",0,SUMIF('DADOS BRUTOS'!$A$3:$A$500,$C11,'DADOS BRUTOS'!BU$3:BU$500)))</f>
        <v/>
      </c>
      <c r="EV11" s="125">
        <f>IF(OR(EV$4="",$B11=""),0,SUMIF('DADOS BRUTOS'!$A$3:$A$500,$B11,'DADOS BRUTOS'!BV$3:BV$500)+IF($C11="",0,SUMIF('DADOS BRUTOS'!$A$3:$A$500,$C11,'DADOS BRUTOS'!BV$3:BV$500)))</f>
        <v/>
      </c>
      <c r="EW11" s="125">
        <f>IF(OR(EW$4="",$B11=""),0,SUMIF('DADOS BRUTOS'!$A$3:$A$500,$B11,'DADOS BRUTOS'!BW$3:BW$500)+IF($C11="",0,SUMIF('DADOS BRUTOS'!$A$3:$A$500,$C11,'DADOS BRUTOS'!BW$3:BW$500)))</f>
        <v/>
      </c>
      <c r="EX11" s="125">
        <f>IF(OR(EX$4="",$B11=""),0,SUMIF('DADOS BRUTOS'!$A$3:$A$500,$B11,'DADOS BRUTOS'!BX$3:BX$500)+IF($C11="",0,SUMIF('DADOS BRUTOS'!$A$3:$A$500,$C11,'DADOS BRUTOS'!BX$3:BX$500)))</f>
        <v/>
      </c>
      <c r="EY11" s="125">
        <f>IF(OR(EY$4="",$B11=""),0,SUMIF('DADOS BRUTOS'!$A$3:$A$500,$B11,'DADOS BRUTOS'!BY$3:BY$500)+IF($C11="",0,SUMIF('DADOS BRUTOS'!$A$3:$A$500,$C11,'DADOS BRUTOS'!BY$3:BY$500)))</f>
        <v/>
      </c>
      <c r="EZ11" s="125">
        <f>IF(OR(EZ$4="",$B11=""),0,SUMIF('DADOS BRUTOS'!$A$3:$A$500,$B11,'DADOS BRUTOS'!BZ$3:BZ$500)+IF($C11="",0,SUMIF('DADOS BRUTOS'!$A$3:$A$500,$C11,'DADOS BRUTOS'!BZ$3:BZ$500)))</f>
        <v/>
      </c>
      <c r="FA11" s="125">
        <f>IF(OR(FA$4="",$B11=""),0,SUMIF('DADOS BRUTOS'!$A$3:$A$500,$B11,'DADOS BRUTOS'!CA$3:CA$500)+IF($C11="",0,SUMIF('DADOS BRUTOS'!$A$3:$A$500,$C11,'DADOS BRUTOS'!CA$3:CA$500)))</f>
        <v/>
      </c>
      <c r="FB11" s="125">
        <f>IF(OR(FB$4="",$B11=""),0,SUMIF('DADOS BRUTOS'!$A$3:$A$500,$B11,'DADOS BRUTOS'!CB$3:CB$500)+IF($C11="",0,SUMIF('DADOS BRUTOS'!$A$3:$A$500,$C11,'DADOS BRUTOS'!CB$3:CB$500)))</f>
        <v/>
      </c>
      <c r="FC11" s="125">
        <f>IF(OR(FC$4="",$B11=""),0,SUMIF('DADOS BRUTOS'!$A$3:$A$500,$B11,'DADOS BRUTOS'!CC$3:CC$500)+IF($C11="",0,SUMIF('DADOS BRUTOS'!$A$3:$A$500,$C11,'DADOS BRUTOS'!CC$3:CC$500)))</f>
        <v/>
      </c>
      <c r="FD11" s="125">
        <f>IF(OR(FD$4="",$B11=""),0,SUMIF('DADOS BRUTOS'!$A$3:$A$500,$B11,'DADOS BRUTOS'!CD$3:CD$500)+IF($C11="",0,SUMIF('DADOS BRUTOS'!$A$3:$A$500,$C11,'DADOS BRUTOS'!CD$3:CD$500)))</f>
        <v/>
      </c>
      <c r="FE11" s="125">
        <f>IF(OR(FE$4="",$B11=""),0,SUMIF('DADOS BRUTOS'!$A$3:$A$500,$B11,'DADOS BRUTOS'!CE$3:CE$500)+IF($C11="",0,SUMIF('DADOS BRUTOS'!$A$3:$A$500,$C11,'DADOS BRUTOS'!CE$3:CE$500)))</f>
        <v/>
      </c>
      <c r="FF11" s="125">
        <f>IF(OR(FF$4="",$B11=""),0,SUMIF('DADOS BRUTOS'!$A$3:$A$500,$B11,'DADOS BRUTOS'!CF$3:CF$500)+IF($C11="",0,SUMIF('DADOS BRUTOS'!$A$3:$A$500,$C11,'DADOS BRUTOS'!CF$3:CF$500)))</f>
        <v/>
      </c>
      <c r="FG11" s="125">
        <f>IF(OR(FG$4="",$B11=""),0,SUMIF('DADOS BRUTOS'!$A$3:$A$500,$B11,'DADOS BRUTOS'!CG$3:CG$500)+IF($C11="",0,SUMIF('DADOS BRUTOS'!$A$3:$A$500,$C11,'DADOS BRUTOS'!CG$3:CG$500)))</f>
        <v/>
      </c>
      <c r="FH11" s="125">
        <f>IF(OR(FH$4="",$B11=""),0,SUMIF('DADOS BRUTOS'!$A$3:$A$500,$B11,'DADOS BRUTOS'!CH$3:CH$500)+IF($C11="",0,SUMIF('DADOS BRUTOS'!$A$3:$A$500,$C11,'DADOS BRUTOS'!CH$3:CH$500)))</f>
        <v/>
      </c>
      <c r="FI11" s="125">
        <f>IF(OR(FI$4="",$B11=""),0,SUMIF('DADOS BRUTOS'!$A$3:$A$500,$B11,'DADOS BRUTOS'!CI$3:CI$500)+IF($C11="",0,SUMIF('DADOS BRUTOS'!$A$3:$A$500,$C11,'DADOS BRUTOS'!CI$3:CI$500)))</f>
        <v/>
      </c>
      <c r="FJ11" s="125">
        <f>IF(OR(FJ$4="",$B11=""),0,SUMIF('DADOS BRUTOS'!$A$3:$A$500,$B11,'DADOS BRUTOS'!CJ$3:CJ$500)+IF($C11="",0,SUMIF('DADOS BRUTOS'!$A$3:$A$500,$C11,'DADOS BRUTOS'!CJ$3:CJ$500)))</f>
        <v/>
      </c>
      <c r="FK11" s="125">
        <f>IF(OR(FK$4="",$B11=""),0,SUMIF('DADOS BRUTOS'!$A$3:$A$500,$B11,'DADOS BRUTOS'!CK$3:CK$500)+IF($C11="",0,SUMIF('DADOS BRUTOS'!$A$3:$A$500,$C11,'DADOS BRUTOS'!CK$3:CK$500)))</f>
        <v/>
      </c>
      <c r="FL11" s="125">
        <f>IF(OR(FL$4="",$B11=""),0,SUMIF('DADOS BRUTOS'!$A$3:$A$500,$B11,'DADOS BRUTOS'!CL$3:CL$500)+IF($C11="",0,SUMIF('DADOS BRUTOS'!$A$3:$A$500,$C11,'DADOS BRUTOS'!CL$3:CL$500)))</f>
        <v/>
      </c>
      <c r="FM11" s="125">
        <f>IF(OR(FM$4="",$B11=""),0,SUMIF('DADOS BRUTOS'!$A$3:$A$500,$B11,'DADOS BRUTOS'!CM$3:CM$500)+IF($C11="",0,SUMIF('DADOS BRUTOS'!$A$3:$A$500,$C11,'DADOS BRUTOS'!CM$3:CM$500)))</f>
        <v/>
      </c>
      <c r="FN11" s="125">
        <f>IF(OR(FN$4="",$B11=""),0,SUMIF('DADOS BRUTOS'!$A$3:$A$500,$B11,'DADOS BRUTOS'!CN$3:CN$500)+IF($C11="",0,SUMIF('DADOS BRUTOS'!$A$3:$A$500,$C11,'DADOS BRUTOS'!CN$3:CN$500)))</f>
        <v/>
      </c>
      <c r="FO11" s="125">
        <f>IF(OR(FO$4="",$B11=""),0,SUMIF('DADOS BRUTOS'!$A$3:$A$500,$B11,'DADOS BRUTOS'!CO$3:CO$500)+IF($C11="",0,SUMIF('DADOS BRUTOS'!$A$3:$A$500,$C11,'DADOS BRUTOS'!CO$3:CO$500)))</f>
        <v/>
      </c>
      <c r="FP11" s="125">
        <f>IF(OR(FP$4="",$B11=""),0,SUMIF('DADOS BRUTOS'!$A$3:$A$500,$B11,'DADOS BRUTOS'!CP$3:CP$500)+IF($C11="",0,SUMIF('DADOS BRUTOS'!$A$3:$A$500,$C11,'DADOS BRUTOS'!CP$3:CP$500)))</f>
        <v/>
      </c>
      <c r="FQ11" s="125">
        <f>IF(OR(FQ$4="",$B11=""),0,SUMIF('DADOS BRUTOS'!$A$3:$A$500,$B11,'DADOS BRUTOS'!CQ$3:CQ$500)+IF($C11="",0,SUMIF('DADOS BRUTOS'!$A$3:$A$500,$C11,'DADOS BRUTOS'!CQ$3:CQ$500)))</f>
        <v/>
      </c>
      <c r="FR11" s="125">
        <f>IF(OR(FR$4="",$B11=""),0,SUMIF('DADOS BRUTOS'!$A$3:$A$500,$B11,'DADOS BRUTOS'!CR$3:CR$500)+IF($C11="",0,SUMIF('DADOS BRUTOS'!$A$3:$A$500,$C11,'DADOS BRUTOS'!CR$3:CR$500)))</f>
        <v/>
      </c>
      <c r="FS11" s="125">
        <f>IF(OR(FS$4="",$B11=""),0,SUMIF('DADOS BRUTOS'!$A$3:$A$500,$B11,'DADOS BRUTOS'!CS$3:CS$500)+IF($C11="",0,SUMIF('DADOS BRUTOS'!$A$3:$A$500,$C11,'DADOS BRUTOS'!CS$3:CS$500)))</f>
        <v/>
      </c>
      <c r="FT11" s="125">
        <f>IF(OR(FT$4="",$B11=""),0,SUMIF('DADOS BRUTOS'!$A$3:$A$500,$B11,'DADOS BRUTOS'!CT$3:CT$500)+IF($C11="",0,SUMIF('DADOS BRUTOS'!$A$3:$A$500,$C11,'DADOS BRUTOS'!CT$3:CT$500)))</f>
        <v/>
      </c>
      <c r="FU11" s="125">
        <f>IF(OR(FU$4="",$B11=""),0,SUMIF('DADOS BRUTOS'!$A$3:$A$500,$B11,'DADOS BRUTOS'!CU$3:CU$500)+IF($C11="",0,SUMIF('DADOS BRUTOS'!$A$3:$A$500,$C11,'DADOS BRUTOS'!CU$3:CU$500)))</f>
        <v/>
      </c>
      <c r="FV11" s="125">
        <f>IF(OR(FV$4="",$B11=""),0,SUMIF('DADOS BRUTOS'!$A$3:$A$500,$B11,'DADOS BRUTOS'!CV$3:CV$500)+IF($C11="",0,SUMIF('DADOS BRUTOS'!$A$3:$A$500,$C11,'DADOS BRUTOS'!CV$3:CV$500)))</f>
        <v/>
      </c>
      <c r="FW11" s="125">
        <f>IF(OR(FW$4="",$B11=""),0,SUMIF('DADOS BRUTOS'!$A$3:$A$500,$B11,'DADOS BRUTOS'!CW$3:CW$500)+IF($C11="",0,SUMIF('DADOS BRUTOS'!$A$3:$A$500,$C11,'DADOS BRUTOS'!CW$3:CW$500)))</f>
        <v/>
      </c>
      <c r="FX11" s="125">
        <f>IF(OR(FX$4="",$B11=""),0,SUMIF('DADOS BRUTOS'!$A$3:$A$500,$B11,'DADOS BRUTOS'!CX$3:CX$500)+IF($C11="",0,SUMIF('DADOS BRUTOS'!$A$3:$A$500,$C11,'DADOS BRUTOS'!CX$3:CX$500)))</f>
        <v/>
      </c>
      <c r="FY11" s="125">
        <f>IF(OR(FY$4="",$B11=""),0,SUMIF('DADOS BRUTOS'!$A$3:$A$500,$B11,'DADOS BRUTOS'!CY$3:CY$500)+IF($C11="",0,SUMIF('DADOS BRUTOS'!$A$3:$A$500,$C11,'DADOS BRUTOS'!CY$3:CY$500)))</f>
        <v/>
      </c>
      <c r="FZ11" s="125">
        <f>IF(OR(FZ$4="",$B11=""),0,SUMIF('DADOS BRUTOS'!$A$3:$A$500,$B11,'DADOS BRUTOS'!CZ$3:CZ$500)+IF($C11="",0,SUMIF('DADOS BRUTOS'!$A$3:$A$500,$C11,'DADOS BRUTOS'!CZ$3:CZ$500)))</f>
        <v/>
      </c>
      <c r="GA11" s="125">
        <f>IF(OR(GA$4="",$B11=""),0,SUMIF('DADOS BRUTOS'!$A$3:$A$500,$B11,'DADOS BRUTOS'!DA$3:DA$500)+IF($C11="",0,SUMIF('DADOS BRUTOS'!$A$3:$A$500,$C11,'DADOS BRUTOS'!DA$3:DA$500)))</f>
        <v/>
      </c>
      <c r="GB11" s="125">
        <f>IF(OR(GB$4="",$B11=""),0,SUMIF('DADOS BRUTOS'!$A$3:$A$500,$B11,'DADOS BRUTOS'!DB$3:DB$500)+IF($C11="",0,SUMIF('DADOS BRUTOS'!$A$3:$A$500,$C11,'DADOS BRUTOS'!DB$3:DB$500)))</f>
        <v/>
      </c>
      <c r="GC11" s="125">
        <f>IF(OR(GC$4="",$B11=""),0,SUMIF('DADOS BRUTOS'!$A$3:$A$500,$B11,'DADOS BRUTOS'!DC$3:DC$500)+IF($C11="",0,SUMIF('DADOS BRUTOS'!$A$3:$A$500,$C11,'DADOS BRUTOS'!DC$3:DC$500)))</f>
        <v/>
      </c>
      <c r="GD11" s="125">
        <f>IF(OR(GD$4="",$B11=""),0,SUMIF('DADOS BRUTOS'!$A$3:$A$500,$B11,'DADOS BRUTOS'!DD$3:DD$500)+IF($C11="",0,SUMIF('DADOS BRUTOS'!$A$3:$A$500,$C11,'DADOS BRUTOS'!DD$3:DD$500)))</f>
        <v/>
      </c>
      <c r="GE11" s="125">
        <f>IF(OR(GE$4="",$B11=""),0,SUMIF('DADOS BRUTOS'!$A$3:$A$500,$B11,'DADOS BRUTOS'!DE$3:DE$500)+IF($C11="",0,SUMIF('DADOS BRUTOS'!$A$3:$A$500,$C11,'DADOS BRUTOS'!DE$3:DE$500)))</f>
        <v/>
      </c>
      <c r="GF11" s="125">
        <f>IF(OR(GF$4="",$B11=""),0,SUMIF('DADOS BRUTOS'!$A$3:$A$500,$B11,'DADOS BRUTOS'!DF$3:DF$500)+IF($C11="",0,SUMIF('DADOS BRUTOS'!$A$3:$A$500,$C11,'DADOS BRUTOS'!DF$3:DF$500)))</f>
        <v/>
      </c>
      <c r="GG11" s="125">
        <f>IF(OR(GG$4="",$B11=""),0,SUMIF('DADOS BRUTOS'!$A$3:$A$500,$B11,'DADOS BRUTOS'!DG$3:DG$500)+IF($C11="",0,SUMIF('DADOS BRUTOS'!$A$3:$A$500,$C11,'DADOS BRUTOS'!DG$3:DG$500)))</f>
        <v/>
      </c>
      <c r="GH11" s="125">
        <f>IF(OR(GH$4="",$B11=""),0,SUMIF('DADOS BRUTOS'!$A$3:$A$500,$B11,'DADOS BRUTOS'!DH$3:DH$500)+IF($C11="",0,SUMIF('DADOS BRUTOS'!$A$3:$A$500,$C11,'DADOS BRUTOS'!DH$3:DH$500)))</f>
        <v/>
      </c>
      <c r="GI11" s="125">
        <f>IF(OR(GI$4="",$B11=""),0,SUMIF('DADOS BRUTOS'!$A$3:$A$500,$B11,'DADOS BRUTOS'!DI$3:DI$500)+IF($C11="",0,SUMIF('DADOS BRUTOS'!$A$3:$A$500,$C11,'DADOS BRUTOS'!DI$3:DI$500)))</f>
        <v/>
      </c>
      <c r="GJ11" s="125">
        <f>IF(OR(GJ$4="",$B11=""),0,SUMIF('DADOS BRUTOS'!$A$3:$A$500,$B11,'DADOS BRUTOS'!DJ$3:DJ$500)+IF($C11="",0,SUMIF('DADOS BRUTOS'!$A$3:$A$500,$C11,'DADOS BRUTOS'!DJ$3:DJ$500)))</f>
        <v/>
      </c>
      <c r="GK11" s="125">
        <f>IF(OR(GK$4="",$B11=""),0,SUMIF('DADOS BRUTOS'!$A$3:$A$500,$B11,'DADOS BRUTOS'!DK$3:DK$500)+IF($C11="",0,SUMIF('DADOS BRUTOS'!$A$3:$A$500,$C11,'DADOS BRUTOS'!DK$3:DK$500)))</f>
        <v/>
      </c>
      <c r="GL11" s="125">
        <f>IF(OR(GL$4="",$B11=""),0,SUMIF('DADOS BRUTOS'!$A$3:$A$500,$B11,'DADOS BRUTOS'!DL$3:DL$500)+IF($C11="",0,SUMIF('DADOS BRUTOS'!$A$3:$A$500,$C11,'DADOS BRUTOS'!DL$3:DL$500)))</f>
        <v/>
      </c>
      <c r="GM11" s="125">
        <f>IF(OR(GM$4="",$B11=""),0,SUMIF('DADOS BRUTOS'!$A$3:$A$500,$B11,'DADOS BRUTOS'!DM$3:DM$500)+IF($C11="",0,SUMIF('DADOS BRUTOS'!$A$3:$A$500,$C11,'DADOS BRUTOS'!DM$3:DM$500)))</f>
        <v/>
      </c>
      <c r="GN11" s="125">
        <f>IF(OR(GN$4="",$B11=""),0,SUMIF('DADOS BRUTOS'!$A$3:$A$500,$B11,'DADOS BRUTOS'!DN$3:DN$500)+IF($C11="",0,SUMIF('DADOS BRUTOS'!$A$3:$A$500,$C11,'DADOS BRUTOS'!DN$3:DN$500)))</f>
        <v/>
      </c>
      <c r="GO11" s="125">
        <f>IF(OR(GO$4="",$B11=""),0,SUMIF('DADOS BRUTOS'!$A$3:$A$500,$B11,'DADOS BRUTOS'!DO$3:DO$500)+IF($C11="",0,SUMIF('DADOS BRUTOS'!$A$3:$A$500,$C11,'DADOS BRUTOS'!DO$3:DO$500)))</f>
        <v/>
      </c>
      <c r="GP11" s="125">
        <f>IF(OR(GP$4="",$B11=""),0,SUMIF('DADOS BRUTOS'!$A$3:$A$500,$B11,'DADOS BRUTOS'!DP$3:DP$500)+IF($C11="",0,SUMIF('DADOS BRUTOS'!$A$3:$A$500,$C11,'DADOS BRUTOS'!DP$3:DP$500)))</f>
        <v/>
      </c>
      <c r="GQ11" s="125">
        <f>IF(OR(GQ$4="",$B11=""),0,SUMIF('DADOS BRUTOS'!$A$3:$A$500,$B11,'DADOS BRUTOS'!DQ$3:DQ$500)+IF($C11="",0,SUMIF('DADOS BRUTOS'!$A$3:$A$500,$C11,'DADOS BRUTOS'!DQ$3:DQ$500)))</f>
        <v/>
      </c>
      <c r="GR11" s="125">
        <f>IF(OR(GR$4="",$B11=""),0,SUMIF('DADOS BRUTOS'!$A$3:$A$500,$B11,'DADOS BRUTOS'!DR$3:DR$500)+IF($C11="",0,SUMIF('DADOS BRUTOS'!$A$3:$A$500,$C11,'DADOS BRUTOS'!DR$3:DR$500)))</f>
        <v/>
      </c>
      <c r="GS11" s="125">
        <f>IF(OR(GS$4="",$B11=""),0,SUMIF('DADOS BRUTOS'!$A$3:$A$500,$B11,'DADOS BRUTOS'!DS$3:DS$500)+IF($C11="",0,SUMIF('DADOS BRUTOS'!$A$3:$A$500,$C11,'DADOS BRUTOS'!DS$3:DS$500)))</f>
        <v/>
      </c>
      <c r="GT11" s="125">
        <f>IF(OR(GT$4="",$B11=""),0,SUMIF('DADOS BRUTOS'!$A$3:$A$500,$B11,'DADOS BRUTOS'!DT$3:DT$500)+IF($C11="",0,SUMIF('DADOS BRUTOS'!$A$3:$A$500,$C11,'DADOS BRUTOS'!DT$3:DT$500)))</f>
        <v/>
      </c>
      <c r="GU11" s="125">
        <f>IF(OR(GU$4="",$B11=""),0,SUMIF('DADOS BRUTOS'!$A$3:$A$500,$B11,'DADOS BRUTOS'!DU$3:DU$500)+IF($C11="",0,SUMIF('DADOS BRUTOS'!$A$3:$A$500,$C11,'DADOS BRUTOS'!DU$3:DU$500)))</f>
        <v/>
      </c>
      <c r="GV11" s="125">
        <f>IF(OR(GV$4="",$B11=""),0,SUMIF('DADOS BRUTOS'!$A$3:$A$500,$B11,'DADOS BRUTOS'!DV$3:DV$500)+IF($C11="",0,SUMIF('DADOS BRUTOS'!$A$3:$A$500,$C11,'DADOS BRUTOS'!DV$3:DV$500)))</f>
        <v/>
      </c>
      <c r="GW11" s="125">
        <f>IF(OR(GW$4="",$B11=""),0,SUMIF('DADOS BRUTOS'!$A$3:$A$500,$B11,'DADOS BRUTOS'!DW$3:DW$500)+IF($C11="",0,SUMIF('DADOS BRUTOS'!$A$3:$A$500,$C11,'DADOS BRUTOS'!DW$3:DW$500)))</f>
        <v/>
      </c>
      <c r="GX11" s="125">
        <f>IF(OR(GX$4="",$B11=""),0,SUMIF('DADOS BRUTOS'!$A$3:$A$500,$B11,'DADOS BRUTOS'!DX$3:DX$500)+IF($C11="",0,SUMIF('DADOS BRUTOS'!$A$3:$A$500,$C11,'DADOS BRUTOS'!DX$3:DX$500)))</f>
        <v/>
      </c>
      <c r="GY11" s="125">
        <f>IF(OR(GY$4="",$B11=""),0,SUMIF('DADOS BRUTOS'!$A$3:$A$500,$B11,'DADOS BRUTOS'!DY$3:DY$500)+IF($C11="",0,SUMIF('DADOS BRUTOS'!$A$3:$A$500,$C11,'DADOS BRUTOS'!DY$3:DY$500)))</f>
        <v/>
      </c>
      <c r="GZ11" s="125">
        <f>IF(OR(GZ$4="",$B11=""),0,SUMIF('DADOS BRUTOS'!$A$3:$A$500,$B11,'DADOS BRUTOS'!DZ$3:DZ$500)+IF($C11="",0,SUMIF('DADOS BRUTOS'!$A$3:$A$500,$C11,'DADOS BRUTOS'!DZ$3:DZ$500)))</f>
        <v/>
      </c>
      <c r="HA11" s="125">
        <f>IF(OR(HA$4="",$B11=""),0,SUMIF('DADOS BRUTOS'!$A$3:$A$500,$B11,'DADOS BRUTOS'!EA$3:EA$500)+IF($C11="",0,SUMIF('DADOS BRUTOS'!$A$3:$A$500,$C11,'DADOS BRUTOS'!EA$3:EA$500)))</f>
        <v/>
      </c>
      <c r="HB11" s="125">
        <f>IF(OR(HB$4="",$B11=""),0,SUMIF('DADOS BRUTOS'!$A$3:$A$500,$B11,'DADOS BRUTOS'!EB$3:EB$500)+IF($C11="",0,SUMIF('DADOS BRUTOS'!$A$3:$A$500,$C11,'DADOS BRUTOS'!EB$3:EB$500)))</f>
        <v/>
      </c>
      <c r="HC11" s="125">
        <f>IF(OR(HC$4="",$B11=""),0,SUMIF('DADOS BRUTOS'!$A$3:$A$500,$B11,'DADOS BRUTOS'!EC$3:EC$500)+IF($C11="",0,SUMIF('DADOS BRUTOS'!$A$3:$A$500,$C11,'DADOS BRUTOS'!EC$3:EC$500)))</f>
        <v/>
      </c>
      <c r="HD11" s="125">
        <f>IF(OR(HD$4="",$B11=""),0,SUMIF('DADOS BRUTOS'!$A$3:$A$500,$B11,'DADOS BRUTOS'!ED$3:ED$500)+IF($C11="",0,SUMIF('DADOS BRUTOS'!$A$3:$A$500,$C11,'DADOS BRUTOS'!ED$3:ED$500)))</f>
        <v/>
      </c>
      <c r="HE11" s="125">
        <f>IF(OR(HE$4="",$B11=""),0,SUMIF('DADOS BRUTOS'!$A$3:$A$500,$B11,'DADOS BRUTOS'!EE$3:EE$500)+IF($C11="",0,SUMIF('DADOS BRUTOS'!$A$3:$A$500,$C11,'DADOS BRUTOS'!EE$3:EE$500)))</f>
        <v/>
      </c>
      <c r="HF11" s="125">
        <f>IF(OR(HF$4="",$B11=""),0,SUMIF('DADOS BRUTOS'!$A$3:$A$500,$B11,'DADOS BRUTOS'!EF$3:EF$500)+IF($C11="",0,SUMIF('DADOS BRUTOS'!$A$3:$A$500,$C11,'DADOS BRUTOS'!EF$3:EF$500)))</f>
        <v/>
      </c>
      <c r="HG11" s="125">
        <f>IF(OR(HG$4="",$B11=""),0,SUMIF('DADOS BRUTOS'!$A$3:$A$500,$B11,'DADOS BRUTOS'!EG$3:EG$500)+IF($C11="",0,SUMIF('DADOS BRUTOS'!$A$3:$A$500,$C11,'DADOS BRUTOS'!EG$3:EG$500)))</f>
        <v/>
      </c>
      <c r="HH11" s="125">
        <f>IF(OR(HH$4="",$B11=""),0,SUMIF('DADOS BRUTOS'!$A$3:$A$500,$B11,'DADOS BRUTOS'!EH$3:EH$500)+IF($C11="",0,SUMIF('DADOS BRUTOS'!$A$3:$A$500,$C11,'DADOS BRUTOS'!EH$3:EH$500)))</f>
        <v/>
      </c>
      <c r="HI11" s="125">
        <f>IF(OR(HI$4="",$B11=""),0,SUMIF('DADOS BRUTOS'!$A$3:$A$500,$B11,'DADOS BRUTOS'!EI$3:EI$500)+IF($C11="",0,SUMIF('DADOS BRUTOS'!$A$3:$A$500,$C11,'DADOS BRUTOS'!EI$3:EI$500)))</f>
        <v/>
      </c>
      <c r="HJ11" s="125">
        <f>IF(OR(HJ$4="",$B11=""),0,SUMIF('DADOS BRUTOS'!$A$3:$A$500,$B11,'DADOS BRUTOS'!EJ$3:EJ$500)+IF($C11="",0,SUMIF('DADOS BRUTOS'!$A$3:$A$500,$C11,'DADOS BRUTOS'!EJ$3:EJ$500)))</f>
        <v/>
      </c>
      <c r="HK11" s="125">
        <f>IF(OR(HK$4="",$B11=""),0,SUMIF('DADOS BRUTOS'!$A$3:$A$500,$B11,'DADOS BRUTOS'!EK$3:EK$500)+IF($C11="",0,SUMIF('DADOS BRUTOS'!$A$3:$A$500,$C11,'DADOS BRUTOS'!EK$3:EK$500)))</f>
        <v/>
      </c>
      <c r="HL11" s="125">
        <f>IF(OR(HL$4="",$B11=""),0,SUMIF('DADOS BRUTOS'!$A$3:$A$500,$B11,'DADOS BRUTOS'!EL$3:EL$500)+IF($C11="",0,SUMIF('DADOS BRUTOS'!$A$3:$A$500,$C11,'DADOS BRUTOS'!EL$3:EL$500)))</f>
        <v/>
      </c>
      <c r="HM11" s="125">
        <f>IF(OR(HM$4="",$B11=""),0,SUMIF('DADOS BRUTOS'!$A$3:$A$500,$B11,'DADOS BRUTOS'!EM$3:EM$500)+IF($C11="",0,SUMIF('DADOS BRUTOS'!$A$3:$A$500,$C11,'DADOS BRUTOS'!EM$3:EM$500)))</f>
        <v/>
      </c>
      <c r="HN11" s="125">
        <f>IF(OR(HN$4="",$B11=""),0,SUMIF('DADOS BRUTOS'!$A$3:$A$500,$B11,'DADOS BRUTOS'!EN$3:EN$500)+IF($C11="",0,SUMIF('DADOS BRUTOS'!$A$3:$A$500,$C11,'DADOS BRUTOS'!EN$3:EN$500)))</f>
        <v/>
      </c>
      <c r="HO11" s="125">
        <f>IF(OR(HO$4="",$B11=""),0,SUMIF('DADOS BRUTOS'!$A$3:$A$500,$B11,'DADOS BRUTOS'!EO$3:EO$500)+IF($C11="",0,SUMIF('DADOS BRUTOS'!$A$3:$A$500,$C11,'DADOS BRUTOS'!EO$3:EO$500)))</f>
        <v/>
      </c>
      <c r="HP11" s="125">
        <f>IF(OR(HP$4="",$B11=""),0,SUMIF('DADOS BRUTOS'!$A$3:$A$500,$B11,'DADOS BRUTOS'!EP$3:EP$500)+IF($C11="",0,SUMIF('DADOS BRUTOS'!$A$3:$A$500,$C11,'DADOS BRUTOS'!EP$3:EP$500)))</f>
        <v/>
      </c>
      <c r="HQ11" s="125">
        <f>IF(OR(HQ$4="",$B11=""),0,SUMIF('DADOS BRUTOS'!$A$3:$A$500,$B11,'DADOS BRUTOS'!EQ$3:EQ$500)+IF($C11="",0,SUMIF('DADOS BRUTOS'!$A$3:$A$500,$C11,'DADOS BRUTOS'!EQ$3:EQ$500)))</f>
        <v/>
      </c>
      <c r="HR11" s="125">
        <f>IF(OR(HR$4="",$B11=""),0,SUMIF('DADOS BRUTOS'!$A$3:$A$500,$B11,'DADOS BRUTOS'!ER$3:ER$500)+IF($C11="",0,SUMIF('DADOS BRUTOS'!$A$3:$A$500,$C11,'DADOS BRUTOS'!ER$3:ER$500)))</f>
        <v/>
      </c>
      <c r="HS11" s="125">
        <f>IF(OR(HS$4="",$B11=""),0,SUMIF('DADOS BRUTOS'!$A$3:$A$500,$B11,'DADOS BRUTOS'!ES$3:ES$500)+IF($C11="",0,SUMIF('DADOS BRUTOS'!$A$3:$A$500,$C11,'DADOS BRUTOS'!ES$3:ES$500)))</f>
        <v/>
      </c>
      <c r="HT11" s="125">
        <f>IF(OR(HT$4="",$B11=""),0,SUMIF('DADOS BRUTOS'!$A$3:$A$500,$B11,'DADOS BRUTOS'!ET$3:ET$500)+IF($C11="",0,SUMIF('DADOS BRUTOS'!$A$3:$A$500,$C11,'DADOS BRUTOS'!ET$3:ET$500)))</f>
        <v/>
      </c>
      <c r="HU11" s="125">
        <f>IF(OR(HU$4="",$B11=""),0,SUMIF('DADOS BRUTOS'!$A$3:$A$500,$B11,'DADOS BRUTOS'!EU$3:EU$500)+IF($C11="",0,SUMIF('DADOS BRUTOS'!$A$3:$A$500,$C11,'DADOS BRUTOS'!EU$3:EU$500)))</f>
        <v/>
      </c>
      <c r="HV11" s="125">
        <f>IF(OR(HV$4="",$B11=""),0,SUMIF('DADOS BRUTOS'!$A$3:$A$500,$B11,'DADOS BRUTOS'!EV$3:EV$500)+IF($C11="",0,SUMIF('DADOS BRUTOS'!$A$3:$A$500,$C11,'DADOS BRUTOS'!EV$3:EV$500)))</f>
        <v/>
      </c>
      <c r="HW11" s="125">
        <f>IF(OR(HW$4="",$B11=""),0,SUMIF('DADOS BRUTOS'!$A$3:$A$500,$B11,'DADOS BRUTOS'!EW$3:EW$500)+IF($C11="",0,SUMIF('DADOS BRUTOS'!$A$3:$A$500,$C11,'DADOS BRUTOS'!EW$3:EW$500)))</f>
        <v/>
      </c>
      <c r="HX11" s="125">
        <f>IF(OR(HX$4="",$B11=""),0,SUMIF('DADOS BRUTOS'!$A$3:$A$500,$B11,'DADOS BRUTOS'!EX$3:EX$500)+IF($C11="",0,SUMIF('DADOS BRUTOS'!$A$3:$A$500,$C11,'DADOS BRUTOS'!EX$3:EX$500)))</f>
        <v/>
      </c>
      <c r="HY11" s="125">
        <f>IF(OR(HY$4="",$B11=""),0,SUMIF('DADOS BRUTOS'!$A$3:$A$500,$B11,'DADOS BRUTOS'!EY$3:EY$500)+IF($C11="",0,SUMIF('DADOS BRUTOS'!$A$3:$A$500,$C11,'DADOS BRUTOS'!EY$3:EY$500)))</f>
        <v/>
      </c>
      <c r="HZ11" s="125">
        <f>IF(OR(HZ$4="",$B11=""),0,SUMIF('DADOS BRUTOS'!$A$3:$A$500,$B11,'DADOS BRUTOS'!EZ$3:EZ$500)+IF($C11="",0,SUMIF('DADOS BRUTOS'!$A$3:$A$500,$C11,'DADOS BRUTOS'!EZ$3:EZ$500)))</f>
        <v/>
      </c>
      <c r="IA11" s="125">
        <f>IF(OR(IA$4="",$B11=""),0,SUMIF('DADOS BRUTOS'!$A$3:$A$500,$B11,'DADOS BRUTOS'!FA$3:FA$500)+IF($C11="",0,SUMIF('DADOS BRUTOS'!$A$3:$A$500,$C11,'DADOS BRUTOS'!FA$3:FA$500)))</f>
        <v/>
      </c>
      <c r="IB11" s="125">
        <f>IF(OR(IB$4="",$B11=""),0,SUMIF('DADOS BRUTOS'!$A$3:$A$500,$B11,'DADOS BRUTOS'!FB$3:FB$500)+IF($C11="",0,SUMIF('DADOS BRUTOS'!$A$3:$A$500,$C11,'DADOS BRUTOS'!FB$3:FB$500)))</f>
        <v/>
      </c>
      <c r="IC11" s="125">
        <f>IF(OR(IC$4="",$B11=""),0,SUMIF('DADOS BRUTOS'!$A$3:$A$500,$B11,'DADOS BRUTOS'!FC$3:FC$500)+IF($C11="",0,SUMIF('DADOS BRUTOS'!$A$3:$A$500,$C11,'DADOS BRUTOS'!FC$3:FC$500)))</f>
        <v/>
      </c>
      <c r="ID11" s="125">
        <f>IF(OR(ID$4="",$B11=""),0,SUMIF('DADOS BRUTOS'!$A$3:$A$500,$B11,'DADOS BRUTOS'!FD$3:FD$500)+IF($C11="",0,SUMIF('DADOS BRUTOS'!$A$3:$A$500,$C11,'DADOS BRUTOS'!FD$3:FD$500)))</f>
        <v/>
      </c>
      <c r="IE11" s="125">
        <f>IF(OR(IE$4="",$B11=""),0,SUMIF('DADOS BRUTOS'!$A$3:$A$500,$B11,'DADOS BRUTOS'!FE$3:FE$500)+IF($C11="",0,SUMIF('DADOS BRUTOS'!$A$3:$A$500,$C11,'DADOS BRUTOS'!FE$3:FE$500)))</f>
        <v/>
      </c>
      <c r="IF11" s="125">
        <f>IF(OR(IF$4="",$B11=""),0,SUMIF('DADOS BRUTOS'!$A$3:$A$500,$B11,'DADOS BRUTOS'!FF$3:FF$500)+IF($C11="",0,SUMIF('DADOS BRUTOS'!$A$3:$A$500,$C11,'DADOS BRUTOS'!FF$3:FF$500)))</f>
        <v/>
      </c>
      <c r="IG11" s="125">
        <f>IF(OR(IG$4="",$B11=""),0,SUMIF('DADOS BRUTOS'!$A$3:$A$500,$B11,'DADOS BRUTOS'!FG$3:FG$500)+IF($C11="",0,SUMIF('DADOS BRUTOS'!$A$3:$A$500,$C11,'DADOS BRUTOS'!FG$3:FG$500)))</f>
        <v/>
      </c>
      <c r="IH11" s="125">
        <f>IF(OR(IH$4="",$B11=""),0,SUMIF('DADOS BRUTOS'!$A$3:$A$500,$B11,'DADOS BRUTOS'!FH$3:FH$500)+IF($C11="",0,SUMIF('DADOS BRUTOS'!$A$3:$A$500,$C11,'DADOS BRUTOS'!FH$3:FH$500)))</f>
        <v/>
      </c>
      <c r="II11" s="125">
        <f>IF(OR(II$4="",$B11=""),0,SUMIF('DADOS BRUTOS'!$A$3:$A$500,$B11,'DADOS BRUTOS'!FI$3:FI$500)+IF($C11="",0,SUMIF('DADOS BRUTOS'!$A$3:$A$500,$C11,'DADOS BRUTOS'!FI$3:FI$500)))</f>
        <v/>
      </c>
      <c r="IJ11" s="125">
        <f>IF(OR(IJ$4="",$B11=""),0,SUMIF('DADOS BRUTOS'!$A$3:$A$500,$B11,'DADOS BRUTOS'!FJ$3:FJ$500)+IF($C11="",0,SUMIF('DADOS BRUTOS'!$A$3:$A$500,$C11,'DADOS BRUTOS'!FJ$3:FJ$500)))</f>
        <v/>
      </c>
      <c r="IK11" s="125">
        <f>IF(OR(IK$4="",$B11=""),0,SUMIF('DADOS BRUTOS'!$A$3:$A$500,$B11,'DADOS BRUTOS'!FK$3:FK$500)+IF($C11="",0,SUMIF('DADOS BRUTOS'!$A$3:$A$500,$C11,'DADOS BRUTOS'!FK$3:FK$500)))</f>
        <v/>
      </c>
      <c r="IL11" s="125">
        <f>IF(OR(IL$4="",$B11=""),0,SUMIF('DADOS BRUTOS'!$A$3:$A$500,$B11,'DADOS BRUTOS'!FL$3:FL$500)+IF($C11="",0,SUMIF('DADOS BRUTOS'!$A$3:$A$500,$C11,'DADOS BRUTOS'!FL$3:FL$500)))</f>
        <v/>
      </c>
      <c r="IM11" s="125">
        <f>IF(OR(IM$4="",$B11=""),0,SUMIF('DADOS BRUTOS'!$A$3:$A$500,$B11,'DADOS BRUTOS'!FM$3:FM$500)+IF($C11="",0,SUMIF('DADOS BRUTOS'!$A$3:$A$500,$C11,'DADOS BRUTOS'!FM$3:FM$500)))</f>
        <v/>
      </c>
      <c r="IN11" s="125">
        <f>IF(OR(IN$4="",$B11=""),0,SUMIF('DADOS BRUTOS'!$A$3:$A$500,$B11,'DADOS BRUTOS'!FN$3:FN$500)+IF($C11="",0,SUMIF('DADOS BRUTOS'!$A$3:$A$500,$C11,'DADOS BRUTOS'!FN$3:FN$500)))</f>
        <v/>
      </c>
      <c r="IO11" s="125">
        <f>IF(OR(IO$4="",$B11=""),0,SUMIF('DADOS BRUTOS'!$A$3:$A$500,$B11,'DADOS BRUTOS'!FO$3:FO$500)+IF($C11="",0,SUMIF('DADOS BRUTOS'!$A$3:$A$500,$C11,'DADOS BRUTOS'!FO$3:FO$500)))</f>
        <v/>
      </c>
      <c r="IP11" s="125">
        <f>IF(OR(IP$4="",$B11=""),0,SUMIF('DADOS BRUTOS'!$A$3:$A$500,$B11,'DADOS BRUTOS'!FP$3:FP$500)+IF($C11="",0,SUMIF('DADOS BRUTOS'!$A$3:$A$500,$C11,'DADOS BRUTOS'!FP$3:FP$500)))</f>
        <v/>
      </c>
      <c r="IQ11" s="125">
        <f>IF(OR(IQ$4="",$B11=""),0,SUMIF('DADOS BRUTOS'!$A$3:$A$500,$B11,'DADOS BRUTOS'!FQ$3:FQ$500)+IF($C11="",0,SUMIF('DADOS BRUTOS'!$A$3:$A$500,$C11,'DADOS BRUTOS'!FQ$3:FQ$500)))</f>
        <v/>
      </c>
      <c r="IR11" s="125">
        <f>IF(OR(IR$4="",$B11=""),0,SUMIF('DADOS BRUTOS'!$A$3:$A$500,$B11,'DADOS BRUTOS'!FR$3:FR$500)+IF($C11="",0,SUMIF('DADOS BRUTOS'!$A$3:$A$500,$C11,'DADOS BRUTOS'!FR$3:FR$500)))</f>
        <v/>
      </c>
      <c r="IS11" s="125">
        <f>IF(OR(IS$4="",$B11=""),0,SUMIF('DADOS BRUTOS'!$A$3:$A$500,$B11,'DADOS BRUTOS'!FS$3:FS$500)+IF($C11="",0,SUMIF('DADOS BRUTOS'!$A$3:$A$500,$C11,'DADOS BRUTOS'!FS$3:FS$500)))</f>
        <v/>
      </c>
      <c r="IT11" s="125">
        <f>IF(OR(IT$4="",$B11=""),0,SUMIF('DADOS BRUTOS'!$A$3:$A$500,$B11,'DADOS BRUTOS'!FT$3:FT$500)+IF($C11="",0,SUMIF('DADOS BRUTOS'!$A$3:$A$500,$C11,'DADOS BRUTOS'!FT$3:FT$500)))</f>
        <v/>
      </c>
      <c r="IU11" s="125">
        <f>IF(OR(IU$4="",$B11=""),0,SUMIF('DADOS BRUTOS'!$A$3:$A$500,$B11,'DADOS BRUTOS'!FU$3:FU$500)+IF($C11="",0,SUMIF('DADOS BRUTOS'!$A$3:$A$500,$C11,'DADOS BRUTOS'!FU$3:FU$500)))</f>
        <v/>
      </c>
      <c r="IV11" s="125">
        <f>IF(OR(IV$4="",$B11=""),0,SUMIF('DADOS BRUTOS'!$A$3:$A$500,$B11,'DADOS BRUTOS'!FV$3:FV$500)+IF($C11="",0,SUMIF('DADOS BRUTOS'!$A$3:$A$500,$C11,'DADOS BRUTOS'!FV$3:FV$500)))</f>
        <v/>
      </c>
      <c r="IW11" s="125">
        <f>IF(OR(IW$4="",$B11=""),0,SUMIF('DADOS BRUTOS'!$A$3:$A$500,$B11,'DADOS BRUTOS'!FW$3:FW$500)+IF($C11="",0,SUMIF('DADOS BRUTOS'!$A$3:$A$500,$C11,'DADOS BRUTOS'!FW$3:FW$500)))</f>
        <v/>
      </c>
      <c r="IX11" s="125">
        <f>IF(OR(IX$4="",$B11=""),0,SUMIF('DADOS BRUTOS'!$A$3:$A$500,$B11,'DADOS BRUTOS'!FX$3:FX$500)+IF($C11="",0,SUMIF('DADOS BRUTOS'!$A$3:$A$500,$C11,'DADOS BRUTOS'!FX$3:FX$500)))</f>
        <v/>
      </c>
      <c r="IY11" s="125">
        <f>IF(OR(IY$4="",$B11=""),0,SUMIF('DADOS BRUTOS'!$A$3:$A$500,$B11,'DADOS BRUTOS'!FY$3:FY$500)+IF($C11="",0,SUMIF('DADOS BRUTOS'!$A$3:$A$500,$C11,'DADOS BRUTOS'!FY$3:FY$500)))</f>
        <v/>
      </c>
      <c r="IZ11" s="125">
        <f>IF(OR(IZ$4="",$B11=""),0,SUMIF('DADOS BRUTOS'!$A$3:$A$500,$B11,'DADOS BRUTOS'!FZ$3:FZ$500)+IF($C11="",0,SUMIF('DADOS BRUTOS'!$A$3:$A$500,$C11,'DADOS BRUTOS'!FZ$3:FZ$500)))</f>
        <v/>
      </c>
      <c r="JA11" s="125">
        <f>IF(OR(JA$4="",$B11=""),0,SUMIF('DADOS BRUTOS'!$A$3:$A$500,$B11,'DADOS BRUTOS'!GA$3:GA$500)+IF($C11="",0,SUMIF('DADOS BRUTOS'!$A$3:$A$500,$C11,'DADOS BRUTOS'!GA$3:GA$500)))</f>
        <v/>
      </c>
      <c r="JB11" s="125">
        <f>IF(OR(JB$4="",$B11=""),0,SUMIF('DADOS BRUTOS'!$A$3:$A$500,$B11,'DADOS BRUTOS'!GB$3:GB$500)+IF($C11="",0,SUMIF('DADOS BRUTOS'!$A$3:$A$500,$C11,'DADOS BRUTOS'!GB$3:GB$500)))</f>
        <v/>
      </c>
      <c r="JC11" s="125">
        <f>IF(OR(JC$4="",$B11=""),0,SUMIF('DADOS BRUTOS'!$A$3:$A$500,$B11,'DADOS BRUTOS'!GC$3:GC$500)+IF($C11="",0,SUMIF('DADOS BRUTOS'!$A$3:$A$500,$C11,'DADOS BRUTOS'!GC$3:GC$500)))</f>
        <v/>
      </c>
      <c r="JD11" s="125">
        <f>IF(OR(JD$4="",$B11=""),0,SUMIF('DADOS BRUTOS'!$A$3:$A$500,$B11,'DADOS BRUTOS'!GD$3:GD$500)+IF($C11="",0,SUMIF('DADOS BRUTOS'!$A$3:$A$500,$C11,'DADOS BRUTOS'!GD$3:GD$500)))</f>
        <v/>
      </c>
      <c r="JE11" s="125">
        <f>IF(OR(JE$4="",$B11=""),0,SUMIF('DADOS BRUTOS'!$A$3:$A$500,$B11,'DADOS BRUTOS'!GE$3:GE$500)+IF($C11="",0,SUMIF('DADOS BRUTOS'!$A$3:$A$500,$C11,'DADOS BRUTOS'!GE$3:GE$500)))</f>
        <v/>
      </c>
      <c r="JF11" s="125">
        <f>IF(OR(JF$4="",$B11=""),0,SUMIF('DADOS BRUTOS'!$A$3:$A$500,$B11,'DADOS BRUTOS'!GF$3:GF$500)+IF($C11="",0,SUMIF('DADOS BRUTOS'!$A$3:$A$500,$C11,'DADOS BRUTOS'!GF$3:GF$500)))</f>
        <v/>
      </c>
      <c r="JG11" s="125">
        <f>IF(OR(JG$4="",$B11=""),0,SUMIF('DADOS BRUTOS'!$A$3:$A$500,$B11,'DADOS BRUTOS'!GG$3:GG$500)+IF($C11="",0,SUMIF('DADOS BRUTOS'!$A$3:$A$500,$C11,'DADOS BRUTOS'!GG$3:GG$500)))</f>
        <v/>
      </c>
      <c r="JH11" s="125">
        <f>IF(OR(JH$4="",$B11=""),0,SUMIF('DADOS BRUTOS'!$A$3:$A$500,$B11,'DADOS BRUTOS'!GH$3:GH$500)+IF($C11="",0,SUMIF('DADOS BRUTOS'!$A$3:$A$500,$C11,'DADOS BRUTOS'!GH$3:GH$500)))</f>
        <v/>
      </c>
      <c r="JI11" s="125">
        <f>IF(OR(JI$4="",$B11=""),0,SUMIF('DADOS BRUTOS'!$A$3:$A$500,$B11,'DADOS BRUTOS'!GI$3:GI$500)+IF($C11="",0,SUMIF('DADOS BRUTOS'!$A$3:$A$500,$C11,'DADOS BRUTOS'!GI$3:GI$500)))</f>
        <v/>
      </c>
      <c r="JJ11" s="125">
        <f>IF(OR(JJ$4="",$B11=""),0,SUMIF('DADOS BRUTOS'!$A$3:$A$500,$B11,'DADOS BRUTOS'!GJ$3:GJ$500)+IF($C11="",0,SUMIF('DADOS BRUTOS'!$A$3:$A$500,$C11,'DADOS BRUTOS'!GJ$3:GJ$500)))</f>
        <v/>
      </c>
      <c r="JK11" s="125">
        <f>IF(OR(JK$4="",$B11=""),0,SUMIF('DADOS BRUTOS'!$A$3:$A$500,$B11,'DADOS BRUTOS'!GK$3:GK$500)+IF($C11="",0,SUMIF('DADOS BRUTOS'!$A$3:$A$500,$C11,'DADOS BRUTOS'!GK$3:GK$500)))</f>
        <v/>
      </c>
      <c r="JL11" s="125">
        <f>IF(OR(JL$4="",$B11=""),0,SUMIF('DADOS BRUTOS'!$A$3:$A$500,$B11,'DADOS BRUTOS'!GL$3:GL$500)+IF($C11="",0,SUMIF('DADOS BRUTOS'!$A$3:$A$500,$C11,'DADOS BRUTOS'!GL$3:GL$500)))</f>
        <v/>
      </c>
      <c r="JM11" s="125">
        <f>IF(OR(JM$4="",$B11=""),0,SUMIF('DADOS BRUTOS'!$A$3:$A$500,$B11,'DADOS BRUTOS'!GM$3:GM$500)+IF($C11="",0,SUMIF('DADOS BRUTOS'!$A$3:$A$500,$C11,'DADOS BRUTOS'!GM$3:GM$500)))</f>
        <v/>
      </c>
      <c r="JN11" s="125">
        <f>IF(OR(JN$4="",$B11=""),0,SUMIF('DADOS BRUTOS'!$A$3:$A$500,$B11,'DADOS BRUTOS'!GN$3:GN$500)+IF($C11="",0,SUMIF('DADOS BRUTOS'!$A$3:$A$500,$C11,'DADOS BRUTOS'!GN$3:GN$500)))</f>
        <v/>
      </c>
      <c r="JO11" s="125">
        <f>IF(OR(JO$4="",$B11=""),0,SUMIF('DADOS BRUTOS'!$A$3:$A$500,$B11,'DADOS BRUTOS'!GO$3:GO$500)+IF($C11="",0,SUMIF('DADOS BRUTOS'!$A$3:$A$500,$C11,'DADOS BRUTOS'!GO$3:GO$500)))</f>
        <v/>
      </c>
      <c r="JP11" s="125">
        <f>IF(OR(JP$4="",$B11=""),0,SUMIF('DADOS BRUTOS'!$A$3:$A$500,$B11,'DADOS BRUTOS'!GP$3:GP$500)+IF($C11="",0,SUMIF('DADOS BRUTOS'!$A$3:$A$500,$C11,'DADOS BRUTOS'!GP$3:GP$500)))</f>
        <v/>
      </c>
      <c r="JQ11" s="125">
        <f>IF(OR(JQ$4="",$B11=""),0,SUMIF('DADOS BRUTOS'!$A$3:$A$500,$B11,'DADOS BRUTOS'!GQ$3:GQ$500)+IF($C11="",0,SUMIF('DADOS BRUTOS'!$A$3:$A$500,$C11,'DADOS BRUTOS'!GQ$3:GQ$500)))</f>
        <v/>
      </c>
      <c r="JR11" s="125">
        <f>IF(OR(JR$4="",$B11=""),0,SUMIF('DADOS BRUTOS'!$A$3:$A$500,$B11,'DADOS BRUTOS'!GR$3:GR$500)+IF($C11="",0,SUMIF('DADOS BRUTOS'!$A$3:$A$500,$C11,'DADOS BRUTOS'!GR$3:GR$500)))</f>
        <v/>
      </c>
      <c r="JS11" s="125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25">
        <f>IF(OR(CB$4="",$B12=""),0,SUMIF('DADOS BRUTOS'!$A$3:$A$500,$B12,'DADOS BRUTOS'!B$3:B$500)+IF($C12="",0,SUMIF('DADOS BRUTOS'!$A$3:$A$500,$C12,'DADOS BRUTOS'!B$3:B$500)))</f>
        <v/>
      </c>
      <c r="CC12" s="125">
        <f>IF(OR(CC$4="",$B12=""),0,SUMIF('DADOS BRUTOS'!$A$3:$A$500,$B12,'DADOS BRUTOS'!C$3:C$500)+IF($C12="",0,SUMIF('DADOS BRUTOS'!$A$3:$A$500,$C12,'DADOS BRUTOS'!C$3:C$500)))</f>
        <v/>
      </c>
      <c r="CD12" s="125">
        <f>IF(OR(CD$4="",$B12=""),0,SUMIF('DADOS BRUTOS'!$A$3:$A$500,$B12,'DADOS BRUTOS'!D$3:D$500)+IF($C12="",0,SUMIF('DADOS BRUTOS'!$A$3:$A$500,$C12,'DADOS BRUTOS'!D$3:D$500)))</f>
        <v/>
      </c>
      <c r="CE12" s="125">
        <f>IF(OR(CE$4="",$B12=""),0,SUMIF('DADOS BRUTOS'!$A$3:$A$500,$B12,'DADOS BRUTOS'!E$3:E$500)+IF($C12="",0,SUMIF('DADOS BRUTOS'!$A$3:$A$500,$C12,'DADOS BRUTOS'!E$3:E$500)))</f>
        <v/>
      </c>
      <c r="CF12" s="125">
        <f>IF(OR(CF$4="",$B12=""),0,SUMIF('DADOS BRUTOS'!$A$3:$A$500,$B12,'DADOS BRUTOS'!F$3:F$500)+IF($C12="",0,SUMIF('DADOS BRUTOS'!$A$3:$A$500,$C12,'DADOS BRUTOS'!F$3:F$500)))</f>
        <v/>
      </c>
      <c r="CG12" s="125">
        <f>IF(OR(CG$4="",$B12=""),0,SUMIF('DADOS BRUTOS'!$A$3:$A$500,$B12,'DADOS BRUTOS'!G$3:G$500)+IF($C12="",0,SUMIF('DADOS BRUTOS'!$A$3:$A$500,$C12,'DADOS BRUTOS'!G$3:G$500)))</f>
        <v/>
      </c>
      <c r="CH12" s="125">
        <f>IF(OR(CH$4="",$B12=""),0,SUMIF('DADOS BRUTOS'!$A$3:$A$500,$B12,'DADOS BRUTOS'!H$3:H$500)+IF($C12="",0,SUMIF('DADOS BRUTOS'!$A$3:$A$500,$C12,'DADOS BRUTOS'!H$3:H$500)))</f>
        <v/>
      </c>
      <c r="CI12" s="125">
        <f>IF(OR(CI$4="",$B12=""),0,SUMIF('DADOS BRUTOS'!$A$3:$A$500,$B12,'DADOS BRUTOS'!I$3:I$500)+IF($C12="",0,SUMIF('DADOS BRUTOS'!$A$3:$A$500,$C12,'DADOS BRUTOS'!I$3:I$500)))</f>
        <v/>
      </c>
      <c r="CJ12" s="125">
        <f>IF(OR(CJ$4="",$B12=""),0,SUMIF('DADOS BRUTOS'!$A$3:$A$500,$B12,'DADOS BRUTOS'!J$3:J$500)+IF($C12="",0,SUMIF('DADOS BRUTOS'!$A$3:$A$500,$C12,'DADOS BRUTOS'!J$3:J$500)))</f>
        <v/>
      </c>
      <c r="CK12" s="125">
        <f>IF(OR(CK$4="",$B12=""),0,SUMIF('DADOS BRUTOS'!$A$3:$A$500,$B12,'DADOS BRUTOS'!K$3:K$500)+IF($C12="",0,SUMIF('DADOS BRUTOS'!$A$3:$A$500,$C12,'DADOS BRUTOS'!K$3:K$500)))</f>
        <v/>
      </c>
      <c r="CL12" s="125">
        <f>IF(OR(CL$4="",$B12=""),0,SUMIF('DADOS BRUTOS'!$A$3:$A$500,$B12,'DADOS BRUTOS'!L$3:L$500)+IF($C12="",0,SUMIF('DADOS BRUTOS'!$A$3:$A$500,$C12,'DADOS BRUTOS'!L$3:L$500)))</f>
        <v/>
      </c>
      <c r="CM12" s="125">
        <f>IF(OR(CM$4="",$B12=""),0,SUMIF('DADOS BRUTOS'!$A$3:$A$500,$B12,'DADOS BRUTOS'!M$3:M$500)+IF($C12="",0,SUMIF('DADOS BRUTOS'!$A$3:$A$500,$C12,'DADOS BRUTOS'!M$3:M$500)))</f>
        <v/>
      </c>
      <c r="CN12" s="125">
        <f>IF(OR(CN$4="",$B12=""),0,SUMIF('DADOS BRUTOS'!$A$3:$A$500,$B12,'DADOS BRUTOS'!N$3:N$500)+IF($C12="",0,SUMIF('DADOS BRUTOS'!$A$3:$A$500,$C12,'DADOS BRUTOS'!N$3:N$500)))</f>
        <v/>
      </c>
      <c r="CO12" s="125">
        <f>IF(OR(CO$4="",$B12=""),0,SUMIF('DADOS BRUTOS'!$A$3:$A$500,$B12,'DADOS BRUTOS'!O$3:O$500)+IF($C12="",0,SUMIF('DADOS BRUTOS'!$A$3:$A$500,$C12,'DADOS BRUTOS'!O$3:O$500)))</f>
        <v/>
      </c>
      <c r="CP12" s="125">
        <f>IF(OR(CP$4="",$B12=""),0,SUMIF('DADOS BRUTOS'!$A$3:$A$500,$B12,'DADOS BRUTOS'!P$3:P$500)+IF($C12="",0,SUMIF('DADOS BRUTOS'!$A$3:$A$500,$C12,'DADOS BRUTOS'!P$3:P$500)))</f>
        <v/>
      </c>
      <c r="CQ12" s="125">
        <f>IF(OR(CQ$4="",$B12=""),0,SUMIF('DADOS BRUTOS'!$A$3:$A$500,$B12,'DADOS BRUTOS'!Q$3:Q$500)+IF($C12="",0,SUMIF('DADOS BRUTOS'!$A$3:$A$500,$C12,'DADOS BRUTOS'!Q$3:Q$500)))</f>
        <v/>
      </c>
      <c r="CR12" s="125">
        <f>IF(OR(CR$4="",$B12=""),0,SUMIF('DADOS BRUTOS'!$A$3:$A$500,$B12,'DADOS BRUTOS'!R$3:R$500)+IF($C12="",0,SUMIF('DADOS BRUTOS'!$A$3:$A$500,$C12,'DADOS BRUTOS'!R$3:R$500)))</f>
        <v/>
      </c>
      <c r="CS12" s="125">
        <f>IF(OR(CS$4="",$B12=""),0,SUMIF('DADOS BRUTOS'!$A$3:$A$500,$B12,'DADOS BRUTOS'!S$3:S$500)+IF($C12="",0,SUMIF('DADOS BRUTOS'!$A$3:$A$500,$C12,'DADOS BRUTOS'!S$3:S$500)))</f>
        <v/>
      </c>
      <c r="CT12" s="125">
        <f>IF(OR(CT$4="",$B12=""),0,SUMIF('DADOS BRUTOS'!$A$3:$A$500,$B12,'DADOS BRUTOS'!T$3:T$500)+IF($C12="",0,SUMIF('DADOS BRUTOS'!$A$3:$A$500,$C12,'DADOS BRUTOS'!T$3:T$500)))</f>
        <v/>
      </c>
      <c r="CU12" s="125">
        <f>IF(OR(CU$4="",$B12=""),0,SUMIF('DADOS BRUTOS'!$A$3:$A$500,$B12,'DADOS BRUTOS'!U$3:U$500)+IF($C12="",0,SUMIF('DADOS BRUTOS'!$A$3:$A$500,$C12,'DADOS BRUTOS'!U$3:U$500)))</f>
        <v/>
      </c>
      <c r="CV12" s="125">
        <f>IF(OR(CV$4="",$B12=""),0,SUMIF('DADOS BRUTOS'!$A$3:$A$500,$B12,'DADOS BRUTOS'!V$3:V$500)+IF($C12="",0,SUMIF('DADOS BRUTOS'!$A$3:$A$500,$C12,'DADOS BRUTOS'!V$3:V$500)))</f>
        <v/>
      </c>
      <c r="CW12" s="125">
        <f>IF(OR(CW$4="",$B12=""),0,SUMIF('DADOS BRUTOS'!$A$3:$A$500,$B12,'DADOS BRUTOS'!W$3:W$500)+IF($C12="",0,SUMIF('DADOS BRUTOS'!$A$3:$A$500,$C12,'DADOS BRUTOS'!W$3:W$500)))</f>
        <v/>
      </c>
      <c r="CX12" s="125">
        <f>IF(OR(CX$4="",$B12=""),0,SUMIF('DADOS BRUTOS'!$A$3:$A$500,$B12,'DADOS BRUTOS'!X$3:X$500)+IF($C12="",0,SUMIF('DADOS BRUTOS'!$A$3:$A$500,$C12,'DADOS BRUTOS'!X$3:X$500)))</f>
        <v/>
      </c>
      <c r="CY12" s="125">
        <f>IF(OR(CY$4="",$B12=""),0,SUMIF('DADOS BRUTOS'!$A$3:$A$500,$B12,'DADOS BRUTOS'!Y$3:Y$500)+IF($C12="",0,SUMIF('DADOS BRUTOS'!$A$3:$A$500,$C12,'DADOS BRUTOS'!Y$3:Y$500)))</f>
        <v/>
      </c>
      <c r="CZ12" s="125">
        <f>IF(OR(CZ$4="",$B12=""),0,SUMIF('DADOS BRUTOS'!$A$3:$A$500,$B12,'DADOS BRUTOS'!Z$3:Z$500)+IF($C12="",0,SUMIF('DADOS BRUTOS'!$A$3:$A$500,$C12,'DADOS BRUTOS'!Z$3:Z$500)))</f>
        <v/>
      </c>
      <c r="DA12" s="125">
        <f>IF(OR(DA$4="",$B12=""),0,SUMIF('DADOS BRUTOS'!$A$3:$A$500,$B12,'DADOS BRUTOS'!AA$3:AA$500)+IF($C12="",0,SUMIF('DADOS BRUTOS'!$A$3:$A$500,$C12,'DADOS BRUTOS'!AA$3:AA$500)))</f>
        <v/>
      </c>
      <c r="DB12" s="125">
        <f>IF(OR(DB$4="",$B12=""),0,SUMIF('DADOS BRUTOS'!$A$3:$A$500,$B12,'DADOS BRUTOS'!AB$3:AB$500)+IF($C12="",0,SUMIF('DADOS BRUTOS'!$A$3:$A$500,$C12,'DADOS BRUTOS'!AB$3:AB$500)))</f>
        <v/>
      </c>
      <c r="DC12" s="125">
        <f>IF(OR(DC$4="",$B12=""),0,SUMIF('DADOS BRUTOS'!$A$3:$A$500,$B12,'DADOS BRUTOS'!AC$3:AC$500)+IF($C12="",0,SUMIF('DADOS BRUTOS'!$A$3:$A$500,$C12,'DADOS BRUTOS'!AC$3:AC$500)))</f>
        <v/>
      </c>
      <c r="DD12" s="125">
        <f>IF(OR(DD$4="",$B12=""),0,SUMIF('DADOS BRUTOS'!$A$3:$A$500,$B12,'DADOS BRUTOS'!AD$3:AD$500)+IF($C12="",0,SUMIF('DADOS BRUTOS'!$A$3:$A$500,$C12,'DADOS BRUTOS'!AD$3:AD$500)))</f>
        <v/>
      </c>
      <c r="DE12" s="125">
        <f>IF(OR(DE$4="",$B12=""),0,SUMIF('DADOS BRUTOS'!$A$3:$A$500,$B12,'DADOS BRUTOS'!AE$3:AE$500)+IF($C12="",0,SUMIF('DADOS BRUTOS'!$A$3:$A$500,$C12,'DADOS BRUTOS'!AE$3:AE$500)))</f>
        <v/>
      </c>
      <c r="DF12" s="125">
        <f>IF(OR(DF$4="",$B12=""),0,SUMIF('DADOS BRUTOS'!$A$3:$A$500,$B12,'DADOS BRUTOS'!AF$3:AF$500)+IF($C12="",0,SUMIF('DADOS BRUTOS'!$A$3:$A$500,$C12,'DADOS BRUTOS'!AF$3:AF$500)))</f>
        <v/>
      </c>
      <c r="DG12" s="125">
        <f>IF(OR(DG$4="",$B12=""),0,SUMIF('DADOS BRUTOS'!$A$3:$A$500,$B12,'DADOS BRUTOS'!AG$3:AG$500)+IF($C12="",0,SUMIF('DADOS BRUTOS'!$A$3:$A$500,$C12,'DADOS BRUTOS'!AG$3:AG$500)))</f>
        <v/>
      </c>
      <c r="DH12" s="125">
        <f>IF(OR(DH$4="",$B12=""),0,SUMIF('DADOS BRUTOS'!$A$3:$A$500,$B12,'DADOS BRUTOS'!AH$3:AH$500)+IF($C12="",0,SUMIF('DADOS BRUTOS'!$A$3:$A$500,$C12,'DADOS BRUTOS'!AH$3:AH$500)))</f>
        <v/>
      </c>
      <c r="DI12" s="125">
        <f>IF(OR(DI$4="",$B12=""),0,SUMIF('DADOS BRUTOS'!$A$3:$A$500,$B12,'DADOS BRUTOS'!AI$3:AI$500)+IF($C12="",0,SUMIF('DADOS BRUTOS'!$A$3:$A$500,$C12,'DADOS BRUTOS'!AI$3:AI$500)))</f>
        <v/>
      </c>
      <c r="DJ12" s="125">
        <f>IF(OR(DJ$4="",$B12=""),0,SUMIF('DADOS BRUTOS'!$A$3:$A$500,$B12,'DADOS BRUTOS'!AJ$3:AJ$500)+IF($C12="",0,SUMIF('DADOS BRUTOS'!$A$3:$A$500,$C12,'DADOS BRUTOS'!AJ$3:AJ$500)))</f>
        <v/>
      </c>
      <c r="DK12" s="125">
        <f>IF(OR(DK$4="",$B12=""),0,SUMIF('DADOS BRUTOS'!$A$3:$A$500,$B12,'DADOS BRUTOS'!AK$3:AK$500)+IF($C12="",0,SUMIF('DADOS BRUTOS'!$A$3:$A$500,$C12,'DADOS BRUTOS'!AK$3:AK$500)))</f>
        <v/>
      </c>
      <c r="DL12" s="125">
        <f>IF(OR(DL$4="",$B12=""),0,SUMIF('DADOS BRUTOS'!$A$3:$A$500,$B12,'DADOS BRUTOS'!AL$3:AL$500)+IF($C12="",0,SUMIF('DADOS BRUTOS'!$A$3:$A$500,$C12,'DADOS BRUTOS'!AL$3:AL$500)))</f>
        <v/>
      </c>
      <c r="DM12" s="125">
        <f>IF(OR(DM$4="",$B12=""),0,SUMIF('DADOS BRUTOS'!$A$3:$A$500,$B12,'DADOS BRUTOS'!AM$3:AM$500)+IF($C12="",0,SUMIF('DADOS BRUTOS'!$A$3:$A$500,$C12,'DADOS BRUTOS'!AM$3:AM$500)))</f>
        <v/>
      </c>
      <c r="DN12" s="125">
        <f>IF(OR(DN$4="",$B12=""),0,SUMIF('DADOS BRUTOS'!$A$3:$A$500,$B12,'DADOS BRUTOS'!AN$3:AN$500)+IF($C12="",0,SUMIF('DADOS BRUTOS'!$A$3:$A$500,$C12,'DADOS BRUTOS'!AN$3:AN$500)))</f>
        <v/>
      </c>
      <c r="DO12" s="125">
        <f>IF(OR(DO$4="",$B12=""),0,SUMIF('DADOS BRUTOS'!$A$3:$A$500,$B12,'DADOS BRUTOS'!AO$3:AO$500)+IF($C12="",0,SUMIF('DADOS BRUTOS'!$A$3:$A$500,$C12,'DADOS BRUTOS'!AO$3:AO$500)))</f>
        <v/>
      </c>
      <c r="DP12" s="125">
        <f>IF(OR(DP$4="",$B12=""),0,SUMIF('DADOS BRUTOS'!$A$3:$A$500,$B12,'DADOS BRUTOS'!AP$3:AP$500)+IF($C12="",0,SUMIF('DADOS BRUTOS'!$A$3:$A$500,$C12,'DADOS BRUTOS'!AP$3:AP$500)))</f>
        <v/>
      </c>
      <c r="DQ12" s="125">
        <f>IF(OR(DQ$4="",$B12=""),0,SUMIF('DADOS BRUTOS'!$A$3:$A$500,$B12,'DADOS BRUTOS'!AQ$3:AQ$500)+IF($C12="",0,SUMIF('DADOS BRUTOS'!$A$3:$A$500,$C12,'DADOS BRUTOS'!AQ$3:AQ$500)))</f>
        <v/>
      </c>
      <c r="DR12" s="125">
        <f>IF(OR(DR$4="",$B12=""),0,SUMIF('DADOS BRUTOS'!$A$3:$A$500,$B12,'DADOS BRUTOS'!AR$3:AR$500)+IF($C12="",0,SUMIF('DADOS BRUTOS'!$A$3:$A$500,$C12,'DADOS BRUTOS'!AR$3:AR$500)))</f>
        <v/>
      </c>
      <c r="DS12" s="125">
        <f>IF(OR(DS$4="",$B12=""),0,SUMIF('DADOS BRUTOS'!$A$3:$A$500,$B12,'DADOS BRUTOS'!AS$3:AS$500)+IF($C12="",0,SUMIF('DADOS BRUTOS'!$A$3:$A$500,$C12,'DADOS BRUTOS'!AS$3:AS$500)))</f>
        <v/>
      </c>
      <c r="DT12" s="125">
        <f>IF(OR(DT$4="",$B12=""),0,SUMIF('DADOS BRUTOS'!$A$3:$A$500,$B12,'DADOS BRUTOS'!AT$3:AT$500)+IF($C12="",0,SUMIF('DADOS BRUTOS'!$A$3:$A$500,$C12,'DADOS BRUTOS'!AT$3:AT$500)))</f>
        <v/>
      </c>
      <c r="DU12" s="125">
        <f>IF(OR(DU$4="",$B12=""),0,SUMIF('DADOS BRUTOS'!$A$3:$A$500,$B12,'DADOS BRUTOS'!AU$3:AU$500)+IF($C12="",0,SUMIF('DADOS BRUTOS'!$A$3:$A$500,$C12,'DADOS BRUTOS'!AU$3:AU$500)))</f>
        <v/>
      </c>
      <c r="DV12" s="125">
        <f>IF(OR(DV$4="",$B12=""),0,SUMIF('DADOS BRUTOS'!$A$3:$A$500,$B12,'DADOS BRUTOS'!AV$3:AV$500)+IF($C12="",0,SUMIF('DADOS BRUTOS'!$A$3:$A$500,$C12,'DADOS BRUTOS'!AV$3:AV$500)))</f>
        <v/>
      </c>
      <c r="DW12" s="125">
        <f>IF(OR(DW$4="",$B12=""),0,SUMIF('DADOS BRUTOS'!$A$3:$A$500,$B12,'DADOS BRUTOS'!AW$3:AW$500)+IF($C12="",0,SUMIF('DADOS BRUTOS'!$A$3:$A$500,$C12,'DADOS BRUTOS'!AW$3:AW$500)))</f>
        <v/>
      </c>
      <c r="DX12" s="125">
        <f>IF(OR(DX$4="",$B12=""),0,SUMIF('DADOS BRUTOS'!$A$3:$A$500,$B12,'DADOS BRUTOS'!AX$3:AX$500)+IF($C12="",0,SUMIF('DADOS BRUTOS'!$A$3:$A$500,$C12,'DADOS BRUTOS'!AX$3:AX$500)))</f>
        <v/>
      </c>
      <c r="DY12" s="125">
        <f>IF(OR(DY$4="",$B12=""),0,SUMIF('DADOS BRUTOS'!$A$3:$A$500,$B12,'DADOS BRUTOS'!AY$3:AY$500)+IF($C12="",0,SUMIF('DADOS BRUTOS'!$A$3:$A$500,$C12,'DADOS BRUTOS'!AY$3:AY$500)))</f>
        <v/>
      </c>
      <c r="DZ12" s="125">
        <f>IF(OR(DZ$4="",$B12=""),0,SUMIF('DADOS BRUTOS'!$A$3:$A$500,$B12,'DADOS BRUTOS'!AZ$3:AZ$500)+IF($C12="",0,SUMIF('DADOS BRUTOS'!$A$3:$A$500,$C12,'DADOS BRUTOS'!AZ$3:AZ$500)))</f>
        <v/>
      </c>
      <c r="EA12" s="125">
        <f>IF(OR(EA$4="",$B12=""),0,SUMIF('DADOS BRUTOS'!$A$3:$A$500,$B12,'DADOS BRUTOS'!BA$3:BA$500)+IF($C12="",0,SUMIF('DADOS BRUTOS'!$A$3:$A$500,$C12,'DADOS BRUTOS'!BA$3:BA$500)))</f>
        <v/>
      </c>
      <c r="EB12" s="125">
        <f>IF(OR(EB$4="",$B12=""),0,SUMIF('DADOS BRUTOS'!$A$3:$A$500,$B12,'DADOS BRUTOS'!BB$3:BB$500)+IF($C12="",0,SUMIF('DADOS BRUTOS'!$A$3:$A$500,$C12,'DADOS BRUTOS'!BB$3:BB$500)))</f>
        <v/>
      </c>
      <c r="EC12" s="125">
        <f>IF(OR(EC$4="",$B12=""),0,SUMIF('DADOS BRUTOS'!$A$3:$A$500,$B12,'DADOS BRUTOS'!BC$3:BC$500)+IF($C12="",0,SUMIF('DADOS BRUTOS'!$A$3:$A$500,$C12,'DADOS BRUTOS'!BC$3:BC$500)))</f>
        <v/>
      </c>
      <c r="ED12" s="125">
        <f>IF(OR(ED$4="",$B12=""),0,SUMIF('DADOS BRUTOS'!$A$3:$A$500,$B12,'DADOS BRUTOS'!BD$3:BD$500)+IF($C12="",0,SUMIF('DADOS BRUTOS'!$A$3:$A$500,$C12,'DADOS BRUTOS'!BD$3:BD$500)))</f>
        <v/>
      </c>
      <c r="EE12" s="125">
        <f>IF(OR(EE$4="",$B12=""),0,SUMIF('DADOS BRUTOS'!$A$3:$A$500,$B12,'DADOS BRUTOS'!BE$3:BE$500)+IF($C12="",0,SUMIF('DADOS BRUTOS'!$A$3:$A$500,$C12,'DADOS BRUTOS'!BE$3:BE$500)))</f>
        <v/>
      </c>
      <c r="EF12" s="125">
        <f>IF(OR(EF$4="",$B12=""),0,SUMIF('DADOS BRUTOS'!$A$3:$A$500,$B12,'DADOS BRUTOS'!BF$3:BF$500)+IF($C12="",0,SUMIF('DADOS BRUTOS'!$A$3:$A$500,$C12,'DADOS BRUTOS'!BF$3:BF$500)))</f>
        <v/>
      </c>
      <c r="EG12" s="125">
        <f>IF(OR(EG$4="",$B12=""),0,SUMIF('DADOS BRUTOS'!$A$3:$A$500,$B12,'DADOS BRUTOS'!BG$3:BG$500)+IF($C12="",0,SUMIF('DADOS BRUTOS'!$A$3:$A$500,$C12,'DADOS BRUTOS'!BG$3:BG$500)))</f>
        <v/>
      </c>
      <c r="EH12" s="125">
        <f>IF(OR(EH$4="",$B12=""),0,SUMIF('DADOS BRUTOS'!$A$3:$A$500,$B12,'DADOS BRUTOS'!BH$3:BH$500)+IF($C12="",0,SUMIF('DADOS BRUTOS'!$A$3:$A$500,$C12,'DADOS BRUTOS'!BH$3:BH$500)))</f>
        <v/>
      </c>
      <c r="EI12" s="125">
        <f>IF(OR(EI$4="",$B12=""),0,SUMIF('DADOS BRUTOS'!$A$3:$A$500,$B12,'DADOS BRUTOS'!BI$3:BI$500)+IF($C12="",0,SUMIF('DADOS BRUTOS'!$A$3:$A$500,$C12,'DADOS BRUTOS'!BI$3:BI$500)))</f>
        <v/>
      </c>
      <c r="EJ12" s="125">
        <f>IF(OR(EJ$4="",$B12=""),0,SUMIF('DADOS BRUTOS'!$A$3:$A$500,$B12,'DADOS BRUTOS'!BJ$3:BJ$500)+IF($C12="",0,SUMIF('DADOS BRUTOS'!$A$3:$A$500,$C12,'DADOS BRUTOS'!BJ$3:BJ$500)))</f>
        <v/>
      </c>
      <c r="EK12" s="125">
        <f>IF(OR(EK$4="",$B12=""),0,SUMIF('DADOS BRUTOS'!$A$3:$A$500,$B12,'DADOS BRUTOS'!BK$3:BK$500)+IF($C12="",0,SUMIF('DADOS BRUTOS'!$A$3:$A$500,$C12,'DADOS BRUTOS'!BK$3:BK$500)))</f>
        <v/>
      </c>
      <c r="EL12" s="125">
        <f>IF(OR(EL$4="",$B12=""),0,SUMIF('DADOS BRUTOS'!$A$3:$A$500,$B12,'DADOS BRUTOS'!BL$3:BL$500)+IF($C12="",0,SUMIF('DADOS BRUTOS'!$A$3:$A$500,$C12,'DADOS BRUTOS'!BL$3:BL$500)))</f>
        <v/>
      </c>
      <c r="EM12" s="125">
        <f>IF(OR(EM$4="",$B12=""),0,SUMIF('DADOS BRUTOS'!$A$3:$A$500,$B12,'DADOS BRUTOS'!BM$3:BM$500)+IF($C12="",0,SUMIF('DADOS BRUTOS'!$A$3:$A$500,$C12,'DADOS BRUTOS'!BM$3:BM$500)))</f>
        <v/>
      </c>
      <c r="EN12" s="125">
        <f>IF(OR(EN$4="",$B12=""),0,SUMIF('DADOS BRUTOS'!$A$3:$A$500,$B12,'DADOS BRUTOS'!BN$3:BN$500)+IF($C12="",0,SUMIF('DADOS BRUTOS'!$A$3:$A$500,$C12,'DADOS BRUTOS'!BN$3:BN$500)))</f>
        <v/>
      </c>
      <c r="EO12" s="125">
        <f>IF(OR(EO$4="",$B12=""),0,SUMIF('DADOS BRUTOS'!$A$3:$A$500,$B12,'DADOS BRUTOS'!BO$3:BO$500)+IF($C12="",0,SUMIF('DADOS BRUTOS'!$A$3:$A$500,$C12,'DADOS BRUTOS'!BO$3:BO$500)))</f>
        <v/>
      </c>
      <c r="EP12" s="125">
        <f>IF(OR(EP$4="",$B12=""),0,SUMIF('DADOS BRUTOS'!$A$3:$A$500,$B12,'DADOS BRUTOS'!BP$3:BP$500)+IF($C12="",0,SUMIF('DADOS BRUTOS'!$A$3:$A$500,$C12,'DADOS BRUTOS'!BP$3:BP$500)))</f>
        <v/>
      </c>
      <c r="EQ12" s="125">
        <f>IF(OR(EQ$4="",$B12=""),0,SUMIF('DADOS BRUTOS'!$A$3:$A$500,$B12,'DADOS BRUTOS'!BQ$3:BQ$500)+IF($C12="",0,SUMIF('DADOS BRUTOS'!$A$3:$A$500,$C12,'DADOS BRUTOS'!BQ$3:BQ$500)))</f>
        <v/>
      </c>
      <c r="ER12" s="125">
        <f>IF(OR(ER$4="",$B12=""),0,SUMIF('DADOS BRUTOS'!$A$3:$A$500,$B12,'DADOS BRUTOS'!BR$3:BR$500)+IF($C12="",0,SUMIF('DADOS BRUTOS'!$A$3:$A$500,$C12,'DADOS BRUTOS'!BR$3:BR$500)))</f>
        <v/>
      </c>
      <c r="ES12" s="125">
        <f>IF(OR(ES$4="",$B12=""),0,SUMIF('DADOS BRUTOS'!$A$3:$A$500,$B12,'DADOS BRUTOS'!BS$3:BS$500)+IF($C12="",0,SUMIF('DADOS BRUTOS'!$A$3:$A$500,$C12,'DADOS BRUTOS'!BS$3:BS$500)))</f>
        <v/>
      </c>
      <c r="ET12" s="125">
        <f>IF(OR(ET$4="",$B12=""),0,SUMIF('DADOS BRUTOS'!$A$3:$A$500,$B12,'DADOS BRUTOS'!BT$3:BT$500)+IF($C12="",0,SUMIF('DADOS BRUTOS'!$A$3:$A$500,$C12,'DADOS BRUTOS'!BT$3:BT$500)))</f>
        <v/>
      </c>
      <c r="EU12" s="125">
        <f>IF(OR(EU$4="",$B12=""),0,SUMIF('DADOS BRUTOS'!$A$3:$A$500,$B12,'DADOS BRUTOS'!BU$3:BU$500)+IF($C12="",0,SUMIF('DADOS BRUTOS'!$A$3:$A$500,$C12,'DADOS BRUTOS'!BU$3:BU$500)))</f>
        <v/>
      </c>
      <c r="EV12" s="125">
        <f>IF(OR(EV$4="",$B12=""),0,SUMIF('DADOS BRUTOS'!$A$3:$A$500,$B12,'DADOS BRUTOS'!BV$3:BV$500)+IF($C12="",0,SUMIF('DADOS BRUTOS'!$A$3:$A$500,$C12,'DADOS BRUTOS'!BV$3:BV$500)))</f>
        <v/>
      </c>
      <c r="EW12" s="125">
        <f>IF(OR(EW$4="",$B12=""),0,SUMIF('DADOS BRUTOS'!$A$3:$A$500,$B12,'DADOS BRUTOS'!BW$3:BW$500)+IF($C12="",0,SUMIF('DADOS BRUTOS'!$A$3:$A$500,$C12,'DADOS BRUTOS'!BW$3:BW$500)))</f>
        <v/>
      </c>
      <c r="EX12" s="125">
        <f>IF(OR(EX$4="",$B12=""),0,SUMIF('DADOS BRUTOS'!$A$3:$A$500,$B12,'DADOS BRUTOS'!BX$3:BX$500)+IF($C12="",0,SUMIF('DADOS BRUTOS'!$A$3:$A$500,$C12,'DADOS BRUTOS'!BX$3:BX$500)))</f>
        <v/>
      </c>
      <c r="EY12" s="125">
        <f>IF(OR(EY$4="",$B12=""),0,SUMIF('DADOS BRUTOS'!$A$3:$A$500,$B12,'DADOS BRUTOS'!BY$3:BY$500)+IF($C12="",0,SUMIF('DADOS BRUTOS'!$A$3:$A$500,$C12,'DADOS BRUTOS'!BY$3:BY$500)))</f>
        <v/>
      </c>
      <c r="EZ12" s="125">
        <f>IF(OR(EZ$4="",$B12=""),0,SUMIF('DADOS BRUTOS'!$A$3:$A$500,$B12,'DADOS BRUTOS'!BZ$3:BZ$500)+IF($C12="",0,SUMIF('DADOS BRUTOS'!$A$3:$A$500,$C12,'DADOS BRUTOS'!BZ$3:BZ$500)))</f>
        <v/>
      </c>
      <c r="FA12" s="125">
        <f>IF(OR(FA$4="",$B12=""),0,SUMIF('DADOS BRUTOS'!$A$3:$A$500,$B12,'DADOS BRUTOS'!CA$3:CA$500)+IF($C12="",0,SUMIF('DADOS BRUTOS'!$A$3:$A$500,$C12,'DADOS BRUTOS'!CA$3:CA$500)))</f>
        <v/>
      </c>
      <c r="FB12" s="125">
        <f>IF(OR(FB$4="",$B12=""),0,SUMIF('DADOS BRUTOS'!$A$3:$A$500,$B12,'DADOS BRUTOS'!CB$3:CB$500)+IF($C12="",0,SUMIF('DADOS BRUTOS'!$A$3:$A$500,$C12,'DADOS BRUTOS'!CB$3:CB$500)))</f>
        <v/>
      </c>
      <c r="FC12" s="125">
        <f>IF(OR(FC$4="",$B12=""),0,SUMIF('DADOS BRUTOS'!$A$3:$A$500,$B12,'DADOS BRUTOS'!CC$3:CC$500)+IF($C12="",0,SUMIF('DADOS BRUTOS'!$A$3:$A$500,$C12,'DADOS BRUTOS'!CC$3:CC$500)))</f>
        <v/>
      </c>
      <c r="FD12" s="125">
        <f>IF(OR(FD$4="",$B12=""),0,SUMIF('DADOS BRUTOS'!$A$3:$A$500,$B12,'DADOS BRUTOS'!CD$3:CD$500)+IF($C12="",0,SUMIF('DADOS BRUTOS'!$A$3:$A$500,$C12,'DADOS BRUTOS'!CD$3:CD$500)))</f>
        <v/>
      </c>
      <c r="FE12" s="125">
        <f>IF(OR(FE$4="",$B12=""),0,SUMIF('DADOS BRUTOS'!$A$3:$A$500,$B12,'DADOS BRUTOS'!CE$3:CE$500)+IF($C12="",0,SUMIF('DADOS BRUTOS'!$A$3:$A$500,$C12,'DADOS BRUTOS'!CE$3:CE$500)))</f>
        <v/>
      </c>
      <c r="FF12" s="125">
        <f>IF(OR(FF$4="",$B12=""),0,SUMIF('DADOS BRUTOS'!$A$3:$A$500,$B12,'DADOS BRUTOS'!CF$3:CF$500)+IF($C12="",0,SUMIF('DADOS BRUTOS'!$A$3:$A$500,$C12,'DADOS BRUTOS'!CF$3:CF$500)))</f>
        <v/>
      </c>
      <c r="FG12" s="125">
        <f>IF(OR(FG$4="",$B12=""),0,SUMIF('DADOS BRUTOS'!$A$3:$A$500,$B12,'DADOS BRUTOS'!CG$3:CG$500)+IF($C12="",0,SUMIF('DADOS BRUTOS'!$A$3:$A$500,$C12,'DADOS BRUTOS'!CG$3:CG$500)))</f>
        <v/>
      </c>
      <c r="FH12" s="125">
        <f>IF(OR(FH$4="",$B12=""),0,SUMIF('DADOS BRUTOS'!$A$3:$A$500,$B12,'DADOS BRUTOS'!CH$3:CH$500)+IF($C12="",0,SUMIF('DADOS BRUTOS'!$A$3:$A$500,$C12,'DADOS BRUTOS'!CH$3:CH$500)))</f>
        <v/>
      </c>
      <c r="FI12" s="125">
        <f>IF(OR(FI$4="",$B12=""),0,SUMIF('DADOS BRUTOS'!$A$3:$A$500,$B12,'DADOS BRUTOS'!CI$3:CI$500)+IF($C12="",0,SUMIF('DADOS BRUTOS'!$A$3:$A$500,$C12,'DADOS BRUTOS'!CI$3:CI$500)))</f>
        <v/>
      </c>
      <c r="FJ12" s="125">
        <f>IF(OR(FJ$4="",$B12=""),0,SUMIF('DADOS BRUTOS'!$A$3:$A$500,$B12,'DADOS BRUTOS'!CJ$3:CJ$500)+IF($C12="",0,SUMIF('DADOS BRUTOS'!$A$3:$A$500,$C12,'DADOS BRUTOS'!CJ$3:CJ$500)))</f>
        <v/>
      </c>
      <c r="FK12" s="125">
        <f>IF(OR(FK$4="",$B12=""),0,SUMIF('DADOS BRUTOS'!$A$3:$A$500,$B12,'DADOS BRUTOS'!CK$3:CK$500)+IF($C12="",0,SUMIF('DADOS BRUTOS'!$A$3:$A$500,$C12,'DADOS BRUTOS'!CK$3:CK$500)))</f>
        <v/>
      </c>
      <c r="FL12" s="125">
        <f>IF(OR(FL$4="",$B12=""),0,SUMIF('DADOS BRUTOS'!$A$3:$A$500,$B12,'DADOS BRUTOS'!CL$3:CL$500)+IF($C12="",0,SUMIF('DADOS BRUTOS'!$A$3:$A$500,$C12,'DADOS BRUTOS'!CL$3:CL$500)))</f>
        <v/>
      </c>
      <c r="FM12" s="125">
        <f>IF(OR(FM$4="",$B12=""),0,SUMIF('DADOS BRUTOS'!$A$3:$A$500,$B12,'DADOS BRUTOS'!CM$3:CM$500)+IF($C12="",0,SUMIF('DADOS BRUTOS'!$A$3:$A$500,$C12,'DADOS BRUTOS'!CM$3:CM$500)))</f>
        <v/>
      </c>
      <c r="FN12" s="125">
        <f>IF(OR(FN$4="",$B12=""),0,SUMIF('DADOS BRUTOS'!$A$3:$A$500,$B12,'DADOS BRUTOS'!CN$3:CN$500)+IF($C12="",0,SUMIF('DADOS BRUTOS'!$A$3:$A$500,$C12,'DADOS BRUTOS'!CN$3:CN$500)))</f>
        <v/>
      </c>
      <c r="FO12" s="125">
        <f>IF(OR(FO$4="",$B12=""),0,SUMIF('DADOS BRUTOS'!$A$3:$A$500,$B12,'DADOS BRUTOS'!CO$3:CO$500)+IF($C12="",0,SUMIF('DADOS BRUTOS'!$A$3:$A$500,$C12,'DADOS BRUTOS'!CO$3:CO$500)))</f>
        <v/>
      </c>
      <c r="FP12" s="125">
        <f>IF(OR(FP$4="",$B12=""),0,SUMIF('DADOS BRUTOS'!$A$3:$A$500,$B12,'DADOS BRUTOS'!CP$3:CP$500)+IF($C12="",0,SUMIF('DADOS BRUTOS'!$A$3:$A$500,$C12,'DADOS BRUTOS'!CP$3:CP$500)))</f>
        <v/>
      </c>
      <c r="FQ12" s="125">
        <f>IF(OR(FQ$4="",$B12=""),0,SUMIF('DADOS BRUTOS'!$A$3:$A$500,$B12,'DADOS BRUTOS'!CQ$3:CQ$500)+IF($C12="",0,SUMIF('DADOS BRUTOS'!$A$3:$A$500,$C12,'DADOS BRUTOS'!CQ$3:CQ$500)))</f>
        <v/>
      </c>
      <c r="FR12" s="125">
        <f>IF(OR(FR$4="",$B12=""),0,SUMIF('DADOS BRUTOS'!$A$3:$A$500,$B12,'DADOS BRUTOS'!CR$3:CR$500)+IF($C12="",0,SUMIF('DADOS BRUTOS'!$A$3:$A$500,$C12,'DADOS BRUTOS'!CR$3:CR$500)))</f>
        <v/>
      </c>
      <c r="FS12" s="125">
        <f>IF(OR(FS$4="",$B12=""),0,SUMIF('DADOS BRUTOS'!$A$3:$A$500,$B12,'DADOS BRUTOS'!CS$3:CS$500)+IF($C12="",0,SUMIF('DADOS BRUTOS'!$A$3:$A$500,$C12,'DADOS BRUTOS'!CS$3:CS$500)))</f>
        <v/>
      </c>
      <c r="FT12" s="125">
        <f>IF(OR(FT$4="",$B12=""),0,SUMIF('DADOS BRUTOS'!$A$3:$A$500,$B12,'DADOS BRUTOS'!CT$3:CT$500)+IF($C12="",0,SUMIF('DADOS BRUTOS'!$A$3:$A$500,$C12,'DADOS BRUTOS'!CT$3:CT$500)))</f>
        <v/>
      </c>
      <c r="FU12" s="125">
        <f>IF(OR(FU$4="",$B12=""),0,SUMIF('DADOS BRUTOS'!$A$3:$A$500,$B12,'DADOS BRUTOS'!CU$3:CU$500)+IF($C12="",0,SUMIF('DADOS BRUTOS'!$A$3:$A$500,$C12,'DADOS BRUTOS'!CU$3:CU$500)))</f>
        <v/>
      </c>
      <c r="FV12" s="125">
        <f>IF(OR(FV$4="",$B12=""),0,SUMIF('DADOS BRUTOS'!$A$3:$A$500,$B12,'DADOS BRUTOS'!CV$3:CV$500)+IF($C12="",0,SUMIF('DADOS BRUTOS'!$A$3:$A$500,$C12,'DADOS BRUTOS'!CV$3:CV$500)))</f>
        <v/>
      </c>
      <c r="FW12" s="125">
        <f>IF(OR(FW$4="",$B12=""),0,SUMIF('DADOS BRUTOS'!$A$3:$A$500,$B12,'DADOS BRUTOS'!CW$3:CW$500)+IF($C12="",0,SUMIF('DADOS BRUTOS'!$A$3:$A$500,$C12,'DADOS BRUTOS'!CW$3:CW$500)))</f>
        <v/>
      </c>
      <c r="FX12" s="125">
        <f>IF(OR(FX$4="",$B12=""),0,SUMIF('DADOS BRUTOS'!$A$3:$A$500,$B12,'DADOS BRUTOS'!CX$3:CX$500)+IF($C12="",0,SUMIF('DADOS BRUTOS'!$A$3:$A$500,$C12,'DADOS BRUTOS'!CX$3:CX$500)))</f>
        <v/>
      </c>
      <c r="FY12" s="125">
        <f>IF(OR(FY$4="",$B12=""),0,SUMIF('DADOS BRUTOS'!$A$3:$A$500,$B12,'DADOS BRUTOS'!CY$3:CY$500)+IF($C12="",0,SUMIF('DADOS BRUTOS'!$A$3:$A$500,$C12,'DADOS BRUTOS'!CY$3:CY$500)))</f>
        <v/>
      </c>
      <c r="FZ12" s="125">
        <f>IF(OR(FZ$4="",$B12=""),0,SUMIF('DADOS BRUTOS'!$A$3:$A$500,$B12,'DADOS BRUTOS'!CZ$3:CZ$500)+IF($C12="",0,SUMIF('DADOS BRUTOS'!$A$3:$A$500,$C12,'DADOS BRUTOS'!CZ$3:CZ$500)))</f>
        <v/>
      </c>
      <c r="GA12" s="125">
        <f>IF(OR(GA$4="",$B12=""),0,SUMIF('DADOS BRUTOS'!$A$3:$A$500,$B12,'DADOS BRUTOS'!DA$3:DA$500)+IF($C12="",0,SUMIF('DADOS BRUTOS'!$A$3:$A$500,$C12,'DADOS BRUTOS'!DA$3:DA$500)))</f>
        <v/>
      </c>
      <c r="GB12" s="125">
        <f>IF(OR(GB$4="",$B12=""),0,SUMIF('DADOS BRUTOS'!$A$3:$A$500,$B12,'DADOS BRUTOS'!DB$3:DB$500)+IF($C12="",0,SUMIF('DADOS BRUTOS'!$A$3:$A$500,$C12,'DADOS BRUTOS'!DB$3:DB$500)))</f>
        <v/>
      </c>
      <c r="GC12" s="125">
        <f>IF(OR(GC$4="",$B12=""),0,SUMIF('DADOS BRUTOS'!$A$3:$A$500,$B12,'DADOS BRUTOS'!DC$3:DC$500)+IF($C12="",0,SUMIF('DADOS BRUTOS'!$A$3:$A$500,$C12,'DADOS BRUTOS'!DC$3:DC$500)))</f>
        <v/>
      </c>
      <c r="GD12" s="125">
        <f>IF(OR(GD$4="",$B12=""),0,SUMIF('DADOS BRUTOS'!$A$3:$A$500,$B12,'DADOS BRUTOS'!DD$3:DD$500)+IF($C12="",0,SUMIF('DADOS BRUTOS'!$A$3:$A$500,$C12,'DADOS BRUTOS'!DD$3:DD$500)))</f>
        <v/>
      </c>
      <c r="GE12" s="125">
        <f>IF(OR(GE$4="",$B12=""),0,SUMIF('DADOS BRUTOS'!$A$3:$A$500,$B12,'DADOS BRUTOS'!DE$3:DE$500)+IF($C12="",0,SUMIF('DADOS BRUTOS'!$A$3:$A$500,$C12,'DADOS BRUTOS'!DE$3:DE$500)))</f>
        <v/>
      </c>
      <c r="GF12" s="125">
        <f>IF(OR(GF$4="",$B12=""),0,SUMIF('DADOS BRUTOS'!$A$3:$A$500,$B12,'DADOS BRUTOS'!DF$3:DF$500)+IF($C12="",0,SUMIF('DADOS BRUTOS'!$A$3:$A$500,$C12,'DADOS BRUTOS'!DF$3:DF$500)))</f>
        <v/>
      </c>
      <c r="GG12" s="125">
        <f>IF(OR(GG$4="",$B12=""),0,SUMIF('DADOS BRUTOS'!$A$3:$A$500,$B12,'DADOS BRUTOS'!DG$3:DG$500)+IF($C12="",0,SUMIF('DADOS BRUTOS'!$A$3:$A$500,$C12,'DADOS BRUTOS'!DG$3:DG$500)))</f>
        <v/>
      </c>
      <c r="GH12" s="125">
        <f>IF(OR(GH$4="",$B12=""),0,SUMIF('DADOS BRUTOS'!$A$3:$A$500,$B12,'DADOS BRUTOS'!DH$3:DH$500)+IF($C12="",0,SUMIF('DADOS BRUTOS'!$A$3:$A$500,$C12,'DADOS BRUTOS'!DH$3:DH$500)))</f>
        <v/>
      </c>
      <c r="GI12" s="125">
        <f>IF(OR(GI$4="",$B12=""),0,SUMIF('DADOS BRUTOS'!$A$3:$A$500,$B12,'DADOS BRUTOS'!DI$3:DI$500)+IF($C12="",0,SUMIF('DADOS BRUTOS'!$A$3:$A$500,$C12,'DADOS BRUTOS'!DI$3:DI$500)))</f>
        <v/>
      </c>
      <c r="GJ12" s="125">
        <f>IF(OR(GJ$4="",$B12=""),0,SUMIF('DADOS BRUTOS'!$A$3:$A$500,$B12,'DADOS BRUTOS'!DJ$3:DJ$500)+IF($C12="",0,SUMIF('DADOS BRUTOS'!$A$3:$A$500,$C12,'DADOS BRUTOS'!DJ$3:DJ$500)))</f>
        <v/>
      </c>
      <c r="GK12" s="125">
        <f>IF(OR(GK$4="",$B12=""),0,SUMIF('DADOS BRUTOS'!$A$3:$A$500,$B12,'DADOS BRUTOS'!DK$3:DK$500)+IF($C12="",0,SUMIF('DADOS BRUTOS'!$A$3:$A$500,$C12,'DADOS BRUTOS'!DK$3:DK$500)))</f>
        <v/>
      </c>
      <c r="GL12" s="125">
        <f>IF(OR(GL$4="",$B12=""),0,SUMIF('DADOS BRUTOS'!$A$3:$A$500,$B12,'DADOS BRUTOS'!DL$3:DL$500)+IF($C12="",0,SUMIF('DADOS BRUTOS'!$A$3:$A$500,$C12,'DADOS BRUTOS'!DL$3:DL$500)))</f>
        <v/>
      </c>
      <c r="GM12" s="125">
        <f>IF(OR(GM$4="",$B12=""),0,SUMIF('DADOS BRUTOS'!$A$3:$A$500,$B12,'DADOS BRUTOS'!DM$3:DM$500)+IF($C12="",0,SUMIF('DADOS BRUTOS'!$A$3:$A$500,$C12,'DADOS BRUTOS'!DM$3:DM$500)))</f>
        <v/>
      </c>
      <c r="GN12" s="125">
        <f>IF(OR(GN$4="",$B12=""),0,SUMIF('DADOS BRUTOS'!$A$3:$A$500,$B12,'DADOS BRUTOS'!DN$3:DN$500)+IF($C12="",0,SUMIF('DADOS BRUTOS'!$A$3:$A$500,$C12,'DADOS BRUTOS'!DN$3:DN$500)))</f>
        <v/>
      </c>
      <c r="GO12" s="125">
        <f>IF(OR(GO$4="",$B12=""),0,SUMIF('DADOS BRUTOS'!$A$3:$A$500,$B12,'DADOS BRUTOS'!DO$3:DO$500)+IF($C12="",0,SUMIF('DADOS BRUTOS'!$A$3:$A$500,$C12,'DADOS BRUTOS'!DO$3:DO$500)))</f>
        <v/>
      </c>
      <c r="GP12" s="125">
        <f>IF(OR(GP$4="",$B12=""),0,SUMIF('DADOS BRUTOS'!$A$3:$A$500,$B12,'DADOS BRUTOS'!DP$3:DP$500)+IF($C12="",0,SUMIF('DADOS BRUTOS'!$A$3:$A$500,$C12,'DADOS BRUTOS'!DP$3:DP$500)))</f>
        <v/>
      </c>
      <c r="GQ12" s="125">
        <f>IF(OR(GQ$4="",$B12=""),0,SUMIF('DADOS BRUTOS'!$A$3:$A$500,$B12,'DADOS BRUTOS'!DQ$3:DQ$500)+IF($C12="",0,SUMIF('DADOS BRUTOS'!$A$3:$A$500,$C12,'DADOS BRUTOS'!DQ$3:DQ$500)))</f>
        <v/>
      </c>
      <c r="GR12" s="125">
        <f>IF(OR(GR$4="",$B12=""),0,SUMIF('DADOS BRUTOS'!$A$3:$A$500,$B12,'DADOS BRUTOS'!DR$3:DR$500)+IF($C12="",0,SUMIF('DADOS BRUTOS'!$A$3:$A$500,$C12,'DADOS BRUTOS'!DR$3:DR$500)))</f>
        <v/>
      </c>
      <c r="GS12" s="125">
        <f>IF(OR(GS$4="",$B12=""),0,SUMIF('DADOS BRUTOS'!$A$3:$A$500,$B12,'DADOS BRUTOS'!DS$3:DS$500)+IF($C12="",0,SUMIF('DADOS BRUTOS'!$A$3:$A$500,$C12,'DADOS BRUTOS'!DS$3:DS$500)))</f>
        <v/>
      </c>
      <c r="GT12" s="125">
        <f>IF(OR(GT$4="",$B12=""),0,SUMIF('DADOS BRUTOS'!$A$3:$A$500,$B12,'DADOS BRUTOS'!DT$3:DT$500)+IF($C12="",0,SUMIF('DADOS BRUTOS'!$A$3:$A$500,$C12,'DADOS BRUTOS'!DT$3:DT$500)))</f>
        <v/>
      </c>
      <c r="GU12" s="125">
        <f>IF(OR(GU$4="",$B12=""),0,SUMIF('DADOS BRUTOS'!$A$3:$A$500,$B12,'DADOS BRUTOS'!DU$3:DU$500)+IF($C12="",0,SUMIF('DADOS BRUTOS'!$A$3:$A$500,$C12,'DADOS BRUTOS'!DU$3:DU$500)))</f>
        <v/>
      </c>
      <c r="GV12" s="125">
        <f>IF(OR(GV$4="",$B12=""),0,SUMIF('DADOS BRUTOS'!$A$3:$A$500,$B12,'DADOS BRUTOS'!DV$3:DV$500)+IF($C12="",0,SUMIF('DADOS BRUTOS'!$A$3:$A$500,$C12,'DADOS BRUTOS'!DV$3:DV$500)))</f>
        <v/>
      </c>
      <c r="GW12" s="125">
        <f>IF(OR(GW$4="",$B12=""),0,SUMIF('DADOS BRUTOS'!$A$3:$A$500,$B12,'DADOS BRUTOS'!DW$3:DW$500)+IF($C12="",0,SUMIF('DADOS BRUTOS'!$A$3:$A$500,$C12,'DADOS BRUTOS'!DW$3:DW$500)))</f>
        <v/>
      </c>
      <c r="GX12" s="125">
        <f>IF(OR(GX$4="",$B12=""),0,SUMIF('DADOS BRUTOS'!$A$3:$A$500,$B12,'DADOS BRUTOS'!DX$3:DX$500)+IF($C12="",0,SUMIF('DADOS BRUTOS'!$A$3:$A$500,$C12,'DADOS BRUTOS'!DX$3:DX$500)))</f>
        <v/>
      </c>
      <c r="GY12" s="125">
        <f>IF(OR(GY$4="",$B12=""),0,SUMIF('DADOS BRUTOS'!$A$3:$A$500,$B12,'DADOS BRUTOS'!DY$3:DY$500)+IF($C12="",0,SUMIF('DADOS BRUTOS'!$A$3:$A$500,$C12,'DADOS BRUTOS'!DY$3:DY$500)))</f>
        <v/>
      </c>
      <c r="GZ12" s="125">
        <f>IF(OR(GZ$4="",$B12=""),0,SUMIF('DADOS BRUTOS'!$A$3:$A$500,$B12,'DADOS BRUTOS'!DZ$3:DZ$500)+IF($C12="",0,SUMIF('DADOS BRUTOS'!$A$3:$A$500,$C12,'DADOS BRUTOS'!DZ$3:DZ$500)))</f>
        <v/>
      </c>
      <c r="HA12" s="125">
        <f>IF(OR(HA$4="",$B12=""),0,SUMIF('DADOS BRUTOS'!$A$3:$A$500,$B12,'DADOS BRUTOS'!EA$3:EA$500)+IF($C12="",0,SUMIF('DADOS BRUTOS'!$A$3:$A$500,$C12,'DADOS BRUTOS'!EA$3:EA$500)))</f>
        <v/>
      </c>
      <c r="HB12" s="125">
        <f>IF(OR(HB$4="",$B12=""),0,SUMIF('DADOS BRUTOS'!$A$3:$A$500,$B12,'DADOS BRUTOS'!EB$3:EB$500)+IF($C12="",0,SUMIF('DADOS BRUTOS'!$A$3:$A$500,$C12,'DADOS BRUTOS'!EB$3:EB$500)))</f>
        <v/>
      </c>
      <c r="HC12" s="125">
        <f>IF(OR(HC$4="",$B12=""),0,SUMIF('DADOS BRUTOS'!$A$3:$A$500,$B12,'DADOS BRUTOS'!EC$3:EC$500)+IF($C12="",0,SUMIF('DADOS BRUTOS'!$A$3:$A$500,$C12,'DADOS BRUTOS'!EC$3:EC$500)))</f>
        <v/>
      </c>
      <c r="HD12" s="125">
        <f>IF(OR(HD$4="",$B12=""),0,SUMIF('DADOS BRUTOS'!$A$3:$A$500,$B12,'DADOS BRUTOS'!ED$3:ED$500)+IF($C12="",0,SUMIF('DADOS BRUTOS'!$A$3:$A$500,$C12,'DADOS BRUTOS'!ED$3:ED$500)))</f>
        <v/>
      </c>
      <c r="HE12" s="125">
        <f>IF(OR(HE$4="",$B12=""),0,SUMIF('DADOS BRUTOS'!$A$3:$A$500,$B12,'DADOS BRUTOS'!EE$3:EE$500)+IF($C12="",0,SUMIF('DADOS BRUTOS'!$A$3:$A$500,$C12,'DADOS BRUTOS'!EE$3:EE$500)))</f>
        <v/>
      </c>
      <c r="HF12" s="125">
        <f>IF(OR(HF$4="",$B12=""),0,SUMIF('DADOS BRUTOS'!$A$3:$A$500,$B12,'DADOS BRUTOS'!EF$3:EF$500)+IF($C12="",0,SUMIF('DADOS BRUTOS'!$A$3:$A$500,$C12,'DADOS BRUTOS'!EF$3:EF$500)))</f>
        <v/>
      </c>
      <c r="HG12" s="125">
        <f>IF(OR(HG$4="",$B12=""),0,SUMIF('DADOS BRUTOS'!$A$3:$A$500,$B12,'DADOS BRUTOS'!EG$3:EG$500)+IF($C12="",0,SUMIF('DADOS BRUTOS'!$A$3:$A$500,$C12,'DADOS BRUTOS'!EG$3:EG$500)))</f>
        <v/>
      </c>
      <c r="HH12" s="125">
        <f>IF(OR(HH$4="",$B12=""),0,SUMIF('DADOS BRUTOS'!$A$3:$A$500,$B12,'DADOS BRUTOS'!EH$3:EH$500)+IF($C12="",0,SUMIF('DADOS BRUTOS'!$A$3:$A$500,$C12,'DADOS BRUTOS'!EH$3:EH$500)))</f>
        <v/>
      </c>
      <c r="HI12" s="125">
        <f>IF(OR(HI$4="",$B12=""),0,SUMIF('DADOS BRUTOS'!$A$3:$A$500,$B12,'DADOS BRUTOS'!EI$3:EI$500)+IF($C12="",0,SUMIF('DADOS BRUTOS'!$A$3:$A$500,$C12,'DADOS BRUTOS'!EI$3:EI$500)))</f>
        <v/>
      </c>
      <c r="HJ12" s="125">
        <f>IF(OR(HJ$4="",$B12=""),0,SUMIF('DADOS BRUTOS'!$A$3:$A$500,$B12,'DADOS BRUTOS'!EJ$3:EJ$500)+IF($C12="",0,SUMIF('DADOS BRUTOS'!$A$3:$A$500,$C12,'DADOS BRUTOS'!EJ$3:EJ$500)))</f>
        <v/>
      </c>
      <c r="HK12" s="125">
        <f>IF(OR(HK$4="",$B12=""),0,SUMIF('DADOS BRUTOS'!$A$3:$A$500,$B12,'DADOS BRUTOS'!EK$3:EK$500)+IF($C12="",0,SUMIF('DADOS BRUTOS'!$A$3:$A$500,$C12,'DADOS BRUTOS'!EK$3:EK$500)))</f>
        <v/>
      </c>
      <c r="HL12" s="125">
        <f>IF(OR(HL$4="",$B12=""),0,SUMIF('DADOS BRUTOS'!$A$3:$A$500,$B12,'DADOS BRUTOS'!EL$3:EL$500)+IF($C12="",0,SUMIF('DADOS BRUTOS'!$A$3:$A$500,$C12,'DADOS BRUTOS'!EL$3:EL$500)))</f>
        <v/>
      </c>
      <c r="HM12" s="125">
        <f>IF(OR(HM$4="",$B12=""),0,SUMIF('DADOS BRUTOS'!$A$3:$A$500,$B12,'DADOS BRUTOS'!EM$3:EM$500)+IF($C12="",0,SUMIF('DADOS BRUTOS'!$A$3:$A$500,$C12,'DADOS BRUTOS'!EM$3:EM$500)))</f>
        <v/>
      </c>
      <c r="HN12" s="125">
        <f>IF(OR(HN$4="",$B12=""),0,SUMIF('DADOS BRUTOS'!$A$3:$A$500,$B12,'DADOS BRUTOS'!EN$3:EN$500)+IF($C12="",0,SUMIF('DADOS BRUTOS'!$A$3:$A$500,$C12,'DADOS BRUTOS'!EN$3:EN$500)))</f>
        <v/>
      </c>
      <c r="HO12" s="125">
        <f>IF(OR(HO$4="",$B12=""),0,SUMIF('DADOS BRUTOS'!$A$3:$A$500,$B12,'DADOS BRUTOS'!EO$3:EO$500)+IF($C12="",0,SUMIF('DADOS BRUTOS'!$A$3:$A$500,$C12,'DADOS BRUTOS'!EO$3:EO$500)))</f>
        <v/>
      </c>
      <c r="HP12" s="125">
        <f>IF(OR(HP$4="",$B12=""),0,SUMIF('DADOS BRUTOS'!$A$3:$A$500,$B12,'DADOS BRUTOS'!EP$3:EP$500)+IF($C12="",0,SUMIF('DADOS BRUTOS'!$A$3:$A$500,$C12,'DADOS BRUTOS'!EP$3:EP$500)))</f>
        <v/>
      </c>
      <c r="HQ12" s="125">
        <f>IF(OR(HQ$4="",$B12=""),0,SUMIF('DADOS BRUTOS'!$A$3:$A$500,$B12,'DADOS BRUTOS'!EQ$3:EQ$500)+IF($C12="",0,SUMIF('DADOS BRUTOS'!$A$3:$A$500,$C12,'DADOS BRUTOS'!EQ$3:EQ$500)))</f>
        <v/>
      </c>
      <c r="HR12" s="125">
        <f>IF(OR(HR$4="",$B12=""),0,SUMIF('DADOS BRUTOS'!$A$3:$A$500,$B12,'DADOS BRUTOS'!ER$3:ER$500)+IF($C12="",0,SUMIF('DADOS BRUTOS'!$A$3:$A$500,$C12,'DADOS BRUTOS'!ER$3:ER$500)))</f>
        <v/>
      </c>
      <c r="HS12" s="125">
        <f>IF(OR(HS$4="",$B12=""),0,SUMIF('DADOS BRUTOS'!$A$3:$A$500,$B12,'DADOS BRUTOS'!ES$3:ES$500)+IF($C12="",0,SUMIF('DADOS BRUTOS'!$A$3:$A$500,$C12,'DADOS BRUTOS'!ES$3:ES$500)))</f>
        <v/>
      </c>
      <c r="HT12" s="125">
        <f>IF(OR(HT$4="",$B12=""),0,SUMIF('DADOS BRUTOS'!$A$3:$A$500,$B12,'DADOS BRUTOS'!ET$3:ET$500)+IF($C12="",0,SUMIF('DADOS BRUTOS'!$A$3:$A$500,$C12,'DADOS BRUTOS'!ET$3:ET$500)))</f>
        <v/>
      </c>
      <c r="HU12" s="125">
        <f>IF(OR(HU$4="",$B12=""),0,SUMIF('DADOS BRUTOS'!$A$3:$A$500,$B12,'DADOS BRUTOS'!EU$3:EU$500)+IF($C12="",0,SUMIF('DADOS BRUTOS'!$A$3:$A$500,$C12,'DADOS BRUTOS'!EU$3:EU$500)))</f>
        <v/>
      </c>
      <c r="HV12" s="125">
        <f>IF(OR(HV$4="",$B12=""),0,SUMIF('DADOS BRUTOS'!$A$3:$A$500,$B12,'DADOS BRUTOS'!EV$3:EV$500)+IF($C12="",0,SUMIF('DADOS BRUTOS'!$A$3:$A$500,$C12,'DADOS BRUTOS'!EV$3:EV$500)))</f>
        <v/>
      </c>
      <c r="HW12" s="125">
        <f>IF(OR(HW$4="",$B12=""),0,SUMIF('DADOS BRUTOS'!$A$3:$A$500,$B12,'DADOS BRUTOS'!EW$3:EW$500)+IF($C12="",0,SUMIF('DADOS BRUTOS'!$A$3:$A$500,$C12,'DADOS BRUTOS'!EW$3:EW$500)))</f>
        <v/>
      </c>
      <c r="HX12" s="125">
        <f>IF(OR(HX$4="",$B12=""),0,SUMIF('DADOS BRUTOS'!$A$3:$A$500,$B12,'DADOS BRUTOS'!EX$3:EX$500)+IF($C12="",0,SUMIF('DADOS BRUTOS'!$A$3:$A$500,$C12,'DADOS BRUTOS'!EX$3:EX$500)))</f>
        <v/>
      </c>
      <c r="HY12" s="125">
        <f>IF(OR(HY$4="",$B12=""),0,SUMIF('DADOS BRUTOS'!$A$3:$A$500,$B12,'DADOS BRUTOS'!EY$3:EY$500)+IF($C12="",0,SUMIF('DADOS BRUTOS'!$A$3:$A$500,$C12,'DADOS BRUTOS'!EY$3:EY$500)))</f>
        <v/>
      </c>
      <c r="HZ12" s="125">
        <f>IF(OR(HZ$4="",$B12=""),0,SUMIF('DADOS BRUTOS'!$A$3:$A$500,$B12,'DADOS BRUTOS'!EZ$3:EZ$500)+IF($C12="",0,SUMIF('DADOS BRUTOS'!$A$3:$A$500,$C12,'DADOS BRUTOS'!EZ$3:EZ$500)))</f>
        <v/>
      </c>
      <c r="IA12" s="125">
        <f>IF(OR(IA$4="",$B12=""),0,SUMIF('DADOS BRUTOS'!$A$3:$A$500,$B12,'DADOS BRUTOS'!FA$3:FA$500)+IF($C12="",0,SUMIF('DADOS BRUTOS'!$A$3:$A$500,$C12,'DADOS BRUTOS'!FA$3:FA$500)))</f>
        <v/>
      </c>
      <c r="IB12" s="125">
        <f>IF(OR(IB$4="",$B12=""),0,SUMIF('DADOS BRUTOS'!$A$3:$A$500,$B12,'DADOS BRUTOS'!FB$3:FB$500)+IF($C12="",0,SUMIF('DADOS BRUTOS'!$A$3:$A$500,$C12,'DADOS BRUTOS'!FB$3:FB$500)))</f>
        <v/>
      </c>
      <c r="IC12" s="125">
        <f>IF(OR(IC$4="",$B12=""),0,SUMIF('DADOS BRUTOS'!$A$3:$A$500,$B12,'DADOS BRUTOS'!FC$3:FC$500)+IF($C12="",0,SUMIF('DADOS BRUTOS'!$A$3:$A$500,$C12,'DADOS BRUTOS'!FC$3:FC$500)))</f>
        <v/>
      </c>
      <c r="ID12" s="125">
        <f>IF(OR(ID$4="",$B12=""),0,SUMIF('DADOS BRUTOS'!$A$3:$A$500,$B12,'DADOS BRUTOS'!FD$3:FD$500)+IF($C12="",0,SUMIF('DADOS BRUTOS'!$A$3:$A$500,$C12,'DADOS BRUTOS'!FD$3:FD$500)))</f>
        <v/>
      </c>
      <c r="IE12" s="125">
        <f>IF(OR(IE$4="",$B12=""),0,SUMIF('DADOS BRUTOS'!$A$3:$A$500,$B12,'DADOS BRUTOS'!FE$3:FE$500)+IF($C12="",0,SUMIF('DADOS BRUTOS'!$A$3:$A$500,$C12,'DADOS BRUTOS'!FE$3:FE$500)))</f>
        <v/>
      </c>
      <c r="IF12" s="125">
        <f>IF(OR(IF$4="",$B12=""),0,SUMIF('DADOS BRUTOS'!$A$3:$A$500,$B12,'DADOS BRUTOS'!FF$3:FF$500)+IF($C12="",0,SUMIF('DADOS BRUTOS'!$A$3:$A$500,$C12,'DADOS BRUTOS'!FF$3:FF$500)))</f>
        <v/>
      </c>
      <c r="IG12" s="125">
        <f>IF(OR(IG$4="",$B12=""),0,SUMIF('DADOS BRUTOS'!$A$3:$A$500,$B12,'DADOS BRUTOS'!FG$3:FG$500)+IF($C12="",0,SUMIF('DADOS BRUTOS'!$A$3:$A$500,$C12,'DADOS BRUTOS'!FG$3:FG$500)))</f>
        <v/>
      </c>
      <c r="IH12" s="125">
        <f>IF(OR(IH$4="",$B12=""),0,SUMIF('DADOS BRUTOS'!$A$3:$A$500,$B12,'DADOS BRUTOS'!FH$3:FH$500)+IF($C12="",0,SUMIF('DADOS BRUTOS'!$A$3:$A$500,$C12,'DADOS BRUTOS'!FH$3:FH$500)))</f>
        <v/>
      </c>
      <c r="II12" s="125">
        <f>IF(OR(II$4="",$B12=""),0,SUMIF('DADOS BRUTOS'!$A$3:$A$500,$B12,'DADOS BRUTOS'!FI$3:FI$500)+IF($C12="",0,SUMIF('DADOS BRUTOS'!$A$3:$A$500,$C12,'DADOS BRUTOS'!FI$3:FI$500)))</f>
        <v/>
      </c>
      <c r="IJ12" s="125">
        <f>IF(OR(IJ$4="",$B12=""),0,SUMIF('DADOS BRUTOS'!$A$3:$A$500,$B12,'DADOS BRUTOS'!FJ$3:FJ$500)+IF($C12="",0,SUMIF('DADOS BRUTOS'!$A$3:$A$500,$C12,'DADOS BRUTOS'!FJ$3:FJ$500)))</f>
        <v/>
      </c>
      <c r="IK12" s="125">
        <f>IF(OR(IK$4="",$B12=""),0,SUMIF('DADOS BRUTOS'!$A$3:$A$500,$B12,'DADOS BRUTOS'!FK$3:FK$500)+IF($C12="",0,SUMIF('DADOS BRUTOS'!$A$3:$A$500,$C12,'DADOS BRUTOS'!FK$3:FK$500)))</f>
        <v/>
      </c>
      <c r="IL12" s="125">
        <f>IF(OR(IL$4="",$B12=""),0,SUMIF('DADOS BRUTOS'!$A$3:$A$500,$B12,'DADOS BRUTOS'!FL$3:FL$500)+IF($C12="",0,SUMIF('DADOS BRUTOS'!$A$3:$A$500,$C12,'DADOS BRUTOS'!FL$3:FL$500)))</f>
        <v/>
      </c>
      <c r="IM12" s="125">
        <f>IF(OR(IM$4="",$B12=""),0,SUMIF('DADOS BRUTOS'!$A$3:$A$500,$B12,'DADOS BRUTOS'!FM$3:FM$500)+IF($C12="",0,SUMIF('DADOS BRUTOS'!$A$3:$A$500,$C12,'DADOS BRUTOS'!FM$3:FM$500)))</f>
        <v/>
      </c>
      <c r="IN12" s="125">
        <f>IF(OR(IN$4="",$B12=""),0,SUMIF('DADOS BRUTOS'!$A$3:$A$500,$B12,'DADOS BRUTOS'!FN$3:FN$500)+IF($C12="",0,SUMIF('DADOS BRUTOS'!$A$3:$A$500,$C12,'DADOS BRUTOS'!FN$3:FN$500)))</f>
        <v/>
      </c>
      <c r="IO12" s="125">
        <f>IF(OR(IO$4="",$B12=""),0,SUMIF('DADOS BRUTOS'!$A$3:$A$500,$B12,'DADOS BRUTOS'!FO$3:FO$500)+IF($C12="",0,SUMIF('DADOS BRUTOS'!$A$3:$A$500,$C12,'DADOS BRUTOS'!FO$3:FO$500)))</f>
        <v/>
      </c>
      <c r="IP12" s="125">
        <f>IF(OR(IP$4="",$B12=""),0,SUMIF('DADOS BRUTOS'!$A$3:$A$500,$B12,'DADOS BRUTOS'!FP$3:FP$500)+IF($C12="",0,SUMIF('DADOS BRUTOS'!$A$3:$A$500,$C12,'DADOS BRUTOS'!FP$3:FP$500)))</f>
        <v/>
      </c>
      <c r="IQ12" s="125">
        <f>IF(OR(IQ$4="",$B12=""),0,SUMIF('DADOS BRUTOS'!$A$3:$A$500,$B12,'DADOS BRUTOS'!FQ$3:FQ$500)+IF($C12="",0,SUMIF('DADOS BRUTOS'!$A$3:$A$500,$C12,'DADOS BRUTOS'!FQ$3:FQ$500)))</f>
        <v/>
      </c>
      <c r="IR12" s="125">
        <f>IF(OR(IR$4="",$B12=""),0,SUMIF('DADOS BRUTOS'!$A$3:$A$500,$B12,'DADOS BRUTOS'!FR$3:FR$500)+IF($C12="",0,SUMIF('DADOS BRUTOS'!$A$3:$A$500,$C12,'DADOS BRUTOS'!FR$3:FR$500)))</f>
        <v/>
      </c>
      <c r="IS12" s="125">
        <f>IF(OR(IS$4="",$B12=""),0,SUMIF('DADOS BRUTOS'!$A$3:$A$500,$B12,'DADOS BRUTOS'!FS$3:FS$500)+IF($C12="",0,SUMIF('DADOS BRUTOS'!$A$3:$A$500,$C12,'DADOS BRUTOS'!FS$3:FS$500)))</f>
        <v/>
      </c>
      <c r="IT12" s="125">
        <f>IF(OR(IT$4="",$B12=""),0,SUMIF('DADOS BRUTOS'!$A$3:$A$500,$B12,'DADOS BRUTOS'!FT$3:FT$500)+IF($C12="",0,SUMIF('DADOS BRUTOS'!$A$3:$A$500,$C12,'DADOS BRUTOS'!FT$3:FT$500)))</f>
        <v/>
      </c>
      <c r="IU12" s="125">
        <f>IF(OR(IU$4="",$B12=""),0,SUMIF('DADOS BRUTOS'!$A$3:$A$500,$B12,'DADOS BRUTOS'!FU$3:FU$500)+IF($C12="",0,SUMIF('DADOS BRUTOS'!$A$3:$A$500,$C12,'DADOS BRUTOS'!FU$3:FU$500)))</f>
        <v/>
      </c>
      <c r="IV12" s="125">
        <f>IF(OR(IV$4="",$B12=""),0,SUMIF('DADOS BRUTOS'!$A$3:$A$500,$B12,'DADOS BRUTOS'!FV$3:FV$500)+IF($C12="",0,SUMIF('DADOS BRUTOS'!$A$3:$A$500,$C12,'DADOS BRUTOS'!FV$3:FV$500)))</f>
        <v/>
      </c>
      <c r="IW12" s="125">
        <f>IF(OR(IW$4="",$B12=""),0,SUMIF('DADOS BRUTOS'!$A$3:$A$500,$B12,'DADOS BRUTOS'!FW$3:FW$500)+IF($C12="",0,SUMIF('DADOS BRUTOS'!$A$3:$A$500,$C12,'DADOS BRUTOS'!FW$3:FW$500)))</f>
        <v/>
      </c>
      <c r="IX12" s="125">
        <f>IF(OR(IX$4="",$B12=""),0,SUMIF('DADOS BRUTOS'!$A$3:$A$500,$B12,'DADOS BRUTOS'!FX$3:FX$500)+IF($C12="",0,SUMIF('DADOS BRUTOS'!$A$3:$A$500,$C12,'DADOS BRUTOS'!FX$3:FX$500)))</f>
        <v/>
      </c>
      <c r="IY12" s="125">
        <f>IF(OR(IY$4="",$B12=""),0,SUMIF('DADOS BRUTOS'!$A$3:$A$500,$B12,'DADOS BRUTOS'!FY$3:FY$500)+IF($C12="",0,SUMIF('DADOS BRUTOS'!$A$3:$A$500,$C12,'DADOS BRUTOS'!FY$3:FY$500)))</f>
        <v/>
      </c>
      <c r="IZ12" s="125">
        <f>IF(OR(IZ$4="",$B12=""),0,SUMIF('DADOS BRUTOS'!$A$3:$A$500,$B12,'DADOS BRUTOS'!FZ$3:FZ$500)+IF($C12="",0,SUMIF('DADOS BRUTOS'!$A$3:$A$500,$C12,'DADOS BRUTOS'!FZ$3:FZ$500)))</f>
        <v/>
      </c>
      <c r="JA12" s="125">
        <f>IF(OR(JA$4="",$B12=""),0,SUMIF('DADOS BRUTOS'!$A$3:$A$500,$B12,'DADOS BRUTOS'!GA$3:GA$500)+IF($C12="",0,SUMIF('DADOS BRUTOS'!$A$3:$A$500,$C12,'DADOS BRUTOS'!GA$3:GA$500)))</f>
        <v/>
      </c>
      <c r="JB12" s="125">
        <f>IF(OR(JB$4="",$B12=""),0,SUMIF('DADOS BRUTOS'!$A$3:$A$500,$B12,'DADOS BRUTOS'!GB$3:GB$500)+IF($C12="",0,SUMIF('DADOS BRUTOS'!$A$3:$A$500,$C12,'DADOS BRUTOS'!GB$3:GB$500)))</f>
        <v/>
      </c>
      <c r="JC12" s="125">
        <f>IF(OR(JC$4="",$B12=""),0,SUMIF('DADOS BRUTOS'!$A$3:$A$500,$B12,'DADOS BRUTOS'!GC$3:GC$500)+IF($C12="",0,SUMIF('DADOS BRUTOS'!$A$3:$A$500,$C12,'DADOS BRUTOS'!GC$3:GC$500)))</f>
        <v/>
      </c>
      <c r="JD12" s="125">
        <f>IF(OR(JD$4="",$B12=""),0,SUMIF('DADOS BRUTOS'!$A$3:$A$500,$B12,'DADOS BRUTOS'!GD$3:GD$500)+IF($C12="",0,SUMIF('DADOS BRUTOS'!$A$3:$A$500,$C12,'DADOS BRUTOS'!GD$3:GD$500)))</f>
        <v/>
      </c>
      <c r="JE12" s="125">
        <f>IF(OR(JE$4="",$B12=""),0,SUMIF('DADOS BRUTOS'!$A$3:$A$500,$B12,'DADOS BRUTOS'!GE$3:GE$500)+IF($C12="",0,SUMIF('DADOS BRUTOS'!$A$3:$A$500,$C12,'DADOS BRUTOS'!GE$3:GE$500)))</f>
        <v/>
      </c>
      <c r="JF12" s="125">
        <f>IF(OR(JF$4="",$B12=""),0,SUMIF('DADOS BRUTOS'!$A$3:$A$500,$B12,'DADOS BRUTOS'!GF$3:GF$500)+IF($C12="",0,SUMIF('DADOS BRUTOS'!$A$3:$A$500,$C12,'DADOS BRUTOS'!GF$3:GF$500)))</f>
        <v/>
      </c>
      <c r="JG12" s="125">
        <f>IF(OR(JG$4="",$B12=""),0,SUMIF('DADOS BRUTOS'!$A$3:$A$500,$B12,'DADOS BRUTOS'!GG$3:GG$500)+IF($C12="",0,SUMIF('DADOS BRUTOS'!$A$3:$A$500,$C12,'DADOS BRUTOS'!GG$3:GG$500)))</f>
        <v/>
      </c>
      <c r="JH12" s="125">
        <f>IF(OR(JH$4="",$B12=""),0,SUMIF('DADOS BRUTOS'!$A$3:$A$500,$B12,'DADOS BRUTOS'!GH$3:GH$500)+IF($C12="",0,SUMIF('DADOS BRUTOS'!$A$3:$A$500,$C12,'DADOS BRUTOS'!GH$3:GH$500)))</f>
        <v/>
      </c>
      <c r="JI12" s="125">
        <f>IF(OR(JI$4="",$B12=""),0,SUMIF('DADOS BRUTOS'!$A$3:$A$500,$B12,'DADOS BRUTOS'!GI$3:GI$500)+IF($C12="",0,SUMIF('DADOS BRUTOS'!$A$3:$A$500,$C12,'DADOS BRUTOS'!GI$3:GI$500)))</f>
        <v/>
      </c>
      <c r="JJ12" s="125">
        <f>IF(OR(JJ$4="",$B12=""),0,SUMIF('DADOS BRUTOS'!$A$3:$A$500,$B12,'DADOS BRUTOS'!GJ$3:GJ$500)+IF($C12="",0,SUMIF('DADOS BRUTOS'!$A$3:$A$500,$C12,'DADOS BRUTOS'!GJ$3:GJ$500)))</f>
        <v/>
      </c>
      <c r="JK12" s="125">
        <f>IF(OR(JK$4="",$B12=""),0,SUMIF('DADOS BRUTOS'!$A$3:$A$500,$B12,'DADOS BRUTOS'!GK$3:GK$500)+IF($C12="",0,SUMIF('DADOS BRUTOS'!$A$3:$A$500,$C12,'DADOS BRUTOS'!GK$3:GK$500)))</f>
        <v/>
      </c>
      <c r="JL12" s="125">
        <f>IF(OR(JL$4="",$B12=""),0,SUMIF('DADOS BRUTOS'!$A$3:$A$500,$B12,'DADOS BRUTOS'!GL$3:GL$500)+IF($C12="",0,SUMIF('DADOS BRUTOS'!$A$3:$A$500,$C12,'DADOS BRUTOS'!GL$3:GL$500)))</f>
        <v/>
      </c>
      <c r="JM12" s="125">
        <f>IF(OR(JM$4="",$B12=""),0,SUMIF('DADOS BRUTOS'!$A$3:$A$500,$B12,'DADOS BRUTOS'!GM$3:GM$500)+IF($C12="",0,SUMIF('DADOS BRUTOS'!$A$3:$A$500,$C12,'DADOS BRUTOS'!GM$3:GM$500)))</f>
        <v/>
      </c>
      <c r="JN12" s="125">
        <f>IF(OR(JN$4="",$B12=""),0,SUMIF('DADOS BRUTOS'!$A$3:$A$500,$B12,'DADOS BRUTOS'!GN$3:GN$500)+IF($C12="",0,SUMIF('DADOS BRUTOS'!$A$3:$A$500,$C12,'DADOS BRUTOS'!GN$3:GN$500)))</f>
        <v/>
      </c>
      <c r="JO12" s="125">
        <f>IF(OR(JO$4="",$B12=""),0,SUMIF('DADOS BRUTOS'!$A$3:$A$500,$B12,'DADOS BRUTOS'!GO$3:GO$500)+IF($C12="",0,SUMIF('DADOS BRUTOS'!$A$3:$A$500,$C12,'DADOS BRUTOS'!GO$3:GO$500)))</f>
        <v/>
      </c>
      <c r="JP12" s="125">
        <f>IF(OR(JP$4="",$B12=""),0,SUMIF('DADOS BRUTOS'!$A$3:$A$500,$B12,'DADOS BRUTOS'!GP$3:GP$500)+IF($C12="",0,SUMIF('DADOS BRUTOS'!$A$3:$A$500,$C12,'DADOS BRUTOS'!GP$3:GP$500)))</f>
        <v/>
      </c>
      <c r="JQ12" s="125">
        <f>IF(OR(JQ$4="",$B12=""),0,SUMIF('DADOS BRUTOS'!$A$3:$A$500,$B12,'DADOS BRUTOS'!GQ$3:GQ$500)+IF($C12="",0,SUMIF('DADOS BRUTOS'!$A$3:$A$500,$C12,'DADOS BRUTOS'!GQ$3:GQ$500)))</f>
        <v/>
      </c>
      <c r="JR12" s="125">
        <f>IF(OR(JR$4="",$B12=""),0,SUMIF('DADOS BRUTOS'!$A$3:$A$500,$B12,'DADOS BRUTOS'!GR$3:GR$500)+IF($C12="",0,SUMIF('DADOS BRUTOS'!$A$3:$A$500,$C12,'DADOS BRUTOS'!GR$3:GR$500)))</f>
        <v/>
      </c>
      <c r="JS12" s="125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25">
        <f>IF(OR(CB$4="",$B13=""),0,SUMIF('DADOS BRUTOS'!$A$3:$A$500,$B13,'DADOS BRUTOS'!B$3:B$500)+IF($C13="",0,SUMIF('DADOS BRUTOS'!$A$3:$A$500,$C13,'DADOS BRUTOS'!B$3:B$500)))</f>
        <v/>
      </c>
      <c r="CC13" s="125">
        <f>IF(OR(CC$4="",$B13=""),0,SUMIF('DADOS BRUTOS'!$A$3:$A$500,$B13,'DADOS BRUTOS'!C$3:C$500)+IF($C13="",0,SUMIF('DADOS BRUTOS'!$A$3:$A$500,$C13,'DADOS BRUTOS'!C$3:C$500)))</f>
        <v/>
      </c>
      <c r="CD13" s="125">
        <f>IF(OR(CD$4="",$B13=""),0,SUMIF('DADOS BRUTOS'!$A$3:$A$500,$B13,'DADOS BRUTOS'!D$3:D$500)+IF($C13="",0,SUMIF('DADOS BRUTOS'!$A$3:$A$500,$C13,'DADOS BRUTOS'!D$3:D$500)))</f>
        <v/>
      </c>
      <c r="CE13" s="125">
        <f>IF(OR(CE$4="",$B13=""),0,SUMIF('DADOS BRUTOS'!$A$3:$A$500,$B13,'DADOS BRUTOS'!E$3:E$500)+IF($C13="",0,SUMIF('DADOS BRUTOS'!$A$3:$A$500,$C13,'DADOS BRUTOS'!E$3:E$500)))</f>
        <v/>
      </c>
      <c r="CF13" s="125">
        <f>IF(OR(CF$4="",$B13=""),0,SUMIF('DADOS BRUTOS'!$A$3:$A$500,$B13,'DADOS BRUTOS'!F$3:F$500)+IF($C13="",0,SUMIF('DADOS BRUTOS'!$A$3:$A$500,$C13,'DADOS BRUTOS'!F$3:F$500)))</f>
        <v/>
      </c>
      <c r="CG13" s="125">
        <f>IF(OR(CG$4="",$B13=""),0,SUMIF('DADOS BRUTOS'!$A$3:$A$500,$B13,'DADOS BRUTOS'!G$3:G$500)+IF($C13="",0,SUMIF('DADOS BRUTOS'!$A$3:$A$500,$C13,'DADOS BRUTOS'!G$3:G$500)))</f>
        <v/>
      </c>
      <c r="CH13" s="125">
        <f>IF(OR(CH$4="",$B13=""),0,SUMIF('DADOS BRUTOS'!$A$3:$A$500,$B13,'DADOS BRUTOS'!H$3:H$500)+IF($C13="",0,SUMIF('DADOS BRUTOS'!$A$3:$A$500,$C13,'DADOS BRUTOS'!H$3:H$500)))</f>
        <v/>
      </c>
      <c r="CI13" s="125">
        <f>IF(OR(CI$4="",$B13=""),0,SUMIF('DADOS BRUTOS'!$A$3:$A$500,$B13,'DADOS BRUTOS'!I$3:I$500)+IF($C13="",0,SUMIF('DADOS BRUTOS'!$A$3:$A$500,$C13,'DADOS BRUTOS'!I$3:I$500)))</f>
        <v/>
      </c>
      <c r="CJ13" s="125">
        <f>IF(OR(CJ$4="",$B13=""),0,SUMIF('DADOS BRUTOS'!$A$3:$A$500,$B13,'DADOS BRUTOS'!J$3:J$500)+IF($C13="",0,SUMIF('DADOS BRUTOS'!$A$3:$A$500,$C13,'DADOS BRUTOS'!J$3:J$500)))</f>
        <v/>
      </c>
      <c r="CK13" s="125">
        <f>IF(OR(CK$4="",$B13=""),0,SUMIF('DADOS BRUTOS'!$A$3:$A$500,$B13,'DADOS BRUTOS'!K$3:K$500)+IF($C13="",0,SUMIF('DADOS BRUTOS'!$A$3:$A$500,$C13,'DADOS BRUTOS'!K$3:K$500)))</f>
        <v/>
      </c>
      <c r="CL13" s="125">
        <f>IF(OR(CL$4="",$B13=""),0,SUMIF('DADOS BRUTOS'!$A$3:$A$500,$B13,'DADOS BRUTOS'!L$3:L$500)+IF($C13="",0,SUMIF('DADOS BRUTOS'!$A$3:$A$500,$C13,'DADOS BRUTOS'!L$3:L$500)))</f>
        <v/>
      </c>
      <c r="CM13" s="125">
        <f>IF(OR(CM$4="",$B13=""),0,SUMIF('DADOS BRUTOS'!$A$3:$A$500,$B13,'DADOS BRUTOS'!M$3:M$500)+IF($C13="",0,SUMIF('DADOS BRUTOS'!$A$3:$A$500,$C13,'DADOS BRUTOS'!M$3:M$500)))</f>
        <v/>
      </c>
      <c r="CN13" s="125">
        <f>IF(OR(CN$4="",$B13=""),0,SUMIF('DADOS BRUTOS'!$A$3:$A$500,$B13,'DADOS BRUTOS'!N$3:N$500)+IF($C13="",0,SUMIF('DADOS BRUTOS'!$A$3:$A$500,$C13,'DADOS BRUTOS'!N$3:N$500)))</f>
        <v/>
      </c>
      <c r="CO13" s="125">
        <f>IF(OR(CO$4="",$B13=""),0,SUMIF('DADOS BRUTOS'!$A$3:$A$500,$B13,'DADOS BRUTOS'!O$3:O$500)+IF($C13="",0,SUMIF('DADOS BRUTOS'!$A$3:$A$500,$C13,'DADOS BRUTOS'!O$3:O$500)))</f>
        <v/>
      </c>
      <c r="CP13" s="125">
        <f>IF(OR(CP$4="",$B13=""),0,SUMIF('DADOS BRUTOS'!$A$3:$A$500,$B13,'DADOS BRUTOS'!P$3:P$500)+IF($C13="",0,SUMIF('DADOS BRUTOS'!$A$3:$A$500,$C13,'DADOS BRUTOS'!P$3:P$500)))</f>
        <v/>
      </c>
      <c r="CQ13" s="125">
        <f>IF(OR(CQ$4="",$B13=""),0,SUMIF('DADOS BRUTOS'!$A$3:$A$500,$B13,'DADOS BRUTOS'!Q$3:Q$500)+IF($C13="",0,SUMIF('DADOS BRUTOS'!$A$3:$A$500,$C13,'DADOS BRUTOS'!Q$3:Q$500)))</f>
        <v/>
      </c>
      <c r="CR13" s="125">
        <f>IF(OR(CR$4="",$B13=""),0,SUMIF('DADOS BRUTOS'!$A$3:$A$500,$B13,'DADOS BRUTOS'!R$3:R$500)+IF($C13="",0,SUMIF('DADOS BRUTOS'!$A$3:$A$500,$C13,'DADOS BRUTOS'!R$3:R$500)))</f>
        <v/>
      </c>
      <c r="CS13" s="125">
        <f>IF(OR(CS$4="",$B13=""),0,SUMIF('DADOS BRUTOS'!$A$3:$A$500,$B13,'DADOS BRUTOS'!S$3:S$500)+IF($C13="",0,SUMIF('DADOS BRUTOS'!$A$3:$A$500,$C13,'DADOS BRUTOS'!S$3:S$500)))</f>
        <v/>
      </c>
      <c r="CT13" s="125">
        <f>IF(OR(CT$4="",$B13=""),0,SUMIF('DADOS BRUTOS'!$A$3:$A$500,$B13,'DADOS BRUTOS'!T$3:T$500)+IF($C13="",0,SUMIF('DADOS BRUTOS'!$A$3:$A$500,$C13,'DADOS BRUTOS'!T$3:T$500)))</f>
        <v/>
      </c>
      <c r="CU13" s="125">
        <f>IF(OR(CU$4="",$B13=""),0,SUMIF('DADOS BRUTOS'!$A$3:$A$500,$B13,'DADOS BRUTOS'!U$3:U$500)+IF($C13="",0,SUMIF('DADOS BRUTOS'!$A$3:$A$500,$C13,'DADOS BRUTOS'!U$3:U$500)))</f>
        <v/>
      </c>
      <c r="CV13" s="125">
        <f>IF(OR(CV$4="",$B13=""),0,SUMIF('DADOS BRUTOS'!$A$3:$A$500,$B13,'DADOS BRUTOS'!V$3:V$500)+IF($C13="",0,SUMIF('DADOS BRUTOS'!$A$3:$A$500,$C13,'DADOS BRUTOS'!V$3:V$500)))</f>
        <v/>
      </c>
      <c r="CW13" s="125">
        <f>IF(OR(CW$4="",$B13=""),0,SUMIF('DADOS BRUTOS'!$A$3:$A$500,$B13,'DADOS BRUTOS'!W$3:W$500)+IF($C13="",0,SUMIF('DADOS BRUTOS'!$A$3:$A$500,$C13,'DADOS BRUTOS'!W$3:W$500)))</f>
        <v/>
      </c>
      <c r="CX13" s="125">
        <f>IF(OR(CX$4="",$B13=""),0,SUMIF('DADOS BRUTOS'!$A$3:$A$500,$B13,'DADOS BRUTOS'!X$3:X$500)+IF($C13="",0,SUMIF('DADOS BRUTOS'!$A$3:$A$500,$C13,'DADOS BRUTOS'!X$3:X$500)))</f>
        <v/>
      </c>
      <c r="CY13" s="125">
        <f>IF(OR(CY$4="",$B13=""),0,SUMIF('DADOS BRUTOS'!$A$3:$A$500,$B13,'DADOS BRUTOS'!Y$3:Y$500)+IF($C13="",0,SUMIF('DADOS BRUTOS'!$A$3:$A$500,$C13,'DADOS BRUTOS'!Y$3:Y$500)))</f>
        <v/>
      </c>
      <c r="CZ13" s="125">
        <f>IF(OR(CZ$4="",$B13=""),0,SUMIF('DADOS BRUTOS'!$A$3:$A$500,$B13,'DADOS BRUTOS'!Z$3:Z$500)+IF($C13="",0,SUMIF('DADOS BRUTOS'!$A$3:$A$500,$C13,'DADOS BRUTOS'!Z$3:Z$500)))</f>
        <v/>
      </c>
      <c r="DA13" s="125">
        <f>IF(OR(DA$4="",$B13=""),0,SUMIF('DADOS BRUTOS'!$A$3:$A$500,$B13,'DADOS BRUTOS'!AA$3:AA$500)+IF($C13="",0,SUMIF('DADOS BRUTOS'!$A$3:$A$500,$C13,'DADOS BRUTOS'!AA$3:AA$500)))</f>
        <v/>
      </c>
      <c r="DB13" s="125">
        <f>IF(OR(DB$4="",$B13=""),0,SUMIF('DADOS BRUTOS'!$A$3:$A$500,$B13,'DADOS BRUTOS'!AB$3:AB$500)+IF($C13="",0,SUMIF('DADOS BRUTOS'!$A$3:$A$500,$C13,'DADOS BRUTOS'!AB$3:AB$500)))</f>
        <v/>
      </c>
      <c r="DC13" s="125">
        <f>IF(OR(DC$4="",$B13=""),0,SUMIF('DADOS BRUTOS'!$A$3:$A$500,$B13,'DADOS BRUTOS'!AC$3:AC$500)+IF($C13="",0,SUMIF('DADOS BRUTOS'!$A$3:$A$500,$C13,'DADOS BRUTOS'!AC$3:AC$500)))</f>
        <v/>
      </c>
      <c r="DD13" s="125">
        <f>IF(OR(DD$4="",$B13=""),0,SUMIF('DADOS BRUTOS'!$A$3:$A$500,$B13,'DADOS BRUTOS'!AD$3:AD$500)+IF($C13="",0,SUMIF('DADOS BRUTOS'!$A$3:$A$500,$C13,'DADOS BRUTOS'!AD$3:AD$500)))</f>
        <v/>
      </c>
      <c r="DE13" s="125">
        <f>IF(OR(DE$4="",$B13=""),0,SUMIF('DADOS BRUTOS'!$A$3:$A$500,$B13,'DADOS BRUTOS'!AE$3:AE$500)+IF($C13="",0,SUMIF('DADOS BRUTOS'!$A$3:$A$500,$C13,'DADOS BRUTOS'!AE$3:AE$500)))</f>
        <v/>
      </c>
      <c r="DF13" s="125">
        <f>IF(OR(DF$4="",$B13=""),0,SUMIF('DADOS BRUTOS'!$A$3:$A$500,$B13,'DADOS BRUTOS'!AF$3:AF$500)+IF($C13="",0,SUMIF('DADOS BRUTOS'!$A$3:$A$500,$C13,'DADOS BRUTOS'!AF$3:AF$500)))</f>
        <v/>
      </c>
      <c r="DG13" s="125">
        <f>IF(OR(DG$4="",$B13=""),0,SUMIF('DADOS BRUTOS'!$A$3:$A$500,$B13,'DADOS BRUTOS'!AG$3:AG$500)+IF($C13="",0,SUMIF('DADOS BRUTOS'!$A$3:$A$500,$C13,'DADOS BRUTOS'!AG$3:AG$500)))</f>
        <v/>
      </c>
      <c r="DH13" s="125">
        <f>IF(OR(DH$4="",$B13=""),0,SUMIF('DADOS BRUTOS'!$A$3:$A$500,$B13,'DADOS BRUTOS'!AH$3:AH$500)+IF($C13="",0,SUMIF('DADOS BRUTOS'!$A$3:$A$500,$C13,'DADOS BRUTOS'!AH$3:AH$500)))</f>
        <v/>
      </c>
      <c r="DI13" s="125">
        <f>IF(OR(DI$4="",$B13=""),0,SUMIF('DADOS BRUTOS'!$A$3:$A$500,$B13,'DADOS BRUTOS'!AI$3:AI$500)+IF($C13="",0,SUMIF('DADOS BRUTOS'!$A$3:$A$500,$C13,'DADOS BRUTOS'!AI$3:AI$500)))</f>
        <v/>
      </c>
      <c r="DJ13" s="125">
        <f>IF(OR(DJ$4="",$B13=""),0,SUMIF('DADOS BRUTOS'!$A$3:$A$500,$B13,'DADOS BRUTOS'!AJ$3:AJ$500)+IF($C13="",0,SUMIF('DADOS BRUTOS'!$A$3:$A$500,$C13,'DADOS BRUTOS'!AJ$3:AJ$500)))</f>
        <v/>
      </c>
      <c r="DK13" s="125">
        <f>IF(OR(DK$4="",$B13=""),0,SUMIF('DADOS BRUTOS'!$A$3:$A$500,$B13,'DADOS BRUTOS'!AK$3:AK$500)+IF($C13="",0,SUMIF('DADOS BRUTOS'!$A$3:$A$500,$C13,'DADOS BRUTOS'!AK$3:AK$500)))</f>
        <v/>
      </c>
      <c r="DL13" s="125">
        <f>IF(OR(DL$4="",$B13=""),0,SUMIF('DADOS BRUTOS'!$A$3:$A$500,$B13,'DADOS BRUTOS'!AL$3:AL$500)+IF($C13="",0,SUMIF('DADOS BRUTOS'!$A$3:$A$500,$C13,'DADOS BRUTOS'!AL$3:AL$500)))</f>
        <v/>
      </c>
      <c r="DM13" s="125">
        <f>IF(OR(DM$4="",$B13=""),0,SUMIF('DADOS BRUTOS'!$A$3:$A$500,$B13,'DADOS BRUTOS'!AM$3:AM$500)+IF($C13="",0,SUMIF('DADOS BRUTOS'!$A$3:$A$500,$C13,'DADOS BRUTOS'!AM$3:AM$500)))</f>
        <v/>
      </c>
      <c r="DN13" s="125">
        <f>IF(OR(DN$4="",$B13=""),0,SUMIF('DADOS BRUTOS'!$A$3:$A$500,$B13,'DADOS BRUTOS'!AN$3:AN$500)+IF($C13="",0,SUMIF('DADOS BRUTOS'!$A$3:$A$500,$C13,'DADOS BRUTOS'!AN$3:AN$500)))</f>
        <v/>
      </c>
      <c r="DO13" s="125">
        <f>IF(OR(DO$4="",$B13=""),0,SUMIF('DADOS BRUTOS'!$A$3:$A$500,$B13,'DADOS BRUTOS'!AO$3:AO$500)+IF($C13="",0,SUMIF('DADOS BRUTOS'!$A$3:$A$500,$C13,'DADOS BRUTOS'!AO$3:AO$500)))</f>
        <v/>
      </c>
      <c r="DP13" s="125">
        <f>IF(OR(DP$4="",$B13=""),0,SUMIF('DADOS BRUTOS'!$A$3:$A$500,$B13,'DADOS BRUTOS'!AP$3:AP$500)+IF($C13="",0,SUMIF('DADOS BRUTOS'!$A$3:$A$500,$C13,'DADOS BRUTOS'!AP$3:AP$500)))</f>
        <v/>
      </c>
      <c r="DQ13" s="125">
        <f>IF(OR(DQ$4="",$B13=""),0,SUMIF('DADOS BRUTOS'!$A$3:$A$500,$B13,'DADOS BRUTOS'!AQ$3:AQ$500)+IF($C13="",0,SUMIF('DADOS BRUTOS'!$A$3:$A$500,$C13,'DADOS BRUTOS'!AQ$3:AQ$500)))</f>
        <v/>
      </c>
      <c r="DR13" s="125">
        <f>IF(OR(DR$4="",$B13=""),0,SUMIF('DADOS BRUTOS'!$A$3:$A$500,$B13,'DADOS BRUTOS'!AR$3:AR$500)+IF($C13="",0,SUMIF('DADOS BRUTOS'!$A$3:$A$500,$C13,'DADOS BRUTOS'!AR$3:AR$500)))</f>
        <v/>
      </c>
      <c r="DS13" s="125">
        <f>IF(OR(DS$4="",$B13=""),0,SUMIF('DADOS BRUTOS'!$A$3:$A$500,$B13,'DADOS BRUTOS'!AS$3:AS$500)+IF($C13="",0,SUMIF('DADOS BRUTOS'!$A$3:$A$500,$C13,'DADOS BRUTOS'!AS$3:AS$500)))</f>
        <v/>
      </c>
      <c r="DT13" s="125">
        <f>IF(OR(DT$4="",$B13=""),0,SUMIF('DADOS BRUTOS'!$A$3:$A$500,$B13,'DADOS BRUTOS'!AT$3:AT$500)+IF($C13="",0,SUMIF('DADOS BRUTOS'!$A$3:$A$500,$C13,'DADOS BRUTOS'!AT$3:AT$500)))</f>
        <v/>
      </c>
      <c r="DU13" s="125">
        <f>IF(OR(DU$4="",$B13=""),0,SUMIF('DADOS BRUTOS'!$A$3:$A$500,$B13,'DADOS BRUTOS'!AU$3:AU$500)+IF($C13="",0,SUMIF('DADOS BRUTOS'!$A$3:$A$500,$C13,'DADOS BRUTOS'!AU$3:AU$500)))</f>
        <v/>
      </c>
      <c r="DV13" s="125">
        <f>IF(OR(DV$4="",$B13=""),0,SUMIF('DADOS BRUTOS'!$A$3:$A$500,$B13,'DADOS BRUTOS'!AV$3:AV$500)+IF($C13="",0,SUMIF('DADOS BRUTOS'!$A$3:$A$500,$C13,'DADOS BRUTOS'!AV$3:AV$500)))</f>
        <v/>
      </c>
      <c r="DW13" s="125">
        <f>IF(OR(DW$4="",$B13=""),0,SUMIF('DADOS BRUTOS'!$A$3:$A$500,$B13,'DADOS BRUTOS'!AW$3:AW$500)+IF($C13="",0,SUMIF('DADOS BRUTOS'!$A$3:$A$500,$C13,'DADOS BRUTOS'!AW$3:AW$500)))</f>
        <v/>
      </c>
      <c r="DX13" s="125">
        <f>IF(OR(DX$4="",$B13=""),0,SUMIF('DADOS BRUTOS'!$A$3:$A$500,$B13,'DADOS BRUTOS'!AX$3:AX$500)+IF($C13="",0,SUMIF('DADOS BRUTOS'!$A$3:$A$500,$C13,'DADOS BRUTOS'!AX$3:AX$500)))</f>
        <v/>
      </c>
      <c r="DY13" s="125">
        <f>IF(OR(DY$4="",$B13=""),0,SUMIF('DADOS BRUTOS'!$A$3:$A$500,$B13,'DADOS BRUTOS'!AY$3:AY$500)+IF($C13="",0,SUMIF('DADOS BRUTOS'!$A$3:$A$500,$C13,'DADOS BRUTOS'!AY$3:AY$500)))</f>
        <v/>
      </c>
      <c r="DZ13" s="125">
        <f>IF(OR(DZ$4="",$B13=""),0,SUMIF('DADOS BRUTOS'!$A$3:$A$500,$B13,'DADOS BRUTOS'!AZ$3:AZ$500)+IF($C13="",0,SUMIF('DADOS BRUTOS'!$A$3:$A$500,$C13,'DADOS BRUTOS'!AZ$3:AZ$500)))</f>
        <v/>
      </c>
      <c r="EA13" s="125">
        <f>IF(OR(EA$4="",$B13=""),0,SUMIF('DADOS BRUTOS'!$A$3:$A$500,$B13,'DADOS BRUTOS'!BA$3:BA$500)+IF($C13="",0,SUMIF('DADOS BRUTOS'!$A$3:$A$500,$C13,'DADOS BRUTOS'!BA$3:BA$500)))</f>
        <v/>
      </c>
      <c r="EB13" s="125">
        <f>IF(OR(EB$4="",$B13=""),0,SUMIF('DADOS BRUTOS'!$A$3:$A$500,$B13,'DADOS BRUTOS'!BB$3:BB$500)+IF($C13="",0,SUMIF('DADOS BRUTOS'!$A$3:$A$500,$C13,'DADOS BRUTOS'!BB$3:BB$500)))</f>
        <v/>
      </c>
      <c r="EC13" s="125">
        <f>IF(OR(EC$4="",$B13=""),0,SUMIF('DADOS BRUTOS'!$A$3:$A$500,$B13,'DADOS BRUTOS'!BC$3:BC$500)+IF($C13="",0,SUMIF('DADOS BRUTOS'!$A$3:$A$500,$C13,'DADOS BRUTOS'!BC$3:BC$500)))</f>
        <v/>
      </c>
      <c r="ED13" s="125">
        <f>IF(OR(ED$4="",$B13=""),0,SUMIF('DADOS BRUTOS'!$A$3:$A$500,$B13,'DADOS BRUTOS'!BD$3:BD$500)+IF($C13="",0,SUMIF('DADOS BRUTOS'!$A$3:$A$500,$C13,'DADOS BRUTOS'!BD$3:BD$500)))</f>
        <v/>
      </c>
      <c r="EE13" s="125">
        <f>IF(OR(EE$4="",$B13=""),0,SUMIF('DADOS BRUTOS'!$A$3:$A$500,$B13,'DADOS BRUTOS'!BE$3:BE$500)+IF($C13="",0,SUMIF('DADOS BRUTOS'!$A$3:$A$500,$C13,'DADOS BRUTOS'!BE$3:BE$500)))</f>
        <v/>
      </c>
      <c r="EF13" s="125">
        <f>IF(OR(EF$4="",$B13=""),0,SUMIF('DADOS BRUTOS'!$A$3:$A$500,$B13,'DADOS BRUTOS'!BF$3:BF$500)+IF($C13="",0,SUMIF('DADOS BRUTOS'!$A$3:$A$500,$C13,'DADOS BRUTOS'!BF$3:BF$500)))</f>
        <v/>
      </c>
      <c r="EG13" s="125">
        <f>IF(OR(EG$4="",$B13=""),0,SUMIF('DADOS BRUTOS'!$A$3:$A$500,$B13,'DADOS BRUTOS'!BG$3:BG$500)+IF($C13="",0,SUMIF('DADOS BRUTOS'!$A$3:$A$500,$C13,'DADOS BRUTOS'!BG$3:BG$500)))</f>
        <v/>
      </c>
      <c r="EH13" s="125">
        <f>IF(OR(EH$4="",$B13=""),0,SUMIF('DADOS BRUTOS'!$A$3:$A$500,$B13,'DADOS BRUTOS'!BH$3:BH$500)+IF($C13="",0,SUMIF('DADOS BRUTOS'!$A$3:$A$500,$C13,'DADOS BRUTOS'!BH$3:BH$500)))</f>
        <v/>
      </c>
      <c r="EI13" s="125">
        <f>IF(OR(EI$4="",$B13=""),0,SUMIF('DADOS BRUTOS'!$A$3:$A$500,$B13,'DADOS BRUTOS'!BI$3:BI$500)+IF($C13="",0,SUMIF('DADOS BRUTOS'!$A$3:$A$500,$C13,'DADOS BRUTOS'!BI$3:BI$500)))</f>
        <v/>
      </c>
      <c r="EJ13" s="125">
        <f>IF(OR(EJ$4="",$B13=""),0,SUMIF('DADOS BRUTOS'!$A$3:$A$500,$B13,'DADOS BRUTOS'!BJ$3:BJ$500)+IF($C13="",0,SUMIF('DADOS BRUTOS'!$A$3:$A$500,$C13,'DADOS BRUTOS'!BJ$3:BJ$500)))</f>
        <v/>
      </c>
      <c r="EK13" s="125">
        <f>IF(OR(EK$4="",$B13=""),0,SUMIF('DADOS BRUTOS'!$A$3:$A$500,$B13,'DADOS BRUTOS'!BK$3:BK$500)+IF($C13="",0,SUMIF('DADOS BRUTOS'!$A$3:$A$500,$C13,'DADOS BRUTOS'!BK$3:BK$500)))</f>
        <v/>
      </c>
      <c r="EL13" s="125">
        <f>IF(OR(EL$4="",$B13=""),0,SUMIF('DADOS BRUTOS'!$A$3:$A$500,$B13,'DADOS BRUTOS'!BL$3:BL$500)+IF($C13="",0,SUMIF('DADOS BRUTOS'!$A$3:$A$500,$C13,'DADOS BRUTOS'!BL$3:BL$500)))</f>
        <v/>
      </c>
      <c r="EM13" s="125">
        <f>IF(OR(EM$4="",$B13=""),0,SUMIF('DADOS BRUTOS'!$A$3:$A$500,$B13,'DADOS BRUTOS'!BM$3:BM$500)+IF($C13="",0,SUMIF('DADOS BRUTOS'!$A$3:$A$500,$C13,'DADOS BRUTOS'!BM$3:BM$500)))</f>
        <v/>
      </c>
      <c r="EN13" s="125">
        <f>IF(OR(EN$4="",$B13=""),0,SUMIF('DADOS BRUTOS'!$A$3:$A$500,$B13,'DADOS BRUTOS'!BN$3:BN$500)+IF($C13="",0,SUMIF('DADOS BRUTOS'!$A$3:$A$500,$C13,'DADOS BRUTOS'!BN$3:BN$500)))</f>
        <v/>
      </c>
      <c r="EO13" s="125">
        <f>IF(OR(EO$4="",$B13=""),0,SUMIF('DADOS BRUTOS'!$A$3:$A$500,$B13,'DADOS BRUTOS'!BO$3:BO$500)+IF($C13="",0,SUMIF('DADOS BRUTOS'!$A$3:$A$500,$C13,'DADOS BRUTOS'!BO$3:BO$500)))</f>
        <v/>
      </c>
      <c r="EP13" s="125">
        <f>IF(OR(EP$4="",$B13=""),0,SUMIF('DADOS BRUTOS'!$A$3:$A$500,$B13,'DADOS BRUTOS'!BP$3:BP$500)+IF($C13="",0,SUMIF('DADOS BRUTOS'!$A$3:$A$500,$C13,'DADOS BRUTOS'!BP$3:BP$500)))</f>
        <v/>
      </c>
      <c r="EQ13" s="125">
        <f>IF(OR(EQ$4="",$B13=""),0,SUMIF('DADOS BRUTOS'!$A$3:$A$500,$B13,'DADOS BRUTOS'!BQ$3:BQ$500)+IF($C13="",0,SUMIF('DADOS BRUTOS'!$A$3:$A$500,$C13,'DADOS BRUTOS'!BQ$3:BQ$500)))</f>
        <v/>
      </c>
      <c r="ER13" s="125">
        <f>IF(OR(ER$4="",$B13=""),0,SUMIF('DADOS BRUTOS'!$A$3:$A$500,$B13,'DADOS BRUTOS'!BR$3:BR$500)+IF($C13="",0,SUMIF('DADOS BRUTOS'!$A$3:$A$500,$C13,'DADOS BRUTOS'!BR$3:BR$500)))</f>
        <v/>
      </c>
      <c r="ES13" s="125">
        <f>IF(OR(ES$4="",$B13=""),0,SUMIF('DADOS BRUTOS'!$A$3:$A$500,$B13,'DADOS BRUTOS'!BS$3:BS$500)+IF($C13="",0,SUMIF('DADOS BRUTOS'!$A$3:$A$500,$C13,'DADOS BRUTOS'!BS$3:BS$500)))</f>
        <v/>
      </c>
      <c r="ET13" s="125">
        <f>IF(OR(ET$4="",$B13=""),0,SUMIF('DADOS BRUTOS'!$A$3:$A$500,$B13,'DADOS BRUTOS'!BT$3:BT$500)+IF($C13="",0,SUMIF('DADOS BRUTOS'!$A$3:$A$500,$C13,'DADOS BRUTOS'!BT$3:BT$500)))</f>
        <v/>
      </c>
      <c r="EU13" s="125">
        <f>IF(OR(EU$4="",$B13=""),0,SUMIF('DADOS BRUTOS'!$A$3:$A$500,$B13,'DADOS BRUTOS'!BU$3:BU$500)+IF($C13="",0,SUMIF('DADOS BRUTOS'!$A$3:$A$500,$C13,'DADOS BRUTOS'!BU$3:BU$500)))</f>
        <v/>
      </c>
      <c r="EV13" s="125">
        <f>IF(OR(EV$4="",$B13=""),0,SUMIF('DADOS BRUTOS'!$A$3:$A$500,$B13,'DADOS BRUTOS'!BV$3:BV$500)+IF($C13="",0,SUMIF('DADOS BRUTOS'!$A$3:$A$500,$C13,'DADOS BRUTOS'!BV$3:BV$500)))</f>
        <v/>
      </c>
      <c r="EW13" s="125">
        <f>IF(OR(EW$4="",$B13=""),0,SUMIF('DADOS BRUTOS'!$A$3:$A$500,$B13,'DADOS BRUTOS'!BW$3:BW$500)+IF($C13="",0,SUMIF('DADOS BRUTOS'!$A$3:$A$500,$C13,'DADOS BRUTOS'!BW$3:BW$500)))</f>
        <v/>
      </c>
      <c r="EX13" s="125">
        <f>IF(OR(EX$4="",$B13=""),0,SUMIF('DADOS BRUTOS'!$A$3:$A$500,$B13,'DADOS BRUTOS'!BX$3:BX$500)+IF($C13="",0,SUMIF('DADOS BRUTOS'!$A$3:$A$500,$C13,'DADOS BRUTOS'!BX$3:BX$500)))</f>
        <v/>
      </c>
      <c r="EY13" s="125">
        <f>IF(OR(EY$4="",$B13=""),0,SUMIF('DADOS BRUTOS'!$A$3:$A$500,$B13,'DADOS BRUTOS'!BY$3:BY$500)+IF($C13="",0,SUMIF('DADOS BRUTOS'!$A$3:$A$500,$C13,'DADOS BRUTOS'!BY$3:BY$500)))</f>
        <v/>
      </c>
      <c r="EZ13" s="125">
        <f>IF(OR(EZ$4="",$B13=""),0,SUMIF('DADOS BRUTOS'!$A$3:$A$500,$B13,'DADOS BRUTOS'!BZ$3:BZ$500)+IF($C13="",0,SUMIF('DADOS BRUTOS'!$A$3:$A$500,$C13,'DADOS BRUTOS'!BZ$3:BZ$500)))</f>
        <v/>
      </c>
      <c r="FA13" s="125">
        <f>IF(OR(FA$4="",$B13=""),0,SUMIF('DADOS BRUTOS'!$A$3:$A$500,$B13,'DADOS BRUTOS'!CA$3:CA$500)+IF($C13="",0,SUMIF('DADOS BRUTOS'!$A$3:$A$500,$C13,'DADOS BRUTOS'!CA$3:CA$500)))</f>
        <v/>
      </c>
      <c r="FB13" s="125">
        <f>IF(OR(FB$4="",$B13=""),0,SUMIF('DADOS BRUTOS'!$A$3:$A$500,$B13,'DADOS BRUTOS'!CB$3:CB$500)+IF($C13="",0,SUMIF('DADOS BRUTOS'!$A$3:$A$500,$C13,'DADOS BRUTOS'!CB$3:CB$500)))</f>
        <v/>
      </c>
      <c r="FC13" s="125">
        <f>IF(OR(FC$4="",$B13=""),0,SUMIF('DADOS BRUTOS'!$A$3:$A$500,$B13,'DADOS BRUTOS'!CC$3:CC$500)+IF($C13="",0,SUMIF('DADOS BRUTOS'!$A$3:$A$500,$C13,'DADOS BRUTOS'!CC$3:CC$500)))</f>
        <v/>
      </c>
      <c r="FD13" s="125">
        <f>IF(OR(FD$4="",$B13=""),0,SUMIF('DADOS BRUTOS'!$A$3:$A$500,$B13,'DADOS BRUTOS'!CD$3:CD$500)+IF($C13="",0,SUMIF('DADOS BRUTOS'!$A$3:$A$500,$C13,'DADOS BRUTOS'!CD$3:CD$500)))</f>
        <v/>
      </c>
      <c r="FE13" s="125">
        <f>IF(OR(FE$4="",$B13=""),0,SUMIF('DADOS BRUTOS'!$A$3:$A$500,$B13,'DADOS BRUTOS'!CE$3:CE$500)+IF($C13="",0,SUMIF('DADOS BRUTOS'!$A$3:$A$500,$C13,'DADOS BRUTOS'!CE$3:CE$500)))</f>
        <v/>
      </c>
      <c r="FF13" s="125">
        <f>IF(OR(FF$4="",$B13=""),0,SUMIF('DADOS BRUTOS'!$A$3:$A$500,$B13,'DADOS BRUTOS'!CF$3:CF$500)+IF($C13="",0,SUMIF('DADOS BRUTOS'!$A$3:$A$500,$C13,'DADOS BRUTOS'!CF$3:CF$500)))</f>
        <v/>
      </c>
      <c r="FG13" s="125">
        <f>IF(OR(FG$4="",$B13=""),0,SUMIF('DADOS BRUTOS'!$A$3:$A$500,$B13,'DADOS BRUTOS'!CG$3:CG$500)+IF($C13="",0,SUMIF('DADOS BRUTOS'!$A$3:$A$500,$C13,'DADOS BRUTOS'!CG$3:CG$500)))</f>
        <v/>
      </c>
      <c r="FH13" s="125">
        <f>IF(OR(FH$4="",$B13=""),0,SUMIF('DADOS BRUTOS'!$A$3:$A$500,$B13,'DADOS BRUTOS'!CH$3:CH$500)+IF($C13="",0,SUMIF('DADOS BRUTOS'!$A$3:$A$500,$C13,'DADOS BRUTOS'!CH$3:CH$500)))</f>
        <v/>
      </c>
      <c r="FI13" s="125">
        <f>IF(OR(FI$4="",$B13=""),0,SUMIF('DADOS BRUTOS'!$A$3:$A$500,$B13,'DADOS BRUTOS'!CI$3:CI$500)+IF($C13="",0,SUMIF('DADOS BRUTOS'!$A$3:$A$500,$C13,'DADOS BRUTOS'!CI$3:CI$500)))</f>
        <v/>
      </c>
      <c r="FJ13" s="125">
        <f>IF(OR(FJ$4="",$B13=""),0,SUMIF('DADOS BRUTOS'!$A$3:$A$500,$B13,'DADOS BRUTOS'!CJ$3:CJ$500)+IF($C13="",0,SUMIF('DADOS BRUTOS'!$A$3:$A$500,$C13,'DADOS BRUTOS'!CJ$3:CJ$500)))</f>
        <v/>
      </c>
      <c r="FK13" s="125">
        <f>IF(OR(FK$4="",$B13=""),0,SUMIF('DADOS BRUTOS'!$A$3:$A$500,$B13,'DADOS BRUTOS'!CK$3:CK$500)+IF($C13="",0,SUMIF('DADOS BRUTOS'!$A$3:$A$500,$C13,'DADOS BRUTOS'!CK$3:CK$500)))</f>
        <v/>
      </c>
      <c r="FL13" s="125">
        <f>IF(OR(FL$4="",$B13=""),0,SUMIF('DADOS BRUTOS'!$A$3:$A$500,$B13,'DADOS BRUTOS'!CL$3:CL$500)+IF($C13="",0,SUMIF('DADOS BRUTOS'!$A$3:$A$500,$C13,'DADOS BRUTOS'!CL$3:CL$500)))</f>
        <v/>
      </c>
      <c r="FM13" s="125">
        <f>IF(OR(FM$4="",$B13=""),0,SUMIF('DADOS BRUTOS'!$A$3:$A$500,$B13,'DADOS BRUTOS'!CM$3:CM$500)+IF($C13="",0,SUMIF('DADOS BRUTOS'!$A$3:$A$500,$C13,'DADOS BRUTOS'!CM$3:CM$500)))</f>
        <v/>
      </c>
      <c r="FN13" s="125">
        <f>IF(OR(FN$4="",$B13=""),0,SUMIF('DADOS BRUTOS'!$A$3:$A$500,$B13,'DADOS BRUTOS'!CN$3:CN$500)+IF($C13="",0,SUMIF('DADOS BRUTOS'!$A$3:$A$500,$C13,'DADOS BRUTOS'!CN$3:CN$500)))</f>
        <v/>
      </c>
      <c r="FO13" s="125">
        <f>IF(OR(FO$4="",$B13=""),0,SUMIF('DADOS BRUTOS'!$A$3:$A$500,$B13,'DADOS BRUTOS'!CO$3:CO$500)+IF($C13="",0,SUMIF('DADOS BRUTOS'!$A$3:$A$500,$C13,'DADOS BRUTOS'!CO$3:CO$500)))</f>
        <v/>
      </c>
      <c r="FP13" s="125">
        <f>IF(OR(FP$4="",$B13=""),0,SUMIF('DADOS BRUTOS'!$A$3:$A$500,$B13,'DADOS BRUTOS'!CP$3:CP$500)+IF($C13="",0,SUMIF('DADOS BRUTOS'!$A$3:$A$500,$C13,'DADOS BRUTOS'!CP$3:CP$500)))</f>
        <v/>
      </c>
      <c r="FQ13" s="125">
        <f>IF(OR(FQ$4="",$B13=""),0,SUMIF('DADOS BRUTOS'!$A$3:$A$500,$B13,'DADOS BRUTOS'!CQ$3:CQ$500)+IF($C13="",0,SUMIF('DADOS BRUTOS'!$A$3:$A$500,$C13,'DADOS BRUTOS'!CQ$3:CQ$500)))</f>
        <v/>
      </c>
      <c r="FR13" s="125">
        <f>IF(OR(FR$4="",$B13=""),0,SUMIF('DADOS BRUTOS'!$A$3:$A$500,$B13,'DADOS BRUTOS'!CR$3:CR$500)+IF($C13="",0,SUMIF('DADOS BRUTOS'!$A$3:$A$500,$C13,'DADOS BRUTOS'!CR$3:CR$500)))</f>
        <v/>
      </c>
      <c r="FS13" s="125">
        <f>IF(OR(FS$4="",$B13=""),0,SUMIF('DADOS BRUTOS'!$A$3:$A$500,$B13,'DADOS BRUTOS'!CS$3:CS$500)+IF($C13="",0,SUMIF('DADOS BRUTOS'!$A$3:$A$500,$C13,'DADOS BRUTOS'!CS$3:CS$500)))</f>
        <v/>
      </c>
      <c r="FT13" s="125">
        <f>IF(OR(FT$4="",$B13=""),0,SUMIF('DADOS BRUTOS'!$A$3:$A$500,$B13,'DADOS BRUTOS'!CT$3:CT$500)+IF($C13="",0,SUMIF('DADOS BRUTOS'!$A$3:$A$500,$C13,'DADOS BRUTOS'!CT$3:CT$500)))</f>
        <v/>
      </c>
      <c r="FU13" s="125">
        <f>IF(OR(FU$4="",$B13=""),0,SUMIF('DADOS BRUTOS'!$A$3:$A$500,$B13,'DADOS BRUTOS'!CU$3:CU$500)+IF($C13="",0,SUMIF('DADOS BRUTOS'!$A$3:$A$500,$C13,'DADOS BRUTOS'!CU$3:CU$500)))</f>
        <v/>
      </c>
      <c r="FV13" s="125">
        <f>IF(OR(FV$4="",$B13=""),0,SUMIF('DADOS BRUTOS'!$A$3:$A$500,$B13,'DADOS BRUTOS'!CV$3:CV$500)+IF($C13="",0,SUMIF('DADOS BRUTOS'!$A$3:$A$500,$C13,'DADOS BRUTOS'!CV$3:CV$500)))</f>
        <v/>
      </c>
      <c r="FW13" s="125">
        <f>IF(OR(FW$4="",$B13=""),0,SUMIF('DADOS BRUTOS'!$A$3:$A$500,$B13,'DADOS BRUTOS'!CW$3:CW$500)+IF($C13="",0,SUMIF('DADOS BRUTOS'!$A$3:$A$500,$C13,'DADOS BRUTOS'!CW$3:CW$500)))</f>
        <v/>
      </c>
      <c r="FX13" s="125">
        <f>IF(OR(FX$4="",$B13=""),0,SUMIF('DADOS BRUTOS'!$A$3:$A$500,$B13,'DADOS BRUTOS'!CX$3:CX$500)+IF($C13="",0,SUMIF('DADOS BRUTOS'!$A$3:$A$500,$C13,'DADOS BRUTOS'!CX$3:CX$500)))</f>
        <v/>
      </c>
      <c r="FY13" s="125">
        <f>IF(OR(FY$4="",$B13=""),0,SUMIF('DADOS BRUTOS'!$A$3:$A$500,$B13,'DADOS BRUTOS'!CY$3:CY$500)+IF($C13="",0,SUMIF('DADOS BRUTOS'!$A$3:$A$500,$C13,'DADOS BRUTOS'!CY$3:CY$500)))</f>
        <v/>
      </c>
      <c r="FZ13" s="125">
        <f>IF(OR(FZ$4="",$B13=""),0,SUMIF('DADOS BRUTOS'!$A$3:$A$500,$B13,'DADOS BRUTOS'!CZ$3:CZ$500)+IF($C13="",0,SUMIF('DADOS BRUTOS'!$A$3:$A$500,$C13,'DADOS BRUTOS'!CZ$3:CZ$500)))</f>
        <v/>
      </c>
      <c r="GA13" s="125">
        <f>IF(OR(GA$4="",$B13=""),0,SUMIF('DADOS BRUTOS'!$A$3:$A$500,$B13,'DADOS BRUTOS'!DA$3:DA$500)+IF($C13="",0,SUMIF('DADOS BRUTOS'!$A$3:$A$500,$C13,'DADOS BRUTOS'!DA$3:DA$500)))</f>
        <v/>
      </c>
      <c r="GB13" s="125">
        <f>IF(OR(GB$4="",$B13=""),0,SUMIF('DADOS BRUTOS'!$A$3:$A$500,$B13,'DADOS BRUTOS'!DB$3:DB$500)+IF($C13="",0,SUMIF('DADOS BRUTOS'!$A$3:$A$500,$C13,'DADOS BRUTOS'!DB$3:DB$500)))</f>
        <v/>
      </c>
      <c r="GC13" s="125">
        <f>IF(OR(GC$4="",$B13=""),0,SUMIF('DADOS BRUTOS'!$A$3:$A$500,$B13,'DADOS BRUTOS'!DC$3:DC$500)+IF($C13="",0,SUMIF('DADOS BRUTOS'!$A$3:$A$500,$C13,'DADOS BRUTOS'!DC$3:DC$500)))</f>
        <v/>
      </c>
      <c r="GD13" s="125">
        <f>IF(OR(GD$4="",$B13=""),0,SUMIF('DADOS BRUTOS'!$A$3:$A$500,$B13,'DADOS BRUTOS'!DD$3:DD$500)+IF($C13="",0,SUMIF('DADOS BRUTOS'!$A$3:$A$500,$C13,'DADOS BRUTOS'!DD$3:DD$500)))</f>
        <v/>
      </c>
      <c r="GE13" s="125">
        <f>IF(OR(GE$4="",$B13=""),0,SUMIF('DADOS BRUTOS'!$A$3:$A$500,$B13,'DADOS BRUTOS'!DE$3:DE$500)+IF($C13="",0,SUMIF('DADOS BRUTOS'!$A$3:$A$500,$C13,'DADOS BRUTOS'!DE$3:DE$500)))</f>
        <v/>
      </c>
      <c r="GF13" s="125">
        <f>IF(OR(GF$4="",$B13=""),0,SUMIF('DADOS BRUTOS'!$A$3:$A$500,$B13,'DADOS BRUTOS'!DF$3:DF$500)+IF($C13="",0,SUMIF('DADOS BRUTOS'!$A$3:$A$500,$C13,'DADOS BRUTOS'!DF$3:DF$500)))</f>
        <v/>
      </c>
      <c r="GG13" s="125">
        <f>IF(OR(GG$4="",$B13=""),0,SUMIF('DADOS BRUTOS'!$A$3:$A$500,$B13,'DADOS BRUTOS'!DG$3:DG$500)+IF($C13="",0,SUMIF('DADOS BRUTOS'!$A$3:$A$500,$C13,'DADOS BRUTOS'!DG$3:DG$500)))</f>
        <v/>
      </c>
      <c r="GH13" s="125">
        <f>IF(OR(GH$4="",$B13=""),0,SUMIF('DADOS BRUTOS'!$A$3:$A$500,$B13,'DADOS BRUTOS'!DH$3:DH$500)+IF($C13="",0,SUMIF('DADOS BRUTOS'!$A$3:$A$500,$C13,'DADOS BRUTOS'!DH$3:DH$500)))</f>
        <v/>
      </c>
      <c r="GI13" s="125">
        <f>IF(OR(GI$4="",$B13=""),0,SUMIF('DADOS BRUTOS'!$A$3:$A$500,$B13,'DADOS BRUTOS'!DI$3:DI$500)+IF($C13="",0,SUMIF('DADOS BRUTOS'!$A$3:$A$500,$C13,'DADOS BRUTOS'!DI$3:DI$500)))</f>
        <v/>
      </c>
      <c r="GJ13" s="125">
        <f>IF(OR(GJ$4="",$B13=""),0,SUMIF('DADOS BRUTOS'!$A$3:$A$500,$B13,'DADOS BRUTOS'!DJ$3:DJ$500)+IF($C13="",0,SUMIF('DADOS BRUTOS'!$A$3:$A$500,$C13,'DADOS BRUTOS'!DJ$3:DJ$500)))</f>
        <v/>
      </c>
      <c r="GK13" s="125">
        <f>IF(OR(GK$4="",$B13=""),0,SUMIF('DADOS BRUTOS'!$A$3:$A$500,$B13,'DADOS BRUTOS'!DK$3:DK$500)+IF($C13="",0,SUMIF('DADOS BRUTOS'!$A$3:$A$500,$C13,'DADOS BRUTOS'!DK$3:DK$500)))</f>
        <v/>
      </c>
      <c r="GL13" s="125">
        <f>IF(OR(GL$4="",$B13=""),0,SUMIF('DADOS BRUTOS'!$A$3:$A$500,$B13,'DADOS BRUTOS'!DL$3:DL$500)+IF($C13="",0,SUMIF('DADOS BRUTOS'!$A$3:$A$500,$C13,'DADOS BRUTOS'!DL$3:DL$500)))</f>
        <v/>
      </c>
      <c r="GM13" s="125">
        <f>IF(OR(GM$4="",$B13=""),0,SUMIF('DADOS BRUTOS'!$A$3:$A$500,$B13,'DADOS BRUTOS'!DM$3:DM$500)+IF($C13="",0,SUMIF('DADOS BRUTOS'!$A$3:$A$500,$C13,'DADOS BRUTOS'!DM$3:DM$500)))</f>
        <v/>
      </c>
      <c r="GN13" s="125">
        <f>IF(OR(GN$4="",$B13=""),0,SUMIF('DADOS BRUTOS'!$A$3:$A$500,$B13,'DADOS BRUTOS'!DN$3:DN$500)+IF($C13="",0,SUMIF('DADOS BRUTOS'!$A$3:$A$500,$C13,'DADOS BRUTOS'!DN$3:DN$500)))</f>
        <v/>
      </c>
      <c r="GO13" s="125">
        <f>IF(OR(GO$4="",$B13=""),0,SUMIF('DADOS BRUTOS'!$A$3:$A$500,$B13,'DADOS BRUTOS'!DO$3:DO$500)+IF($C13="",0,SUMIF('DADOS BRUTOS'!$A$3:$A$500,$C13,'DADOS BRUTOS'!DO$3:DO$500)))</f>
        <v/>
      </c>
      <c r="GP13" s="125">
        <f>IF(OR(GP$4="",$B13=""),0,SUMIF('DADOS BRUTOS'!$A$3:$A$500,$B13,'DADOS BRUTOS'!DP$3:DP$500)+IF($C13="",0,SUMIF('DADOS BRUTOS'!$A$3:$A$500,$C13,'DADOS BRUTOS'!DP$3:DP$500)))</f>
        <v/>
      </c>
      <c r="GQ13" s="125">
        <f>IF(OR(GQ$4="",$B13=""),0,SUMIF('DADOS BRUTOS'!$A$3:$A$500,$B13,'DADOS BRUTOS'!DQ$3:DQ$500)+IF($C13="",0,SUMIF('DADOS BRUTOS'!$A$3:$A$500,$C13,'DADOS BRUTOS'!DQ$3:DQ$500)))</f>
        <v/>
      </c>
      <c r="GR13" s="125">
        <f>IF(OR(GR$4="",$B13=""),0,SUMIF('DADOS BRUTOS'!$A$3:$A$500,$B13,'DADOS BRUTOS'!DR$3:DR$500)+IF($C13="",0,SUMIF('DADOS BRUTOS'!$A$3:$A$500,$C13,'DADOS BRUTOS'!DR$3:DR$500)))</f>
        <v/>
      </c>
      <c r="GS13" s="125">
        <f>IF(OR(GS$4="",$B13=""),0,SUMIF('DADOS BRUTOS'!$A$3:$A$500,$B13,'DADOS BRUTOS'!DS$3:DS$500)+IF($C13="",0,SUMIF('DADOS BRUTOS'!$A$3:$A$500,$C13,'DADOS BRUTOS'!DS$3:DS$500)))</f>
        <v/>
      </c>
      <c r="GT13" s="125">
        <f>IF(OR(GT$4="",$B13=""),0,SUMIF('DADOS BRUTOS'!$A$3:$A$500,$B13,'DADOS BRUTOS'!DT$3:DT$500)+IF($C13="",0,SUMIF('DADOS BRUTOS'!$A$3:$A$500,$C13,'DADOS BRUTOS'!DT$3:DT$500)))</f>
        <v/>
      </c>
      <c r="GU13" s="125">
        <f>IF(OR(GU$4="",$B13=""),0,SUMIF('DADOS BRUTOS'!$A$3:$A$500,$B13,'DADOS BRUTOS'!DU$3:DU$500)+IF($C13="",0,SUMIF('DADOS BRUTOS'!$A$3:$A$500,$C13,'DADOS BRUTOS'!DU$3:DU$500)))</f>
        <v/>
      </c>
      <c r="GV13" s="125">
        <f>IF(OR(GV$4="",$B13=""),0,SUMIF('DADOS BRUTOS'!$A$3:$A$500,$B13,'DADOS BRUTOS'!DV$3:DV$500)+IF($C13="",0,SUMIF('DADOS BRUTOS'!$A$3:$A$500,$C13,'DADOS BRUTOS'!DV$3:DV$500)))</f>
        <v/>
      </c>
      <c r="GW13" s="125">
        <f>IF(OR(GW$4="",$B13=""),0,SUMIF('DADOS BRUTOS'!$A$3:$A$500,$B13,'DADOS BRUTOS'!DW$3:DW$500)+IF($C13="",0,SUMIF('DADOS BRUTOS'!$A$3:$A$500,$C13,'DADOS BRUTOS'!DW$3:DW$500)))</f>
        <v/>
      </c>
      <c r="GX13" s="125">
        <f>IF(OR(GX$4="",$B13=""),0,SUMIF('DADOS BRUTOS'!$A$3:$A$500,$B13,'DADOS BRUTOS'!DX$3:DX$500)+IF($C13="",0,SUMIF('DADOS BRUTOS'!$A$3:$A$500,$C13,'DADOS BRUTOS'!DX$3:DX$500)))</f>
        <v/>
      </c>
      <c r="GY13" s="125">
        <f>IF(OR(GY$4="",$B13=""),0,SUMIF('DADOS BRUTOS'!$A$3:$A$500,$B13,'DADOS BRUTOS'!DY$3:DY$500)+IF($C13="",0,SUMIF('DADOS BRUTOS'!$A$3:$A$500,$C13,'DADOS BRUTOS'!DY$3:DY$500)))</f>
        <v/>
      </c>
      <c r="GZ13" s="125">
        <f>IF(OR(GZ$4="",$B13=""),0,SUMIF('DADOS BRUTOS'!$A$3:$A$500,$B13,'DADOS BRUTOS'!DZ$3:DZ$500)+IF($C13="",0,SUMIF('DADOS BRUTOS'!$A$3:$A$500,$C13,'DADOS BRUTOS'!DZ$3:DZ$500)))</f>
        <v/>
      </c>
      <c r="HA13" s="125">
        <f>IF(OR(HA$4="",$B13=""),0,SUMIF('DADOS BRUTOS'!$A$3:$A$500,$B13,'DADOS BRUTOS'!EA$3:EA$500)+IF($C13="",0,SUMIF('DADOS BRUTOS'!$A$3:$A$500,$C13,'DADOS BRUTOS'!EA$3:EA$500)))</f>
        <v/>
      </c>
      <c r="HB13" s="125">
        <f>IF(OR(HB$4="",$B13=""),0,SUMIF('DADOS BRUTOS'!$A$3:$A$500,$B13,'DADOS BRUTOS'!EB$3:EB$500)+IF($C13="",0,SUMIF('DADOS BRUTOS'!$A$3:$A$500,$C13,'DADOS BRUTOS'!EB$3:EB$500)))</f>
        <v/>
      </c>
      <c r="HC13" s="125">
        <f>IF(OR(HC$4="",$B13=""),0,SUMIF('DADOS BRUTOS'!$A$3:$A$500,$B13,'DADOS BRUTOS'!EC$3:EC$500)+IF($C13="",0,SUMIF('DADOS BRUTOS'!$A$3:$A$500,$C13,'DADOS BRUTOS'!EC$3:EC$500)))</f>
        <v/>
      </c>
      <c r="HD13" s="125">
        <f>IF(OR(HD$4="",$B13=""),0,SUMIF('DADOS BRUTOS'!$A$3:$A$500,$B13,'DADOS BRUTOS'!ED$3:ED$500)+IF($C13="",0,SUMIF('DADOS BRUTOS'!$A$3:$A$500,$C13,'DADOS BRUTOS'!ED$3:ED$500)))</f>
        <v/>
      </c>
      <c r="HE13" s="125">
        <f>IF(OR(HE$4="",$B13=""),0,SUMIF('DADOS BRUTOS'!$A$3:$A$500,$B13,'DADOS BRUTOS'!EE$3:EE$500)+IF($C13="",0,SUMIF('DADOS BRUTOS'!$A$3:$A$500,$C13,'DADOS BRUTOS'!EE$3:EE$500)))</f>
        <v/>
      </c>
      <c r="HF13" s="125">
        <f>IF(OR(HF$4="",$B13=""),0,SUMIF('DADOS BRUTOS'!$A$3:$A$500,$B13,'DADOS BRUTOS'!EF$3:EF$500)+IF($C13="",0,SUMIF('DADOS BRUTOS'!$A$3:$A$500,$C13,'DADOS BRUTOS'!EF$3:EF$500)))</f>
        <v/>
      </c>
      <c r="HG13" s="125">
        <f>IF(OR(HG$4="",$B13=""),0,SUMIF('DADOS BRUTOS'!$A$3:$A$500,$B13,'DADOS BRUTOS'!EG$3:EG$500)+IF($C13="",0,SUMIF('DADOS BRUTOS'!$A$3:$A$500,$C13,'DADOS BRUTOS'!EG$3:EG$500)))</f>
        <v/>
      </c>
      <c r="HH13" s="125">
        <f>IF(OR(HH$4="",$B13=""),0,SUMIF('DADOS BRUTOS'!$A$3:$A$500,$B13,'DADOS BRUTOS'!EH$3:EH$500)+IF($C13="",0,SUMIF('DADOS BRUTOS'!$A$3:$A$500,$C13,'DADOS BRUTOS'!EH$3:EH$500)))</f>
        <v/>
      </c>
      <c r="HI13" s="125">
        <f>IF(OR(HI$4="",$B13=""),0,SUMIF('DADOS BRUTOS'!$A$3:$A$500,$B13,'DADOS BRUTOS'!EI$3:EI$500)+IF($C13="",0,SUMIF('DADOS BRUTOS'!$A$3:$A$500,$C13,'DADOS BRUTOS'!EI$3:EI$500)))</f>
        <v/>
      </c>
      <c r="HJ13" s="125">
        <f>IF(OR(HJ$4="",$B13=""),0,SUMIF('DADOS BRUTOS'!$A$3:$A$500,$B13,'DADOS BRUTOS'!EJ$3:EJ$500)+IF($C13="",0,SUMIF('DADOS BRUTOS'!$A$3:$A$500,$C13,'DADOS BRUTOS'!EJ$3:EJ$500)))</f>
        <v/>
      </c>
      <c r="HK13" s="125">
        <f>IF(OR(HK$4="",$B13=""),0,SUMIF('DADOS BRUTOS'!$A$3:$A$500,$B13,'DADOS BRUTOS'!EK$3:EK$500)+IF($C13="",0,SUMIF('DADOS BRUTOS'!$A$3:$A$500,$C13,'DADOS BRUTOS'!EK$3:EK$500)))</f>
        <v/>
      </c>
      <c r="HL13" s="125">
        <f>IF(OR(HL$4="",$B13=""),0,SUMIF('DADOS BRUTOS'!$A$3:$A$500,$B13,'DADOS BRUTOS'!EL$3:EL$500)+IF($C13="",0,SUMIF('DADOS BRUTOS'!$A$3:$A$500,$C13,'DADOS BRUTOS'!EL$3:EL$500)))</f>
        <v/>
      </c>
      <c r="HM13" s="125">
        <f>IF(OR(HM$4="",$B13=""),0,SUMIF('DADOS BRUTOS'!$A$3:$A$500,$B13,'DADOS BRUTOS'!EM$3:EM$500)+IF($C13="",0,SUMIF('DADOS BRUTOS'!$A$3:$A$500,$C13,'DADOS BRUTOS'!EM$3:EM$500)))</f>
        <v/>
      </c>
      <c r="HN13" s="125">
        <f>IF(OR(HN$4="",$B13=""),0,SUMIF('DADOS BRUTOS'!$A$3:$A$500,$B13,'DADOS BRUTOS'!EN$3:EN$500)+IF($C13="",0,SUMIF('DADOS BRUTOS'!$A$3:$A$500,$C13,'DADOS BRUTOS'!EN$3:EN$500)))</f>
        <v/>
      </c>
      <c r="HO13" s="125">
        <f>IF(OR(HO$4="",$B13=""),0,SUMIF('DADOS BRUTOS'!$A$3:$A$500,$B13,'DADOS BRUTOS'!EO$3:EO$500)+IF($C13="",0,SUMIF('DADOS BRUTOS'!$A$3:$A$500,$C13,'DADOS BRUTOS'!EO$3:EO$500)))</f>
        <v/>
      </c>
      <c r="HP13" s="125">
        <f>IF(OR(HP$4="",$B13=""),0,SUMIF('DADOS BRUTOS'!$A$3:$A$500,$B13,'DADOS BRUTOS'!EP$3:EP$500)+IF($C13="",0,SUMIF('DADOS BRUTOS'!$A$3:$A$500,$C13,'DADOS BRUTOS'!EP$3:EP$500)))</f>
        <v/>
      </c>
      <c r="HQ13" s="125">
        <f>IF(OR(HQ$4="",$B13=""),0,SUMIF('DADOS BRUTOS'!$A$3:$A$500,$B13,'DADOS BRUTOS'!EQ$3:EQ$500)+IF($C13="",0,SUMIF('DADOS BRUTOS'!$A$3:$A$500,$C13,'DADOS BRUTOS'!EQ$3:EQ$500)))</f>
        <v/>
      </c>
      <c r="HR13" s="125">
        <f>IF(OR(HR$4="",$B13=""),0,SUMIF('DADOS BRUTOS'!$A$3:$A$500,$B13,'DADOS BRUTOS'!ER$3:ER$500)+IF($C13="",0,SUMIF('DADOS BRUTOS'!$A$3:$A$500,$C13,'DADOS BRUTOS'!ER$3:ER$500)))</f>
        <v/>
      </c>
      <c r="HS13" s="125">
        <f>IF(OR(HS$4="",$B13=""),0,SUMIF('DADOS BRUTOS'!$A$3:$A$500,$B13,'DADOS BRUTOS'!ES$3:ES$500)+IF($C13="",0,SUMIF('DADOS BRUTOS'!$A$3:$A$500,$C13,'DADOS BRUTOS'!ES$3:ES$500)))</f>
        <v/>
      </c>
      <c r="HT13" s="125">
        <f>IF(OR(HT$4="",$B13=""),0,SUMIF('DADOS BRUTOS'!$A$3:$A$500,$B13,'DADOS BRUTOS'!ET$3:ET$500)+IF($C13="",0,SUMIF('DADOS BRUTOS'!$A$3:$A$500,$C13,'DADOS BRUTOS'!ET$3:ET$500)))</f>
        <v/>
      </c>
      <c r="HU13" s="125">
        <f>IF(OR(HU$4="",$B13=""),0,SUMIF('DADOS BRUTOS'!$A$3:$A$500,$B13,'DADOS BRUTOS'!EU$3:EU$500)+IF($C13="",0,SUMIF('DADOS BRUTOS'!$A$3:$A$500,$C13,'DADOS BRUTOS'!EU$3:EU$500)))</f>
        <v/>
      </c>
      <c r="HV13" s="125">
        <f>IF(OR(HV$4="",$B13=""),0,SUMIF('DADOS BRUTOS'!$A$3:$A$500,$B13,'DADOS BRUTOS'!EV$3:EV$500)+IF($C13="",0,SUMIF('DADOS BRUTOS'!$A$3:$A$500,$C13,'DADOS BRUTOS'!EV$3:EV$500)))</f>
        <v/>
      </c>
      <c r="HW13" s="125">
        <f>IF(OR(HW$4="",$B13=""),0,SUMIF('DADOS BRUTOS'!$A$3:$A$500,$B13,'DADOS BRUTOS'!EW$3:EW$500)+IF($C13="",0,SUMIF('DADOS BRUTOS'!$A$3:$A$500,$C13,'DADOS BRUTOS'!EW$3:EW$500)))</f>
        <v/>
      </c>
      <c r="HX13" s="125">
        <f>IF(OR(HX$4="",$B13=""),0,SUMIF('DADOS BRUTOS'!$A$3:$A$500,$B13,'DADOS BRUTOS'!EX$3:EX$500)+IF($C13="",0,SUMIF('DADOS BRUTOS'!$A$3:$A$500,$C13,'DADOS BRUTOS'!EX$3:EX$500)))</f>
        <v/>
      </c>
      <c r="HY13" s="125">
        <f>IF(OR(HY$4="",$B13=""),0,SUMIF('DADOS BRUTOS'!$A$3:$A$500,$B13,'DADOS BRUTOS'!EY$3:EY$500)+IF($C13="",0,SUMIF('DADOS BRUTOS'!$A$3:$A$500,$C13,'DADOS BRUTOS'!EY$3:EY$500)))</f>
        <v/>
      </c>
      <c r="HZ13" s="125">
        <f>IF(OR(HZ$4="",$B13=""),0,SUMIF('DADOS BRUTOS'!$A$3:$A$500,$B13,'DADOS BRUTOS'!EZ$3:EZ$500)+IF($C13="",0,SUMIF('DADOS BRUTOS'!$A$3:$A$500,$C13,'DADOS BRUTOS'!EZ$3:EZ$500)))</f>
        <v/>
      </c>
      <c r="IA13" s="125">
        <f>IF(OR(IA$4="",$B13=""),0,SUMIF('DADOS BRUTOS'!$A$3:$A$500,$B13,'DADOS BRUTOS'!FA$3:FA$500)+IF($C13="",0,SUMIF('DADOS BRUTOS'!$A$3:$A$500,$C13,'DADOS BRUTOS'!FA$3:FA$500)))</f>
        <v/>
      </c>
      <c r="IB13" s="125">
        <f>IF(OR(IB$4="",$B13=""),0,SUMIF('DADOS BRUTOS'!$A$3:$A$500,$B13,'DADOS BRUTOS'!FB$3:FB$500)+IF($C13="",0,SUMIF('DADOS BRUTOS'!$A$3:$A$500,$C13,'DADOS BRUTOS'!FB$3:FB$500)))</f>
        <v/>
      </c>
      <c r="IC13" s="125">
        <f>IF(OR(IC$4="",$B13=""),0,SUMIF('DADOS BRUTOS'!$A$3:$A$500,$B13,'DADOS BRUTOS'!FC$3:FC$500)+IF($C13="",0,SUMIF('DADOS BRUTOS'!$A$3:$A$500,$C13,'DADOS BRUTOS'!FC$3:FC$500)))</f>
        <v/>
      </c>
      <c r="ID13" s="125">
        <f>IF(OR(ID$4="",$B13=""),0,SUMIF('DADOS BRUTOS'!$A$3:$A$500,$B13,'DADOS BRUTOS'!FD$3:FD$500)+IF($C13="",0,SUMIF('DADOS BRUTOS'!$A$3:$A$500,$C13,'DADOS BRUTOS'!FD$3:FD$500)))</f>
        <v/>
      </c>
      <c r="IE13" s="125">
        <f>IF(OR(IE$4="",$B13=""),0,SUMIF('DADOS BRUTOS'!$A$3:$A$500,$B13,'DADOS BRUTOS'!FE$3:FE$500)+IF($C13="",0,SUMIF('DADOS BRUTOS'!$A$3:$A$500,$C13,'DADOS BRUTOS'!FE$3:FE$500)))</f>
        <v/>
      </c>
      <c r="IF13" s="125">
        <f>IF(OR(IF$4="",$B13=""),0,SUMIF('DADOS BRUTOS'!$A$3:$A$500,$B13,'DADOS BRUTOS'!FF$3:FF$500)+IF($C13="",0,SUMIF('DADOS BRUTOS'!$A$3:$A$500,$C13,'DADOS BRUTOS'!FF$3:FF$500)))</f>
        <v/>
      </c>
      <c r="IG13" s="125">
        <f>IF(OR(IG$4="",$B13=""),0,SUMIF('DADOS BRUTOS'!$A$3:$A$500,$B13,'DADOS BRUTOS'!FG$3:FG$500)+IF($C13="",0,SUMIF('DADOS BRUTOS'!$A$3:$A$500,$C13,'DADOS BRUTOS'!FG$3:FG$500)))</f>
        <v/>
      </c>
      <c r="IH13" s="125">
        <f>IF(OR(IH$4="",$B13=""),0,SUMIF('DADOS BRUTOS'!$A$3:$A$500,$B13,'DADOS BRUTOS'!FH$3:FH$500)+IF($C13="",0,SUMIF('DADOS BRUTOS'!$A$3:$A$500,$C13,'DADOS BRUTOS'!FH$3:FH$500)))</f>
        <v/>
      </c>
      <c r="II13" s="125">
        <f>IF(OR(II$4="",$B13=""),0,SUMIF('DADOS BRUTOS'!$A$3:$A$500,$B13,'DADOS BRUTOS'!FI$3:FI$500)+IF($C13="",0,SUMIF('DADOS BRUTOS'!$A$3:$A$500,$C13,'DADOS BRUTOS'!FI$3:FI$500)))</f>
        <v/>
      </c>
      <c r="IJ13" s="125">
        <f>IF(OR(IJ$4="",$B13=""),0,SUMIF('DADOS BRUTOS'!$A$3:$A$500,$B13,'DADOS BRUTOS'!FJ$3:FJ$500)+IF($C13="",0,SUMIF('DADOS BRUTOS'!$A$3:$A$500,$C13,'DADOS BRUTOS'!FJ$3:FJ$500)))</f>
        <v/>
      </c>
      <c r="IK13" s="125">
        <f>IF(OR(IK$4="",$B13=""),0,SUMIF('DADOS BRUTOS'!$A$3:$A$500,$B13,'DADOS BRUTOS'!FK$3:FK$500)+IF($C13="",0,SUMIF('DADOS BRUTOS'!$A$3:$A$500,$C13,'DADOS BRUTOS'!FK$3:FK$500)))</f>
        <v/>
      </c>
      <c r="IL13" s="125">
        <f>IF(OR(IL$4="",$B13=""),0,SUMIF('DADOS BRUTOS'!$A$3:$A$500,$B13,'DADOS BRUTOS'!FL$3:FL$500)+IF($C13="",0,SUMIF('DADOS BRUTOS'!$A$3:$A$500,$C13,'DADOS BRUTOS'!FL$3:FL$500)))</f>
        <v/>
      </c>
      <c r="IM13" s="125">
        <f>IF(OR(IM$4="",$B13=""),0,SUMIF('DADOS BRUTOS'!$A$3:$A$500,$B13,'DADOS BRUTOS'!FM$3:FM$500)+IF($C13="",0,SUMIF('DADOS BRUTOS'!$A$3:$A$500,$C13,'DADOS BRUTOS'!FM$3:FM$500)))</f>
        <v/>
      </c>
      <c r="IN13" s="125">
        <f>IF(OR(IN$4="",$B13=""),0,SUMIF('DADOS BRUTOS'!$A$3:$A$500,$B13,'DADOS BRUTOS'!FN$3:FN$500)+IF($C13="",0,SUMIF('DADOS BRUTOS'!$A$3:$A$500,$C13,'DADOS BRUTOS'!FN$3:FN$500)))</f>
        <v/>
      </c>
      <c r="IO13" s="125">
        <f>IF(OR(IO$4="",$B13=""),0,SUMIF('DADOS BRUTOS'!$A$3:$A$500,$B13,'DADOS BRUTOS'!FO$3:FO$500)+IF($C13="",0,SUMIF('DADOS BRUTOS'!$A$3:$A$500,$C13,'DADOS BRUTOS'!FO$3:FO$500)))</f>
        <v/>
      </c>
      <c r="IP13" s="125">
        <f>IF(OR(IP$4="",$B13=""),0,SUMIF('DADOS BRUTOS'!$A$3:$A$500,$B13,'DADOS BRUTOS'!FP$3:FP$500)+IF($C13="",0,SUMIF('DADOS BRUTOS'!$A$3:$A$500,$C13,'DADOS BRUTOS'!FP$3:FP$500)))</f>
        <v/>
      </c>
      <c r="IQ13" s="125">
        <f>IF(OR(IQ$4="",$B13=""),0,SUMIF('DADOS BRUTOS'!$A$3:$A$500,$B13,'DADOS BRUTOS'!FQ$3:FQ$500)+IF($C13="",0,SUMIF('DADOS BRUTOS'!$A$3:$A$500,$C13,'DADOS BRUTOS'!FQ$3:FQ$500)))</f>
        <v/>
      </c>
      <c r="IR13" s="125">
        <f>IF(OR(IR$4="",$B13=""),0,SUMIF('DADOS BRUTOS'!$A$3:$A$500,$B13,'DADOS BRUTOS'!FR$3:FR$500)+IF($C13="",0,SUMIF('DADOS BRUTOS'!$A$3:$A$500,$C13,'DADOS BRUTOS'!FR$3:FR$500)))</f>
        <v/>
      </c>
      <c r="IS13" s="125">
        <f>IF(OR(IS$4="",$B13=""),0,SUMIF('DADOS BRUTOS'!$A$3:$A$500,$B13,'DADOS BRUTOS'!FS$3:FS$500)+IF($C13="",0,SUMIF('DADOS BRUTOS'!$A$3:$A$500,$C13,'DADOS BRUTOS'!FS$3:FS$500)))</f>
        <v/>
      </c>
      <c r="IT13" s="125">
        <f>IF(OR(IT$4="",$B13=""),0,SUMIF('DADOS BRUTOS'!$A$3:$A$500,$B13,'DADOS BRUTOS'!FT$3:FT$500)+IF($C13="",0,SUMIF('DADOS BRUTOS'!$A$3:$A$500,$C13,'DADOS BRUTOS'!FT$3:FT$500)))</f>
        <v/>
      </c>
      <c r="IU13" s="125">
        <f>IF(OR(IU$4="",$B13=""),0,SUMIF('DADOS BRUTOS'!$A$3:$A$500,$B13,'DADOS BRUTOS'!FU$3:FU$500)+IF($C13="",0,SUMIF('DADOS BRUTOS'!$A$3:$A$500,$C13,'DADOS BRUTOS'!FU$3:FU$500)))</f>
        <v/>
      </c>
      <c r="IV13" s="125">
        <f>IF(OR(IV$4="",$B13=""),0,SUMIF('DADOS BRUTOS'!$A$3:$A$500,$B13,'DADOS BRUTOS'!FV$3:FV$500)+IF($C13="",0,SUMIF('DADOS BRUTOS'!$A$3:$A$500,$C13,'DADOS BRUTOS'!FV$3:FV$500)))</f>
        <v/>
      </c>
      <c r="IW13" s="125">
        <f>IF(OR(IW$4="",$B13=""),0,SUMIF('DADOS BRUTOS'!$A$3:$A$500,$B13,'DADOS BRUTOS'!FW$3:FW$500)+IF($C13="",0,SUMIF('DADOS BRUTOS'!$A$3:$A$500,$C13,'DADOS BRUTOS'!FW$3:FW$500)))</f>
        <v/>
      </c>
      <c r="IX13" s="125">
        <f>IF(OR(IX$4="",$B13=""),0,SUMIF('DADOS BRUTOS'!$A$3:$A$500,$B13,'DADOS BRUTOS'!FX$3:FX$500)+IF($C13="",0,SUMIF('DADOS BRUTOS'!$A$3:$A$500,$C13,'DADOS BRUTOS'!FX$3:FX$500)))</f>
        <v/>
      </c>
      <c r="IY13" s="125">
        <f>IF(OR(IY$4="",$B13=""),0,SUMIF('DADOS BRUTOS'!$A$3:$A$500,$B13,'DADOS BRUTOS'!FY$3:FY$500)+IF($C13="",0,SUMIF('DADOS BRUTOS'!$A$3:$A$500,$C13,'DADOS BRUTOS'!FY$3:FY$500)))</f>
        <v/>
      </c>
      <c r="IZ13" s="125">
        <f>IF(OR(IZ$4="",$B13=""),0,SUMIF('DADOS BRUTOS'!$A$3:$A$500,$B13,'DADOS BRUTOS'!FZ$3:FZ$500)+IF($C13="",0,SUMIF('DADOS BRUTOS'!$A$3:$A$500,$C13,'DADOS BRUTOS'!FZ$3:FZ$500)))</f>
        <v/>
      </c>
      <c r="JA13" s="125">
        <f>IF(OR(JA$4="",$B13=""),0,SUMIF('DADOS BRUTOS'!$A$3:$A$500,$B13,'DADOS BRUTOS'!GA$3:GA$500)+IF($C13="",0,SUMIF('DADOS BRUTOS'!$A$3:$A$500,$C13,'DADOS BRUTOS'!GA$3:GA$500)))</f>
        <v/>
      </c>
      <c r="JB13" s="125">
        <f>IF(OR(JB$4="",$B13=""),0,SUMIF('DADOS BRUTOS'!$A$3:$A$500,$B13,'DADOS BRUTOS'!GB$3:GB$500)+IF($C13="",0,SUMIF('DADOS BRUTOS'!$A$3:$A$500,$C13,'DADOS BRUTOS'!GB$3:GB$500)))</f>
        <v/>
      </c>
      <c r="JC13" s="125">
        <f>IF(OR(JC$4="",$B13=""),0,SUMIF('DADOS BRUTOS'!$A$3:$A$500,$B13,'DADOS BRUTOS'!GC$3:GC$500)+IF($C13="",0,SUMIF('DADOS BRUTOS'!$A$3:$A$500,$C13,'DADOS BRUTOS'!GC$3:GC$500)))</f>
        <v/>
      </c>
      <c r="JD13" s="125">
        <f>IF(OR(JD$4="",$B13=""),0,SUMIF('DADOS BRUTOS'!$A$3:$A$500,$B13,'DADOS BRUTOS'!GD$3:GD$500)+IF($C13="",0,SUMIF('DADOS BRUTOS'!$A$3:$A$500,$C13,'DADOS BRUTOS'!GD$3:GD$500)))</f>
        <v/>
      </c>
      <c r="JE13" s="125">
        <f>IF(OR(JE$4="",$B13=""),0,SUMIF('DADOS BRUTOS'!$A$3:$A$500,$B13,'DADOS BRUTOS'!GE$3:GE$500)+IF($C13="",0,SUMIF('DADOS BRUTOS'!$A$3:$A$500,$C13,'DADOS BRUTOS'!GE$3:GE$500)))</f>
        <v/>
      </c>
      <c r="JF13" s="125">
        <f>IF(OR(JF$4="",$B13=""),0,SUMIF('DADOS BRUTOS'!$A$3:$A$500,$B13,'DADOS BRUTOS'!GF$3:GF$500)+IF($C13="",0,SUMIF('DADOS BRUTOS'!$A$3:$A$500,$C13,'DADOS BRUTOS'!GF$3:GF$500)))</f>
        <v/>
      </c>
      <c r="JG13" s="125">
        <f>IF(OR(JG$4="",$B13=""),0,SUMIF('DADOS BRUTOS'!$A$3:$A$500,$B13,'DADOS BRUTOS'!GG$3:GG$500)+IF($C13="",0,SUMIF('DADOS BRUTOS'!$A$3:$A$500,$C13,'DADOS BRUTOS'!GG$3:GG$500)))</f>
        <v/>
      </c>
      <c r="JH13" s="125">
        <f>IF(OR(JH$4="",$B13=""),0,SUMIF('DADOS BRUTOS'!$A$3:$A$500,$B13,'DADOS BRUTOS'!GH$3:GH$500)+IF($C13="",0,SUMIF('DADOS BRUTOS'!$A$3:$A$500,$C13,'DADOS BRUTOS'!GH$3:GH$500)))</f>
        <v/>
      </c>
      <c r="JI13" s="125">
        <f>IF(OR(JI$4="",$B13=""),0,SUMIF('DADOS BRUTOS'!$A$3:$A$500,$B13,'DADOS BRUTOS'!GI$3:GI$500)+IF($C13="",0,SUMIF('DADOS BRUTOS'!$A$3:$A$500,$C13,'DADOS BRUTOS'!GI$3:GI$500)))</f>
        <v/>
      </c>
      <c r="JJ13" s="125">
        <f>IF(OR(JJ$4="",$B13=""),0,SUMIF('DADOS BRUTOS'!$A$3:$A$500,$B13,'DADOS BRUTOS'!GJ$3:GJ$500)+IF($C13="",0,SUMIF('DADOS BRUTOS'!$A$3:$A$500,$C13,'DADOS BRUTOS'!GJ$3:GJ$500)))</f>
        <v/>
      </c>
      <c r="JK13" s="125">
        <f>IF(OR(JK$4="",$B13=""),0,SUMIF('DADOS BRUTOS'!$A$3:$A$500,$B13,'DADOS BRUTOS'!GK$3:GK$500)+IF($C13="",0,SUMIF('DADOS BRUTOS'!$A$3:$A$500,$C13,'DADOS BRUTOS'!GK$3:GK$500)))</f>
        <v/>
      </c>
      <c r="JL13" s="125">
        <f>IF(OR(JL$4="",$B13=""),0,SUMIF('DADOS BRUTOS'!$A$3:$A$500,$B13,'DADOS BRUTOS'!GL$3:GL$500)+IF($C13="",0,SUMIF('DADOS BRUTOS'!$A$3:$A$500,$C13,'DADOS BRUTOS'!GL$3:GL$500)))</f>
        <v/>
      </c>
      <c r="JM13" s="125">
        <f>IF(OR(JM$4="",$B13=""),0,SUMIF('DADOS BRUTOS'!$A$3:$A$500,$B13,'DADOS BRUTOS'!GM$3:GM$500)+IF($C13="",0,SUMIF('DADOS BRUTOS'!$A$3:$A$500,$C13,'DADOS BRUTOS'!GM$3:GM$500)))</f>
        <v/>
      </c>
      <c r="JN13" s="125">
        <f>IF(OR(JN$4="",$B13=""),0,SUMIF('DADOS BRUTOS'!$A$3:$A$500,$B13,'DADOS BRUTOS'!GN$3:GN$500)+IF($C13="",0,SUMIF('DADOS BRUTOS'!$A$3:$A$500,$C13,'DADOS BRUTOS'!GN$3:GN$500)))</f>
        <v/>
      </c>
      <c r="JO13" s="125">
        <f>IF(OR(JO$4="",$B13=""),0,SUMIF('DADOS BRUTOS'!$A$3:$A$500,$B13,'DADOS BRUTOS'!GO$3:GO$500)+IF($C13="",0,SUMIF('DADOS BRUTOS'!$A$3:$A$500,$C13,'DADOS BRUTOS'!GO$3:GO$500)))</f>
        <v/>
      </c>
      <c r="JP13" s="125">
        <f>IF(OR(JP$4="",$B13=""),0,SUMIF('DADOS BRUTOS'!$A$3:$A$500,$B13,'DADOS BRUTOS'!GP$3:GP$500)+IF($C13="",0,SUMIF('DADOS BRUTOS'!$A$3:$A$500,$C13,'DADOS BRUTOS'!GP$3:GP$500)))</f>
        <v/>
      </c>
      <c r="JQ13" s="125">
        <f>IF(OR(JQ$4="",$B13=""),0,SUMIF('DADOS BRUTOS'!$A$3:$A$500,$B13,'DADOS BRUTOS'!GQ$3:GQ$500)+IF($C13="",0,SUMIF('DADOS BRUTOS'!$A$3:$A$500,$C13,'DADOS BRUTOS'!GQ$3:GQ$500)))</f>
        <v/>
      </c>
      <c r="JR13" s="125">
        <f>IF(OR(JR$4="",$B13=""),0,SUMIF('DADOS BRUTOS'!$A$3:$A$500,$B13,'DADOS BRUTOS'!GR$3:GR$500)+IF($C13="",0,SUMIF('DADOS BRUTOS'!$A$3:$A$500,$C13,'DADOS BRUTOS'!GR$3:GR$500)))</f>
        <v/>
      </c>
      <c r="JS13" s="125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25">
        <f>IF(OR(CB$4="",$B14=""),0,SUMIF('DADOS BRUTOS'!$A$3:$A$500,$B14,'DADOS BRUTOS'!B$3:B$500)+IF($C14="",0,SUMIF('DADOS BRUTOS'!$A$3:$A$500,$C14,'DADOS BRUTOS'!B$3:B$500)))</f>
        <v/>
      </c>
      <c r="CC14" s="125">
        <f>IF(OR(CC$4="",$B14=""),0,SUMIF('DADOS BRUTOS'!$A$3:$A$500,$B14,'DADOS BRUTOS'!C$3:C$500)+IF($C14="",0,SUMIF('DADOS BRUTOS'!$A$3:$A$500,$C14,'DADOS BRUTOS'!C$3:C$500)))</f>
        <v/>
      </c>
      <c r="CD14" s="125">
        <f>IF(OR(CD$4="",$B14=""),0,SUMIF('DADOS BRUTOS'!$A$3:$A$500,$B14,'DADOS BRUTOS'!D$3:D$500)+IF($C14="",0,SUMIF('DADOS BRUTOS'!$A$3:$A$500,$C14,'DADOS BRUTOS'!D$3:D$500)))</f>
        <v/>
      </c>
      <c r="CE14" s="125">
        <f>IF(OR(CE$4="",$B14=""),0,SUMIF('DADOS BRUTOS'!$A$3:$A$500,$B14,'DADOS BRUTOS'!E$3:E$500)+IF($C14="",0,SUMIF('DADOS BRUTOS'!$A$3:$A$500,$C14,'DADOS BRUTOS'!E$3:E$500)))</f>
        <v/>
      </c>
      <c r="CF14" s="125">
        <f>IF(OR(CF$4="",$B14=""),0,SUMIF('DADOS BRUTOS'!$A$3:$A$500,$B14,'DADOS BRUTOS'!F$3:F$500)+IF($C14="",0,SUMIF('DADOS BRUTOS'!$A$3:$A$500,$C14,'DADOS BRUTOS'!F$3:F$500)))</f>
        <v/>
      </c>
      <c r="CG14" s="125">
        <f>IF(OR(CG$4="",$B14=""),0,SUMIF('DADOS BRUTOS'!$A$3:$A$500,$B14,'DADOS BRUTOS'!G$3:G$500)+IF($C14="",0,SUMIF('DADOS BRUTOS'!$A$3:$A$500,$C14,'DADOS BRUTOS'!G$3:G$500)))</f>
        <v/>
      </c>
      <c r="CH14" s="125">
        <f>IF(OR(CH$4="",$B14=""),0,SUMIF('DADOS BRUTOS'!$A$3:$A$500,$B14,'DADOS BRUTOS'!H$3:H$500)+IF($C14="",0,SUMIF('DADOS BRUTOS'!$A$3:$A$500,$C14,'DADOS BRUTOS'!H$3:H$500)))</f>
        <v/>
      </c>
      <c r="CI14" s="125">
        <f>IF(OR(CI$4="",$B14=""),0,SUMIF('DADOS BRUTOS'!$A$3:$A$500,$B14,'DADOS BRUTOS'!I$3:I$500)+IF($C14="",0,SUMIF('DADOS BRUTOS'!$A$3:$A$500,$C14,'DADOS BRUTOS'!I$3:I$500)))</f>
        <v/>
      </c>
      <c r="CJ14" s="125">
        <f>IF(OR(CJ$4="",$B14=""),0,SUMIF('DADOS BRUTOS'!$A$3:$A$500,$B14,'DADOS BRUTOS'!J$3:J$500)+IF($C14="",0,SUMIF('DADOS BRUTOS'!$A$3:$A$500,$C14,'DADOS BRUTOS'!J$3:J$500)))</f>
        <v/>
      </c>
      <c r="CK14" s="125">
        <f>IF(OR(CK$4="",$B14=""),0,SUMIF('DADOS BRUTOS'!$A$3:$A$500,$B14,'DADOS BRUTOS'!K$3:K$500)+IF($C14="",0,SUMIF('DADOS BRUTOS'!$A$3:$A$500,$C14,'DADOS BRUTOS'!K$3:K$500)))</f>
        <v/>
      </c>
      <c r="CL14" s="125">
        <f>IF(OR(CL$4="",$B14=""),0,SUMIF('DADOS BRUTOS'!$A$3:$A$500,$B14,'DADOS BRUTOS'!L$3:L$500)+IF($C14="",0,SUMIF('DADOS BRUTOS'!$A$3:$A$500,$C14,'DADOS BRUTOS'!L$3:L$500)))</f>
        <v/>
      </c>
      <c r="CM14" s="125">
        <f>IF(OR(CM$4="",$B14=""),0,SUMIF('DADOS BRUTOS'!$A$3:$A$500,$B14,'DADOS BRUTOS'!M$3:M$500)+IF($C14="",0,SUMIF('DADOS BRUTOS'!$A$3:$A$500,$C14,'DADOS BRUTOS'!M$3:M$500)))</f>
        <v/>
      </c>
      <c r="CN14" s="125">
        <f>IF(OR(CN$4="",$B14=""),0,SUMIF('DADOS BRUTOS'!$A$3:$A$500,$B14,'DADOS BRUTOS'!N$3:N$500)+IF($C14="",0,SUMIF('DADOS BRUTOS'!$A$3:$A$500,$C14,'DADOS BRUTOS'!N$3:N$500)))</f>
        <v/>
      </c>
      <c r="CO14" s="125">
        <f>IF(OR(CO$4="",$B14=""),0,SUMIF('DADOS BRUTOS'!$A$3:$A$500,$B14,'DADOS BRUTOS'!O$3:O$500)+IF($C14="",0,SUMIF('DADOS BRUTOS'!$A$3:$A$500,$C14,'DADOS BRUTOS'!O$3:O$500)))</f>
        <v/>
      </c>
      <c r="CP14" s="125">
        <f>IF(OR(CP$4="",$B14=""),0,SUMIF('DADOS BRUTOS'!$A$3:$A$500,$B14,'DADOS BRUTOS'!P$3:P$500)+IF($C14="",0,SUMIF('DADOS BRUTOS'!$A$3:$A$500,$C14,'DADOS BRUTOS'!P$3:P$500)))</f>
        <v/>
      </c>
      <c r="CQ14" s="125">
        <f>IF(OR(CQ$4="",$B14=""),0,SUMIF('DADOS BRUTOS'!$A$3:$A$500,$B14,'DADOS BRUTOS'!Q$3:Q$500)+IF($C14="",0,SUMIF('DADOS BRUTOS'!$A$3:$A$500,$C14,'DADOS BRUTOS'!Q$3:Q$500)))</f>
        <v/>
      </c>
      <c r="CR14" s="125">
        <f>IF(OR(CR$4="",$B14=""),0,SUMIF('DADOS BRUTOS'!$A$3:$A$500,$B14,'DADOS BRUTOS'!R$3:R$500)+IF($C14="",0,SUMIF('DADOS BRUTOS'!$A$3:$A$500,$C14,'DADOS BRUTOS'!R$3:R$500)))</f>
        <v/>
      </c>
      <c r="CS14" s="125">
        <f>IF(OR(CS$4="",$B14=""),0,SUMIF('DADOS BRUTOS'!$A$3:$A$500,$B14,'DADOS BRUTOS'!S$3:S$500)+IF($C14="",0,SUMIF('DADOS BRUTOS'!$A$3:$A$500,$C14,'DADOS BRUTOS'!S$3:S$500)))</f>
        <v/>
      </c>
      <c r="CT14" s="125">
        <f>IF(OR(CT$4="",$B14=""),0,SUMIF('DADOS BRUTOS'!$A$3:$A$500,$B14,'DADOS BRUTOS'!T$3:T$500)+IF($C14="",0,SUMIF('DADOS BRUTOS'!$A$3:$A$500,$C14,'DADOS BRUTOS'!T$3:T$500)))</f>
        <v/>
      </c>
      <c r="CU14" s="125">
        <f>IF(OR(CU$4="",$B14=""),0,SUMIF('DADOS BRUTOS'!$A$3:$A$500,$B14,'DADOS BRUTOS'!U$3:U$500)+IF($C14="",0,SUMIF('DADOS BRUTOS'!$A$3:$A$500,$C14,'DADOS BRUTOS'!U$3:U$500)))</f>
        <v/>
      </c>
      <c r="CV14" s="125">
        <f>IF(OR(CV$4="",$B14=""),0,SUMIF('DADOS BRUTOS'!$A$3:$A$500,$B14,'DADOS BRUTOS'!V$3:V$500)+IF($C14="",0,SUMIF('DADOS BRUTOS'!$A$3:$A$500,$C14,'DADOS BRUTOS'!V$3:V$500)))</f>
        <v/>
      </c>
      <c r="CW14" s="125">
        <f>IF(OR(CW$4="",$B14=""),0,SUMIF('DADOS BRUTOS'!$A$3:$A$500,$B14,'DADOS BRUTOS'!W$3:W$500)+IF($C14="",0,SUMIF('DADOS BRUTOS'!$A$3:$A$500,$C14,'DADOS BRUTOS'!W$3:W$500)))</f>
        <v/>
      </c>
      <c r="CX14" s="125">
        <f>IF(OR(CX$4="",$B14=""),0,SUMIF('DADOS BRUTOS'!$A$3:$A$500,$B14,'DADOS BRUTOS'!X$3:X$500)+IF($C14="",0,SUMIF('DADOS BRUTOS'!$A$3:$A$500,$C14,'DADOS BRUTOS'!X$3:X$500)))</f>
        <v/>
      </c>
      <c r="CY14" s="125">
        <f>IF(OR(CY$4="",$B14=""),0,SUMIF('DADOS BRUTOS'!$A$3:$A$500,$B14,'DADOS BRUTOS'!Y$3:Y$500)+IF($C14="",0,SUMIF('DADOS BRUTOS'!$A$3:$A$500,$C14,'DADOS BRUTOS'!Y$3:Y$500)))</f>
        <v/>
      </c>
      <c r="CZ14" s="125">
        <f>IF(OR(CZ$4="",$B14=""),0,SUMIF('DADOS BRUTOS'!$A$3:$A$500,$B14,'DADOS BRUTOS'!Z$3:Z$500)+IF($C14="",0,SUMIF('DADOS BRUTOS'!$A$3:$A$500,$C14,'DADOS BRUTOS'!Z$3:Z$500)))</f>
        <v/>
      </c>
      <c r="DA14" s="125">
        <f>IF(OR(DA$4="",$B14=""),0,SUMIF('DADOS BRUTOS'!$A$3:$A$500,$B14,'DADOS BRUTOS'!AA$3:AA$500)+IF($C14="",0,SUMIF('DADOS BRUTOS'!$A$3:$A$500,$C14,'DADOS BRUTOS'!AA$3:AA$500)))</f>
        <v/>
      </c>
      <c r="DB14" s="125">
        <f>IF(OR(DB$4="",$B14=""),0,SUMIF('DADOS BRUTOS'!$A$3:$A$500,$B14,'DADOS BRUTOS'!AB$3:AB$500)+IF($C14="",0,SUMIF('DADOS BRUTOS'!$A$3:$A$500,$C14,'DADOS BRUTOS'!AB$3:AB$500)))</f>
        <v/>
      </c>
      <c r="DC14" s="125">
        <f>IF(OR(DC$4="",$B14=""),0,SUMIF('DADOS BRUTOS'!$A$3:$A$500,$B14,'DADOS BRUTOS'!AC$3:AC$500)+IF($C14="",0,SUMIF('DADOS BRUTOS'!$A$3:$A$500,$C14,'DADOS BRUTOS'!AC$3:AC$500)))</f>
        <v/>
      </c>
      <c r="DD14" s="125">
        <f>IF(OR(DD$4="",$B14=""),0,SUMIF('DADOS BRUTOS'!$A$3:$A$500,$B14,'DADOS BRUTOS'!AD$3:AD$500)+IF($C14="",0,SUMIF('DADOS BRUTOS'!$A$3:$A$500,$C14,'DADOS BRUTOS'!AD$3:AD$500)))</f>
        <v/>
      </c>
      <c r="DE14" s="125">
        <f>IF(OR(DE$4="",$B14=""),0,SUMIF('DADOS BRUTOS'!$A$3:$A$500,$B14,'DADOS BRUTOS'!AE$3:AE$500)+IF($C14="",0,SUMIF('DADOS BRUTOS'!$A$3:$A$500,$C14,'DADOS BRUTOS'!AE$3:AE$500)))</f>
        <v/>
      </c>
      <c r="DF14" s="125">
        <f>IF(OR(DF$4="",$B14=""),0,SUMIF('DADOS BRUTOS'!$A$3:$A$500,$B14,'DADOS BRUTOS'!AF$3:AF$500)+IF($C14="",0,SUMIF('DADOS BRUTOS'!$A$3:$A$500,$C14,'DADOS BRUTOS'!AF$3:AF$500)))</f>
        <v/>
      </c>
      <c r="DG14" s="125">
        <f>IF(OR(DG$4="",$B14=""),0,SUMIF('DADOS BRUTOS'!$A$3:$A$500,$B14,'DADOS BRUTOS'!AG$3:AG$500)+IF($C14="",0,SUMIF('DADOS BRUTOS'!$A$3:$A$500,$C14,'DADOS BRUTOS'!AG$3:AG$500)))</f>
        <v/>
      </c>
      <c r="DH14" s="125">
        <f>IF(OR(DH$4="",$B14=""),0,SUMIF('DADOS BRUTOS'!$A$3:$A$500,$B14,'DADOS BRUTOS'!AH$3:AH$500)+IF($C14="",0,SUMIF('DADOS BRUTOS'!$A$3:$A$500,$C14,'DADOS BRUTOS'!AH$3:AH$500)))</f>
        <v/>
      </c>
      <c r="DI14" s="125">
        <f>IF(OR(DI$4="",$B14=""),0,SUMIF('DADOS BRUTOS'!$A$3:$A$500,$B14,'DADOS BRUTOS'!AI$3:AI$500)+IF($C14="",0,SUMIF('DADOS BRUTOS'!$A$3:$A$500,$C14,'DADOS BRUTOS'!AI$3:AI$500)))</f>
        <v/>
      </c>
      <c r="DJ14" s="125">
        <f>IF(OR(DJ$4="",$B14=""),0,SUMIF('DADOS BRUTOS'!$A$3:$A$500,$B14,'DADOS BRUTOS'!AJ$3:AJ$500)+IF($C14="",0,SUMIF('DADOS BRUTOS'!$A$3:$A$500,$C14,'DADOS BRUTOS'!AJ$3:AJ$500)))</f>
        <v/>
      </c>
      <c r="DK14" s="125">
        <f>IF(OR(DK$4="",$B14=""),0,SUMIF('DADOS BRUTOS'!$A$3:$A$500,$B14,'DADOS BRUTOS'!AK$3:AK$500)+IF($C14="",0,SUMIF('DADOS BRUTOS'!$A$3:$A$500,$C14,'DADOS BRUTOS'!AK$3:AK$500)))</f>
        <v/>
      </c>
      <c r="DL14" s="125">
        <f>IF(OR(DL$4="",$B14=""),0,SUMIF('DADOS BRUTOS'!$A$3:$A$500,$B14,'DADOS BRUTOS'!AL$3:AL$500)+IF($C14="",0,SUMIF('DADOS BRUTOS'!$A$3:$A$500,$C14,'DADOS BRUTOS'!AL$3:AL$500)))</f>
        <v/>
      </c>
      <c r="DM14" s="125">
        <f>IF(OR(DM$4="",$B14=""),0,SUMIF('DADOS BRUTOS'!$A$3:$A$500,$B14,'DADOS BRUTOS'!AM$3:AM$500)+IF($C14="",0,SUMIF('DADOS BRUTOS'!$A$3:$A$500,$C14,'DADOS BRUTOS'!AM$3:AM$500)))</f>
        <v/>
      </c>
      <c r="DN14" s="125">
        <f>IF(OR(DN$4="",$B14=""),0,SUMIF('DADOS BRUTOS'!$A$3:$A$500,$B14,'DADOS BRUTOS'!AN$3:AN$500)+IF($C14="",0,SUMIF('DADOS BRUTOS'!$A$3:$A$500,$C14,'DADOS BRUTOS'!AN$3:AN$500)))</f>
        <v/>
      </c>
      <c r="DO14" s="125">
        <f>IF(OR(DO$4="",$B14=""),0,SUMIF('DADOS BRUTOS'!$A$3:$A$500,$B14,'DADOS BRUTOS'!AO$3:AO$500)+IF($C14="",0,SUMIF('DADOS BRUTOS'!$A$3:$A$500,$C14,'DADOS BRUTOS'!AO$3:AO$500)))</f>
        <v/>
      </c>
      <c r="DP14" s="125">
        <f>IF(OR(DP$4="",$B14=""),0,SUMIF('DADOS BRUTOS'!$A$3:$A$500,$B14,'DADOS BRUTOS'!AP$3:AP$500)+IF($C14="",0,SUMIF('DADOS BRUTOS'!$A$3:$A$500,$C14,'DADOS BRUTOS'!AP$3:AP$500)))</f>
        <v/>
      </c>
      <c r="DQ14" s="125">
        <f>IF(OR(DQ$4="",$B14=""),0,SUMIF('DADOS BRUTOS'!$A$3:$A$500,$B14,'DADOS BRUTOS'!AQ$3:AQ$500)+IF($C14="",0,SUMIF('DADOS BRUTOS'!$A$3:$A$500,$C14,'DADOS BRUTOS'!AQ$3:AQ$500)))</f>
        <v/>
      </c>
      <c r="DR14" s="125">
        <f>IF(OR(DR$4="",$B14=""),0,SUMIF('DADOS BRUTOS'!$A$3:$A$500,$B14,'DADOS BRUTOS'!AR$3:AR$500)+IF($C14="",0,SUMIF('DADOS BRUTOS'!$A$3:$A$500,$C14,'DADOS BRUTOS'!AR$3:AR$500)))</f>
        <v/>
      </c>
      <c r="DS14" s="125">
        <f>IF(OR(DS$4="",$B14=""),0,SUMIF('DADOS BRUTOS'!$A$3:$A$500,$B14,'DADOS BRUTOS'!AS$3:AS$500)+IF($C14="",0,SUMIF('DADOS BRUTOS'!$A$3:$A$500,$C14,'DADOS BRUTOS'!AS$3:AS$500)))</f>
        <v/>
      </c>
      <c r="DT14" s="125">
        <f>IF(OR(DT$4="",$B14=""),0,SUMIF('DADOS BRUTOS'!$A$3:$A$500,$B14,'DADOS BRUTOS'!AT$3:AT$500)+IF($C14="",0,SUMIF('DADOS BRUTOS'!$A$3:$A$500,$C14,'DADOS BRUTOS'!AT$3:AT$500)))</f>
        <v/>
      </c>
      <c r="DU14" s="125">
        <f>IF(OR(DU$4="",$B14=""),0,SUMIF('DADOS BRUTOS'!$A$3:$A$500,$B14,'DADOS BRUTOS'!AU$3:AU$500)+IF($C14="",0,SUMIF('DADOS BRUTOS'!$A$3:$A$500,$C14,'DADOS BRUTOS'!AU$3:AU$500)))</f>
        <v/>
      </c>
      <c r="DV14" s="125">
        <f>IF(OR(DV$4="",$B14=""),0,SUMIF('DADOS BRUTOS'!$A$3:$A$500,$B14,'DADOS BRUTOS'!AV$3:AV$500)+IF($C14="",0,SUMIF('DADOS BRUTOS'!$A$3:$A$500,$C14,'DADOS BRUTOS'!AV$3:AV$500)))</f>
        <v/>
      </c>
      <c r="DW14" s="125">
        <f>IF(OR(DW$4="",$B14=""),0,SUMIF('DADOS BRUTOS'!$A$3:$A$500,$B14,'DADOS BRUTOS'!AW$3:AW$500)+IF($C14="",0,SUMIF('DADOS BRUTOS'!$A$3:$A$500,$C14,'DADOS BRUTOS'!AW$3:AW$500)))</f>
        <v/>
      </c>
      <c r="DX14" s="125">
        <f>IF(OR(DX$4="",$B14=""),0,SUMIF('DADOS BRUTOS'!$A$3:$A$500,$B14,'DADOS BRUTOS'!AX$3:AX$500)+IF($C14="",0,SUMIF('DADOS BRUTOS'!$A$3:$A$500,$C14,'DADOS BRUTOS'!AX$3:AX$500)))</f>
        <v/>
      </c>
      <c r="DY14" s="125">
        <f>IF(OR(DY$4="",$B14=""),0,SUMIF('DADOS BRUTOS'!$A$3:$A$500,$B14,'DADOS BRUTOS'!AY$3:AY$500)+IF($C14="",0,SUMIF('DADOS BRUTOS'!$A$3:$A$500,$C14,'DADOS BRUTOS'!AY$3:AY$500)))</f>
        <v/>
      </c>
      <c r="DZ14" s="125">
        <f>IF(OR(DZ$4="",$B14=""),0,SUMIF('DADOS BRUTOS'!$A$3:$A$500,$B14,'DADOS BRUTOS'!AZ$3:AZ$500)+IF($C14="",0,SUMIF('DADOS BRUTOS'!$A$3:$A$500,$C14,'DADOS BRUTOS'!AZ$3:AZ$500)))</f>
        <v/>
      </c>
      <c r="EA14" s="125">
        <f>IF(OR(EA$4="",$B14=""),0,SUMIF('DADOS BRUTOS'!$A$3:$A$500,$B14,'DADOS BRUTOS'!BA$3:BA$500)+IF($C14="",0,SUMIF('DADOS BRUTOS'!$A$3:$A$500,$C14,'DADOS BRUTOS'!BA$3:BA$500)))</f>
        <v/>
      </c>
      <c r="EB14" s="125">
        <f>IF(OR(EB$4="",$B14=""),0,SUMIF('DADOS BRUTOS'!$A$3:$A$500,$B14,'DADOS BRUTOS'!BB$3:BB$500)+IF($C14="",0,SUMIF('DADOS BRUTOS'!$A$3:$A$500,$C14,'DADOS BRUTOS'!BB$3:BB$500)))</f>
        <v/>
      </c>
      <c r="EC14" s="125">
        <f>IF(OR(EC$4="",$B14=""),0,SUMIF('DADOS BRUTOS'!$A$3:$A$500,$B14,'DADOS BRUTOS'!BC$3:BC$500)+IF($C14="",0,SUMIF('DADOS BRUTOS'!$A$3:$A$500,$C14,'DADOS BRUTOS'!BC$3:BC$500)))</f>
        <v/>
      </c>
      <c r="ED14" s="125">
        <f>IF(OR(ED$4="",$B14=""),0,SUMIF('DADOS BRUTOS'!$A$3:$A$500,$B14,'DADOS BRUTOS'!BD$3:BD$500)+IF($C14="",0,SUMIF('DADOS BRUTOS'!$A$3:$A$500,$C14,'DADOS BRUTOS'!BD$3:BD$500)))</f>
        <v/>
      </c>
      <c r="EE14" s="125">
        <f>IF(OR(EE$4="",$B14=""),0,SUMIF('DADOS BRUTOS'!$A$3:$A$500,$B14,'DADOS BRUTOS'!BE$3:BE$500)+IF($C14="",0,SUMIF('DADOS BRUTOS'!$A$3:$A$500,$C14,'DADOS BRUTOS'!BE$3:BE$500)))</f>
        <v/>
      </c>
      <c r="EF14" s="125">
        <f>IF(OR(EF$4="",$B14=""),0,SUMIF('DADOS BRUTOS'!$A$3:$A$500,$B14,'DADOS BRUTOS'!BF$3:BF$500)+IF($C14="",0,SUMIF('DADOS BRUTOS'!$A$3:$A$500,$C14,'DADOS BRUTOS'!BF$3:BF$500)))</f>
        <v/>
      </c>
      <c r="EG14" s="125">
        <f>IF(OR(EG$4="",$B14=""),0,SUMIF('DADOS BRUTOS'!$A$3:$A$500,$B14,'DADOS BRUTOS'!BG$3:BG$500)+IF($C14="",0,SUMIF('DADOS BRUTOS'!$A$3:$A$500,$C14,'DADOS BRUTOS'!BG$3:BG$500)))</f>
        <v/>
      </c>
      <c r="EH14" s="125">
        <f>IF(OR(EH$4="",$B14=""),0,SUMIF('DADOS BRUTOS'!$A$3:$A$500,$B14,'DADOS BRUTOS'!BH$3:BH$500)+IF($C14="",0,SUMIF('DADOS BRUTOS'!$A$3:$A$500,$C14,'DADOS BRUTOS'!BH$3:BH$500)))</f>
        <v/>
      </c>
      <c r="EI14" s="125">
        <f>IF(OR(EI$4="",$B14=""),0,SUMIF('DADOS BRUTOS'!$A$3:$A$500,$B14,'DADOS BRUTOS'!BI$3:BI$500)+IF($C14="",0,SUMIF('DADOS BRUTOS'!$A$3:$A$500,$C14,'DADOS BRUTOS'!BI$3:BI$500)))</f>
        <v/>
      </c>
      <c r="EJ14" s="125">
        <f>IF(OR(EJ$4="",$B14=""),0,SUMIF('DADOS BRUTOS'!$A$3:$A$500,$B14,'DADOS BRUTOS'!BJ$3:BJ$500)+IF($C14="",0,SUMIF('DADOS BRUTOS'!$A$3:$A$500,$C14,'DADOS BRUTOS'!BJ$3:BJ$500)))</f>
        <v/>
      </c>
      <c r="EK14" s="125">
        <f>IF(OR(EK$4="",$B14=""),0,SUMIF('DADOS BRUTOS'!$A$3:$A$500,$B14,'DADOS BRUTOS'!BK$3:BK$500)+IF($C14="",0,SUMIF('DADOS BRUTOS'!$A$3:$A$500,$C14,'DADOS BRUTOS'!BK$3:BK$500)))</f>
        <v/>
      </c>
      <c r="EL14" s="125">
        <f>IF(OR(EL$4="",$B14=""),0,SUMIF('DADOS BRUTOS'!$A$3:$A$500,$B14,'DADOS BRUTOS'!BL$3:BL$500)+IF($C14="",0,SUMIF('DADOS BRUTOS'!$A$3:$A$500,$C14,'DADOS BRUTOS'!BL$3:BL$500)))</f>
        <v/>
      </c>
      <c r="EM14" s="125">
        <f>IF(OR(EM$4="",$B14=""),0,SUMIF('DADOS BRUTOS'!$A$3:$A$500,$B14,'DADOS BRUTOS'!BM$3:BM$500)+IF($C14="",0,SUMIF('DADOS BRUTOS'!$A$3:$A$500,$C14,'DADOS BRUTOS'!BM$3:BM$500)))</f>
        <v/>
      </c>
      <c r="EN14" s="125">
        <f>IF(OR(EN$4="",$B14=""),0,SUMIF('DADOS BRUTOS'!$A$3:$A$500,$B14,'DADOS BRUTOS'!BN$3:BN$500)+IF($C14="",0,SUMIF('DADOS BRUTOS'!$A$3:$A$500,$C14,'DADOS BRUTOS'!BN$3:BN$500)))</f>
        <v/>
      </c>
      <c r="EO14" s="125">
        <f>IF(OR(EO$4="",$B14=""),0,SUMIF('DADOS BRUTOS'!$A$3:$A$500,$B14,'DADOS BRUTOS'!BO$3:BO$500)+IF($C14="",0,SUMIF('DADOS BRUTOS'!$A$3:$A$500,$C14,'DADOS BRUTOS'!BO$3:BO$500)))</f>
        <v/>
      </c>
      <c r="EP14" s="125">
        <f>IF(OR(EP$4="",$B14=""),0,SUMIF('DADOS BRUTOS'!$A$3:$A$500,$B14,'DADOS BRUTOS'!BP$3:BP$500)+IF($C14="",0,SUMIF('DADOS BRUTOS'!$A$3:$A$500,$C14,'DADOS BRUTOS'!BP$3:BP$500)))</f>
        <v/>
      </c>
      <c r="EQ14" s="125">
        <f>IF(OR(EQ$4="",$B14=""),0,SUMIF('DADOS BRUTOS'!$A$3:$A$500,$B14,'DADOS BRUTOS'!BQ$3:BQ$500)+IF($C14="",0,SUMIF('DADOS BRUTOS'!$A$3:$A$500,$C14,'DADOS BRUTOS'!BQ$3:BQ$500)))</f>
        <v/>
      </c>
      <c r="ER14" s="125">
        <f>IF(OR(ER$4="",$B14=""),0,SUMIF('DADOS BRUTOS'!$A$3:$A$500,$B14,'DADOS BRUTOS'!BR$3:BR$500)+IF($C14="",0,SUMIF('DADOS BRUTOS'!$A$3:$A$500,$C14,'DADOS BRUTOS'!BR$3:BR$500)))</f>
        <v/>
      </c>
      <c r="ES14" s="125">
        <f>IF(OR(ES$4="",$B14=""),0,SUMIF('DADOS BRUTOS'!$A$3:$A$500,$B14,'DADOS BRUTOS'!BS$3:BS$500)+IF($C14="",0,SUMIF('DADOS BRUTOS'!$A$3:$A$500,$C14,'DADOS BRUTOS'!BS$3:BS$500)))</f>
        <v/>
      </c>
      <c r="ET14" s="125">
        <f>IF(OR(ET$4="",$B14=""),0,SUMIF('DADOS BRUTOS'!$A$3:$A$500,$B14,'DADOS BRUTOS'!BT$3:BT$500)+IF($C14="",0,SUMIF('DADOS BRUTOS'!$A$3:$A$500,$C14,'DADOS BRUTOS'!BT$3:BT$500)))</f>
        <v/>
      </c>
      <c r="EU14" s="125">
        <f>IF(OR(EU$4="",$B14=""),0,SUMIF('DADOS BRUTOS'!$A$3:$A$500,$B14,'DADOS BRUTOS'!BU$3:BU$500)+IF($C14="",0,SUMIF('DADOS BRUTOS'!$A$3:$A$500,$C14,'DADOS BRUTOS'!BU$3:BU$500)))</f>
        <v/>
      </c>
      <c r="EV14" s="125">
        <f>IF(OR(EV$4="",$B14=""),0,SUMIF('DADOS BRUTOS'!$A$3:$A$500,$B14,'DADOS BRUTOS'!BV$3:BV$500)+IF($C14="",0,SUMIF('DADOS BRUTOS'!$A$3:$A$500,$C14,'DADOS BRUTOS'!BV$3:BV$500)))</f>
        <v/>
      </c>
      <c r="EW14" s="125">
        <f>IF(OR(EW$4="",$B14=""),0,SUMIF('DADOS BRUTOS'!$A$3:$A$500,$B14,'DADOS BRUTOS'!BW$3:BW$500)+IF($C14="",0,SUMIF('DADOS BRUTOS'!$A$3:$A$500,$C14,'DADOS BRUTOS'!BW$3:BW$500)))</f>
        <v/>
      </c>
      <c r="EX14" s="125">
        <f>IF(OR(EX$4="",$B14=""),0,SUMIF('DADOS BRUTOS'!$A$3:$A$500,$B14,'DADOS BRUTOS'!BX$3:BX$500)+IF($C14="",0,SUMIF('DADOS BRUTOS'!$A$3:$A$500,$C14,'DADOS BRUTOS'!BX$3:BX$500)))</f>
        <v/>
      </c>
      <c r="EY14" s="125">
        <f>IF(OR(EY$4="",$B14=""),0,SUMIF('DADOS BRUTOS'!$A$3:$A$500,$B14,'DADOS BRUTOS'!BY$3:BY$500)+IF($C14="",0,SUMIF('DADOS BRUTOS'!$A$3:$A$500,$C14,'DADOS BRUTOS'!BY$3:BY$500)))</f>
        <v/>
      </c>
      <c r="EZ14" s="125">
        <f>IF(OR(EZ$4="",$B14=""),0,SUMIF('DADOS BRUTOS'!$A$3:$A$500,$B14,'DADOS BRUTOS'!BZ$3:BZ$500)+IF($C14="",0,SUMIF('DADOS BRUTOS'!$A$3:$A$500,$C14,'DADOS BRUTOS'!BZ$3:BZ$500)))</f>
        <v/>
      </c>
      <c r="FA14" s="125">
        <f>IF(OR(FA$4="",$B14=""),0,SUMIF('DADOS BRUTOS'!$A$3:$A$500,$B14,'DADOS BRUTOS'!CA$3:CA$500)+IF($C14="",0,SUMIF('DADOS BRUTOS'!$A$3:$A$500,$C14,'DADOS BRUTOS'!CA$3:CA$500)))</f>
        <v/>
      </c>
      <c r="FB14" s="125">
        <f>IF(OR(FB$4="",$B14=""),0,SUMIF('DADOS BRUTOS'!$A$3:$A$500,$B14,'DADOS BRUTOS'!CB$3:CB$500)+IF($C14="",0,SUMIF('DADOS BRUTOS'!$A$3:$A$500,$C14,'DADOS BRUTOS'!CB$3:CB$500)))</f>
        <v/>
      </c>
      <c r="FC14" s="125">
        <f>IF(OR(FC$4="",$B14=""),0,SUMIF('DADOS BRUTOS'!$A$3:$A$500,$B14,'DADOS BRUTOS'!CC$3:CC$500)+IF($C14="",0,SUMIF('DADOS BRUTOS'!$A$3:$A$500,$C14,'DADOS BRUTOS'!CC$3:CC$500)))</f>
        <v/>
      </c>
      <c r="FD14" s="125">
        <f>IF(OR(FD$4="",$B14=""),0,SUMIF('DADOS BRUTOS'!$A$3:$A$500,$B14,'DADOS BRUTOS'!CD$3:CD$500)+IF($C14="",0,SUMIF('DADOS BRUTOS'!$A$3:$A$500,$C14,'DADOS BRUTOS'!CD$3:CD$500)))</f>
        <v/>
      </c>
      <c r="FE14" s="125">
        <f>IF(OR(FE$4="",$B14=""),0,SUMIF('DADOS BRUTOS'!$A$3:$A$500,$B14,'DADOS BRUTOS'!CE$3:CE$500)+IF($C14="",0,SUMIF('DADOS BRUTOS'!$A$3:$A$500,$C14,'DADOS BRUTOS'!CE$3:CE$500)))</f>
        <v/>
      </c>
      <c r="FF14" s="125">
        <f>IF(OR(FF$4="",$B14=""),0,SUMIF('DADOS BRUTOS'!$A$3:$A$500,$B14,'DADOS BRUTOS'!CF$3:CF$500)+IF($C14="",0,SUMIF('DADOS BRUTOS'!$A$3:$A$500,$C14,'DADOS BRUTOS'!CF$3:CF$500)))</f>
        <v/>
      </c>
      <c r="FG14" s="125">
        <f>IF(OR(FG$4="",$B14=""),0,SUMIF('DADOS BRUTOS'!$A$3:$A$500,$B14,'DADOS BRUTOS'!CG$3:CG$500)+IF($C14="",0,SUMIF('DADOS BRUTOS'!$A$3:$A$500,$C14,'DADOS BRUTOS'!CG$3:CG$500)))</f>
        <v/>
      </c>
      <c r="FH14" s="125">
        <f>IF(OR(FH$4="",$B14=""),0,SUMIF('DADOS BRUTOS'!$A$3:$A$500,$B14,'DADOS BRUTOS'!CH$3:CH$500)+IF($C14="",0,SUMIF('DADOS BRUTOS'!$A$3:$A$500,$C14,'DADOS BRUTOS'!CH$3:CH$500)))</f>
        <v/>
      </c>
      <c r="FI14" s="125">
        <f>IF(OR(FI$4="",$B14=""),0,SUMIF('DADOS BRUTOS'!$A$3:$A$500,$B14,'DADOS BRUTOS'!CI$3:CI$500)+IF($C14="",0,SUMIF('DADOS BRUTOS'!$A$3:$A$500,$C14,'DADOS BRUTOS'!CI$3:CI$500)))</f>
        <v/>
      </c>
      <c r="FJ14" s="125">
        <f>IF(OR(FJ$4="",$B14=""),0,SUMIF('DADOS BRUTOS'!$A$3:$A$500,$B14,'DADOS BRUTOS'!CJ$3:CJ$500)+IF($C14="",0,SUMIF('DADOS BRUTOS'!$A$3:$A$500,$C14,'DADOS BRUTOS'!CJ$3:CJ$500)))</f>
        <v/>
      </c>
      <c r="FK14" s="125">
        <f>IF(OR(FK$4="",$B14=""),0,SUMIF('DADOS BRUTOS'!$A$3:$A$500,$B14,'DADOS BRUTOS'!CK$3:CK$500)+IF($C14="",0,SUMIF('DADOS BRUTOS'!$A$3:$A$500,$C14,'DADOS BRUTOS'!CK$3:CK$500)))</f>
        <v/>
      </c>
      <c r="FL14" s="125">
        <f>IF(OR(FL$4="",$B14=""),0,SUMIF('DADOS BRUTOS'!$A$3:$A$500,$B14,'DADOS BRUTOS'!CL$3:CL$500)+IF($C14="",0,SUMIF('DADOS BRUTOS'!$A$3:$A$500,$C14,'DADOS BRUTOS'!CL$3:CL$500)))</f>
        <v/>
      </c>
      <c r="FM14" s="125">
        <f>IF(OR(FM$4="",$B14=""),0,SUMIF('DADOS BRUTOS'!$A$3:$A$500,$B14,'DADOS BRUTOS'!CM$3:CM$500)+IF($C14="",0,SUMIF('DADOS BRUTOS'!$A$3:$A$500,$C14,'DADOS BRUTOS'!CM$3:CM$500)))</f>
        <v/>
      </c>
      <c r="FN14" s="125">
        <f>IF(OR(FN$4="",$B14=""),0,SUMIF('DADOS BRUTOS'!$A$3:$A$500,$B14,'DADOS BRUTOS'!CN$3:CN$500)+IF($C14="",0,SUMIF('DADOS BRUTOS'!$A$3:$A$500,$C14,'DADOS BRUTOS'!CN$3:CN$500)))</f>
        <v/>
      </c>
      <c r="FO14" s="125">
        <f>IF(OR(FO$4="",$B14=""),0,SUMIF('DADOS BRUTOS'!$A$3:$A$500,$B14,'DADOS BRUTOS'!CO$3:CO$500)+IF($C14="",0,SUMIF('DADOS BRUTOS'!$A$3:$A$500,$C14,'DADOS BRUTOS'!CO$3:CO$500)))</f>
        <v/>
      </c>
      <c r="FP14" s="125">
        <f>IF(OR(FP$4="",$B14=""),0,SUMIF('DADOS BRUTOS'!$A$3:$A$500,$B14,'DADOS BRUTOS'!CP$3:CP$500)+IF($C14="",0,SUMIF('DADOS BRUTOS'!$A$3:$A$500,$C14,'DADOS BRUTOS'!CP$3:CP$500)))</f>
        <v/>
      </c>
      <c r="FQ14" s="125">
        <f>IF(OR(FQ$4="",$B14=""),0,SUMIF('DADOS BRUTOS'!$A$3:$A$500,$B14,'DADOS BRUTOS'!CQ$3:CQ$500)+IF($C14="",0,SUMIF('DADOS BRUTOS'!$A$3:$A$500,$C14,'DADOS BRUTOS'!CQ$3:CQ$500)))</f>
        <v/>
      </c>
      <c r="FR14" s="125">
        <f>IF(OR(FR$4="",$B14=""),0,SUMIF('DADOS BRUTOS'!$A$3:$A$500,$B14,'DADOS BRUTOS'!CR$3:CR$500)+IF($C14="",0,SUMIF('DADOS BRUTOS'!$A$3:$A$500,$C14,'DADOS BRUTOS'!CR$3:CR$500)))</f>
        <v/>
      </c>
      <c r="FS14" s="125">
        <f>IF(OR(FS$4="",$B14=""),0,SUMIF('DADOS BRUTOS'!$A$3:$A$500,$B14,'DADOS BRUTOS'!CS$3:CS$500)+IF($C14="",0,SUMIF('DADOS BRUTOS'!$A$3:$A$500,$C14,'DADOS BRUTOS'!CS$3:CS$500)))</f>
        <v/>
      </c>
      <c r="FT14" s="125">
        <f>IF(OR(FT$4="",$B14=""),0,SUMIF('DADOS BRUTOS'!$A$3:$A$500,$B14,'DADOS BRUTOS'!CT$3:CT$500)+IF($C14="",0,SUMIF('DADOS BRUTOS'!$A$3:$A$500,$C14,'DADOS BRUTOS'!CT$3:CT$500)))</f>
        <v/>
      </c>
      <c r="FU14" s="125">
        <f>IF(OR(FU$4="",$B14=""),0,SUMIF('DADOS BRUTOS'!$A$3:$A$500,$B14,'DADOS BRUTOS'!CU$3:CU$500)+IF($C14="",0,SUMIF('DADOS BRUTOS'!$A$3:$A$500,$C14,'DADOS BRUTOS'!CU$3:CU$500)))</f>
        <v/>
      </c>
      <c r="FV14" s="125">
        <f>IF(OR(FV$4="",$B14=""),0,SUMIF('DADOS BRUTOS'!$A$3:$A$500,$B14,'DADOS BRUTOS'!CV$3:CV$500)+IF($C14="",0,SUMIF('DADOS BRUTOS'!$A$3:$A$500,$C14,'DADOS BRUTOS'!CV$3:CV$500)))</f>
        <v/>
      </c>
      <c r="FW14" s="125">
        <f>IF(OR(FW$4="",$B14=""),0,SUMIF('DADOS BRUTOS'!$A$3:$A$500,$B14,'DADOS BRUTOS'!CW$3:CW$500)+IF($C14="",0,SUMIF('DADOS BRUTOS'!$A$3:$A$500,$C14,'DADOS BRUTOS'!CW$3:CW$500)))</f>
        <v/>
      </c>
      <c r="FX14" s="125">
        <f>IF(OR(FX$4="",$B14=""),0,SUMIF('DADOS BRUTOS'!$A$3:$A$500,$B14,'DADOS BRUTOS'!CX$3:CX$500)+IF($C14="",0,SUMIF('DADOS BRUTOS'!$A$3:$A$500,$C14,'DADOS BRUTOS'!CX$3:CX$500)))</f>
        <v/>
      </c>
      <c r="FY14" s="125">
        <f>IF(OR(FY$4="",$B14=""),0,SUMIF('DADOS BRUTOS'!$A$3:$A$500,$B14,'DADOS BRUTOS'!CY$3:CY$500)+IF($C14="",0,SUMIF('DADOS BRUTOS'!$A$3:$A$500,$C14,'DADOS BRUTOS'!CY$3:CY$500)))</f>
        <v/>
      </c>
      <c r="FZ14" s="125">
        <f>IF(OR(FZ$4="",$B14=""),0,SUMIF('DADOS BRUTOS'!$A$3:$A$500,$B14,'DADOS BRUTOS'!CZ$3:CZ$500)+IF($C14="",0,SUMIF('DADOS BRUTOS'!$A$3:$A$500,$C14,'DADOS BRUTOS'!CZ$3:CZ$500)))</f>
        <v/>
      </c>
      <c r="GA14" s="125">
        <f>IF(OR(GA$4="",$B14=""),0,SUMIF('DADOS BRUTOS'!$A$3:$A$500,$B14,'DADOS BRUTOS'!DA$3:DA$500)+IF($C14="",0,SUMIF('DADOS BRUTOS'!$A$3:$A$500,$C14,'DADOS BRUTOS'!DA$3:DA$500)))</f>
        <v/>
      </c>
      <c r="GB14" s="125">
        <f>IF(OR(GB$4="",$B14=""),0,SUMIF('DADOS BRUTOS'!$A$3:$A$500,$B14,'DADOS BRUTOS'!DB$3:DB$500)+IF($C14="",0,SUMIF('DADOS BRUTOS'!$A$3:$A$500,$C14,'DADOS BRUTOS'!DB$3:DB$500)))</f>
        <v/>
      </c>
      <c r="GC14" s="125">
        <f>IF(OR(GC$4="",$B14=""),0,SUMIF('DADOS BRUTOS'!$A$3:$A$500,$B14,'DADOS BRUTOS'!DC$3:DC$500)+IF($C14="",0,SUMIF('DADOS BRUTOS'!$A$3:$A$500,$C14,'DADOS BRUTOS'!DC$3:DC$500)))</f>
        <v/>
      </c>
      <c r="GD14" s="125">
        <f>IF(OR(GD$4="",$B14=""),0,SUMIF('DADOS BRUTOS'!$A$3:$A$500,$B14,'DADOS BRUTOS'!DD$3:DD$500)+IF($C14="",0,SUMIF('DADOS BRUTOS'!$A$3:$A$500,$C14,'DADOS BRUTOS'!DD$3:DD$500)))</f>
        <v/>
      </c>
      <c r="GE14" s="125">
        <f>IF(OR(GE$4="",$B14=""),0,SUMIF('DADOS BRUTOS'!$A$3:$A$500,$B14,'DADOS BRUTOS'!DE$3:DE$500)+IF($C14="",0,SUMIF('DADOS BRUTOS'!$A$3:$A$500,$C14,'DADOS BRUTOS'!DE$3:DE$500)))</f>
        <v/>
      </c>
      <c r="GF14" s="125">
        <f>IF(OR(GF$4="",$B14=""),0,SUMIF('DADOS BRUTOS'!$A$3:$A$500,$B14,'DADOS BRUTOS'!DF$3:DF$500)+IF($C14="",0,SUMIF('DADOS BRUTOS'!$A$3:$A$500,$C14,'DADOS BRUTOS'!DF$3:DF$500)))</f>
        <v/>
      </c>
      <c r="GG14" s="125">
        <f>IF(OR(GG$4="",$B14=""),0,SUMIF('DADOS BRUTOS'!$A$3:$A$500,$B14,'DADOS BRUTOS'!DG$3:DG$500)+IF($C14="",0,SUMIF('DADOS BRUTOS'!$A$3:$A$500,$C14,'DADOS BRUTOS'!DG$3:DG$500)))</f>
        <v/>
      </c>
      <c r="GH14" s="125">
        <f>IF(OR(GH$4="",$B14=""),0,SUMIF('DADOS BRUTOS'!$A$3:$A$500,$B14,'DADOS BRUTOS'!DH$3:DH$500)+IF($C14="",0,SUMIF('DADOS BRUTOS'!$A$3:$A$500,$C14,'DADOS BRUTOS'!DH$3:DH$500)))</f>
        <v/>
      </c>
      <c r="GI14" s="125">
        <f>IF(OR(GI$4="",$B14=""),0,SUMIF('DADOS BRUTOS'!$A$3:$A$500,$B14,'DADOS BRUTOS'!DI$3:DI$500)+IF($C14="",0,SUMIF('DADOS BRUTOS'!$A$3:$A$500,$C14,'DADOS BRUTOS'!DI$3:DI$500)))</f>
        <v/>
      </c>
      <c r="GJ14" s="125">
        <f>IF(OR(GJ$4="",$B14=""),0,SUMIF('DADOS BRUTOS'!$A$3:$A$500,$B14,'DADOS BRUTOS'!DJ$3:DJ$500)+IF($C14="",0,SUMIF('DADOS BRUTOS'!$A$3:$A$500,$C14,'DADOS BRUTOS'!DJ$3:DJ$500)))</f>
        <v/>
      </c>
      <c r="GK14" s="125">
        <f>IF(OR(GK$4="",$B14=""),0,SUMIF('DADOS BRUTOS'!$A$3:$A$500,$B14,'DADOS BRUTOS'!DK$3:DK$500)+IF($C14="",0,SUMIF('DADOS BRUTOS'!$A$3:$A$500,$C14,'DADOS BRUTOS'!DK$3:DK$500)))</f>
        <v/>
      </c>
      <c r="GL14" s="125">
        <f>IF(OR(GL$4="",$B14=""),0,SUMIF('DADOS BRUTOS'!$A$3:$A$500,$B14,'DADOS BRUTOS'!DL$3:DL$500)+IF($C14="",0,SUMIF('DADOS BRUTOS'!$A$3:$A$500,$C14,'DADOS BRUTOS'!DL$3:DL$500)))</f>
        <v/>
      </c>
      <c r="GM14" s="125">
        <f>IF(OR(GM$4="",$B14=""),0,SUMIF('DADOS BRUTOS'!$A$3:$A$500,$B14,'DADOS BRUTOS'!DM$3:DM$500)+IF($C14="",0,SUMIF('DADOS BRUTOS'!$A$3:$A$500,$C14,'DADOS BRUTOS'!DM$3:DM$500)))</f>
        <v/>
      </c>
      <c r="GN14" s="125">
        <f>IF(OR(GN$4="",$B14=""),0,SUMIF('DADOS BRUTOS'!$A$3:$A$500,$B14,'DADOS BRUTOS'!DN$3:DN$500)+IF($C14="",0,SUMIF('DADOS BRUTOS'!$A$3:$A$500,$C14,'DADOS BRUTOS'!DN$3:DN$500)))</f>
        <v/>
      </c>
      <c r="GO14" s="125">
        <f>IF(OR(GO$4="",$B14=""),0,SUMIF('DADOS BRUTOS'!$A$3:$A$500,$B14,'DADOS BRUTOS'!DO$3:DO$500)+IF($C14="",0,SUMIF('DADOS BRUTOS'!$A$3:$A$500,$C14,'DADOS BRUTOS'!DO$3:DO$500)))</f>
        <v/>
      </c>
      <c r="GP14" s="125">
        <f>IF(OR(GP$4="",$B14=""),0,SUMIF('DADOS BRUTOS'!$A$3:$A$500,$B14,'DADOS BRUTOS'!DP$3:DP$500)+IF($C14="",0,SUMIF('DADOS BRUTOS'!$A$3:$A$500,$C14,'DADOS BRUTOS'!DP$3:DP$500)))</f>
        <v/>
      </c>
      <c r="GQ14" s="125">
        <f>IF(OR(GQ$4="",$B14=""),0,SUMIF('DADOS BRUTOS'!$A$3:$A$500,$B14,'DADOS BRUTOS'!DQ$3:DQ$500)+IF($C14="",0,SUMIF('DADOS BRUTOS'!$A$3:$A$500,$C14,'DADOS BRUTOS'!DQ$3:DQ$500)))</f>
        <v/>
      </c>
      <c r="GR14" s="125">
        <f>IF(OR(GR$4="",$B14=""),0,SUMIF('DADOS BRUTOS'!$A$3:$A$500,$B14,'DADOS BRUTOS'!DR$3:DR$500)+IF($C14="",0,SUMIF('DADOS BRUTOS'!$A$3:$A$500,$C14,'DADOS BRUTOS'!DR$3:DR$500)))</f>
        <v/>
      </c>
      <c r="GS14" s="125">
        <f>IF(OR(GS$4="",$B14=""),0,SUMIF('DADOS BRUTOS'!$A$3:$A$500,$B14,'DADOS BRUTOS'!DS$3:DS$500)+IF($C14="",0,SUMIF('DADOS BRUTOS'!$A$3:$A$500,$C14,'DADOS BRUTOS'!DS$3:DS$500)))</f>
        <v/>
      </c>
      <c r="GT14" s="125">
        <f>IF(OR(GT$4="",$B14=""),0,SUMIF('DADOS BRUTOS'!$A$3:$A$500,$B14,'DADOS BRUTOS'!DT$3:DT$500)+IF($C14="",0,SUMIF('DADOS BRUTOS'!$A$3:$A$500,$C14,'DADOS BRUTOS'!DT$3:DT$500)))</f>
        <v/>
      </c>
      <c r="GU14" s="125">
        <f>IF(OR(GU$4="",$B14=""),0,SUMIF('DADOS BRUTOS'!$A$3:$A$500,$B14,'DADOS BRUTOS'!DU$3:DU$500)+IF($C14="",0,SUMIF('DADOS BRUTOS'!$A$3:$A$500,$C14,'DADOS BRUTOS'!DU$3:DU$500)))</f>
        <v/>
      </c>
      <c r="GV14" s="125">
        <f>IF(OR(GV$4="",$B14=""),0,SUMIF('DADOS BRUTOS'!$A$3:$A$500,$B14,'DADOS BRUTOS'!DV$3:DV$500)+IF($C14="",0,SUMIF('DADOS BRUTOS'!$A$3:$A$500,$C14,'DADOS BRUTOS'!DV$3:DV$500)))</f>
        <v/>
      </c>
      <c r="GW14" s="125">
        <f>IF(OR(GW$4="",$B14=""),0,SUMIF('DADOS BRUTOS'!$A$3:$A$500,$B14,'DADOS BRUTOS'!DW$3:DW$500)+IF($C14="",0,SUMIF('DADOS BRUTOS'!$A$3:$A$500,$C14,'DADOS BRUTOS'!DW$3:DW$500)))</f>
        <v/>
      </c>
      <c r="GX14" s="125">
        <f>IF(OR(GX$4="",$B14=""),0,SUMIF('DADOS BRUTOS'!$A$3:$A$500,$B14,'DADOS BRUTOS'!DX$3:DX$500)+IF($C14="",0,SUMIF('DADOS BRUTOS'!$A$3:$A$500,$C14,'DADOS BRUTOS'!DX$3:DX$500)))</f>
        <v/>
      </c>
      <c r="GY14" s="125">
        <f>IF(OR(GY$4="",$B14=""),0,SUMIF('DADOS BRUTOS'!$A$3:$A$500,$B14,'DADOS BRUTOS'!DY$3:DY$500)+IF($C14="",0,SUMIF('DADOS BRUTOS'!$A$3:$A$500,$C14,'DADOS BRUTOS'!DY$3:DY$500)))</f>
        <v/>
      </c>
      <c r="GZ14" s="125">
        <f>IF(OR(GZ$4="",$B14=""),0,SUMIF('DADOS BRUTOS'!$A$3:$A$500,$B14,'DADOS BRUTOS'!DZ$3:DZ$500)+IF($C14="",0,SUMIF('DADOS BRUTOS'!$A$3:$A$500,$C14,'DADOS BRUTOS'!DZ$3:DZ$500)))</f>
        <v/>
      </c>
      <c r="HA14" s="125">
        <f>IF(OR(HA$4="",$B14=""),0,SUMIF('DADOS BRUTOS'!$A$3:$A$500,$B14,'DADOS BRUTOS'!EA$3:EA$500)+IF($C14="",0,SUMIF('DADOS BRUTOS'!$A$3:$A$500,$C14,'DADOS BRUTOS'!EA$3:EA$500)))</f>
        <v/>
      </c>
      <c r="HB14" s="125">
        <f>IF(OR(HB$4="",$B14=""),0,SUMIF('DADOS BRUTOS'!$A$3:$A$500,$B14,'DADOS BRUTOS'!EB$3:EB$500)+IF($C14="",0,SUMIF('DADOS BRUTOS'!$A$3:$A$500,$C14,'DADOS BRUTOS'!EB$3:EB$500)))</f>
        <v/>
      </c>
      <c r="HC14" s="125">
        <f>IF(OR(HC$4="",$B14=""),0,SUMIF('DADOS BRUTOS'!$A$3:$A$500,$B14,'DADOS BRUTOS'!EC$3:EC$500)+IF($C14="",0,SUMIF('DADOS BRUTOS'!$A$3:$A$500,$C14,'DADOS BRUTOS'!EC$3:EC$500)))</f>
        <v/>
      </c>
      <c r="HD14" s="125">
        <f>IF(OR(HD$4="",$B14=""),0,SUMIF('DADOS BRUTOS'!$A$3:$A$500,$B14,'DADOS BRUTOS'!ED$3:ED$500)+IF($C14="",0,SUMIF('DADOS BRUTOS'!$A$3:$A$500,$C14,'DADOS BRUTOS'!ED$3:ED$500)))</f>
        <v/>
      </c>
      <c r="HE14" s="125">
        <f>IF(OR(HE$4="",$B14=""),0,SUMIF('DADOS BRUTOS'!$A$3:$A$500,$B14,'DADOS BRUTOS'!EE$3:EE$500)+IF($C14="",0,SUMIF('DADOS BRUTOS'!$A$3:$A$500,$C14,'DADOS BRUTOS'!EE$3:EE$500)))</f>
        <v/>
      </c>
      <c r="HF14" s="125">
        <f>IF(OR(HF$4="",$B14=""),0,SUMIF('DADOS BRUTOS'!$A$3:$A$500,$B14,'DADOS BRUTOS'!EF$3:EF$500)+IF($C14="",0,SUMIF('DADOS BRUTOS'!$A$3:$A$500,$C14,'DADOS BRUTOS'!EF$3:EF$500)))</f>
        <v/>
      </c>
      <c r="HG14" s="125">
        <f>IF(OR(HG$4="",$B14=""),0,SUMIF('DADOS BRUTOS'!$A$3:$A$500,$B14,'DADOS BRUTOS'!EG$3:EG$500)+IF($C14="",0,SUMIF('DADOS BRUTOS'!$A$3:$A$500,$C14,'DADOS BRUTOS'!EG$3:EG$500)))</f>
        <v/>
      </c>
      <c r="HH14" s="125">
        <f>IF(OR(HH$4="",$B14=""),0,SUMIF('DADOS BRUTOS'!$A$3:$A$500,$B14,'DADOS BRUTOS'!EH$3:EH$500)+IF($C14="",0,SUMIF('DADOS BRUTOS'!$A$3:$A$500,$C14,'DADOS BRUTOS'!EH$3:EH$500)))</f>
        <v/>
      </c>
      <c r="HI14" s="125">
        <f>IF(OR(HI$4="",$B14=""),0,SUMIF('DADOS BRUTOS'!$A$3:$A$500,$B14,'DADOS BRUTOS'!EI$3:EI$500)+IF($C14="",0,SUMIF('DADOS BRUTOS'!$A$3:$A$500,$C14,'DADOS BRUTOS'!EI$3:EI$500)))</f>
        <v/>
      </c>
      <c r="HJ14" s="125">
        <f>IF(OR(HJ$4="",$B14=""),0,SUMIF('DADOS BRUTOS'!$A$3:$A$500,$B14,'DADOS BRUTOS'!EJ$3:EJ$500)+IF($C14="",0,SUMIF('DADOS BRUTOS'!$A$3:$A$500,$C14,'DADOS BRUTOS'!EJ$3:EJ$500)))</f>
        <v/>
      </c>
      <c r="HK14" s="125">
        <f>IF(OR(HK$4="",$B14=""),0,SUMIF('DADOS BRUTOS'!$A$3:$A$500,$B14,'DADOS BRUTOS'!EK$3:EK$500)+IF($C14="",0,SUMIF('DADOS BRUTOS'!$A$3:$A$500,$C14,'DADOS BRUTOS'!EK$3:EK$500)))</f>
        <v/>
      </c>
      <c r="HL14" s="125">
        <f>IF(OR(HL$4="",$B14=""),0,SUMIF('DADOS BRUTOS'!$A$3:$A$500,$B14,'DADOS BRUTOS'!EL$3:EL$500)+IF($C14="",0,SUMIF('DADOS BRUTOS'!$A$3:$A$500,$C14,'DADOS BRUTOS'!EL$3:EL$500)))</f>
        <v/>
      </c>
      <c r="HM14" s="125">
        <f>IF(OR(HM$4="",$B14=""),0,SUMIF('DADOS BRUTOS'!$A$3:$A$500,$B14,'DADOS BRUTOS'!EM$3:EM$500)+IF($C14="",0,SUMIF('DADOS BRUTOS'!$A$3:$A$500,$C14,'DADOS BRUTOS'!EM$3:EM$500)))</f>
        <v/>
      </c>
      <c r="HN14" s="125">
        <f>IF(OR(HN$4="",$B14=""),0,SUMIF('DADOS BRUTOS'!$A$3:$A$500,$B14,'DADOS BRUTOS'!EN$3:EN$500)+IF($C14="",0,SUMIF('DADOS BRUTOS'!$A$3:$A$500,$C14,'DADOS BRUTOS'!EN$3:EN$500)))</f>
        <v/>
      </c>
      <c r="HO14" s="125">
        <f>IF(OR(HO$4="",$B14=""),0,SUMIF('DADOS BRUTOS'!$A$3:$A$500,$B14,'DADOS BRUTOS'!EO$3:EO$500)+IF($C14="",0,SUMIF('DADOS BRUTOS'!$A$3:$A$500,$C14,'DADOS BRUTOS'!EO$3:EO$500)))</f>
        <v/>
      </c>
      <c r="HP14" s="125">
        <f>IF(OR(HP$4="",$B14=""),0,SUMIF('DADOS BRUTOS'!$A$3:$A$500,$B14,'DADOS BRUTOS'!EP$3:EP$500)+IF($C14="",0,SUMIF('DADOS BRUTOS'!$A$3:$A$500,$C14,'DADOS BRUTOS'!EP$3:EP$500)))</f>
        <v/>
      </c>
      <c r="HQ14" s="125">
        <f>IF(OR(HQ$4="",$B14=""),0,SUMIF('DADOS BRUTOS'!$A$3:$A$500,$B14,'DADOS BRUTOS'!EQ$3:EQ$500)+IF($C14="",0,SUMIF('DADOS BRUTOS'!$A$3:$A$500,$C14,'DADOS BRUTOS'!EQ$3:EQ$500)))</f>
        <v/>
      </c>
      <c r="HR14" s="125">
        <f>IF(OR(HR$4="",$B14=""),0,SUMIF('DADOS BRUTOS'!$A$3:$A$500,$B14,'DADOS BRUTOS'!ER$3:ER$500)+IF($C14="",0,SUMIF('DADOS BRUTOS'!$A$3:$A$500,$C14,'DADOS BRUTOS'!ER$3:ER$500)))</f>
        <v/>
      </c>
      <c r="HS14" s="125">
        <f>IF(OR(HS$4="",$B14=""),0,SUMIF('DADOS BRUTOS'!$A$3:$A$500,$B14,'DADOS BRUTOS'!ES$3:ES$500)+IF($C14="",0,SUMIF('DADOS BRUTOS'!$A$3:$A$500,$C14,'DADOS BRUTOS'!ES$3:ES$500)))</f>
        <v/>
      </c>
      <c r="HT14" s="125">
        <f>IF(OR(HT$4="",$B14=""),0,SUMIF('DADOS BRUTOS'!$A$3:$A$500,$B14,'DADOS BRUTOS'!ET$3:ET$500)+IF($C14="",0,SUMIF('DADOS BRUTOS'!$A$3:$A$500,$C14,'DADOS BRUTOS'!ET$3:ET$500)))</f>
        <v/>
      </c>
      <c r="HU14" s="125">
        <f>IF(OR(HU$4="",$B14=""),0,SUMIF('DADOS BRUTOS'!$A$3:$A$500,$B14,'DADOS BRUTOS'!EU$3:EU$500)+IF($C14="",0,SUMIF('DADOS BRUTOS'!$A$3:$A$500,$C14,'DADOS BRUTOS'!EU$3:EU$500)))</f>
        <v/>
      </c>
      <c r="HV14" s="125">
        <f>IF(OR(HV$4="",$B14=""),0,SUMIF('DADOS BRUTOS'!$A$3:$A$500,$B14,'DADOS BRUTOS'!EV$3:EV$500)+IF($C14="",0,SUMIF('DADOS BRUTOS'!$A$3:$A$500,$C14,'DADOS BRUTOS'!EV$3:EV$500)))</f>
        <v/>
      </c>
      <c r="HW14" s="125">
        <f>IF(OR(HW$4="",$B14=""),0,SUMIF('DADOS BRUTOS'!$A$3:$A$500,$B14,'DADOS BRUTOS'!EW$3:EW$500)+IF($C14="",0,SUMIF('DADOS BRUTOS'!$A$3:$A$500,$C14,'DADOS BRUTOS'!EW$3:EW$500)))</f>
        <v/>
      </c>
      <c r="HX14" s="125">
        <f>IF(OR(HX$4="",$B14=""),0,SUMIF('DADOS BRUTOS'!$A$3:$A$500,$B14,'DADOS BRUTOS'!EX$3:EX$500)+IF($C14="",0,SUMIF('DADOS BRUTOS'!$A$3:$A$500,$C14,'DADOS BRUTOS'!EX$3:EX$500)))</f>
        <v/>
      </c>
      <c r="HY14" s="125">
        <f>IF(OR(HY$4="",$B14=""),0,SUMIF('DADOS BRUTOS'!$A$3:$A$500,$B14,'DADOS BRUTOS'!EY$3:EY$500)+IF($C14="",0,SUMIF('DADOS BRUTOS'!$A$3:$A$500,$C14,'DADOS BRUTOS'!EY$3:EY$500)))</f>
        <v/>
      </c>
      <c r="HZ14" s="125">
        <f>IF(OR(HZ$4="",$B14=""),0,SUMIF('DADOS BRUTOS'!$A$3:$A$500,$B14,'DADOS BRUTOS'!EZ$3:EZ$500)+IF($C14="",0,SUMIF('DADOS BRUTOS'!$A$3:$A$500,$C14,'DADOS BRUTOS'!EZ$3:EZ$500)))</f>
        <v/>
      </c>
      <c r="IA14" s="125">
        <f>IF(OR(IA$4="",$B14=""),0,SUMIF('DADOS BRUTOS'!$A$3:$A$500,$B14,'DADOS BRUTOS'!FA$3:FA$500)+IF($C14="",0,SUMIF('DADOS BRUTOS'!$A$3:$A$500,$C14,'DADOS BRUTOS'!FA$3:FA$500)))</f>
        <v/>
      </c>
      <c r="IB14" s="125">
        <f>IF(OR(IB$4="",$B14=""),0,SUMIF('DADOS BRUTOS'!$A$3:$A$500,$B14,'DADOS BRUTOS'!FB$3:FB$500)+IF($C14="",0,SUMIF('DADOS BRUTOS'!$A$3:$A$500,$C14,'DADOS BRUTOS'!FB$3:FB$500)))</f>
        <v/>
      </c>
      <c r="IC14" s="125">
        <f>IF(OR(IC$4="",$B14=""),0,SUMIF('DADOS BRUTOS'!$A$3:$A$500,$B14,'DADOS BRUTOS'!FC$3:FC$500)+IF($C14="",0,SUMIF('DADOS BRUTOS'!$A$3:$A$500,$C14,'DADOS BRUTOS'!FC$3:FC$500)))</f>
        <v/>
      </c>
      <c r="ID14" s="125">
        <f>IF(OR(ID$4="",$B14=""),0,SUMIF('DADOS BRUTOS'!$A$3:$A$500,$B14,'DADOS BRUTOS'!FD$3:FD$500)+IF($C14="",0,SUMIF('DADOS BRUTOS'!$A$3:$A$500,$C14,'DADOS BRUTOS'!FD$3:FD$500)))</f>
        <v/>
      </c>
      <c r="IE14" s="125">
        <f>IF(OR(IE$4="",$B14=""),0,SUMIF('DADOS BRUTOS'!$A$3:$A$500,$B14,'DADOS BRUTOS'!FE$3:FE$500)+IF($C14="",0,SUMIF('DADOS BRUTOS'!$A$3:$A$500,$C14,'DADOS BRUTOS'!FE$3:FE$500)))</f>
        <v/>
      </c>
      <c r="IF14" s="125">
        <f>IF(OR(IF$4="",$B14=""),0,SUMIF('DADOS BRUTOS'!$A$3:$A$500,$B14,'DADOS BRUTOS'!FF$3:FF$500)+IF($C14="",0,SUMIF('DADOS BRUTOS'!$A$3:$A$500,$C14,'DADOS BRUTOS'!FF$3:FF$500)))</f>
        <v/>
      </c>
      <c r="IG14" s="125">
        <f>IF(OR(IG$4="",$B14=""),0,SUMIF('DADOS BRUTOS'!$A$3:$A$500,$B14,'DADOS BRUTOS'!FG$3:FG$500)+IF($C14="",0,SUMIF('DADOS BRUTOS'!$A$3:$A$500,$C14,'DADOS BRUTOS'!FG$3:FG$500)))</f>
        <v/>
      </c>
      <c r="IH14" s="125">
        <f>IF(OR(IH$4="",$B14=""),0,SUMIF('DADOS BRUTOS'!$A$3:$A$500,$B14,'DADOS BRUTOS'!FH$3:FH$500)+IF($C14="",0,SUMIF('DADOS BRUTOS'!$A$3:$A$500,$C14,'DADOS BRUTOS'!FH$3:FH$500)))</f>
        <v/>
      </c>
      <c r="II14" s="125">
        <f>IF(OR(II$4="",$B14=""),0,SUMIF('DADOS BRUTOS'!$A$3:$A$500,$B14,'DADOS BRUTOS'!FI$3:FI$500)+IF($C14="",0,SUMIF('DADOS BRUTOS'!$A$3:$A$500,$C14,'DADOS BRUTOS'!FI$3:FI$500)))</f>
        <v/>
      </c>
      <c r="IJ14" s="125">
        <f>IF(OR(IJ$4="",$B14=""),0,SUMIF('DADOS BRUTOS'!$A$3:$A$500,$B14,'DADOS BRUTOS'!FJ$3:FJ$500)+IF($C14="",0,SUMIF('DADOS BRUTOS'!$A$3:$A$500,$C14,'DADOS BRUTOS'!FJ$3:FJ$500)))</f>
        <v/>
      </c>
      <c r="IK14" s="125">
        <f>IF(OR(IK$4="",$B14=""),0,SUMIF('DADOS BRUTOS'!$A$3:$A$500,$B14,'DADOS BRUTOS'!FK$3:FK$500)+IF($C14="",0,SUMIF('DADOS BRUTOS'!$A$3:$A$500,$C14,'DADOS BRUTOS'!FK$3:FK$500)))</f>
        <v/>
      </c>
      <c r="IL14" s="125">
        <f>IF(OR(IL$4="",$B14=""),0,SUMIF('DADOS BRUTOS'!$A$3:$A$500,$B14,'DADOS BRUTOS'!FL$3:FL$500)+IF($C14="",0,SUMIF('DADOS BRUTOS'!$A$3:$A$500,$C14,'DADOS BRUTOS'!FL$3:FL$500)))</f>
        <v/>
      </c>
      <c r="IM14" s="125">
        <f>IF(OR(IM$4="",$B14=""),0,SUMIF('DADOS BRUTOS'!$A$3:$A$500,$B14,'DADOS BRUTOS'!FM$3:FM$500)+IF($C14="",0,SUMIF('DADOS BRUTOS'!$A$3:$A$500,$C14,'DADOS BRUTOS'!FM$3:FM$500)))</f>
        <v/>
      </c>
      <c r="IN14" s="125">
        <f>IF(OR(IN$4="",$B14=""),0,SUMIF('DADOS BRUTOS'!$A$3:$A$500,$B14,'DADOS BRUTOS'!FN$3:FN$500)+IF($C14="",0,SUMIF('DADOS BRUTOS'!$A$3:$A$500,$C14,'DADOS BRUTOS'!FN$3:FN$500)))</f>
        <v/>
      </c>
      <c r="IO14" s="125">
        <f>IF(OR(IO$4="",$B14=""),0,SUMIF('DADOS BRUTOS'!$A$3:$A$500,$B14,'DADOS BRUTOS'!FO$3:FO$500)+IF($C14="",0,SUMIF('DADOS BRUTOS'!$A$3:$A$500,$C14,'DADOS BRUTOS'!FO$3:FO$500)))</f>
        <v/>
      </c>
      <c r="IP14" s="125">
        <f>IF(OR(IP$4="",$B14=""),0,SUMIF('DADOS BRUTOS'!$A$3:$A$500,$B14,'DADOS BRUTOS'!FP$3:FP$500)+IF($C14="",0,SUMIF('DADOS BRUTOS'!$A$3:$A$500,$C14,'DADOS BRUTOS'!FP$3:FP$500)))</f>
        <v/>
      </c>
      <c r="IQ14" s="125">
        <f>IF(OR(IQ$4="",$B14=""),0,SUMIF('DADOS BRUTOS'!$A$3:$A$500,$B14,'DADOS BRUTOS'!FQ$3:FQ$500)+IF($C14="",0,SUMIF('DADOS BRUTOS'!$A$3:$A$500,$C14,'DADOS BRUTOS'!FQ$3:FQ$500)))</f>
        <v/>
      </c>
      <c r="IR14" s="125">
        <f>IF(OR(IR$4="",$B14=""),0,SUMIF('DADOS BRUTOS'!$A$3:$A$500,$B14,'DADOS BRUTOS'!FR$3:FR$500)+IF($C14="",0,SUMIF('DADOS BRUTOS'!$A$3:$A$500,$C14,'DADOS BRUTOS'!FR$3:FR$500)))</f>
        <v/>
      </c>
      <c r="IS14" s="125">
        <f>IF(OR(IS$4="",$B14=""),0,SUMIF('DADOS BRUTOS'!$A$3:$A$500,$B14,'DADOS BRUTOS'!FS$3:FS$500)+IF($C14="",0,SUMIF('DADOS BRUTOS'!$A$3:$A$500,$C14,'DADOS BRUTOS'!FS$3:FS$500)))</f>
        <v/>
      </c>
      <c r="IT14" s="125">
        <f>IF(OR(IT$4="",$B14=""),0,SUMIF('DADOS BRUTOS'!$A$3:$A$500,$B14,'DADOS BRUTOS'!FT$3:FT$500)+IF($C14="",0,SUMIF('DADOS BRUTOS'!$A$3:$A$500,$C14,'DADOS BRUTOS'!FT$3:FT$500)))</f>
        <v/>
      </c>
      <c r="IU14" s="125">
        <f>IF(OR(IU$4="",$B14=""),0,SUMIF('DADOS BRUTOS'!$A$3:$A$500,$B14,'DADOS BRUTOS'!FU$3:FU$500)+IF($C14="",0,SUMIF('DADOS BRUTOS'!$A$3:$A$500,$C14,'DADOS BRUTOS'!FU$3:FU$500)))</f>
        <v/>
      </c>
      <c r="IV14" s="125">
        <f>IF(OR(IV$4="",$B14=""),0,SUMIF('DADOS BRUTOS'!$A$3:$A$500,$B14,'DADOS BRUTOS'!FV$3:FV$500)+IF($C14="",0,SUMIF('DADOS BRUTOS'!$A$3:$A$500,$C14,'DADOS BRUTOS'!FV$3:FV$500)))</f>
        <v/>
      </c>
      <c r="IW14" s="125">
        <f>IF(OR(IW$4="",$B14=""),0,SUMIF('DADOS BRUTOS'!$A$3:$A$500,$B14,'DADOS BRUTOS'!FW$3:FW$500)+IF($C14="",0,SUMIF('DADOS BRUTOS'!$A$3:$A$500,$C14,'DADOS BRUTOS'!FW$3:FW$500)))</f>
        <v/>
      </c>
      <c r="IX14" s="125">
        <f>IF(OR(IX$4="",$B14=""),0,SUMIF('DADOS BRUTOS'!$A$3:$A$500,$B14,'DADOS BRUTOS'!FX$3:FX$500)+IF($C14="",0,SUMIF('DADOS BRUTOS'!$A$3:$A$500,$C14,'DADOS BRUTOS'!FX$3:FX$500)))</f>
        <v/>
      </c>
      <c r="IY14" s="125">
        <f>IF(OR(IY$4="",$B14=""),0,SUMIF('DADOS BRUTOS'!$A$3:$A$500,$B14,'DADOS BRUTOS'!FY$3:FY$500)+IF($C14="",0,SUMIF('DADOS BRUTOS'!$A$3:$A$500,$C14,'DADOS BRUTOS'!FY$3:FY$500)))</f>
        <v/>
      </c>
      <c r="IZ14" s="125">
        <f>IF(OR(IZ$4="",$B14=""),0,SUMIF('DADOS BRUTOS'!$A$3:$A$500,$B14,'DADOS BRUTOS'!FZ$3:FZ$500)+IF($C14="",0,SUMIF('DADOS BRUTOS'!$A$3:$A$500,$C14,'DADOS BRUTOS'!FZ$3:FZ$500)))</f>
        <v/>
      </c>
      <c r="JA14" s="125">
        <f>IF(OR(JA$4="",$B14=""),0,SUMIF('DADOS BRUTOS'!$A$3:$A$500,$B14,'DADOS BRUTOS'!GA$3:GA$500)+IF($C14="",0,SUMIF('DADOS BRUTOS'!$A$3:$A$500,$C14,'DADOS BRUTOS'!GA$3:GA$500)))</f>
        <v/>
      </c>
      <c r="JB14" s="125">
        <f>IF(OR(JB$4="",$B14=""),0,SUMIF('DADOS BRUTOS'!$A$3:$A$500,$B14,'DADOS BRUTOS'!GB$3:GB$500)+IF($C14="",0,SUMIF('DADOS BRUTOS'!$A$3:$A$500,$C14,'DADOS BRUTOS'!GB$3:GB$500)))</f>
        <v/>
      </c>
      <c r="JC14" s="125">
        <f>IF(OR(JC$4="",$B14=""),0,SUMIF('DADOS BRUTOS'!$A$3:$A$500,$B14,'DADOS BRUTOS'!GC$3:GC$500)+IF($C14="",0,SUMIF('DADOS BRUTOS'!$A$3:$A$500,$C14,'DADOS BRUTOS'!GC$3:GC$500)))</f>
        <v/>
      </c>
      <c r="JD14" s="125">
        <f>IF(OR(JD$4="",$B14=""),0,SUMIF('DADOS BRUTOS'!$A$3:$A$500,$B14,'DADOS BRUTOS'!GD$3:GD$500)+IF($C14="",0,SUMIF('DADOS BRUTOS'!$A$3:$A$500,$C14,'DADOS BRUTOS'!GD$3:GD$500)))</f>
        <v/>
      </c>
      <c r="JE14" s="125">
        <f>IF(OR(JE$4="",$B14=""),0,SUMIF('DADOS BRUTOS'!$A$3:$A$500,$B14,'DADOS BRUTOS'!GE$3:GE$500)+IF($C14="",0,SUMIF('DADOS BRUTOS'!$A$3:$A$500,$C14,'DADOS BRUTOS'!GE$3:GE$500)))</f>
        <v/>
      </c>
      <c r="JF14" s="125">
        <f>IF(OR(JF$4="",$B14=""),0,SUMIF('DADOS BRUTOS'!$A$3:$A$500,$B14,'DADOS BRUTOS'!GF$3:GF$500)+IF($C14="",0,SUMIF('DADOS BRUTOS'!$A$3:$A$500,$C14,'DADOS BRUTOS'!GF$3:GF$500)))</f>
        <v/>
      </c>
      <c r="JG14" s="125">
        <f>IF(OR(JG$4="",$B14=""),0,SUMIF('DADOS BRUTOS'!$A$3:$A$500,$B14,'DADOS BRUTOS'!GG$3:GG$500)+IF($C14="",0,SUMIF('DADOS BRUTOS'!$A$3:$A$500,$C14,'DADOS BRUTOS'!GG$3:GG$500)))</f>
        <v/>
      </c>
      <c r="JH14" s="125">
        <f>IF(OR(JH$4="",$B14=""),0,SUMIF('DADOS BRUTOS'!$A$3:$A$500,$B14,'DADOS BRUTOS'!GH$3:GH$500)+IF($C14="",0,SUMIF('DADOS BRUTOS'!$A$3:$A$500,$C14,'DADOS BRUTOS'!GH$3:GH$500)))</f>
        <v/>
      </c>
      <c r="JI14" s="125">
        <f>IF(OR(JI$4="",$B14=""),0,SUMIF('DADOS BRUTOS'!$A$3:$A$500,$B14,'DADOS BRUTOS'!GI$3:GI$500)+IF($C14="",0,SUMIF('DADOS BRUTOS'!$A$3:$A$500,$C14,'DADOS BRUTOS'!GI$3:GI$500)))</f>
        <v/>
      </c>
      <c r="JJ14" s="125">
        <f>IF(OR(JJ$4="",$B14=""),0,SUMIF('DADOS BRUTOS'!$A$3:$A$500,$B14,'DADOS BRUTOS'!GJ$3:GJ$500)+IF($C14="",0,SUMIF('DADOS BRUTOS'!$A$3:$A$500,$C14,'DADOS BRUTOS'!GJ$3:GJ$500)))</f>
        <v/>
      </c>
      <c r="JK14" s="125">
        <f>IF(OR(JK$4="",$B14=""),0,SUMIF('DADOS BRUTOS'!$A$3:$A$500,$B14,'DADOS BRUTOS'!GK$3:GK$500)+IF($C14="",0,SUMIF('DADOS BRUTOS'!$A$3:$A$500,$C14,'DADOS BRUTOS'!GK$3:GK$500)))</f>
        <v/>
      </c>
      <c r="JL14" s="125">
        <f>IF(OR(JL$4="",$B14=""),0,SUMIF('DADOS BRUTOS'!$A$3:$A$500,$B14,'DADOS BRUTOS'!GL$3:GL$500)+IF($C14="",0,SUMIF('DADOS BRUTOS'!$A$3:$A$500,$C14,'DADOS BRUTOS'!GL$3:GL$500)))</f>
        <v/>
      </c>
      <c r="JM14" s="125">
        <f>IF(OR(JM$4="",$B14=""),0,SUMIF('DADOS BRUTOS'!$A$3:$A$500,$B14,'DADOS BRUTOS'!GM$3:GM$500)+IF($C14="",0,SUMIF('DADOS BRUTOS'!$A$3:$A$500,$C14,'DADOS BRUTOS'!GM$3:GM$500)))</f>
        <v/>
      </c>
      <c r="JN14" s="125">
        <f>IF(OR(JN$4="",$B14=""),0,SUMIF('DADOS BRUTOS'!$A$3:$A$500,$B14,'DADOS BRUTOS'!GN$3:GN$500)+IF($C14="",0,SUMIF('DADOS BRUTOS'!$A$3:$A$500,$C14,'DADOS BRUTOS'!GN$3:GN$500)))</f>
        <v/>
      </c>
      <c r="JO14" s="125">
        <f>IF(OR(JO$4="",$B14=""),0,SUMIF('DADOS BRUTOS'!$A$3:$A$500,$B14,'DADOS BRUTOS'!GO$3:GO$500)+IF($C14="",0,SUMIF('DADOS BRUTOS'!$A$3:$A$500,$C14,'DADOS BRUTOS'!GO$3:GO$500)))</f>
        <v/>
      </c>
      <c r="JP14" s="125">
        <f>IF(OR(JP$4="",$B14=""),0,SUMIF('DADOS BRUTOS'!$A$3:$A$500,$B14,'DADOS BRUTOS'!GP$3:GP$500)+IF($C14="",0,SUMIF('DADOS BRUTOS'!$A$3:$A$500,$C14,'DADOS BRUTOS'!GP$3:GP$500)))</f>
        <v/>
      </c>
      <c r="JQ14" s="125">
        <f>IF(OR(JQ$4="",$B14=""),0,SUMIF('DADOS BRUTOS'!$A$3:$A$500,$B14,'DADOS BRUTOS'!GQ$3:GQ$500)+IF($C14="",0,SUMIF('DADOS BRUTOS'!$A$3:$A$500,$C14,'DADOS BRUTOS'!GQ$3:GQ$500)))</f>
        <v/>
      </c>
      <c r="JR14" s="125">
        <f>IF(OR(JR$4="",$B14=""),0,SUMIF('DADOS BRUTOS'!$A$3:$A$500,$B14,'DADOS BRUTOS'!GR$3:GR$500)+IF($C14="",0,SUMIF('DADOS BRUTOS'!$A$3:$A$500,$C14,'DADOS BRUTOS'!GR$3:GR$500)))</f>
        <v/>
      </c>
      <c r="JS14" s="125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25">
        <f>IF(OR(CB$4="",$B15=""),0,SUMIF('DADOS BRUTOS'!$A$3:$A$500,$B15,'DADOS BRUTOS'!B$3:B$500)+IF($C15="",0,SUMIF('DADOS BRUTOS'!$A$3:$A$500,$C15,'DADOS BRUTOS'!B$3:B$500)))</f>
        <v/>
      </c>
      <c r="CC15" s="125">
        <f>IF(OR(CC$4="",$B15=""),0,SUMIF('DADOS BRUTOS'!$A$3:$A$500,$B15,'DADOS BRUTOS'!C$3:C$500)+IF($C15="",0,SUMIF('DADOS BRUTOS'!$A$3:$A$500,$C15,'DADOS BRUTOS'!C$3:C$500)))</f>
        <v/>
      </c>
      <c r="CD15" s="125">
        <f>IF(OR(CD$4="",$B15=""),0,SUMIF('DADOS BRUTOS'!$A$3:$A$500,$B15,'DADOS BRUTOS'!D$3:D$500)+IF($C15="",0,SUMIF('DADOS BRUTOS'!$A$3:$A$500,$C15,'DADOS BRUTOS'!D$3:D$500)))</f>
        <v/>
      </c>
      <c r="CE15" s="125">
        <f>IF(OR(CE$4="",$B15=""),0,SUMIF('DADOS BRUTOS'!$A$3:$A$500,$B15,'DADOS BRUTOS'!E$3:E$500)+IF($C15="",0,SUMIF('DADOS BRUTOS'!$A$3:$A$500,$C15,'DADOS BRUTOS'!E$3:E$500)))</f>
        <v/>
      </c>
      <c r="CF15" s="125">
        <f>IF(OR(CF$4="",$B15=""),0,SUMIF('DADOS BRUTOS'!$A$3:$A$500,$B15,'DADOS BRUTOS'!F$3:F$500)+IF($C15="",0,SUMIF('DADOS BRUTOS'!$A$3:$A$500,$C15,'DADOS BRUTOS'!F$3:F$500)))</f>
        <v/>
      </c>
      <c r="CG15" s="125">
        <f>IF(OR(CG$4="",$B15=""),0,SUMIF('DADOS BRUTOS'!$A$3:$A$500,$B15,'DADOS BRUTOS'!G$3:G$500)+IF($C15="",0,SUMIF('DADOS BRUTOS'!$A$3:$A$500,$C15,'DADOS BRUTOS'!G$3:G$500)))</f>
        <v/>
      </c>
      <c r="CH15" s="125">
        <f>IF(OR(CH$4="",$B15=""),0,SUMIF('DADOS BRUTOS'!$A$3:$A$500,$B15,'DADOS BRUTOS'!H$3:H$500)+IF($C15="",0,SUMIF('DADOS BRUTOS'!$A$3:$A$500,$C15,'DADOS BRUTOS'!H$3:H$500)))</f>
        <v/>
      </c>
      <c r="CI15" s="125">
        <f>IF(OR(CI$4="",$B15=""),0,SUMIF('DADOS BRUTOS'!$A$3:$A$500,$B15,'DADOS BRUTOS'!I$3:I$500)+IF($C15="",0,SUMIF('DADOS BRUTOS'!$A$3:$A$500,$C15,'DADOS BRUTOS'!I$3:I$500)))</f>
        <v/>
      </c>
      <c r="CJ15" s="125">
        <f>IF(OR(CJ$4="",$B15=""),0,SUMIF('DADOS BRUTOS'!$A$3:$A$500,$B15,'DADOS BRUTOS'!J$3:J$500)+IF($C15="",0,SUMIF('DADOS BRUTOS'!$A$3:$A$500,$C15,'DADOS BRUTOS'!J$3:J$500)))</f>
        <v/>
      </c>
      <c r="CK15" s="125">
        <f>IF(OR(CK$4="",$B15=""),0,SUMIF('DADOS BRUTOS'!$A$3:$A$500,$B15,'DADOS BRUTOS'!K$3:K$500)+IF($C15="",0,SUMIF('DADOS BRUTOS'!$A$3:$A$500,$C15,'DADOS BRUTOS'!K$3:K$500)))</f>
        <v/>
      </c>
      <c r="CL15" s="125">
        <f>IF(OR(CL$4="",$B15=""),0,SUMIF('DADOS BRUTOS'!$A$3:$A$500,$B15,'DADOS BRUTOS'!L$3:L$500)+IF($C15="",0,SUMIF('DADOS BRUTOS'!$A$3:$A$500,$C15,'DADOS BRUTOS'!L$3:L$500)))</f>
        <v/>
      </c>
      <c r="CM15" s="125">
        <f>IF(OR(CM$4="",$B15=""),0,SUMIF('DADOS BRUTOS'!$A$3:$A$500,$B15,'DADOS BRUTOS'!M$3:M$500)+IF($C15="",0,SUMIF('DADOS BRUTOS'!$A$3:$A$500,$C15,'DADOS BRUTOS'!M$3:M$500)))</f>
        <v/>
      </c>
      <c r="CN15" s="125">
        <f>IF(OR(CN$4="",$B15=""),0,SUMIF('DADOS BRUTOS'!$A$3:$A$500,$B15,'DADOS BRUTOS'!N$3:N$500)+IF($C15="",0,SUMIF('DADOS BRUTOS'!$A$3:$A$500,$C15,'DADOS BRUTOS'!N$3:N$500)))</f>
        <v/>
      </c>
      <c r="CO15" s="125">
        <f>IF(OR(CO$4="",$B15=""),0,SUMIF('DADOS BRUTOS'!$A$3:$A$500,$B15,'DADOS BRUTOS'!O$3:O$500)+IF($C15="",0,SUMIF('DADOS BRUTOS'!$A$3:$A$500,$C15,'DADOS BRUTOS'!O$3:O$500)))</f>
        <v/>
      </c>
      <c r="CP15" s="125">
        <f>IF(OR(CP$4="",$B15=""),0,SUMIF('DADOS BRUTOS'!$A$3:$A$500,$B15,'DADOS BRUTOS'!P$3:P$500)+IF($C15="",0,SUMIF('DADOS BRUTOS'!$A$3:$A$500,$C15,'DADOS BRUTOS'!P$3:P$500)))</f>
        <v/>
      </c>
      <c r="CQ15" s="125">
        <f>IF(OR(CQ$4="",$B15=""),0,SUMIF('DADOS BRUTOS'!$A$3:$A$500,$B15,'DADOS BRUTOS'!Q$3:Q$500)+IF($C15="",0,SUMIF('DADOS BRUTOS'!$A$3:$A$500,$C15,'DADOS BRUTOS'!Q$3:Q$500)))</f>
        <v/>
      </c>
      <c r="CR15" s="125">
        <f>IF(OR(CR$4="",$B15=""),0,SUMIF('DADOS BRUTOS'!$A$3:$A$500,$B15,'DADOS BRUTOS'!R$3:R$500)+IF($C15="",0,SUMIF('DADOS BRUTOS'!$A$3:$A$500,$C15,'DADOS BRUTOS'!R$3:R$500)))</f>
        <v/>
      </c>
      <c r="CS15" s="125">
        <f>IF(OR(CS$4="",$B15=""),0,SUMIF('DADOS BRUTOS'!$A$3:$A$500,$B15,'DADOS BRUTOS'!S$3:S$500)+IF($C15="",0,SUMIF('DADOS BRUTOS'!$A$3:$A$500,$C15,'DADOS BRUTOS'!S$3:S$500)))</f>
        <v/>
      </c>
      <c r="CT15" s="125">
        <f>IF(OR(CT$4="",$B15=""),0,SUMIF('DADOS BRUTOS'!$A$3:$A$500,$B15,'DADOS BRUTOS'!T$3:T$500)+IF($C15="",0,SUMIF('DADOS BRUTOS'!$A$3:$A$500,$C15,'DADOS BRUTOS'!T$3:T$500)))</f>
        <v/>
      </c>
      <c r="CU15" s="125">
        <f>IF(OR(CU$4="",$B15=""),0,SUMIF('DADOS BRUTOS'!$A$3:$A$500,$B15,'DADOS BRUTOS'!U$3:U$500)+IF($C15="",0,SUMIF('DADOS BRUTOS'!$A$3:$A$500,$C15,'DADOS BRUTOS'!U$3:U$500)))</f>
        <v/>
      </c>
      <c r="CV15" s="125">
        <f>IF(OR(CV$4="",$B15=""),0,SUMIF('DADOS BRUTOS'!$A$3:$A$500,$B15,'DADOS BRUTOS'!V$3:V$500)+IF($C15="",0,SUMIF('DADOS BRUTOS'!$A$3:$A$500,$C15,'DADOS BRUTOS'!V$3:V$500)))</f>
        <v/>
      </c>
      <c r="CW15" s="125">
        <f>IF(OR(CW$4="",$B15=""),0,SUMIF('DADOS BRUTOS'!$A$3:$A$500,$B15,'DADOS BRUTOS'!W$3:W$500)+IF($C15="",0,SUMIF('DADOS BRUTOS'!$A$3:$A$500,$C15,'DADOS BRUTOS'!W$3:W$500)))</f>
        <v/>
      </c>
      <c r="CX15" s="125">
        <f>IF(OR(CX$4="",$B15=""),0,SUMIF('DADOS BRUTOS'!$A$3:$A$500,$B15,'DADOS BRUTOS'!X$3:X$500)+IF($C15="",0,SUMIF('DADOS BRUTOS'!$A$3:$A$500,$C15,'DADOS BRUTOS'!X$3:X$500)))</f>
        <v/>
      </c>
      <c r="CY15" s="125">
        <f>IF(OR(CY$4="",$B15=""),0,SUMIF('DADOS BRUTOS'!$A$3:$A$500,$B15,'DADOS BRUTOS'!Y$3:Y$500)+IF($C15="",0,SUMIF('DADOS BRUTOS'!$A$3:$A$500,$C15,'DADOS BRUTOS'!Y$3:Y$500)))</f>
        <v/>
      </c>
      <c r="CZ15" s="125">
        <f>IF(OR(CZ$4="",$B15=""),0,SUMIF('DADOS BRUTOS'!$A$3:$A$500,$B15,'DADOS BRUTOS'!Z$3:Z$500)+IF($C15="",0,SUMIF('DADOS BRUTOS'!$A$3:$A$500,$C15,'DADOS BRUTOS'!Z$3:Z$500)))</f>
        <v/>
      </c>
      <c r="DA15" s="125">
        <f>IF(OR(DA$4="",$B15=""),0,SUMIF('DADOS BRUTOS'!$A$3:$A$500,$B15,'DADOS BRUTOS'!AA$3:AA$500)+IF($C15="",0,SUMIF('DADOS BRUTOS'!$A$3:$A$500,$C15,'DADOS BRUTOS'!AA$3:AA$500)))</f>
        <v/>
      </c>
      <c r="DB15" s="125">
        <f>IF(OR(DB$4="",$B15=""),0,SUMIF('DADOS BRUTOS'!$A$3:$A$500,$B15,'DADOS BRUTOS'!AB$3:AB$500)+IF($C15="",0,SUMIF('DADOS BRUTOS'!$A$3:$A$500,$C15,'DADOS BRUTOS'!AB$3:AB$500)))</f>
        <v/>
      </c>
      <c r="DC15" s="125">
        <f>IF(OR(DC$4="",$B15=""),0,SUMIF('DADOS BRUTOS'!$A$3:$A$500,$B15,'DADOS BRUTOS'!AC$3:AC$500)+IF($C15="",0,SUMIF('DADOS BRUTOS'!$A$3:$A$500,$C15,'DADOS BRUTOS'!AC$3:AC$500)))</f>
        <v/>
      </c>
      <c r="DD15" s="125">
        <f>IF(OR(DD$4="",$B15=""),0,SUMIF('DADOS BRUTOS'!$A$3:$A$500,$B15,'DADOS BRUTOS'!AD$3:AD$500)+IF($C15="",0,SUMIF('DADOS BRUTOS'!$A$3:$A$500,$C15,'DADOS BRUTOS'!AD$3:AD$500)))</f>
        <v/>
      </c>
      <c r="DE15" s="125">
        <f>IF(OR(DE$4="",$B15=""),0,SUMIF('DADOS BRUTOS'!$A$3:$A$500,$B15,'DADOS BRUTOS'!AE$3:AE$500)+IF($C15="",0,SUMIF('DADOS BRUTOS'!$A$3:$A$500,$C15,'DADOS BRUTOS'!AE$3:AE$500)))</f>
        <v/>
      </c>
      <c r="DF15" s="125">
        <f>IF(OR(DF$4="",$B15=""),0,SUMIF('DADOS BRUTOS'!$A$3:$A$500,$B15,'DADOS BRUTOS'!AF$3:AF$500)+IF($C15="",0,SUMIF('DADOS BRUTOS'!$A$3:$A$500,$C15,'DADOS BRUTOS'!AF$3:AF$500)))</f>
        <v/>
      </c>
      <c r="DG15" s="125">
        <f>IF(OR(DG$4="",$B15=""),0,SUMIF('DADOS BRUTOS'!$A$3:$A$500,$B15,'DADOS BRUTOS'!AG$3:AG$500)+IF($C15="",0,SUMIF('DADOS BRUTOS'!$A$3:$A$500,$C15,'DADOS BRUTOS'!AG$3:AG$500)))</f>
        <v/>
      </c>
      <c r="DH15" s="125">
        <f>IF(OR(DH$4="",$B15=""),0,SUMIF('DADOS BRUTOS'!$A$3:$A$500,$B15,'DADOS BRUTOS'!AH$3:AH$500)+IF($C15="",0,SUMIF('DADOS BRUTOS'!$A$3:$A$500,$C15,'DADOS BRUTOS'!AH$3:AH$500)))</f>
        <v/>
      </c>
      <c r="DI15" s="125">
        <f>IF(OR(DI$4="",$B15=""),0,SUMIF('DADOS BRUTOS'!$A$3:$A$500,$B15,'DADOS BRUTOS'!AI$3:AI$500)+IF($C15="",0,SUMIF('DADOS BRUTOS'!$A$3:$A$500,$C15,'DADOS BRUTOS'!AI$3:AI$500)))</f>
        <v/>
      </c>
      <c r="DJ15" s="125">
        <f>IF(OR(DJ$4="",$B15=""),0,SUMIF('DADOS BRUTOS'!$A$3:$A$500,$B15,'DADOS BRUTOS'!AJ$3:AJ$500)+IF($C15="",0,SUMIF('DADOS BRUTOS'!$A$3:$A$500,$C15,'DADOS BRUTOS'!AJ$3:AJ$500)))</f>
        <v/>
      </c>
      <c r="DK15" s="125">
        <f>IF(OR(DK$4="",$B15=""),0,SUMIF('DADOS BRUTOS'!$A$3:$A$500,$B15,'DADOS BRUTOS'!AK$3:AK$500)+IF($C15="",0,SUMIF('DADOS BRUTOS'!$A$3:$A$500,$C15,'DADOS BRUTOS'!AK$3:AK$500)))</f>
        <v/>
      </c>
      <c r="DL15" s="125">
        <f>IF(OR(DL$4="",$B15=""),0,SUMIF('DADOS BRUTOS'!$A$3:$A$500,$B15,'DADOS BRUTOS'!AL$3:AL$500)+IF($C15="",0,SUMIF('DADOS BRUTOS'!$A$3:$A$500,$C15,'DADOS BRUTOS'!AL$3:AL$500)))</f>
        <v/>
      </c>
      <c r="DM15" s="125">
        <f>IF(OR(DM$4="",$B15=""),0,SUMIF('DADOS BRUTOS'!$A$3:$A$500,$B15,'DADOS BRUTOS'!AM$3:AM$500)+IF($C15="",0,SUMIF('DADOS BRUTOS'!$A$3:$A$500,$C15,'DADOS BRUTOS'!AM$3:AM$500)))</f>
        <v/>
      </c>
      <c r="DN15" s="125">
        <f>IF(OR(DN$4="",$B15=""),0,SUMIF('DADOS BRUTOS'!$A$3:$A$500,$B15,'DADOS BRUTOS'!AN$3:AN$500)+IF($C15="",0,SUMIF('DADOS BRUTOS'!$A$3:$A$500,$C15,'DADOS BRUTOS'!AN$3:AN$500)))</f>
        <v/>
      </c>
      <c r="DO15" s="125">
        <f>IF(OR(DO$4="",$B15=""),0,SUMIF('DADOS BRUTOS'!$A$3:$A$500,$B15,'DADOS BRUTOS'!AO$3:AO$500)+IF($C15="",0,SUMIF('DADOS BRUTOS'!$A$3:$A$500,$C15,'DADOS BRUTOS'!AO$3:AO$500)))</f>
        <v/>
      </c>
      <c r="DP15" s="125">
        <f>IF(OR(DP$4="",$B15=""),0,SUMIF('DADOS BRUTOS'!$A$3:$A$500,$B15,'DADOS BRUTOS'!AP$3:AP$500)+IF($C15="",0,SUMIF('DADOS BRUTOS'!$A$3:$A$500,$C15,'DADOS BRUTOS'!AP$3:AP$500)))</f>
        <v/>
      </c>
      <c r="DQ15" s="125">
        <f>IF(OR(DQ$4="",$B15=""),0,SUMIF('DADOS BRUTOS'!$A$3:$A$500,$B15,'DADOS BRUTOS'!AQ$3:AQ$500)+IF($C15="",0,SUMIF('DADOS BRUTOS'!$A$3:$A$500,$C15,'DADOS BRUTOS'!AQ$3:AQ$500)))</f>
        <v/>
      </c>
      <c r="DR15" s="125">
        <f>IF(OR(DR$4="",$B15=""),0,SUMIF('DADOS BRUTOS'!$A$3:$A$500,$B15,'DADOS BRUTOS'!AR$3:AR$500)+IF($C15="",0,SUMIF('DADOS BRUTOS'!$A$3:$A$500,$C15,'DADOS BRUTOS'!AR$3:AR$500)))</f>
        <v/>
      </c>
      <c r="DS15" s="125">
        <f>IF(OR(DS$4="",$B15=""),0,SUMIF('DADOS BRUTOS'!$A$3:$A$500,$B15,'DADOS BRUTOS'!AS$3:AS$500)+IF($C15="",0,SUMIF('DADOS BRUTOS'!$A$3:$A$500,$C15,'DADOS BRUTOS'!AS$3:AS$500)))</f>
        <v/>
      </c>
      <c r="DT15" s="125">
        <f>IF(OR(DT$4="",$B15=""),0,SUMIF('DADOS BRUTOS'!$A$3:$A$500,$B15,'DADOS BRUTOS'!AT$3:AT$500)+IF($C15="",0,SUMIF('DADOS BRUTOS'!$A$3:$A$500,$C15,'DADOS BRUTOS'!AT$3:AT$500)))</f>
        <v/>
      </c>
      <c r="DU15" s="125">
        <f>IF(OR(DU$4="",$B15=""),0,SUMIF('DADOS BRUTOS'!$A$3:$A$500,$B15,'DADOS BRUTOS'!AU$3:AU$500)+IF($C15="",0,SUMIF('DADOS BRUTOS'!$A$3:$A$500,$C15,'DADOS BRUTOS'!AU$3:AU$500)))</f>
        <v/>
      </c>
      <c r="DV15" s="125">
        <f>IF(OR(DV$4="",$B15=""),0,SUMIF('DADOS BRUTOS'!$A$3:$A$500,$B15,'DADOS BRUTOS'!AV$3:AV$500)+IF($C15="",0,SUMIF('DADOS BRUTOS'!$A$3:$A$500,$C15,'DADOS BRUTOS'!AV$3:AV$500)))</f>
        <v/>
      </c>
      <c r="DW15" s="125">
        <f>IF(OR(DW$4="",$B15=""),0,SUMIF('DADOS BRUTOS'!$A$3:$A$500,$B15,'DADOS BRUTOS'!AW$3:AW$500)+IF($C15="",0,SUMIF('DADOS BRUTOS'!$A$3:$A$500,$C15,'DADOS BRUTOS'!AW$3:AW$500)))</f>
        <v/>
      </c>
      <c r="DX15" s="125">
        <f>IF(OR(DX$4="",$B15=""),0,SUMIF('DADOS BRUTOS'!$A$3:$A$500,$B15,'DADOS BRUTOS'!AX$3:AX$500)+IF($C15="",0,SUMIF('DADOS BRUTOS'!$A$3:$A$500,$C15,'DADOS BRUTOS'!AX$3:AX$500)))</f>
        <v/>
      </c>
      <c r="DY15" s="125">
        <f>IF(OR(DY$4="",$B15=""),0,SUMIF('DADOS BRUTOS'!$A$3:$A$500,$B15,'DADOS BRUTOS'!AY$3:AY$500)+IF($C15="",0,SUMIF('DADOS BRUTOS'!$A$3:$A$500,$C15,'DADOS BRUTOS'!AY$3:AY$500)))</f>
        <v/>
      </c>
      <c r="DZ15" s="125">
        <f>IF(OR(DZ$4="",$B15=""),0,SUMIF('DADOS BRUTOS'!$A$3:$A$500,$B15,'DADOS BRUTOS'!AZ$3:AZ$500)+IF($C15="",0,SUMIF('DADOS BRUTOS'!$A$3:$A$500,$C15,'DADOS BRUTOS'!AZ$3:AZ$500)))</f>
        <v/>
      </c>
      <c r="EA15" s="125">
        <f>IF(OR(EA$4="",$B15=""),0,SUMIF('DADOS BRUTOS'!$A$3:$A$500,$B15,'DADOS BRUTOS'!BA$3:BA$500)+IF($C15="",0,SUMIF('DADOS BRUTOS'!$A$3:$A$500,$C15,'DADOS BRUTOS'!BA$3:BA$500)))</f>
        <v/>
      </c>
      <c r="EB15" s="125">
        <f>IF(OR(EB$4="",$B15=""),0,SUMIF('DADOS BRUTOS'!$A$3:$A$500,$B15,'DADOS BRUTOS'!BB$3:BB$500)+IF($C15="",0,SUMIF('DADOS BRUTOS'!$A$3:$A$500,$C15,'DADOS BRUTOS'!BB$3:BB$500)))</f>
        <v/>
      </c>
      <c r="EC15" s="125">
        <f>IF(OR(EC$4="",$B15=""),0,SUMIF('DADOS BRUTOS'!$A$3:$A$500,$B15,'DADOS BRUTOS'!BC$3:BC$500)+IF($C15="",0,SUMIF('DADOS BRUTOS'!$A$3:$A$500,$C15,'DADOS BRUTOS'!BC$3:BC$500)))</f>
        <v/>
      </c>
      <c r="ED15" s="125">
        <f>IF(OR(ED$4="",$B15=""),0,SUMIF('DADOS BRUTOS'!$A$3:$A$500,$B15,'DADOS BRUTOS'!BD$3:BD$500)+IF($C15="",0,SUMIF('DADOS BRUTOS'!$A$3:$A$500,$C15,'DADOS BRUTOS'!BD$3:BD$500)))</f>
        <v/>
      </c>
      <c r="EE15" s="125">
        <f>IF(OR(EE$4="",$B15=""),0,SUMIF('DADOS BRUTOS'!$A$3:$A$500,$B15,'DADOS BRUTOS'!BE$3:BE$500)+IF($C15="",0,SUMIF('DADOS BRUTOS'!$A$3:$A$500,$C15,'DADOS BRUTOS'!BE$3:BE$500)))</f>
        <v/>
      </c>
      <c r="EF15" s="125">
        <f>IF(OR(EF$4="",$B15=""),0,SUMIF('DADOS BRUTOS'!$A$3:$A$500,$B15,'DADOS BRUTOS'!BF$3:BF$500)+IF($C15="",0,SUMIF('DADOS BRUTOS'!$A$3:$A$500,$C15,'DADOS BRUTOS'!BF$3:BF$500)))</f>
        <v/>
      </c>
      <c r="EG15" s="125">
        <f>IF(OR(EG$4="",$B15=""),0,SUMIF('DADOS BRUTOS'!$A$3:$A$500,$B15,'DADOS BRUTOS'!BG$3:BG$500)+IF($C15="",0,SUMIF('DADOS BRUTOS'!$A$3:$A$500,$C15,'DADOS BRUTOS'!BG$3:BG$500)))</f>
        <v/>
      </c>
      <c r="EH15" s="125">
        <f>IF(OR(EH$4="",$B15=""),0,SUMIF('DADOS BRUTOS'!$A$3:$A$500,$B15,'DADOS BRUTOS'!BH$3:BH$500)+IF($C15="",0,SUMIF('DADOS BRUTOS'!$A$3:$A$500,$C15,'DADOS BRUTOS'!BH$3:BH$500)))</f>
        <v/>
      </c>
      <c r="EI15" s="125">
        <f>IF(OR(EI$4="",$B15=""),0,SUMIF('DADOS BRUTOS'!$A$3:$A$500,$B15,'DADOS BRUTOS'!BI$3:BI$500)+IF($C15="",0,SUMIF('DADOS BRUTOS'!$A$3:$A$500,$C15,'DADOS BRUTOS'!BI$3:BI$500)))</f>
        <v/>
      </c>
      <c r="EJ15" s="125">
        <f>IF(OR(EJ$4="",$B15=""),0,SUMIF('DADOS BRUTOS'!$A$3:$A$500,$B15,'DADOS BRUTOS'!BJ$3:BJ$500)+IF($C15="",0,SUMIF('DADOS BRUTOS'!$A$3:$A$500,$C15,'DADOS BRUTOS'!BJ$3:BJ$500)))</f>
        <v/>
      </c>
      <c r="EK15" s="125">
        <f>IF(OR(EK$4="",$B15=""),0,SUMIF('DADOS BRUTOS'!$A$3:$A$500,$B15,'DADOS BRUTOS'!BK$3:BK$500)+IF($C15="",0,SUMIF('DADOS BRUTOS'!$A$3:$A$500,$C15,'DADOS BRUTOS'!BK$3:BK$500)))</f>
        <v/>
      </c>
      <c r="EL15" s="125">
        <f>IF(OR(EL$4="",$B15=""),0,SUMIF('DADOS BRUTOS'!$A$3:$A$500,$B15,'DADOS BRUTOS'!BL$3:BL$500)+IF($C15="",0,SUMIF('DADOS BRUTOS'!$A$3:$A$500,$C15,'DADOS BRUTOS'!BL$3:BL$500)))</f>
        <v/>
      </c>
      <c r="EM15" s="125">
        <f>IF(OR(EM$4="",$B15=""),0,SUMIF('DADOS BRUTOS'!$A$3:$A$500,$B15,'DADOS BRUTOS'!BM$3:BM$500)+IF($C15="",0,SUMIF('DADOS BRUTOS'!$A$3:$A$500,$C15,'DADOS BRUTOS'!BM$3:BM$500)))</f>
        <v/>
      </c>
      <c r="EN15" s="125">
        <f>IF(OR(EN$4="",$B15=""),0,SUMIF('DADOS BRUTOS'!$A$3:$A$500,$B15,'DADOS BRUTOS'!BN$3:BN$500)+IF($C15="",0,SUMIF('DADOS BRUTOS'!$A$3:$A$500,$C15,'DADOS BRUTOS'!BN$3:BN$500)))</f>
        <v/>
      </c>
      <c r="EO15" s="125">
        <f>IF(OR(EO$4="",$B15=""),0,SUMIF('DADOS BRUTOS'!$A$3:$A$500,$B15,'DADOS BRUTOS'!BO$3:BO$500)+IF($C15="",0,SUMIF('DADOS BRUTOS'!$A$3:$A$500,$C15,'DADOS BRUTOS'!BO$3:BO$500)))</f>
        <v/>
      </c>
      <c r="EP15" s="125">
        <f>IF(OR(EP$4="",$B15=""),0,SUMIF('DADOS BRUTOS'!$A$3:$A$500,$B15,'DADOS BRUTOS'!BP$3:BP$500)+IF($C15="",0,SUMIF('DADOS BRUTOS'!$A$3:$A$500,$C15,'DADOS BRUTOS'!BP$3:BP$500)))</f>
        <v/>
      </c>
      <c r="EQ15" s="125">
        <f>IF(OR(EQ$4="",$B15=""),0,SUMIF('DADOS BRUTOS'!$A$3:$A$500,$B15,'DADOS BRUTOS'!BQ$3:BQ$500)+IF($C15="",0,SUMIF('DADOS BRUTOS'!$A$3:$A$500,$C15,'DADOS BRUTOS'!BQ$3:BQ$500)))</f>
        <v/>
      </c>
      <c r="ER15" s="125">
        <f>IF(OR(ER$4="",$B15=""),0,SUMIF('DADOS BRUTOS'!$A$3:$A$500,$B15,'DADOS BRUTOS'!BR$3:BR$500)+IF($C15="",0,SUMIF('DADOS BRUTOS'!$A$3:$A$500,$C15,'DADOS BRUTOS'!BR$3:BR$500)))</f>
        <v/>
      </c>
      <c r="ES15" s="125">
        <f>IF(OR(ES$4="",$B15=""),0,SUMIF('DADOS BRUTOS'!$A$3:$A$500,$B15,'DADOS BRUTOS'!BS$3:BS$500)+IF($C15="",0,SUMIF('DADOS BRUTOS'!$A$3:$A$500,$C15,'DADOS BRUTOS'!BS$3:BS$500)))</f>
        <v/>
      </c>
      <c r="ET15" s="125">
        <f>IF(OR(ET$4="",$B15=""),0,SUMIF('DADOS BRUTOS'!$A$3:$A$500,$B15,'DADOS BRUTOS'!BT$3:BT$500)+IF($C15="",0,SUMIF('DADOS BRUTOS'!$A$3:$A$500,$C15,'DADOS BRUTOS'!BT$3:BT$500)))</f>
        <v/>
      </c>
      <c r="EU15" s="125">
        <f>IF(OR(EU$4="",$B15=""),0,SUMIF('DADOS BRUTOS'!$A$3:$A$500,$B15,'DADOS BRUTOS'!BU$3:BU$500)+IF($C15="",0,SUMIF('DADOS BRUTOS'!$A$3:$A$500,$C15,'DADOS BRUTOS'!BU$3:BU$500)))</f>
        <v/>
      </c>
      <c r="EV15" s="125">
        <f>IF(OR(EV$4="",$B15=""),0,SUMIF('DADOS BRUTOS'!$A$3:$A$500,$B15,'DADOS BRUTOS'!BV$3:BV$500)+IF($C15="",0,SUMIF('DADOS BRUTOS'!$A$3:$A$500,$C15,'DADOS BRUTOS'!BV$3:BV$500)))</f>
        <v/>
      </c>
      <c r="EW15" s="125">
        <f>IF(OR(EW$4="",$B15=""),0,SUMIF('DADOS BRUTOS'!$A$3:$A$500,$B15,'DADOS BRUTOS'!BW$3:BW$500)+IF($C15="",0,SUMIF('DADOS BRUTOS'!$A$3:$A$500,$C15,'DADOS BRUTOS'!BW$3:BW$500)))</f>
        <v/>
      </c>
      <c r="EX15" s="125">
        <f>IF(OR(EX$4="",$B15=""),0,SUMIF('DADOS BRUTOS'!$A$3:$A$500,$B15,'DADOS BRUTOS'!BX$3:BX$500)+IF($C15="",0,SUMIF('DADOS BRUTOS'!$A$3:$A$500,$C15,'DADOS BRUTOS'!BX$3:BX$500)))</f>
        <v/>
      </c>
      <c r="EY15" s="125">
        <f>IF(OR(EY$4="",$B15=""),0,SUMIF('DADOS BRUTOS'!$A$3:$A$500,$B15,'DADOS BRUTOS'!BY$3:BY$500)+IF($C15="",0,SUMIF('DADOS BRUTOS'!$A$3:$A$500,$C15,'DADOS BRUTOS'!BY$3:BY$500)))</f>
        <v/>
      </c>
      <c r="EZ15" s="125">
        <f>IF(OR(EZ$4="",$B15=""),0,SUMIF('DADOS BRUTOS'!$A$3:$A$500,$B15,'DADOS BRUTOS'!BZ$3:BZ$500)+IF($C15="",0,SUMIF('DADOS BRUTOS'!$A$3:$A$500,$C15,'DADOS BRUTOS'!BZ$3:BZ$500)))</f>
        <v/>
      </c>
      <c r="FA15" s="125">
        <f>IF(OR(FA$4="",$B15=""),0,SUMIF('DADOS BRUTOS'!$A$3:$A$500,$B15,'DADOS BRUTOS'!CA$3:CA$500)+IF($C15="",0,SUMIF('DADOS BRUTOS'!$A$3:$A$500,$C15,'DADOS BRUTOS'!CA$3:CA$500)))</f>
        <v/>
      </c>
      <c r="FB15" s="125">
        <f>IF(OR(FB$4="",$B15=""),0,SUMIF('DADOS BRUTOS'!$A$3:$A$500,$B15,'DADOS BRUTOS'!CB$3:CB$500)+IF($C15="",0,SUMIF('DADOS BRUTOS'!$A$3:$A$500,$C15,'DADOS BRUTOS'!CB$3:CB$500)))</f>
        <v/>
      </c>
      <c r="FC15" s="125">
        <f>IF(OR(FC$4="",$B15=""),0,SUMIF('DADOS BRUTOS'!$A$3:$A$500,$B15,'DADOS BRUTOS'!CC$3:CC$500)+IF($C15="",0,SUMIF('DADOS BRUTOS'!$A$3:$A$500,$C15,'DADOS BRUTOS'!CC$3:CC$500)))</f>
        <v/>
      </c>
      <c r="FD15" s="125">
        <f>IF(OR(FD$4="",$B15=""),0,SUMIF('DADOS BRUTOS'!$A$3:$A$500,$B15,'DADOS BRUTOS'!CD$3:CD$500)+IF($C15="",0,SUMIF('DADOS BRUTOS'!$A$3:$A$500,$C15,'DADOS BRUTOS'!CD$3:CD$500)))</f>
        <v/>
      </c>
      <c r="FE15" s="125">
        <f>IF(OR(FE$4="",$B15=""),0,SUMIF('DADOS BRUTOS'!$A$3:$A$500,$B15,'DADOS BRUTOS'!CE$3:CE$500)+IF($C15="",0,SUMIF('DADOS BRUTOS'!$A$3:$A$500,$C15,'DADOS BRUTOS'!CE$3:CE$500)))</f>
        <v/>
      </c>
      <c r="FF15" s="125">
        <f>IF(OR(FF$4="",$B15=""),0,SUMIF('DADOS BRUTOS'!$A$3:$A$500,$B15,'DADOS BRUTOS'!CF$3:CF$500)+IF($C15="",0,SUMIF('DADOS BRUTOS'!$A$3:$A$500,$C15,'DADOS BRUTOS'!CF$3:CF$500)))</f>
        <v/>
      </c>
      <c r="FG15" s="125">
        <f>IF(OR(FG$4="",$B15=""),0,SUMIF('DADOS BRUTOS'!$A$3:$A$500,$B15,'DADOS BRUTOS'!CG$3:CG$500)+IF($C15="",0,SUMIF('DADOS BRUTOS'!$A$3:$A$500,$C15,'DADOS BRUTOS'!CG$3:CG$500)))</f>
        <v/>
      </c>
      <c r="FH15" s="125">
        <f>IF(OR(FH$4="",$B15=""),0,SUMIF('DADOS BRUTOS'!$A$3:$A$500,$B15,'DADOS BRUTOS'!CH$3:CH$500)+IF($C15="",0,SUMIF('DADOS BRUTOS'!$A$3:$A$500,$C15,'DADOS BRUTOS'!CH$3:CH$500)))</f>
        <v/>
      </c>
      <c r="FI15" s="125">
        <f>IF(OR(FI$4="",$B15=""),0,SUMIF('DADOS BRUTOS'!$A$3:$A$500,$B15,'DADOS BRUTOS'!CI$3:CI$500)+IF($C15="",0,SUMIF('DADOS BRUTOS'!$A$3:$A$500,$C15,'DADOS BRUTOS'!CI$3:CI$500)))</f>
        <v/>
      </c>
      <c r="FJ15" s="125">
        <f>IF(OR(FJ$4="",$B15=""),0,SUMIF('DADOS BRUTOS'!$A$3:$A$500,$B15,'DADOS BRUTOS'!CJ$3:CJ$500)+IF($C15="",0,SUMIF('DADOS BRUTOS'!$A$3:$A$500,$C15,'DADOS BRUTOS'!CJ$3:CJ$500)))</f>
        <v/>
      </c>
      <c r="FK15" s="125">
        <f>IF(OR(FK$4="",$B15=""),0,SUMIF('DADOS BRUTOS'!$A$3:$A$500,$B15,'DADOS BRUTOS'!CK$3:CK$500)+IF($C15="",0,SUMIF('DADOS BRUTOS'!$A$3:$A$500,$C15,'DADOS BRUTOS'!CK$3:CK$500)))</f>
        <v/>
      </c>
      <c r="FL15" s="125">
        <f>IF(OR(FL$4="",$B15=""),0,SUMIF('DADOS BRUTOS'!$A$3:$A$500,$B15,'DADOS BRUTOS'!CL$3:CL$500)+IF($C15="",0,SUMIF('DADOS BRUTOS'!$A$3:$A$500,$C15,'DADOS BRUTOS'!CL$3:CL$500)))</f>
        <v/>
      </c>
      <c r="FM15" s="125">
        <f>IF(OR(FM$4="",$B15=""),0,SUMIF('DADOS BRUTOS'!$A$3:$A$500,$B15,'DADOS BRUTOS'!CM$3:CM$500)+IF($C15="",0,SUMIF('DADOS BRUTOS'!$A$3:$A$500,$C15,'DADOS BRUTOS'!CM$3:CM$500)))</f>
        <v/>
      </c>
      <c r="FN15" s="125">
        <f>IF(OR(FN$4="",$B15=""),0,SUMIF('DADOS BRUTOS'!$A$3:$A$500,$B15,'DADOS BRUTOS'!CN$3:CN$500)+IF($C15="",0,SUMIF('DADOS BRUTOS'!$A$3:$A$500,$C15,'DADOS BRUTOS'!CN$3:CN$500)))</f>
        <v/>
      </c>
      <c r="FO15" s="125">
        <f>IF(OR(FO$4="",$B15=""),0,SUMIF('DADOS BRUTOS'!$A$3:$A$500,$B15,'DADOS BRUTOS'!CO$3:CO$500)+IF($C15="",0,SUMIF('DADOS BRUTOS'!$A$3:$A$500,$C15,'DADOS BRUTOS'!CO$3:CO$500)))</f>
        <v/>
      </c>
      <c r="FP15" s="125">
        <f>IF(OR(FP$4="",$B15=""),0,SUMIF('DADOS BRUTOS'!$A$3:$A$500,$B15,'DADOS BRUTOS'!CP$3:CP$500)+IF($C15="",0,SUMIF('DADOS BRUTOS'!$A$3:$A$500,$C15,'DADOS BRUTOS'!CP$3:CP$500)))</f>
        <v/>
      </c>
      <c r="FQ15" s="125">
        <f>IF(OR(FQ$4="",$B15=""),0,SUMIF('DADOS BRUTOS'!$A$3:$A$500,$B15,'DADOS BRUTOS'!CQ$3:CQ$500)+IF($C15="",0,SUMIF('DADOS BRUTOS'!$A$3:$A$500,$C15,'DADOS BRUTOS'!CQ$3:CQ$500)))</f>
        <v/>
      </c>
      <c r="FR15" s="125">
        <f>IF(OR(FR$4="",$B15=""),0,SUMIF('DADOS BRUTOS'!$A$3:$A$500,$B15,'DADOS BRUTOS'!CR$3:CR$500)+IF($C15="",0,SUMIF('DADOS BRUTOS'!$A$3:$A$500,$C15,'DADOS BRUTOS'!CR$3:CR$500)))</f>
        <v/>
      </c>
      <c r="FS15" s="125">
        <f>IF(OR(FS$4="",$B15=""),0,SUMIF('DADOS BRUTOS'!$A$3:$A$500,$B15,'DADOS BRUTOS'!CS$3:CS$500)+IF($C15="",0,SUMIF('DADOS BRUTOS'!$A$3:$A$500,$C15,'DADOS BRUTOS'!CS$3:CS$500)))</f>
        <v/>
      </c>
      <c r="FT15" s="125">
        <f>IF(OR(FT$4="",$B15=""),0,SUMIF('DADOS BRUTOS'!$A$3:$A$500,$B15,'DADOS BRUTOS'!CT$3:CT$500)+IF($C15="",0,SUMIF('DADOS BRUTOS'!$A$3:$A$500,$C15,'DADOS BRUTOS'!CT$3:CT$500)))</f>
        <v/>
      </c>
      <c r="FU15" s="125">
        <f>IF(OR(FU$4="",$B15=""),0,SUMIF('DADOS BRUTOS'!$A$3:$A$500,$B15,'DADOS BRUTOS'!CU$3:CU$500)+IF($C15="",0,SUMIF('DADOS BRUTOS'!$A$3:$A$500,$C15,'DADOS BRUTOS'!CU$3:CU$500)))</f>
        <v/>
      </c>
      <c r="FV15" s="125">
        <f>IF(OR(FV$4="",$B15=""),0,SUMIF('DADOS BRUTOS'!$A$3:$A$500,$B15,'DADOS BRUTOS'!CV$3:CV$500)+IF($C15="",0,SUMIF('DADOS BRUTOS'!$A$3:$A$500,$C15,'DADOS BRUTOS'!CV$3:CV$500)))</f>
        <v/>
      </c>
      <c r="FW15" s="125">
        <f>IF(OR(FW$4="",$B15=""),0,SUMIF('DADOS BRUTOS'!$A$3:$A$500,$B15,'DADOS BRUTOS'!CW$3:CW$500)+IF($C15="",0,SUMIF('DADOS BRUTOS'!$A$3:$A$500,$C15,'DADOS BRUTOS'!CW$3:CW$500)))</f>
        <v/>
      </c>
      <c r="FX15" s="125">
        <f>IF(OR(FX$4="",$B15=""),0,SUMIF('DADOS BRUTOS'!$A$3:$A$500,$B15,'DADOS BRUTOS'!CX$3:CX$500)+IF($C15="",0,SUMIF('DADOS BRUTOS'!$A$3:$A$500,$C15,'DADOS BRUTOS'!CX$3:CX$500)))</f>
        <v/>
      </c>
      <c r="FY15" s="125">
        <f>IF(OR(FY$4="",$B15=""),0,SUMIF('DADOS BRUTOS'!$A$3:$A$500,$B15,'DADOS BRUTOS'!CY$3:CY$500)+IF($C15="",0,SUMIF('DADOS BRUTOS'!$A$3:$A$500,$C15,'DADOS BRUTOS'!CY$3:CY$500)))</f>
        <v/>
      </c>
      <c r="FZ15" s="125">
        <f>IF(OR(FZ$4="",$B15=""),0,SUMIF('DADOS BRUTOS'!$A$3:$A$500,$B15,'DADOS BRUTOS'!CZ$3:CZ$500)+IF($C15="",0,SUMIF('DADOS BRUTOS'!$A$3:$A$500,$C15,'DADOS BRUTOS'!CZ$3:CZ$500)))</f>
        <v/>
      </c>
      <c r="GA15" s="125">
        <f>IF(OR(GA$4="",$B15=""),0,SUMIF('DADOS BRUTOS'!$A$3:$A$500,$B15,'DADOS BRUTOS'!DA$3:DA$500)+IF($C15="",0,SUMIF('DADOS BRUTOS'!$A$3:$A$500,$C15,'DADOS BRUTOS'!DA$3:DA$500)))</f>
        <v/>
      </c>
      <c r="GB15" s="125">
        <f>IF(OR(GB$4="",$B15=""),0,SUMIF('DADOS BRUTOS'!$A$3:$A$500,$B15,'DADOS BRUTOS'!DB$3:DB$500)+IF($C15="",0,SUMIF('DADOS BRUTOS'!$A$3:$A$500,$C15,'DADOS BRUTOS'!DB$3:DB$500)))</f>
        <v/>
      </c>
      <c r="GC15" s="125">
        <f>IF(OR(GC$4="",$B15=""),0,SUMIF('DADOS BRUTOS'!$A$3:$A$500,$B15,'DADOS BRUTOS'!DC$3:DC$500)+IF($C15="",0,SUMIF('DADOS BRUTOS'!$A$3:$A$500,$C15,'DADOS BRUTOS'!DC$3:DC$500)))</f>
        <v/>
      </c>
      <c r="GD15" s="125">
        <f>IF(OR(GD$4="",$B15=""),0,SUMIF('DADOS BRUTOS'!$A$3:$A$500,$B15,'DADOS BRUTOS'!DD$3:DD$500)+IF($C15="",0,SUMIF('DADOS BRUTOS'!$A$3:$A$500,$C15,'DADOS BRUTOS'!DD$3:DD$500)))</f>
        <v/>
      </c>
      <c r="GE15" s="125">
        <f>IF(OR(GE$4="",$B15=""),0,SUMIF('DADOS BRUTOS'!$A$3:$A$500,$B15,'DADOS BRUTOS'!DE$3:DE$500)+IF($C15="",0,SUMIF('DADOS BRUTOS'!$A$3:$A$500,$C15,'DADOS BRUTOS'!DE$3:DE$500)))</f>
        <v/>
      </c>
      <c r="GF15" s="125">
        <f>IF(OR(GF$4="",$B15=""),0,SUMIF('DADOS BRUTOS'!$A$3:$A$500,$B15,'DADOS BRUTOS'!DF$3:DF$500)+IF($C15="",0,SUMIF('DADOS BRUTOS'!$A$3:$A$500,$C15,'DADOS BRUTOS'!DF$3:DF$500)))</f>
        <v/>
      </c>
      <c r="GG15" s="125">
        <f>IF(OR(GG$4="",$B15=""),0,SUMIF('DADOS BRUTOS'!$A$3:$A$500,$B15,'DADOS BRUTOS'!DG$3:DG$500)+IF($C15="",0,SUMIF('DADOS BRUTOS'!$A$3:$A$500,$C15,'DADOS BRUTOS'!DG$3:DG$500)))</f>
        <v/>
      </c>
      <c r="GH15" s="125">
        <f>IF(OR(GH$4="",$B15=""),0,SUMIF('DADOS BRUTOS'!$A$3:$A$500,$B15,'DADOS BRUTOS'!DH$3:DH$500)+IF($C15="",0,SUMIF('DADOS BRUTOS'!$A$3:$A$500,$C15,'DADOS BRUTOS'!DH$3:DH$500)))</f>
        <v/>
      </c>
      <c r="GI15" s="125">
        <f>IF(OR(GI$4="",$B15=""),0,SUMIF('DADOS BRUTOS'!$A$3:$A$500,$B15,'DADOS BRUTOS'!DI$3:DI$500)+IF($C15="",0,SUMIF('DADOS BRUTOS'!$A$3:$A$500,$C15,'DADOS BRUTOS'!DI$3:DI$500)))</f>
        <v/>
      </c>
      <c r="GJ15" s="125">
        <f>IF(OR(GJ$4="",$B15=""),0,SUMIF('DADOS BRUTOS'!$A$3:$A$500,$B15,'DADOS BRUTOS'!DJ$3:DJ$500)+IF($C15="",0,SUMIF('DADOS BRUTOS'!$A$3:$A$500,$C15,'DADOS BRUTOS'!DJ$3:DJ$500)))</f>
        <v/>
      </c>
      <c r="GK15" s="125">
        <f>IF(OR(GK$4="",$B15=""),0,SUMIF('DADOS BRUTOS'!$A$3:$A$500,$B15,'DADOS BRUTOS'!DK$3:DK$500)+IF($C15="",0,SUMIF('DADOS BRUTOS'!$A$3:$A$500,$C15,'DADOS BRUTOS'!DK$3:DK$500)))</f>
        <v/>
      </c>
      <c r="GL15" s="125">
        <f>IF(OR(GL$4="",$B15=""),0,SUMIF('DADOS BRUTOS'!$A$3:$A$500,$B15,'DADOS BRUTOS'!DL$3:DL$500)+IF($C15="",0,SUMIF('DADOS BRUTOS'!$A$3:$A$500,$C15,'DADOS BRUTOS'!DL$3:DL$500)))</f>
        <v/>
      </c>
      <c r="GM15" s="125">
        <f>IF(OR(GM$4="",$B15=""),0,SUMIF('DADOS BRUTOS'!$A$3:$A$500,$B15,'DADOS BRUTOS'!DM$3:DM$500)+IF($C15="",0,SUMIF('DADOS BRUTOS'!$A$3:$A$500,$C15,'DADOS BRUTOS'!DM$3:DM$500)))</f>
        <v/>
      </c>
      <c r="GN15" s="125">
        <f>IF(OR(GN$4="",$B15=""),0,SUMIF('DADOS BRUTOS'!$A$3:$A$500,$B15,'DADOS BRUTOS'!DN$3:DN$500)+IF($C15="",0,SUMIF('DADOS BRUTOS'!$A$3:$A$500,$C15,'DADOS BRUTOS'!DN$3:DN$500)))</f>
        <v/>
      </c>
      <c r="GO15" s="125">
        <f>IF(OR(GO$4="",$B15=""),0,SUMIF('DADOS BRUTOS'!$A$3:$A$500,$B15,'DADOS BRUTOS'!DO$3:DO$500)+IF($C15="",0,SUMIF('DADOS BRUTOS'!$A$3:$A$500,$C15,'DADOS BRUTOS'!DO$3:DO$500)))</f>
        <v/>
      </c>
      <c r="GP15" s="125">
        <f>IF(OR(GP$4="",$B15=""),0,SUMIF('DADOS BRUTOS'!$A$3:$A$500,$B15,'DADOS BRUTOS'!DP$3:DP$500)+IF($C15="",0,SUMIF('DADOS BRUTOS'!$A$3:$A$500,$C15,'DADOS BRUTOS'!DP$3:DP$500)))</f>
        <v/>
      </c>
      <c r="GQ15" s="125">
        <f>IF(OR(GQ$4="",$B15=""),0,SUMIF('DADOS BRUTOS'!$A$3:$A$500,$B15,'DADOS BRUTOS'!DQ$3:DQ$500)+IF($C15="",0,SUMIF('DADOS BRUTOS'!$A$3:$A$500,$C15,'DADOS BRUTOS'!DQ$3:DQ$500)))</f>
        <v/>
      </c>
      <c r="GR15" s="125">
        <f>IF(OR(GR$4="",$B15=""),0,SUMIF('DADOS BRUTOS'!$A$3:$A$500,$B15,'DADOS BRUTOS'!DR$3:DR$500)+IF($C15="",0,SUMIF('DADOS BRUTOS'!$A$3:$A$500,$C15,'DADOS BRUTOS'!DR$3:DR$500)))</f>
        <v/>
      </c>
      <c r="GS15" s="125">
        <f>IF(OR(GS$4="",$B15=""),0,SUMIF('DADOS BRUTOS'!$A$3:$A$500,$B15,'DADOS BRUTOS'!DS$3:DS$500)+IF($C15="",0,SUMIF('DADOS BRUTOS'!$A$3:$A$500,$C15,'DADOS BRUTOS'!DS$3:DS$500)))</f>
        <v/>
      </c>
      <c r="GT15" s="125">
        <f>IF(OR(GT$4="",$B15=""),0,SUMIF('DADOS BRUTOS'!$A$3:$A$500,$B15,'DADOS BRUTOS'!DT$3:DT$500)+IF($C15="",0,SUMIF('DADOS BRUTOS'!$A$3:$A$500,$C15,'DADOS BRUTOS'!DT$3:DT$500)))</f>
        <v/>
      </c>
      <c r="GU15" s="125">
        <f>IF(OR(GU$4="",$B15=""),0,SUMIF('DADOS BRUTOS'!$A$3:$A$500,$B15,'DADOS BRUTOS'!DU$3:DU$500)+IF($C15="",0,SUMIF('DADOS BRUTOS'!$A$3:$A$500,$C15,'DADOS BRUTOS'!DU$3:DU$500)))</f>
        <v/>
      </c>
      <c r="GV15" s="125">
        <f>IF(OR(GV$4="",$B15=""),0,SUMIF('DADOS BRUTOS'!$A$3:$A$500,$B15,'DADOS BRUTOS'!DV$3:DV$500)+IF($C15="",0,SUMIF('DADOS BRUTOS'!$A$3:$A$500,$C15,'DADOS BRUTOS'!DV$3:DV$500)))</f>
        <v/>
      </c>
      <c r="GW15" s="125">
        <f>IF(OR(GW$4="",$B15=""),0,SUMIF('DADOS BRUTOS'!$A$3:$A$500,$B15,'DADOS BRUTOS'!DW$3:DW$500)+IF($C15="",0,SUMIF('DADOS BRUTOS'!$A$3:$A$500,$C15,'DADOS BRUTOS'!DW$3:DW$500)))</f>
        <v/>
      </c>
      <c r="GX15" s="125">
        <f>IF(OR(GX$4="",$B15=""),0,SUMIF('DADOS BRUTOS'!$A$3:$A$500,$B15,'DADOS BRUTOS'!DX$3:DX$500)+IF($C15="",0,SUMIF('DADOS BRUTOS'!$A$3:$A$500,$C15,'DADOS BRUTOS'!DX$3:DX$500)))</f>
        <v/>
      </c>
      <c r="GY15" s="125">
        <f>IF(OR(GY$4="",$B15=""),0,SUMIF('DADOS BRUTOS'!$A$3:$A$500,$B15,'DADOS BRUTOS'!DY$3:DY$500)+IF($C15="",0,SUMIF('DADOS BRUTOS'!$A$3:$A$500,$C15,'DADOS BRUTOS'!DY$3:DY$500)))</f>
        <v/>
      </c>
      <c r="GZ15" s="125">
        <f>IF(OR(GZ$4="",$B15=""),0,SUMIF('DADOS BRUTOS'!$A$3:$A$500,$B15,'DADOS BRUTOS'!DZ$3:DZ$500)+IF($C15="",0,SUMIF('DADOS BRUTOS'!$A$3:$A$500,$C15,'DADOS BRUTOS'!DZ$3:DZ$500)))</f>
        <v/>
      </c>
      <c r="HA15" s="125">
        <f>IF(OR(HA$4="",$B15=""),0,SUMIF('DADOS BRUTOS'!$A$3:$A$500,$B15,'DADOS BRUTOS'!EA$3:EA$500)+IF($C15="",0,SUMIF('DADOS BRUTOS'!$A$3:$A$500,$C15,'DADOS BRUTOS'!EA$3:EA$500)))</f>
        <v/>
      </c>
      <c r="HB15" s="125">
        <f>IF(OR(HB$4="",$B15=""),0,SUMIF('DADOS BRUTOS'!$A$3:$A$500,$B15,'DADOS BRUTOS'!EB$3:EB$500)+IF($C15="",0,SUMIF('DADOS BRUTOS'!$A$3:$A$500,$C15,'DADOS BRUTOS'!EB$3:EB$500)))</f>
        <v/>
      </c>
      <c r="HC15" s="125">
        <f>IF(OR(HC$4="",$B15=""),0,SUMIF('DADOS BRUTOS'!$A$3:$A$500,$B15,'DADOS BRUTOS'!EC$3:EC$500)+IF($C15="",0,SUMIF('DADOS BRUTOS'!$A$3:$A$500,$C15,'DADOS BRUTOS'!EC$3:EC$500)))</f>
        <v/>
      </c>
      <c r="HD15" s="125">
        <f>IF(OR(HD$4="",$B15=""),0,SUMIF('DADOS BRUTOS'!$A$3:$A$500,$B15,'DADOS BRUTOS'!ED$3:ED$500)+IF($C15="",0,SUMIF('DADOS BRUTOS'!$A$3:$A$500,$C15,'DADOS BRUTOS'!ED$3:ED$500)))</f>
        <v/>
      </c>
      <c r="HE15" s="125">
        <f>IF(OR(HE$4="",$B15=""),0,SUMIF('DADOS BRUTOS'!$A$3:$A$500,$B15,'DADOS BRUTOS'!EE$3:EE$500)+IF($C15="",0,SUMIF('DADOS BRUTOS'!$A$3:$A$500,$C15,'DADOS BRUTOS'!EE$3:EE$500)))</f>
        <v/>
      </c>
      <c r="HF15" s="125">
        <f>IF(OR(HF$4="",$B15=""),0,SUMIF('DADOS BRUTOS'!$A$3:$A$500,$B15,'DADOS BRUTOS'!EF$3:EF$500)+IF($C15="",0,SUMIF('DADOS BRUTOS'!$A$3:$A$500,$C15,'DADOS BRUTOS'!EF$3:EF$500)))</f>
        <v/>
      </c>
      <c r="HG15" s="125">
        <f>IF(OR(HG$4="",$B15=""),0,SUMIF('DADOS BRUTOS'!$A$3:$A$500,$B15,'DADOS BRUTOS'!EG$3:EG$500)+IF($C15="",0,SUMIF('DADOS BRUTOS'!$A$3:$A$500,$C15,'DADOS BRUTOS'!EG$3:EG$500)))</f>
        <v/>
      </c>
      <c r="HH15" s="125">
        <f>IF(OR(HH$4="",$B15=""),0,SUMIF('DADOS BRUTOS'!$A$3:$A$500,$B15,'DADOS BRUTOS'!EH$3:EH$500)+IF($C15="",0,SUMIF('DADOS BRUTOS'!$A$3:$A$500,$C15,'DADOS BRUTOS'!EH$3:EH$500)))</f>
        <v/>
      </c>
      <c r="HI15" s="125">
        <f>IF(OR(HI$4="",$B15=""),0,SUMIF('DADOS BRUTOS'!$A$3:$A$500,$B15,'DADOS BRUTOS'!EI$3:EI$500)+IF($C15="",0,SUMIF('DADOS BRUTOS'!$A$3:$A$500,$C15,'DADOS BRUTOS'!EI$3:EI$500)))</f>
        <v/>
      </c>
      <c r="HJ15" s="125">
        <f>IF(OR(HJ$4="",$B15=""),0,SUMIF('DADOS BRUTOS'!$A$3:$A$500,$B15,'DADOS BRUTOS'!EJ$3:EJ$500)+IF($C15="",0,SUMIF('DADOS BRUTOS'!$A$3:$A$500,$C15,'DADOS BRUTOS'!EJ$3:EJ$500)))</f>
        <v/>
      </c>
      <c r="HK15" s="125">
        <f>IF(OR(HK$4="",$B15=""),0,SUMIF('DADOS BRUTOS'!$A$3:$A$500,$B15,'DADOS BRUTOS'!EK$3:EK$500)+IF($C15="",0,SUMIF('DADOS BRUTOS'!$A$3:$A$500,$C15,'DADOS BRUTOS'!EK$3:EK$500)))</f>
        <v/>
      </c>
      <c r="HL15" s="125">
        <f>IF(OR(HL$4="",$B15=""),0,SUMIF('DADOS BRUTOS'!$A$3:$A$500,$B15,'DADOS BRUTOS'!EL$3:EL$500)+IF($C15="",0,SUMIF('DADOS BRUTOS'!$A$3:$A$500,$C15,'DADOS BRUTOS'!EL$3:EL$500)))</f>
        <v/>
      </c>
      <c r="HM15" s="125">
        <f>IF(OR(HM$4="",$B15=""),0,SUMIF('DADOS BRUTOS'!$A$3:$A$500,$B15,'DADOS BRUTOS'!EM$3:EM$500)+IF($C15="",0,SUMIF('DADOS BRUTOS'!$A$3:$A$500,$C15,'DADOS BRUTOS'!EM$3:EM$500)))</f>
        <v/>
      </c>
      <c r="HN15" s="125">
        <f>IF(OR(HN$4="",$B15=""),0,SUMIF('DADOS BRUTOS'!$A$3:$A$500,$B15,'DADOS BRUTOS'!EN$3:EN$500)+IF($C15="",0,SUMIF('DADOS BRUTOS'!$A$3:$A$500,$C15,'DADOS BRUTOS'!EN$3:EN$500)))</f>
        <v/>
      </c>
      <c r="HO15" s="125">
        <f>IF(OR(HO$4="",$B15=""),0,SUMIF('DADOS BRUTOS'!$A$3:$A$500,$B15,'DADOS BRUTOS'!EO$3:EO$500)+IF($C15="",0,SUMIF('DADOS BRUTOS'!$A$3:$A$500,$C15,'DADOS BRUTOS'!EO$3:EO$500)))</f>
        <v/>
      </c>
      <c r="HP15" s="125">
        <f>IF(OR(HP$4="",$B15=""),0,SUMIF('DADOS BRUTOS'!$A$3:$A$500,$B15,'DADOS BRUTOS'!EP$3:EP$500)+IF($C15="",0,SUMIF('DADOS BRUTOS'!$A$3:$A$500,$C15,'DADOS BRUTOS'!EP$3:EP$500)))</f>
        <v/>
      </c>
      <c r="HQ15" s="125">
        <f>IF(OR(HQ$4="",$B15=""),0,SUMIF('DADOS BRUTOS'!$A$3:$A$500,$B15,'DADOS BRUTOS'!EQ$3:EQ$500)+IF($C15="",0,SUMIF('DADOS BRUTOS'!$A$3:$A$500,$C15,'DADOS BRUTOS'!EQ$3:EQ$500)))</f>
        <v/>
      </c>
      <c r="HR15" s="125">
        <f>IF(OR(HR$4="",$B15=""),0,SUMIF('DADOS BRUTOS'!$A$3:$A$500,$B15,'DADOS BRUTOS'!ER$3:ER$500)+IF($C15="",0,SUMIF('DADOS BRUTOS'!$A$3:$A$500,$C15,'DADOS BRUTOS'!ER$3:ER$500)))</f>
        <v/>
      </c>
      <c r="HS15" s="125">
        <f>IF(OR(HS$4="",$B15=""),0,SUMIF('DADOS BRUTOS'!$A$3:$A$500,$B15,'DADOS BRUTOS'!ES$3:ES$500)+IF($C15="",0,SUMIF('DADOS BRUTOS'!$A$3:$A$500,$C15,'DADOS BRUTOS'!ES$3:ES$500)))</f>
        <v/>
      </c>
      <c r="HT15" s="125">
        <f>IF(OR(HT$4="",$B15=""),0,SUMIF('DADOS BRUTOS'!$A$3:$A$500,$B15,'DADOS BRUTOS'!ET$3:ET$500)+IF($C15="",0,SUMIF('DADOS BRUTOS'!$A$3:$A$500,$C15,'DADOS BRUTOS'!ET$3:ET$500)))</f>
        <v/>
      </c>
      <c r="HU15" s="125">
        <f>IF(OR(HU$4="",$B15=""),0,SUMIF('DADOS BRUTOS'!$A$3:$A$500,$B15,'DADOS BRUTOS'!EU$3:EU$500)+IF($C15="",0,SUMIF('DADOS BRUTOS'!$A$3:$A$500,$C15,'DADOS BRUTOS'!EU$3:EU$500)))</f>
        <v/>
      </c>
      <c r="HV15" s="125">
        <f>IF(OR(HV$4="",$B15=""),0,SUMIF('DADOS BRUTOS'!$A$3:$A$500,$B15,'DADOS BRUTOS'!EV$3:EV$500)+IF($C15="",0,SUMIF('DADOS BRUTOS'!$A$3:$A$500,$C15,'DADOS BRUTOS'!EV$3:EV$500)))</f>
        <v/>
      </c>
      <c r="HW15" s="125">
        <f>IF(OR(HW$4="",$B15=""),0,SUMIF('DADOS BRUTOS'!$A$3:$A$500,$B15,'DADOS BRUTOS'!EW$3:EW$500)+IF($C15="",0,SUMIF('DADOS BRUTOS'!$A$3:$A$500,$C15,'DADOS BRUTOS'!EW$3:EW$500)))</f>
        <v/>
      </c>
      <c r="HX15" s="125">
        <f>IF(OR(HX$4="",$B15=""),0,SUMIF('DADOS BRUTOS'!$A$3:$A$500,$B15,'DADOS BRUTOS'!EX$3:EX$500)+IF($C15="",0,SUMIF('DADOS BRUTOS'!$A$3:$A$500,$C15,'DADOS BRUTOS'!EX$3:EX$500)))</f>
        <v/>
      </c>
      <c r="HY15" s="125">
        <f>IF(OR(HY$4="",$B15=""),0,SUMIF('DADOS BRUTOS'!$A$3:$A$500,$B15,'DADOS BRUTOS'!EY$3:EY$500)+IF($C15="",0,SUMIF('DADOS BRUTOS'!$A$3:$A$500,$C15,'DADOS BRUTOS'!EY$3:EY$500)))</f>
        <v/>
      </c>
      <c r="HZ15" s="125">
        <f>IF(OR(HZ$4="",$B15=""),0,SUMIF('DADOS BRUTOS'!$A$3:$A$500,$B15,'DADOS BRUTOS'!EZ$3:EZ$500)+IF($C15="",0,SUMIF('DADOS BRUTOS'!$A$3:$A$500,$C15,'DADOS BRUTOS'!EZ$3:EZ$500)))</f>
        <v/>
      </c>
      <c r="IA15" s="125">
        <f>IF(OR(IA$4="",$B15=""),0,SUMIF('DADOS BRUTOS'!$A$3:$A$500,$B15,'DADOS BRUTOS'!FA$3:FA$500)+IF($C15="",0,SUMIF('DADOS BRUTOS'!$A$3:$A$500,$C15,'DADOS BRUTOS'!FA$3:FA$500)))</f>
        <v/>
      </c>
      <c r="IB15" s="125">
        <f>IF(OR(IB$4="",$B15=""),0,SUMIF('DADOS BRUTOS'!$A$3:$A$500,$B15,'DADOS BRUTOS'!FB$3:FB$500)+IF($C15="",0,SUMIF('DADOS BRUTOS'!$A$3:$A$500,$C15,'DADOS BRUTOS'!FB$3:FB$500)))</f>
        <v/>
      </c>
      <c r="IC15" s="125">
        <f>IF(OR(IC$4="",$B15=""),0,SUMIF('DADOS BRUTOS'!$A$3:$A$500,$B15,'DADOS BRUTOS'!FC$3:FC$500)+IF($C15="",0,SUMIF('DADOS BRUTOS'!$A$3:$A$500,$C15,'DADOS BRUTOS'!FC$3:FC$500)))</f>
        <v/>
      </c>
      <c r="ID15" s="125">
        <f>IF(OR(ID$4="",$B15=""),0,SUMIF('DADOS BRUTOS'!$A$3:$A$500,$B15,'DADOS BRUTOS'!FD$3:FD$500)+IF($C15="",0,SUMIF('DADOS BRUTOS'!$A$3:$A$500,$C15,'DADOS BRUTOS'!FD$3:FD$500)))</f>
        <v/>
      </c>
      <c r="IE15" s="125">
        <f>IF(OR(IE$4="",$B15=""),0,SUMIF('DADOS BRUTOS'!$A$3:$A$500,$B15,'DADOS BRUTOS'!FE$3:FE$500)+IF($C15="",0,SUMIF('DADOS BRUTOS'!$A$3:$A$500,$C15,'DADOS BRUTOS'!FE$3:FE$500)))</f>
        <v/>
      </c>
      <c r="IF15" s="125">
        <f>IF(OR(IF$4="",$B15=""),0,SUMIF('DADOS BRUTOS'!$A$3:$A$500,$B15,'DADOS BRUTOS'!FF$3:FF$500)+IF($C15="",0,SUMIF('DADOS BRUTOS'!$A$3:$A$500,$C15,'DADOS BRUTOS'!FF$3:FF$500)))</f>
        <v/>
      </c>
      <c r="IG15" s="125">
        <f>IF(OR(IG$4="",$B15=""),0,SUMIF('DADOS BRUTOS'!$A$3:$A$500,$B15,'DADOS BRUTOS'!FG$3:FG$500)+IF($C15="",0,SUMIF('DADOS BRUTOS'!$A$3:$A$500,$C15,'DADOS BRUTOS'!FG$3:FG$500)))</f>
        <v/>
      </c>
      <c r="IH15" s="125">
        <f>IF(OR(IH$4="",$B15=""),0,SUMIF('DADOS BRUTOS'!$A$3:$A$500,$B15,'DADOS BRUTOS'!FH$3:FH$500)+IF($C15="",0,SUMIF('DADOS BRUTOS'!$A$3:$A$500,$C15,'DADOS BRUTOS'!FH$3:FH$500)))</f>
        <v/>
      </c>
      <c r="II15" s="125">
        <f>IF(OR(II$4="",$B15=""),0,SUMIF('DADOS BRUTOS'!$A$3:$A$500,$B15,'DADOS BRUTOS'!FI$3:FI$500)+IF($C15="",0,SUMIF('DADOS BRUTOS'!$A$3:$A$500,$C15,'DADOS BRUTOS'!FI$3:FI$500)))</f>
        <v/>
      </c>
      <c r="IJ15" s="125">
        <f>IF(OR(IJ$4="",$B15=""),0,SUMIF('DADOS BRUTOS'!$A$3:$A$500,$B15,'DADOS BRUTOS'!FJ$3:FJ$500)+IF($C15="",0,SUMIF('DADOS BRUTOS'!$A$3:$A$500,$C15,'DADOS BRUTOS'!FJ$3:FJ$500)))</f>
        <v/>
      </c>
      <c r="IK15" s="125">
        <f>IF(OR(IK$4="",$B15=""),0,SUMIF('DADOS BRUTOS'!$A$3:$A$500,$B15,'DADOS BRUTOS'!FK$3:FK$500)+IF($C15="",0,SUMIF('DADOS BRUTOS'!$A$3:$A$500,$C15,'DADOS BRUTOS'!FK$3:FK$500)))</f>
        <v/>
      </c>
      <c r="IL15" s="125">
        <f>IF(OR(IL$4="",$B15=""),0,SUMIF('DADOS BRUTOS'!$A$3:$A$500,$B15,'DADOS BRUTOS'!FL$3:FL$500)+IF($C15="",0,SUMIF('DADOS BRUTOS'!$A$3:$A$500,$C15,'DADOS BRUTOS'!FL$3:FL$500)))</f>
        <v/>
      </c>
      <c r="IM15" s="125">
        <f>IF(OR(IM$4="",$B15=""),0,SUMIF('DADOS BRUTOS'!$A$3:$A$500,$B15,'DADOS BRUTOS'!FM$3:FM$500)+IF($C15="",0,SUMIF('DADOS BRUTOS'!$A$3:$A$500,$C15,'DADOS BRUTOS'!FM$3:FM$500)))</f>
        <v/>
      </c>
      <c r="IN15" s="125">
        <f>IF(OR(IN$4="",$B15=""),0,SUMIF('DADOS BRUTOS'!$A$3:$A$500,$B15,'DADOS BRUTOS'!FN$3:FN$500)+IF($C15="",0,SUMIF('DADOS BRUTOS'!$A$3:$A$500,$C15,'DADOS BRUTOS'!FN$3:FN$500)))</f>
        <v/>
      </c>
      <c r="IO15" s="125">
        <f>IF(OR(IO$4="",$B15=""),0,SUMIF('DADOS BRUTOS'!$A$3:$A$500,$B15,'DADOS BRUTOS'!FO$3:FO$500)+IF($C15="",0,SUMIF('DADOS BRUTOS'!$A$3:$A$500,$C15,'DADOS BRUTOS'!FO$3:FO$500)))</f>
        <v/>
      </c>
      <c r="IP15" s="125">
        <f>IF(OR(IP$4="",$B15=""),0,SUMIF('DADOS BRUTOS'!$A$3:$A$500,$B15,'DADOS BRUTOS'!FP$3:FP$500)+IF($C15="",0,SUMIF('DADOS BRUTOS'!$A$3:$A$500,$C15,'DADOS BRUTOS'!FP$3:FP$500)))</f>
        <v/>
      </c>
      <c r="IQ15" s="125">
        <f>IF(OR(IQ$4="",$B15=""),0,SUMIF('DADOS BRUTOS'!$A$3:$A$500,$B15,'DADOS BRUTOS'!FQ$3:FQ$500)+IF($C15="",0,SUMIF('DADOS BRUTOS'!$A$3:$A$500,$C15,'DADOS BRUTOS'!FQ$3:FQ$500)))</f>
        <v/>
      </c>
      <c r="IR15" s="125">
        <f>IF(OR(IR$4="",$B15=""),0,SUMIF('DADOS BRUTOS'!$A$3:$A$500,$B15,'DADOS BRUTOS'!FR$3:FR$500)+IF($C15="",0,SUMIF('DADOS BRUTOS'!$A$3:$A$500,$C15,'DADOS BRUTOS'!FR$3:FR$500)))</f>
        <v/>
      </c>
      <c r="IS15" s="125">
        <f>IF(OR(IS$4="",$B15=""),0,SUMIF('DADOS BRUTOS'!$A$3:$A$500,$B15,'DADOS BRUTOS'!FS$3:FS$500)+IF($C15="",0,SUMIF('DADOS BRUTOS'!$A$3:$A$500,$C15,'DADOS BRUTOS'!FS$3:FS$500)))</f>
        <v/>
      </c>
      <c r="IT15" s="125">
        <f>IF(OR(IT$4="",$B15=""),0,SUMIF('DADOS BRUTOS'!$A$3:$A$500,$B15,'DADOS BRUTOS'!FT$3:FT$500)+IF($C15="",0,SUMIF('DADOS BRUTOS'!$A$3:$A$500,$C15,'DADOS BRUTOS'!FT$3:FT$500)))</f>
        <v/>
      </c>
      <c r="IU15" s="125">
        <f>IF(OR(IU$4="",$B15=""),0,SUMIF('DADOS BRUTOS'!$A$3:$A$500,$B15,'DADOS BRUTOS'!FU$3:FU$500)+IF($C15="",0,SUMIF('DADOS BRUTOS'!$A$3:$A$500,$C15,'DADOS BRUTOS'!FU$3:FU$500)))</f>
        <v/>
      </c>
      <c r="IV15" s="125">
        <f>IF(OR(IV$4="",$B15=""),0,SUMIF('DADOS BRUTOS'!$A$3:$A$500,$B15,'DADOS BRUTOS'!FV$3:FV$500)+IF($C15="",0,SUMIF('DADOS BRUTOS'!$A$3:$A$500,$C15,'DADOS BRUTOS'!FV$3:FV$500)))</f>
        <v/>
      </c>
      <c r="IW15" s="125">
        <f>IF(OR(IW$4="",$B15=""),0,SUMIF('DADOS BRUTOS'!$A$3:$A$500,$B15,'DADOS BRUTOS'!FW$3:FW$500)+IF($C15="",0,SUMIF('DADOS BRUTOS'!$A$3:$A$500,$C15,'DADOS BRUTOS'!FW$3:FW$500)))</f>
        <v/>
      </c>
      <c r="IX15" s="125">
        <f>IF(OR(IX$4="",$B15=""),0,SUMIF('DADOS BRUTOS'!$A$3:$A$500,$B15,'DADOS BRUTOS'!FX$3:FX$500)+IF($C15="",0,SUMIF('DADOS BRUTOS'!$A$3:$A$500,$C15,'DADOS BRUTOS'!FX$3:FX$500)))</f>
        <v/>
      </c>
      <c r="IY15" s="125">
        <f>IF(OR(IY$4="",$B15=""),0,SUMIF('DADOS BRUTOS'!$A$3:$A$500,$B15,'DADOS BRUTOS'!FY$3:FY$500)+IF($C15="",0,SUMIF('DADOS BRUTOS'!$A$3:$A$500,$C15,'DADOS BRUTOS'!FY$3:FY$500)))</f>
        <v/>
      </c>
      <c r="IZ15" s="125">
        <f>IF(OR(IZ$4="",$B15=""),0,SUMIF('DADOS BRUTOS'!$A$3:$A$500,$B15,'DADOS BRUTOS'!FZ$3:FZ$500)+IF($C15="",0,SUMIF('DADOS BRUTOS'!$A$3:$A$500,$C15,'DADOS BRUTOS'!FZ$3:FZ$500)))</f>
        <v/>
      </c>
      <c r="JA15" s="125">
        <f>IF(OR(JA$4="",$B15=""),0,SUMIF('DADOS BRUTOS'!$A$3:$A$500,$B15,'DADOS BRUTOS'!GA$3:GA$500)+IF($C15="",0,SUMIF('DADOS BRUTOS'!$A$3:$A$500,$C15,'DADOS BRUTOS'!GA$3:GA$500)))</f>
        <v/>
      </c>
      <c r="JB15" s="125">
        <f>IF(OR(JB$4="",$B15=""),0,SUMIF('DADOS BRUTOS'!$A$3:$A$500,$B15,'DADOS BRUTOS'!GB$3:GB$500)+IF($C15="",0,SUMIF('DADOS BRUTOS'!$A$3:$A$500,$C15,'DADOS BRUTOS'!GB$3:GB$500)))</f>
        <v/>
      </c>
      <c r="JC15" s="125">
        <f>IF(OR(JC$4="",$B15=""),0,SUMIF('DADOS BRUTOS'!$A$3:$A$500,$B15,'DADOS BRUTOS'!GC$3:GC$500)+IF($C15="",0,SUMIF('DADOS BRUTOS'!$A$3:$A$500,$C15,'DADOS BRUTOS'!GC$3:GC$500)))</f>
        <v/>
      </c>
      <c r="JD15" s="125">
        <f>IF(OR(JD$4="",$B15=""),0,SUMIF('DADOS BRUTOS'!$A$3:$A$500,$B15,'DADOS BRUTOS'!GD$3:GD$500)+IF($C15="",0,SUMIF('DADOS BRUTOS'!$A$3:$A$500,$C15,'DADOS BRUTOS'!GD$3:GD$500)))</f>
        <v/>
      </c>
      <c r="JE15" s="125">
        <f>IF(OR(JE$4="",$B15=""),0,SUMIF('DADOS BRUTOS'!$A$3:$A$500,$B15,'DADOS BRUTOS'!GE$3:GE$500)+IF($C15="",0,SUMIF('DADOS BRUTOS'!$A$3:$A$500,$C15,'DADOS BRUTOS'!GE$3:GE$500)))</f>
        <v/>
      </c>
      <c r="JF15" s="125">
        <f>IF(OR(JF$4="",$B15=""),0,SUMIF('DADOS BRUTOS'!$A$3:$A$500,$B15,'DADOS BRUTOS'!GF$3:GF$500)+IF($C15="",0,SUMIF('DADOS BRUTOS'!$A$3:$A$500,$C15,'DADOS BRUTOS'!GF$3:GF$500)))</f>
        <v/>
      </c>
      <c r="JG15" s="125">
        <f>IF(OR(JG$4="",$B15=""),0,SUMIF('DADOS BRUTOS'!$A$3:$A$500,$B15,'DADOS BRUTOS'!GG$3:GG$500)+IF($C15="",0,SUMIF('DADOS BRUTOS'!$A$3:$A$500,$C15,'DADOS BRUTOS'!GG$3:GG$500)))</f>
        <v/>
      </c>
      <c r="JH15" s="125">
        <f>IF(OR(JH$4="",$B15=""),0,SUMIF('DADOS BRUTOS'!$A$3:$A$500,$B15,'DADOS BRUTOS'!GH$3:GH$500)+IF($C15="",0,SUMIF('DADOS BRUTOS'!$A$3:$A$500,$C15,'DADOS BRUTOS'!GH$3:GH$500)))</f>
        <v/>
      </c>
      <c r="JI15" s="125">
        <f>IF(OR(JI$4="",$B15=""),0,SUMIF('DADOS BRUTOS'!$A$3:$A$500,$B15,'DADOS BRUTOS'!GI$3:GI$500)+IF($C15="",0,SUMIF('DADOS BRUTOS'!$A$3:$A$500,$C15,'DADOS BRUTOS'!GI$3:GI$500)))</f>
        <v/>
      </c>
      <c r="JJ15" s="125">
        <f>IF(OR(JJ$4="",$B15=""),0,SUMIF('DADOS BRUTOS'!$A$3:$A$500,$B15,'DADOS BRUTOS'!GJ$3:GJ$500)+IF($C15="",0,SUMIF('DADOS BRUTOS'!$A$3:$A$500,$C15,'DADOS BRUTOS'!GJ$3:GJ$500)))</f>
        <v/>
      </c>
      <c r="JK15" s="125">
        <f>IF(OR(JK$4="",$B15=""),0,SUMIF('DADOS BRUTOS'!$A$3:$A$500,$B15,'DADOS BRUTOS'!GK$3:GK$500)+IF($C15="",0,SUMIF('DADOS BRUTOS'!$A$3:$A$500,$C15,'DADOS BRUTOS'!GK$3:GK$500)))</f>
        <v/>
      </c>
      <c r="JL15" s="125">
        <f>IF(OR(JL$4="",$B15=""),0,SUMIF('DADOS BRUTOS'!$A$3:$A$500,$B15,'DADOS BRUTOS'!GL$3:GL$500)+IF($C15="",0,SUMIF('DADOS BRUTOS'!$A$3:$A$500,$C15,'DADOS BRUTOS'!GL$3:GL$500)))</f>
        <v/>
      </c>
      <c r="JM15" s="125">
        <f>IF(OR(JM$4="",$B15=""),0,SUMIF('DADOS BRUTOS'!$A$3:$A$500,$B15,'DADOS BRUTOS'!GM$3:GM$500)+IF($C15="",0,SUMIF('DADOS BRUTOS'!$A$3:$A$500,$C15,'DADOS BRUTOS'!GM$3:GM$500)))</f>
        <v/>
      </c>
      <c r="JN15" s="125">
        <f>IF(OR(JN$4="",$B15=""),0,SUMIF('DADOS BRUTOS'!$A$3:$A$500,$B15,'DADOS BRUTOS'!GN$3:GN$500)+IF($C15="",0,SUMIF('DADOS BRUTOS'!$A$3:$A$500,$C15,'DADOS BRUTOS'!GN$3:GN$500)))</f>
        <v/>
      </c>
      <c r="JO15" s="125">
        <f>IF(OR(JO$4="",$B15=""),0,SUMIF('DADOS BRUTOS'!$A$3:$A$500,$B15,'DADOS BRUTOS'!GO$3:GO$500)+IF($C15="",0,SUMIF('DADOS BRUTOS'!$A$3:$A$500,$C15,'DADOS BRUTOS'!GO$3:GO$500)))</f>
        <v/>
      </c>
      <c r="JP15" s="125">
        <f>IF(OR(JP$4="",$B15=""),0,SUMIF('DADOS BRUTOS'!$A$3:$A$500,$B15,'DADOS BRUTOS'!GP$3:GP$500)+IF($C15="",0,SUMIF('DADOS BRUTOS'!$A$3:$A$500,$C15,'DADOS BRUTOS'!GP$3:GP$500)))</f>
        <v/>
      </c>
      <c r="JQ15" s="125">
        <f>IF(OR(JQ$4="",$B15=""),0,SUMIF('DADOS BRUTOS'!$A$3:$A$500,$B15,'DADOS BRUTOS'!GQ$3:GQ$500)+IF($C15="",0,SUMIF('DADOS BRUTOS'!$A$3:$A$500,$C15,'DADOS BRUTOS'!GQ$3:GQ$500)))</f>
        <v/>
      </c>
      <c r="JR15" s="125">
        <f>IF(OR(JR$4="",$B15=""),0,SUMIF('DADOS BRUTOS'!$A$3:$A$500,$B15,'DADOS BRUTOS'!GR$3:GR$500)+IF($C15="",0,SUMIF('DADOS BRUTOS'!$A$3:$A$500,$C15,'DADOS BRUTOS'!GR$3:GR$500)))</f>
        <v/>
      </c>
      <c r="JS15" s="125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inlineStr">
        <is>
          <t>TOPOGRAFIA</t>
        </is>
      </c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25">
        <f>IF(OR(CB$4="",$B16=""),0,SUMIF('DADOS BRUTOS'!$A$3:$A$500,$B16,'DADOS BRUTOS'!B$3:B$500)+IF($C16="",0,SUMIF('DADOS BRUTOS'!$A$3:$A$500,$C16,'DADOS BRUTOS'!B$3:B$500)))</f>
        <v/>
      </c>
      <c r="CC16" s="125">
        <f>IF(OR(CC$4="",$B16=""),0,SUMIF('DADOS BRUTOS'!$A$3:$A$500,$B16,'DADOS BRUTOS'!C$3:C$500)+IF($C16="",0,SUMIF('DADOS BRUTOS'!$A$3:$A$500,$C16,'DADOS BRUTOS'!C$3:C$500)))</f>
        <v/>
      </c>
      <c r="CD16" s="125">
        <f>IF(OR(CD$4="",$B16=""),0,SUMIF('DADOS BRUTOS'!$A$3:$A$500,$B16,'DADOS BRUTOS'!D$3:D$500)+IF($C16="",0,SUMIF('DADOS BRUTOS'!$A$3:$A$500,$C16,'DADOS BRUTOS'!D$3:D$500)))</f>
        <v/>
      </c>
      <c r="CE16" s="125">
        <f>IF(OR(CE$4="",$B16=""),0,SUMIF('DADOS BRUTOS'!$A$3:$A$500,$B16,'DADOS BRUTOS'!E$3:E$500)+IF($C16="",0,SUMIF('DADOS BRUTOS'!$A$3:$A$500,$C16,'DADOS BRUTOS'!E$3:E$500)))</f>
        <v/>
      </c>
      <c r="CF16" s="125">
        <f>IF(OR(CF$4="",$B16=""),0,SUMIF('DADOS BRUTOS'!$A$3:$A$500,$B16,'DADOS BRUTOS'!F$3:F$500)+IF($C16="",0,SUMIF('DADOS BRUTOS'!$A$3:$A$500,$C16,'DADOS BRUTOS'!F$3:F$500)))</f>
        <v/>
      </c>
      <c r="CG16" s="125">
        <f>IF(OR(CG$4="",$B16=""),0,SUMIF('DADOS BRUTOS'!$A$3:$A$500,$B16,'DADOS BRUTOS'!G$3:G$500)+IF($C16="",0,SUMIF('DADOS BRUTOS'!$A$3:$A$500,$C16,'DADOS BRUTOS'!G$3:G$500)))</f>
        <v/>
      </c>
      <c r="CH16" s="125">
        <f>IF(OR(CH$4="",$B16=""),0,SUMIF('DADOS BRUTOS'!$A$3:$A$500,$B16,'DADOS BRUTOS'!H$3:H$500)+IF($C16="",0,SUMIF('DADOS BRUTOS'!$A$3:$A$500,$C16,'DADOS BRUTOS'!H$3:H$500)))</f>
        <v/>
      </c>
      <c r="CI16" s="125">
        <f>IF(OR(CI$4="",$B16=""),0,SUMIF('DADOS BRUTOS'!$A$3:$A$500,$B16,'DADOS BRUTOS'!I$3:I$500)+IF($C16="",0,SUMIF('DADOS BRUTOS'!$A$3:$A$500,$C16,'DADOS BRUTOS'!I$3:I$500)))</f>
        <v/>
      </c>
      <c r="CJ16" s="125">
        <f>IF(OR(CJ$4="",$B16=""),0,SUMIF('DADOS BRUTOS'!$A$3:$A$500,$B16,'DADOS BRUTOS'!J$3:J$500)+IF($C16="",0,SUMIF('DADOS BRUTOS'!$A$3:$A$500,$C16,'DADOS BRUTOS'!J$3:J$500)))</f>
        <v/>
      </c>
      <c r="CK16" s="125">
        <f>IF(OR(CK$4="",$B16=""),0,SUMIF('DADOS BRUTOS'!$A$3:$A$500,$B16,'DADOS BRUTOS'!K$3:K$500)+IF($C16="",0,SUMIF('DADOS BRUTOS'!$A$3:$A$500,$C16,'DADOS BRUTOS'!K$3:K$500)))</f>
        <v/>
      </c>
      <c r="CL16" s="125">
        <f>IF(OR(CL$4="",$B16=""),0,SUMIF('DADOS BRUTOS'!$A$3:$A$500,$B16,'DADOS BRUTOS'!L$3:L$500)+IF($C16="",0,SUMIF('DADOS BRUTOS'!$A$3:$A$500,$C16,'DADOS BRUTOS'!L$3:L$500)))</f>
        <v/>
      </c>
      <c r="CM16" s="125">
        <f>IF(OR(CM$4="",$B16=""),0,SUMIF('DADOS BRUTOS'!$A$3:$A$500,$B16,'DADOS BRUTOS'!M$3:M$500)+IF($C16="",0,SUMIF('DADOS BRUTOS'!$A$3:$A$500,$C16,'DADOS BRUTOS'!M$3:M$500)))</f>
        <v/>
      </c>
      <c r="CN16" s="125">
        <f>IF(OR(CN$4="",$B16=""),0,SUMIF('DADOS BRUTOS'!$A$3:$A$500,$B16,'DADOS BRUTOS'!N$3:N$500)+IF($C16="",0,SUMIF('DADOS BRUTOS'!$A$3:$A$500,$C16,'DADOS BRUTOS'!N$3:N$500)))</f>
        <v/>
      </c>
      <c r="CO16" s="125">
        <f>IF(OR(CO$4="",$B16=""),0,SUMIF('DADOS BRUTOS'!$A$3:$A$500,$B16,'DADOS BRUTOS'!O$3:O$500)+IF($C16="",0,SUMIF('DADOS BRUTOS'!$A$3:$A$500,$C16,'DADOS BRUTOS'!O$3:O$500)))</f>
        <v/>
      </c>
      <c r="CP16" s="125">
        <f>IF(OR(CP$4="",$B16=""),0,SUMIF('DADOS BRUTOS'!$A$3:$A$500,$B16,'DADOS BRUTOS'!P$3:P$500)+IF($C16="",0,SUMIF('DADOS BRUTOS'!$A$3:$A$500,$C16,'DADOS BRUTOS'!P$3:P$500)))</f>
        <v/>
      </c>
      <c r="CQ16" s="125">
        <f>IF(OR(CQ$4="",$B16=""),0,SUMIF('DADOS BRUTOS'!$A$3:$A$500,$B16,'DADOS BRUTOS'!Q$3:Q$500)+IF($C16="",0,SUMIF('DADOS BRUTOS'!$A$3:$A$500,$C16,'DADOS BRUTOS'!Q$3:Q$500)))</f>
        <v/>
      </c>
      <c r="CR16" s="125">
        <f>IF(OR(CR$4="",$B16=""),0,SUMIF('DADOS BRUTOS'!$A$3:$A$500,$B16,'DADOS BRUTOS'!R$3:R$500)+IF($C16="",0,SUMIF('DADOS BRUTOS'!$A$3:$A$500,$C16,'DADOS BRUTOS'!R$3:R$500)))</f>
        <v/>
      </c>
      <c r="CS16" s="125">
        <f>IF(OR(CS$4="",$B16=""),0,SUMIF('DADOS BRUTOS'!$A$3:$A$500,$B16,'DADOS BRUTOS'!S$3:S$500)+IF($C16="",0,SUMIF('DADOS BRUTOS'!$A$3:$A$500,$C16,'DADOS BRUTOS'!S$3:S$500)))</f>
        <v/>
      </c>
      <c r="CT16" s="125">
        <f>IF(OR(CT$4="",$B16=""),0,SUMIF('DADOS BRUTOS'!$A$3:$A$500,$B16,'DADOS BRUTOS'!T$3:T$500)+IF($C16="",0,SUMIF('DADOS BRUTOS'!$A$3:$A$500,$C16,'DADOS BRUTOS'!T$3:T$500)))</f>
        <v/>
      </c>
      <c r="CU16" s="125">
        <f>IF(OR(CU$4="",$B16=""),0,SUMIF('DADOS BRUTOS'!$A$3:$A$500,$B16,'DADOS BRUTOS'!U$3:U$500)+IF($C16="",0,SUMIF('DADOS BRUTOS'!$A$3:$A$500,$C16,'DADOS BRUTOS'!U$3:U$500)))</f>
        <v/>
      </c>
      <c r="CV16" s="125">
        <f>IF(OR(CV$4="",$B16=""),0,SUMIF('DADOS BRUTOS'!$A$3:$A$500,$B16,'DADOS BRUTOS'!V$3:V$500)+IF($C16="",0,SUMIF('DADOS BRUTOS'!$A$3:$A$500,$C16,'DADOS BRUTOS'!V$3:V$500)))</f>
        <v/>
      </c>
      <c r="CW16" s="125">
        <f>IF(OR(CW$4="",$B16=""),0,SUMIF('DADOS BRUTOS'!$A$3:$A$500,$B16,'DADOS BRUTOS'!W$3:W$500)+IF($C16="",0,SUMIF('DADOS BRUTOS'!$A$3:$A$500,$C16,'DADOS BRUTOS'!W$3:W$500)))</f>
        <v/>
      </c>
      <c r="CX16" s="125">
        <f>IF(OR(CX$4="",$B16=""),0,SUMIF('DADOS BRUTOS'!$A$3:$A$500,$B16,'DADOS BRUTOS'!X$3:X$500)+IF($C16="",0,SUMIF('DADOS BRUTOS'!$A$3:$A$500,$C16,'DADOS BRUTOS'!X$3:X$500)))</f>
        <v/>
      </c>
      <c r="CY16" s="125">
        <f>IF(OR(CY$4="",$B16=""),0,SUMIF('DADOS BRUTOS'!$A$3:$A$500,$B16,'DADOS BRUTOS'!Y$3:Y$500)+IF($C16="",0,SUMIF('DADOS BRUTOS'!$A$3:$A$500,$C16,'DADOS BRUTOS'!Y$3:Y$500)))</f>
        <v/>
      </c>
      <c r="CZ16" s="125">
        <f>IF(OR(CZ$4="",$B16=""),0,SUMIF('DADOS BRUTOS'!$A$3:$A$500,$B16,'DADOS BRUTOS'!Z$3:Z$500)+IF($C16="",0,SUMIF('DADOS BRUTOS'!$A$3:$A$500,$C16,'DADOS BRUTOS'!Z$3:Z$500)))</f>
        <v/>
      </c>
      <c r="DA16" s="125">
        <f>IF(OR(DA$4="",$B16=""),0,SUMIF('DADOS BRUTOS'!$A$3:$A$500,$B16,'DADOS BRUTOS'!AA$3:AA$500)+IF($C16="",0,SUMIF('DADOS BRUTOS'!$A$3:$A$500,$C16,'DADOS BRUTOS'!AA$3:AA$500)))</f>
        <v/>
      </c>
      <c r="DB16" s="125">
        <f>IF(OR(DB$4="",$B16=""),0,SUMIF('DADOS BRUTOS'!$A$3:$A$500,$B16,'DADOS BRUTOS'!AB$3:AB$500)+IF($C16="",0,SUMIF('DADOS BRUTOS'!$A$3:$A$500,$C16,'DADOS BRUTOS'!AB$3:AB$500)))</f>
        <v/>
      </c>
      <c r="DC16" s="125">
        <f>IF(OR(DC$4="",$B16=""),0,SUMIF('DADOS BRUTOS'!$A$3:$A$500,$B16,'DADOS BRUTOS'!AC$3:AC$500)+IF($C16="",0,SUMIF('DADOS BRUTOS'!$A$3:$A$500,$C16,'DADOS BRUTOS'!AC$3:AC$500)))</f>
        <v/>
      </c>
      <c r="DD16" s="125">
        <f>IF(OR(DD$4="",$B16=""),0,SUMIF('DADOS BRUTOS'!$A$3:$A$500,$B16,'DADOS BRUTOS'!AD$3:AD$500)+IF($C16="",0,SUMIF('DADOS BRUTOS'!$A$3:$A$500,$C16,'DADOS BRUTOS'!AD$3:AD$500)))</f>
        <v/>
      </c>
      <c r="DE16" s="125">
        <f>IF(OR(DE$4="",$B16=""),0,SUMIF('DADOS BRUTOS'!$A$3:$A$500,$B16,'DADOS BRUTOS'!AE$3:AE$500)+IF($C16="",0,SUMIF('DADOS BRUTOS'!$A$3:$A$500,$C16,'DADOS BRUTOS'!AE$3:AE$500)))</f>
        <v/>
      </c>
      <c r="DF16" s="125">
        <f>IF(OR(DF$4="",$B16=""),0,SUMIF('DADOS BRUTOS'!$A$3:$A$500,$B16,'DADOS BRUTOS'!AF$3:AF$500)+IF($C16="",0,SUMIF('DADOS BRUTOS'!$A$3:$A$500,$C16,'DADOS BRUTOS'!AF$3:AF$500)))</f>
        <v/>
      </c>
      <c r="DG16" s="125">
        <f>IF(OR(DG$4="",$B16=""),0,SUMIF('DADOS BRUTOS'!$A$3:$A$500,$B16,'DADOS BRUTOS'!AG$3:AG$500)+IF($C16="",0,SUMIF('DADOS BRUTOS'!$A$3:$A$500,$C16,'DADOS BRUTOS'!AG$3:AG$500)))</f>
        <v/>
      </c>
      <c r="DH16" s="125">
        <f>IF(OR(DH$4="",$B16=""),0,SUMIF('DADOS BRUTOS'!$A$3:$A$500,$B16,'DADOS BRUTOS'!AH$3:AH$500)+IF($C16="",0,SUMIF('DADOS BRUTOS'!$A$3:$A$500,$C16,'DADOS BRUTOS'!AH$3:AH$500)))</f>
        <v/>
      </c>
      <c r="DI16" s="125">
        <f>IF(OR(DI$4="",$B16=""),0,SUMIF('DADOS BRUTOS'!$A$3:$A$500,$B16,'DADOS BRUTOS'!AI$3:AI$500)+IF($C16="",0,SUMIF('DADOS BRUTOS'!$A$3:$A$500,$C16,'DADOS BRUTOS'!AI$3:AI$500)))</f>
        <v/>
      </c>
      <c r="DJ16" s="125">
        <f>IF(OR(DJ$4="",$B16=""),0,SUMIF('DADOS BRUTOS'!$A$3:$A$500,$B16,'DADOS BRUTOS'!AJ$3:AJ$500)+IF($C16="",0,SUMIF('DADOS BRUTOS'!$A$3:$A$500,$C16,'DADOS BRUTOS'!AJ$3:AJ$500)))</f>
        <v/>
      </c>
      <c r="DK16" s="125">
        <f>IF(OR(DK$4="",$B16=""),0,SUMIF('DADOS BRUTOS'!$A$3:$A$500,$B16,'DADOS BRUTOS'!AK$3:AK$500)+IF($C16="",0,SUMIF('DADOS BRUTOS'!$A$3:$A$500,$C16,'DADOS BRUTOS'!AK$3:AK$500)))</f>
        <v/>
      </c>
      <c r="DL16" s="125">
        <f>IF(OR(DL$4="",$B16=""),0,SUMIF('DADOS BRUTOS'!$A$3:$A$500,$B16,'DADOS BRUTOS'!AL$3:AL$500)+IF($C16="",0,SUMIF('DADOS BRUTOS'!$A$3:$A$500,$C16,'DADOS BRUTOS'!AL$3:AL$500)))</f>
        <v/>
      </c>
      <c r="DM16" s="125">
        <f>IF(OR(DM$4="",$B16=""),0,SUMIF('DADOS BRUTOS'!$A$3:$A$500,$B16,'DADOS BRUTOS'!AM$3:AM$500)+IF($C16="",0,SUMIF('DADOS BRUTOS'!$A$3:$A$500,$C16,'DADOS BRUTOS'!AM$3:AM$500)))</f>
        <v/>
      </c>
      <c r="DN16" s="125">
        <f>IF(OR(DN$4="",$B16=""),0,SUMIF('DADOS BRUTOS'!$A$3:$A$500,$B16,'DADOS BRUTOS'!AN$3:AN$500)+IF($C16="",0,SUMIF('DADOS BRUTOS'!$A$3:$A$500,$C16,'DADOS BRUTOS'!AN$3:AN$500)))</f>
        <v/>
      </c>
      <c r="DO16" s="125">
        <f>IF(OR(DO$4="",$B16=""),0,SUMIF('DADOS BRUTOS'!$A$3:$A$500,$B16,'DADOS BRUTOS'!AO$3:AO$500)+IF($C16="",0,SUMIF('DADOS BRUTOS'!$A$3:$A$500,$C16,'DADOS BRUTOS'!AO$3:AO$500)))</f>
        <v/>
      </c>
      <c r="DP16" s="125">
        <f>IF(OR(DP$4="",$B16=""),0,SUMIF('DADOS BRUTOS'!$A$3:$A$500,$B16,'DADOS BRUTOS'!AP$3:AP$500)+IF($C16="",0,SUMIF('DADOS BRUTOS'!$A$3:$A$500,$C16,'DADOS BRUTOS'!AP$3:AP$500)))</f>
        <v/>
      </c>
      <c r="DQ16" s="125">
        <f>IF(OR(DQ$4="",$B16=""),0,SUMIF('DADOS BRUTOS'!$A$3:$A$500,$B16,'DADOS BRUTOS'!AQ$3:AQ$500)+IF($C16="",0,SUMIF('DADOS BRUTOS'!$A$3:$A$500,$C16,'DADOS BRUTOS'!AQ$3:AQ$500)))</f>
        <v/>
      </c>
      <c r="DR16" s="125">
        <f>IF(OR(DR$4="",$B16=""),0,SUMIF('DADOS BRUTOS'!$A$3:$A$500,$B16,'DADOS BRUTOS'!AR$3:AR$500)+IF($C16="",0,SUMIF('DADOS BRUTOS'!$A$3:$A$500,$C16,'DADOS BRUTOS'!AR$3:AR$500)))</f>
        <v/>
      </c>
      <c r="DS16" s="125">
        <f>IF(OR(DS$4="",$B16=""),0,SUMIF('DADOS BRUTOS'!$A$3:$A$500,$B16,'DADOS BRUTOS'!AS$3:AS$500)+IF($C16="",0,SUMIF('DADOS BRUTOS'!$A$3:$A$500,$C16,'DADOS BRUTOS'!AS$3:AS$500)))</f>
        <v/>
      </c>
      <c r="DT16" s="125">
        <f>IF(OR(DT$4="",$B16=""),0,SUMIF('DADOS BRUTOS'!$A$3:$A$500,$B16,'DADOS BRUTOS'!AT$3:AT$500)+IF($C16="",0,SUMIF('DADOS BRUTOS'!$A$3:$A$500,$C16,'DADOS BRUTOS'!AT$3:AT$500)))</f>
        <v/>
      </c>
      <c r="DU16" s="125">
        <f>IF(OR(DU$4="",$B16=""),0,SUMIF('DADOS BRUTOS'!$A$3:$A$500,$B16,'DADOS BRUTOS'!AU$3:AU$500)+IF($C16="",0,SUMIF('DADOS BRUTOS'!$A$3:$A$500,$C16,'DADOS BRUTOS'!AU$3:AU$500)))</f>
        <v/>
      </c>
      <c r="DV16" s="125">
        <f>IF(OR(DV$4="",$B16=""),0,SUMIF('DADOS BRUTOS'!$A$3:$A$500,$B16,'DADOS BRUTOS'!AV$3:AV$500)+IF($C16="",0,SUMIF('DADOS BRUTOS'!$A$3:$A$500,$C16,'DADOS BRUTOS'!AV$3:AV$500)))</f>
        <v/>
      </c>
      <c r="DW16" s="125">
        <f>IF(OR(DW$4="",$B16=""),0,SUMIF('DADOS BRUTOS'!$A$3:$A$500,$B16,'DADOS BRUTOS'!AW$3:AW$500)+IF($C16="",0,SUMIF('DADOS BRUTOS'!$A$3:$A$500,$C16,'DADOS BRUTOS'!AW$3:AW$500)))</f>
        <v/>
      </c>
      <c r="DX16" s="125">
        <f>IF(OR(DX$4="",$B16=""),0,SUMIF('DADOS BRUTOS'!$A$3:$A$500,$B16,'DADOS BRUTOS'!AX$3:AX$500)+IF($C16="",0,SUMIF('DADOS BRUTOS'!$A$3:$A$500,$C16,'DADOS BRUTOS'!AX$3:AX$500)))</f>
        <v/>
      </c>
      <c r="DY16" s="125">
        <f>IF(OR(DY$4="",$B16=""),0,SUMIF('DADOS BRUTOS'!$A$3:$A$500,$B16,'DADOS BRUTOS'!AY$3:AY$500)+IF($C16="",0,SUMIF('DADOS BRUTOS'!$A$3:$A$500,$C16,'DADOS BRUTOS'!AY$3:AY$500)))</f>
        <v/>
      </c>
      <c r="DZ16" s="125">
        <f>IF(OR(DZ$4="",$B16=""),0,SUMIF('DADOS BRUTOS'!$A$3:$A$500,$B16,'DADOS BRUTOS'!AZ$3:AZ$500)+IF($C16="",0,SUMIF('DADOS BRUTOS'!$A$3:$A$500,$C16,'DADOS BRUTOS'!AZ$3:AZ$500)))</f>
        <v/>
      </c>
      <c r="EA16" s="125">
        <f>IF(OR(EA$4="",$B16=""),0,SUMIF('DADOS BRUTOS'!$A$3:$A$500,$B16,'DADOS BRUTOS'!BA$3:BA$500)+IF($C16="",0,SUMIF('DADOS BRUTOS'!$A$3:$A$500,$C16,'DADOS BRUTOS'!BA$3:BA$500)))</f>
        <v/>
      </c>
      <c r="EB16" s="125">
        <f>IF(OR(EB$4="",$B16=""),0,SUMIF('DADOS BRUTOS'!$A$3:$A$500,$B16,'DADOS BRUTOS'!BB$3:BB$500)+IF($C16="",0,SUMIF('DADOS BRUTOS'!$A$3:$A$500,$C16,'DADOS BRUTOS'!BB$3:BB$500)))</f>
        <v/>
      </c>
      <c r="EC16" s="125">
        <f>IF(OR(EC$4="",$B16=""),0,SUMIF('DADOS BRUTOS'!$A$3:$A$500,$B16,'DADOS BRUTOS'!BC$3:BC$500)+IF($C16="",0,SUMIF('DADOS BRUTOS'!$A$3:$A$500,$C16,'DADOS BRUTOS'!BC$3:BC$500)))</f>
        <v/>
      </c>
      <c r="ED16" s="125">
        <f>IF(OR(ED$4="",$B16=""),0,SUMIF('DADOS BRUTOS'!$A$3:$A$500,$B16,'DADOS BRUTOS'!BD$3:BD$500)+IF($C16="",0,SUMIF('DADOS BRUTOS'!$A$3:$A$500,$C16,'DADOS BRUTOS'!BD$3:BD$500)))</f>
        <v/>
      </c>
      <c r="EE16" s="125">
        <f>IF(OR(EE$4="",$B16=""),0,SUMIF('DADOS BRUTOS'!$A$3:$A$500,$B16,'DADOS BRUTOS'!BE$3:BE$500)+IF($C16="",0,SUMIF('DADOS BRUTOS'!$A$3:$A$500,$C16,'DADOS BRUTOS'!BE$3:BE$500)))</f>
        <v/>
      </c>
      <c r="EF16" s="125">
        <f>IF(OR(EF$4="",$B16=""),0,SUMIF('DADOS BRUTOS'!$A$3:$A$500,$B16,'DADOS BRUTOS'!BF$3:BF$500)+IF($C16="",0,SUMIF('DADOS BRUTOS'!$A$3:$A$500,$C16,'DADOS BRUTOS'!BF$3:BF$500)))</f>
        <v/>
      </c>
      <c r="EG16" s="125">
        <f>IF(OR(EG$4="",$B16=""),0,SUMIF('DADOS BRUTOS'!$A$3:$A$500,$B16,'DADOS BRUTOS'!BG$3:BG$500)+IF($C16="",0,SUMIF('DADOS BRUTOS'!$A$3:$A$500,$C16,'DADOS BRUTOS'!BG$3:BG$500)))</f>
        <v/>
      </c>
      <c r="EH16" s="125">
        <f>IF(OR(EH$4="",$B16=""),0,SUMIF('DADOS BRUTOS'!$A$3:$A$500,$B16,'DADOS BRUTOS'!BH$3:BH$500)+IF($C16="",0,SUMIF('DADOS BRUTOS'!$A$3:$A$500,$C16,'DADOS BRUTOS'!BH$3:BH$500)))</f>
        <v/>
      </c>
      <c r="EI16" s="125">
        <f>IF(OR(EI$4="",$B16=""),0,SUMIF('DADOS BRUTOS'!$A$3:$A$500,$B16,'DADOS BRUTOS'!BI$3:BI$500)+IF($C16="",0,SUMIF('DADOS BRUTOS'!$A$3:$A$500,$C16,'DADOS BRUTOS'!BI$3:BI$500)))</f>
        <v/>
      </c>
      <c r="EJ16" s="125">
        <f>IF(OR(EJ$4="",$B16=""),0,SUMIF('DADOS BRUTOS'!$A$3:$A$500,$B16,'DADOS BRUTOS'!BJ$3:BJ$500)+IF($C16="",0,SUMIF('DADOS BRUTOS'!$A$3:$A$500,$C16,'DADOS BRUTOS'!BJ$3:BJ$500)))</f>
        <v/>
      </c>
      <c r="EK16" s="125">
        <f>IF(OR(EK$4="",$B16=""),0,SUMIF('DADOS BRUTOS'!$A$3:$A$500,$B16,'DADOS BRUTOS'!BK$3:BK$500)+IF($C16="",0,SUMIF('DADOS BRUTOS'!$A$3:$A$500,$C16,'DADOS BRUTOS'!BK$3:BK$500)))</f>
        <v/>
      </c>
      <c r="EL16" s="125">
        <f>IF(OR(EL$4="",$B16=""),0,SUMIF('DADOS BRUTOS'!$A$3:$A$500,$B16,'DADOS BRUTOS'!BL$3:BL$500)+IF($C16="",0,SUMIF('DADOS BRUTOS'!$A$3:$A$500,$C16,'DADOS BRUTOS'!BL$3:BL$500)))</f>
        <v/>
      </c>
      <c r="EM16" s="125">
        <f>IF(OR(EM$4="",$B16=""),0,SUMIF('DADOS BRUTOS'!$A$3:$A$500,$B16,'DADOS BRUTOS'!BM$3:BM$500)+IF($C16="",0,SUMIF('DADOS BRUTOS'!$A$3:$A$500,$C16,'DADOS BRUTOS'!BM$3:BM$500)))</f>
        <v/>
      </c>
      <c r="EN16" s="125">
        <f>IF(OR(EN$4="",$B16=""),0,SUMIF('DADOS BRUTOS'!$A$3:$A$500,$B16,'DADOS BRUTOS'!BN$3:BN$500)+IF($C16="",0,SUMIF('DADOS BRUTOS'!$A$3:$A$500,$C16,'DADOS BRUTOS'!BN$3:BN$500)))</f>
        <v/>
      </c>
      <c r="EO16" s="125">
        <f>IF(OR(EO$4="",$B16=""),0,SUMIF('DADOS BRUTOS'!$A$3:$A$500,$B16,'DADOS BRUTOS'!BO$3:BO$500)+IF($C16="",0,SUMIF('DADOS BRUTOS'!$A$3:$A$500,$C16,'DADOS BRUTOS'!BO$3:BO$500)))</f>
        <v/>
      </c>
      <c r="EP16" s="125">
        <f>IF(OR(EP$4="",$B16=""),0,SUMIF('DADOS BRUTOS'!$A$3:$A$500,$B16,'DADOS BRUTOS'!BP$3:BP$500)+IF($C16="",0,SUMIF('DADOS BRUTOS'!$A$3:$A$500,$C16,'DADOS BRUTOS'!BP$3:BP$500)))</f>
        <v/>
      </c>
      <c r="EQ16" s="125">
        <f>IF(OR(EQ$4="",$B16=""),0,SUMIF('DADOS BRUTOS'!$A$3:$A$500,$B16,'DADOS BRUTOS'!BQ$3:BQ$500)+IF($C16="",0,SUMIF('DADOS BRUTOS'!$A$3:$A$500,$C16,'DADOS BRUTOS'!BQ$3:BQ$500)))</f>
        <v/>
      </c>
      <c r="ER16" s="125">
        <f>IF(OR(ER$4="",$B16=""),0,SUMIF('DADOS BRUTOS'!$A$3:$A$500,$B16,'DADOS BRUTOS'!BR$3:BR$500)+IF($C16="",0,SUMIF('DADOS BRUTOS'!$A$3:$A$500,$C16,'DADOS BRUTOS'!BR$3:BR$500)))</f>
        <v/>
      </c>
      <c r="ES16" s="125">
        <f>IF(OR(ES$4="",$B16=""),0,SUMIF('DADOS BRUTOS'!$A$3:$A$500,$B16,'DADOS BRUTOS'!BS$3:BS$500)+IF($C16="",0,SUMIF('DADOS BRUTOS'!$A$3:$A$500,$C16,'DADOS BRUTOS'!BS$3:BS$500)))</f>
        <v/>
      </c>
      <c r="ET16" s="125">
        <f>IF(OR(ET$4="",$B16=""),0,SUMIF('DADOS BRUTOS'!$A$3:$A$500,$B16,'DADOS BRUTOS'!BT$3:BT$500)+IF($C16="",0,SUMIF('DADOS BRUTOS'!$A$3:$A$500,$C16,'DADOS BRUTOS'!BT$3:BT$500)))</f>
        <v/>
      </c>
      <c r="EU16" s="125">
        <f>IF(OR(EU$4="",$B16=""),0,SUMIF('DADOS BRUTOS'!$A$3:$A$500,$B16,'DADOS BRUTOS'!BU$3:BU$500)+IF($C16="",0,SUMIF('DADOS BRUTOS'!$A$3:$A$500,$C16,'DADOS BRUTOS'!BU$3:BU$500)))</f>
        <v/>
      </c>
      <c r="EV16" s="125">
        <f>IF(OR(EV$4="",$B16=""),0,SUMIF('DADOS BRUTOS'!$A$3:$A$500,$B16,'DADOS BRUTOS'!BV$3:BV$500)+IF($C16="",0,SUMIF('DADOS BRUTOS'!$A$3:$A$500,$C16,'DADOS BRUTOS'!BV$3:BV$500)))</f>
        <v/>
      </c>
      <c r="EW16" s="125">
        <f>IF(OR(EW$4="",$B16=""),0,SUMIF('DADOS BRUTOS'!$A$3:$A$500,$B16,'DADOS BRUTOS'!BW$3:BW$500)+IF($C16="",0,SUMIF('DADOS BRUTOS'!$A$3:$A$500,$C16,'DADOS BRUTOS'!BW$3:BW$500)))</f>
        <v/>
      </c>
      <c r="EX16" s="125">
        <f>IF(OR(EX$4="",$B16=""),0,SUMIF('DADOS BRUTOS'!$A$3:$A$500,$B16,'DADOS BRUTOS'!BX$3:BX$500)+IF($C16="",0,SUMIF('DADOS BRUTOS'!$A$3:$A$500,$C16,'DADOS BRUTOS'!BX$3:BX$500)))</f>
        <v/>
      </c>
      <c r="EY16" s="125">
        <f>IF(OR(EY$4="",$B16=""),0,SUMIF('DADOS BRUTOS'!$A$3:$A$500,$B16,'DADOS BRUTOS'!BY$3:BY$500)+IF($C16="",0,SUMIF('DADOS BRUTOS'!$A$3:$A$500,$C16,'DADOS BRUTOS'!BY$3:BY$500)))</f>
        <v/>
      </c>
      <c r="EZ16" s="125">
        <f>IF(OR(EZ$4="",$B16=""),0,SUMIF('DADOS BRUTOS'!$A$3:$A$500,$B16,'DADOS BRUTOS'!BZ$3:BZ$500)+IF($C16="",0,SUMIF('DADOS BRUTOS'!$A$3:$A$500,$C16,'DADOS BRUTOS'!BZ$3:BZ$500)))</f>
        <v/>
      </c>
      <c r="FA16" s="125">
        <f>IF(OR(FA$4="",$B16=""),0,SUMIF('DADOS BRUTOS'!$A$3:$A$500,$B16,'DADOS BRUTOS'!CA$3:CA$500)+IF($C16="",0,SUMIF('DADOS BRUTOS'!$A$3:$A$500,$C16,'DADOS BRUTOS'!CA$3:CA$500)))</f>
        <v/>
      </c>
      <c r="FB16" s="125">
        <f>IF(OR(FB$4="",$B16=""),0,SUMIF('DADOS BRUTOS'!$A$3:$A$500,$B16,'DADOS BRUTOS'!CB$3:CB$500)+IF($C16="",0,SUMIF('DADOS BRUTOS'!$A$3:$A$500,$C16,'DADOS BRUTOS'!CB$3:CB$500)))</f>
        <v/>
      </c>
      <c r="FC16" s="125">
        <f>IF(OR(FC$4="",$B16=""),0,SUMIF('DADOS BRUTOS'!$A$3:$A$500,$B16,'DADOS BRUTOS'!CC$3:CC$500)+IF($C16="",0,SUMIF('DADOS BRUTOS'!$A$3:$A$500,$C16,'DADOS BRUTOS'!CC$3:CC$500)))</f>
        <v/>
      </c>
      <c r="FD16" s="125">
        <f>IF(OR(FD$4="",$B16=""),0,SUMIF('DADOS BRUTOS'!$A$3:$A$500,$B16,'DADOS BRUTOS'!CD$3:CD$500)+IF($C16="",0,SUMIF('DADOS BRUTOS'!$A$3:$A$500,$C16,'DADOS BRUTOS'!CD$3:CD$500)))</f>
        <v/>
      </c>
      <c r="FE16" s="125">
        <f>IF(OR(FE$4="",$B16=""),0,SUMIF('DADOS BRUTOS'!$A$3:$A$500,$B16,'DADOS BRUTOS'!CE$3:CE$500)+IF($C16="",0,SUMIF('DADOS BRUTOS'!$A$3:$A$500,$C16,'DADOS BRUTOS'!CE$3:CE$500)))</f>
        <v/>
      </c>
      <c r="FF16" s="125">
        <f>IF(OR(FF$4="",$B16=""),0,SUMIF('DADOS BRUTOS'!$A$3:$A$500,$B16,'DADOS BRUTOS'!CF$3:CF$500)+IF($C16="",0,SUMIF('DADOS BRUTOS'!$A$3:$A$500,$C16,'DADOS BRUTOS'!CF$3:CF$500)))</f>
        <v/>
      </c>
      <c r="FG16" s="125">
        <f>IF(OR(FG$4="",$B16=""),0,SUMIF('DADOS BRUTOS'!$A$3:$A$500,$B16,'DADOS BRUTOS'!CG$3:CG$500)+IF($C16="",0,SUMIF('DADOS BRUTOS'!$A$3:$A$500,$C16,'DADOS BRUTOS'!CG$3:CG$500)))</f>
        <v/>
      </c>
      <c r="FH16" s="125">
        <f>IF(OR(FH$4="",$B16=""),0,SUMIF('DADOS BRUTOS'!$A$3:$A$500,$B16,'DADOS BRUTOS'!CH$3:CH$500)+IF($C16="",0,SUMIF('DADOS BRUTOS'!$A$3:$A$500,$C16,'DADOS BRUTOS'!CH$3:CH$500)))</f>
        <v/>
      </c>
      <c r="FI16" s="125">
        <f>IF(OR(FI$4="",$B16=""),0,SUMIF('DADOS BRUTOS'!$A$3:$A$500,$B16,'DADOS BRUTOS'!CI$3:CI$500)+IF($C16="",0,SUMIF('DADOS BRUTOS'!$A$3:$A$500,$C16,'DADOS BRUTOS'!CI$3:CI$500)))</f>
        <v/>
      </c>
      <c r="FJ16" s="125">
        <f>IF(OR(FJ$4="",$B16=""),0,SUMIF('DADOS BRUTOS'!$A$3:$A$500,$B16,'DADOS BRUTOS'!CJ$3:CJ$500)+IF($C16="",0,SUMIF('DADOS BRUTOS'!$A$3:$A$500,$C16,'DADOS BRUTOS'!CJ$3:CJ$500)))</f>
        <v/>
      </c>
      <c r="FK16" s="125">
        <f>IF(OR(FK$4="",$B16=""),0,SUMIF('DADOS BRUTOS'!$A$3:$A$500,$B16,'DADOS BRUTOS'!CK$3:CK$500)+IF($C16="",0,SUMIF('DADOS BRUTOS'!$A$3:$A$500,$C16,'DADOS BRUTOS'!CK$3:CK$500)))</f>
        <v/>
      </c>
      <c r="FL16" s="125">
        <f>IF(OR(FL$4="",$B16=""),0,SUMIF('DADOS BRUTOS'!$A$3:$A$500,$B16,'DADOS BRUTOS'!CL$3:CL$500)+IF($C16="",0,SUMIF('DADOS BRUTOS'!$A$3:$A$500,$C16,'DADOS BRUTOS'!CL$3:CL$500)))</f>
        <v/>
      </c>
      <c r="FM16" s="125">
        <f>IF(OR(FM$4="",$B16=""),0,SUMIF('DADOS BRUTOS'!$A$3:$A$500,$B16,'DADOS BRUTOS'!CM$3:CM$500)+IF($C16="",0,SUMIF('DADOS BRUTOS'!$A$3:$A$500,$C16,'DADOS BRUTOS'!CM$3:CM$500)))</f>
        <v/>
      </c>
      <c r="FN16" s="125">
        <f>IF(OR(FN$4="",$B16=""),0,SUMIF('DADOS BRUTOS'!$A$3:$A$500,$B16,'DADOS BRUTOS'!CN$3:CN$500)+IF($C16="",0,SUMIF('DADOS BRUTOS'!$A$3:$A$500,$C16,'DADOS BRUTOS'!CN$3:CN$500)))</f>
        <v/>
      </c>
      <c r="FO16" s="125">
        <f>IF(OR(FO$4="",$B16=""),0,SUMIF('DADOS BRUTOS'!$A$3:$A$500,$B16,'DADOS BRUTOS'!CO$3:CO$500)+IF($C16="",0,SUMIF('DADOS BRUTOS'!$A$3:$A$500,$C16,'DADOS BRUTOS'!CO$3:CO$500)))</f>
        <v/>
      </c>
      <c r="FP16" s="125">
        <f>IF(OR(FP$4="",$B16=""),0,SUMIF('DADOS BRUTOS'!$A$3:$A$500,$B16,'DADOS BRUTOS'!CP$3:CP$500)+IF($C16="",0,SUMIF('DADOS BRUTOS'!$A$3:$A$500,$C16,'DADOS BRUTOS'!CP$3:CP$500)))</f>
        <v/>
      </c>
      <c r="FQ16" s="125">
        <f>IF(OR(FQ$4="",$B16=""),0,SUMIF('DADOS BRUTOS'!$A$3:$A$500,$B16,'DADOS BRUTOS'!CQ$3:CQ$500)+IF($C16="",0,SUMIF('DADOS BRUTOS'!$A$3:$A$500,$C16,'DADOS BRUTOS'!CQ$3:CQ$500)))</f>
        <v/>
      </c>
      <c r="FR16" s="125">
        <f>IF(OR(FR$4="",$B16=""),0,SUMIF('DADOS BRUTOS'!$A$3:$A$500,$B16,'DADOS BRUTOS'!CR$3:CR$500)+IF($C16="",0,SUMIF('DADOS BRUTOS'!$A$3:$A$500,$C16,'DADOS BRUTOS'!CR$3:CR$500)))</f>
        <v/>
      </c>
      <c r="FS16" s="125">
        <f>IF(OR(FS$4="",$B16=""),0,SUMIF('DADOS BRUTOS'!$A$3:$A$500,$B16,'DADOS BRUTOS'!CS$3:CS$500)+IF($C16="",0,SUMIF('DADOS BRUTOS'!$A$3:$A$500,$C16,'DADOS BRUTOS'!CS$3:CS$500)))</f>
        <v/>
      </c>
      <c r="FT16" s="125">
        <f>IF(OR(FT$4="",$B16=""),0,SUMIF('DADOS BRUTOS'!$A$3:$A$500,$B16,'DADOS BRUTOS'!CT$3:CT$500)+IF($C16="",0,SUMIF('DADOS BRUTOS'!$A$3:$A$500,$C16,'DADOS BRUTOS'!CT$3:CT$500)))</f>
        <v/>
      </c>
      <c r="FU16" s="125">
        <f>IF(OR(FU$4="",$B16=""),0,SUMIF('DADOS BRUTOS'!$A$3:$A$500,$B16,'DADOS BRUTOS'!CU$3:CU$500)+IF($C16="",0,SUMIF('DADOS BRUTOS'!$A$3:$A$500,$C16,'DADOS BRUTOS'!CU$3:CU$500)))</f>
        <v/>
      </c>
      <c r="FV16" s="125">
        <f>IF(OR(FV$4="",$B16=""),0,SUMIF('DADOS BRUTOS'!$A$3:$A$500,$B16,'DADOS BRUTOS'!CV$3:CV$500)+IF($C16="",0,SUMIF('DADOS BRUTOS'!$A$3:$A$500,$C16,'DADOS BRUTOS'!CV$3:CV$500)))</f>
        <v/>
      </c>
      <c r="FW16" s="125">
        <f>IF(OR(FW$4="",$B16=""),0,SUMIF('DADOS BRUTOS'!$A$3:$A$500,$B16,'DADOS BRUTOS'!CW$3:CW$500)+IF($C16="",0,SUMIF('DADOS BRUTOS'!$A$3:$A$500,$C16,'DADOS BRUTOS'!CW$3:CW$500)))</f>
        <v/>
      </c>
      <c r="FX16" s="125">
        <f>IF(OR(FX$4="",$B16=""),0,SUMIF('DADOS BRUTOS'!$A$3:$A$500,$B16,'DADOS BRUTOS'!CX$3:CX$500)+IF($C16="",0,SUMIF('DADOS BRUTOS'!$A$3:$A$500,$C16,'DADOS BRUTOS'!CX$3:CX$500)))</f>
        <v/>
      </c>
      <c r="FY16" s="125">
        <f>IF(OR(FY$4="",$B16=""),0,SUMIF('DADOS BRUTOS'!$A$3:$A$500,$B16,'DADOS BRUTOS'!CY$3:CY$500)+IF($C16="",0,SUMIF('DADOS BRUTOS'!$A$3:$A$500,$C16,'DADOS BRUTOS'!CY$3:CY$500)))</f>
        <v/>
      </c>
      <c r="FZ16" s="125">
        <f>IF(OR(FZ$4="",$B16=""),0,SUMIF('DADOS BRUTOS'!$A$3:$A$500,$B16,'DADOS BRUTOS'!CZ$3:CZ$500)+IF($C16="",0,SUMIF('DADOS BRUTOS'!$A$3:$A$500,$C16,'DADOS BRUTOS'!CZ$3:CZ$500)))</f>
        <v/>
      </c>
      <c r="GA16" s="125">
        <f>IF(OR(GA$4="",$B16=""),0,SUMIF('DADOS BRUTOS'!$A$3:$A$500,$B16,'DADOS BRUTOS'!DA$3:DA$500)+IF($C16="",0,SUMIF('DADOS BRUTOS'!$A$3:$A$500,$C16,'DADOS BRUTOS'!DA$3:DA$500)))</f>
        <v/>
      </c>
      <c r="GB16" s="125">
        <f>IF(OR(GB$4="",$B16=""),0,SUMIF('DADOS BRUTOS'!$A$3:$A$500,$B16,'DADOS BRUTOS'!DB$3:DB$500)+IF($C16="",0,SUMIF('DADOS BRUTOS'!$A$3:$A$500,$C16,'DADOS BRUTOS'!DB$3:DB$500)))</f>
        <v/>
      </c>
      <c r="GC16" s="125">
        <f>IF(OR(GC$4="",$B16=""),0,SUMIF('DADOS BRUTOS'!$A$3:$A$500,$B16,'DADOS BRUTOS'!DC$3:DC$500)+IF($C16="",0,SUMIF('DADOS BRUTOS'!$A$3:$A$500,$C16,'DADOS BRUTOS'!DC$3:DC$500)))</f>
        <v/>
      </c>
      <c r="GD16" s="125">
        <f>IF(OR(GD$4="",$B16=""),0,SUMIF('DADOS BRUTOS'!$A$3:$A$500,$B16,'DADOS BRUTOS'!DD$3:DD$500)+IF($C16="",0,SUMIF('DADOS BRUTOS'!$A$3:$A$500,$C16,'DADOS BRUTOS'!DD$3:DD$500)))</f>
        <v/>
      </c>
      <c r="GE16" s="125">
        <f>IF(OR(GE$4="",$B16=""),0,SUMIF('DADOS BRUTOS'!$A$3:$A$500,$B16,'DADOS BRUTOS'!DE$3:DE$500)+IF($C16="",0,SUMIF('DADOS BRUTOS'!$A$3:$A$500,$C16,'DADOS BRUTOS'!DE$3:DE$500)))</f>
        <v/>
      </c>
      <c r="GF16" s="125">
        <f>IF(OR(GF$4="",$B16=""),0,SUMIF('DADOS BRUTOS'!$A$3:$A$500,$B16,'DADOS BRUTOS'!DF$3:DF$500)+IF($C16="",0,SUMIF('DADOS BRUTOS'!$A$3:$A$500,$C16,'DADOS BRUTOS'!DF$3:DF$500)))</f>
        <v/>
      </c>
      <c r="GG16" s="125">
        <f>IF(OR(GG$4="",$B16=""),0,SUMIF('DADOS BRUTOS'!$A$3:$A$500,$B16,'DADOS BRUTOS'!DG$3:DG$500)+IF($C16="",0,SUMIF('DADOS BRUTOS'!$A$3:$A$500,$C16,'DADOS BRUTOS'!DG$3:DG$500)))</f>
        <v/>
      </c>
      <c r="GH16" s="125">
        <f>IF(OR(GH$4="",$B16=""),0,SUMIF('DADOS BRUTOS'!$A$3:$A$500,$B16,'DADOS BRUTOS'!DH$3:DH$500)+IF($C16="",0,SUMIF('DADOS BRUTOS'!$A$3:$A$500,$C16,'DADOS BRUTOS'!DH$3:DH$500)))</f>
        <v/>
      </c>
      <c r="GI16" s="125">
        <f>IF(OR(GI$4="",$B16=""),0,SUMIF('DADOS BRUTOS'!$A$3:$A$500,$B16,'DADOS BRUTOS'!DI$3:DI$500)+IF($C16="",0,SUMIF('DADOS BRUTOS'!$A$3:$A$500,$C16,'DADOS BRUTOS'!DI$3:DI$500)))</f>
        <v/>
      </c>
      <c r="GJ16" s="125">
        <f>IF(OR(GJ$4="",$B16=""),0,SUMIF('DADOS BRUTOS'!$A$3:$A$500,$B16,'DADOS BRUTOS'!DJ$3:DJ$500)+IF($C16="",0,SUMIF('DADOS BRUTOS'!$A$3:$A$500,$C16,'DADOS BRUTOS'!DJ$3:DJ$500)))</f>
        <v/>
      </c>
      <c r="GK16" s="125">
        <f>IF(OR(GK$4="",$B16=""),0,SUMIF('DADOS BRUTOS'!$A$3:$A$500,$B16,'DADOS BRUTOS'!DK$3:DK$500)+IF($C16="",0,SUMIF('DADOS BRUTOS'!$A$3:$A$500,$C16,'DADOS BRUTOS'!DK$3:DK$500)))</f>
        <v/>
      </c>
      <c r="GL16" s="125">
        <f>IF(OR(GL$4="",$B16=""),0,SUMIF('DADOS BRUTOS'!$A$3:$A$500,$B16,'DADOS BRUTOS'!DL$3:DL$500)+IF($C16="",0,SUMIF('DADOS BRUTOS'!$A$3:$A$500,$C16,'DADOS BRUTOS'!DL$3:DL$500)))</f>
        <v/>
      </c>
      <c r="GM16" s="125">
        <f>IF(OR(GM$4="",$B16=""),0,SUMIF('DADOS BRUTOS'!$A$3:$A$500,$B16,'DADOS BRUTOS'!DM$3:DM$500)+IF($C16="",0,SUMIF('DADOS BRUTOS'!$A$3:$A$500,$C16,'DADOS BRUTOS'!DM$3:DM$500)))</f>
        <v/>
      </c>
      <c r="GN16" s="125">
        <f>IF(OR(GN$4="",$B16=""),0,SUMIF('DADOS BRUTOS'!$A$3:$A$500,$B16,'DADOS BRUTOS'!DN$3:DN$500)+IF($C16="",0,SUMIF('DADOS BRUTOS'!$A$3:$A$500,$C16,'DADOS BRUTOS'!DN$3:DN$500)))</f>
        <v/>
      </c>
      <c r="GO16" s="125">
        <f>IF(OR(GO$4="",$B16=""),0,SUMIF('DADOS BRUTOS'!$A$3:$A$500,$B16,'DADOS BRUTOS'!DO$3:DO$500)+IF($C16="",0,SUMIF('DADOS BRUTOS'!$A$3:$A$500,$C16,'DADOS BRUTOS'!DO$3:DO$500)))</f>
        <v/>
      </c>
      <c r="GP16" s="125">
        <f>IF(OR(GP$4="",$B16=""),0,SUMIF('DADOS BRUTOS'!$A$3:$A$500,$B16,'DADOS BRUTOS'!DP$3:DP$500)+IF($C16="",0,SUMIF('DADOS BRUTOS'!$A$3:$A$500,$C16,'DADOS BRUTOS'!DP$3:DP$500)))</f>
        <v/>
      </c>
      <c r="GQ16" s="125">
        <f>IF(OR(GQ$4="",$B16=""),0,SUMIF('DADOS BRUTOS'!$A$3:$A$500,$B16,'DADOS BRUTOS'!DQ$3:DQ$500)+IF($C16="",0,SUMIF('DADOS BRUTOS'!$A$3:$A$500,$C16,'DADOS BRUTOS'!DQ$3:DQ$500)))</f>
        <v/>
      </c>
      <c r="GR16" s="125">
        <f>IF(OR(GR$4="",$B16=""),0,SUMIF('DADOS BRUTOS'!$A$3:$A$500,$B16,'DADOS BRUTOS'!DR$3:DR$500)+IF($C16="",0,SUMIF('DADOS BRUTOS'!$A$3:$A$500,$C16,'DADOS BRUTOS'!DR$3:DR$500)))</f>
        <v/>
      </c>
      <c r="GS16" s="125">
        <f>IF(OR(GS$4="",$B16=""),0,SUMIF('DADOS BRUTOS'!$A$3:$A$500,$B16,'DADOS BRUTOS'!DS$3:DS$500)+IF($C16="",0,SUMIF('DADOS BRUTOS'!$A$3:$A$500,$C16,'DADOS BRUTOS'!DS$3:DS$500)))</f>
        <v/>
      </c>
      <c r="GT16" s="125">
        <f>IF(OR(GT$4="",$B16=""),0,SUMIF('DADOS BRUTOS'!$A$3:$A$500,$B16,'DADOS BRUTOS'!DT$3:DT$500)+IF($C16="",0,SUMIF('DADOS BRUTOS'!$A$3:$A$500,$C16,'DADOS BRUTOS'!DT$3:DT$500)))</f>
        <v/>
      </c>
      <c r="GU16" s="125">
        <f>IF(OR(GU$4="",$B16=""),0,SUMIF('DADOS BRUTOS'!$A$3:$A$500,$B16,'DADOS BRUTOS'!DU$3:DU$500)+IF($C16="",0,SUMIF('DADOS BRUTOS'!$A$3:$A$500,$C16,'DADOS BRUTOS'!DU$3:DU$500)))</f>
        <v/>
      </c>
      <c r="GV16" s="125">
        <f>IF(OR(GV$4="",$B16=""),0,SUMIF('DADOS BRUTOS'!$A$3:$A$500,$B16,'DADOS BRUTOS'!DV$3:DV$500)+IF($C16="",0,SUMIF('DADOS BRUTOS'!$A$3:$A$500,$C16,'DADOS BRUTOS'!DV$3:DV$500)))</f>
        <v/>
      </c>
      <c r="GW16" s="125">
        <f>IF(OR(GW$4="",$B16=""),0,SUMIF('DADOS BRUTOS'!$A$3:$A$500,$B16,'DADOS BRUTOS'!DW$3:DW$500)+IF($C16="",0,SUMIF('DADOS BRUTOS'!$A$3:$A$500,$C16,'DADOS BRUTOS'!DW$3:DW$500)))</f>
        <v/>
      </c>
      <c r="GX16" s="125">
        <f>IF(OR(GX$4="",$B16=""),0,SUMIF('DADOS BRUTOS'!$A$3:$A$500,$B16,'DADOS BRUTOS'!DX$3:DX$500)+IF($C16="",0,SUMIF('DADOS BRUTOS'!$A$3:$A$500,$C16,'DADOS BRUTOS'!DX$3:DX$500)))</f>
        <v/>
      </c>
      <c r="GY16" s="125">
        <f>IF(OR(GY$4="",$B16=""),0,SUMIF('DADOS BRUTOS'!$A$3:$A$500,$B16,'DADOS BRUTOS'!DY$3:DY$500)+IF($C16="",0,SUMIF('DADOS BRUTOS'!$A$3:$A$500,$C16,'DADOS BRUTOS'!DY$3:DY$500)))</f>
        <v/>
      </c>
      <c r="GZ16" s="125">
        <f>IF(OR(GZ$4="",$B16=""),0,SUMIF('DADOS BRUTOS'!$A$3:$A$500,$B16,'DADOS BRUTOS'!DZ$3:DZ$500)+IF($C16="",0,SUMIF('DADOS BRUTOS'!$A$3:$A$500,$C16,'DADOS BRUTOS'!DZ$3:DZ$500)))</f>
        <v/>
      </c>
      <c r="HA16" s="125">
        <f>IF(OR(HA$4="",$B16=""),0,SUMIF('DADOS BRUTOS'!$A$3:$A$500,$B16,'DADOS BRUTOS'!EA$3:EA$500)+IF($C16="",0,SUMIF('DADOS BRUTOS'!$A$3:$A$500,$C16,'DADOS BRUTOS'!EA$3:EA$500)))</f>
        <v/>
      </c>
      <c r="HB16" s="125">
        <f>IF(OR(HB$4="",$B16=""),0,SUMIF('DADOS BRUTOS'!$A$3:$A$500,$B16,'DADOS BRUTOS'!EB$3:EB$500)+IF($C16="",0,SUMIF('DADOS BRUTOS'!$A$3:$A$500,$C16,'DADOS BRUTOS'!EB$3:EB$500)))</f>
        <v/>
      </c>
      <c r="HC16" s="125">
        <f>IF(OR(HC$4="",$B16=""),0,SUMIF('DADOS BRUTOS'!$A$3:$A$500,$B16,'DADOS BRUTOS'!EC$3:EC$500)+IF($C16="",0,SUMIF('DADOS BRUTOS'!$A$3:$A$500,$C16,'DADOS BRUTOS'!EC$3:EC$500)))</f>
        <v/>
      </c>
      <c r="HD16" s="125">
        <f>IF(OR(HD$4="",$B16=""),0,SUMIF('DADOS BRUTOS'!$A$3:$A$500,$B16,'DADOS BRUTOS'!ED$3:ED$500)+IF($C16="",0,SUMIF('DADOS BRUTOS'!$A$3:$A$500,$C16,'DADOS BRUTOS'!ED$3:ED$500)))</f>
        <v/>
      </c>
      <c r="HE16" s="125">
        <f>IF(OR(HE$4="",$B16=""),0,SUMIF('DADOS BRUTOS'!$A$3:$A$500,$B16,'DADOS BRUTOS'!EE$3:EE$500)+IF($C16="",0,SUMIF('DADOS BRUTOS'!$A$3:$A$500,$C16,'DADOS BRUTOS'!EE$3:EE$500)))</f>
        <v/>
      </c>
      <c r="HF16" s="125">
        <f>IF(OR(HF$4="",$B16=""),0,SUMIF('DADOS BRUTOS'!$A$3:$A$500,$B16,'DADOS BRUTOS'!EF$3:EF$500)+IF($C16="",0,SUMIF('DADOS BRUTOS'!$A$3:$A$500,$C16,'DADOS BRUTOS'!EF$3:EF$500)))</f>
        <v/>
      </c>
      <c r="HG16" s="125">
        <f>IF(OR(HG$4="",$B16=""),0,SUMIF('DADOS BRUTOS'!$A$3:$A$500,$B16,'DADOS BRUTOS'!EG$3:EG$500)+IF($C16="",0,SUMIF('DADOS BRUTOS'!$A$3:$A$500,$C16,'DADOS BRUTOS'!EG$3:EG$500)))</f>
        <v/>
      </c>
      <c r="HH16" s="125">
        <f>IF(OR(HH$4="",$B16=""),0,SUMIF('DADOS BRUTOS'!$A$3:$A$500,$B16,'DADOS BRUTOS'!EH$3:EH$500)+IF($C16="",0,SUMIF('DADOS BRUTOS'!$A$3:$A$500,$C16,'DADOS BRUTOS'!EH$3:EH$500)))</f>
        <v/>
      </c>
      <c r="HI16" s="125">
        <f>IF(OR(HI$4="",$B16=""),0,SUMIF('DADOS BRUTOS'!$A$3:$A$500,$B16,'DADOS BRUTOS'!EI$3:EI$500)+IF($C16="",0,SUMIF('DADOS BRUTOS'!$A$3:$A$500,$C16,'DADOS BRUTOS'!EI$3:EI$500)))</f>
        <v/>
      </c>
      <c r="HJ16" s="125">
        <f>IF(OR(HJ$4="",$B16=""),0,SUMIF('DADOS BRUTOS'!$A$3:$A$500,$B16,'DADOS BRUTOS'!EJ$3:EJ$500)+IF($C16="",0,SUMIF('DADOS BRUTOS'!$A$3:$A$500,$C16,'DADOS BRUTOS'!EJ$3:EJ$500)))</f>
        <v/>
      </c>
      <c r="HK16" s="125">
        <f>IF(OR(HK$4="",$B16=""),0,SUMIF('DADOS BRUTOS'!$A$3:$A$500,$B16,'DADOS BRUTOS'!EK$3:EK$500)+IF($C16="",0,SUMIF('DADOS BRUTOS'!$A$3:$A$500,$C16,'DADOS BRUTOS'!EK$3:EK$500)))</f>
        <v/>
      </c>
      <c r="HL16" s="125">
        <f>IF(OR(HL$4="",$B16=""),0,SUMIF('DADOS BRUTOS'!$A$3:$A$500,$B16,'DADOS BRUTOS'!EL$3:EL$500)+IF($C16="",0,SUMIF('DADOS BRUTOS'!$A$3:$A$500,$C16,'DADOS BRUTOS'!EL$3:EL$500)))</f>
        <v/>
      </c>
      <c r="HM16" s="125">
        <f>IF(OR(HM$4="",$B16=""),0,SUMIF('DADOS BRUTOS'!$A$3:$A$500,$B16,'DADOS BRUTOS'!EM$3:EM$500)+IF($C16="",0,SUMIF('DADOS BRUTOS'!$A$3:$A$500,$C16,'DADOS BRUTOS'!EM$3:EM$500)))</f>
        <v/>
      </c>
      <c r="HN16" s="125">
        <f>IF(OR(HN$4="",$B16=""),0,SUMIF('DADOS BRUTOS'!$A$3:$A$500,$B16,'DADOS BRUTOS'!EN$3:EN$500)+IF($C16="",0,SUMIF('DADOS BRUTOS'!$A$3:$A$500,$C16,'DADOS BRUTOS'!EN$3:EN$500)))</f>
        <v/>
      </c>
      <c r="HO16" s="125">
        <f>IF(OR(HO$4="",$B16=""),0,SUMIF('DADOS BRUTOS'!$A$3:$A$500,$B16,'DADOS BRUTOS'!EO$3:EO$500)+IF($C16="",0,SUMIF('DADOS BRUTOS'!$A$3:$A$500,$C16,'DADOS BRUTOS'!EO$3:EO$500)))</f>
        <v/>
      </c>
      <c r="HP16" s="125">
        <f>IF(OR(HP$4="",$B16=""),0,SUMIF('DADOS BRUTOS'!$A$3:$A$500,$B16,'DADOS BRUTOS'!EP$3:EP$500)+IF($C16="",0,SUMIF('DADOS BRUTOS'!$A$3:$A$500,$C16,'DADOS BRUTOS'!EP$3:EP$500)))</f>
        <v/>
      </c>
      <c r="HQ16" s="125">
        <f>IF(OR(HQ$4="",$B16=""),0,SUMIF('DADOS BRUTOS'!$A$3:$A$500,$B16,'DADOS BRUTOS'!EQ$3:EQ$500)+IF($C16="",0,SUMIF('DADOS BRUTOS'!$A$3:$A$500,$C16,'DADOS BRUTOS'!EQ$3:EQ$500)))</f>
        <v/>
      </c>
      <c r="HR16" s="125">
        <f>IF(OR(HR$4="",$B16=""),0,SUMIF('DADOS BRUTOS'!$A$3:$A$500,$B16,'DADOS BRUTOS'!ER$3:ER$500)+IF($C16="",0,SUMIF('DADOS BRUTOS'!$A$3:$A$500,$C16,'DADOS BRUTOS'!ER$3:ER$500)))</f>
        <v/>
      </c>
      <c r="HS16" s="125">
        <f>IF(OR(HS$4="",$B16=""),0,SUMIF('DADOS BRUTOS'!$A$3:$A$500,$B16,'DADOS BRUTOS'!ES$3:ES$500)+IF($C16="",0,SUMIF('DADOS BRUTOS'!$A$3:$A$500,$C16,'DADOS BRUTOS'!ES$3:ES$500)))</f>
        <v/>
      </c>
      <c r="HT16" s="125">
        <f>IF(OR(HT$4="",$B16=""),0,SUMIF('DADOS BRUTOS'!$A$3:$A$500,$B16,'DADOS BRUTOS'!ET$3:ET$500)+IF($C16="",0,SUMIF('DADOS BRUTOS'!$A$3:$A$500,$C16,'DADOS BRUTOS'!ET$3:ET$500)))</f>
        <v/>
      </c>
      <c r="HU16" s="125">
        <f>IF(OR(HU$4="",$B16=""),0,SUMIF('DADOS BRUTOS'!$A$3:$A$500,$B16,'DADOS BRUTOS'!EU$3:EU$500)+IF($C16="",0,SUMIF('DADOS BRUTOS'!$A$3:$A$500,$C16,'DADOS BRUTOS'!EU$3:EU$500)))</f>
        <v/>
      </c>
      <c r="HV16" s="125">
        <f>IF(OR(HV$4="",$B16=""),0,SUMIF('DADOS BRUTOS'!$A$3:$A$500,$B16,'DADOS BRUTOS'!EV$3:EV$500)+IF($C16="",0,SUMIF('DADOS BRUTOS'!$A$3:$A$500,$C16,'DADOS BRUTOS'!EV$3:EV$500)))</f>
        <v/>
      </c>
      <c r="HW16" s="125">
        <f>IF(OR(HW$4="",$B16=""),0,SUMIF('DADOS BRUTOS'!$A$3:$A$500,$B16,'DADOS BRUTOS'!EW$3:EW$500)+IF($C16="",0,SUMIF('DADOS BRUTOS'!$A$3:$A$500,$C16,'DADOS BRUTOS'!EW$3:EW$500)))</f>
        <v/>
      </c>
      <c r="HX16" s="125">
        <f>IF(OR(HX$4="",$B16=""),0,SUMIF('DADOS BRUTOS'!$A$3:$A$500,$B16,'DADOS BRUTOS'!EX$3:EX$500)+IF($C16="",0,SUMIF('DADOS BRUTOS'!$A$3:$A$500,$C16,'DADOS BRUTOS'!EX$3:EX$500)))</f>
        <v/>
      </c>
      <c r="HY16" s="125">
        <f>IF(OR(HY$4="",$B16=""),0,SUMIF('DADOS BRUTOS'!$A$3:$A$500,$B16,'DADOS BRUTOS'!EY$3:EY$500)+IF($C16="",0,SUMIF('DADOS BRUTOS'!$A$3:$A$500,$C16,'DADOS BRUTOS'!EY$3:EY$500)))</f>
        <v/>
      </c>
      <c r="HZ16" s="125">
        <f>IF(OR(HZ$4="",$B16=""),0,SUMIF('DADOS BRUTOS'!$A$3:$A$500,$B16,'DADOS BRUTOS'!EZ$3:EZ$500)+IF($C16="",0,SUMIF('DADOS BRUTOS'!$A$3:$A$500,$C16,'DADOS BRUTOS'!EZ$3:EZ$500)))</f>
        <v/>
      </c>
      <c r="IA16" s="125">
        <f>IF(OR(IA$4="",$B16=""),0,SUMIF('DADOS BRUTOS'!$A$3:$A$500,$B16,'DADOS BRUTOS'!FA$3:FA$500)+IF($C16="",0,SUMIF('DADOS BRUTOS'!$A$3:$A$500,$C16,'DADOS BRUTOS'!FA$3:FA$500)))</f>
        <v/>
      </c>
      <c r="IB16" s="125">
        <f>IF(OR(IB$4="",$B16=""),0,SUMIF('DADOS BRUTOS'!$A$3:$A$500,$B16,'DADOS BRUTOS'!FB$3:FB$500)+IF($C16="",0,SUMIF('DADOS BRUTOS'!$A$3:$A$500,$C16,'DADOS BRUTOS'!FB$3:FB$500)))</f>
        <v/>
      </c>
      <c r="IC16" s="125">
        <f>IF(OR(IC$4="",$B16=""),0,SUMIF('DADOS BRUTOS'!$A$3:$A$500,$B16,'DADOS BRUTOS'!FC$3:FC$500)+IF($C16="",0,SUMIF('DADOS BRUTOS'!$A$3:$A$500,$C16,'DADOS BRUTOS'!FC$3:FC$500)))</f>
        <v/>
      </c>
      <c r="ID16" s="125">
        <f>IF(OR(ID$4="",$B16=""),0,SUMIF('DADOS BRUTOS'!$A$3:$A$500,$B16,'DADOS BRUTOS'!FD$3:FD$500)+IF($C16="",0,SUMIF('DADOS BRUTOS'!$A$3:$A$500,$C16,'DADOS BRUTOS'!FD$3:FD$500)))</f>
        <v/>
      </c>
      <c r="IE16" s="125">
        <f>IF(OR(IE$4="",$B16=""),0,SUMIF('DADOS BRUTOS'!$A$3:$A$500,$B16,'DADOS BRUTOS'!FE$3:FE$500)+IF($C16="",0,SUMIF('DADOS BRUTOS'!$A$3:$A$500,$C16,'DADOS BRUTOS'!FE$3:FE$500)))</f>
        <v/>
      </c>
      <c r="IF16" s="125">
        <f>IF(OR(IF$4="",$B16=""),0,SUMIF('DADOS BRUTOS'!$A$3:$A$500,$B16,'DADOS BRUTOS'!FF$3:FF$500)+IF($C16="",0,SUMIF('DADOS BRUTOS'!$A$3:$A$500,$C16,'DADOS BRUTOS'!FF$3:FF$500)))</f>
        <v/>
      </c>
      <c r="IG16" s="125">
        <f>IF(OR(IG$4="",$B16=""),0,SUMIF('DADOS BRUTOS'!$A$3:$A$500,$B16,'DADOS BRUTOS'!FG$3:FG$500)+IF($C16="",0,SUMIF('DADOS BRUTOS'!$A$3:$A$500,$C16,'DADOS BRUTOS'!FG$3:FG$500)))</f>
        <v/>
      </c>
      <c r="IH16" s="125">
        <f>IF(OR(IH$4="",$B16=""),0,SUMIF('DADOS BRUTOS'!$A$3:$A$500,$B16,'DADOS BRUTOS'!FH$3:FH$500)+IF($C16="",0,SUMIF('DADOS BRUTOS'!$A$3:$A$500,$C16,'DADOS BRUTOS'!FH$3:FH$500)))</f>
        <v/>
      </c>
      <c r="II16" s="125">
        <f>IF(OR(II$4="",$B16=""),0,SUMIF('DADOS BRUTOS'!$A$3:$A$500,$B16,'DADOS BRUTOS'!FI$3:FI$500)+IF($C16="",0,SUMIF('DADOS BRUTOS'!$A$3:$A$500,$C16,'DADOS BRUTOS'!FI$3:FI$500)))</f>
        <v/>
      </c>
      <c r="IJ16" s="125">
        <f>IF(OR(IJ$4="",$B16=""),0,SUMIF('DADOS BRUTOS'!$A$3:$A$500,$B16,'DADOS BRUTOS'!FJ$3:FJ$500)+IF($C16="",0,SUMIF('DADOS BRUTOS'!$A$3:$A$500,$C16,'DADOS BRUTOS'!FJ$3:FJ$500)))</f>
        <v/>
      </c>
      <c r="IK16" s="125">
        <f>IF(OR(IK$4="",$B16=""),0,SUMIF('DADOS BRUTOS'!$A$3:$A$500,$B16,'DADOS BRUTOS'!FK$3:FK$500)+IF($C16="",0,SUMIF('DADOS BRUTOS'!$A$3:$A$500,$C16,'DADOS BRUTOS'!FK$3:FK$500)))</f>
        <v/>
      </c>
      <c r="IL16" s="125">
        <f>IF(OR(IL$4="",$B16=""),0,SUMIF('DADOS BRUTOS'!$A$3:$A$500,$B16,'DADOS BRUTOS'!FL$3:FL$500)+IF($C16="",0,SUMIF('DADOS BRUTOS'!$A$3:$A$500,$C16,'DADOS BRUTOS'!FL$3:FL$500)))</f>
        <v/>
      </c>
      <c r="IM16" s="125">
        <f>IF(OR(IM$4="",$B16=""),0,SUMIF('DADOS BRUTOS'!$A$3:$A$500,$B16,'DADOS BRUTOS'!FM$3:FM$500)+IF($C16="",0,SUMIF('DADOS BRUTOS'!$A$3:$A$500,$C16,'DADOS BRUTOS'!FM$3:FM$500)))</f>
        <v/>
      </c>
      <c r="IN16" s="125">
        <f>IF(OR(IN$4="",$B16=""),0,SUMIF('DADOS BRUTOS'!$A$3:$A$500,$B16,'DADOS BRUTOS'!FN$3:FN$500)+IF($C16="",0,SUMIF('DADOS BRUTOS'!$A$3:$A$500,$C16,'DADOS BRUTOS'!FN$3:FN$500)))</f>
        <v/>
      </c>
      <c r="IO16" s="125">
        <f>IF(OR(IO$4="",$B16=""),0,SUMIF('DADOS BRUTOS'!$A$3:$A$500,$B16,'DADOS BRUTOS'!FO$3:FO$500)+IF($C16="",0,SUMIF('DADOS BRUTOS'!$A$3:$A$500,$C16,'DADOS BRUTOS'!FO$3:FO$500)))</f>
        <v/>
      </c>
      <c r="IP16" s="125">
        <f>IF(OR(IP$4="",$B16=""),0,SUMIF('DADOS BRUTOS'!$A$3:$A$500,$B16,'DADOS BRUTOS'!FP$3:FP$500)+IF($C16="",0,SUMIF('DADOS BRUTOS'!$A$3:$A$500,$C16,'DADOS BRUTOS'!FP$3:FP$500)))</f>
        <v/>
      </c>
      <c r="IQ16" s="125">
        <f>IF(OR(IQ$4="",$B16=""),0,SUMIF('DADOS BRUTOS'!$A$3:$A$500,$B16,'DADOS BRUTOS'!FQ$3:FQ$500)+IF($C16="",0,SUMIF('DADOS BRUTOS'!$A$3:$A$500,$C16,'DADOS BRUTOS'!FQ$3:FQ$500)))</f>
        <v/>
      </c>
      <c r="IR16" s="125">
        <f>IF(OR(IR$4="",$B16=""),0,SUMIF('DADOS BRUTOS'!$A$3:$A$500,$B16,'DADOS BRUTOS'!FR$3:FR$500)+IF($C16="",0,SUMIF('DADOS BRUTOS'!$A$3:$A$500,$C16,'DADOS BRUTOS'!FR$3:FR$500)))</f>
        <v/>
      </c>
      <c r="IS16" s="125">
        <f>IF(OR(IS$4="",$B16=""),0,SUMIF('DADOS BRUTOS'!$A$3:$A$500,$B16,'DADOS BRUTOS'!FS$3:FS$500)+IF($C16="",0,SUMIF('DADOS BRUTOS'!$A$3:$A$500,$C16,'DADOS BRUTOS'!FS$3:FS$500)))</f>
        <v/>
      </c>
      <c r="IT16" s="125">
        <f>IF(OR(IT$4="",$B16=""),0,SUMIF('DADOS BRUTOS'!$A$3:$A$500,$B16,'DADOS BRUTOS'!FT$3:FT$500)+IF($C16="",0,SUMIF('DADOS BRUTOS'!$A$3:$A$500,$C16,'DADOS BRUTOS'!FT$3:FT$500)))</f>
        <v/>
      </c>
      <c r="IU16" s="125">
        <f>IF(OR(IU$4="",$B16=""),0,SUMIF('DADOS BRUTOS'!$A$3:$A$500,$B16,'DADOS BRUTOS'!FU$3:FU$500)+IF($C16="",0,SUMIF('DADOS BRUTOS'!$A$3:$A$500,$C16,'DADOS BRUTOS'!FU$3:FU$500)))</f>
        <v/>
      </c>
      <c r="IV16" s="125">
        <f>IF(OR(IV$4="",$B16=""),0,SUMIF('DADOS BRUTOS'!$A$3:$A$500,$B16,'DADOS BRUTOS'!FV$3:FV$500)+IF($C16="",0,SUMIF('DADOS BRUTOS'!$A$3:$A$500,$C16,'DADOS BRUTOS'!FV$3:FV$500)))</f>
        <v/>
      </c>
      <c r="IW16" s="125">
        <f>IF(OR(IW$4="",$B16=""),0,SUMIF('DADOS BRUTOS'!$A$3:$A$500,$B16,'DADOS BRUTOS'!FW$3:FW$500)+IF($C16="",0,SUMIF('DADOS BRUTOS'!$A$3:$A$500,$C16,'DADOS BRUTOS'!FW$3:FW$500)))</f>
        <v/>
      </c>
      <c r="IX16" s="125">
        <f>IF(OR(IX$4="",$B16=""),0,SUMIF('DADOS BRUTOS'!$A$3:$A$500,$B16,'DADOS BRUTOS'!FX$3:FX$500)+IF($C16="",0,SUMIF('DADOS BRUTOS'!$A$3:$A$500,$C16,'DADOS BRUTOS'!FX$3:FX$500)))</f>
        <v/>
      </c>
      <c r="IY16" s="125">
        <f>IF(OR(IY$4="",$B16=""),0,SUMIF('DADOS BRUTOS'!$A$3:$A$500,$B16,'DADOS BRUTOS'!FY$3:FY$500)+IF($C16="",0,SUMIF('DADOS BRUTOS'!$A$3:$A$500,$C16,'DADOS BRUTOS'!FY$3:FY$500)))</f>
        <v/>
      </c>
      <c r="IZ16" s="125">
        <f>IF(OR(IZ$4="",$B16=""),0,SUMIF('DADOS BRUTOS'!$A$3:$A$500,$B16,'DADOS BRUTOS'!FZ$3:FZ$500)+IF($C16="",0,SUMIF('DADOS BRUTOS'!$A$3:$A$500,$C16,'DADOS BRUTOS'!FZ$3:FZ$500)))</f>
        <v/>
      </c>
      <c r="JA16" s="125">
        <f>IF(OR(JA$4="",$B16=""),0,SUMIF('DADOS BRUTOS'!$A$3:$A$500,$B16,'DADOS BRUTOS'!GA$3:GA$500)+IF($C16="",0,SUMIF('DADOS BRUTOS'!$A$3:$A$500,$C16,'DADOS BRUTOS'!GA$3:GA$500)))</f>
        <v/>
      </c>
      <c r="JB16" s="125">
        <f>IF(OR(JB$4="",$B16=""),0,SUMIF('DADOS BRUTOS'!$A$3:$A$500,$B16,'DADOS BRUTOS'!GB$3:GB$500)+IF($C16="",0,SUMIF('DADOS BRUTOS'!$A$3:$A$500,$C16,'DADOS BRUTOS'!GB$3:GB$500)))</f>
        <v/>
      </c>
      <c r="JC16" s="125">
        <f>IF(OR(JC$4="",$B16=""),0,SUMIF('DADOS BRUTOS'!$A$3:$A$500,$B16,'DADOS BRUTOS'!GC$3:GC$500)+IF($C16="",0,SUMIF('DADOS BRUTOS'!$A$3:$A$500,$C16,'DADOS BRUTOS'!GC$3:GC$500)))</f>
        <v/>
      </c>
      <c r="JD16" s="125">
        <f>IF(OR(JD$4="",$B16=""),0,SUMIF('DADOS BRUTOS'!$A$3:$A$500,$B16,'DADOS BRUTOS'!GD$3:GD$500)+IF($C16="",0,SUMIF('DADOS BRUTOS'!$A$3:$A$500,$C16,'DADOS BRUTOS'!GD$3:GD$500)))</f>
        <v/>
      </c>
      <c r="JE16" s="125">
        <f>IF(OR(JE$4="",$B16=""),0,SUMIF('DADOS BRUTOS'!$A$3:$A$500,$B16,'DADOS BRUTOS'!GE$3:GE$500)+IF($C16="",0,SUMIF('DADOS BRUTOS'!$A$3:$A$500,$C16,'DADOS BRUTOS'!GE$3:GE$500)))</f>
        <v/>
      </c>
      <c r="JF16" s="125">
        <f>IF(OR(JF$4="",$B16=""),0,SUMIF('DADOS BRUTOS'!$A$3:$A$500,$B16,'DADOS BRUTOS'!GF$3:GF$500)+IF($C16="",0,SUMIF('DADOS BRUTOS'!$A$3:$A$500,$C16,'DADOS BRUTOS'!GF$3:GF$500)))</f>
        <v/>
      </c>
      <c r="JG16" s="125">
        <f>IF(OR(JG$4="",$B16=""),0,SUMIF('DADOS BRUTOS'!$A$3:$A$500,$B16,'DADOS BRUTOS'!GG$3:GG$500)+IF($C16="",0,SUMIF('DADOS BRUTOS'!$A$3:$A$500,$C16,'DADOS BRUTOS'!GG$3:GG$500)))</f>
        <v/>
      </c>
      <c r="JH16" s="125">
        <f>IF(OR(JH$4="",$B16=""),0,SUMIF('DADOS BRUTOS'!$A$3:$A$500,$B16,'DADOS BRUTOS'!GH$3:GH$500)+IF($C16="",0,SUMIF('DADOS BRUTOS'!$A$3:$A$500,$C16,'DADOS BRUTOS'!GH$3:GH$500)))</f>
        <v/>
      </c>
      <c r="JI16" s="125">
        <f>IF(OR(JI$4="",$B16=""),0,SUMIF('DADOS BRUTOS'!$A$3:$A$500,$B16,'DADOS BRUTOS'!GI$3:GI$500)+IF($C16="",0,SUMIF('DADOS BRUTOS'!$A$3:$A$500,$C16,'DADOS BRUTOS'!GI$3:GI$500)))</f>
        <v/>
      </c>
      <c r="JJ16" s="125">
        <f>IF(OR(JJ$4="",$B16=""),0,SUMIF('DADOS BRUTOS'!$A$3:$A$500,$B16,'DADOS BRUTOS'!GJ$3:GJ$500)+IF($C16="",0,SUMIF('DADOS BRUTOS'!$A$3:$A$500,$C16,'DADOS BRUTOS'!GJ$3:GJ$500)))</f>
        <v/>
      </c>
      <c r="JK16" s="125">
        <f>IF(OR(JK$4="",$B16=""),0,SUMIF('DADOS BRUTOS'!$A$3:$A$500,$B16,'DADOS BRUTOS'!GK$3:GK$500)+IF($C16="",0,SUMIF('DADOS BRUTOS'!$A$3:$A$500,$C16,'DADOS BRUTOS'!GK$3:GK$500)))</f>
        <v/>
      </c>
      <c r="JL16" s="125">
        <f>IF(OR(JL$4="",$B16=""),0,SUMIF('DADOS BRUTOS'!$A$3:$A$500,$B16,'DADOS BRUTOS'!GL$3:GL$500)+IF($C16="",0,SUMIF('DADOS BRUTOS'!$A$3:$A$500,$C16,'DADOS BRUTOS'!GL$3:GL$500)))</f>
        <v/>
      </c>
      <c r="JM16" s="125">
        <f>IF(OR(JM$4="",$B16=""),0,SUMIF('DADOS BRUTOS'!$A$3:$A$500,$B16,'DADOS BRUTOS'!GM$3:GM$500)+IF($C16="",0,SUMIF('DADOS BRUTOS'!$A$3:$A$500,$C16,'DADOS BRUTOS'!GM$3:GM$500)))</f>
        <v/>
      </c>
      <c r="JN16" s="125">
        <f>IF(OR(JN$4="",$B16=""),0,SUMIF('DADOS BRUTOS'!$A$3:$A$500,$B16,'DADOS BRUTOS'!GN$3:GN$500)+IF($C16="",0,SUMIF('DADOS BRUTOS'!$A$3:$A$500,$C16,'DADOS BRUTOS'!GN$3:GN$500)))</f>
        <v/>
      </c>
      <c r="JO16" s="125">
        <f>IF(OR(JO$4="",$B16=""),0,SUMIF('DADOS BRUTOS'!$A$3:$A$500,$B16,'DADOS BRUTOS'!GO$3:GO$500)+IF($C16="",0,SUMIF('DADOS BRUTOS'!$A$3:$A$500,$C16,'DADOS BRUTOS'!GO$3:GO$500)))</f>
        <v/>
      </c>
      <c r="JP16" s="125">
        <f>IF(OR(JP$4="",$B16=""),0,SUMIF('DADOS BRUTOS'!$A$3:$A$500,$B16,'DADOS BRUTOS'!GP$3:GP$500)+IF($C16="",0,SUMIF('DADOS BRUTOS'!$A$3:$A$500,$C16,'DADOS BRUTOS'!GP$3:GP$500)))</f>
        <v/>
      </c>
      <c r="JQ16" s="125">
        <f>IF(OR(JQ$4="",$B16=""),0,SUMIF('DADOS BRUTOS'!$A$3:$A$500,$B16,'DADOS BRUTOS'!GQ$3:GQ$500)+IF($C16="",0,SUMIF('DADOS BRUTOS'!$A$3:$A$500,$C16,'DADOS BRUTOS'!GQ$3:GQ$500)))</f>
        <v/>
      </c>
      <c r="JR16" s="125">
        <f>IF(OR(JR$4="",$B16=""),0,SUMIF('DADOS BRUTOS'!$A$3:$A$500,$B16,'DADOS BRUTOS'!GR$3:GR$500)+IF($C16="",0,SUMIF('DADOS BRUTOS'!$A$3:$A$500,$C16,'DADOS BRUTOS'!GR$3:GR$500)))</f>
        <v/>
      </c>
      <c r="JS16" s="125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25">
        <f>IF(OR(CB$4="",$B17=""),0,SUMIF('DADOS BRUTOS'!$A$3:$A$500,$B17,'DADOS BRUTOS'!B$3:B$500)+IF($C17="",0,SUMIF('DADOS BRUTOS'!$A$3:$A$500,$C17,'DADOS BRUTOS'!B$3:B$500)))</f>
        <v/>
      </c>
      <c r="CC17" s="125">
        <f>IF(OR(CC$4="",$B17=""),0,SUMIF('DADOS BRUTOS'!$A$3:$A$500,$B17,'DADOS BRUTOS'!C$3:C$500)+IF($C17="",0,SUMIF('DADOS BRUTOS'!$A$3:$A$500,$C17,'DADOS BRUTOS'!C$3:C$500)))</f>
        <v/>
      </c>
      <c r="CD17" s="125">
        <f>IF(OR(CD$4="",$B17=""),0,SUMIF('DADOS BRUTOS'!$A$3:$A$500,$B17,'DADOS BRUTOS'!D$3:D$500)+IF($C17="",0,SUMIF('DADOS BRUTOS'!$A$3:$A$500,$C17,'DADOS BRUTOS'!D$3:D$500)))</f>
        <v/>
      </c>
      <c r="CE17" s="125">
        <f>IF(OR(CE$4="",$B17=""),0,SUMIF('DADOS BRUTOS'!$A$3:$A$500,$B17,'DADOS BRUTOS'!E$3:E$500)+IF($C17="",0,SUMIF('DADOS BRUTOS'!$A$3:$A$500,$C17,'DADOS BRUTOS'!E$3:E$500)))</f>
        <v/>
      </c>
      <c r="CF17" s="125">
        <f>IF(OR(CF$4="",$B17=""),0,SUMIF('DADOS BRUTOS'!$A$3:$A$500,$B17,'DADOS BRUTOS'!F$3:F$500)+IF($C17="",0,SUMIF('DADOS BRUTOS'!$A$3:$A$500,$C17,'DADOS BRUTOS'!F$3:F$500)))</f>
        <v/>
      </c>
      <c r="CG17" s="125">
        <f>IF(OR(CG$4="",$B17=""),0,SUMIF('DADOS BRUTOS'!$A$3:$A$500,$B17,'DADOS BRUTOS'!G$3:G$500)+IF($C17="",0,SUMIF('DADOS BRUTOS'!$A$3:$A$500,$C17,'DADOS BRUTOS'!G$3:G$500)))</f>
        <v/>
      </c>
      <c r="CH17" s="125">
        <f>IF(OR(CH$4="",$B17=""),0,SUMIF('DADOS BRUTOS'!$A$3:$A$500,$B17,'DADOS BRUTOS'!H$3:H$500)+IF($C17="",0,SUMIF('DADOS BRUTOS'!$A$3:$A$500,$C17,'DADOS BRUTOS'!H$3:H$500)))</f>
        <v/>
      </c>
      <c r="CI17" s="125">
        <f>IF(OR(CI$4="",$B17=""),0,SUMIF('DADOS BRUTOS'!$A$3:$A$500,$B17,'DADOS BRUTOS'!I$3:I$500)+IF($C17="",0,SUMIF('DADOS BRUTOS'!$A$3:$A$500,$C17,'DADOS BRUTOS'!I$3:I$500)))</f>
        <v/>
      </c>
      <c r="CJ17" s="125">
        <f>IF(OR(CJ$4="",$B17=""),0,SUMIF('DADOS BRUTOS'!$A$3:$A$500,$B17,'DADOS BRUTOS'!J$3:J$500)+IF($C17="",0,SUMIF('DADOS BRUTOS'!$A$3:$A$500,$C17,'DADOS BRUTOS'!J$3:J$500)))</f>
        <v/>
      </c>
      <c r="CK17" s="125">
        <f>IF(OR(CK$4="",$B17=""),0,SUMIF('DADOS BRUTOS'!$A$3:$A$500,$B17,'DADOS BRUTOS'!K$3:K$500)+IF($C17="",0,SUMIF('DADOS BRUTOS'!$A$3:$A$500,$C17,'DADOS BRUTOS'!K$3:K$500)))</f>
        <v/>
      </c>
      <c r="CL17" s="125">
        <f>IF(OR(CL$4="",$B17=""),0,SUMIF('DADOS BRUTOS'!$A$3:$A$500,$B17,'DADOS BRUTOS'!L$3:L$500)+IF($C17="",0,SUMIF('DADOS BRUTOS'!$A$3:$A$500,$C17,'DADOS BRUTOS'!L$3:L$500)))</f>
        <v/>
      </c>
      <c r="CM17" s="125">
        <f>IF(OR(CM$4="",$B17=""),0,SUMIF('DADOS BRUTOS'!$A$3:$A$500,$B17,'DADOS BRUTOS'!M$3:M$500)+IF($C17="",0,SUMIF('DADOS BRUTOS'!$A$3:$A$500,$C17,'DADOS BRUTOS'!M$3:M$500)))</f>
        <v/>
      </c>
      <c r="CN17" s="125">
        <f>IF(OR(CN$4="",$B17=""),0,SUMIF('DADOS BRUTOS'!$A$3:$A$500,$B17,'DADOS BRUTOS'!N$3:N$500)+IF($C17="",0,SUMIF('DADOS BRUTOS'!$A$3:$A$500,$C17,'DADOS BRUTOS'!N$3:N$500)))</f>
        <v/>
      </c>
      <c r="CO17" s="125">
        <f>IF(OR(CO$4="",$B17=""),0,SUMIF('DADOS BRUTOS'!$A$3:$A$500,$B17,'DADOS BRUTOS'!O$3:O$500)+IF($C17="",0,SUMIF('DADOS BRUTOS'!$A$3:$A$500,$C17,'DADOS BRUTOS'!O$3:O$500)))</f>
        <v/>
      </c>
      <c r="CP17" s="125">
        <f>IF(OR(CP$4="",$B17=""),0,SUMIF('DADOS BRUTOS'!$A$3:$A$500,$B17,'DADOS BRUTOS'!P$3:P$500)+IF($C17="",0,SUMIF('DADOS BRUTOS'!$A$3:$A$500,$C17,'DADOS BRUTOS'!P$3:P$500)))</f>
        <v/>
      </c>
      <c r="CQ17" s="125">
        <f>IF(OR(CQ$4="",$B17=""),0,SUMIF('DADOS BRUTOS'!$A$3:$A$500,$B17,'DADOS BRUTOS'!Q$3:Q$500)+IF($C17="",0,SUMIF('DADOS BRUTOS'!$A$3:$A$500,$C17,'DADOS BRUTOS'!Q$3:Q$500)))</f>
        <v/>
      </c>
      <c r="CR17" s="125">
        <f>IF(OR(CR$4="",$B17=""),0,SUMIF('DADOS BRUTOS'!$A$3:$A$500,$B17,'DADOS BRUTOS'!R$3:R$500)+IF($C17="",0,SUMIF('DADOS BRUTOS'!$A$3:$A$500,$C17,'DADOS BRUTOS'!R$3:R$500)))</f>
        <v/>
      </c>
      <c r="CS17" s="125">
        <f>IF(OR(CS$4="",$B17=""),0,SUMIF('DADOS BRUTOS'!$A$3:$A$500,$B17,'DADOS BRUTOS'!S$3:S$500)+IF($C17="",0,SUMIF('DADOS BRUTOS'!$A$3:$A$500,$C17,'DADOS BRUTOS'!S$3:S$500)))</f>
        <v/>
      </c>
      <c r="CT17" s="125">
        <f>IF(OR(CT$4="",$B17=""),0,SUMIF('DADOS BRUTOS'!$A$3:$A$500,$B17,'DADOS BRUTOS'!T$3:T$500)+IF($C17="",0,SUMIF('DADOS BRUTOS'!$A$3:$A$500,$C17,'DADOS BRUTOS'!T$3:T$500)))</f>
        <v/>
      </c>
      <c r="CU17" s="125">
        <f>IF(OR(CU$4="",$B17=""),0,SUMIF('DADOS BRUTOS'!$A$3:$A$500,$B17,'DADOS BRUTOS'!U$3:U$500)+IF($C17="",0,SUMIF('DADOS BRUTOS'!$A$3:$A$500,$C17,'DADOS BRUTOS'!U$3:U$500)))</f>
        <v/>
      </c>
      <c r="CV17" s="125">
        <f>IF(OR(CV$4="",$B17=""),0,SUMIF('DADOS BRUTOS'!$A$3:$A$500,$B17,'DADOS BRUTOS'!V$3:V$500)+IF($C17="",0,SUMIF('DADOS BRUTOS'!$A$3:$A$500,$C17,'DADOS BRUTOS'!V$3:V$500)))</f>
        <v/>
      </c>
      <c r="CW17" s="125">
        <f>IF(OR(CW$4="",$B17=""),0,SUMIF('DADOS BRUTOS'!$A$3:$A$500,$B17,'DADOS BRUTOS'!W$3:W$500)+IF($C17="",0,SUMIF('DADOS BRUTOS'!$A$3:$A$500,$C17,'DADOS BRUTOS'!W$3:W$500)))</f>
        <v/>
      </c>
      <c r="CX17" s="125">
        <f>IF(OR(CX$4="",$B17=""),0,SUMIF('DADOS BRUTOS'!$A$3:$A$500,$B17,'DADOS BRUTOS'!X$3:X$500)+IF($C17="",0,SUMIF('DADOS BRUTOS'!$A$3:$A$500,$C17,'DADOS BRUTOS'!X$3:X$500)))</f>
        <v/>
      </c>
      <c r="CY17" s="125">
        <f>IF(OR(CY$4="",$B17=""),0,SUMIF('DADOS BRUTOS'!$A$3:$A$500,$B17,'DADOS BRUTOS'!Y$3:Y$500)+IF($C17="",0,SUMIF('DADOS BRUTOS'!$A$3:$A$500,$C17,'DADOS BRUTOS'!Y$3:Y$500)))</f>
        <v/>
      </c>
      <c r="CZ17" s="125">
        <f>IF(OR(CZ$4="",$B17=""),0,SUMIF('DADOS BRUTOS'!$A$3:$A$500,$B17,'DADOS BRUTOS'!Z$3:Z$500)+IF($C17="",0,SUMIF('DADOS BRUTOS'!$A$3:$A$500,$C17,'DADOS BRUTOS'!Z$3:Z$500)))</f>
        <v/>
      </c>
      <c r="DA17" s="125">
        <f>IF(OR(DA$4="",$B17=""),0,SUMIF('DADOS BRUTOS'!$A$3:$A$500,$B17,'DADOS BRUTOS'!AA$3:AA$500)+IF($C17="",0,SUMIF('DADOS BRUTOS'!$A$3:$A$500,$C17,'DADOS BRUTOS'!AA$3:AA$500)))</f>
        <v/>
      </c>
      <c r="DB17" s="125">
        <f>IF(OR(DB$4="",$B17=""),0,SUMIF('DADOS BRUTOS'!$A$3:$A$500,$B17,'DADOS BRUTOS'!AB$3:AB$500)+IF($C17="",0,SUMIF('DADOS BRUTOS'!$A$3:$A$500,$C17,'DADOS BRUTOS'!AB$3:AB$500)))</f>
        <v/>
      </c>
      <c r="DC17" s="125">
        <f>IF(OR(DC$4="",$B17=""),0,SUMIF('DADOS BRUTOS'!$A$3:$A$500,$B17,'DADOS BRUTOS'!AC$3:AC$500)+IF($C17="",0,SUMIF('DADOS BRUTOS'!$A$3:$A$500,$C17,'DADOS BRUTOS'!AC$3:AC$500)))</f>
        <v/>
      </c>
      <c r="DD17" s="125">
        <f>IF(OR(DD$4="",$B17=""),0,SUMIF('DADOS BRUTOS'!$A$3:$A$500,$B17,'DADOS BRUTOS'!AD$3:AD$500)+IF($C17="",0,SUMIF('DADOS BRUTOS'!$A$3:$A$500,$C17,'DADOS BRUTOS'!AD$3:AD$500)))</f>
        <v/>
      </c>
      <c r="DE17" s="125">
        <f>IF(OR(DE$4="",$B17=""),0,SUMIF('DADOS BRUTOS'!$A$3:$A$500,$B17,'DADOS BRUTOS'!AE$3:AE$500)+IF($C17="",0,SUMIF('DADOS BRUTOS'!$A$3:$A$500,$C17,'DADOS BRUTOS'!AE$3:AE$500)))</f>
        <v/>
      </c>
      <c r="DF17" s="125">
        <f>IF(OR(DF$4="",$B17=""),0,SUMIF('DADOS BRUTOS'!$A$3:$A$500,$B17,'DADOS BRUTOS'!AF$3:AF$500)+IF($C17="",0,SUMIF('DADOS BRUTOS'!$A$3:$A$500,$C17,'DADOS BRUTOS'!AF$3:AF$500)))</f>
        <v/>
      </c>
      <c r="DG17" s="125">
        <f>IF(OR(DG$4="",$B17=""),0,SUMIF('DADOS BRUTOS'!$A$3:$A$500,$B17,'DADOS BRUTOS'!AG$3:AG$500)+IF($C17="",0,SUMIF('DADOS BRUTOS'!$A$3:$A$500,$C17,'DADOS BRUTOS'!AG$3:AG$500)))</f>
        <v/>
      </c>
      <c r="DH17" s="125">
        <f>IF(OR(DH$4="",$B17=""),0,SUMIF('DADOS BRUTOS'!$A$3:$A$500,$B17,'DADOS BRUTOS'!AH$3:AH$500)+IF($C17="",0,SUMIF('DADOS BRUTOS'!$A$3:$A$500,$C17,'DADOS BRUTOS'!AH$3:AH$500)))</f>
        <v/>
      </c>
      <c r="DI17" s="125">
        <f>IF(OR(DI$4="",$B17=""),0,SUMIF('DADOS BRUTOS'!$A$3:$A$500,$B17,'DADOS BRUTOS'!AI$3:AI$500)+IF($C17="",0,SUMIF('DADOS BRUTOS'!$A$3:$A$500,$C17,'DADOS BRUTOS'!AI$3:AI$500)))</f>
        <v/>
      </c>
      <c r="DJ17" s="125">
        <f>IF(OR(DJ$4="",$B17=""),0,SUMIF('DADOS BRUTOS'!$A$3:$A$500,$B17,'DADOS BRUTOS'!AJ$3:AJ$500)+IF($C17="",0,SUMIF('DADOS BRUTOS'!$A$3:$A$500,$C17,'DADOS BRUTOS'!AJ$3:AJ$500)))</f>
        <v/>
      </c>
      <c r="DK17" s="125">
        <f>IF(OR(DK$4="",$B17=""),0,SUMIF('DADOS BRUTOS'!$A$3:$A$500,$B17,'DADOS BRUTOS'!AK$3:AK$500)+IF($C17="",0,SUMIF('DADOS BRUTOS'!$A$3:$A$500,$C17,'DADOS BRUTOS'!AK$3:AK$500)))</f>
        <v/>
      </c>
      <c r="DL17" s="125">
        <f>IF(OR(DL$4="",$B17=""),0,SUMIF('DADOS BRUTOS'!$A$3:$A$500,$B17,'DADOS BRUTOS'!AL$3:AL$500)+IF($C17="",0,SUMIF('DADOS BRUTOS'!$A$3:$A$500,$C17,'DADOS BRUTOS'!AL$3:AL$500)))</f>
        <v/>
      </c>
      <c r="DM17" s="125">
        <f>IF(OR(DM$4="",$B17=""),0,SUMIF('DADOS BRUTOS'!$A$3:$A$500,$B17,'DADOS BRUTOS'!AM$3:AM$500)+IF($C17="",0,SUMIF('DADOS BRUTOS'!$A$3:$A$500,$C17,'DADOS BRUTOS'!AM$3:AM$500)))</f>
        <v/>
      </c>
      <c r="DN17" s="125">
        <f>IF(OR(DN$4="",$B17=""),0,SUMIF('DADOS BRUTOS'!$A$3:$A$500,$B17,'DADOS BRUTOS'!AN$3:AN$500)+IF($C17="",0,SUMIF('DADOS BRUTOS'!$A$3:$A$500,$C17,'DADOS BRUTOS'!AN$3:AN$500)))</f>
        <v/>
      </c>
      <c r="DO17" s="125">
        <f>IF(OR(DO$4="",$B17=""),0,SUMIF('DADOS BRUTOS'!$A$3:$A$500,$B17,'DADOS BRUTOS'!AO$3:AO$500)+IF($C17="",0,SUMIF('DADOS BRUTOS'!$A$3:$A$500,$C17,'DADOS BRUTOS'!AO$3:AO$500)))</f>
        <v/>
      </c>
      <c r="DP17" s="125">
        <f>IF(OR(DP$4="",$B17=""),0,SUMIF('DADOS BRUTOS'!$A$3:$A$500,$B17,'DADOS BRUTOS'!AP$3:AP$500)+IF($C17="",0,SUMIF('DADOS BRUTOS'!$A$3:$A$500,$C17,'DADOS BRUTOS'!AP$3:AP$500)))</f>
        <v/>
      </c>
      <c r="DQ17" s="125">
        <f>IF(OR(DQ$4="",$B17=""),0,SUMIF('DADOS BRUTOS'!$A$3:$A$500,$B17,'DADOS BRUTOS'!AQ$3:AQ$500)+IF($C17="",0,SUMIF('DADOS BRUTOS'!$A$3:$A$500,$C17,'DADOS BRUTOS'!AQ$3:AQ$500)))</f>
        <v/>
      </c>
      <c r="DR17" s="125">
        <f>IF(OR(DR$4="",$B17=""),0,SUMIF('DADOS BRUTOS'!$A$3:$A$500,$B17,'DADOS BRUTOS'!AR$3:AR$500)+IF($C17="",0,SUMIF('DADOS BRUTOS'!$A$3:$A$500,$C17,'DADOS BRUTOS'!AR$3:AR$500)))</f>
        <v/>
      </c>
      <c r="DS17" s="125">
        <f>IF(OR(DS$4="",$B17=""),0,SUMIF('DADOS BRUTOS'!$A$3:$A$500,$B17,'DADOS BRUTOS'!AS$3:AS$500)+IF($C17="",0,SUMIF('DADOS BRUTOS'!$A$3:$A$500,$C17,'DADOS BRUTOS'!AS$3:AS$500)))</f>
        <v/>
      </c>
      <c r="DT17" s="125">
        <f>IF(OR(DT$4="",$B17=""),0,SUMIF('DADOS BRUTOS'!$A$3:$A$500,$B17,'DADOS BRUTOS'!AT$3:AT$500)+IF($C17="",0,SUMIF('DADOS BRUTOS'!$A$3:$A$500,$C17,'DADOS BRUTOS'!AT$3:AT$500)))</f>
        <v/>
      </c>
      <c r="DU17" s="125">
        <f>IF(OR(DU$4="",$B17=""),0,SUMIF('DADOS BRUTOS'!$A$3:$A$500,$B17,'DADOS BRUTOS'!AU$3:AU$500)+IF($C17="",0,SUMIF('DADOS BRUTOS'!$A$3:$A$500,$C17,'DADOS BRUTOS'!AU$3:AU$500)))</f>
        <v/>
      </c>
      <c r="DV17" s="125">
        <f>IF(OR(DV$4="",$B17=""),0,SUMIF('DADOS BRUTOS'!$A$3:$A$500,$B17,'DADOS BRUTOS'!AV$3:AV$500)+IF($C17="",0,SUMIF('DADOS BRUTOS'!$A$3:$A$500,$C17,'DADOS BRUTOS'!AV$3:AV$500)))</f>
        <v/>
      </c>
      <c r="DW17" s="125">
        <f>IF(OR(DW$4="",$B17=""),0,SUMIF('DADOS BRUTOS'!$A$3:$A$500,$B17,'DADOS BRUTOS'!AW$3:AW$500)+IF($C17="",0,SUMIF('DADOS BRUTOS'!$A$3:$A$500,$C17,'DADOS BRUTOS'!AW$3:AW$500)))</f>
        <v/>
      </c>
      <c r="DX17" s="125">
        <f>IF(OR(DX$4="",$B17=""),0,SUMIF('DADOS BRUTOS'!$A$3:$A$500,$B17,'DADOS BRUTOS'!AX$3:AX$500)+IF($C17="",0,SUMIF('DADOS BRUTOS'!$A$3:$A$500,$C17,'DADOS BRUTOS'!AX$3:AX$500)))</f>
        <v/>
      </c>
      <c r="DY17" s="125">
        <f>IF(OR(DY$4="",$B17=""),0,SUMIF('DADOS BRUTOS'!$A$3:$A$500,$B17,'DADOS BRUTOS'!AY$3:AY$500)+IF($C17="",0,SUMIF('DADOS BRUTOS'!$A$3:$A$500,$C17,'DADOS BRUTOS'!AY$3:AY$500)))</f>
        <v/>
      </c>
      <c r="DZ17" s="125">
        <f>IF(OR(DZ$4="",$B17=""),0,SUMIF('DADOS BRUTOS'!$A$3:$A$500,$B17,'DADOS BRUTOS'!AZ$3:AZ$500)+IF($C17="",0,SUMIF('DADOS BRUTOS'!$A$3:$A$500,$C17,'DADOS BRUTOS'!AZ$3:AZ$500)))</f>
        <v/>
      </c>
      <c r="EA17" s="125">
        <f>IF(OR(EA$4="",$B17=""),0,SUMIF('DADOS BRUTOS'!$A$3:$A$500,$B17,'DADOS BRUTOS'!BA$3:BA$500)+IF($C17="",0,SUMIF('DADOS BRUTOS'!$A$3:$A$500,$C17,'DADOS BRUTOS'!BA$3:BA$500)))</f>
        <v/>
      </c>
      <c r="EB17" s="125">
        <f>IF(OR(EB$4="",$B17=""),0,SUMIF('DADOS BRUTOS'!$A$3:$A$500,$B17,'DADOS BRUTOS'!BB$3:BB$500)+IF($C17="",0,SUMIF('DADOS BRUTOS'!$A$3:$A$500,$C17,'DADOS BRUTOS'!BB$3:BB$500)))</f>
        <v/>
      </c>
      <c r="EC17" s="125">
        <f>IF(OR(EC$4="",$B17=""),0,SUMIF('DADOS BRUTOS'!$A$3:$A$500,$B17,'DADOS BRUTOS'!BC$3:BC$500)+IF($C17="",0,SUMIF('DADOS BRUTOS'!$A$3:$A$500,$C17,'DADOS BRUTOS'!BC$3:BC$500)))</f>
        <v/>
      </c>
      <c r="ED17" s="125">
        <f>IF(OR(ED$4="",$B17=""),0,SUMIF('DADOS BRUTOS'!$A$3:$A$500,$B17,'DADOS BRUTOS'!BD$3:BD$500)+IF($C17="",0,SUMIF('DADOS BRUTOS'!$A$3:$A$500,$C17,'DADOS BRUTOS'!BD$3:BD$500)))</f>
        <v/>
      </c>
      <c r="EE17" s="125">
        <f>IF(OR(EE$4="",$B17=""),0,SUMIF('DADOS BRUTOS'!$A$3:$A$500,$B17,'DADOS BRUTOS'!BE$3:BE$500)+IF($C17="",0,SUMIF('DADOS BRUTOS'!$A$3:$A$500,$C17,'DADOS BRUTOS'!BE$3:BE$500)))</f>
        <v/>
      </c>
      <c r="EF17" s="125">
        <f>IF(OR(EF$4="",$B17=""),0,SUMIF('DADOS BRUTOS'!$A$3:$A$500,$B17,'DADOS BRUTOS'!BF$3:BF$500)+IF($C17="",0,SUMIF('DADOS BRUTOS'!$A$3:$A$500,$C17,'DADOS BRUTOS'!BF$3:BF$500)))</f>
        <v/>
      </c>
      <c r="EG17" s="125">
        <f>IF(OR(EG$4="",$B17=""),0,SUMIF('DADOS BRUTOS'!$A$3:$A$500,$B17,'DADOS BRUTOS'!BG$3:BG$500)+IF($C17="",0,SUMIF('DADOS BRUTOS'!$A$3:$A$500,$C17,'DADOS BRUTOS'!BG$3:BG$500)))</f>
        <v/>
      </c>
      <c r="EH17" s="125">
        <f>IF(OR(EH$4="",$B17=""),0,SUMIF('DADOS BRUTOS'!$A$3:$A$500,$B17,'DADOS BRUTOS'!BH$3:BH$500)+IF($C17="",0,SUMIF('DADOS BRUTOS'!$A$3:$A$500,$C17,'DADOS BRUTOS'!BH$3:BH$500)))</f>
        <v/>
      </c>
      <c r="EI17" s="125">
        <f>IF(OR(EI$4="",$B17=""),0,SUMIF('DADOS BRUTOS'!$A$3:$A$500,$B17,'DADOS BRUTOS'!BI$3:BI$500)+IF($C17="",0,SUMIF('DADOS BRUTOS'!$A$3:$A$500,$C17,'DADOS BRUTOS'!BI$3:BI$500)))</f>
        <v/>
      </c>
      <c r="EJ17" s="125">
        <f>IF(OR(EJ$4="",$B17=""),0,SUMIF('DADOS BRUTOS'!$A$3:$A$500,$B17,'DADOS BRUTOS'!BJ$3:BJ$500)+IF($C17="",0,SUMIF('DADOS BRUTOS'!$A$3:$A$500,$C17,'DADOS BRUTOS'!BJ$3:BJ$500)))</f>
        <v/>
      </c>
      <c r="EK17" s="125">
        <f>IF(OR(EK$4="",$B17=""),0,SUMIF('DADOS BRUTOS'!$A$3:$A$500,$B17,'DADOS BRUTOS'!BK$3:BK$500)+IF($C17="",0,SUMIF('DADOS BRUTOS'!$A$3:$A$500,$C17,'DADOS BRUTOS'!BK$3:BK$500)))</f>
        <v/>
      </c>
      <c r="EL17" s="125">
        <f>IF(OR(EL$4="",$B17=""),0,SUMIF('DADOS BRUTOS'!$A$3:$A$500,$B17,'DADOS BRUTOS'!BL$3:BL$500)+IF($C17="",0,SUMIF('DADOS BRUTOS'!$A$3:$A$500,$C17,'DADOS BRUTOS'!BL$3:BL$500)))</f>
        <v/>
      </c>
      <c r="EM17" s="125">
        <f>IF(OR(EM$4="",$B17=""),0,SUMIF('DADOS BRUTOS'!$A$3:$A$500,$B17,'DADOS BRUTOS'!BM$3:BM$500)+IF($C17="",0,SUMIF('DADOS BRUTOS'!$A$3:$A$500,$C17,'DADOS BRUTOS'!BM$3:BM$500)))</f>
        <v/>
      </c>
      <c r="EN17" s="125">
        <f>IF(OR(EN$4="",$B17=""),0,SUMIF('DADOS BRUTOS'!$A$3:$A$500,$B17,'DADOS BRUTOS'!BN$3:BN$500)+IF($C17="",0,SUMIF('DADOS BRUTOS'!$A$3:$A$500,$C17,'DADOS BRUTOS'!BN$3:BN$500)))</f>
        <v/>
      </c>
      <c r="EO17" s="125">
        <f>IF(OR(EO$4="",$B17=""),0,SUMIF('DADOS BRUTOS'!$A$3:$A$500,$B17,'DADOS BRUTOS'!BO$3:BO$500)+IF($C17="",0,SUMIF('DADOS BRUTOS'!$A$3:$A$500,$C17,'DADOS BRUTOS'!BO$3:BO$500)))</f>
        <v/>
      </c>
      <c r="EP17" s="125">
        <f>IF(OR(EP$4="",$B17=""),0,SUMIF('DADOS BRUTOS'!$A$3:$A$500,$B17,'DADOS BRUTOS'!BP$3:BP$500)+IF($C17="",0,SUMIF('DADOS BRUTOS'!$A$3:$A$500,$C17,'DADOS BRUTOS'!BP$3:BP$500)))</f>
        <v/>
      </c>
      <c r="EQ17" s="125">
        <f>IF(OR(EQ$4="",$B17=""),0,SUMIF('DADOS BRUTOS'!$A$3:$A$500,$B17,'DADOS BRUTOS'!BQ$3:BQ$500)+IF($C17="",0,SUMIF('DADOS BRUTOS'!$A$3:$A$500,$C17,'DADOS BRUTOS'!BQ$3:BQ$500)))</f>
        <v/>
      </c>
      <c r="ER17" s="125">
        <f>IF(OR(ER$4="",$B17=""),0,SUMIF('DADOS BRUTOS'!$A$3:$A$500,$B17,'DADOS BRUTOS'!BR$3:BR$500)+IF($C17="",0,SUMIF('DADOS BRUTOS'!$A$3:$A$500,$C17,'DADOS BRUTOS'!BR$3:BR$500)))</f>
        <v/>
      </c>
      <c r="ES17" s="125">
        <f>IF(OR(ES$4="",$B17=""),0,SUMIF('DADOS BRUTOS'!$A$3:$A$500,$B17,'DADOS BRUTOS'!BS$3:BS$500)+IF($C17="",0,SUMIF('DADOS BRUTOS'!$A$3:$A$500,$C17,'DADOS BRUTOS'!BS$3:BS$500)))</f>
        <v/>
      </c>
      <c r="ET17" s="125">
        <f>IF(OR(ET$4="",$B17=""),0,SUMIF('DADOS BRUTOS'!$A$3:$A$500,$B17,'DADOS BRUTOS'!BT$3:BT$500)+IF($C17="",0,SUMIF('DADOS BRUTOS'!$A$3:$A$500,$C17,'DADOS BRUTOS'!BT$3:BT$500)))</f>
        <v/>
      </c>
      <c r="EU17" s="125">
        <f>IF(OR(EU$4="",$B17=""),0,SUMIF('DADOS BRUTOS'!$A$3:$A$500,$B17,'DADOS BRUTOS'!BU$3:BU$500)+IF($C17="",0,SUMIF('DADOS BRUTOS'!$A$3:$A$500,$C17,'DADOS BRUTOS'!BU$3:BU$500)))</f>
        <v/>
      </c>
      <c r="EV17" s="125">
        <f>IF(OR(EV$4="",$B17=""),0,SUMIF('DADOS BRUTOS'!$A$3:$A$500,$B17,'DADOS BRUTOS'!BV$3:BV$500)+IF($C17="",0,SUMIF('DADOS BRUTOS'!$A$3:$A$500,$C17,'DADOS BRUTOS'!BV$3:BV$500)))</f>
        <v/>
      </c>
      <c r="EW17" s="125">
        <f>IF(OR(EW$4="",$B17=""),0,SUMIF('DADOS BRUTOS'!$A$3:$A$500,$B17,'DADOS BRUTOS'!BW$3:BW$500)+IF($C17="",0,SUMIF('DADOS BRUTOS'!$A$3:$A$500,$C17,'DADOS BRUTOS'!BW$3:BW$500)))</f>
        <v/>
      </c>
      <c r="EX17" s="125">
        <f>IF(OR(EX$4="",$B17=""),0,SUMIF('DADOS BRUTOS'!$A$3:$A$500,$B17,'DADOS BRUTOS'!BX$3:BX$500)+IF($C17="",0,SUMIF('DADOS BRUTOS'!$A$3:$A$500,$C17,'DADOS BRUTOS'!BX$3:BX$500)))</f>
        <v/>
      </c>
      <c r="EY17" s="125">
        <f>IF(OR(EY$4="",$B17=""),0,SUMIF('DADOS BRUTOS'!$A$3:$A$500,$B17,'DADOS BRUTOS'!BY$3:BY$500)+IF($C17="",0,SUMIF('DADOS BRUTOS'!$A$3:$A$500,$C17,'DADOS BRUTOS'!BY$3:BY$500)))</f>
        <v/>
      </c>
      <c r="EZ17" s="125">
        <f>IF(OR(EZ$4="",$B17=""),0,SUMIF('DADOS BRUTOS'!$A$3:$A$500,$B17,'DADOS BRUTOS'!BZ$3:BZ$500)+IF($C17="",0,SUMIF('DADOS BRUTOS'!$A$3:$A$500,$C17,'DADOS BRUTOS'!BZ$3:BZ$500)))</f>
        <v/>
      </c>
      <c r="FA17" s="125">
        <f>IF(OR(FA$4="",$B17=""),0,SUMIF('DADOS BRUTOS'!$A$3:$A$500,$B17,'DADOS BRUTOS'!CA$3:CA$500)+IF($C17="",0,SUMIF('DADOS BRUTOS'!$A$3:$A$500,$C17,'DADOS BRUTOS'!CA$3:CA$500)))</f>
        <v/>
      </c>
      <c r="FB17" s="125">
        <f>IF(OR(FB$4="",$B17=""),0,SUMIF('DADOS BRUTOS'!$A$3:$A$500,$B17,'DADOS BRUTOS'!CB$3:CB$500)+IF($C17="",0,SUMIF('DADOS BRUTOS'!$A$3:$A$500,$C17,'DADOS BRUTOS'!CB$3:CB$500)))</f>
        <v/>
      </c>
      <c r="FC17" s="125">
        <f>IF(OR(FC$4="",$B17=""),0,SUMIF('DADOS BRUTOS'!$A$3:$A$500,$B17,'DADOS BRUTOS'!CC$3:CC$500)+IF($C17="",0,SUMIF('DADOS BRUTOS'!$A$3:$A$500,$C17,'DADOS BRUTOS'!CC$3:CC$500)))</f>
        <v/>
      </c>
      <c r="FD17" s="125">
        <f>IF(OR(FD$4="",$B17=""),0,SUMIF('DADOS BRUTOS'!$A$3:$A$500,$B17,'DADOS BRUTOS'!CD$3:CD$500)+IF($C17="",0,SUMIF('DADOS BRUTOS'!$A$3:$A$500,$C17,'DADOS BRUTOS'!CD$3:CD$500)))</f>
        <v/>
      </c>
      <c r="FE17" s="125">
        <f>IF(OR(FE$4="",$B17=""),0,SUMIF('DADOS BRUTOS'!$A$3:$A$500,$B17,'DADOS BRUTOS'!CE$3:CE$500)+IF($C17="",0,SUMIF('DADOS BRUTOS'!$A$3:$A$500,$C17,'DADOS BRUTOS'!CE$3:CE$500)))</f>
        <v/>
      </c>
      <c r="FF17" s="125">
        <f>IF(OR(FF$4="",$B17=""),0,SUMIF('DADOS BRUTOS'!$A$3:$A$500,$B17,'DADOS BRUTOS'!CF$3:CF$500)+IF($C17="",0,SUMIF('DADOS BRUTOS'!$A$3:$A$500,$C17,'DADOS BRUTOS'!CF$3:CF$500)))</f>
        <v/>
      </c>
      <c r="FG17" s="125">
        <f>IF(OR(FG$4="",$B17=""),0,SUMIF('DADOS BRUTOS'!$A$3:$A$500,$B17,'DADOS BRUTOS'!CG$3:CG$500)+IF($C17="",0,SUMIF('DADOS BRUTOS'!$A$3:$A$500,$C17,'DADOS BRUTOS'!CG$3:CG$500)))</f>
        <v/>
      </c>
      <c r="FH17" s="125">
        <f>IF(OR(FH$4="",$B17=""),0,SUMIF('DADOS BRUTOS'!$A$3:$A$500,$B17,'DADOS BRUTOS'!CH$3:CH$500)+IF($C17="",0,SUMIF('DADOS BRUTOS'!$A$3:$A$500,$C17,'DADOS BRUTOS'!CH$3:CH$500)))</f>
        <v/>
      </c>
      <c r="FI17" s="125">
        <f>IF(OR(FI$4="",$B17=""),0,SUMIF('DADOS BRUTOS'!$A$3:$A$500,$B17,'DADOS BRUTOS'!CI$3:CI$500)+IF($C17="",0,SUMIF('DADOS BRUTOS'!$A$3:$A$500,$C17,'DADOS BRUTOS'!CI$3:CI$500)))</f>
        <v/>
      </c>
      <c r="FJ17" s="125">
        <f>IF(OR(FJ$4="",$B17=""),0,SUMIF('DADOS BRUTOS'!$A$3:$A$500,$B17,'DADOS BRUTOS'!CJ$3:CJ$500)+IF($C17="",0,SUMIF('DADOS BRUTOS'!$A$3:$A$500,$C17,'DADOS BRUTOS'!CJ$3:CJ$500)))</f>
        <v/>
      </c>
      <c r="FK17" s="125">
        <f>IF(OR(FK$4="",$B17=""),0,SUMIF('DADOS BRUTOS'!$A$3:$A$500,$B17,'DADOS BRUTOS'!CK$3:CK$500)+IF($C17="",0,SUMIF('DADOS BRUTOS'!$A$3:$A$500,$C17,'DADOS BRUTOS'!CK$3:CK$500)))</f>
        <v/>
      </c>
      <c r="FL17" s="125">
        <f>IF(OR(FL$4="",$B17=""),0,SUMIF('DADOS BRUTOS'!$A$3:$A$500,$B17,'DADOS BRUTOS'!CL$3:CL$500)+IF($C17="",0,SUMIF('DADOS BRUTOS'!$A$3:$A$500,$C17,'DADOS BRUTOS'!CL$3:CL$500)))</f>
        <v/>
      </c>
      <c r="FM17" s="125">
        <f>IF(OR(FM$4="",$B17=""),0,SUMIF('DADOS BRUTOS'!$A$3:$A$500,$B17,'DADOS BRUTOS'!CM$3:CM$500)+IF($C17="",0,SUMIF('DADOS BRUTOS'!$A$3:$A$500,$C17,'DADOS BRUTOS'!CM$3:CM$500)))</f>
        <v/>
      </c>
      <c r="FN17" s="125">
        <f>IF(OR(FN$4="",$B17=""),0,SUMIF('DADOS BRUTOS'!$A$3:$A$500,$B17,'DADOS BRUTOS'!CN$3:CN$500)+IF($C17="",0,SUMIF('DADOS BRUTOS'!$A$3:$A$500,$C17,'DADOS BRUTOS'!CN$3:CN$500)))</f>
        <v/>
      </c>
      <c r="FO17" s="125">
        <f>IF(OR(FO$4="",$B17=""),0,SUMIF('DADOS BRUTOS'!$A$3:$A$500,$B17,'DADOS BRUTOS'!CO$3:CO$500)+IF($C17="",0,SUMIF('DADOS BRUTOS'!$A$3:$A$500,$C17,'DADOS BRUTOS'!CO$3:CO$500)))</f>
        <v/>
      </c>
      <c r="FP17" s="125">
        <f>IF(OR(FP$4="",$B17=""),0,SUMIF('DADOS BRUTOS'!$A$3:$A$500,$B17,'DADOS BRUTOS'!CP$3:CP$500)+IF($C17="",0,SUMIF('DADOS BRUTOS'!$A$3:$A$500,$C17,'DADOS BRUTOS'!CP$3:CP$500)))</f>
        <v/>
      </c>
      <c r="FQ17" s="125">
        <f>IF(OR(FQ$4="",$B17=""),0,SUMIF('DADOS BRUTOS'!$A$3:$A$500,$B17,'DADOS BRUTOS'!CQ$3:CQ$500)+IF($C17="",0,SUMIF('DADOS BRUTOS'!$A$3:$A$500,$C17,'DADOS BRUTOS'!CQ$3:CQ$500)))</f>
        <v/>
      </c>
      <c r="FR17" s="125">
        <f>IF(OR(FR$4="",$B17=""),0,SUMIF('DADOS BRUTOS'!$A$3:$A$500,$B17,'DADOS BRUTOS'!CR$3:CR$500)+IF($C17="",0,SUMIF('DADOS BRUTOS'!$A$3:$A$500,$C17,'DADOS BRUTOS'!CR$3:CR$500)))</f>
        <v/>
      </c>
      <c r="FS17" s="125">
        <f>IF(OR(FS$4="",$B17=""),0,SUMIF('DADOS BRUTOS'!$A$3:$A$500,$B17,'DADOS BRUTOS'!CS$3:CS$500)+IF($C17="",0,SUMIF('DADOS BRUTOS'!$A$3:$A$500,$C17,'DADOS BRUTOS'!CS$3:CS$500)))</f>
        <v/>
      </c>
      <c r="FT17" s="125">
        <f>IF(OR(FT$4="",$B17=""),0,SUMIF('DADOS BRUTOS'!$A$3:$A$500,$B17,'DADOS BRUTOS'!CT$3:CT$500)+IF($C17="",0,SUMIF('DADOS BRUTOS'!$A$3:$A$500,$C17,'DADOS BRUTOS'!CT$3:CT$500)))</f>
        <v/>
      </c>
      <c r="FU17" s="125">
        <f>IF(OR(FU$4="",$B17=""),0,SUMIF('DADOS BRUTOS'!$A$3:$A$500,$B17,'DADOS BRUTOS'!CU$3:CU$500)+IF($C17="",0,SUMIF('DADOS BRUTOS'!$A$3:$A$500,$C17,'DADOS BRUTOS'!CU$3:CU$500)))</f>
        <v/>
      </c>
      <c r="FV17" s="125">
        <f>IF(OR(FV$4="",$B17=""),0,SUMIF('DADOS BRUTOS'!$A$3:$A$500,$B17,'DADOS BRUTOS'!CV$3:CV$500)+IF($C17="",0,SUMIF('DADOS BRUTOS'!$A$3:$A$500,$C17,'DADOS BRUTOS'!CV$3:CV$500)))</f>
        <v/>
      </c>
      <c r="FW17" s="125">
        <f>IF(OR(FW$4="",$B17=""),0,SUMIF('DADOS BRUTOS'!$A$3:$A$500,$B17,'DADOS BRUTOS'!CW$3:CW$500)+IF($C17="",0,SUMIF('DADOS BRUTOS'!$A$3:$A$500,$C17,'DADOS BRUTOS'!CW$3:CW$500)))</f>
        <v/>
      </c>
      <c r="FX17" s="125">
        <f>IF(OR(FX$4="",$B17=""),0,SUMIF('DADOS BRUTOS'!$A$3:$A$500,$B17,'DADOS BRUTOS'!CX$3:CX$500)+IF($C17="",0,SUMIF('DADOS BRUTOS'!$A$3:$A$500,$C17,'DADOS BRUTOS'!CX$3:CX$500)))</f>
        <v/>
      </c>
      <c r="FY17" s="125">
        <f>IF(OR(FY$4="",$B17=""),0,SUMIF('DADOS BRUTOS'!$A$3:$A$500,$B17,'DADOS BRUTOS'!CY$3:CY$500)+IF($C17="",0,SUMIF('DADOS BRUTOS'!$A$3:$A$500,$C17,'DADOS BRUTOS'!CY$3:CY$500)))</f>
        <v/>
      </c>
      <c r="FZ17" s="125">
        <f>IF(OR(FZ$4="",$B17=""),0,SUMIF('DADOS BRUTOS'!$A$3:$A$500,$B17,'DADOS BRUTOS'!CZ$3:CZ$500)+IF($C17="",0,SUMIF('DADOS BRUTOS'!$A$3:$A$500,$C17,'DADOS BRUTOS'!CZ$3:CZ$500)))</f>
        <v/>
      </c>
      <c r="GA17" s="125">
        <f>IF(OR(GA$4="",$B17=""),0,SUMIF('DADOS BRUTOS'!$A$3:$A$500,$B17,'DADOS BRUTOS'!DA$3:DA$500)+IF($C17="",0,SUMIF('DADOS BRUTOS'!$A$3:$A$500,$C17,'DADOS BRUTOS'!DA$3:DA$500)))</f>
        <v/>
      </c>
      <c r="GB17" s="125">
        <f>IF(OR(GB$4="",$B17=""),0,SUMIF('DADOS BRUTOS'!$A$3:$A$500,$B17,'DADOS BRUTOS'!DB$3:DB$500)+IF($C17="",0,SUMIF('DADOS BRUTOS'!$A$3:$A$500,$C17,'DADOS BRUTOS'!DB$3:DB$500)))</f>
        <v/>
      </c>
      <c r="GC17" s="125">
        <f>IF(OR(GC$4="",$B17=""),0,SUMIF('DADOS BRUTOS'!$A$3:$A$500,$B17,'DADOS BRUTOS'!DC$3:DC$500)+IF($C17="",0,SUMIF('DADOS BRUTOS'!$A$3:$A$500,$C17,'DADOS BRUTOS'!DC$3:DC$500)))</f>
        <v/>
      </c>
      <c r="GD17" s="125">
        <f>IF(OR(GD$4="",$B17=""),0,SUMIF('DADOS BRUTOS'!$A$3:$A$500,$B17,'DADOS BRUTOS'!DD$3:DD$500)+IF($C17="",0,SUMIF('DADOS BRUTOS'!$A$3:$A$500,$C17,'DADOS BRUTOS'!DD$3:DD$500)))</f>
        <v/>
      </c>
      <c r="GE17" s="125">
        <f>IF(OR(GE$4="",$B17=""),0,SUMIF('DADOS BRUTOS'!$A$3:$A$500,$B17,'DADOS BRUTOS'!DE$3:DE$500)+IF($C17="",0,SUMIF('DADOS BRUTOS'!$A$3:$A$500,$C17,'DADOS BRUTOS'!DE$3:DE$500)))</f>
        <v/>
      </c>
      <c r="GF17" s="125">
        <f>IF(OR(GF$4="",$B17=""),0,SUMIF('DADOS BRUTOS'!$A$3:$A$500,$B17,'DADOS BRUTOS'!DF$3:DF$500)+IF($C17="",0,SUMIF('DADOS BRUTOS'!$A$3:$A$500,$C17,'DADOS BRUTOS'!DF$3:DF$500)))</f>
        <v/>
      </c>
      <c r="GG17" s="125">
        <f>IF(OR(GG$4="",$B17=""),0,SUMIF('DADOS BRUTOS'!$A$3:$A$500,$B17,'DADOS BRUTOS'!DG$3:DG$500)+IF($C17="",0,SUMIF('DADOS BRUTOS'!$A$3:$A$500,$C17,'DADOS BRUTOS'!DG$3:DG$500)))</f>
        <v/>
      </c>
      <c r="GH17" s="125">
        <f>IF(OR(GH$4="",$B17=""),0,SUMIF('DADOS BRUTOS'!$A$3:$A$500,$B17,'DADOS BRUTOS'!DH$3:DH$500)+IF($C17="",0,SUMIF('DADOS BRUTOS'!$A$3:$A$500,$C17,'DADOS BRUTOS'!DH$3:DH$500)))</f>
        <v/>
      </c>
      <c r="GI17" s="125">
        <f>IF(OR(GI$4="",$B17=""),0,SUMIF('DADOS BRUTOS'!$A$3:$A$500,$B17,'DADOS BRUTOS'!DI$3:DI$500)+IF($C17="",0,SUMIF('DADOS BRUTOS'!$A$3:$A$500,$C17,'DADOS BRUTOS'!DI$3:DI$500)))</f>
        <v/>
      </c>
      <c r="GJ17" s="125">
        <f>IF(OR(GJ$4="",$B17=""),0,SUMIF('DADOS BRUTOS'!$A$3:$A$500,$B17,'DADOS BRUTOS'!DJ$3:DJ$500)+IF($C17="",0,SUMIF('DADOS BRUTOS'!$A$3:$A$500,$C17,'DADOS BRUTOS'!DJ$3:DJ$500)))</f>
        <v/>
      </c>
      <c r="GK17" s="125">
        <f>IF(OR(GK$4="",$B17=""),0,SUMIF('DADOS BRUTOS'!$A$3:$A$500,$B17,'DADOS BRUTOS'!DK$3:DK$500)+IF($C17="",0,SUMIF('DADOS BRUTOS'!$A$3:$A$500,$C17,'DADOS BRUTOS'!DK$3:DK$500)))</f>
        <v/>
      </c>
      <c r="GL17" s="125">
        <f>IF(OR(GL$4="",$B17=""),0,SUMIF('DADOS BRUTOS'!$A$3:$A$500,$B17,'DADOS BRUTOS'!DL$3:DL$500)+IF($C17="",0,SUMIF('DADOS BRUTOS'!$A$3:$A$500,$C17,'DADOS BRUTOS'!DL$3:DL$500)))</f>
        <v/>
      </c>
      <c r="GM17" s="125">
        <f>IF(OR(GM$4="",$B17=""),0,SUMIF('DADOS BRUTOS'!$A$3:$A$500,$B17,'DADOS BRUTOS'!DM$3:DM$500)+IF($C17="",0,SUMIF('DADOS BRUTOS'!$A$3:$A$500,$C17,'DADOS BRUTOS'!DM$3:DM$500)))</f>
        <v/>
      </c>
      <c r="GN17" s="125">
        <f>IF(OR(GN$4="",$B17=""),0,SUMIF('DADOS BRUTOS'!$A$3:$A$500,$B17,'DADOS BRUTOS'!DN$3:DN$500)+IF($C17="",0,SUMIF('DADOS BRUTOS'!$A$3:$A$500,$C17,'DADOS BRUTOS'!DN$3:DN$500)))</f>
        <v/>
      </c>
      <c r="GO17" s="125">
        <f>IF(OR(GO$4="",$B17=""),0,SUMIF('DADOS BRUTOS'!$A$3:$A$500,$B17,'DADOS BRUTOS'!DO$3:DO$500)+IF($C17="",0,SUMIF('DADOS BRUTOS'!$A$3:$A$500,$C17,'DADOS BRUTOS'!DO$3:DO$500)))</f>
        <v/>
      </c>
      <c r="GP17" s="125">
        <f>IF(OR(GP$4="",$B17=""),0,SUMIF('DADOS BRUTOS'!$A$3:$A$500,$B17,'DADOS BRUTOS'!DP$3:DP$500)+IF($C17="",0,SUMIF('DADOS BRUTOS'!$A$3:$A$500,$C17,'DADOS BRUTOS'!DP$3:DP$500)))</f>
        <v/>
      </c>
      <c r="GQ17" s="125">
        <f>IF(OR(GQ$4="",$B17=""),0,SUMIF('DADOS BRUTOS'!$A$3:$A$500,$B17,'DADOS BRUTOS'!DQ$3:DQ$500)+IF($C17="",0,SUMIF('DADOS BRUTOS'!$A$3:$A$500,$C17,'DADOS BRUTOS'!DQ$3:DQ$500)))</f>
        <v/>
      </c>
      <c r="GR17" s="125">
        <f>IF(OR(GR$4="",$B17=""),0,SUMIF('DADOS BRUTOS'!$A$3:$A$500,$B17,'DADOS BRUTOS'!DR$3:DR$500)+IF($C17="",0,SUMIF('DADOS BRUTOS'!$A$3:$A$500,$C17,'DADOS BRUTOS'!DR$3:DR$500)))</f>
        <v/>
      </c>
      <c r="GS17" s="125">
        <f>IF(OR(GS$4="",$B17=""),0,SUMIF('DADOS BRUTOS'!$A$3:$A$500,$B17,'DADOS BRUTOS'!DS$3:DS$500)+IF($C17="",0,SUMIF('DADOS BRUTOS'!$A$3:$A$500,$C17,'DADOS BRUTOS'!DS$3:DS$500)))</f>
        <v/>
      </c>
      <c r="GT17" s="125">
        <f>IF(OR(GT$4="",$B17=""),0,SUMIF('DADOS BRUTOS'!$A$3:$A$500,$B17,'DADOS BRUTOS'!DT$3:DT$500)+IF($C17="",0,SUMIF('DADOS BRUTOS'!$A$3:$A$500,$C17,'DADOS BRUTOS'!DT$3:DT$500)))</f>
        <v/>
      </c>
      <c r="GU17" s="125">
        <f>IF(OR(GU$4="",$B17=""),0,SUMIF('DADOS BRUTOS'!$A$3:$A$500,$B17,'DADOS BRUTOS'!DU$3:DU$500)+IF($C17="",0,SUMIF('DADOS BRUTOS'!$A$3:$A$500,$C17,'DADOS BRUTOS'!DU$3:DU$500)))</f>
        <v/>
      </c>
      <c r="GV17" s="125">
        <f>IF(OR(GV$4="",$B17=""),0,SUMIF('DADOS BRUTOS'!$A$3:$A$500,$B17,'DADOS BRUTOS'!DV$3:DV$500)+IF($C17="",0,SUMIF('DADOS BRUTOS'!$A$3:$A$500,$C17,'DADOS BRUTOS'!DV$3:DV$500)))</f>
        <v/>
      </c>
      <c r="GW17" s="125">
        <f>IF(OR(GW$4="",$B17=""),0,SUMIF('DADOS BRUTOS'!$A$3:$A$500,$B17,'DADOS BRUTOS'!DW$3:DW$500)+IF($C17="",0,SUMIF('DADOS BRUTOS'!$A$3:$A$500,$C17,'DADOS BRUTOS'!DW$3:DW$500)))</f>
        <v/>
      </c>
      <c r="GX17" s="125">
        <f>IF(OR(GX$4="",$B17=""),0,SUMIF('DADOS BRUTOS'!$A$3:$A$500,$B17,'DADOS BRUTOS'!DX$3:DX$500)+IF($C17="",0,SUMIF('DADOS BRUTOS'!$A$3:$A$500,$C17,'DADOS BRUTOS'!DX$3:DX$500)))</f>
        <v/>
      </c>
      <c r="GY17" s="125">
        <f>IF(OR(GY$4="",$B17=""),0,SUMIF('DADOS BRUTOS'!$A$3:$A$500,$B17,'DADOS BRUTOS'!DY$3:DY$500)+IF($C17="",0,SUMIF('DADOS BRUTOS'!$A$3:$A$500,$C17,'DADOS BRUTOS'!DY$3:DY$500)))</f>
        <v/>
      </c>
      <c r="GZ17" s="125">
        <f>IF(OR(GZ$4="",$B17=""),0,SUMIF('DADOS BRUTOS'!$A$3:$A$500,$B17,'DADOS BRUTOS'!DZ$3:DZ$500)+IF($C17="",0,SUMIF('DADOS BRUTOS'!$A$3:$A$500,$C17,'DADOS BRUTOS'!DZ$3:DZ$500)))</f>
        <v/>
      </c>
      <c r="HA17" s="125">
        <f>IF(OR(HA$4="",$B17=""),0,SUMIF('DADOS BRUTOS'!$A$3:$A$500,$B17,'DADOS BRUTOS'!EA$3:EA$500)+IF($C17="",0,SUMIF('DADOS BRUTOS'!$A$3:$A$500,$C17,'DADOS BRUTOS'!EA$3:EA$500)))</f>
        <v/>
      </c>
      <c r="HB17" s="125">
        <f>IF(OR(HB$4="",$B17=""),0,SUMIF('DADOS BRUTOS'!$A$3:$A$500,$B17,'DADOS BRUTOS'!EB$3:EB$500)+IF($C17="",0,SUMIF('DADOS BRUTOS'!$A$3:$A$500,$C17,'DADOS BRUTOS'!EB$3:EB$500)))</f>
        <v/>
      </c>
      <c r="HC17" s="125">
        <f>IF(OR(HC$4="",$B17=""),0,SUMIF('DADOS BRUTOS'!$A$3:$A$500,$B17,'DADOS BRUTOS'!EC$3:EC$500)+IF($C17="",0,SUMIF('DADOS BRUTOS'!$A$3:$A$500,$C17,'DADOS BRUTOS'!EC$3:EC$500)))</f>
        <v/>
      </c>
      <c r="HD17" s="125">
        <f>IF(OR(HD$4="",$B17=""),0,SUMIF('DADOS BRUTOS'!$A$3:$A$500,$B17,'DADOS BRUTOS'!ED$3:ED$500)+IF($C17="",0,SUMIF('DADOS BRUTOS'!$A$3:$A$500,$C17,'DADOS BRUTOS'!ED$3:ED$500)))</f>
        <v/>
      </c>
      <c r="HE17" s="125">
        <f>IF(OR(HE$4="",$B17=""),0,SUMIF('DADOS BRUTOS'!$A$3:$A$500,$B17,'DADOS BRUTOS'!EE$3:EE$500)+IF($C17="",0,SUMIF('DADOS BRUTOS'!$A$3:$A$500,$C17,'DADOS BRUTOS'!EE$3:EE$500)))</f>
        <v/>
      </c>
      <c r="HF17" s="125">
        <f>IF(OR(HF$4="",$B17=""),0,SUMIF('DADOS BRUTOS'!$A$3:$A$500,$B17,'DADOS BRUTOS'!EF$3:EF$500)+IF($C17="",0,SUMIF('DADOS BRUTOS'!$A$3:$A$500,$C17,'DADOS BRUTOS'!EF$3:EF$500)))</f>
        <v/>
      </c>
      <c r="HG17" s="125">
        <f>IF(OR(HG$4="",$B17=""),0,SUMIF('DADOS BRUTOS'!$A$3:$A$500,$B17,'DADOS BRUTOS'!EG$3:EG$500)+IF($C17="",0,SUMIF('DADOS BRUTOS'!$A$3:$A$500,$C17,'DADOS BRUTOS'!EG$3:EG$500)))</f>
        <v/>
      </c>
      <c r="HH17" s="125">
        <f>IF(OR(HH$4="",$B17=""),0,SUMIF('DADOS BRUTOS'!$A$3:$A$500,$B17,'DADOS BRUTOS'!EH$3:EH$500)+IF($C17="",0,SUMIF('DADOS BRUTOS'!$A$3:$A$500,$C17,'DADOS BRUTOS'!EH$3:EH$500)))</f>
        <v/>
      </c>
      <c r="HI17" s="125">
        <f>IF(OR(HI$4="",$B17=""),0,SUMIF('DADOS BRUTOS'!$A$3:$A$500,$B17,'DADOS BRUTOS'!EI$3:EI$500)+IF($C17="",0,SUMIF('DADOS BRUTOS'!$A$3:$A$500,$C17,'DADOS BRUTOS'!EI$3:EI$500)))</f>
        <v/>
      </c>
      <c r="HJ17" s="125">
        <f>IF(OR(HJ$4="",$B17=""),0,SUMIF('DADOS BRUTOS'!$A$3:$A$500,$B17,'DADOS BRUTOS'!EJ$3:EJ$500)+IF($C17="",0,SUMIF('DADOS BRUTOS'!$A$3:$A$500,$C17,'DADOS BRUTOS'!EJ$3:EJ$500)))</f>
        <v/>
      </c>
      <c r="HK17" s="125">
        <f>IF(OR(HK$4="",$B17=""),0,SUMIF('DADOS BRUTOS'!$A$3:$A$500,$B17,'DADOS BRUTOS'!EK$3:EK$500)+IF($C17="",0,SUMIF('DADOS BRUTOS'!$A$3:$A$500,$C17,'DADOS BRUTOS'!EK$3:EK$500)))</f>
        <v/>
      </c>
      <c r="HL17" s="125">
        <f>IF(OR(HL$4="",$B17=""),0,SUMIF('DADOS BRUTOS'!$A$3:$A$500,$B17,'DADOS BRUTOS'!EL$3:EL$500)+IF($C17="",0,SUMIF('DADOS BRUTOS'!$A$3:$A$500,$C17,'DADOS BRUTOS'!EL$3:EL$500)))</f>
        <v/>
      </c>
      <c r="HM17" s="125">
        <f>IF(OR(HM$4="",$B17=""),0,SUMIF('DADOS BRUTOS'!$A$3:$A$500,$B17,'DADOS BRUTOS'!EM$3:EM$500)+IF($C17="",0,SUMIF('DADOS BRUTOS'!$A$3:$A$500,$C17,'DADOS BRUTOS'!EM$3:EM$500)))</f>
        <v/>
      </c>
      <c r="HN17" s="125">
        <f>IF(OR(HN$4="",$B17=""),0,SUMIF('DADOS BRUTOS'!$A$3:$A$500,$B17,'DADOS BRUTOS'!EN$3:EN$500)+IF($C17="",0,SUMIF('DADOS BRUTOS'!$A$3:$A$500,$C17,'DADOS BRUTOS'!EN$3:EN$500)))</f>
        <v/>
      </c>
      <c r="HO17" s="125">
        <f>IF(OR(HO$4="",$B17=""),0,SUMIF('DADOS BRUTOS'!$A$3:$A$500,$B17,'DADOS BRUTOS'!EO$3:EO$500)+IF($C17="",0,SUMIF('DADOS BRUTOS'!$A$3:$A$500,$C17,'DADOS BRUTOS'!EO$3:EO$500)))</f>
        <v/>
      </c>
      <c r="HP17" s="125">
        <f>IF(OR(HP$4="",$B17=""),0,SUMIF('DADOS BRUTOS'!$A$3:$A$500,$B17,'DADOS BRUTOS'!EP$3:EP$500)+IF($C17="",0,SUMIF('DADOS BRUTOS'!$A$3:$A$500,$C17,'DADOS BRUTOS'!EP$3:EP$500)))</f>
        <v/>
      </c>
      <c r="HQ17" s="125">
        <f>IF(OR(HQ$4="",$B17=""),0,SUMIF('DADOS BRUTOS'!$A$3:$A$500,$B17,'DADOS BRUTOS'!EQ$3:EQ$500)+IF($C17="",0,SUMIF('DADOS BRUTOS'!$A$3:$A$500,$C17,'DADOS BRUTOS'!EQ$3:EQ$500)))</f>
        <v/>
      </c>
      <c r="HR17" s="125">
        <f>IF(OR(HR$4="",$B17=""),0,SUMIF('DADOS BRUTOS'!$A$3:$A$500,$B17,'DADOS BRUTOS'!ER$3:ER$500)+IF($C17="",0,SUMIF('DADOS BRUTOS'!$A$3:$A$500,$C17,'DADOS BRUTOS'!ER$3:ER$500)))</f>
        <v/>
      </c>
      <c r="HS17" s="125">
        <f>IF(OR(HS$4="",$B17=""),0,SUMIF('DADOS BRUTOS'!$A$3:$A$500,$B17,'DADOS BRUTOS'!ES$3:ES$500)+IF($C17="",0,SUMIF('DADOS BRUTOS'!$A$3:$A$500,$C17,'DADOS BRUTOS'!ES$3:ES$500)))</f>
        <v/>
      </c>
      <c r="HT17" s="125">
        <f>IF(OR(HT$4="",$B17=""),0,SUMIF('DADOS BRUTOS'!$A$3:$A$500,$B17,'DADOS BRUTOS'!ET$3:ET$500)+IF($C17="",0,SUMIF('DADOS BRUTOS'!$A$3:$A$500,$C17,'DADOS BRUTOS'!ET$3:ET$500)))</f>
        <v/>
      </c>
      <c r="HU17" s="125">
        <f>IF(OR(HU$4="",$B17=""),0,SUMIF('DADOS BRUTOS'!$A$3:$A$500,$B17,'DADOS BRUTOS'!EU$3:EU$500)+IF($C17="",0,SUMIF('DADOS BRUTOS'!$A$3:$A$500,$C17,'DADOS BRUTOS'!EU$3:EU$500)))</f>
        <v/>
      </c>
      <c r="HV17" s="125">
        <f>IF(OR(HV$4="",$B17=""),0,SUMIF('DADOS BRUTOS'!$A$3:$A$500,$B17,'DADOS BRUTOS'!EV$3:EV$500)+IF($C17="",0,SUMIF('DADOS BRUTOS'!$A$3:$A$500,$C17,'DADOS BRUTOS'!EV$3:EV$500)))</f>
        <v/>
      </c>
      <c r="HW17" s="125">
        <f>IF(OR(HW$4="",$B17=""),0,SUMIF('DADOS BRUTOS'!$A$3:$A$500,$B17,'DADOS BRUTOS'!EW$3:EW$500)+IF($C17="",0,SUMIF('DADOS BRUTOS'!$A$3:$A$500,$C17,'DADOS BRUTOS'!EW$3:EW$500)))</f>
        <v/>
      </c>
      <c r="HX17" s="125">
        <f>IF(OR(HX$4="",$B17=""),0,SUMIF('DADOS BRUTOS'!$A$3:$A$500,$B17,'DADOS BRUTOS'!EX$3:EX$500)+IF($C17="",0,SUMIF('DADOS BRUTOS'!$A$3:$A$500,$C17,'DADOS BRUTOS'!EX$3:EX$500)))</f>
        <v/>
      </c>
      <c r="HY17" s="125">
        <f>IF(OR(HY$4="",$B17=""),0,SUMIF('DADOS BRUTOS'!$A$3:$A$500,$B17,'DADOS BRUTOS'!EY$3:EY$500)+IF($C17="",0,SUMIF('DADOS BRUTOS'!$A$3:$A$500,$C17,'DADOS BRUTOS'!EY$3:EY$500)))</f>
        <v/>
      </c>
      <c r="HZ17" s="125">
        <f>IF(OR(HZ$4="",$B17=""),0,SUMIF('DADOS BRUTOS'!$A$3:$A$500,$B17,'DADOS BRUTOS'!EZ$3:EZ$500)+IF($C17="",0,SUMIF('DADOS BRUTOS'!$A$3:$A$500,$C17,'DADOS BRUTOS'!EZ$3:EZ$500)))</f>
        <v/>
      </c>
      <c r="IA17" s="125">
        <f>IF(OR(IA$4="",$B17=""),0,SUMIF('DADOS BRUTOS'!$A$3:$A$500,$B17,'DADOS BRUTOS'!FA$3:FA$500)+IF($C17="",0,SUMIF('DADOS BRUTOS'!$A$3:$A$500,$C17,'DADOS BRUTOS'!FA$3:FA$500)))</f>
        <v/>
      </c>
      <c r="IB17" s="125">
        <f>IF(OR(IB$4="",$B17=""),0,SUMIF('DADOS BRUTOS'!$A$3:$A$500,$B17,'DADOS BRUTOS'!FB$3:FB$500)+IF($C17="",0,SUMIF('DADOS BRUTOS'!$A$3:$A$500,$C17,'DADOS BRUTOS'!FB$3:FB$500)))</f>
        <v/>
      </c>
      <c r="IC17" s="125">
        <f>IF(OR(IC$4="",$B17=""),0,SUMIF('DADOS BRUTOS'!$A$3:$A$500,$B17,'DADOS BRUTOS'!FC$3:FC$500)+IF($C17="",0,SUMIF('DADOS BRUTOS'!$A$3:$A$500,$C17,'DADOS BRUTOS'!FC$3:FC$500)))</f>
        <v/>
      </c>
      <c r="ID17" s="125">
        <f>IF(OR(ID$4="",$B17=""),0,SUMIF('DADOS BRUTOS'!$A$3:$A$500,$B17,'DADOS BRUTOS'!FD$3:FD$500)+IF($C17="",0,SUMIF('DADOS BRUTOS'!$A$3:$A$500,$C17,'DADOS BRUTOS'!FD$3:FD$500)))</f>
        <v/>
      </c>
      <c r="IE17" s="125">
        <f>IF(OR(IE$4="",$B17=""),0,SUMIF('DADOS BRUTOS'!$A$3:$A$500,$B17,'DADOS BRUTOS'!FE$3:FE$500)+IF($C17="",0,SUMIF('DADOS BRUTOS'!$A$3:$A$500,$C17,'DADOS BRUTOS'!FE$3:FE$500)))</f>
        <v/>
      </c>
      <c r="IF17" s="125">
        <f>IF(OR(IF$4="",$B17=""),0,SUMIF('DADOS BRUTOS'!$A$3:$A$500,$B17,'DADOS BRUTOS'!FF$3:FF$500)+IF($C17="",0,SUMIF('DADOS BRUTOS'!$A$3:$A$500,$C17,'DADOS BRUTOS'!FF$3:FF$500)))</f>
        <v/>
      </c>
      <c r="IG17" s="125">
        <f>IF(OR(IG$4="",$B17=""),0,SUMIF('DADOS BRUTOS'!$A$3:$A$500,$B17,'DADOS BRUTOS'!FG$3:FG$500)+IF($C17="",0,SUMIF('DADOS BRUTOS'!$A$3:$A$500,$C17,'DADOS BRUTOS'!FG$3:FG$500)))</f>
        <v/>
      </c>
      <c r="IH17" s="125">
        <f>IF(OR(IH$4="",$B17=""),0,SUMIF('DADOS BRUTOS'!$A$3:$A$500,$B17,'DADOS BRUTOS'!FH$3:FH$500)+IF($C17="",0,SUMIF('DADOS BRUTOS'!$A$3:$A$500,$C17,'DADOS BRUTOS'!FH$3:FH$500)))</f>
        <v/>
      </c>
      <c r="II17" s="125">
        <f>IF(OR(II$4="",$B17=""),0,SUMIF('DADOS BRUTOS'!$A$3:$A$500,$B17,'DADOS BRUTOS'!FI$3:FI$500)+IF($C17="",0,SUMIF('DADOS BRUTOS'!$A$3:$A$500,$C17,'DADOS BRUTOS'!FI$3:FI$500)))</f>
        <v/>
      </c>
      <c r="IJ17" s="125">
        <f>IF(OR(IJ$4="",$B17=""),0,SUMIF('DADOS BRUTOS'!$A$3:$A$500,$B17,'DADOS BRUTOS'!FJ$3:FJ$500)+IF($C17="",0,SUMIF('DADOS BRUTOS'!$A$3:$A$500,$C17,'DADOS BRUTOS'!FJ$3:FJ$500)))</f>
        <v/>
      </c>
      <c r="IK17" s="125">
        <f>IF(OR(IK$4="",$B17=""),0,SUMIF('DADOS BRUTOS'!$A$3:$A$500,$B17,'DADOS BRUTOS'!FK$3:FK$500)+IF($C17="",0,SUMIF('DADOS BRUTOS'!$A$3:$A$500,$C17,'DADOS BRUTOS'!FK$3:FK$500)))</f>
        <v/>
      </c>
      <c r="IL17" s="125">
        <f>IF(OR(IL$4="",$B17=""),0,SUMIF('DADOS BRUTOS'!$A$3:$A$500,$B17,'DADOS BRUTOS'!FL$3:FL$500)+IF($C17="",0,SUMIF('DADOS BRUTOS'!$A$3:$A$500,$C17,'DADOS BRUTOS'!FL$3:FL$500)))</f>
        <v/>
      </c>
      <c r="IM17" s="125">
        <f>IF(OR(IM$4="",$B17=""),0,SUMIF('DADOS BRUTOS'!$A$3:$A$500,$B17,'DADOS BRUTOS'!FM$3:FM$500)+IF($C17="",0,SUMIF('DADOS BRUTOS'!$A$3:$A$500,$C17,'DADOS BRUTOS'!FM$3:FM$500)))</f>
        <v/>
      </c>
      <c r="IN17" s="125">
        <f>IF(OR(IN$4="",$B17=""),0,SUMIF('DADOS BRUTOS'!$A$3:$A$500,$B17,'DADOS BRUTOS'!FN$3:FN$500)+IF($C17="",0,SUMIF('DADOS BRUTOS'!$A$3:$A$500,$C17,'DADOS BRUTOS'!FN$3:FN$500)))</f>
        <v/>
      </c>
      <c r="IO17" s="125">
        <f>IF(OR(IO$4="",$B17=""),0,SUMIF('DADOS BRUTOS'!$A$3:$A$500,$B17,'DADOS BRUTOS'!FO$3:FO$500)+IF($C17="",0,SUMIF('DADOS BRUTOS'!$A$3:$A$500,$C17,'DADOS BRUTOS'!FO$3:FO$500)))</f>
        <v/>
      </c>
      <c r="IP17" s="125">
        <f>IF(OR(IP$4="",$B17=""),0,SUMIF('DADOS BRUTOS'!$A$3:$A$500,$B17,'DADOS BRUTOS'!FP$3:FP$500)+IF($C17="",0,SUMIF('DADOS BRUTOS'!$A$3:$A$500,$C17,'DADOS BRUTOS'!FP$3:FP$500)))</f>
        <v/>
      </c>
      <c r="IQ17" s="125">
        <f>IF(OR(IQ$4="",$B17=""),0,SUMIF('DADOS BRUTOS'!$A$3:$A$500,$B17,'DADOS BRUTOS'!FQ$3:FQ$500)+IF($C17="",0,SUMIF('DADOS BRUTOS'!$A$3:$A$500,$C17,'DADOS BRUTOS'!FQ$3:FQ$500)))</f>
        <v/>
      </c>
      <c r="IR17" s="125">
        <f>IF(OR(IR$4="",$B17=""),0,SUMIF('DADOS BRUTOS'!$A$3:$A$500,$B17,'DADOS BRUTOS'!FR$3:FR$500)+IF($C17="",0,SUMIF('DADOS BRUTOS'!$A$3:$A$500,$C17,'DADOS BRUTOS'!FR$3:FR$500)))</f>
        <v/>
      </c>
      <c r="IS17" s="125">
        <f>IF(OR(IS$4="",$B17=""),0,SUMIF('DADOS BRUTOS'!$A$3:$A$500,$B17,'DADOS BRUTOS'!FS$3:FS$500)+IF($C17="",0,SUMIF('DADOS BRUTOS'!$A$3:$A$500,$C17,'DADOS BRUTOS'!FS$3:FS$500)))</f>
        <v/>
      </c>
      <c r="IT17" s="125">
        <f>IF(OR(IT$4="",$B17=""),0,SUMIF('DADOS BRUTOS'!$A$3:$A$500,$B17,'DADOS BRUTOS'!FT$3:FT$500)+IF($C17="",0,SUMIF('DADOS BRUTOS'!$A$3:$A$500,$C17,'DADOS BRUTOS'!FT$3:FT$500)))</f>
        <v/>
      </c>
      <c r="IU17" s="125">
        <f>IF(OR(IU$4="",$B17=""),0,SUMIF('DADOS BRUTOS'!$A$3:$A$500,$B17,'DADOS BRUTOS'!FU$3:FU$500)+IF($C17="",0,SUMIF('DADOS BRUTOS'!$A$3:$A$500,$C17,'DADOS BRUTOS'!FU$3:FU$500)))</f>
        <v/>
      </c>
      <c r="IV17" s="125">
        <f>IF(OR(IV$4="",$B17=""),0,SUMIF('DADOS BRUTOS'!$A$3:$A$500,$B17,'DADOS BRUTOS'!FV$3:FV$500)+IF($C17="",0,SUMIF('DADOS BRUTOS'!$A$3:$A$500,$C17,'DADOS BRUTOS'!FV$3:FV$500)))</f>
        <v/>
      </c>
      <c r="IW17" s="125">
        <f>IF(OR(IW$4="",$B17=""),0,SUMIF('DADOS BRUTOS'!$A$3:$A$500,$B17,'DADOS BRUTOS'!FW$3:FW$500)+IF($C17="",0,SUMIF('DADOS BRUTOS'!$A$3:$A$500,$C17,'DADOS BRUTOS'!FW$3:FW$500)))</f>
        <v/>
      </c>
      <c r="IX17" s="125">
        <f>IF(OR(IX$4="",$B17=""),0,SUMIF('DADOS BRUTOS'!$A$3:$A$500,$B17,'DADOS BRUTOS'!FX$3:FX$500)+IF($C17="",0,SUMIF('DADOS BRUTOS'!$A$3:$A$500,$C17,'DADOS BRUTOS'!FX$3:FX$500)))</f>
        <v/>
      </c>
      <c r="IY17" s="125">
        <f>IF(OR(IY$4="",$B17=""),0,SUMIF('DADOS BRUTOS'!$A$3:$A$500,$B17,'DADOS BRUTOS'!FY$3:FY$500)+IF($C17="",0,SUMIF('DADOS BRUTOS'!$A$3:$A$500,$C17,'DADOS BRUTOS'!FY$3:FY$500)))</f>
        <v/>
      </c>
      <c r="IZ17" s="125">
        <f>IF(OR(IZ$4="",$B17=""),0,SUMIF('DADOS BRUTOS'!$A$3:$A$500,$B17,'DADOS BRUTOS'!FZ$3:FZ$500)+IF($C17="",0,SUMIF('DADOS BRUTOS'!$A$3:$A$500,$C17,'DADOS BRUTOS'!FZ$3:FZ$500)))</f>
        <v/>
      </c>
      <c r="JA17" s="125">
        <f>IF(OR(JA$4="",$B17=""),0,SUMIF('DADOS BRUTOS'!$A$3:$A$500,$B17,'DADOS BRUTOS'!GA$3:GA$500)+IF($C17="",0,SUMIF('DADOS BRUTOS'!$A$3:$A$500,$C17,'DADOS BRUTOS'!GA$3:GA$500)))</f>
        <v/>
      </c>
      <c r="JB17" s="125">
        <f>IF(OR(JB$4="",$B17=""),0,SUMIF('DADOS BRUTOS'!$A$3:$A$500,$B17,'DADOS BRUTOS'!GB$3:GB$500)+IF($C17="",0,SUMIF('DADOS BRUTOS'!$A$3:$A$500,$C17,'DADOS BRUTOS'!GB$3:GB$500)))</f>
        <v/>
      </c>
      <c r="JC17" s="125">
        <f>IF(OR(JC$4="",$B17=""),0,SUMIF('DADOS BRUTOS'!$A$3:$A$500,$B17,'DADOS BRUTOS'!GC$3:GC$500)+IF($C17="",0,SUMIF('DADOS BRUTOS'!$A$3:$A$500,$C17,'DADOS BRUTOS'!GC$3:GC$500)))</f>
        <v/>
      </c>
      <c r="JD17" s="125">
        <f>IF(OR(JD$4="",$B17=""),0,SUMIF('DADOS BRUTOS'!$A$3:$A$500,$B17,'DADOS BRUTOS'!GD$3:GD$500)+IF($C17="",0,SUMIF('DADOS BRUTOS'!$A$3:$A$500,$C17,'DADOS BRUTOS'!GD$3:GD$500)))</f>
        <v/>
      </c>
      <c r="JE17" s="125">
        <f>IF(OR(JE$4="",$B17=""),0,SUMIF('DADOS BRUTOS'!$A$3:$A$500,$B17,'DADOS BRUTOS'!GE$3:GE$500)+IF($C17="",0,SUMIF('DADOS BRUTOS'!$A$3:$A$500,$C17,'DADOS BRUTOS'!GE$3:GE$500)))</f>
        <v/>
      </c>
      <c r="JF17" s="125">
        <f>IF(OR(JF$4="",$B17=""),0,SUMIF('DADOS BRUTOS'!$A$3:$A$500,$B17,'DADOS BRUTOS'!GF$3:GF$500)+IF($C17="",0,SUMIF('DADOS BRUTOS'!$A$3:$A$500,$C17,'DADOS BRUTOS'!GF$3:GF$500)))</f>
        <v/>
      </c>
      <c r="JG17" s="125">
        <f>IF(OR(JG$4="",$B17=""),0,SUMIF('DADOS BRUTOS'!$A$3:$A$500,$B17,'DADOS BRUTOS'!GG$3:GG$500)+IF($C17="",0,SUMIF('DADOS BRUTOS'!$A$3:$A$500,$C17,'DADOS BRUTOS'!GG$3:GG$500)))</f>
        <v/>
      </c>
      <c r="JH17" s="125">
        <f>IF(OR(JH$4="",$B17=""),0,SUMIF('DADOS BRUTOS'!$A$3:$A$500,$B17,'DADOS BRUTOS'!GH$3:GH$500)+IF($C17="",0,SUMIF('DADOS BRUTOS'!$A$3:$A$500,$C17,'DADOS BRUTOS'!GH$3:GH$500)))</f>
        <v/>
      </c>
      <c r="JI17" s="125">
        <f>IF(OR(JI$4="",$B17=""),0,SUMIF('DADOS BRUTOS'!$A$3:$A$500,$B17,'DADOS BRUTOS'!GI$3:GI$500)+IF($C17="",0,SUMIF('DADOS BRUTOS'!$A$3:$A$500,$C17,'DADOS BRUTOS'!GI$3:GI$500)))</f>
        <v/>
      </c>
      <c r="JJ17" s="125">
        <f>IF(OR(JJ$4="",$B17=""),0,SUMIF('DADOS BRUTOS'!$A$3:$A$500,$B17,'DADOS BRUTOS'!GJ$3:GJ$500)+IF($C17="",0,SUMIF('DADOS BRUTOS'!$A$3:$A$500,$C17,'DADOS BRUTOS'!GJ$3:GJ$500)))</f>
        <v/>
      </c>
      <c r="JK17" s="125">
        <f>IF(OR(JK$4="",$B17=""),0,SUMIF('DADOS BRUTOS'!$A$3:$A$500,$B17,'DADOS BRUTOS'!GK$3:GK$500)+IF($C17="",0,SUMIF('DADOS BRUTOS'!$A$3:$A$500,$C17,'DADOS BRUTOS'!GK$3:GK$500)))</f>
        <v/>
      </c>
      <c r="JL17" s="125">
        <f>IF(OR(JL$4="",$B17=""),0,SUMIF('DADOS BRUTOS'!$A$3:$A$500,$B17,'DADOS BRUTOS'!GL$3:GL$500)+IF($C17="",0,SUMIF('DADOS BRUTOS'!$A$3:$A$500,$C17,'DADOS BRUTOS'!GL$3:GL$500)))</f>
        <v/>
      </c>
      <c r="JM17" s="125">
        <f>IF(OR(JM$4="",$B17=""),0,SUMIF('DADOS BRUTOS'!$A$3:$A$500,$B17,'DADOS BRUTOS'!GM$3:GM$500)+IF($C17="",0,SUMIF('DADOS BRUTOS'!$A$3:$A$500,$C17,'DADOS BRUTOS'!GM$3:GM$500)))</f>
        <v/>
      </c>
      <c r="JN17" s="125">
        <f>IF(OR(JN$4="",$B17=""),0,SUMIF('DADOS BRUTOS'!$A$3:$A$500,$B17,'DADOS BRUTOS'!GN$3:GN$500)+IF($C17="",0,SUMIF('DADOS BRUTOS'!$A$3:$A$500,$C17,'DADOS BRUTOS'!GN$3:GN$500)))</f>
        <v/>
      </c>
      <c r="JO17" s="125">
        <f>IF(OR(JO$4="",$B17=""),0,SUMIF('DADOS BRUTOS'!$A$3:$A$500,$B17,'DADOS BRUTOS'!GO$3:GO$500)+IF($C17="",0,SUMIF('DADOS BRUTOS'!$A$3:$A$500,$C17,'DADOS BRUTOS'!GO$3:GO$500)))</f>
        <v/>
      </c>
      <c r="JP17" s="125">
        <f>IF(OR(JP$4="",$B17=""),0,SUMIF('DADOS BRUTOS'!$A$3:$A$500,$B17,'DADOS BRUTOS'!GP$3:GP$500)+IF($C17="",0,SUMIF('DADOS BRUTOS'!$A$3:$A$500,$C17,'DADOS BRUTOS'!GP$3:GP$500)))</f>
        <v/>
      </c>
      <c r="JQ17" s="125">
        <f>IF(OR(JQ$4="",$B17=""),0,SUMIF('DADOS BRUTOS'!$A$3:$A$500,$B17,'DADOS BRUTOS'!GQ$3:GQ$500)+IF($C17="",0,SUMIF('DADOS BRUTOS'!$A$3:$A$500,$C17,'DADOS BRUTOS'!GQ$3:GQ$500)))</f>
        <v/>
      </c>
      <c r="JR17" s="125">
        <f>IF(OR(JR$4="",$B17=""),0,SUMIF('DADOS BRUTOS'!$A$3:$A$500,$B17,'DADOS BRUTOS'!GR$3:GR$500)+IF($C17="",0,SUMIF('DADOS BRUTOS'!$A$3:$A$500,$C17,'DADOS BRUTOS'!GR$3:GR$500)))</f>
        <v/>
      </c>
      <c r="JS17" s="125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25">
        <f>IF(OR(CB$4="",$B18=""),0,SUMIF('DADOS BRUTOS'!$A$3:$A$500,$B18,'DADOS BRUTOS'!B$3:B$500)+IF($C18="",0,SUMIF('DADOS BRUTOS'!$A$3:$A$500,$C18,'DADOS BRUTOS'!B$3:B$500)))</f>
        <v/>
      </c>
      <c r="CC18" s="125">
        <f>IF(OR(CC$4="",$B18=""),0,SUMIF('DADOS BRUTOS'!$A$3:$A$500,$B18,'DADOS BRUTOS'!C$3:C$500)+IF($C18="",0,SUMIF('DADOS BRUTOS'!$A$3:$A$500,$C18,'DADOS BRUTOS'!C$3:C$500)))</f>
        <v/>
      </c>
      <c r="CD18" s="125">
        <f>IF(OR(CD$4="",$B18=""),0,SUMIF('DADOS BRUTOS'!$A$3:$A$500,$B18,'DADOS BRUTOS'!D$3:D$500)+IF($C18="",0,SUMIF('DADOS BRUTOS'!$A$3:$A$500,$C18,'DADOS BRUTOS'!D$3:D$500)))</f>
        <v/>
      </c>
      <c r="CE18" s="125">
        <f>IF(OR(CE$4="",$B18=""),0,SUMIF('DADOS BRUTOS'!$A$3:$A$500,$B18,'DADOS BRUTOS'!E$3:E$500)+IF($C18="",0,SUMIF('DADOS BRUTOS'!$A$3:$A$500,$C18,'DADOS BRUTOS'!E$3:E$500)))</f>
        <v/>
      </c>
      <c r="CF18" s="125">
        <f>IF(OR(CF$4="",$B18=""),0,SUMIF('DADOS BRUTOS'!$A$3:$A$500,$B18,'DADOS BRUTOS'!F$3:F$500)+IF($C18="",0,SUMIF('DADOS BRUTOS'!$A$3:$A$500,$C18,'DADOS BRUTOS'!F$3:F$500)))</f>
        <v/>
      </c>
      <c r="CG18" s="125">
        <f>IF(OR(CG$4="",$B18=""),0,SUMIF('DADOS BRUTOS'!$A$3:$A$500,$B18,'DADOS BRUTOS'!G$3:G$500)+IF($C18="",0,SUMIF('DADOS BRUTOS'!$A$3:$A$500,$C18,'DADOS BRUTOS'!G$3:G$500)))</f>
        <v/>
      </c>
      <c r="CH18" s="125">
        <f>IF(OR(CH$4="",$B18=""),0,SUMIF('DADOS BRUTOS'!$A$3:$A$500,$B18,'DADOS BRUTOS'!H$3:H$500)+IF($C18="",0,SUMIF('DADOS BRUTOS'!$A$3:$A$500,$C18,'DADOS BRUTOS'!H$3:H$500)))</f>
        <v/>
      </c>
      <c r="CI18" s="125">
        <f>IF(OR(CI$4="",$B18=""),0,SUMIF('DADOS BRUTOS'!$A$3:$A$500,$B18,'DADOS BRUTOS'!I$3:I$500)+IF($C18="",0,SUMIF('DADOS BRUTOS'!$A$3:$A$500,$C18,'DADOS BRUTOS'!I$3:I$500)))</f>
        <v/>
      </c>
      <c r="CJ18" s="125">
        <f>IF(OR(CJ$4="",$B18=""),0,SUMIF('DADOS BRUTOS'!$A$3:$A$500,$B18,'DADOS BRUTOS'!J$3:J$500)+IF($C18="",0,SUMIF('DADOS BRUTOS'!$A$3:$A$500,$C18,'DADOS BRUTOS'!J$3:J$500)))</f>
        <v/>
      </c>
      <c r="CK18" s="125">
        <f>IF(OR(CK$4="",$B18=""),0,SUMIF('DADOS BRUTOS'!$A$3:$A$500,$B18,'DADOS BRUTOS'!K$3:K$500)+IF($C18="",0,SUMIF('DADOS BRUTOS'!$A$3:$A$500,$C18,'DADOS BRUTOS'!K$3:K$500)))</f>
        <v/>
      </c>
      <c r="CL18" s="125">
        <f>IF(OR(CL$4="",$B18=""),0,SUMIF('DADOS BRUTOS'!$A$3:$A$500,$B18,'DADOS BRUTOS'!L$3:L$500)+IF($C18="",0,SUMIF('DADOS BRUTOS'!$A$3:$A$500,$C18,'DADOS BRUTOS'!L$3:L$500)))</f>
        <v/>
      </c>
      <c r="CM18" s="125">
        <f>IF(OR(CM$4="",$B18=""),0,SUMIF('DADOS BRUTOS'!$A$3:$A$500,$B18,'DADOS BRUTOS'!M$3:M$500)+IF($C18="",0,SUMIF('DADOS BRUTOS'!$A$3:$A$500,$C18,'DADOS BRUTOS'!M$3:M$500)))</f>
        <v/>
      </c>
      <c r="CN18" s="125">
        <f>IF(OR(CN$4="",$B18=""),0,SUMIF('DADOS BRUTOS'!$A$3:$A$500,$B18,'DADOS BRUTOS'!N$3:N$500)+IF($C18="",0,SUMIF('DADOS BRUTOS'!$A$3:$A$500,$C18,'DADOS BRUTOS'!N$3:N$500)))</f>
        <v/>
      </c>
      <c r="CO18" s="125">
        <f>IF(OR(CO$4="",$B18=""),0,SUMIF('DADOS BRUTOS'!$A$3:$A$500,$B18,'DADOS BRUTOS'!O$3:O$500)+IF($C18="",0,SUMIF('DADOS BRUTOS'!$A$3:$A$500,$C18,'DADOS BRUTOS'!O$3:O$500)))</f>
        <v/>
      </c>
      <c r="CP18" s="125">
        <f>IF(OR(CP$4="",$B18=""),0,SUMIF('DADOS BRUTOS'!$A$3:$A$500,$B18,'DADOS BRUTOS'!P$3:P$500)+IF($C18="",0,SUMIF('DADOS BRUTOS'!$A$3:$A$500,$C18,'DADOS BRUTOS'!P$3:P$500)))</f>
        <v/>
      </c>
      <c r="CQ18" s="125">
        <f>IF(OR(CQ$4="",$B18=""),0,SUMIF('DADOS BRUTOS'!$A$3:$A$500,$B18,'DADOS BRUTOS'!Q$3:Q$500)+IF($C18="",0,SUMIF('DADOS BRUTOS'!$A$3:$A$500,$C18,'DADOS BRUTOS'!Q$3:Q$500)))</f>
        <v/>
      </c>
      <c r="CR18" s="125">
        <f>IF(OR(CR$4="",$B18=""),0,SUMIF('DADOS BRUTOS'!$A$3:$A$500,$B18,'DADOS BRUTOS'!R$3:R$500)+IF($C18="",0,SUMIF('DADOS BRUTOS'!$A$3:$A$500,$C18,'DADOS BRUTOS'!R$3:R$500)))</f>
        <v/>
      </c>
      <c r="CS18" s="125">
        <f>IF(OR(CS$4="",$B18=""),0,SUMIF('DADOS BRUTOS'!$A$3:$A$500,$B18,'DADOS BRUTOS'!S$3:S$500)+IF($C18="",0,SUMIF('DADOS BRUTOS'!$A$3:$A$500,$C18,'DADOS BRUTOS'!S$3:S$500)))</f>
        <v/>
      </c>
      <c r="CT18" s="125">
        <f>IF(OR(CT$4="",$B18=""),0,SUMIF('DADOS BRUTOS'!$A$3:$A$500,$B18,'DADOS BRUTOS'!T$3:T$500)+IF($C18="",0,SUMIF('DADOS BRUTOS'!$A$3:$A$500,$C18,'DADOS BRUTOS'!T$3:T$500)))</f>
        <v/>
      </c>
      <c r="CU18" s="125">
        <f>IF(OR(CU$4="",$B18=""),0,SUMIF('DADOS BRUTOS'!$A$3:$A$500,$B18,'DADOS BRUTOS'!U$3:U$500)+IF($C18="",0,SUMIF('DADOS BRUTOS'!$A$3:$A$500,$C18,'DADOS BRUTOS'!U$3:U$500)))</f>
        <v/>
      </c>
      <c r="CV18" s="125">
        <f>IF(OR(CV$4="",$B18=""),0,SUMIF('DADOS BRUTOS'!$A$3:$A$500,$B18,'DADOS BRUTOS'!V$3:V$500)+IF($C18="",0,SUMIF('DADOS BRUTOS'!$A$3:$A$500,$C18,'DADOS BRUTOS'!V$3:V$500)))</f>
        <v/>
      </c>
      <c r="CW18" s="125">
        <f>IF(OR(CW$4="",$B18=""),0,SUMIF('DADOS BRUTOS'!$A$3:$A$500,$B18,'DADOS BRUTOS'!W$3:W$500)+IF($C18="",0,SUMIF('DADOS BRUTOS'!$A$3:$A$500,$C18,'DADOS BRUTOS'!W$3:W$500)))</f>
        <v/>
      </c>
      <c r="CX18" s="125">
        <f>IF(OR(CX$4="",$B18=""),0,SUMIF('DADOS BRUTOS'!$A$3:$A$500,$B18,'DADOS BRUTOS'!X$3:X$500)+IF($C18="",0,SUMIF('DADOS BRUTOS'!$A$3:$A$500,$C18,'DADOS BRUTOS'!X$3:X$500)))</f>
        <v/>
      </c>
      <c r="CY18" s="125">
        <f>IF(OR(CY$4="",$B18=""),0,SUMIF('DADOS BRUTOS'!$A$3:$A$500,$B18,'DADOS BRUTOS'!Y$3:Y$500)+IF($C18="",0,SUMIF('DADOS BRUTOS'!$A$3:$A$500,$C18,'DADOS BRUTOS'!Y$3:Y$500)))</f>
        <v/>
      </c>
      <c r="CZ18" s="125">
        <f>IF(OR(CZ$4="",$B18=""),0,SUMIF('DADOS BRUTOS'!$A$3:$A$500,$B18,'DADOS BRUTOS'!Z$3:Z$500)+IF($C18="",0,SUMIF('DADOS BRUTOS'!$A$3:$A$500,$C18,'DADOS BRUTOS'!Z$3:Z$500)))</f>
        <v/>
      </c>
      <c r="DA18" s="125">
        <f>IF(OR(DA$4="",$B18=""),0,SUMIF('DADOS BRUTOS'!$A$3:$A$500,$B18,'DADOS BRUTOS'!AA$3:AA$500)+IF($C18="",0,SUMIF('DADOS BRUTOS'!$A$3:$A$500,$C18,'DADOS BRUTOS'!AA$3:AA$500)))</f>
        <v/>
      </c>
      <c r="DB18" s="125">
        <f>IF(OR(DB$4="",$B18=""),0,SUMIF('DADOS BRUTOS'!$A$3:$A$500,$B18,'DADOS BRUTOS'!AB$3:AB$500)+IF($C18="",0,SUMIF('DADOS BRUTOS'!$A$3:$A$500,$C18,'DADOS BRUTOS'!AB$3:AB$500)))</f>
        <v/>
      </c>
      <c r="DC18" s="125">
        <f>IF(OR(DC$4="",$B18=""),0,SUMIF('DADOS BRUTOS'!$A$3:$A$500,$B18,'DADOS BRUTOS'!AC$3:AC$500)+IF($C18="",0,SUMIF('DADOS BRUTOS'!$A$3:$A$500,$C18,'DADOS BRUTOS'!AC$3:AC$500)))</f>
        <v/>
      </c>
      <c r="DD18" s="125">
        <f>IF(OR(DD$4="",$B18=""),0,SUMIF('DADOS BRUTOS'!$A$3:$A$500,$B18,'DADOS BRUTOS'!AD$3:AD$500)+IF($C18="",0,SUMIF('DADOS BRUTOS'!$A$3:$A$500,$C18,'DADOS BRUTOS'!AD$3:AD$500)))</f>
        <v/>
      </c>
      <c r="DE18" s="125">
        <f>IF(OR(DE$4="",$B18=""),0,SUMIF('DADOS BRUTOS'!$A$3:$A$500,$B18,'DADOS BRUTOS'!AE$3:AE$500)+IF($C18="",0,SUMIF('DADOS BRUTOS'!$A$3:$A$500,$C18,'DADOS BRUTOS'!AE$3:AE$500)))</f>
        <v/>
      </c>
      <c r="DF18" s="125">
        <f>IF(OR(DF$4="",$B18=""),0,SUMIF('DADOS BRUTOS'!$A$3:$A$500,$B18,'DADOS BRUTOS'!AF$3:AF$500)+IF($C18="",0,SUMIF('DADOS BRUTOS'!$A$3:$A$500,$C18,'DADOS BRUTOS'!AF$3:AF$500)))</f>
        <v/>
      </c>
      <c r="DG18" s="125">
        <f>IF(OR(DG$4="",$B18=""),0,SUMIF('DADOS BRUTOS'!$A$3:$A$500,$B18,'DADOS BRUTOS'!AG$3:AG$500)+IF($C18="",0,SUMIF('DADOS BRUTOS'!$A$3:$A$500,$C18,'DADOS BRUTOS'!AG$3:AG$500)))</f>
        <v/>
      </c>
      <c r="DH18" s="125">
        <f>IF(OR(DH$4="",$B18=""),0,SUMIF('DADOS BRUTOS'!$A$3:$A$500,$B18,'DADOS BRUTOS'!AH$3:AH$500)+IF($C18="",0,SUMIF('DADOS BRUTOS'!$A$3:$A$500,$C18,'DADOS BRUTOS'!AH$3:AH$500)))</f>
        <v/>
      </c>
      <c r="DI18" s="125">
        <f>IF(OR(DI$4="",$B18=""),0,SUMIF('DADOS BRUTOS'!$A$3:$A$500,$B18,'DADOS BRUTOS'!AI$3:AI$500)+IF($C18="",0,SUMIF('DADOS BRUTOS'!$A$3:$A$500,$C18,'DADOS BRUTOS'!AI$3:AI$500)))</f>
        <v/>
      </c>
      <c r="DJ18" s="125">
        <f>IF(OR(DJ$4="",$B18=""),0,SUMIF('DADOS BRUTOS'!$A$3:$A$500,$B18,'DADOS BRUTOS'!AJ$3:AJ$500)+IF($C18="",0,SUMIF('DADOS BRUTOS'!$A$3:$A$500,$C18,'DADOS BRUTOS'!AJ$3:AJ$500)))</f>
        <v/>
      </c>
      <c r="DK18" s="125">
        <f>IF(OR(DK$4="",$B18=""),0,SUMIF('DADOS BRUTOS'!$A$3:$A$500,$B18,'DADOS BRUTOS'!AK$3:AK$500)+IF($C18="",0,SUMIF('DADOS BRUTOS'!$A$3:$A$500,$C18,'DADOS BRUTOS'!AK$3:AK$500)))</f>
        <v/>
      </c>
      <c r="DL18" s="125">
        <f>IF(OR(DL$4="",$B18=""),0,SUMIF('DADOS BRUTOS'!$A$3:$A$500,$B18,'DADOS BRUTOS'!AL$3:AL$500)+IF($C18="",0,SUMIF('DADOS BRUTOS'!$A$3:$A$500,$C18,'DADOS BRUTOS'!AL$3:AL$500)))</f>
        <v/>
      </c>
      <c r="DM18" s="125">
        <f>IF(OR(DM$4="",$B18=""),0,SUMIF('DADOS BRUTOS'!$A$3:$A$500,$B18,'DADOS BRUTOS'!AM$3:AM$500)+IF($C18="",0,SUMIF('DADOS BRUTOS'!$A$3:$A$500,$C18,'DADOS BRUTOS'!AM$3:AM$500)))</f>
        <v/>
      </c>
      <c r="DN18" s="125">
        <f>IF(OR(DN$4="",$B18=""),0,SUMIF('DADOS BRUTOS'!$A$3:$A$500,$B18,'DADOS BRUTOS'!AN$3:AN$500)+IF($C18="",0,SUMIF('DADOS BRUTOS'!$A$3:$A$500,$C18,'DADOS BRUTOS'!AN$3:AN$500)))</f>
        <v/>
      </c>
      <c r="DO18" s="125">
        <f>IF(OR(DO$4="",$B18=""),0,SUMIF('DADOS BRUTOS'!$A$3:$A$500,$B18,'DADOS BRUTOS'!AO$3:AO$500)+IF($C18="",0,SUMIF('DADOS BRUTOS'!$A$3:$A$500,$C18,'DADOS BRUTOS'!AO$3:AO$500)))</f>
        <v/>
      </c>
      <c r="DP18" s="125">
        <f>IF(OR(DP$4="",$B18=""),0,SUMIF('DADOS BRUTOS'!$A$3:$A$500,$B18,'DADOS BRUTOS'!AP$3:AP$500)+IF($C18="",0,SUMIF('DADOS BRUTOS'!$A$3:$A$500,$C18,'DADOS BRUTOS'!AP$3:AP$500)))</f>
        <v/>
      </c>
      <c r="DQ18" s="125">
        <f>IF(OR(DQ$4="",$B18=""),0,SUMIF('DADOS BRUTOS'!$A$3:$A$500,$B18,'DADOS BRUTOS'!AQ$3:AQ$500)+IF($C18="",0,SUMIF('DADOS BRUTOS'!$A$3:$A$500,$C18,'DADOS BRUTOS'!AQ$3:AQ$500)))</f>
        <v/>
      </c>
      <c r="DR18" s="125">
        <f>IF(OR(DR$4="",$B18=""),0,SUMIF('DADOS BRUTOS'!$A$3:$A$500,$B18,'DADOS BRUTOS'!AR$3:AR$500)+IF($C18="",0,SUMIF('DADOS BRUTOS'!$A$3:$A$500,$C18,'DADOS BRUTOS'!AR$3:AR$500)))</f>
        <v/>
      </c>
      <c r="DS18" s="125">
        <f>IF(OR(DS$4="",$B18=""),0,SUMIF('DADOS BRUTOS'!$A$3:$A$500,$B18,'DADOS BRUTOS'!AS$3:AS$500)+IF($C18="",0,SUMIF('DADOS BRUTOS'!$A$3:$A$500,$C18,'DADOS BRUTOS'!AS$3:AS$500)))</f>
        <v/>
      </c>
      <c r="DT18" s="125">
        <f>IF(OR(DT$4="",$B18=""),0,SUMIF('DADOS BRUTOS'!$A$3:$A$500,$B18,'DADOS BRUTOS'!AT$3:AT$500)+IF($C18="",0,SUMIF('DADOS BRUTOS'!$A$3:$A$500,$C18,'DADOS BRUTOS'!AT$3:AT$500)))</f>
        <v/>
      </c>
      <c r="DU18" s="125">
        <f>IF(OR(DU$4="",$B18=""),0,SUMIF('DADOS BRUTOS'!$A$3:$A$500,$B18,'DADOS BRUTOS'!AU$3:AU$500)+IF($C18="",0,SUMIF('DADOS BRUTOS'!$A$3:$A$500,$C18,'DADOS BRUTOS'!AU$3:AU$500)))</f>
        <v/>
      </c>
      <c r="DV18" s="125">
        <f>IF(OR(DV$4="",$B18=""),0,SUMIF('DADOS BRUTOS'!$A$3:$A$500,$B18,'DADOS BRUTOS'!AV$3:AV$500)+IF($C18="",0,SUMIF('DADOS BRUTOS'!$A$3:$A$500,$C18,'DADOS BRUTOS'!AV$3:AV$500)))</f>
        <v/>
      </c>
      <c r="DW18" s="125">
        <f>IF(OR(DW$4="",$B18=""),0,SUMIF('DADOS BRUTOS'!$A$3:$A$500,$B18,'DADOS BRUTOS'!AW$3:AW$500)+IF($C18="",0,SUMIF('DADOS BRUTOS'!$A$3:$A$500,$C18,'DADOS BRUTOS'!AW$3:AW$500)))</f>
        <v/>
      </c>
      <c r="DX18" s="125">
        <f>IF(OR(DX$4="",$B18=""),0,SUMIF('DADOS BRUTOS'!$A$3:$A$500,$B18,'DADOS BRUTOS'!AX$3:AX$500)+IF($C18="",0,SUMIF('DADOS BRUTOS'!$A$3:$A$500,$C18,'DADOS BRUTOS'!AX$3:AX$500)))</f>
        <v/>
      </c>
      <c r="DY18" s="125">
        <f>IF(OR(DY$4="",$B18=""),0,SUMIF('DADOS BRUTOS'!$A$3:$A$500,$B18,'DADOS BRUTOS'!AY$3:AY$500)+IF($C18="",0,SUMIF('DADOS BRUTOS'!$A$3:$A$500,$C18,'DADOS BRUTOS'!AY$3:AY$500)))</f>
        <v/>
      </c>
      <c r="DZ18" s="125">
        <f>IF(OR(DZ$4="",$B18=""),0,SUMIF('DADOS BRUTOS'!$A$3:$A$500,$B18,'DADOS BRUTOS'!AZ$3:AZ$500)+IF($C18="",0,SUMIF('DADOS BRUTOS'!$A$3:$A$500,$C18,'DADOS BRUTOS'!AZ$3:AZ$500)))</f>
        <v/>
      </c>
      <c r="EA18" s="125">
        <f>IF(OR(EA$4="",$B18=""),0,SUMIF('DADOS BRUTOS'!$A$3:$A$500,$B18,'DADOS BRUTOS'!BA$3:BA$500)+IF($C18="",0,SUMIF('DADOS BRUTOS'!$A$3:$A$500,$C18,'DADOS BRUTOS'!BA$3:BA$500)))</f>
        <v/>
      </c>
      <c r="EB18" s="125">
        <f>IF(OR(EB$4="",$B18=""),0,SUMIF('DADOS BRUTOS'!$A$3:$A$500,$B18,'DADOS BRUTOS'!BB$3:BB$500)+IF($C18="",0,SUMIF('DADOS BRUTOS'!$A$3:$A$500,$C18,'DADOS BRUTOS'!BB$3:BB$500)))</f>
        <v/>
      </c>
      <c r="EC18" s="125">
        <f>IF(OR(EC$4="",$B18=""),0,SUMIF('DADOS BRUTOS'!$A$3:$A$500,$B18,'DADOS BRUTOS'!BC$3:BC$500)+IF($C18="",0,SUMIF('DADOS BRUTOS'!$A$3:$A$500,$C18,'DADOS BRUTOS'!BC$3:BC$500)))</f>
        <v/>
      </c>
      <c r="ED18" s="125">
        <f>IF(OR(ED$4="",$B18=""),0,SUMIF('DADOS BRUTOS'!$A$3:$A$500,$B18,'DADOS BRUTOS'!BD$3:BD$500)+IF($C18="",0,SUMIF('DADOS BRUTOS'!$A$3:$A$500,$C18,'DADOS BRUTOS'!BD$3:BD$500)))</f>
        <v/>
      </c>
      <c r="EE18" s="125">
        <f>IF(OR(EE$4="",$B18=""),0,SUMIF('DADOS BRUTOS'!$A$3:$A$500,$B18,'DADOS BRUTOS'!BE$3:BE$500)+IF($C18="",0,SUMIF('DADOS BRUTOS'!$A$3:$A$500,$C18,'DADOS BRUTOS'!BE$3:BE$500)))</f>
        <v/>
      </c>
      <c r="EF18" s="125">
        <f>IF(OR(EF$4="",$B18=""),0,SUMIF('DADOS BRUTOS'!$A$3:$A$500,$B18,'DADOS BRUTOS'!BF$3:BF$500)+IF($C18="",0,SUMIF('DADOS BRUTOS'!$A$3:$A$500,$C18,'DADOS BRUTOS'!BF$3:BF$500)))</f>
        <v/>
      </c>
      <c r="EG18" s="125">
        <f>IF(OR(EG$4="",$B18=""),0,SUMIF('DADOS BRUTOS'!$A$3:$A$500,$B18,'DADOS BRUTOS'!BG$3:BG$500)+IF($C18="",0,SUMIF('DADOS BRUTOS'!$A$3:$A$500,$C18,'DADOS BRUTOS'!BG$3:BG$500)))</f>
        <v/>
      </c>
      <c r="EH18" s="125">
        <f>IF(OR(EH$4="",$B18=""),0,SUMIF('DADOS BRUTOS'!$A$3:$A$500,$B18,'DADOS BRUTOS'!BH$3:BH$500)+IF($C18="",0,SUMIF('DADOS BRUTOS'!$A$3:$A$500,$C18,'DADOS BRUTOS'!BH$3:BH$500)))</f>
        <v/>
      </c>
      <c r="EI18" s="125">
        <f>IF(OR(EI$4="",$B18=""),0,SUMIF('DADOS BRUTOS'!$A$3:$A$500,$B18,'DADOS BRUTOS'!BI$3:BI$500)+IF($C18="",0,SUMIF('DADOS BRUTOS'!$A$3:$A$500,$C18,'DADOS BRUTOS'!BI$3:BI$500)))</f>
        <v/>
      </c>
      <c r="EJ18" s="125">
        <f>IF(OR(EJ$4="",$B18=""),0,SUMIF('DADOS BRUTOS'!$A$3:$A$500,$B18,'DADOS BRUTOS'!BJ$3:BJ$500)+IF($C18="",0,SUMIF('DADOS BRUTOS'!$A$3:$A$500,$C18,'DADOS BRUTOS'!BJ$3:BJ$500)))</f>
        <v/>
      </c>
      <c r="EK18" s="125">
        <f>IF(OR(EK$4="",$B18=""),0,SUMIF('DADOS BRUTOS'!$A$3:$A$500,$B18,'DADOS BRUTOS'!BK$3:BK$500)+IF($C18="",0,SUMIF('DADOS BRUTOS'!$A$3:$A$500,$C18,'DADOS BRUTOS'!BK$3:BK$500)))</f>
        <v/>
      </c>
      <c r="EL18" s="125">
        <f>IF(OR(EL$4="",$B18=""),0,SUMIF('DADOS BRUTOS'!$A$3:$A$500,$B18,'DADOS BRUTOS'!BL$3:BL$500)+IF($C18="",0,SUMIF('DADOS BRUTOS'!$A$3:$A$500,$C18,'DADOS BRUTOS'!BL$3:BL$500)))</f>
        <v/>
      </c>
      <c r="EM18" s="125">
        <f>IF(OR(EM$4="",$B18=""),0,SUMIF('DADOS BRUTOS'!$A$3:$A$500,$B18,'DADOS BRUTOS'!BM$3:BM$500)+IF($C18="",0,SUMIF('DADOS BRUTOS'!$A$3:$A$500,$C18,'DADOS BRUTOS'!BM$3:BM$500)))</f>
        <v/>
      </c>
      <c r="EN18" s="125">
        <f>IF(OR(EN$4="",$B18=""),0,SUMIF('DADOS BRUTOS'!$A$3:$A$500,$B18,'DADOS BRUTOS'!BN$3:BN$500)+IF($C18="",0,SUMIF('DADOS BRUTOS'!$A$3:$A$500,$C18,'DADOS BRUTOS'!BN$3:BN$500)))</f>
        <v/>
      </c>
      <c r="EO18" s="125">
        <f>IF(OR(EO$4="",$B18=""),0,SUMIF('DADOS BRUTOS'!$A$3:$A$500,$B18,'DADOS BRUTOS'!BO$3:BO$500)+IF($C18="",0,SUMIF('DADOS BRUTOS'!$A$3:$A$500,$C18,'DADOS BRUTOS'!BO$3:BO$500)))</f>
        <v/>
      </c>
      <c r="EP18" s="125">
        <f>IF(OR(EP$4="",$B18=""),0,SUMIF('DADOS BRUTOS'!$A$3:$A$500,$B18,'DADOS BRUTOS'!BP$3:BP$500)+IF($C18="",0,SUMIF('DADOS BRUTOS'!$A$3:$A$500,$C18,'DADOS BRUTOS'!BP$3:BP$500)))</f>
        <v/>
      </c>
      <c r="EQ18" s="125">
        <f>IF(OR(EQ$4="",$B18=""),0,SUMIF('DADOS BRUTOS'!$A$3:$A$500,$B18,'DADOS BRUTOS'!BQ$3:BQ$500)+IF($C18="",0,SUMIF('DADOS BRUTOS'!$A$3:$A$500,$C18,'DADOS BRUTOS'!BQ$3:BQ$500)))</f>
        <v/>
      </c>
      <c r="ER18" s="125">
        <f>IF(OR(ER$4="",$B18=""),0,SUMIF('DADOS BRUTOS'!$A$3:$A$500,$B18,'DADOS BRUTOS'!BR$3:BR$500)+IF($C18="",0,SUMIF('DADOS BRUTOS'!$A$3:$A$500,$C18,'DADOS BRUTOS'!BR$3:BR$500)))</f>
        <v/>
      </c>
      <c r="ES18" s="125">
        <f>IF(OR(ES$4="",$B18=""),0,SUMIF('DADOS BRUTOS'!$A$3:$A$500,$B18,'DADOS BRUTOS'!BS$3:BS$500)+IF($C18="",0,SUMIF('DADOS BRUTOS'!$A$3:$A$500,$C18,'DADOS BRUTOS'!BS$3:BS$500)))</f>
        <v/>
      </c>
      <c r="ET18" s="125">
        <f>IF(OR(ET$4="",$B18=""),0,SUMIF('DADOS BRUTOS'!$A$3:$A$500,$B18,'DADOS BRUTOS'!BT$3:BT$500)+IF($C18="",0,SUMIF('DADOS BRUTOS'!$A$3:$A$500,$C18,'DADOS BRUTOS'!BT$3:BT$500)))</f>
        <v/>
      </c>
      <c r="EU18" s="125">
        <f>IF(OR(EU$4="",$B18=""),0,SUMIF('DADOS BRUTOS'!$A$3:$A$500,$B18,'DADOS BRUTOS'!BU$3:BU$500)+IF($C18="",0,SUMIF('DADOS BRUTOS'!$A$3:$A$500,$C18,'DADOS BRUTOS'!BU$3:BU$500)))</f>
        <v/>
      </c>
      <c r="EV18" s="125">
        <f>IF(OR(EV$4="",$B18=""),0,SUMIF('DADOS BRUTOS'!$A$3:$A$500,$B18,'DADOS BRUTOS'!BV$3:BV$500)+IF($C18="",0,SUMIF('DADOS BRUTOS'!$A$3:$A$500,$C18,'DADOS BRUTOS'!BV$3:BV$500)))</f>
        <v/>
      </c>
      <c r="EW18" s="125">
        <f>IF(OR(EW$4="",$B18=""),0,SUMIF('DADOS BRUTOS'!$A$3:$A$500,$B18,'DADOS BRUTOS'!BW$3:BW$500)+IF($C18="",0,SUMIF('DADOS BRUTOS'!$A$3:$A$500,$C18,'DADOS BRUTOS'!BW$3:BW$500)))</f>
        <v/>
      </c>
      <c r="EX18" s="125">
        <f>IF(OR(EX$4="",$B18=""),0,SUMIF('DADOS BRUTOS'!$A$3:$A$500,$B18,'DADOS BRUTOS'!BX$3:BX$500)+IF($C18="",0,SUMIF('DADOS BRUTOS'!$A$3:$A$500,$C18,'DADOS BRUTOS'!BX$3:BX$500)))</f>
        <v/>
      </c>
      <c r="EY18" s="125">
        <f>IF(OR(EY$4="",$B18=""),0,SUMIF('DADOS BRUTOS'!$A$3:$A$500,$B18,'DADOS BRUTOS'!BY$3:BY$500)+IF($C18="",0,SUMIF('DADOS BRUTOS'!$A$3:$A$500,$C18,'DADOS BRUTOS'!BY$3:BY$500)))</f>
        <v/>
      </c>
      <c r="EZ18" s="125">
        <f>IF(OR(EZ$4="",$B18=""),0,SUMIF('DADOS BRUTOS'!$A$3:$A$500,$B18,'DADOS BRUTOS'!BZ$3:BZ$500)+IF($C18="",0,SUMIF('DADOS BRUTOS'!$A$3:$A$500,$C18,'DADOS BRUTOS'!BZ$3:BZ$500)))</f>
        <v/>
      </c>
      <c r="FA18" s="125">
        <f>IF(OR(FA$4="",$B18=""),0,SUMIF('DADOS BRUTOS'!$A$3:$A$500,$B18,'DADOS BRUTOS'!CA$3:CA$500)+IF($C18="",0,SUMIF('DADOS BRUTOS'!$A$3:$A$500,$C18,'DADOS BRUTOS'!CA$3:CA$500)))</f>
        <v/>
      </c>
      <c r="FB18" s="125">
        <f>IF(OR(FB$4="",$B18=""),0,SUMIF('DADOS BRUTOS'!$A$3:$A$500,$B18,'DADOS BRUTOS'!CB$3:CB$500)+IF($C18="",0,SUMIF('DADOS BRUTOS'!$A$3:$A$500,$C18,'DADOS BRUTOS'!CB$3:CB$500)))</f>
        <v/>
      </c>
      <c r="FC18" s="125">
        <f>IF(OR(FC$4="",$B18=""),0,SUMIF('DADOS BRUTOS'!$A$3:$A$500,$B18,'DADOS BRUTOS'!CC$3:CC$500)+IF($C18="",0,SUMIF('DADOS BRUTOS'!$A$3:$A$500,$C18,'DADOS BRUTOS'!CC$3:CC$500)))</f>
        <v/>
      </c>
      <c r="FD18" s="125">
        <f>IF(OR(FD$4="",$B18=""),0,SUMIF('DADOS BRUTOS'!$A$3:$A$500,$B18,'DADOS BRUTOS'!CD$3:CD$500)+IF($C18="",0,SUMIF('DADOS BRUTOS'!$A$3:$A$500,$C18,'DADOS BRUTOS'!CD$3:CD$500)))</f>
        <v/>
      </c>
      <c r="FE18" s="125">
        <f>IF(OR(FE$4="",$B18=""),0,SUMIF('DADOS BRUTOS'!$A$3:$A$500,$B18,'DADOS BRUTOS'!CE$3:CE$500)+IF($C18="",0,SUMIF('DADOS BRUTOS'!$A$3:$A$500,$C18,'DADOS BRUTOS'!CE$3:CE$500)))</f>
        <v/>
      </c>
      <c r="FF18" s="125">
        <f>IF(OR(FF$4="",$B18=""),0,SUMIF('DADOS BRUTOS'!$A$3:$A$500,$B18,'DADOS BRUTOS'!CF$3:CF$500)+IF($C18="",0,SUMIF('DADOS BRUTOS'!$A$3:$A$500,$C18,'DADOS BRUTOS'!CF$3:CF$500)))</f>
        <v/>
      </c>
      <c r="FG18" s="125">
        <f>IF(OR(FG$4="",$B18=""),0,SUMIF('DADOS BRUTOS'!$A$3:$A$500,$B18,'DADOS BRUTOS'!CG$3:CG$500)+IF($C18="",0,SUMIF('DADOS BRUTOS'!$A$3:$A$500,$C18,'DADOS BRUTOS'!CG$3:CG$500)))</f>
        <v/>
      </c>
      <c r="FH18" s="125">
        <f>IF(OR(FH$4="",$B18=""),0,SUMIF('DADOS BRUTOS'!$A$3:$A$500,$B18,'DADOS BRUTOS'!CH$3:CH$500)+IF($C18="",0,SUMIF('DADOS BRUTOS'!$A$3:$A$500,$C18,'DADOS BRUTOS'!CH$3:CH$500)))</f>
        <v/>
      </c>
      <c r="FI18" s="125">
        <f>IF(OR(FI$4="",$B18=""),0,SUMIF('DADOS BRUTOS'!$A$3:$A$500,$B18,'DADOS BRUTOS'!CI$3:CI$500)+IF($C18="",0,SUMIF('DADOS BRUTOS'!$A$3:$A$500,$C18,'DADOS BRUTOS'!CI$3:CI$500)))</f>
        <v/>
      </c>
      <c r="FJ18" s="125">
        <f>IF(OR(FJ$4="",$B18=""),0,SUMIF('DADOS BRUTOS'!$A$3:$A$500,$B18,'DADOS BRUTOS'!CJ$3:CJ$500)+IF($C18="",0,SUMIF('DADOS BRUTOS'!$A$3:$A$500,$C18,'DADOS BRUTOS'!CJ$3:CJ$500)))</f>
        <v/>
      </c>
      <c r="FK18" s="125">
        <f>IF(OR(FK$4="",$B18=""),0,SUMIF('DADOS BRUTOS'!$A$3:$A$500,$B18,'DADOS BRUTOS'!CK$3:CK$500)+IF($C18="",0,SUMIF('DADOS BRUTOS'!$A$3:$A$500,$C18,'DADOS BRUTOS'!CK$3:CK$500)))</f>
        <v/>
      </c>
      <c r="FL18" s="125">
        <f>IF(OR(FL$4="",$B18=""),0,SUMIF('DADOS BRUTOS'!$A$3:$A$500,$B18,'DADOS BRUTOS'!CL$3:CL$500)+IF($C18="",0,SUMIF('DADOS BRUTOS'!$A$3:$A$500,$C18,'DADOS BRUTOS'!CL$3:CL$500)))</f>
        <v/>
      </c>
      <c r="FM18" s="125">
        <f>IF(OR(FM$4="",$B18=""),0,SUMIF('DADOS BRUTOS'!$A$3:$A$500,$B18,'DADOS BRUTOS'!CM$3:CM$500)+IF($C18="",0,SUMIF('DADOS BRUTOS'!$A$3:$A$500,$C18,'DADOS BRUTOS'!CM$3:CM$500)))</f>
        <v/>
      </c>
      <c r="FN18" s="125">
        <f>IF(OR(FN$4="",$B18=""),0,SUMIF('DADOS BRUTOS'!$A$3:$A$500,$B18,'DADOS BRUTOS'!CN$3:CN$500)+IF($C18="",0,SUMIF('DADOS BRUTOS'!$A$3:$A$500,$C18,'DADOS BRUTOS'!CN$3:CN$500)))</f>
        <v/>
      </c>
      <c r="FO18" s="125">
        <f>IF(OR(FO$4="",$B18=""),0,SUMIF('DADOS BRUTOS'!$A$3:$A$500,$B18,'DADOS BRUTOS'!CO$3:CO$500)+IF($C18="",0,SUMIF('DADOS BRUTOS'!$A$3:$A$500,$C18,'DADOS BRUTOS'!CO$3:CO$500)))</f>
        <v/>
      </c>
      <c r="FP18" s="125">
        <f>IF(OR(FP$4="",$B18=""),0,SUMIF('DADOS BRUTOS'!$A$3:$A$500,$B18,'DADOS BRUTOS'!CP$3:CP$500)+IF($C18="",0,SUMIF('DADOS BRUTOS'!$A$3:$A$500,$C18,'DADOS BRUTOS'!CP$3:CP$500)))</f>
        <v/>
      </c>
      <c r="FQ18" s="125">
        <f>IF(OR(FQ$4="",$B18=""),0,SUMIF('DADOS BRUTOS'!$A$3:$A$500,$B18,'DADOS BRUTOS'!CQ$3:CQ$500)+IF($C18="",0,SUMIF('DADOS BRUTOS'!$A$3:$A$500,$C18,'DADOS BRUTOS'!CQ$3:CQ$500)))</f>
        <v/>
      </c>
      <c r="FR18" s="125">
        <f>IF(OR(FR$4="",$B18=""),0,SUMIF('DADOS BRUTOS'!$A$3:$A$500,$B18,'DADOS BRUTOS'!CR$3:CR$500)+IF($C18="",0,SUMIF('DADOS BRUTOS'!$A$3:$A$500,$C18,'DADOS BRUTOS'!CR$3:CR$500)))</f>
        <v/>
      </c>
      <c r="FS18" s="125">
        <f>IF(OR(FS$4="",$B18=""),0,SUMIF('DADOS BRUTOS'!$A$3:$A$500,$B18,'DADOS BRUTOS'!CS$3:CS$500)+IF($C18="",0,SUMIF('DADOS BRUTOS'!$A$3:$A$500,$C18,'DADOS BRUTOS'!CS$3:CS$500)))</f>
        <v/>
      </c>
      <c r="FT18" s="125">
        <f>IF(OR(FT$4="",$B18=""),0,SUMIF('DADOS BRUTOS'!$A$3:$A$500,$B18,'DADOS BRUTOS'!CT$3:CT$500)+IF($C18="",0,SUMIF('DADOS BRUTOS'!$A$3:$A$500,$C18,'DADOS BRUTOS'!CT$3:CT$500)))</f>
        <v/>
      </c>
      <c r="FU18" s="125">
        <f>IF(OR(FU$4="",$B18=""),0,SUMIF('DADOS BRUTOS'!$A$3:$A$500,$B18,'DADOS BRUTOS'!CU$3:CU$500)+IF($C18="",0,SUMIF('DADOS BRUTOS'!$A$3:$A$500,$C18,'DADOS BRUTOS'!CU$3:CU$500)))</f>
        <v/>
      </c>
      <c r="FV18" s="125">
        <f>IF(OR(FV$4="",$B18=""),0,SUMIF('DADOS BRUTOS'!$A$3:$A$500,$B18,'DADOS BRUTOS'!CV$3:CV$500)+IF($C18="",0,SUMIF('DADOS BRUTOS'!$A$3:$A$500,$C18,'DADOS BRUTOS'!CV$3:CV$500)))</f>
        <v/>
      </c>
      <c r="FW18" s="125">
        <f>IF(OR(FW$4="",$B18=""),0,SUMIF('DADOS BRUTOS'!$A$3:$A$500,$B18,'DADOS BRUTOS'!CW$3:CW$500)+IF($C18="",0,SUMIF('DADOS BRUTOS'!$A$3:$A$500,$C18,'DADOS BRUTOS'!CW$3:CW$500)))</f>
        <v/>
      </c>
      <c r="FX18" s="125">
        <f>IF(OR(FX$4="",$B18=""),0,SUMIF('DADOS BRUTOS'!$A$3:$A$500,$B18,'DADOS BRUTOS'!CX$3:CX$500)+IF($C18="",0,SUMIF('DADOS BRUTOS'!$A$3:$A$500,$C18,'DADOS BRUTOS'!CX$3:CX$500)))</f>
        <v/>
      </c>
      <c r="FY18" s="125">
        <f>IF(OR(FY$4="",$B18=""),0,SUMIF('DADOS BRUTOS'!$A$3:$A$500,$B18,'DADOS BRUTOS'!CY$3:CY$500)+IF($C18="",0,SUMIF('DADOS BRUTOS'!$A$3:$A$500,$C18,'DADOS BRUTOS'!CY$3:CY$500)))</f>
        <v/>
      </c>
      <c r="FZ18" s="125">
        <f>IF(OR(FZ$4="",$B18=""),0,SUMIF('DADOS BRUTOS'!$A$3:$A$500,$B18,'DADOS BRUTOS'!CZ$3:CZ$500)+IF($C18="",0,SUMIF('DADOS BRUTOS'!$A$3:$A$500,$C18,'DADOS BRUTOS'!CZ$3:CZ$500)))</f>
        <v/>
      </c>
      <c r="GA18" s="125">
        <f>IF(OR(GA$4="",$B18=""),0,SUMIF('DADOS BRUTOS'!$A$3:$A$500,$B18,'DADOS BRUTOS'!DA$3:DA$500)+IF($C18="",0,SUMIF('DADOS BRUTOS'!$A$3:$A$500,$C18,'DADOS BRUTOS'!DA$3:DA$500)))</f>
        <v/>
      </c>
      <c r="GB18" s="125">
        <f>IF(OR(GB$4="",$B18=""),0,SUMIF('DADOS BRUTOS'!$A$3:$A$500,$B18,'DADOS BRUTOS'!DB$3:DB$500)+IF($C18="",0,SUMIF('DADOS BRUTOS'!$A$3:$A$500,$C18,'DADOS BRUTOS'!DB$3:DB$500)))</f>
        <v/>
      </c>
      <c r="GC18" s="125">
        <f>IF(OR(GC$4="",$B18=""),0,SUMIF('DADOS BRUTOS'!$A$3:$A$500,$B18,'DADOS BRUTOS'!DC$3:DC$500)+IF($C18="",0,SUMIF('DADOS BRUTOS'!$A$3:$A$500,$C18,'DADOS BRUTOS'!DC$3:DC$500)))</f>
        <v/>
      </c>
      <c r="GD18" s="125">
        <f>IF(OR(GD$4="",$B18=""),0,SUMIF('DADOS BRUTOS'!$A$3:$A$500,$B18,'DADOS BRUTOS'!DD$3:DD$500)+IF($C18="",0,SUMIF('DADOS BRUTOS'!$A$3:$A$500,$C18,'DADOS BRUTOS'!DD$3:DD$500)))</f>
        <v/>
      </c>
      <c r="GE18" s="125">
        <f>IF(OR(GE$4="",$B18=""),0,SUMIF('DADOS BRUTOS'!$A$3:$A$500,$B18,'DADOS BRUTOS'!DE$3:DE$500)+IF($C18="",0,SUMIF('DADOS BRUTOS'!$A$3:$A$500,$C18,'DADOS BRUTOS'!DE$3:DE$500)))</f>
        <v/>
      </c>
      <c r="GF18" s="125">
        <f>IF(OR(GF$4="",$B18=""),0,SUMIF('DADOS BRUTOS'!$A$3:$A$500,$B18,'DADOS BRUTOS'!DF$3:DF$500)+IF($C18="",0,SUMIF('DADOS BRUTOS'!$A$3:$A$500,$C18,'DADOS BRUTOS'!DF$3:DF$500)))</f>
        <v/>
      </c>
      <c r="GG18" s="125">
        <f>IF(OR(GG$4="",$B18=""),0,SUMIF('DADOS BRUTOS'!$A$3:$A$500,$B18,'DADOS BRUTOS'!DG$3:DG$500)+IF($C18="",0,SUMIF('DADOS BRUTOS'!$A$3:$A$500,$C18,'DADOS BRUTOS'!DG$3:DG$500)))</f>
        <v/>
      </c>
      <c r="GH18" s="125">
        <f>IF(OR(GH$4="",$B18=""),0,SUMIF('DADOS BRUTOS'!$A$3:$A$500,$B18,'DADOS BRUTOS'!DH$3:DH$500)+IF($C18="",0,SUMIF('DADOS BRUTOS'!$A$3:$A$500,$C18,'DADOS BRUTOS'!DH$3:DH$500)))</f>
        <v/>
      </c>
      <c r="GI18" s="125">
        <f>IF(OR(GI$4="",$B18=""),0,SUMIF('DADOS BRUTOS'!$A$3:$A$500,$B18,'DADOS BRUTOS'!DI$3:DI$500)+IF($C18="",0,SUMIF('DADOS BRUTOS'!$A$3:$A$500,$C18,'DADOS BRUTOS'!DI$3:DI$500)))</f>
        <v/>
      </c>
      <c r="GJ18" s="125">
        <f>IF(OR(GJ$4="",$B18=""),0,SUMIF('DADOS BRUTOS'!$A$3:$A$500,$B18,'DADOS BRUTOS'!DJ$3:DJ$500)+IF($C18="",0,SUMIF('DADOS BRUTOS'!$A$3:$A$500,$C18,'DADOS BRUTOS'!DJ$3:DJ$500)))</f>
        <v/>
      </c>
      <c r="GK18" s="125">
        <f>IF(OR(GK$4="",$B18=""),0,SUMIF('DADOS BRUTOS'!$A$3:$A$500,$B18,'DADOS BRUTOS'!DK$3:DK$500)+IF($C18="",0,SUMIF('DADOS BRUTOS'!$A$3:$A$500,$C18,'DADOS BRUTOS'!DK$3:DK$500)))</f>
        <v/>
      </c>
      <c r="GL18" s="125">
        <f>IF(OR(GL$4="",$B18=""),0,SUMIF('DADOS BRUTOS'!$A$3:$A$500,$B18,'DADOS BRUTOS'!DL$3:DL$500)+IF($C18="",0,SUMIF('DADOS BRUTOS'!$A$3:$A$500,$C18,'DADOS BRUTOS'!DL$3:DL$500)))</f>
        <v/>
      </c>
      <c r="GM18" s="125">
        <f>IF(OR(GM$4="",$B18=""),0,SUMIF('DADOS BRUTOS'!$A$3:$A$500,$B18,'DADOS BRUTOS'!DM$3:DM$500)+IF($C18="",0,SUMIF('DADOS BRUTOS'!$A$3:$A$500,$C18,'DADOS BRUTOS'!DM$3:DM$500)))</f>
        <v/>
      </c>
      <c r="GN18" s="125">
        <f>IF(OR(GN$4="",$B18=""),0,SUMIF('DADOS BRUTOS'!$A$3:$A$500,$B18,'DADOS BRUTOS'!DN$3:DN$500)+IF($C18="",0,SUMIF('DADOS BRUTOS'!$A$3:$A$500,$C18,'DADOS BRUTOS'!DN$3:DN$500)))</f>
        <v/>
      </c>
      <c r="GO18" s="125">
        <f>IF(OR(GO$4="",$B18=""),0,SUMIF('DADOS BRUTOS'!$A$3:$A$500,$B18,'DADOS BRUTOS'!DO$3:DO$500)+IF($C18="",0,SUMIF('DADOS BRUTOS'!$A$3:$A$500,$C18,'DADOS BRUTOS'!DO$3:DO$500)))</f>
        <v/>
      </c>
      <c r="GP18" s="125">
        <f>IF(OR(GP$4="",$B18=""),0,SUMIF('DADOS BRUTOS'!$A$3:$A$500,$B18,'DADOS BRUTOS'!DP$3:DP$500)+IF($C18="",0,SUMIF('DADOS BRUTOS'!$A$3:$A$500,$C18,'DADOS BRUTOS'!DP$3:DP$500)))</f>
        <v/>
      </c>
      <c r="GQ18" s="125">
        <f>IF(OR(GQ$4="",$B18=""),0,SUMIF('DADOS BRUTOS'!$A$3:$A$500,$B18,'DADOS BRUTOS'!DQ$3:DQ$500)+IF($C18="",0,SUMIF('DADOS BRUTOS'!$A$3:$A$500,$C18,'DADOS BRUTOS'!DQ$3:DQ$500)))</f>
        <v/>
      </c>
      <c r="GR18" s="125">
        <f>IF(OR(GR$4="",$B18=""),0,SUMIF('DADOS BRUTOS'!$A$3:$A$500,$B18,'DADOS BRUTOS'!DR$3:DR$500)+IF($C18="",0,SUMIF('DADOS BRUTOS'!$A$3:$A$500,$C18,'DADOS BRUTOS'!DR$3:DR$500)))</f>
        <v/>
      </c>
      <c r="GS18" s="125">
        <f>IF(OR(GS$4="",$B18=""),0,SUMIF('DADOS BRUTOS'!$A$3:$A$500,$B18,'DADOS BRUTOS'!DS$3:DS$500)+IF($C18="",0,SUMIF('DADOS BRUTOS'!$A$3:$A$500,$C18,'DADOS BRUTOS'!DS$3:DS$500)))</f>
        <v/>
      </c>
      <c r="GT18" s="125">
        <f>IF(OR(GT$4="",$B18=""),0,SUMIF('DADOS BRUTOS'!$A$3:$A$500,$B18,'DADOS BRUTOS'!DT$3:DT$500)+IF($C18="",0,SUMIF('DADOS BRUTOS'!$A$3:$A$500,$C18,'DADOS BRUTOS'!DT$3:DT$500)))</f>
        <v/>
      </c>
      <c r="GU18" s="125">
        <f>IF(OR(GU$4="",$B18=""),0,SUMIF('DADOS BRUTOS'!$A$3:$A$500,$B18,'DADOS BRUTOS'!DU$3:DU$500)+IF($C18="",0,SUMIF('DADOS BRUTOS'!$A$3:$A$500,$C18,'DADOS BRUTOS'!DU$3:DU$500)))</f>
        <v/>
      </c>
      <c r="GV18" s="125">
        <f>IF(OR(GV$4="",$B18=""),0,SUMIF('DADOS BRUTOS'!$A$3:$A$500,$B18,'DADOS BRUTOS'!DV$3:DV$500)+IF($C18="",0,SUMIF('DADOS BRUTOS'!$A$3:$A$500,$C18,'DADOS BRUTOS'!DV$3:DV$500)))</f>
        <v/>
      </c>
      <c r="GW18" s="125">
        <f>IF(OR(GW$4="",$B18=""),0,SUMIF('DADOS BRUTOS'!$A$3:$A$500,$B18,'DADOS BRUTOS'!DW$3:DW$500)+IF($C18="",0,SUMIF('DADOS BRUTOS'!$A$3:$A$500,$C18,'DADOS BRUTOS'!DW$3:DW$500)))</f>
        <v/>
      </c>
      <c r="GX18" s="125">
        <f>IF(OR(GX$4="",$B18=""),0,SUMIF('DADOS BRUTOS'!$A$3:$A$500,$B18,'DADOS BRUTOS'!DX$3:DX$500)+IF($C18="",0,SUMIF('DADOS BRUTOS'!$A$3:$A$500,$C18,'DADOS BRUTOS'!DX$3:DX$500)))</f>
        <v/>
      </c>
      <c r="GY18" s="125">
        <f>IF(OR(GY$4="",$B18=""),0,SUMIF('DADOS BRUTOS'!$A$3:$A$500,$B18,'DADOS BRUTOS'!DY$3:DY$500)+IF($C18="",0,SUMIF('DADOS BRUTOS'!$A$3:$A$500,$C18,'DADOS BRUTOS'!DY$3:DY$500)))</f>
        <v/>
      </c>
      <c r="GZ18" s="125">
        <f>IF(OR(GZ$4="",$B18=""),0,SUMIF('DADOS BRUTOS'!$A$3:$A$500,$B18,'DADOS BRUTOS'!DZ$3:DZ$500)+IF($C18="",0,SUMIF('DADOS BRUTOS'!$A$3:$A$500,$C18,'DADOS BRUTOS'!DZ$3:DZ$500)))</f>
        <v/>
      </c>
      <c r="HA18" s="125">
        <f>IF(OR(HA$4="",$B18=""),0,SUMIF('DADOS BRUTOS'!$A$3:$A$500,$B18,'DADOS BRUTOS'!EA$3:EA$500)+IF($C18="",0,SUMIF('DADOS BRUTOS'!$A$3:$A$500,$C18,'DADOS BRUTOS'!EA$3:EA$500)))</f>
        <v/>
      </c>
      <c r="HB18" s="125">
        <f>IF(OR(HB$4="",$B18=""),0,SUMIF('DADOS BRUTOS'!$A$3:$A$500,$B18,'DADOS BRUTOS'!EB$3:EB$500)+IF($C18="",0,SUMIF('DADOS BRUTOS'!$A$3:$A$500,$C18,'DADOS BRUTOS'!EB$3:EB$500)))</f>
        <v/>
      </c>
      <c r="HC18" s="125">
        <f>IF(OR(HC$4="",$B18=""),0,SUMIF('DADOS BRUTOS'!$A$3:$A$500,$B18,'DADOS BRUTOS'!EC$3:EC$500)+IF($C18="",0,SUMIF('DADOS BRUTOS'!$A$3:$A$500,$C18,'DADOS BRUTOS'!EC$3:EC$500)))</f>
        <v/>
      </c>
      <c r="HD18" s="125">
        <f>IF(OR(HD$4="",$B18=""),0,SUMIF('DADOS BRUTOS'!$A$3:$A$500,$B18,'DADOS BRUTOS'!ED$3:ED$500)+IF($C18="",0,SUMIF('DADOS BRUTOS'!$A$3:$A$500,$C18,'DADOS BRUTOS'!ED$3:ED$500)))</f>
        <v/>
      </c>
      <c r="HE18" s="125">
        <f>IF(OR(HE$4="",$B18=""),0,SUMIF('DADOS BRUTOS'!$A$3:$A$500,$B18,'DADOS BRUTOS'!EE$3:EE$500)+IF($C18="",0,SUMIF('DADOS BRUTOS'!$A$3:$A$500,$C18,'DADOS BRUTOS'!EE$3:EE$500)))</f>
        <v/>
      </c>
      <c r="HF18" s="125">
        <f>IF(OR(HF$4="",$B18=""),0,SUMIF('DADOS BRUTOS'!$A$3:$A$500,$B18,'DADOS BRUTOS'!EF$3:EF$500)+IF($C18="",0,SUMIF('DADOS BRUTOS'!$A$3:$A$500,$C18,'DADOS BRUTOS'!EF$3:EF$500)))</f>
        <v/>
      </c>
      <c r="HG18" s="125">
        <f>IF(OR(HG$4="",$B18=""),0,SUMIF('DADOS BRUTOS'!$A$3:$A$500,$B18,'DADOS BRUTOS'!EG$3:EG$500)+IF($C18="",0,SUMIF('DADOS BRUTOS'!$A$3:$A$500,$C18,'DADOS BRUTOS'!EG$3:EG$500)))</f>
        <v/>
      </c>
      <c r="HH18" s="125">
        <f>IF(OR(HH$4="",$B18=""),0,SUMIF('DADOS BRUTOS'!$A$3:$A$500,$B18,'DADOS BRUTOS'!EH$3:EH$500)+IF($C18="",0,SUMIF('DADOS BRUTOS'!$A$3:$A$500,$C18,'DADOS BRUTOS'!EH$3:EH$500)))</f>
        <v/>
      </c>
      <c r="HI18" s="125">
        <f>IF(OR(HI$4="",$B18=""),0,SUMIF('DADOS BRUTOS'!$A$3:$A$500,$B18,'DADOS BRUTOS'!EI$3:EI$500)+IF($C18="",0,SUMIF('DADOS BRUTOS'!$A$3:$A$500,$C18,'DADOS BRUTOS'!EI$3:EI$500)))</f>
        <v/>
      </c>
      <c r="HJ18" s="125">
        <f>IF(OR(HJ$4="",$B18=""),0,SUMIF('DADOS BRUTOS'!$A$3:$A$500,$B18,'DADOS BRUTOS'!EJ$3:EJ$500)+IF($C18="",0,SUMIF('DADOS BRUTOS'!$A$3:$A$500,$C18,'DADOS BRUTOS'!EJ$3:EJ$500)))</f>
        <v/>
      </c>
      <c r="HK18" s="125">
        <f>IF(OR(HK$4="",$B18=""),0,SUMIF('DADOS BRUTOS'!$A$3:$A$500,$B18,'DADOS BRUTOS'!EK$3:EK$500)+IF($C18="",0,SUMIF('DADOS BRUTOS'!$A$3:$A$500,$C18,'DADOS BRUTOS'!EK$3:EK$500)))</f>
        <v/>
      </c>
      <c r="HL18" s="125">
        <f>IF(OR(HL$4="",$B18=""),0,SUMIF('DADOS BRUTOS'!$A$3:$A$500,$B18,'DADOS BRUTOS'!EL$3:EL$500)+IF($C18="",0,SUMIF('DADOS BRUTOS'!$A$3:$A$500,$C18,'DADOS BRUTOS'!EL$3:EL$500)))</f>
        <v/>
      </c>
      <c r="HM18" s="125">
        <f>IF(OR(HM$4="",$B18=""),0,SUMIF('DADOS BRUTOS'!$A$3:$A$500,$B18,'DADOS BRUTOS'!EM$3:EM$500)+IF($C18="",0,SUMIF('DADOS BRUTOS'!$A$3:$A$500,$C18,'DADOS BRUTOS'!EM$3:EM$500)))</f>
        <v/>
      </c>
      <c r="HN18" s="125">
        <f>IF(OR(HN$4="",$B18=""),0,SUMIF('DADOS BRUTOS'!$A$3:$A$500,$B18,'DADOS BRUTOS'!EN$3:EN$500)+IF($C18="",0,SUMIF('DADOS BRUTOS'!$A$3:$A$500,$C18,'DADOS BRUTOS'!EN$3:EN$500)))</f>
        <v/>
      </c>
      <c r="HO18" s="125">
        <f>IF(OR(HO$4="",$B18=""),0,SUMIF('DADOS BRUTOS'!$A$3:$A$500,$B18,'DADOS BRUTOS'!EO$3:EO$500)+IF($C18="",0,SUMIF('DADOS BRUTOS'!$A$3:$A$500,$C18,'DADOS BRUTOS'!EO$3:EO$500)))</f>
        <v/>
      </c>
      <c r="HP18" s="125">
        <f>IF(OR(HP$4="",$B18=""),0,SUMIF('DADOS BRUTOS'!$A$3:$A$500,$B18,'DADOS BRUTOS'!EP$3:EP$500)+IF($C18="",0,SUMIF('DADOS BRUTOS'!$A$3:$A$500,$C18,'DADOS BRUTOS'!EP$3:EP$500)))</f>
        <v/>
      </c>
      <c r="HQ18" s="125">
        <f>IF(OR(HQ$4="",$B18=""),0,SUMIF('DADOS BRUTOS'!$A$3:$A$500,$B18,'DADOS BRUTOS'!EQ$3:EQ$500)+IF($C18="",0,SUMIF('DADOS BRUTOS'!$A$3:$A$500,$C18,'DADOS BRUTOS'!EQ$3:EQ$500)))</f>
        <v/>
      </c>
      <c r="HR18" s="125">
        <f>IF(OR(HR$4="",$B18=""),0,SUMIF('DADOS BRUTOS'!$A$3:$A$500,$B18,'DADOS BRUTOS'!ER$3:ER$500)+IF($C18="",0,SUMIF('DADOS BRUTOS'!$A$3:$A$500,$C18,'DADOS BRUTOS'!ER$3:ER$500)))</f>
        <v/>
      </c>
      <c r="HS18" s="125">
        <f>IF(OR(HS$4="",$B18=""),0,SUMIF('DADOS BRUTOS'!$A$3:$A$500,$B18,'DADOS BRUTOS'!ES$3:ES$500)+IF($C18="",0,SUMIF('DADOS BRUTOS'!$A$3:$A$500,$C18,'DADOS BRUTOS'!ES$3:ES$500)))</f>
        <v/>
      </c>
      <c r="HT18" s="125">
        <f>IF(OR(HT$4="",$B18=""),0,SUMIF('DADOS BRUTOS'!$A$3:$A$500,$B18,'DADOS BRUTOS'!ET$3:ET$500)+IF($C18="",0,SUMIF('DADOS BRUTOS'!$A$3:$A$500,$C18,'DADOS BRUTOS'!ET$3:ET$500)))</f>
        <v/>
      </c>
      <c r="HU18" s="125">
        <f>IF(OR(HU$4="",$B18=""),0,SUMIF('DADOS BRUTOS'!$A$3:$A$500,$B18,'DADOS BRUTOS'!EU$3:EU$500)+IF($C18="",0,SUMIF('DADOS BRUTOS'!$A$3:$A$500,$C18,'DADOS BRUTOS'!EU$3:EU$500)))</f>
        <v/>
      </c>
      <c r="HV18" s="125">
        <f>IF(OR(HV$4="",$B18=""),0,SUMIF('DADOS BRUTOS'!$A$3:$A$500,$B18,'DADOS BRUTOS'!EV$3:EV$500)+IF($C18="",0,SUMIF('DADOS BRUTOS'!$A$3:$A$500,$C18,'DADOS BRUTOS'!EV$3:EV$500)))</f>
        <v/>
      </c>
      <c r="HW18" s="125">
        <f>IF(OR(HW$4="",$B18=""),0,SUMIF('DADOS BRUTOS'!$A$3:$A$500,$B18,'DADOS BRUTOS'!EW$3:EW$500)+IF($C18="",0,SUMIF('DADOS BRUTOS'!$A$3:$A$500,$C18,'DADOS BRUTOS'!EW$3:EW$500)))</f>
        <v/>
      </c>
      <c r="HX18" s="125">
        <f>IF(OR(HX$4="",$B18=""),0,SUMIF('DADOS BRUTOS'!$A$3:$A$500,$B18,'DADOS BRUTOS'!EX$3:EX$500)+IF($C18="",0,SUMIF('DADOS BRUTOS'!$A$3:$A$500,$C18,'DADOS BRUTOS'!EX$3:EX$500)))</f>
        <v/>
      </c>
      <c r="HY18" s="125">
        <f>IF(OR(HY$4="",$B18=""),0,SUMIF('DADOS BRUTOS'!$A$3:$A$500,$B18,'DADOS BRUTOS'!EY$3:EY$500)+IF($C18="",0,SUMIF('DADOS BRUTOS'!$A$3:$A$500,$C18,'DADOS BRUTOS'!EY$3:EY$500)))</f>
        <v/>
      </c>
      <c r="HZ18" s="125">
        <f>IF(OR(HZ$4="",$B18=""),0,SUMIF('DADOS BRUTOS'!$A$3:$A$500,$B18,'DADOS BRUTOS'!EZ$3:EZ$500)+IF($C18="",0,SUMIF('DADOS BRUTOS'!$A$3:$A$500,$C18,'DADOS BRUTOS'!EZ$3:EZ$500)))</f>
        <v/>
      </c>
      <c r="IA18" s="125">
        <f>IF(OR(IA$4="",$B18=""),0,SUMIF('DADOS BRUTOS'!$A$3:$A$500,$B18,'DADOS BRUTOS'!FA$3:FA$500)+IF($C18="",0,SUMIF('DADOS BRUTOS'!$A$3:$A$500,$C18,'DADOS BRUTOS'!FA$3:FA$500)))</f>
        <v/>
      </c>
      <c r="IB18" s="125">
        <f>IF(OR(IB$4="",$B18=""),0,SUMIF('DADOS BRUTOS'!$A$3:$A$500,$B18,'DADOS BRUTOS'!FB$3:FB$500)+IF($C18="",0,SUMIF('DADOS BRUTOS'!$A$3:$A$500,$C18,'DADOS BRUTOS'!FB$3:FB$500)))</f>
        <v/>
      </c>
      <c r="IC18" s="125">
        <f>IF(OR(IC$4="",$B18=""),0,SUMIF('DADOS BRUTOS'!$A$3:$A$500,$B18,'DADOS BRUTOS'!FC$3:FC$500)+IF($C18="",0,SUMIF('DADOS BRUTOS'!$A$3:$A$500,$C18,'DADOS BRUTOS'!FC$3:FC$500)))</f>
        <v/>
      </c>
      <c r="ID18" s="125">
        <f>IF(OR(ID$4="",$B18=""),0,SUMIF('DADOS BRUTOS'!$A$3:$A$500,$B18,'DADOS BRUTOS'!FD$3:FD$500)+IF($C18="",0,SUMIF('DADOS BRUTOS'!$A$3:$A$500,$C18,'DADOS BRUTOS'!FD$3:FD$500)))</f>
        <v/>
      </c>
      <c r="IE18" s="125">
        <f>IF(OR(IE$4="",$B18=""),0,SUMIF('DADOS BRUTOS'!$A$3:$A$500,$B18,'DADOS BRUTOS'!FE$3:FE$500)+IF($C18="",0,SUMIF('DADOS BRUTOS'!$A$3:$A$500,$C18,'DADOS BRUTOS'!FE$3:FE$500)))</f>
        <v/>
      </c>
      <c r="IF18" s="125">
        <f>IF(OR(IF$4="",$B18=""),0,SUMIF('DADOS BRUTOS'!$A$3:$A$500,$B18,'DADOS BRUTOS'!FF$3:FF$500)+IF($C18="",0,SUMIF('DADOS BRUTOS'!$A$3:$A$500,$C18,'DADOS BRUTOS'!FF$3:FF$500)))</f>
        <v/>
      </c>
      <c r="IG18" s="125">
        <f>IF(OR(IG$4="",$B18=""),0,SUMIF('DADOS BRUTOS'!$A$3:$A$500,$B18,'DADOS BRUTOS'!FG$3:FG$500)+IF($C18="",0,SUMIF('DADOS BRUTOS'!$A$3:$A$500,$C18,'DADOS BRUTOS'!FG$3:FG$500)))</f>
        <v/>
      </c>
      <c r="IH18" s="125">
        <f>IF(OR(IH$4="",$B18=""),0,SUMIF('DADOS BRUTOS'!$A$3:$A$500,$B18,'DADOS BRUTOS'!FH$3:FH$500)+IF($C18="",0,SUMIF('DADOS BRUTOS'!$A$3:$A$500,$C18,'DADOS BRUTOS'!FH$3:FH$500)))</f>
        <v/>
      </c>
      <c r="II18" s="125">
        <f>IF(OR(II$4="",$B18=""),0,SUMIF('DADOS BRUTOS'!$A$3:$A$500,$B18,'DADOS BRUTOS'!FI$3:FI$500)+IF($C18="",0,SUMIF('DADOS BRUTOS'!$A$3:$A$500,$C18,'DADOS BRUTOS'!FI$3:FI$500)))</f>
        <v/>
      </c>
      <c r="IJ18" s="125">
        <f>IF(OR(IJ$4="",$B18=""),0,SUMIF('DADOS BRUTOS'!$A$3:$A$500,$B18,'DADOS BRUTOS'!FJ$3:FJ$500)+IF($C18="",0,SUMIF('DADOS BRUTOS'!$A$3:$A$500,$C18,'DADOS BRUTOS'!FJ$3:FJ$500)))</f>
        <v/>
      </c>
      <c r="IK18" s="125">
        <f>IF(OR(IK$4="",$B18=""),0,SUMIF('DADOS BRUTOS'!$A$3:$A$500,$B18,'DADOS BRUTOS'!FK$3:FK$500)+IF($C18="",0,SUMIF('DADOS BRUTOS'!$A$3:$A$500,$C18,'DADOS BRUTOS'!FK$3:FK$500)))</f>
        <v/>
      </c>
      <c r="IL18" s="125">
        <f>IF(OR(IL$4="",$B18=""),0,SUMIF('DADOS BRUTOS'!$A$3:$A$500,$B18,'DADOS BRUTOS'!FL$3:FL$500)+IF($C18="",0,SUMIF('DADOS BRUTOS'!$A$3:$A$500,$C18,'DADOS BRUTOS'!FL$3:FL$500)))</f>
        <v/>
      </c>
      <c r="IM18" s="125">
        <f>IF(OR(IM$4="",$B18=""),0,SUMIF('DADOS BRUTOS'!$A$3:$A$500,$B18,'DADOS BRUTOS'!FM$3:FM$500)+IF($C18="",0,SUMIF('DADOS BRUTOS'!$A$3:$A$500,$C18,'DADOS BRUTOS'!FM$3:FM$500)))</f>
        <v/>
      </c>
      <c r="IN18" s="125">
        <f>IF(OR(IN$4="",$B18=""),0,SUMIF('DADOS BRUTOS'!$A$3:$A$500,$B18,'DADOS BRUTOS'!FN$3:FN$500)+IF($C18="",0,SUMIF('DADOS BRUTOS'!$A$3:$A$500,$C18,'DADOS BRUTOS'!FN$3:FN$500)))</f>
        <v/>
      </c>
      <c r="IO18" s="125">
        <f>IF(OR(IO$4="",$B18=""),0,SUMIF('DADOS BRUTOS'!$A$3:$A$500,$B18,'DADOS BRUTOS'!FO$3:FO$500)+IF($C18="",0,SUMIF('DADOS BRUTOS'!$A$3:$A$500,$C18,'DADOS BRUTOS'!FO$3:FO$500)))</f>
        <v/>
      </c>
      <c r="IP18" s="125">
        <f>IF(OR(IP$4="",$B18=""),0,SUMIF('DADOS BRUTOS'!$A$3:$A$500,$B18,'DADOS BRUTOS'!FP$3:FP$500)+IF($C18="",0,SUMIF('DADOS BRUTOS'!$A$3:$A$500,$C18,'DADOS BRUTOS'!FP$3:FP$500)))</f>
        <v/>
      </c>
      <c r="IQ18" s="125">
        <f>IF(OR(IQ$4="",$B18=""),0,SUMIF('DADOS BRUTOS'!$A$3:$A$500,$B18,'DADOS BRUTOS'!FQ$3:FQ$500)+IF($C18="",0,SUMIF('DADOS BRUTOS'!$A$3:$A$500,$C18,'DADOS BRUTOS'!FQ$3:FQ$500)))</f>
        <v/>
      </c>
      <c r="IR18" s="125">
        <f>IF(OR(IR$4="",$B18=""),0,SUMIF('DADOS BRUTOS'!$A$3:$A$500,$B18,'DADOS BRUTOS'!FR$3:FR$500)+IF($C18="",0,SUMIF('DADOS BRUTOS'!$A$3:$A$500,$C18,'DADOS BRUTOS'!FR$3:FR$500)))</f>
        <v/>
      </c>
      <c r="IS18" s="125">
        <f>IF(OR(IS$4="",$B18=""),0,SUMIF('DADOS BRUTOS'!$A$3:$A$500,$B18,'DADOS BRUTOS'!FS$3:FS$500)+IF($C18="",0,SUMIF('DADOS BRUTOS'!$A$3:$A$500,$C18,'DADOS BRUTOS'!FS$3:FS$500)))</f>
        <v/>
      </c>
      <c r="IT18" s="125">
        <f>IF(OR(IT$4="",$B18=""),0,SUMIF('DADOS BRUTOS'!$A$3:$A$500,$B18,'DADOS BRUTOS'!FT$3:FT$500)+IF($C18="",0,SUMIF('DADOS BRUTOS'!$A$3:$A$500,$C18,'DADOS BRUTOS'!FT$3:FT$500)))</f>
        <v/>
      </c>
      <c r="IU18" s="125">
        <f>IF(OR(IU$4="",$B18=""),0,SUMIF('DADOS BRUTOS'!$A$3:$A$500,$B18,'DADOS BRUTOS'!FU$3:FU$500)+IF($C18="",0,SUMIF('DADOS BRUTOS'!$A$3:$A$500,$C18,'DADOS BRUTOS'!FU$3:FU$500)))</f>
        <v/>
      </c>
      <c r="IV18" s="125">
        <f>IF(OR(IV$4="",$B18=""),0,SUMIF('DADOS BRUTOS'!$A$3:$A$500,$B18,'DADOS BRUTOS'!FV$3:FV$500)+IF($C18="",0,SUMIF('DADOS BRUTOS'!$A$3:$A$500,$C18,'DADOS BRUTOS'!FV$3:FV$500)))</f>
        <v/>
      </c>
      <c r="IW18" s="125">
        <f>IF(OR(IW$4="",$B18=""),0,SUMIF('DADOS BRUTOS'!$A$3:$A$500,$B18,'DADOS BRUTOS'!FW$3:FW$500)+IF($C18="",0,SUMIF('DADOS BRUTOS'!$A$3:$A$500,$C18,'DADOS BRUTOS'!FW$3:FW$500)))</f>
        <v/>
      </c>
      <c r="IX18" s="125">
        <f>IF(OR(IX$4="",$B18=""),0,SUMIF('DADOS BRUTOS'!$A$3:$A$500,$B18,'DADOS BRUTOS'!FX$3:FX$500)+IF($C18="",0,SUMIF('DADOS BRUTOS'!$A$3:$A$500,$C18,'DADOS BRUTOS'!FX$3:FX$500)))</f>
        <v/>
      </c>
      <c r="IY18" s="125">
        <f>IF(OR(IY$4="",$B18=""),0,SUMIF('DADOS BRUTOS'!$A$3:$A$500,$B18,'DADOS BRUTOS'!FY$3:FY$500)+IF($C18="",0,SUMIF('DADOS BRUTOS'!$A$3:$A$500,$C18,'DADOS BRUTOS'!FY$3:FY$500)))</f>
        <v/>
      </c>
      <c r="IZ18" s="125">
        <f>IF(OR(IZ$4="",$B18=""),0,SUMIF('DADOS BRUTOS'!$A$3:$A$500,$B18,'DADOS BRUTOS'!FZ$3:FZ$500)+IF($C18="",0,SUMIF('DADOS BRUTOS'!$A$3:$A$500,$C18,'DADOS BRUTOS'!FZ$3:FZ$500)))</f>
        <v/>
      </c>
      <c r="JA18" s="125">
        <f>IF(OR(JA$4="",$B18=""),0,SUMIF('DADOS BRUTOS'!$A$3:$A$500,$B18,'DADOS BRUTOS'!GA$3:GA$500)+IF($C18="",0,SUMIF('DADOS BRUTOS'!$A$3:$A$500,$C18,'DADOS BRUTOS'!GA$3:GA$500)))</f>
        <v/>
      </c>
      <c r="JB18" s="125">
        <f>IF(OR(JB$4="",$B18=""),0,SUMIF('DADOS BRUTOS'!$A$3:$A$500,$B18,'DADOS BRUTOS'!GB$3:GB$500)+IF($C18="",0,SUMIF('DADOS BRUTOS'!$A$3:$A$500,$C18,'DADOS BRUTOS'!GB$3:GB$500)))</f>
        <v/>
      </c>
      <c r="JC18" s="125">
        <f>IF(OR(JC$4="",$B18=""),0,SUMIF('DADOS BRUTOS'!$A$3:$A$500,$B18,'DADOS BRUTOS'!GC$3:GC$500)+IF($C18="",0,SUMIF('DADOS BRUTOS'!$A$3:$A$500,$C18,'DADOS BRUTOS'!GC$3:GC$500)))</f>
        <v/>
      </c>
      <c r="JD18" s="125">
        <f>IF(OR(JD$4="",$B18=""),0,SUMIF('DADOS BRUTOS'!$A$3:$A$500,$B18,'DADOS BRUTOS'!GD$3:GD$500)+IF($C18="",0,SUMIF('DADOS BRUTOS'!$A$3:$A$500,$C18,'DADOS BRUTOS'!GD$3:GD$500)))</f>
        <v/>
      </c>
      <c r="JE18" s="125">
        <f>IF(OR(JE$4="",$B18=""),0,SUMIF('DADOS BRUTOS'!$A$3:$A$500,$B18,'DADOS BRUTOS'!GE$3:GE$500)+IF($C18="",0,SUMIF('DADOS BRUTOS'!$A$3:$A$500,$C18,'DADOS BRUTOS'!GE$3:GE$500)))</f>
        <v/>
      </c>
      <c r="JF18" s="125">
        <f>IF(OR(JF$4="",$B18=""),0,SUMIF('DADOS BRUTOS'!$A$3:$A$500,$B18,'DADOS BRUTOS'!GF$3:GF$500)+IF($C18="",0,SUMIF('DADOS BRUTOS'!$A$3:$A$500,$C18,'DADOS BRUTOS'!GF$3:GF$500)))</f>
        <v/>
      </c>
      <c r="JG18" s="125">
        <f>IF(OR(JG$4="",$B18=""),0,SUMIF('DADOS BRUTOS'!$A$3:$A$500,$B18,'DADOS BRUTOS'!GG$3:GG$500)+IF($C18="",0,SUMIF('DADOS BRUTOS'!$A$3:$A$500,$C18,'DADOS BRUTOS'!GG$3:GG$500)))</f>
        <v/>
      </c>
      <c r="JH18" s="125">
        <f>IF(OR(JH$4="",$B18=""),0,SUMIF('DADOS BRUTOS'!$A$3:$A$500,$B18,'DADOS BRUTOS'!GH$3:GH$500)+IF($C18="",0,SUMIF('DADOS BRUTOS'!$A$3:$A$500,$C18,'DADOS BRUTOS'!GH$3:GH$500)))</f>
        <v/>
      </c>
      <c r="JI18" s="125">
        <f>IF(OR(JI$4="",$B18=""),0,SUMIF('DADOS BRUTOS'!$A$3:$A$500,$B18,'DADOS BRUTOS'!GI$3:GI$500)+IF($C18="",0,SUMIF('DADOS BRUTOS'!$A$3:$A$500,$C18,'DADOS BRUTOS'!GI$3:GI$500)))</f>
        <v/>
      </c>
      <c r="JJ18" s="125">
        <f>IF(OR(JJ$4="",$B18=""),0,SUMIF('DADOS BRUTOS'!$A$3:$A$500,$B18,'DADOS BRUTOS'!GJ$3:GJ$500)+IF($C18="",0,SUMIF('DADOS BRUTOS'!$A$3:$A$500,$C18,'DADOS BRUTOS'!GJ$3:GJ$500)))</f>
        <v/>
      </c>
      <c r="JK18" s="125">
        <f>IF(OR(JK$4="",$B18=""),0,SUMIF('DADOS BRUTOS'!$A$3:$A$500,$B18,'DADOS BRUTOS'!GK$3:GK$500)+IF($C18="",0,SUMIF('DADOS BRUTOS'!$A$3:$A$500,$C18,'DADOS BRUTOS'!GK$3:GK$500)))</f>
        <v/>
      </c>
      <c r="JL18" s="125">
        <f>IF(OR(JL$4="",$B18=""),0,SUMIF('DADOS BRUTOS'!$A$3:$A$500,$B18,'DADOS BRUTOS'!GL$3:GL$500)+IF($C18="",0,SUMIF('DADOS BRUTOS'!$A$3:$A$500,$C18,'DADOS BRUTOS'!GL$3:GL$500)))</f>
        <v/>
      </c>
      <c r="JM18" s="125">
        <f>IF(OR(JM$4="",$B18=""),0,SUMIF('DADOS BRUTOS'!$A$3:$A$500,$B18,'DADOS BRUTOS'!GM$3:GM$500)+IF($C18="",0,SUMIF('DADOS BRUTOS'!$A$3:$A$500,$C18,'DADOS BRUTOS'!GM$3:GM$500)))</f>
        <v/>
      </c>
      <c r="JN18" s="125">
        <f>IF(OR(JN$4="",$B18=""),0,SUMIF('DADOS BRUTOS'!$A$3:$A$500,$B18,'DADOS BRUTOS'!GN$3:GN$500)+IF($C18="",0,SUMIF('DADOS BRUTOS'!$A$3:$A$500,$C18,'DADOS BRUTOS'!GN$3:GN$500)))</f>
        <v/>
      </c>
      <c r="JO18" s="125">
        <f>IF(OR(JO$4="",$B18=""),0,SUMIF('DADOS BRUTOS'!$A$3:$A$500,$B18,'DADOS BRUTOS'!GO$3:GO$500)+IF($C18="",0,SUMIF('DADOS BRUTOS'!$A$3:$A$500,$C18,'DADOS BRUTOS'!GO$3:GO$500)))</f>
        <v/>
      </c>
      <c r="JP18" s="125">
        <f>IF(OR(JP$4="",$B18=""),0,SUMIF('DADOS BRUTOS'!$A$3:$A$500,$B18,'DADOS BRUTOS'!GP$3:GP$500)+IF($C18="",0,SUMIF('DADOS BRUTOS'!$A$3:$A$500,$C18,'DADOS BRUTOS'!GP$3:GP$500)))</f>
        <v/>
      </c>
      <c r="JQ18" s="125">
        <f>IF(OR(JQ$4="",$B18=""),0,SUMIF('DADOS BRUTOS'!$A$3:$A$500,$B18,'DADOS BRUTOS'!GQ$3:GQ$500)+IF($C18="",0,SUMIF('DADOS BRUTOS'!$A$3:$A$500,$C18,'DADOS BRUTOS'!GQ$3:GQ$500)))</f>
        <v/>
      </c>
      <c r="JR18" s="125">
        <f>IF(OR(JR$4="",$B18=""),0,SUMIF('DADOS BRUTOS'!$A$3:$A$500,$B18,'DADOS BRUTOS'!GR$3:GR$500)+IF($C18="",0,SUMIF('DADOS BRUTOS'!$A$3:$A$500,$C18,'DADOS BRUTOS'!GR$3:GR$500)))</f>
        <v/>
      </c>
      <c r="JS18" s="125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25">
        <f>IF(OR(CB$4="",$B19=""),0,SUMIF('DADOS BRUTOS'!$A$3:$A$500,$B19,'DADOS BRUTOS'!B$3:B$500)+IF($C19="",0,SUMIF('DADOS BRUTOS'!$A$3:$A$500,$C19,'DADOS BRUTOS'!B$3:B$500)))</f>
        <v/>
      </c>
      <c r="CC19" s="125">
        <f>IF(OR(CC$4="",$B19=""),0,SUMIF('DADOS BRUTOS'!$A$3:$A$500,$B19,'DADOS BRUTOS'!C$3:C$500)+IF($C19="",0,SUMIF('DADOS BRUTOS'!$A$3:$A$500,$C19,'DADOS BRUTOS'!C$3:C$500)))</f>
        <v/>
      </c>
      <c r="CD19" s="125">
        <f>IF(OR(CD$4="",$B19=""),0,SUMIF('DADOS BRUTOS'!$A$3:$A$500,$B19,'DADOS BRUTOS'!D$3:D$500)+IF($C19="",0,SUMIF('DADOS BRUTOS'!$A$3:$A$500,$C19,'DADOS BRUTOS'!D$3:D$500)))</f>
        <v/>
      </c>
      <c r="CE19" s="125">
        <f>IF(OR(CE$4="",$B19=""),0,SUMIF('DADOS BRUTOS'!$A$3:$A$500,$B19,'DADOS BRUTOS'!E$3:E$500)+IF($C19="",0,SUMIF('DADOS BRUTOS'!$A$3:$A$500,$C19,'DADOS BRUTOS'!E$3:E$500)))</f>
        <v/>
      </c>
      <c r="CF19" s="125">
        <f>IF(OR(CF$4="",$B19=""),0,SUMIF('DADOS BRUTOS'!$A$3:$A$500,$B19,'DADOS BRUTOS'!F$3:F$500)+IF($C19="",0,SUMIF('DADOS BRUTOS'!$A$3:$A$500,$C19,'DADOS BRUTOS'!F$3:F$500)))</f>
        <v/>
      </c>
      <c r="CG19" s="125">
        <f>IF(OR(CG$4="",$B19=""),0,SUMIF('DADOS BRUTOS'!$A$3:$A$500,$B19,'DADOS BRUTOS'!G$3:G$500)+IF($C19="",0,SUMIF('DADOS BRUTOS'!$A$3:$A$500,$C19,'DADOS BRUTOS'!G$3:G$500)))</f>
        <v/>
      </c>
      <c r="CH19" s="125">
        <f>IF(OR(CH$4="",$B19=""),0,SUMIF('DADOS BRUTOS'!$A$3:$A$500,$B19,'DADOS BRUTOS'!H$3:H$500)+IF($C19="",0,SUMIF('DADOS BRUTOS'!$A$3:$A$500,$C19,'DADOS BRUTOS'!H$3:H$500)))</f>
        <v/>
      </c>
      <c r="CI19" s="125">
        <f>IF(OR(CI$4="",$B19=""),0,SUMIF('DADOS BRUTOS'!$A$3:$A$500,$B19,'DADOS BRUTOS'!I$3:I$500)+IF($C19="",0,SUMIF('DADOS BRUTOS'!$A$3:$A$500,$C19,'DADOS BRUTOS'!I$3:I$500)))</f>
        <v/>
      </c>
      <c r="CJ19" s="125">
        <f>IF(OR(CJ$4="",$B19=""),0,SUMIF('DADOS BRUTOS'!$A$3:$A$500,$B19,'DADOS BRUTOS'!J$3:J$500)+IF($C19="",0,SUMIF('DADOS BRUTOS'!$A$3:$A$500,$C19,'DADOS BRUTOS'!J$3:J$500)))</f>
        <v/>
      </c>
      <c r="CK19" s="125">
        <f>IF(OR(CK$4="",$B19=""),0,SUMIF('DADOS BRUTOS'!$A$3:$A$500,$B19,'DADOS BRUTOS'!K$3:K$500)+IF($C19="",0,SUMIF('DADOS BRUTOS'!$A$3:$A$500,$C19,'DADOS BRUTOS'!K$3:K$500)))</f>
        <v/>
      </c>
      <c r="CL19" s="125">
        <f>IF(OR(CL$4="",$B19=""),0,SUMIF('DADOS BRUTOS'!$A$3:$A$500,$B19,'DADOS BRUTOS'!L$3:L$500)+IF($C19="",0,SUMIF('DADOS BRUTOS'!$A$3:$A$500,$C19,'DADOS BRUTOS'!L$3:L$500)))</f>
        <v/>
      </c>
      <c r="CM19" s="125">
        <f>IF(OR(CM$4="",$B19=""),0,SUMIF('DADOS BRUTOS'!$A$3:$A$500,$B19,'DADOS BRUTOS'!M$3:M$500)+IF($C19="",0,SUMIF('DADOS BRUTOS'!$A$3:$A$500,$C19,'DADOS BRUTOS'!M$3:M$500)))</f>
        <v/>
      </c>
      <c r="CN19" s="125">
        <f>IF(OR(CN$4="",$B19=""),0,SUMIF('DADOS BRUTOS'!$A$3:$A$500,$B19,'DADOS BRUTOS'!N$3:N$500)+IF($C19="",0,SUMIF('DADOS BRUTOS'!$A$3:$A$500,$C19,'DADOS BRUTOS'!N$3:N$500)))</f>
        <v/>
      </c>
      <c r="CO19" s="125">
        <f>IF(OR(CO$4="",$B19=""),0,SUMIF('DADOS BRUTOS'!$A$3:$A$500,$B19,'DADOS BRUTOS'!O$3:O$500)+IF($C19="",0,SUMIF('DADOS BRUTOS'!$A$3:$A$500,$C19,'DADOS BRUTOS'!O$3:O$500)))</f>
        <v/>
      </c>
      <c r="CP19" s="125">
        <f>IF(OR(CP$4="",$B19=""),0,SUMIF('DADOS BRUTOS'!$A$3:$A$500,$B19,'DADOS BRUTOS'!P$3:P$500)+IF($C19="",0,SUMIF('DADOS BRUTOS'!$A$3:$A$500,$C19,'DADOS BRUTOS'!P$3:P$500)))</f>
        <v/>
      </c>
      <c r="CQ19" s="125">
        <f>IF(OR(CQ$4="",$B19=""),0,SUMIF('DADOS BRUTOS'!$A$3:$A$500,$B19,'DADOS BRUTOS'!Q$3:Q$500)+IF($C19="",0,SUMIF('DADOS BRUTOS'!$A$3:$A$500,$C19,'DADOS BRUTOS'!Q$3:Q$500)))</f>
        <v/>
      </c>
      <c r="CR19" s="125">
        <f>IF(OR(CR$4="",$B19=""),0,SUMIF('DADOS BRUTOS'!$A$3:$A$500,$B19,'DADOS BRUTOS'!R$3:R$500)+IF($C19="",0,SUMIF('DADOS BRUTOS'!$A$3:$A$500,$C19,'DADOS BRUTOS'!R$3:R$500)))</f>
        <v/>
      </c>
      <c r="CS19" s="125">
        <f>IF(OR(CS$4="",$B19=""),0,SUMIF('DADOS BRUTOS'!$A$3:$A$500,$B19,'DADOS BRUTOS'!S$3:S$500)+IF($C19="",0,SUMIF('DADOS BRUTOS'!$A$3:$A$500,$C19,'DADOS BRUTOS'!S$3:S$500)))</f>
        <v/>
      </c>
      <c r="CT19" s="125">
        <f>IF(OR(CT$4="",$B19=""),0,SUMIF('DADOS BRUTOS'!$A$3:$A$500,$B19,'DADOS BRUTOS'!T$3:T$500)+IF($C19="",0,SUMIF('DADOS BRUTOS'!$A$3:$A$500,$C19,'DADOS BRUTOS'!T$3:T$500)))</f>
        <v/>
      </c>
      <c r="CU19" s="125">
        <f>IF(OR(CU$4="",$B19=""),0,SUMIF('DADOS BRUTOS'!$A$3:$A$500,$B19,'DADOS BRUTOS'!U$3:U$500)+IF($C19="",0,SUMIF('DADOS BRUTOS'!$A$3:$A$500,$C19,'DADOS BRUTOS'!U$3:U$500)))</f>
        <v/>
      </c>
      <c r="CV19" s="125">
        <f>IF(OR(CV$4="",$B19=""),0,SUMIF('DADOS BRUTOS'!$A$3:$A$500,$B19,'DADOS BRUTOS'!V$3:V$500)+IF($C19="",0,SUMIF('DADOS BRUTOS'!$A$3:$A$500,$C19,'DADOS BRUTOS'!V$3:V$500)))</f>
        <v/>
      </c>
      <c r="CW19" s="125">
        <f>IF(OR(CW$4="",$B19=""),0,SUMIF('DADOS BRUTOS'!$A$3:$A$500,$B19,'DADOS BRUTOS'!W$3:W$500)+IF($C19="",0,SUMIF('DADOS BRUTOS'!$A$3:$A$500,$C19,'DADOS BRUTOS'!W$3:W$500)))</f>
        <v/>
      </c>
      <c r="CX19" s="125">
        <f>IF(OR(CX$4="",$B19=""),0,SUMIF('DADOS BRUTOS'!$A$3:$A$500,$B19,'DADOS BRUTOS'!X$3:X$500)+IF($C19="",0,SUMIF('DADOS BRUTOS'!$A$3:$A$500,$C19,'DADOS BRUTOS'!X$3:X$500)))</f>
        <v/>
      </c>
      <c r="CY19" s="125">
        <f>IF(OR(CY$4="",$B19=""),0,SUMIF('DADOS BRUTOS'!$A$3:$A$500,$B19,'DADOS BRUTOS'!Y$3:Y$500)+IF($C19="",0,SUMIF('DADOS BRUTOS'!$A$3:$A$500,$C19,'DADOS BRUTOS'!Y$3:Y$500)))</f>
        <v/>
      </c>
      <c r="CZ19" s="125">
        <f>IF(OR(CZ$4="",$B19=""),0,SUMIF('DADOS BRUTOS'!$A$3:$A$500,$B19,'DADOS BRUTOS'!Z$3:Z$500)+IF($C19="",0,SUMIF('DADOS BRUTOS'!$A$3:$A$500,$C19,'DADOS BRUTOS'!Z$3:Z$500)))</f>
        <v/>
      </c>
      <c r="DA19" s="125">
        <f>IF(OR(DA$4="",$B19=""),0,SUMIF('DADOS BRUTOS'!$A$3:$A$500,$B19,'DADOS BRUTOS'!AA$3:AA$500)+IF($C19="",0,SUMIF('DADOS BRUTOS'!$A$3:$A$500,$C19,'DADOS BRUTOS'!AA$3:AA$500)))</f>
        <v/>
      </c>
      <c r="DB19" s="125">
        <f>IF(OR(DB$4="",$B19=""),0,SUMIF('DADOS BRUTOS'!$A$3:$A$500,$B19,'DADOS BRUTOS'!AB$3:AB$500)+IF($C19="",0,SUMIF('DADOS BRUTOS'!$A$3:$A$500,$C19,'DADOS BRUTOS'!AB$3:AB$500)))</f>
        <v/>
      </c>
      <c r="DC19" s="125">
        <f>IF(OR(DC$4="",$B19=""),0,SUMIF('DADOS BRUTOS'!$A$3:$A$500,$B19,'DADOS BRUTOS'!AC$3:AC$500)+IF($C19="",0,SUMIF('DADOS BRUTOS'!$A$3:$A$500,$C19,'DADOS BRUTOS'!AC$3:AC$500)))</f>
        <v/>
      </c>
      <c r="DD19" s="125">
        <f>IF(OR(DD$4="",$B19=""),0,SUMIF('DADOS BRUTOS'!$A$3:$A$500,$B19,'DADOS BRUTOS'!AD$3:AD$500)+IF($C19="",0,SUMIF('DADOS BRUTOS'!$A$3:$A$500,$C19,'DADOS BRUTOS'!AD$3:AD$500)))</f>
        <v/>
      </c>
      <c r="DE19" s="125">
        <f>IF(OR(DE$4="",$B19=""),0,SUMIF('DADOS BRUTOS'!$A$3:$A$500,$B19,'DADOS BRUTOS'!AE$3:AE$500)+IF($C19="",0,SUMIF('DADOS BRUTOS'!$A$3:$A$500,$C19,'DADOS BRUTOS'!AE$3:AE$500)))</f>
        <v/>
      </c>
      <c r="DF19" s="125">
        <f>IF(OR(DF$4="",$B19=""),0,SUMIF('DADOS BRUTOS'!$A$3:$A$500,$B19,'DADOS BRUTOS'!AF$3:AF$500)+IF($C19="",0,SUMIF('DADOS BRUTOS'!$A$3:$A$500,$C19,'DADOS BRUTOS'!AF$3:AF$500)))</f>
        <v/>
      </c>
      <c r="DG19" s="125">
        <f>IF(OR(DG$4="",$B19=""),0,SUMIF('DADOS BRUTOS'!$A$3:$A$500,$B19,'DADOS BRUTOS'!AG$3:AG$500)+IF($C19="",0,SUMIF('DADOS BRUTOS'!$A$3:$A$500,$C19,'DADOS BRUTOS'!AG$3:AG$500)))</f>
        <v/>
      </c>
      <c r="DH19" s="125">
        <f>IF(OR(DH$4="",$B19=""),0,SUMIF('DADOS BRUTOS'!$A$3:$A$500,$B19,'DADOS BRUTOS'!AH$3:AH$500)+IF($C19="",0,SUMIF('DADOS BRUTOS'!$A$3:$A$500,$C19,'DADOS BRUTOS'!AH$3:AH$500)))</f>
        <v/>
      </c>
      <c r="DI19" s="125">
        <f>IF(OR(DI$4="",$B19=""),0,SUMIF('DADOS BRUTOS'!$A$3:$A$500,$B19,'DADOS BRUTOS'!AI$3:AI$500)+IF($C19="",0,SUMIF('DADOS BRUTOS'!$A$3:$A$500,$C19,'DADOS BRUTOS'!AI$3:AI$500)))</f>
        <v/>
      </c>
      <c r="DJ19" s="125">
        <f>IF(OR(DJ$4="",$B19=""),0,SUMIF('DADOS BRUTOS'!$A$3:$A$500,$B19,'DADOS BRUTOS'!AJ$3:AJ$500)+IF($C19="",0,SUMIF('DADOS BRUTOS'!$A$3:$A$500,$C19,'DADOS BRUTOS'!AJ$3:AJ$500)))</f>
        <v/>
      </c>
      <c r="DK19" s="125">
        <f>IF(OR(DK$4="",$B19=""),0,SUMIF('DADOS BRUTOS'!$A$3:$A$500,$B19,'DADOS BRUTOS'!AK$3:AK$500)+IF($C19="",0,SUMIF('DADOS BRUTOS'!$A$3:$A$500,$C19,'DADOS BRUTOS'!AK$3:AK$500)))</f>
        <v/>
      </c>
      <c r="DL19" s="125">
        <f>IF(OR(DL$4="",$B19=""),0,SUMIF('DADOS BRUTOS'!$A$3:$A$500,$B19,'DADOS BRUTOS'!AL$3:AL$500)+IF($C19="",0,SUMIF('DADOS BRUTOS'!$A$3:$A$500,$C19,'DADOS BRUTOS'!AL$3:AL$500)))</f>
        <v/>
      </c>
      <c r="DM19" s="125">
        <f>IF(OR(DM$4="",$B19=""),0,SUMIF('DADOS BRUTOS'!$A$3:$A$500,$B19,'DADOS BRUTOS'!AM$3:AM$500)+IF($C19="",0,SUMIF('DADOS BRUTOS'!$A$3:$A$500,$C19,'DADOS BRUTOS'!AM$3:AM$500)))</f>
        <v/>
      </c>
      <c r="DN19" s="125">
        <f>IF(OR(DN$4="",$B19=""),0,SUMIF('DADOS BRUTOS'!$A$3:$A$500,$B19,'DADOS BRUTOS'!AN$3:AN$500)+IF($C19="",0,SUMIF('DADOS BRUTOS'!$A$3:$A$500,$C19,'DADOS BRUTOS'!AN$3:AN$500)))</f>
        <v/>
      </c>
      <c r="DO19" s="125">
        <f>IF(OR(DO$4="",$B19=""),0,SUMIF('DADOS BRUTOS'!$A$3:$A$500,$B19,'DADOS BRUTOS'!AO$3:AO$500)+IF($C19="",0,SUMIF('DADOS BRUTOS'!$A$3:$A$500,$C19,'DADOS BRUTOS'!AO$3:AO$500)))</f>
        <v/>
      </c>
      <c r="DP19" s="125">
        <f>IF(OR(DP$4="",$B19=""),0,SUMIF('DADOS BRUTOS'!$A$3:$A$500,$B19,'DADOS BRUTOS'!AP$3:AP$500)+IF($C19="",0,SUMIF('DADOS BRUTOS'!$A$3:$A$500,$C19,'DADOS BRUTOS'!AP$3:AP$500)))</f>
        <v/>
      </c>
      <c r="DQ19" s="125">
        <f>IF(OR(DQ$4="",$B19=""),0,SUMIF('DADOS BRUTOS'!$A$3:$A$500,$B19,'DADOS BRUTOS'!AQ$3:AQ$500)+IF($C19="",0,SUMIF('DADOS BRUTOS'!$A$3:$A$500,$C19,'DADOS BRUTOS'!AQ$3:AQ$500)))</f>
        <v/>
      </c>
      <c r="DR19" s="125">
        <f>IF(OR(DR$4="",$B19=""),0,SUMIF('DADOS BRUTOS'!$A$3:$A$500,$B19,'DADOS BRUTOS'!AR$3:AR$500)+IF($C19="",0,SUMIF('DADOS BRUTOS'!$A$3:$A$500,$C19,'DADOS BRUTOS'!AR$3:AR$500)))</f>
        <v/>
      </c>
      <c r="DS19" s="125">
        <f>IF(OR(DS$4="",$B19=""),0,SUMIF('DADOS BRUTOS'!$A$3:$A$500,$B19,'DADOS BRUTOS'!AS$3:AS$500)+IF($C19="",0,SUMIF('DADOS BRUTOS'!$A$3:$A$500,$C19,'DADOS BRUTOS'!AS$3:AS$500)))</f>
        <v/>
      </c>
      <c r="DT19" s="125">
        <f>IF(OR(DT$4="",$B19=""),0,SUMIF('DADOS BRUTOS'!$A$3:$A$500,$B19,'DADOS BRUTOS'!AT$3:AT$500)+IF($C19="",0,SUMIF('DADOS BRUTOS'!$A$3:$A$500,$C19,'DADOS BRUTOS'!AT$3:AT$500)))</f>
        <v/>
      </c>
      <c r="DU19" s="125">
        <f>IF(OR(DU$4="",$B19=""),0,SUMIF('DADOS BRUTOS'!$A$3:$A$500,$B19,'DADOS BRUTOS'!AU$3:AU$500)+IF($C19="",0,SUMIF('DADOS BRUTOS'!$A$3:$A$500,$C19,'DADOS BRUTOS'!AU$3:AU$500)))</f>
        <v/>
      </c>
      <c r="DV19" s="125">
        <f>IF(OR(DV$4="",$B19=""),0,SUMIF('DADOS BRUTOS'!$A$3:$A$500,$B19,'DADOS BRUTOS'!AV$3:AV$500)+IF($C19="",0,SUMIF('DADOS BRUTOS'!$A$3:$A$500,$C19,'DADOS BRUTOS'!AV$3:AV$500)))</f>
        <v/>
      </c>
      <c r="DW19" s="125">
        <f>IF(OR(DW$4="",$B19=""),0,SUMIF('DADOS BRUTOS'!$A$3:$A$500,$B19,'DADOS BRUTOS'!AW$3:AW$500)+IF($C19="",0,SUMIF('DADOS BRUTOS'!$A$3:$A$500,$C19,'DADOS BRUTOS'!AW$3:AW$500)))</f>
        <v/>
      </c>
      <c r="DX19" s="125">
        <f>IF(OR(DX$4="",$B19=""),0,SUMIF('DADOS BRUTOS'!$A$3:$A$500,$B19,'DADOS BRUTOS'!AX$3:AX$500)+IF($C19="",0,SUMIF('DADOS BRUTOS'!$A$3:$A$500,$C19,'DADOS BRUTOS'!AX$3:AX$500)))</f>
        <v/>
      </c>
      <c r="DY19" s="125">
        <f>IF(OR(DY$4="",$B19=""),0,SUMIF('DADOS BRUTOS'!$A$3:$A$500,$B19,'DADOS BRUTOS'!AY$3:AY$500)+IF($C19="",0,SUMIF('DADOS BRUTOS'!$A$3:$A$500,$C19,'DADOS BRUTOS'!AY$3:AY$500)))</f>
        <v/>
      </c>
      <c r="DZ19" s="125">
        <f>IF(OR(DZ$4="",$B19=""),0,SUMIF('DADOS BRUTOS'!$A$3:$A$500,$B19,'DADOS BRUTOS'!AZ$3:AZ$500)+IF($C19="",0,SUMIF('DADOS BRUTOS'!$A$3:$A$500,$C19,'DADOS BRUTOS'!AZ$3:AZ$500)))</f>
        <v/>
      </c>
      <c r="EA19" s="125">
        <f>IF(OR(EA$4="",$B19=""),0,SUMIF('DADOS BRUTOS'!$A$3:$A$500,$B19,'DADOS BRUTOS'!BA$3:BA$500)+IF($C19="",0,SUMIF('DADOS BRUTOS'!$A$3:$A$500,$C19,'DADOS BRUTOS'!BA$3:BA$500)))</f>
        <v/>
      </c>
      <c r="EB19" s="125">
        <f>IF(OR(EB$4="",$B19=""),0,SUMIF('DADOS BRUTOS'!$A$3:$A$500,$B19,'DADOS BRUTOS'!BB$3:BB$500)+IF($C19="",0,SUMIF('DADOS BRUTOS'!$A$3:$A$500,$C19,'DADOS BRUTOS'!BB$3:BB$500)))</f>
        <v/>
      </c>
      <c r="EC19" s="125">
        <f>IF(OR(EC$4="",$B19=""),0,SUMIF('DADOS BRUTOS'!$A$3:$A$500,$B19,'DADOS BRUTOS'!BC$3:BC$500)+IF($C19="",0,SUMIF('DADOS BRUTOS'!$A$3:$A$500,$C19,'DADOS BRUTOS'!BC$3:BC$500)))</f>
        <v/>
      </c>
      <c r="ED19" s="125">
        <f>IF(OR(ED$4="",$B19=""),0,SUMIF('DADOS BRUTOS'!$A$3:$A$500,$B19,'DADOS BRUTOS'!BD$3:BD$500)+IF($C19="",0,SUMIF('DADOS BRUTOS'!$A$3:$A$500,$C19,'DADOS BRUTOS'!BD$3:BD$500)))</f>
        <v/>
      </c>
      <c r="EE19" s="125">
        <f>IF(OR(EE$4="",$B19=""),0,SUMIF('DADOS BRUTOS'!$A$3:$A$500,$B19,'DADOS BRUTOS'!BE$3:BE$500)+IF($C19="",0,SUMIF('DADOS BRUTOS'!$A$3:$A$500,$C19,'DADOS BRUTOS'!BE$3:BE$500)))</f>
        <v/>
      </c>
      <c r="EF19" s="125">
        <f>IF(OR(EF$4="",$B19=""),0,SUMIF('DADOS BRUTOS'!$A$3:$A$500,$B19,'DADOS BRUTOS'!BF$3:BF$500)+IF($C19="",0,SUMIF('DADOS BRUTOS'!$A$3:$A$500,$C19,'DADOS BRUTOS'!BF$3:BF$500)))</f>
        <v/>
      </c>
      <c r="EG19" s="125">
        <f>IF(OR(EG$4="",$B19=""),0,SUMIF('DADOS BRUTOS'!$A$3:$A$500,$B19,'DADOS BRUTOS'!BG$3:BG$500)+IF($C19="",0,SUMIF('DADOS BRUTOS'!$A$3:$A$500,$C19,'DADOS BRUTOS'!BG$3:BG$500)))</f>
        <v/>
      </c>
      <c r="EH19" s="125">
        <f>IF(OR(EH$4="",$B19=""),0,SUMIF('DADOS BRUTOS'!$A$3:$A$500,$B19,'DADOS BRUTOS'!BH$3:BH$500)+IF($C19="",0,SUMIF('DADOS BRUTOS'!$A$3:$A$500,$C19,'DADOS BRUTOS'!BH$3:BH$500)))</f>
        <v/>
      </c>
      <c r="EI19" s="125">
        <f>IF(OR(EI$4="",$B19=""),0,SUMIF('DADOS BRUTOS'!$A$3:$A$500,$B19,'DADOS BRUTOS'!BI$3:BI$500)+IF($C19="",0,SUMIF('DADOS BRUTOS'!$A$3:$A$500,$C19,'DADOS BRUTOS'!BI$3:BI$500)))</f>
        <v/>
      </c>
      <c r="EJ19" s="125">
        <f>IF(OR(EJ$4="",$B19=""),0,SUMIF('DADOS BRUTOS'!$A$3:$A$500,$B19,'DADOS BRUTOS'!BJ$3:BJ$500)+IF($C19="",0,SUMIF('DADOS BRUTOS'!$A$3:$A$500,$C19,'DADOS BRUTOS'!BJ$3:BJ$500)))</f>
        <v/>
      </c>
      <c r="EK19" s="125">
        <f>IF(OR(EK$4="",$B19=""),0,SUMIF('DADOS BRUTOS'!$A$3:$A$500,$B19,'DADOS BRUTOS'!BK$3:BK$500)+IF($C19="",0,SUMIF('DADOS BRUTOS'!$A$3:$A$500,$C19,'DADOS BRUTOS'!BK$3:BK$500)))</f>
        <v/>
      </c>
      <c r="EL19" s="125">
        <f>IF(OR(EL$4="",$B19=""),0,SUMIF('DADOS BRUTOS'!$A$3:$A$500,$B19,'DADOS BRUTOS'!BL$3:BL$500)+IF($C19="",0,SUMIF('DADOS BRUTOS'!$A$3:$A$500,$C19,'DADOS BRUTOS'!BL$3:BL$500)))</f>
        <v/>
      </c>
      <c r="EM19" s="125">
        <f>IF(OR(EM$4="",$B19=""),0,SUMIF('DADOS BRUTOS'!$A$3:$A$500,$B19,'DADOS BRUTOS'!BM$3:BM$500)+IF($C19="",0,SUMIF('DADOS BRUTOS'!$A$3:$A$500,$C19,'DADOS BRUTOS'!BM$3:BM$500)))</f>
        <v/>
      </c>
      <c r="EN19" s="125">
        <f>IF(OR(EN$4="",$B19=""),0,SUMIF('DADOS BRUTOS'!$A$3:$A$500,$B19,'DADOS BRUTOS'!BN$3:BN$500)+IF($C19="",0,SUMIF('DADOS BRUTOS'!$A$3:$A$500,$C19,'DADOS BRUTOS'!BN$3:BN$500)))</f>
        <v/>
      </c>
      <c r="EO19" s="125">
        <f>IF(OR(EO$4="",$B19=""),0,SUMIF('DADOS BRUTOS'!$A$3:$A$500,$B19,'DADOS BRUTOS'!BO$3:BO$500)+IF($C19="",0,SUMIF('DADOS BRUTOS'!$A$3:$A$500,$C19,'DADOS BRUTOS'!BO$3:BO$500)))</f>
        <v/>
      </c>
      <c r="EP19" s="125">
        <f>IF(OR(EP$4="",$B19=""),0,SUMIF('DADOS BRUTOS'!$A$3:$A$500,$B19,'DADOS BRUTOS'!BP$3:BP$500)+IF($C19="",0,SUMIF('DADOS BRUTOS'!$A$3:$A$500,$C19,'DADOS BRUTOS'!BP$3:BP$500)))</f>
        <v/>
      </c>
      <c r="EQ19" s="125">
        <f>IF(OR(EQ$4="",$B19=""),0,SUMIF('DADOS BRUTOS'!$A$3:$A$500,$B19,'DADOS BRUTOS'!BQ$3:BQ$500)+IF($C19="",0,SUMIF('DADOS BRUTOS'!$A$3:$A$500,$C19,'DADOS BRUTOS'!BQ$3:BQ$500)))</f>
        <v/>
      </c>
      <c r="ER19" s="125">
        <f>IF(OR(ER$4="",$B19=""),0,SUMIF('DADOS BRUTOS'!$A$3:$A$500,$B19,'DADOS BRUTOS'!BR$3:BR$500)+IF($C19="",0,SUMIF('DADOS BRUTOS'!$A$3:$A$500,$C19,'DADOS BRUTOS'!BR$3:BR$500)))</f>
        <v/>
      </c>
      <c r="ES19" s="125">
        <f>IF(OR(ES$4="",$B19=""),0,SUMIF('DADOS BRUTOS'!$A$3:$A$500,$B19,'DADOS BRUTOS'!BS$3:BS$500)+IF($C19="",0,SUMIF('DADOS BRUTOS'!$A$3:$A$500,$C19,'DADOS BRUTOS'!BS$3:BS$500)))</f>
        <v/>
      </c>
      <c r="ET19" s="125">
        <f>IF(OR(ET$4="",$B19=""),0,SUMIF('DADOS BRUTOS'!$A$3:$A$500,$B19,'DADOS BRUTOS'!BT$3:BT$500)+IF($C19="",0,SUMIF('DADOS BRUTOS'!$A$3:$A$500,$C19,'DADOS BRUTOS'!BT$3:BT$500)))</f>
        <v/>
      </c>
      <c r="EU19" s="125">
        <f>IF(OR(EU$4="",$B19=""),0,SUMIF('DADOS BRUTOS'!$A$3:$A$500,$B19,'DADOS BRUTOS'!BU$3:BU$500)+IF($C19="",0,SUMIF('DADOS BRUTOS'!$A$3:$A$500,$C19,'DADOS BRUTOS'!BU$3:BU$500)))</f>
        <v/>
      </c>
      <c r="EV19" s="125">
        <f>IF(OR(EV$4="",$B19=""),0,SUMIF('DADOS BRUTOS'!$A$3:$A$500,$B19,'DADOS BRUTOS'!BV$3:BV$500)+IF($C19="",0,SUMIF('DADOS BRUTOS'!$A$3:$A$500,$C19,'DADOS BRUTOS'!BV$3:BV$500)))</f>
        <v/>
      </c>
      <c r="EW19" s="125">
        <f>IF(OR(EW$4="",$B19=""),0,SUMIF('DADOS BRUTOS'!$A$3:$A$500,$B19,'DADOS BRUTOS'!BW$3:BW$500)+IF($C19="",0,SUMIF('DADOS BRUTOS'!$A$3:$A$500,$C19,'DADOS BRUTOS'!BW$3:BW$500)))</f>
        <v/>
      </c>
      <c r="EX19" s="125">
        <f>IF(OR(EX$4="",$B19=""),0,SUMIF('DADOS BRUTOS'!$A$3:$A$500,$B19,'DADOS BRUTOS'!BX$3:BX$500)+IF($C19="",0,SUMIF('DADOS BRUTOS'!$A$3:$A$500,$C19,'DADOS BRUTOS'!BX$3:BX$500)))</f>
        <v/>
      </c>
      <c r="EY19" s="125">
        <f>IF(OR(EY$4="",$B19=""),0,SUMIF('DADOS BRUTOS'!$A$3:$A$500,$B19,'DADOS BRUTOS'!BY$3:BY$500)+IF($C19="",0,SUMIF('DADOS BRUTOS'!$A$3:$A$500,$C19,'DADOS BRUTOS'!BY$3:BY$500)))</f>
        <v/>
      </c>
      <c r="EZ19" s="125">
        <f>IF(OR(EZ$4="",$B19=""),0,SUMIF('DADOS BRUTOS'!$A$3:$A$500,$B19,'DADOS BRUTOS'!BZ$3:BZ$500)+IF($C19="",0,SUMIF('DADOS BRUTOS'!$A$3:$A$500,$C19,'DADOS BRUTOS'!BZ$3:BZ$500)))</f>
        <v/>
      </c>
      <c r="FA19" s="125">
        <f>IF(OR(FA$4="",$B19=""),0,SUMIF('DADOS BRUTOS'!$A$3:$A$500,$B19,'DADOS BRUTOS'!CA$3:CA$500)+IF($C19="",0,SUMIF('DADOS BRUTOS'!$A$3:$A$500,$C19,'DADOS BRUTOS'!CA$3:CA$500)))</f>
        <v/>
      </c>
      <c r="FB19" s="125">
        <f>IF(OR(FB$4="",$B19=""),0,SUMIF('DADOS BRUTOS'!$A$3:$A$500,$B19,'DADOS BRUTOS'!CB$3:CB$500)+IF($C19="",0,SUMIF('DADOS BRUTOS'!$A$3:$A$500,$C19,'DADOS BRUTOS'!CB$3:CB$500)))</f>
        <v/>
      </c>
      <c r="FC19" s="125">
        <f>IF(OR(FC$4="",$B19=""),0,SUMIF('DADOS BRUTOS'!$A$3:$A$500,$B19,'DADOS BRUTOS'!CC$3:CC$500)+IF($C19="",0,SUMIF('DADOS BRUTOS'!$A$3:$A$500,$C19,'DADOS BRUTOS'!CC$3:CC$500)))</f>
        <v/>
      </c>
      <c r="FD19" s="125">
        <f>IF(OR(FD$4="",$B19=""),0,SUMIF('DADOS BRUTOS'!$A$3:$A$500,$B19,'DADOS BRUTOS'!CD$3:CD$500)+IF($C19="",0,SUMIF('DADOS BRUTOS'!$A$3:$A$500,$C19,'DADOS BRUTOS'!CD$3:CD$500)))</f>
        <v/>
      </c>
      <c r="FE19" s="125">
        <f>IF(OR(FE$4="",$B19=""),0,SUMIF('DADOS BRUTOS'!$A$3:$A$500,$B19,'DADOS BRUTOS'!CE$3:CE$500)+IF($C19="",0,SUMIF('DADOS BRUTOS'!$A$3:$A$500,$C19,'DADOS BRUTOS'!CE$3:CE$500)))</f>
        <v/>
      </c>
      <c r="FF19" s="125">
        <f>IF(OR(FF$4="",$B19=""),0,SUMIF('DADOS BRUTOS'!$A$3:$A$500,$B19,'DADOS BRUTOS'!CF$3:CF$500)+IF($C19="",0,SUMIF('DADOS BRUTOS'!$A$3:$A$500,$C19,'DADOS BRUTOS'!CF$3:CF$500)))</f>
        <v/>
      </c>
      <c r="FG19" s="125">
        <f>IF(OR(FG$4="",$B19=""),0,SUMIF('DADOS BRUTOS'!$A$3:$A$500,$B19,'DADOS BRUTOS'!CG$3:CG$500)+IF($C19="",0,SUMIF('DADOS BRUTOS'!$A$3:$A$500,$C19,'DADOS BRUTOS'!CG$3:CG$500)))</f>
        <v/>
      </c>
      <c r="FH19" s="125">
        <f>IF(OR(FH$4="",$B19=""),0,SUMIF('DADOS BRUTOS'!$A$3:$A$500,$B19,'DADOS BRUTOS'!CH$3:CH$500)+IF($C19="",0,SUMIF('DADOS BRUTOS'!$A$3:$A$500,$C19,'DADOS BRUTOS'!CH$3:CH$500)))</f>
        <v/>
      </c>
      <c r="FI19" s="125">
        <f>IF(OR(FI$4="",$B19=""),0,SUMIF('DADOS BRUTOS'!$A$3:$A$500,$B19,'DADOS BRUTOS'!CI$3:CI$500)+IF($C19="",0,SUMIF('DADOS BRUTOS'!$A$3:$A$500,$C19,'DADOS BRUTOS'!CI$3:CI$500)))</f>
        <v/>
      </c>
      <c r="FJ19" s="125">
        <f>IF(OR(FJ$4="",$B19=""),0,SUMIF('DADOS BRUTOS'!$A$3:$A$500,$B19,'DADOS BRUTOS'!CJ$3:CJ$500)+IF($C19="",0,SUMIF('DADOS BRUTOS'!$A$3:$A$500,$C19,'DADOS BRUTOS'!CJ$3:CJ$500)))</f>
        <v/>
      </c>
      <c r="FK19" s="125">
        <f>IF(OR(FK$4="",$B19=""),0,SUMIF('DADOS BRUTOS'!$A$3:$A$500,$B19,'DADOS BRUTOS'!CK$3:CK$500)+IF($C19="",0,SUMIF('DADOS BRUTOS'!$A$3:$A$500,$C19,'DADOS BRUTOS'!CK$3:CK$500)))</f>
        <v/>
      </c>
      <c r="FL19" s="125">
        <f>IF(OR(FL$4="",$B19=""),0,SUMIF('DADOS BRUTOS'!$A$3:$A$500,$B19,'DADOS BRUTOS'!CL$3:CL$500)+IF($C19="",0,SUMIF('DADOS BRUTOS'!$A$3:$A$500,$C19,'DADOS BRUTOS'!CL$3:CL$500)))</f>
        <v/>
      </c>
      <c r="FM19" s="125">
        <f>IF(OR(FM$4="",$B19=""),0,SUMIF('DADOS BRUTOS'!$A$3:$A$500,$B19,'DADOS BRUTOS'!CM$3:CM$500)+IF($C19="",0,SUMIF('DADOS BRUTOS'!$A$3:$A$500,$C19,'DADOS BRUTOS'!CM$3:CM$500)))</f>
        <v/>
      </c>
      <c r="FN19" s="125">
        <f>IF(OR(FN$4="",$B19=""),0,SUMIF('DADOS BRUTOS'!$A$3:$A$500,$B19,'DADOS BRUTOS'!CN$3:CN$500)+IF($C19="",0,SUMIF('DADOS BRUTOS'!$A$3:$A$500,$C19,'DADOS BRUTOS'!CN$3:CN$500)))</f>
        <v/>
      </c>
      <c r="FO19" s="125">
        <f>IF(OR(FO$4="",$B19=""),0,SUMIF('DADOS BRUTOS'!$A$3:$A$500,$B19,'DADOS BRUTOS'!CO$3:CO$500)+IF($C19="",0,SUMIF('DADOS BRUTOS'!$A$3:$A$500,$C19,'DADOS BRUTOS'!CO$3:CO$500)))</f>
        <v/>
      </c>
      <c r="FP19" s="125">
        <f>IF(OR(FP$4="",$B19=""),0,SUMIF('DADOS BRUTOS'!$A$3:$A$500,$B19,'DADOS BRUTOS'!CP$3:CP$500)+IF($C19="",0,SUMIF('DADOS BRUTOS'!$A$3:$A$500,$C19,'DADOS BRUTOS'!CP$3:CP$500)))</f>
        <v/>
      </c>
      <c r="FQ19" s="125">
        <f>IF(OR(FQ$4="",$B19=""),0,SUMIF('DADOS BRUTOS'!$A$3:$A$500,$B19,'DADOS BRUTOS'!CQ$3:CQ$500)+IF($C19="",0,SUMIF('DADOS BRUTOS'!$A$3:$A$500,$C19,'DADOS BRUTOS'!CQ$3:CQ$500)))</f>
        <v/>
      </c>
      <c r="FR19" s="125">
        <f>IF(OR(FR$4="",$B19=""),0,SUMIF('DADOS BRUTOS'!$A$3:$A$500,$B19,'DADOS BRUTOS'!CR$3:CR$500)+IF($C19="",0,SUMIF('DADOS BRUTOS'!$A$3:$A$500,$C19,'DADOS BRUTOS'!CR$3:CR$500)))</f>
        <v/>
      </c>
      <c r="FS19" s="125">
        <f>IF(OR(FS$4="",$B19=""),0,SUMIF('DADOS BRUTOS'!$A$3:$A$500,$B19,'DADOS BRUTOS'!CS$3:CS$500)+IF($C19="",0,SUMIF('DADOS BRUTOS'!$A$3:$A$500,$C19,'DADOS BRUTOS'!CS$3:CS$500)))</f>
        <v/>
      </c>
      <c r="FT19" s="125">
        <f>IF(OR(FT$4="",$B19=""),0,SUMIF('DADOS BRUTOS'!$A$3:$A$500,$B19,'DADOS BRUTOS'!CT$3:CT$500)+IF($C19="",0,SUMIF('DADOS BRUTOS'!$A$3:$A$500,$C19,'DADOS BRUTOS'!CT$3:CT$500)))</f>
        <v/>
      </c>
      <c r="FU19" s="125">
        <f>IF(OR(FU$4="",$B19=""),0,SUMIF('DADOS BRUTOS'!$A$3:$A$500,$B19,'DADOS BRUTOS'!CU$3:CU$500)+IF($C19="",0,SUMIF('DADOS BRUTOS'!$A$3:$A$500,$C19,'DADOS BRUTOS'!CU$3:CU$500)))</f>
        <v/>
      </c>
      <c r="FV19" s="125">
        <f>IF(OR(FV$4="",$B19=""),0,SUMIF('DADOS BRUTOS'!$A$3:$A$500,$B19,'DADOS BRUTOS'!CV$3:CV$500)+IF($C19="",0,SUMIF('DADOS BRUTOS'!$A$3:$A$500,$C19,'DADOS BRUTOS'!CV$3:CV$500)))</f>
        <v/>
      </c>
      <c r="FW19" s="125">
        <f>IF(OR(FW$4="",$B19=""),0,SUMIF('DADOS BRUTOS'!$A$3:$A$500,$B19,'DADOS BRUTOS'!CW$3:CW$500)+IF($C19="",0,SUMIF('DADOS BRUTOS'!$A$3:$A$500,$C19,'DADOS BRUTOS'!CW$3:CW$500)))</f>
        <v/>
      </c>
      <c r="FX19" s="125">
        <f>IF(OR(FX$4="",$B19=""),0,SUMIF('DADOS BRUTOS'!$A$3:$A$500,$B19,'DADOS BRUTOS'!CX$3:CX$500)+IF($C19="",0,SUMIF('DADOS BRUTOS'!$A$3:$A$500,$C19,'DADOS BRUTOS'!CX$3:CX$500)))</f>
        <v/>
      </c>
      <c r="FY19" s="125">
        <f>IF(OR(FY$4="",$B19=""),0,SUMIF('DADOS BRUTOS'!$A$3:$A$500,$B19,'DADOS BRUTOS'!CY$3:CY$500)+IF($C19="",0,SUMIF('DADOS BRUTOS'!$A$3:$A$500,$C19,'DADOS BRUTOS'!CY$3:CY$500)))</f>
        <v/>
      </c>
      <c r="FZ19" s="125">
        <f>IF(OR(FZ$4="",$B19=""),0,SUMIF('DADOS BRUTOS'!$A$3:$A$500,$B19,'DADOS BRUTOS'!CZ$3:CZ$500)+IF($C19="",0,SUMIF('DADOS BRUTOS'!$A$3:$A$500,$C19,'DADOS BRUTOS'!CZ$3:CZ$500)))</f>
        <v/>
      </c>
      <c r="GA19" s="125">
        <f>IF(OR(GA$4="",$B19=""),0,SUMIF('DADOS BRUTOS'!$A$3:$A$500,$B19,'DADOS BRUTOS'!DA$3:DA$500)+IF($C19="",0,SUMIF('DADOS BRUTOS'!$A$3:$A$500,$C19,'DADOS BRUTOS'!DA$3:DA$500)))</f>
        <v/>
      </c>
      <c r="GB19" s="125">
        <f>IF(OR(GB$4="",$B19=""),0,SUMIF('DADOS BRUTOS'!$A$3:$A$500,$B19,'DADOS BRUTOS'!DB$3:DB$500)+IF($C19="",0,SUMIF('DADOS BRUTOS'!$A$3:$A$500,$C19,'DADOS BRUTOS'!DB$3:DB$500)))</f>
        <v/>
      </c>
      <c r="GC19" s="125">
        <f>IF(OR(GC$4="",$B19=""),0,SUMIF('DADOS BRUTOS'!$A$3:$A$500,$B19,'DADOS BRUTOS'!DC$3:DC$500)+IF($C19="",0,SUMIF('DADOS BRUTOS'!$A$3:$A$500,$C19,'DADOS BRUTOS'!DC$3:DC$500)))</f>
        <v/>
      </c>
      <c r="GD19" s="125">
        <f>IF(OR(GD$4="",$B19=""),0,SUMIF('DADOS BRUTOS'!$A$3:$A$500,$B19,'DADOS BRUTOS'!DD$3:DD$500)+IF($C19="",0,SUMIF('DADOS BRUTOS'!$A$3:$A$500,$C19,'DADOS BRUTOS'!DD$3:DD$500)))</f>
        <v/>
      </c>
      <c r="GE19" s="125">
        <f>IF(OR(GE$4="",$B19=""),0,SUMIF('DADOS BRUTOS'!$A$3:$A$500,$B19,'DADOS BRUTOS'!DE$3:DE$500)+IF($C19="",0,SUMIF('DADOS BRUTOS'!$A$3:$A$500,$C19,'DADOS BRUTOS'!DE$3:DE$500)))</f>
        <v/>
      </c>
      <c r="GF19" s="125">
        <f>IF(OR(GF$4="",$B19=""),0,SUMIF('DADOS BRUTOS'!$A$3:$A$500,$B19,'DADOS BRUTOS'!DF$3:DF$500)+IF($C19="",0,SUMIF('DADOS BRUTOS'!$A$3:$A$500,$C19,'DADOS BRUTOS'!DF$3:DF$500)))</f>
        <v/>
      </c>
      <c r="GG19" s="125">
        <f>IF(OR(GG$4="",$B19=""),0,SUMIF('DADOS BRUTOS'!$A$3:$A$500,$B19,'DADOS BRUTOS'!DG$3:DG$500)+IF($C19="",0,SUMIF('DADOS BRUTOS'!$A$3:$A$500,$C19,'DADOS BRUTOS'!DG$3:DG$500)))</f>
        <v/>
      </c>
      <c r="GH19" s="125">
        <f>IF(OR(GH$4="",$B19=""),0,SUMIF('DADOS BRUTOS'!$A$3:$A$500,$B19,'DADOS BRUTOS'!DH$3:DH$500)+IF($C19="",0,SUMIF('DADOS BRUTOS'!$A$3:$A$500,$C19,'DADOS BRUTOS'!DH$3:DH$500)))</f>
        <v/>
      </c>
      <c r="GI19" s="125">
        <f>IF(OR(GI$4="",$B19=""),0,SUMIF('DADOS BRUTOS'!$A$3:$A$500,$B19,'DADOS BRUTOS'!DI$3:DI$500)+IF($C19="",0,SUMIF('DADOS BRUTOS'!$A$3:$A$500,$C19,'DADOS BRUTOS'!DI$3:DI$500)))</f>
        <v/>
      </c>
      <c r="GJ19" s="125">
        <f>IF(OR(GJ$4="",$B19=""),0,SUMIF('DADOS BRUTOS'!$A$3:$A$500,$B19,'DADOS BRUTOS'!DJ$3:DJ$500)+IF($C19="",0,SUMIF('DADOS BRUTOS'!$A$3:$A$500,$C19,'DADOS BRUTOS'!DJ$3:DJ$500)))</f>
        <v/>
      </c>
      <c r="GK19" s="125">
        <f>IF(OR(GK$4="",$B19=""),0,SUMIF('DADOS BRUTOS'!$A$3:$A$500,$B19,'DADOS BRUTOS'!DK$3:DK$500)+IF($C19="",0,SUMIF('DADOS BRUTOS'!$A$3:$A$500,$C19,'DADOS BRUTOS'!DK$3:DK$500)))</f>
        <v/>
      </c>
      <c r="GL19" s="125">
        <f>IF(OR(GL$4="",$B19=""),0,SUMIF('DADOS BRUTOS'!$A$3:$A$500,$B19,'DADOS BRUTOS'!DL$3:DL$500)+IF($C19="",0,SUMIF('DADOS BRUTOS'!$A$3:$A$500,$C19,'DADOS BRUTOS'!DL$3:DL$500)))</f>
        <v/>
      </c>
      <c r="GM19" s="125">
        <f>IF(OR(GM$4="",$B19=""),0,SUMIF('DADOS BRUTOS'!$A$3:$A$500,$B19,'DADOS BRUTOS'!DM$3:DM$500)+IF($C19="",0,SUMIF('DADOS BRUTOS'!$A$3:$A$500,$C19,'DADOS BRUTOS'!DM$3:DM$500)))</f>
        <v/>
      </c>
      <c r="GN19" s="125">
        <f>IF(OR(GN$4="",$B19=""),0,SUMIF('DADOS BRUTOS'!$A$3:$A$500,$B19,'DADOS BRUTOS'!DN$3:DN$500)+IF($C19="",0,SUMIF('DADOS BRUTOS'!$A$3:$A$500,$C19,'DADOS BRUTOS'!DN$3:DN$500)))</f>
        <v/>
      </c>
      <c r="GO19" s="125">
        <f>IF(OR(GO$4="",$B19=""),0,SUMIF('DADOS BRUTOS'!$A$3:$A$500,$B19,'DADOS BRUTOS'!DO$3:DO$500)+IF($C19="",0,SUMIF('DADOS BRUTOS'!$A$3:$A$500,$C19,'DADOS BRUTOS'!DO$3:DO$500)))</f>
        <v/>
      </c>
      <c r="GP19" s="125">
        <f>IF(OR(GP$4="",$B19=""),0,SUMIF('DADOS BRUTOS'!$A$3:$A$500,$B19,'DADOS BRUTOS'!DP$3:DP$500)+IF($C19="",0,SUMIF('DADOS BRUTOS'!$A$3:$A$500,$C19,'DADOS BRUTOS'!DP$3:DP$500)))</f>
        <v/>
      </c>
      <c r="GQ19" s="125">
        <f>IF(OR(GQ$4="",$B19=""),0,SUMIF('DADOS BRUTOS'!$A$3:$A$500,$B19,'DADOS BRUTOS'!DQ$3:DQ$500)+IF($C19="",0,SUMIF('DADOS BRUTOS'!$A$3:$A$500,$C19,'DADOS BRUTOS'!DQ$3:DQ$500)))</f>
        <v/>
      </c>
      <c r="GR19" s="125">
        <f>IF(OR(GR$4="",$B19=""),0,SUMIF('DADOS BRUTOS'!$A$3:$A$500,$B19,'DADOS BRUTOS'!DR$3:DR$500)+IF($C19="",0,SUMIF('DADOS BRUTOS'!$A$3:$A$500,$C19,'DADOS BRUTOS'!DR$3:DR$500)))</f>
        <v/>
      </c>
      <c r="GS19" s="125">
        <f>IF(OR(GS$4="",$B19=""),0,SUMIF('DADOS BRUTOS'!$A$3:$A$500,$B19,'DADOS BRUTOS'!DS$3:DS$500)+IF($C19="",0,SUMIF('DADOS BRUTOS'!$A$3:$A$500,$C19,'DADOS BRUTOS'!DS$3:DS$500)))</f>
        <v/>
      </c>
      <c r="GT19" s="125">
        <f>IF(OR(GT$4="",$B19=""),0,SUMIF('DADOS BRUTOS'!$A$3:$A$500,$B19,'DADOS BRUTOS'!DT$3:DT$500)+IF($C19="",0,SUMIF('DADOS BRUTOS'!$A$3:$A$500,$C19,'DADOS BRUTOS'!DT$3:DT$500)))</f>
        <v/>
      </c>
      <c r="GU19" s="125">
        <f>IF(OR(GU$4="",$B19=""),0,SUMIF('DADOS BRUTOS'!$A$3:$A$500,$B19,'DADOS BRUTOS'!DU$3:DU$500)+IF($C19="",0,SUMIF('DADOS BRUTOS'!$A$3:$A$500,$C19,'DADOS BRUTOS'!DU$3:DU$500)))</f>
        <v/>
      </c>
      <c r="GV19" s="125">
        <f>IF(OR(GV$4="",$B19=""),0,SUMIF('DADOS BRUTOS'!$A$3:$A$500,$B19,'DADOS BRUTOS'!DV$3:DV$500)+IF($C19="",0,SUMIF('DADOS BRUTOS'!$A$3:$A$500,$C19,'DADOS BRUTOS'!DV$3:DV$500)))</f>
        <v/>
      </c>
      <c r="GW19" s="125">
        <f>IF(OR(GW$4="",$B19=""),0,SUMIF('DADOS BRUTOS'!$A$3:$A$500,$B19,'DADOS BRUTOS'!DW$3:DW$500)+IF($C19="",0,SUMIF('DADOS BRUTOS'!$A$3:$A$500,$C19,'DADOS BRUTOS'!DW$3:DW$500)))</f>
        <v/>
      </c>
      <c r="GX19" s="125">
        <f>IF(OR(GX$4="",$B19=""),0,SUMIF('DADOS BRUTOS'!$A$3:$A$500,$B19,'DADOS BRUTOS'!DX$3:DX$500)+IF($C19="",0,SUMIF('DADOS BRUTOS'!$A$3:$A$500,$C19,'DADOS BRUTOS'!DX$3:DX$500)))</f>
        <v/>
      </c>
      <c r="GY19" s="125">
        <f>IF(OR(GY$4="",$B19=""),0,SUMIF('DADOS BRUTOS'!$A$3:$A$500,$B19,'DADOS BRUTOS'!DY$3:DY$500)+IF($C19="",0,SUMIF('DADOS BRUTOS'!$A$3:$A$500,$C19,'DADOS BRUTOS'!DY$3:DY$500)))</f>
        <v/>
      </c>
      <c r="GZ19" s="125">
        <f>IF(OR(GZ$4="",$B19=""),0,SUMIF('DADOS BRUTOS'!$A$3:$A$500,$B19,'DADOS BRUTOS'!DZ$3:DZ$500)+IF($C19="",0,SUMIF('DADOS BRUTOS'!$A$3:$A$500,$C19,'DADOS BRUTOS'!DZ$3:DZ$500)))</f>
        <v/>
      </c>
      <c r="HA19" s="125">
        <f>IF(OR(HA$4="",$B19=""),0,SUMIF('DADOS BRUTOS'!$A$3:$A$500,$B19,'DADOS BRUTOS'!EA$3:EA$500)+IF($C19="",0,SUMIF('DADOS BRUTOS'!$A$3:$A$500,$C19,'DADOS BRUTOS'!EA$3:EA$500)))</f>
        <v/>
      </c>
      <c r="HB19" s="125">
        <f>IF(OR(HB$4="",$B19=""),0,SUMIF('DADOS BRUTOS'!$A$3:$A$500,$B19,'DADOS BRUTOS'!EB$3:EB$500)+IF($C19="",0,SUMIF('DADOS BRUTOS'!$A$3:$A$500,$C19,'DADOS BRUTOS'!EB$3:EB$500)))</f>
        <v/>
      </c>
      <c r="HC19" s="125">
        <f>IF(OR(HC$4="",$B19=""),0,SUMIF('DADOS BRUTOS'!$A$3:$A$500,$B19,'DADOS BRUTOS'!EC$3:EC$500)+IF($C19="",0,SUMIF('DADOS BRUTOS'!$A$3:$A$500,$C19,'DADOS BRUTOS'!EC$3:EC$500)))</f>
        <v/>
      </c>
      <c r="HD19" s="125">
        <f>IF(OR(HD$4="",$B19=""),0,SUMIF('DADOS BRUTOS'!$A$3:$A$500,$B19,'DADOS BRUTOS'!ED$3:ED$500)+IF($C19="",0,SUMIF('DADOS BRUTOS'!$A$3:$A$500,$C19,'DADOS BRUTOS'!ED$3:ED$500)))</f>
        <v/>
      </c>
      <c r="HE19" s="125">
        <f>IF(OR(HE$4="",$B19=""),0,SUMIF('DADOS BRUTOS'!$A$3:$A$500,$B19,'DADOS BRUTOS'!EE$3:EE$500)+IF($C19="",0,SUMIF('DADOS BRUTOS'!$A$3:$A$500,$C19,'DADOS BRUTOS'!EE$3:EE$500)))</f>
        <v/>
      </c>
      <c r="HF19" s="125">
        <f>IF(OR(HF$4="",$B19=""),0,SUMIF('DADOS BRUTOS'!$A$3:$A$500,$B19,'DADOS BRUTOS'!EF$3:EF$500)+IF($C19="",0,SUMIF('DADOS BRUTOS'!$A$3:$A$500,$C19,'DADOS BRUTOS'!EF$3:EF$500)))</f>
        <v/>
      </c>
      <c r="HG19" s="125">
        <f>IF(OR(HG$4="",$B19=""),0,SUMIF('DADOS BRUTOS'!$A$3:$A$500,$B19,'DADOS BRUTOS'!EG$3:EG$500)+IF($C19="",0,SUMIF('DADOS BRUTOS'!$A$3:$A$500,$C19,'DADOS BRUTOS'!EG$3:EG$500)))</f>
        <v/>
      </c>
      <c r="HH19" s="125">
        <f>IF(OR(HH$4="",$B19=""),0,SUMIF('DADOS BRUTOS'!$A$3:$A$500,$B19,'DADOS BRUTOS'!EH$3:EH$500)+IF($C19="",0,SUMIF('DADOS BRUTOS'!$A$3:$A$500,$C19,'DADOS BRUTOS'!EH$3:EH$500)))</f>
        <v/>
      </c>
      <c r="HI19" s="125">
        <f>IF(OR(HI$4="",$B19=""),0,SUMIF('DADOS BRUTOS'!$A$3:$A$500,$B19,'DADOS BRUTOS'!EI$3:EI$500)+IF($C19="",0,SUMIF('DADOS BRUTOS'!$A$3:$A$500,$C19,'DADOS BRUTOS'!EI$3:EI$500)))</f>
        <v/>
      </c>
      <c r="HJ19" s="125">
        <f>IF(OR(HJ$4="",$B19=""),0,SUMIF('DADOS BRUTOS'!$A$3:$A$500,$B19,'DADOS BRUTOS'!EJ$3:EJ$500)+IF($C19="",0,SUMIF('DADOS BRUTOS'!$A$3:$A$500,$C19,'DADOS BRUTOS'!EJ$3:EJ$500)))</f>
        <v/>
      </c>
      <c r="HK19" s="125">
        <f>IF(OR(HK$4="",$B19=""),0,SUMIF('DADOS BRUTOS'!$A$3:$A$500,$B19,'DADOS BRUTOS'!EK$3:EK$500)+IF($C19="",0,SUMIF('DADOS BRUTOS'!$A$3:$A$500,$C19,'DADOS BRUTOS'!EK$3:EK$500)))</f>
        <v/>
      </c>
      <c r="HL19" s="125">
        <f>IF(OR(HL$4="",$B19=""),0,SUMIF('DADOS BRUTOS'!$A$3:$A$500,$B19,'DADOS BRUTOS'!EL$3:EL$500)+IF($C19="",0,SUMIF('DADOS BRUTOS'!$A$3:$A$500,$C19,'DADOS BRUTOS'!EL$3:EL$500)))</f>
        <v/>
      </c>
      <c r="HM19" s="125">
        <f>IF(OR(HM$4="",$B19=""),0,SUMIF('DADOS BRUTOS'!$A$3:$A$500,$B19,'DADOS BRUTOS'!EM$3:EM$500)+IF($C19="",0,SUMIF('DADOS BRUTOS'!$A$3:$A$500,$C19,'DADOS BRUTOS'!EM$3:EM$500)))</f>
        <v/>
      </c>
      <c r="HN19" s="125">
        <f>IF(OR(HN$4="",$B19=""),0,SUMIF('DADOS BRUTOS'!$A$3:$A$500,$B19,'DADOS BRUTOS'!EN$3:EN$500)+IF($C19="",0,SUMIF('DADOS BRUTOS'!$A$3:$A$500,$C19,'DADOS BRUTOS'!EN$3:EN$500)))</f>
        <v/>
      </c>
      <c r="HO19" s="125">
        <f>IF(OR(HO$4="",$B19=""),0,SUMIF('DADOS BRUTOS'!$A$3:$A$500,$B19,'DADOS BRUTOS'!EO$3:EO$500)+IF($C19="",0,SUMIF('DADOS BRUTOS'!$A$3:$A$500,$C19,'DADOS BRUTOS'!EO$3:EO$500)))</f>
        <v/>
      </c>
      <c r="HP19" s="125">
        <f>IF(OR(HP$4="",$B19=""),0,SUMIF('DADOS BRUTOS'!$A$3:$A$500,$B19,'DADOS BRUTOS'!EP$3:EP$500)+IF($C19="",0,SUMIF('DADOS BRUTOS'!$A$3:$A$500,$C19,'DADOS BRUTOS'!EP$3:EP$500)))</f>
        <v/>
      </c>
      <c r="HQ19" s="125">
        <f>IF(OR(HQ$4="",$B19=""),0,SUMIF('DADOS BRUTOS'!$A$3:$A$500,$B19,'DADOS BRUTOS'!EQ$3:EQ$500)+IF($C19="",0,SUMIF('DADOS BRUTOS'!$A$3:$A$500,$C19,'DADOS BRUTOS'!EQ$3:EQ$500)))</f>
        <v/>
      </c>
      <c r="HR19" s="125">
        <f>IF(OR(HR$4="",$B19=""),0,SUMIF('DADOS BRUTOS'!$A$3:$A$500,$B19,'DADOS BRUTOS'!ER$3:ER$500)+IF($C19="",0,SUMIF('DADOS BRUTOS'!$A$3:$A$500,$C19,'DADOS BRUTOS'!ER$3:ER$500)))</f>
        <v/>
      </c>
      <c r="HS19" s="125">
        <f>IF(OR(HS$4="",$B19=""),0,SUMIF('DADOS BRUTOS'!$A$3:$A$500,$B19,'DADOS BRUTOS'!ES$3:ES$500)+IF($C19="",0,SUMIF('DADOS BRUTOS'!$A$3:$A$500,$C19,'DADOS BRUTOS'!ES$3:ES$500)))</f>
        <v/>
      </c>
      <c r="HT19" s="125">
        <f>IF(OR(HT$4="",$B19=""),0,SUMIF('DADOS BRUTOS'!$A$3:$A$500,$B19,'DADOS BRUTOS'!ET$3:ET$500)+IF($C19="",0,SUMIF('DADOS BRUTOS'!$A$3:$A$500,$C19,'DADOS BRUTOS'!ET$3:ET$500)))</f>
        <v/>
      </c>
      <c r="HU19" s="125">
        <f>IF(OR(HU$4="",$B19=""),0,SUMIF('DADOS BRUTOS'!$A$3:$A$500,$B19,'DADOS BRUTOS'!EU$3:EU$500)+IF($C19="",0,SUMIF('DADOS BRUTOS'!$A$3:$A$500,$C19,'DADOS BRUTOS'!EU$3:EU$500)))</f>
        <v/>
      </c>
      <c r="HV19" s="125">
        <f>IF(OR(HV$4="",$B19=""),0,SUMIF('DADOS BRUTOS'!$A$3:$A$500,$B19,'DADOS BRUTOS'!EV$3:EV$500)+IF($C19="",0,SUMIF('DADOS BRUTOS'!$A$3:$A$500,$C19,'DADOS BRUTOS'!EV$3:EV$500)))</f>
        <v/>
      </c>
      <c r="HW19" s="125">
        <f>IF(OR(HW$4="",$B19=""),0,SUMIF('DADOS BRUTOS'!$A$3:$A$500,$B19,'DADOS BRUTOS'!EW$3:EW$500)+IF($C19="",0,SUMIF('DADOS BRUTOS'!$A$3:$A$500,$C19,'DADOS BRUTOS'!EW$3:EW$500)))</f>
        <v/>
      </c>
      <c r="HX19" s="125">
        <f>IF(OR(HX$4="",$B19=""),0,SUMIF('DADOS BRUTOS'!$A$3:$A$500,$B19,'DADOS BRUTOS'!EX$3:EX$500)+IF($C19="",0,SUMIF('DADOS BRUTOS'!$A$3:$A$500,$C19,'DADOS BRUTOS'!EX$3:EX$500)))</f>
        <v/>
      </c>
      <c r="HY19" s="125">
        <f>IF(OR(HY$4="",$B19=""),0,SUMIF('DADOS BRUTOS'!$A$3:$A$500,$B19,'DADOS BRUTOS'!EY$3:EY$500)+IF($C19="",0,SUMIF('DADOS BRUTOS'!$A$3:$A$500,$C19,'DADOS BRUTOS'!EY$3:EY$500)))</f>
        <v/>
      </c>
      <c r="HZ19" s="125">
        <f>IF(OR(HZ$4="",$B19=""),0,SUMIF('DADOS BRUTOS'!$A$3:$A$500,$B19,'DADOS BRUTOS'!EZ$3:EZ$500)+IF($C19="",0,SUMIF('DADOS BRUTOS'!$A$3:$A$500,$C19,'DADOS BRUTOS'!EZ$3:EZ$500)))</f>
        <v/>
      </c>
      <c r="IA19" s="125">
        <f>IF(OR(IA$4="",$B19=""),0,SUMIF('DADOS BRUTOS'!$A$3:$A$500,$B19,'DADOS BRUTOS'!FA$3:FA$500)+IF($C19="",0,SUMIF('DADOS BRUTOS'!$A$3:$A$500,$C19,'DADOS BRUTOS'!FA$3:FA$500)))</f>
        <v/>
      </c>
      <c r="IB19" s="125">
        <f>IF(OR(IB$4="",$B19=""),0,SUMIF('DADOS BRUTOS'!$A$3:$A$500,$B19,'DADOS BRUTOS'!FB$3:FB$500)+IF($C19="",0,SUMIF('DADOS BRUTOS'!$A$3:$A$500,$C19,'DADOS BRUTOS'!FB$3:FB$500)))</f>
        <v/>
      </c>
      <c r="IC19" s="125">
        <f>IF(OR(IC$4="",$B19=""),0,SUMIF('DADOS BRUTOS'!$A$3:$A$500,$B19,'DADOS BRUTOS'!FC$3:FC$500)+IF($C19="",0,SUMIF('DADOS BRUTOS'!$A$3:$A$500,$C19,'DADOS BRUTOS'!FC$3:FC$500)))</f>
        <v/>
      </c>
      <c r="ID19" s="125">
        <f>IF(OR(ID$4="",$B19=""),0,SUMIF('DADOS BRUTOS'!$A$3:$A$500,$B19,'DADOS BRUTOS'!FD$3:FD$500)+IF($C19="",0,SUMIF('DADOS BRUTOS'!$A$3:$A$500,$C19,'DADOS BRUTOS'!FD$3:FD$500)))</f>
        <v/>
      </c>
      <c r="IE19" s="125">
        <f>IF(OR(IE$4="",$B19=""),0,SUMIF('DADOS BRUTOS'!$A$3:$A$500,$B19,'DADOS BRUTOS'!FE$3:FE$500)+IF($C19="",0,SUMIF('DADOS BRUTOS'!$A$3:$A$500,$C19,'DADOS BRUTOS'!FE$3:FE$500)))</f>
        <v/>
      </c>
      <c r="IF19" s="125">
        <f>IF(OR(IF$4="",$B19=""),0,SUMIF('DADOS BRUTOS'!$A$3:$A$500,$B19,'DADOS BRUTOS'!FF$3:FF$500)+IF($C19="",0,SUMIF('DADOS BRUTOS'!$A$3:$A$500,$C19,'DADOS BRUTOS'!FF$3:FF$500)))</f>
        <v/>
      </c>
      <c r="IG19" s="125">
        <f>IF(OR(IG$4="",$B19=""),0,SUMIF('DADOS BRUTOS'!$A$3:$A$500,$B19,'DADOS BRUTOS'!FG$3:FG$500)+IF($C19="",0,SUMIF('DADOS BRUTOS'!$A$3:$A$500,$C19,'DADOS BRUTOS'!FG$3:FG$500)))</f>
        <v/>
      </c>
      <c r="IH19" s="125">
        <f>IF(OR(IH$4="",$B19=""),0,SUMIF('DADOS BRUTOS'!$A$3:$A$500,$B19,'DADOS BRUTOS'!FH$3:FH$500)+IF($C19="",0,SUMIF('DADOS BRUTOS'!$A$3:$A$500,$C19,'DADOS BRUTOS'!FH$3:FH$500)))</f>
        <v/>
      </c>
      <c r="II19" s="125">
        <f>IF(OR(II$4="",$B19=""),0,SUMIF('DADOS BRUTOS'!$A$3:$A$500,$B19,'DADOS BRUTOS'!FI$3:FI$500)+IF($C19="",0,SUMIF('DADOS BRUTOS'!$A$3:$A$500,$C19,'DADOS BRUTOS'!FI$3:FI$500)))</f>
        <v/>
      </c>
      <c r="IJ19" s="125">
        <f>IF(OR(IJ$4="",$B19=""),0,SUMIF('DADOS BRUTOS'!$A$3:$A$500,$B19,'DADOS BRUTOS'!FJ$3:FJ$500)+IF($C19="",0,SUMIF('DADOS BRUTOS'!$A$3:$A$500,$C19,'DADOS BRUTOS'!FJ$3:FJ$500)))</f>
        <v/>
      </c>
      <c r="IK19" s="125">
        <f>IF(OR(IK$4="",$B19=""),0,SUMIF('DADOS BRUTOS'!$A$3:$A$500,$B19,'DADOS BRUTOS'!FK$3:FK$500)+IF($C19="",0,SUMIF('DADOS BRUTOS'!$A$3:$A$500,$C19,'DADOS BRUTOS'!FK$3:FK$500)))</f>
        <v/>
      </c>
      <c r="IL19" s="125">
        <f>IF(OR(IL$4="",$B19=""),0,SUMIF('DADOS BRUTOS'!$A$3:$A$500,$B19,'DADOS BRUTOS'!FL$3:FL$500)+IF($C19="",0,SUMIF('DADOS BRUTOS'!$A$3:$A$500,$C19,'DADOS BRUTOS'!FL$3:FL$500)))</f>
        <v/>
      </c>
      <c r="IM19" s="125">
        <f>IF(OR(IM$4="",$B19=""),0,SUMIF('DADOS BRUTOS'!$A$3:$A$500,$B19,'DADOS BRUTOS'!FM$3:FM$500)+IF($C19="",0,SUMIF('DADOS BRUTOS'!$A$3:$A$500,$C19,'DADOS BRUTOS'!FM$3:FM$500)))</f>
        <v/>
      </c>
      <c r="IN19" s="125">
        <f>IF(OR(IN$4="",$B19=""),0,SUMIF('DADOS BRUTOS'!$A$3:$A$500,$B19,'DADOS BRUTOS'!FN$3:FN$500)+IF($C19="",0,SUMIF('DADOS BRUTOS'!$A$3:$A$500,$C19,'DADOS BRUTOS'!FN$3:FN$500)))</f>
        <v/>
      </c>
      <c r="IO19" s="125">
        <f>IF(OR(IO$4="",$B19=""),0,SUMIF('DADOS BRUTOS'!$A$3:$A$500,$B19,'DADOS BRUTOS'!FO$3:FO$500)+IF($C19="",0,SUMIF('DADOS BRUTOS'!$A$3:$A$500,$C19,'DADOS BRUTOS'!FO$3:FO$500)))</f>
        <v/>
      </c>
      <c r="IP19" s="125">
        <f>IF(OR(IP$4="",$B19=""),0,SUMIF('DADOS BRUTOS'!$A$3:$A$500,$B19,'DADOS BRUTOS'!FP$3:FP$500)+IF($C19="",0,SUMIF('DADOS BRUTOS'!$A$3:$A$500,$C19,'DADOS BRUTOS'!FP$3:FP$500)))</f>
        <v/>
      </c>
      <c r="IQ19" s="125">
        <f>IF(OR(IQ$4="",$B19=""),0,SUMIF('DADOS BRUTOS'!$A$3:$A$500,$B19,'DADOS BRUTOS'!FQ$3:FQ$500)+IF($C19="",0,SUMIF('DADOS BRUTOS'!$A$3:$A$500,$C19,'DADOS BRUTOS'!FQ$3:FQ$500)))</f>
        <v/>
      </c>
      <c r="IR19" s="125">
        <f>IF(OR(IR$4="",$B19=""),0,SUMIF('DADOS BRUTOS'!$A$3:$A$500,$B19,'DADOS BRUTOS'!FR$3:FR$500)+IF($C19="",0,SUMIF('DADOS BRUTOS'!$A$3:$A$500,$C19,'DADOS BRUTOS'!FR$3:FR$500)))</f>
        <v/>
      </c>
      <c r="IS19" s="125">
        <f>IF(OR(IS$4="",$B19=""),0,SUMIF('DADOS BRUTOS'!$A$3:$A$500,$B19,'DADOS BRUTOS'!FS$3:FS$500)+IF($C19="",0,SUMIF('DADOS BRUTOS'!$A$3:$A$500,$C19,'DADOS BRUTOS'!FS$3:FS$500)))</f>
        <v/>
      </c>
      <c r="IT19" s="125">
        <f>IF(OR(IT$4="",$B19=""),0,SUMIF('DADOS BRUTOS'!$A$3:$A$500,$B19,'DADOS BRUTOS'!FT$3:FT$500)+IF($C19="",0,SUMIF('DADOS BRUTOS'!$A$3:$A$500,$C19,'DADOS BRUTOS'!FT$3:FT$500)))</f>
        <v/>
      </c>
      <c r="IU19" s="125">
        <f>IF(OR(IU$4="",$B19=""),0,SUMIF('DADOS BRUTOS'!$A$3:$A$500,$B19,'DADOS BRUTOS'!FU$3:FU$500)+IF($C19="",0,SUMIF('DADOS BRUTOS'!$A$3:$A$500,$C19,'DADOS BRUTOS'!FU$3:FU$500)))</f>
        <v/>
      </c>
      <c r="IV19" s="125">
        <f>IF(OR(IV$4="",$B19=""),0,SUMIF('DADOS BRUTOS'!$A$3:$A$500,$B19,'DADOS BRUTOS'!FV$3:FV$500)+IF($C19="",0,SUMIF('DADOS BRUTOS'!$A$3:$A$500,$C19,'DADOS BRUTOS'!FV$3:FV$500)))</f>
        <v/>
      </c>
      <c r="IW19" s="125">
        <f>IF(OR(IW$4="",$B19=""),0,SUMIF('DADOS BRUTOS'!$A$3:$A$500,$B19,'DADOS BRUTOS'!FW$3:FW$500)+IF($C19="",0,SUMIF('DADOS BRUTOS'!$A$3:$A$500,$C19,'DADOS BRUTOS'!FW$3:FW$500)))</f>
        <v/>
      </c>
      <c r="IX19" s="125">
        <f>IF(OR(IX$4="",$B19=""),0,SUMIF('DADOS BRUTOS'!$A$3:$A$500,$B19,'DADOS BRUTOS'!FX$3:FX$500)+IF($C19="",0,SUMIF('DADOS BRUTOS'!$A$3:$A$500,$C19,'DADOS BRUTOS'!FX$3:FX$500)))</f>
        <v/>
      </c>
      <c r="IY19" s="125">
        <f>IF(OR(IY$4="",$B19=""),0,SUMIF('DADOS BRUTOS'!$A$3:$A$500,$B19,'DADOS BRUTOS'!FY$3:FY$500)+IF($C19="",0,SUMIF('DADOS BRUTOS'!$A$3:$A$500,$C19,'DADOS BRUTOS'!FY$3:FY$500)))</f>
        <v/>
      </c>
      <c r="IZ19" s="125">
        <f>IF(OR(IZ$4="",$B19=""),0,SUMIF('DADOS BRUTOS'!$A$3:$A$500,$B19,'DADOS BRUTOS'!FZ$3:FZ$500)+IF($C19="",0,SUMIF('DADOS BRUTOS'!$A$3:$A$500,$C19,'DADOS BRUTOS'!FZ$3:FZ$500)))</f>
        <v/>
      </c>
      <c r="JA19" s="125">
        <f>IF(OR(JA$4="",$B19=""),0,SUMIF('DADOS BRUTOS'!$A$3:$A$500,$B19,'DADOS BRUTOS'!GA$3:GA$500)+IF($C19="",0,SUMIF('DADOS BRUTOS'!$A$3:$A$500,$C19,'DADOS BRUTOS'!GA$3:GA$500)))</f>
        <v/>
      </c>
      <c r="JB19" s="125">
        <f>IF(OR(JB$4="",$B19=""),0,SUMIF('DADOS BRUTOS'!$A$3:$A$500,$B19,'DADOS BRUTOS'!GB$3:GB$500)+IF($C19="",0,SUMIF('DADOS BRUTOS'!$A$3:$A$500,$C19,'DADOS BRUTOS'!GB$3:GB$500)))</f>
        <v/>
      </c>
      <c r="JC19" s="125">
        <f>IF(OR(JC$4="",$B19=""),0,SUMIF('DADOS BRUTOS'!$A$3:$A$500,$B19,'DADOS BRUTOS'!GC$3:GC$500)+IF($C19="",0,SUMIF('DADOS BRUTOS'!$A$3:$A$500,$C19,'DADOS BRUTOS'!GC$3:GC$500)))</f>
        <v/>
      </c>
      <c r="JD19" s="125">
        <f>IF(OR(JD$4="",$B19=""),0,SUMIF('DADOS BRUTOS'!$A$3:$A$500,$B19,'DADOS BRUTOS'!GD$3:GD$500)+IF($C19="",0,SUMIF('DADOS BRUTOS'!$A$3:$A$500,$C19,'DADOS BRUTOS'!GD$3:GD$500)))</f>
        <v/>
      </c>
      <c r="JE19" s="125">
        <f>IF(OR(JE$4="",$B19=""),0,SUMIF('DADOS BRUTOS'!$A$3:$A$500,$B19,'DADOS BRUTOS'!GE$3:GE$500)+IF($C19="",0,SUMIF('DADOS BRUTOS'!$A$3:$A$500,$C19,'DADOS BRUTOS'!GE$3:GE$500)))</f>
        <v/>
      </c>
      <c r="JF19" s="125">
        <f>IF(OR(JF$4="",$B19=""),0,SUMIF('DADOS BRUTOS'!$A$3:$A$500,$B19,'DADOS BRUTOS'!GF$3:GF$500)+IF($C19="",0,SUMIF('DADOS BRUTOS'!$A$3:$A$500,$C19,'DADOS BRUTOS'!GF$3:GF$500)))</f>
        <v/>
      </c>
      <c r="JG19" s="125">
        <f>IF(OR(JG$4="",$B19=""),0,SUMIF('DADOS BRUTOS'!$A$3:$A$500,$B19,'DADOS BRUTOS'!GG$3:GG$500)+IF($C19="",0,SUMIF('DADOS BRUTOS'!$A$3:$A$500,$C19,'DADOS BRUTOS'!GG$3:GG$500)))</f>
        <v/>
      </c>
      <c r="JH19" s="125">
        <f>IF(OR(JH$4="",$B19=""),0,SUMIF('DADOS BRUTOS'!$A$3:$A$500,$B19,'DADOS BRUTOS'!GH$3:GH$500)+IF($C19="",0,SUMIF('DADOS BRUTOS'!$A$3:$A$500,$C19,'DADOS BRUTOS'!GH$3:GH$500)))</f>
        <v/>
      </c>
      <c r="JI19" s="125">
        <f>IF(OR(JI$4="",$B19=""),0,SUMIF('DADOS BRUTOS'!$A$3:$A$500,$B19,'DADOS BRUTOS'!GI$3:GI$500)+IF($C19="",0,SUMIF('DADOS BRUTOS'!$A$3:$A$500,$C19,'DADOS BRUTOS'!GI$3:GI$500)))</f>
        <v/>
      </c>
      <c r="JJ19" s="125">
        <f>IF(OR(JJ$4="",$B19=""),0,SUMIF('DADOS BRUTOS'!$A$3:$A$500,$B19,'DADOS BRUTOS'!GJ$3:GJ$500)+IF($C19="",0,SUMIF('DADOS BRUTOS'!$A$3:$A$500,$C19,'DADOS BRUTOS'!GJ$3:GJ$500)))</f>
        <v/>
      </c>
      <c r="JK19" s="125">
        <f>IF(OR(JK$4="",$B19=""),0,SUMIF('DADOS BRUTOS'!$A$3:$A$500,$B19,'DADOS BRUTOS'!GK$3:GK$500)+IF($C19="",0,SUMIF('DADOS BRUTOS'!$A$3:$A$500,$C19,'DADOS BRUTOS'!GK$3:GK$500)))</f>
        <v/>
      </c>
      <c r="JL19" s="125">
        <f>IF(OR(JL$4="",$B19=""),0,SUMIF('DADOS BRUTOS'!$A$3:$A$500,$B19,'DADOS BRUTOS'!GL$3:GL$500)+IF($C19="",0,SUMIF('DADOS BRUTOS'!$A$3:$A$500,$C19,'DADOS BRUTOS'!GL$3:GL$500)))</f>
        <v/>
      </c>
      <c r="JM19" s="125">
        <f>IF(OR(JM$4="",$B19=""),0,SUMIF('DADOS BRUTOS'!$A$3:$A$500,$B19,'DADOS BRUTOS'!GM$3:GM$500)+IF($C19="",0,SUMIF('DADOS BRUTOS'!$A$3:$A$500,$C19,'DADOS BRUTOS'!GM$3:GM$500)))</f>
        <v/>
      </c>
      <c r="JN19" s="125">
        <f>IF(OR(JN$4="",$B19=""),0,SUMIF('DADOS BRUTOS'!$A$3:$A$500,$B19,'DADOS BRUTOS'!GN$3:GN$500)+IF($C19="",0,SUMIF('DADOS BRUTOS'!$A$3:$A$500,$C19,'DADOS BRUTOS'!GN$3:GN$500)))</f>
        <v/>
      </c>
      <c r="JO19" s="125">
        <f>IF(OR(JO$4="",$B19=""),0,SUMIF('DADOS BRUTOS'!$A$3:$A$500,$B19,'DADOS BRUTOS'!GO$3:GO$500)+IF($C19="",0,SUMIF('DADOS BRUTOS'!$A$3:$A$500,$C19,'DADOS BRUTOS'!GO$3:GO$500)))</f>
        <v/>
      </c>
      <c r="JP19" s="125">
        <f>IF(OR(JP$4="",$B19=""),0,SUMIF('DADOS BRUTOS'!$A$3:$A$500,$B19,'DADOS BRUTOS'!GP$3:GP$500)+IF($C19="",0,SUMIF('DADOS BRUTOS'!$A$3:$A$500,$C19,'DADOS BRUTOS'!GP$3:GP$500)))</f>
        <v/>
      </c>
      <c r="JQ19" s="125">
        <f>IF(OR(JQ$4="",$B19=""),0,SUMIF('DADOS BRUTOS'!$A$3:$A$500,$B19,'DADOS BRUTOS'!GQ$3:GQ$500)+IF($C19="",0,SUMIF('DADOS BRUTOS'!$A$3:$A$500,$C19,'DADOS BRUTOS'!GQ$3:GQ$500)))</f>
        <v/>
      </c>
      <c r="JR19" s="125">
        <f>IF(OR(JR$4="",$B19=""),0,SUMIF('DADOS BRUTOS'!$A$3:$A$500,$B19,'DADOS BRUTOS'!GR$3:GR$500)+IF($C19="",0,SUMIF('DADOS BRUTOS'!$A$3:$A$500,$C19,'DADOS BRUTOS'!GR$3:GR$500)))</f>
        <v/>
      </c>
      <c r="JS19" s="125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25">
        <f>IF(OR(CB$4="",$B20=""),0,SUMIF('DADOS BRUTOS'!$A$3:$A$500,$B20,'DADOS BRUTOS'!B$3:B$500)+IF($C20="",0,SUMIF('DADOS BRUTOS'!$A$3:$A$500,$C20,'DADOS BRUTOS'!B$3:B$500)))</f>
        <v/>
      </c>
      <c r="CC20" s="125">
        <f>IF(OR(CC$4="",$B20=""),0,SUMIF('DADOS BRUTOS'!$A$3:$A$500,$B20,'DADOS BRUTOS'!C$3:C$500)+IF($C20="",0,SUMIF('DADOS BRUTOS'!$A$3:$A$500,$C20,'DADOS BRUTOS'!C$3:C$500)))</f>
        <v/>
      </c>
      <c r="CD20" s="125">
        <f>IF(OR(CD$4="",$B20=""),0,SUMIF('DADOS BRUTOS'!$A$3:$A$500,$B20,'DADOS BRUTOS'!D$3:D$500)+IF($C20="",0,SUMIF('DADOS BRUTOS'!$A$3:$A$500,$C20,'DADOS BRUTOS'!D$3:D$500)))</f>
        <v/>
      </c>
      <c r="CE20" s="125">
        <f>IF(OR(CE$4="",$B20=""),0,SUMIF('DADOS BRUTOS'!$A$3:$A$500,$B20,'DADOS BRUTOS'!E$3:E$500)+IF($C20="",0,SUMIF('DADOS BRUTOS'!$A$3:$A$500,$C20,'DADOS BRUTOS'!E$3:E$500)))</f>
        <v/>
      </c>
      <c r="CF20" s="125">
        <f>IF(OR(CF$4="",$B20=""),0,SUMIF('DADOS BRUTOS'!$A$3:$A$500,$B20,'DADOS BRUTOS'!F$3:F$500)+IF($C20="",0,SUMIF('DADOS BRUTOS'!$A$3:$A$500,$C20,'DADOS BRUTOS'!F$3:F$500)))</f>
        <v/>
      </c>
      <c r="CG20" s="125">
        <f>IF(OR(CG$4="",$B20=""),0,SUMIF('DADOS BRUTOS'!$A$3:$A$500,$B20,'DADOS BRUTOS'!G$3:G$500)+IF($C20="",0,SUMIF('DADOS BRUTOS'!$A$3:$A$500,$C20,'DADOS BRUTOS'!G$3:G$500)))</f>
        <v/>
      </c>
      <c r="CH20" s="125">
        <f>IF(OR(CH$4="",$B20=""),0,SUMIF('DADOS BRUTOS'!$A$3:$A$500,$B20,'DADOS BRUTOS'!H$3:H$500)+IF($C20="",0,SUMIF('DADOS BRUTOS'!$A$3:$A$500,$C20,'DADOS BRUTOS'!H$3:H$500)))</f>
        <v/>
      </c>
      <c r="CI20" s="125">
        <f>IF(OR(CI$4="",$B20=""),0,SUMIF('DADOS BRUTOS'!$A$3:$A$500,$B20,'DADOS BRUTOS'!I$3:I$500)+IF($C20="",0,SUMIF('DADOS BRUTOS'!$A$3:$A$500,$C20,'DADOS BRUTOS'!I$3:I$500)))</f>
        <v/>
      </c>
      <c r="CJ20" s="125">
        <f>IF(OR(CJ$4="",$B20=""),0,SUMIF('DADOS BRUTOS'!$A$3:$A$500,$B20,'DADOS BRUTOS'!J$3:J$500)+IF($C20="",0,SUMIF('DADOS BRUTOS'!$A$3:$A$500,$C20,'DADOS BRUTOS'!J$3:J$500)))</f>
        <v/>
      </c>
      <c r="CK20" s="125">
        <f>IF(OR(CK$4="",$B20=""),0,SUMIF('DADOS BRUTOS'!$A$3:$A$500,$B20,'DADOS BRUTOS'!K$3:K$500)+IF($C20="",0,SUMIF('DADOS BRUTOS'!$A$3:$A$500,$C20,'DADOS BRUTOS'!K$3:K$500)))</f>
        <v/>
      </c>
      <c r="CL20" s="125">
        <f>IF(OR(CL$4="",$B20=""),0,SUMIF('DADOS BRUTOS'!$A$3:$A$500,$B20,'DADOS BRUTOS'!L$3:L$500)+IF($C20="",0,SUMIF('DADOS BRUTOS'!$A$3:$A$500,$C20,'DADOS BRUTOS'!L$3:L$500)))</f>
        <v/>
      </c>
      <c r="CM20" s="125">
        <f>IF(OR(CM$4="",$B20=""),0,SUMIF('DADOS BRUTOS'!$A$3:$A$500,$B20,'DADOS BRUTOS'!M$3:M$500)+IF($C20="",0,SUMIF('DADOS BRUTOS'!$A$3:$A$500,$C20,'DADOS BRUTOS'!M$3:M$500)))</f>
        <v/>
      </c>
      <c r="CN20" s="125">
        <f>IF(OR(CN$4="",$B20=""),0,SUMIF('DADOS BRUTOS'!$A$3:$A$500,$B20,'DADOS BRUTOS'!N$3:N$500)+IF($C20="",0,SUMIF('DADOS BRUTOS'!$A$3:$A$500,$C20,'DADOS BRUTOS'!N$3:N$500)))</f>
        <v/>
      </c>
      <c r="CO20" s="125">
        <f>IF(OR(CO$4="",$B20=""),0,SUMIF('DADOS BRUTOS'!$A$3:$A$500,$B20,'DADOS BRUTOS'!O$3:O$500)+IF($C20="",0,SUMIF('DADOS BRUTOS'!$A$3:$A$500,$C20,'DADOS BRUTOS'!O$3:O$500)))</f>
        <v/>
      </c>
      <c r="CP20" s="125">
        <f>IF(OR(CP$4="",$B20=""),0,SUMIF('DADOS BRUTOS'!$A$3:$A$500,$B20,'DADOS BRUTOS'!P$3:P$500)+IF($C20="",0,SUMIF('DADOS BRUTOS'!$A$3:$A$500,$C20,'DADOS BRUTOS'!P$3:P$500)))</f>
        <v/>
      </c>
      <c r="CQ20" s="125">
        <f>IF(OR(CQ$4="",$B20=""),0,SUMIF('DADOS BRUTOS'!$A$3:$A$500,$B20,'DADOS BRUTOS'!Q$3:Q$500)+IF($C20="",0,SUMIF('DADOS BRUTOS'!$A$3:$A$500,$C20,'DADOS BRUTOS'!Q$3:Q$500)))</f>
        <v/>
      </c>
      <c r="CR20" s="125">
        <f>IF(OR(CR$4="",$B20=""),0,SUMIF('DADOS BRUTOS'!$A$3:$A$500,$B20,'DADOS BRUTOS'!R$3:R$500)+IF($C20="",0,SUMIF('DADOS BRUTOS'!$A$3:$A$500,$C20,'DADOS BRUTOS'!R$3:R$500)))</f>
        <v/>
      </c>
      <c r="CS20" s="125">
        <f>IF(OR(CS$4="",$B20=""),0,SUMIF('DADOS BRUTOS'!$A$3:$A$500,$B20,'DADOS BRUTOS'!S$3:S$500)+IF($C20="",0,SUMIF('DADOS BRUTOS'!$A$3:$A$500,$C20,'DADOS BRUTOS'!S$3:S$500)))</f>
        <v/>
      </c>
      <c r="CT20" s="125">
        <f>IF(OR(CT$4="",$B20=""),0,SUMIF('DADOS BRUTOS'!$A$3:$A$500,$B20,'DADOS BRUTOS'!T$3:T$500)+IF($C20="",0,SUMIF('DADOS BRUTOS'!$A$3:$A$500,$C20,'DADOS BRUTOS'!T$3:T$500)))</f>
        <v/>
      </c>
      <c r="CU20" s="125">
        <f>IF(OR(CU$4="",$B20=""),0,SUMIF('DADOS BRUTOS'!$A$3:$A$500,$B20,'DADOS BRUTOS'!U$3:U$500)+IF($C20="",0,SUMIF('DADOS BRUTOS'!$A$3:$A$500,$C20,'DADOS BRUTOS'!U$3:U$500)))</f>
        <v/>
      </c>
      <c r="CV20" s="125">
        <f>IF(OR(CV$4="",$B20=""),0,SUMIF('DADOS BRUTOS'!$A$3:$A$500,$B20,'DADOS BRUTOS'!V$3:V$500)+IF($C20="",0,SUMIF('DADOS BRUTOS'!$A$3:$A$500,$C20,'DADOS BRUTOS'!V$3:V$500)))</f>
        <v/>
      </c>
      <c r="CW20" s="125">
        <f>IF(OR(CW$4="",$B20=""),0,SUMIF('DADOS BRUTOS'!$A$3:$A$500,$B20,'DADOS BRUTOS'!W$3:W$500)+IF($C20="",0,SUMIF('DADOS BRUTOS'!$A$3:$A$500,$C20,'DADOS BRUTOS'!W$3:W$500)))</f>
        <v/>
      </c>
      <c r="CX20" s="125">
        <f>IF(OR(CX$4="",$B20=""),0,SUMIF('DADOS BRUTOS'!$A$3:$A$500,$B20,'DADOS BRUTOS'!X$3:X$500)+IF($C20="",0,SUMIF('DADOS BRUTOS'!$A$3:$A$500,$C20,'DADOS BRUTOS'!X$3:X$500)))</f>
        <v/>
      </c>
      <c r="CY20" s="125">
        <f>IF(OR(CY$4="",$B20=""),0,SUMIF('DADOS BRUTOS'!$A$3:$A$500,$B20,'DADOS BRUTOS'!Y$3:Y$500)+IF($C20="",0,SUMIF('DADOS BRUTOS'!$A$3:$A$500,$C20,'DADOS BRUTOS'!Y$3:Y$500)))</f>
        <v/>
      </c>
      <c r="CZ20" s="125">
        <f>IF(OR(CZ$4="",$B20=""),0,SUMIF('DADOS BRUTOS'!$A$3:$A$500,$B20,'DADOS BRUTOS'!Z$3:Z$500)+IF($C20="",0,SUMIF('DADOS BRUTOS'!$A$3:$A$500,$C20,'DADOS BRUTOS'!Z$3:Z$500)))</f>
        <v/>
      </c>
      <c r="DA20" s="125">
        <f>IF(OR(DA$4="",$B20=""),0,SUMIF('DADOS BRUTOS'!$A$3:$A$500,$B20,'DADOS BRUTOS'!AA$3:AA$500)+IF($C20="",0,SUMIF('DADOS BRUTOS'!$A$3:$A$500,$C20,'DADOS BRUTOS'!AA$3:AA$500)))</f>
        <v/>
      </c>
      <c r="DB20" s="125">
        <f>IF(OR(DB$4="",$B20=""),0,SUMIF('DADOS BRUTOS'!$A$3:$A$500,$B20,'DADOS BRUTOS'!AB$3:AB$500)+IF($C20="",0,SUMIF('DADOS BRUTOS'!$A$3:$A$500,$C20,'DADOS BRUTOS'!AB$3:AB$500)))</f>
        <v/>
      </c>
      <c r="DC20" s="125">
        <f>IF(OR(DC$4="",$B20=""),0,SUMIF('DADOS BRUTOS'!$A$3:$A$500,$B20,'DADOS BRUTOS'!AC$3:AC$500)+IF($C20="",0,SUMIF('DADOS BRUTOS'!$A$3:$A$500,$C20,'DADOS BRUTOS'!AC$3:AC$500)))</f>
        <v/>
      </c>
      <c r="DD20" s="125">
        <f>IF(OR(DD$4="",$B20=""),0,SUMIF('DADOS BRUTOS'!$A$3:$A$500,$B20,'DADOS BRUTOS'!AD$3:AD$500)+IF($C20="",0,SUMIF('DADOS BRUTOS'!$A$3:$A$500,$C20,'DADOS BRUTOS'!AD$3:AD$500)))</f>
        <v/>
      </c>
      <c r="DE20" s="125">
        <f>IF(OR(DE$4="",$B20=""),0,SUMIF('DADOS BRUTOS'!$A$3:$A$500,$B20,'DADOS BRUTOS'!AE$3:AE$500)+IF($C20="",0,SUMIF('DADOS BRUTOS'!$A$3:$A$500,$C20,'DADOS BRUTOS'!AE$3:AE$500)))</f>
        <v/>
      </c>
      <c r="DF20" s="125">
        <f>IF(OR(DF$4="",$B20=""),0,SUMIF('DADOS BRUTOS'!$A$3:$A$500,$B20,'DADOS BRUTOS'!AF$3:AF$500)+IF($C20="",0,SUMIF('DADOS BRUTOS'!$A$3:$A$500,$C20,'DADOS BRUTOS'!AF$3:AF$500)))</f>
        <v/>
      </c>
      <c r="DG20" s="125">
        <f>IF(OR(DG$4="",$B20=""),0,SUMIF('DADOS BRUTOS'!$A$3:$A$500,$B20,'DADOS BRUTOS'!AG$3:AG$500)+IF($C20="",0,SUMIF('DADOS BRUTOS'!$A$3:$A$500,$C20,'DADOS BRUTOS'!AG$3:AG$500)))</f>
        <v/>
      </c>
      <c r="DH20" s="125">
        <f>IF(OR(DH$4="",$B20=""),0,SUMIF('DADOS BRUTOS'!$A$3:$A$500,$B20,'DADOS BRUTOS'!AH$3:AH$500)+IF($C20="",0,SUMIF('DADOS BRUTOS'!$A$3:$A$500,$C20,'DADOS BRUTOS'!AH$3:AH$500)))</f>
        <v/>
      </c>
      <c r="DI20" s="125">
        <f>IF(OR(DI$4="",$B20=""),0,SUMIF('DADOS BRUTOS'!$A$3:$A$500,$B20,'DADOS BRUTOS'!AI$3:AI$500)+IF($C20="",0,SUMIF('DADOS BRUTOS'!$A$3:$A$500,$C20,'DADOS BRUTOS'!AI$3:AI$500)))</f>
        <v/>
      </c>
      <c r="DJ20" s="125">
        <f>IF(OR(DJ$4="",$B20=""),0,SUMIF('DADOS BRUTOS'!$A$3:$A$500,$B20,'DADOS BRUTOS'!AJ$3:AJ$500)+IF($C20="",0,SUMIF('DADOS BRUTOS'!$A$3:$A$500,$C20,'DADOS BRUTOS'!AJ$3:AJ$500)))</f>
        <v/>
      </c>
      <c r="DK20" s="125">
        <f>IF(OR(DK$4="",$B20=""),0,SUMIF('DADOS BRUTOS'!$A$3:$A$500,$B20,'DADOS BRUTOS'!AK$3:AK$500)+IF($C20="",0,SUMIF('DADOS BRUTOS'!$A$3:$A$500,$C20,'DADOS BRUTOS'!AK$3:AK$500)))</f>
        <v/>
      </c>
      <c r="DL20" s="125">
        <f>IF(OR(DL$4="",$B20=""),0,SUMIF('DADOS BRUTOS'!$A$3:$A$500,$B20,'DADOS BRUTOS'!AL$3:AL$500)+IF($C20="",0,SUMIF('DADOS BRUTOS'!$A$3:$A$500,$C20,'DADOS BRUTOS'!AL$3:AL$500)))</f>
        <v/>
      </c>
      <c r="DM20" s="125">
        <f>IF(OR(DM$4="",$B20=""),0,SUMIF('DADOS BRUTOS'!$A$3:$A$500,$B20,'DADOS BRUTOS'!AM$3:AM$500)+IF($C20="",0,SUMIF('DADOS BRUTOS'!$A$3:$A$500,$C20,'DADOS BRUTOS'!AM$3:AM$500)))</f>
        <v/>
      </c>
      <c r="DN20" s="125">
        <f>IF(OR(DN$4="",$B20=""),0,SUMIF('DADOS BRUTOS'!$A$3:$A$500,$B20,'DADOS BRUTOS'!AN$3:AN$500)+IF($C20="",0,SUMIF('DADOS BRUTOS'!$A$3:$A$500,$C20,'DADOS BRUTOS'!AN$3:AN$500)))</f>
        <v/>
      </c>
      <c r="DO20" s="125">
        <f>IF(OR(DO$4="",$B20=""),0,SUMIF('DADOS BRUTOS'!$A$3:$A$500,$B20,'DADOS BRUTOS'!AO$3:AO$500)+IF($C20="",0,SUMIF('DADOS BRUTOS'!$A$3:$A$500,$C20,'DADOS BRUTOS'!AO$3:AO$500)))</f>
        <v/>
      </c>
      <c r="DP20" s="125">
        <f>IF(OR(DP$4="",$B20=""),0,SUMIF('DADOS BRUTOS'!$A$3:$A$500,$B20,'DADOS BRUTOS'!AP$3:AP$500)+IF($C20="",0,SUMIF('DADOS BRUTOS'!$A$3:$A$500,$C20,'DADOS BRUTOS'!AP$3:AP$500)))</f>
        <v/>
      </c>
      <c r="DQ20" s="125">
        <f>IF(OR(DQ$4="",$B20=""),0,SUMIF('DADOS BRUTOS'!$A$3:$A$500,$B20,'DADOS BRUTOS'!AQ$3:AQ$500)+IF($C20="",0,SUMIF('DADOS BRUTOS'!$A$3:$A$500,$C20,'DADOS BRUTOS'!AQ$3:AQ$500)))</f>
        <v/>
      </c>
      <c r="DR20" s="125">
        <f>IF(OR(DR$4="",$B20=""),0,SUMIF('DADOS BRUTOS'!$A$3:$A$500,$B20,'DADOS BRUTOS'!AR$3:AR$500)+IF($C20="",0,SUMIF('DADOS BRUTOS'!$A$3:$A$500,$C20,'DADOS BRUTOS'!AR$3:AR$500)))</f>
        <v/>
      </c>
      <c r="DS20" s="125">
        <f>IF(OR(DS$4="",$B20=""),0,SUMIF('DADOS BRUTOS'!$A$3:$A$500,$B20,'DADOS BRUTOS'!AS$3:AS$500)+IF($C20="",0,SUMIF('DADOS BRUTOS'!$A$3:$A$500,$C20,'DADOS BRUTOS'!AS$3:AS$500)))</f>
        <v/>
      </c>
      <c r="DT20" s="125">
        <f>IF(OR(DT$4="",$B20=""),0,SUMIF('DADOS BRUTOS'!$A$3:$A$500,$B20,'DADOS BRUTOS'!AT$3:AT$500)+IF($C20="",0,SUMIF('DADOS BRUTOS'!$A$3:$A$500,$C20,'DADOS BRUTOS'!AT$3:AT$500)))</f>
        <v/>
      </c>
      <c r="DU20" s="125">
        <f>IF(OR(DU$4="",$B20=""),0,SUMIF('DADOS BRUTOS'!$A$3:$A$500,$B20,'DADOS BRUTOS'!AU$3:AU$500)+IF($C20="",0,SUMIF('DADOS BRUTOS'!$A$3:$A$500,$C20,'DADOS BRUTOS'!AU$3:AU$500)))</f>
        <v/>
      </c>
      <c r="DV20" s="125">
        <f>IF(OR(DV$4="",$B20=""),0,SUMIF('DADOS BRUTOS'!$A$3:$A$500,$B20,'DADOS BRUTOS'!AV$3:AV$500)+IF($C20="",0,SUMIF('DADOS BRUTOS'!$A$3:$A$500,$C20,'DADOS BRUTOS'!AV$3:AV$500)))</f>
        <v/>
      </c>
      <c r="DW20" s="125">
        <f>IF(OR(DW$4="",$B20=""),0,SUMIF('DADOS BRUTOS'!$A$3:$A$500,$B20,'DADOS BRUTOS'!AW$3:AW$500)+IF($C20="",0,SUMIF('DADOS BRUTOS'!$A$3:$A$500,$C20,'DADOS BRUTOS'!AW$3:AW$500)))</f>
        <v/>
      </c>
      <c r="DX20" s="125">
        <f>IF(OR(DX$4="",$B20=""),0,SUMIF('DADOS BRUTOS'!$A$3:$A$500,$B20,'DADOS BRUTOS'!AX$3:AX$500)+IF($C20="",0,SUMIF('DADOS BRUTOS'!$A$3:$A$500,$C20,'DADOS BRUTOS'!AX$3:AX$500)))</f>
        <v/>
      </c>
      <c r="DY20" s="125">
        <f>IF(OR(DY$4="",$B20=""),0,SUMIF('DADOS BRUTOS'!$A$3:$A$500,$B20,'DADOS BRUTOS'!AY$3:AY$500)+IF($C20="",0,SUMIF('DADOS BRUTOS'!$A$3:$A$500,$C20,'DADOS BRUTOS'!AY$3:AY$500)))</f>
        <v/>
      </c>
      <c r="DZ20" s="125">
        <f>IF(OR(DZ$4="",$B20=""),0,SUMIF('DADOS BRUTOS'!$A$3:$A$500,$B20,'DADOS BRUTOS'!AZ$3:AZ$500)+IF($C20="",0,SUMIF('DADOS BRUTOS'!$A$3:$A$500,$C20,'DADOS BRUTOS'!AZ$3:AZ$500)))</f>
        <v/>
      </c>
      <c r="EA20" s="125">
        <f>IF(OR(EA$4="",$B20=""),0,SUMIF('DADOS BRUTOS'!$A$3:$A$500,$B20,'DADOS BRUTOS'!BA$3:BA$500)+IF($C20="",0,SUMIF('DADOS BRUTOS'!$A$3:$A$500,$C20,'DADOS BRUTOS'!BA$3:BA$500)))</f>
        <v/>
      </c>
      <c r="EB20" s="125">
        <f>IF(OR(EB$4="",$B20=""),0,SUMIF('DADOS BRUTOS'!$A$3:$A$500,$B20,'DADOS BRUTOS'!BB$3:BB$500)+IF($C20="",0,SUMIF('DADOS BRUTOS'!$A$3:$A$500,$C20,'DADOS BRUTOS'!BB$3:BB$500)))</f>
        <v/>
      </c>
      <c r="EC20" s="125">
        <f>IF(OR(EC$4="",$B20=""),0,SUMIF('DADOS BRUTOS'!$A$3:$A$500,$B20,'DADOS BRUTOS'!BC$3:BC$500)+IF($C20="",0,SUMIF('DADOS BRUTOS'!$A$3:$A$500,$C20,'DADOS BRUTOS'!BC$3:BC$500)))</f>
        <v/>
      </c>
      <c r="ED20" s="125">
        <f>IF(OR(ED$4="",$B20=""),0,SUMIF('DADOS BRUTOS'!$A$3:$A$500,$B20,'DADOS BRUTOS'!BD$3:BD$500)+IF($C20="",0,SUMIF('DADOS BRUTOS'!$A$3:$A$500,$C20,'DADOS BRUTOS'!BD$3:BD$500)))</f>
        <v/>
      </c>
      <c r="EE20" s="125">
        <f>IF(OR(EE$4="",$B20=""),0,SUMIF('DADOS BRUTOS'!$A$3:$A$500,$B20,'DADOS BRUTOS'!BE$3:BE$500)+IF($C20="",0,SUMIF('DADOS BRUTOS'!$A$3:$A$500,$C20,'DADOS BRUTOS'!BE$3:BE$500)))</f>
        <v/>
      </c>
      <c r="EF20" s="125">
        <f>IF(OR(EF$4="",$B20=""),0,SUMIF('DADOS BRUTOS'!$A$3:$A$500,$B20,'DADOS BRUTOS'!BF$3:BF$500)+IF($C20="",0,SUMIF('DADOS BRUTOS'!$A$3:$A$500,$C20,'DADOS BRUTOS'!BF$3:BF$500)))</f>
        <v/>
      </c>
      <c r="EG20" s="125">
        <f>IF(OR(EG$4="",$B20=""),0,SUMIF('DADOS BRUTOS'!$A$3:$A$500,$B20,'DADOS BRUTOS'!BG$3:BG$500)+IF($C20="",0,SUMIF('DADOS BRUTOS'!$A$3:$A$500,$C20,'DADOS BRUTOS'!BG$3:BG$500)))</f>
        <v/>
      </c>
      <c r="EH20" s="125">
        <f>IF(OR(EH$4="",$B20=""),0,SUMIF('DADOS BRUTOS'!$A$3:$A$500,$B20,'DADOS BRUTOS'!BH$3:BH$500)+IF($C20="",0,SUMIF('DADOS BRUTOS'!$A$3:$A$500,$C20,'DADOS BRUTOS'!BH$3:BH$500)))</f>
        <v/>
      </c>
      <c r="EI20" s="125">
        <f>IF(OR(EI$4="",$B20=""),0,SUMIF('DADOS BRUTOS'!$A$3:$A$500,$B20,'DADOS BRUTOS'!BI$3:BI$500)+IF($C20="",0,SUMIF('DADOS BRUTOS'!$A$3:$A$500,$C20,'DADOS BRUTOS'!BI$3:BI$500)))</f>
        <v/>
      </c>
      <c r="EJ20" s="125">
        <f>IF(OR(EJ$4="",$B20=""),0,SUMIF('DADOS BRUTOS'!$A$3:$A$500,$B20,'DADOS BRUTOS'!BJ$3:BJ$500)+IF($C20="",0,SUMIF('DADOS BRUTOS'!$A$3:$A$500,$C20,'DADOS BRUTOS'!BJ$3:BJ$500)))</f>
        <v/>
      </c>
      <c r="EK20" s="125">
        <f>IF(OR(EK$4="",$B20=""),0,SUMIF('DADOS BRUTOS'!$A$3:$A$500,$B20,'DADOS BRUTOS'!BK$3:BK$500)+IF($C20="",0,SUMIF('DADOS BRUTOS'!$A$3:$A$500,$C20,'DADOS BRUTOS'!BK$3:BK$500)))</f>
        <v/>
      </c>
      <c r="EL20" s="125">
        <f>IF(OR(EL$4="",$B20=""),0,SUMIF('DADOS BRUTOS'!$A$3:$A$500,$B20,'DADOS BRUTOS'!BL$3:BL$500)+IF($C20="",0,SUMIF('DADOS BRUTOS'!$A$3:$A$500,$C20,'DADOS BRUTOS'!BL$3:BL$500)))</f>
        <v/>
      </c>
      <c r="EM20" s="125">
        <f>IF(OR(EM$4="",$B20=""),0,SUMIF('DADOS BRUTOS'!$A$3:$A$500,$B20,'DADOS BRUTOS'!BM$3:BM$500)+IF($C20="",0,SUMIF('DADOS BRUTOS'!$A$3:$A$500,$C20,'DADOS BRUTOS'!BM$3:BM$500)))</f>
        <v/>
      </c>
      <c r="EN20" s="125">
        <f>IF(OR(EN$4="",$B20=""),0,SUMIF('DADOS BRUTOS'!$A$3:$A$500,$B20,'DADOS BRUTOS'!BN$3:BN$500)+IF($C20="",0,SUMIF('DADOS BRUTOS'!$A$3:$A$500,$C20,'DADOS BRUTOS'!BN$3:BN$500)))</f>
        <v/>
      </c>
      <c r="EO20" s="125">
        <f>IF(OR(EO$4="",$B20=""),0,SUMIF('DADOS BRUTOS'!$A$3:$A$500,$B20,'DADOS BRUTOS'!BO$3:BO$500)+IF($C20="",0,SUMIF('DADOS BRUTOS'!$A$3:$A$500,$C20,'DADOS BRUTOS'!BO$3:BO$500)))</f>
        <v/>
      </c>
      <c r="EP20" s="125">
        <f>IF(OR(EP$4="",$B20=""),0,SUMIF('DADOS BRUTOS'!$A$3:$A$500,$B20,'DADOS BRUTOS'!BP$3:BP$500)+IF($C20="",0,SUMIF('DADOS BRUTOS'!$A$3:$A$500,$C20,'DADOS BRUTOS'!BP$3:BP$500)))</f>
        <v/>
      </c>
      <c r="EQ20" s="125">
        <f>IF(OR(EQ$4="",$B20=""),0,SUMIF('DADOS BRUTOS'!$A$3:$A$500,$B20,'DADOS BRUTOS'!BQ$3:BQ$500)+IF($C20="",0,SUMIF('DADOS BRUTOS'!$A$3:$A$500,$C20,'DADOS BRUTOS'!BQ$3:BQ$500)))</f>
        <v/>
      </c>
      <c r="ER20" s="125">
        <f>IF(OR(ER$4="",$B20=""),0,SUMIF('DADOS BRUTOS'!$A$3:$A$500,$B20,'DADOS BRUTOS'!BR$3:BR$500)+IF($C20="",0,SUMIF('DADOS BRUTOS'!$A$3:$A$500,$C20,'DADOS BRUTOS'!BR$3:BR$500)))</f>
        <v/>
      </c>
      <c r="ES20" s="125">
        <f>IF(OR(ES$4="",$B20=""),0,SUMIF('DADOS BRUTOS'!$A$3:$A$500,$B20,'DADOS BRUTOS'!BS$3:BS$500)+IF($C20="",0,SUMIF('DADOS BRUTOS'!$A$3:$A$500,$C20,'DADOS BRUTOS'!BS$3:BS$500)))</f>
        <v/>
      </c>
      <c r="ET20" s="125">
        <f>IF(OR(ET$4="",$B20=""),0,SUMIF('DADOS BRUTOS'!$A$3:$A$500,$B20,'DADOS BRUTOS'!BT$3:BT$500)+IF($C20="",0,SUMIF('DADOS BRUTOS'!$A$3:$A$500,$C20,'DADOS BRUTOS'!BT$3:BT$500)))</f>
        <v/>
      </c>
      <c r="EU20" s="125">
        <f>IF(OR(EU$4="",$B20=""),0,SUMIF('DADOS BRUTOS'!$A$3:$A$500,$B20,'DADOS BRUTOS'!BU$3:BU$500)+IF($C20="",0,SUMIF('DADOS BRUTOS'!$A$3:$A$500,$C20,'DADOS BRUTOS'!BU$3:BU$500)))</f>
        <v/>
      </c>
      <c r="EV20" s="125">
        <f>IF(OR(EV$4="",$B20=""),0,SUMIF('DADOS BRUTOS'!$A$3:$A$500,$B20,'DADOS BRUTOS'!BV$3:BV$500)+IF($C20="",0,SUMIF('DADOS BRUTOS'!$A$3:$A$500,$C20,'DADOS BRUTOS'!BV$3:BV$500)))</f>
        <v/>
      </c>
      <c r="EW20" s="125">
        <f>IF(OR(EW$4="",$B20=""),0,SUMIF('DADOS BRUTOS'!$A$3:$A$500,$B20,'DADOS BRUTOS'!BW$3:BW$500)+IF($C20="",0,SUMIF('DADOS BRUTOS'!$A$3:$A$500,$C20,'DADOS BRUTOS'!BW$3:BW$500)))</f>
        <v/>
      </c>
      <c r="EX20" s="125">
        <f>IF(OR(EX$4="",$B20=""),0,SUMIF('DADOS BRUTOS'!$A$3:$A$500,$B20,'DADOS BRUTOS'!BX$3:BX$500)+IF($C20="",0,SUMIF('DADOS BRUTOS'!$A$3:$A$500,$C20,'DADOS BRUTOS'!BX$3:BX$500)))</f>
        <v/>
      </c>
      <c r="EY20" s="125">
        <f>IF(OR(EY$4="",$B20=""),0,SUMIF('DADOS BRUTOS'!$A$3:$A$500,$B20,'DADOS BRUTOS'!BY$3:BY$500)+IF($C20="",0,SUMIF('DADOS BRUTOS'!$A$3:$A$500,$C20,'DADOS BRUTOS'!BY$3:BY$500)))</f>
        <v/>
      </c>
      <c r="EZ20" s="125">
        <f>IF(OR(EZ$4="",$B20=""),0,SUMIF('DADOS BRUTOS'!$A$3:$A$500,$B20,'DADOS BRUTOS'!BZ$3:BZ$500)+IF($C20="",0,SUMIF('DADOS BRUTOS'!$A$3:$A$500,$C20,'DADOS BRUTOS'!BZ$3:BZ$500)))</f>
        <v/>
      </c>
      <c r="FA20" s="125">
        <f>IF(OR(FA$4="",$B20=""),0,SUMIF('DADOS BRUTOS'!$A$3:$A$500,$B20,'DADOS BRUTOS'!CA$3:CA$500)+IF($C20="",0,SUMIF('DADOS BRUTOS'!$A$3:$A$500,$C20,'DADOS BRUTOS'!CA$3:CA$500)))</f>
        <v/>
      </c>
      <c r="FB20" s="125">
        <f>IF(OR(FB$4="",$B20=""),0,SUMIF('DADOS BRUTOS'!$A$3:$A$500,$B20,'DADOS BRUTOS'!CB$3:CB$500)+IF($C20="",0,SUMIF('DADOS BRUTOS'!$A$3:$A$500,$C20,'DADOS BRUTOS'!CB$3:CB$500)))</f>
        <v/>
      </c>
      <c r="FC20" s="125">
        <f>IF(OR(FC$4="",$B20=""),0,SUMIF('DADOS BRUTOS'!$A$3:$A$500,$B20,'DADOS BRUTOS'!CC$3:CC$500)+IF($C20="",0,SUMIF('DADOS BRUTOS'!$A$3:$A$500,$C20,'DADOS BRUTOS'!CC$3:CC$500)))</f>
        <v/>
      </c>
      <c r="FD20" s="125">
        <f>IF(OR(FD$4="",$B20=""),0,SUMIF('DADOS BRUTOS'!$A$3:$A$500,$B20,'DADOS BRUTOS'!CD$3:CD$500)+IF($C20="",0,SUMIF('DADOS BRUTOS'!$A$3:$A$500,$C20,'DADOS BRUTOS'!CD$3:CD$500)))</f>
        <v/>
      </c>
      <c r="FE20" s="125">
        <f>IF(OR(FE$4="",$B20=""),0,SUMIF('DADOS BRUTOS'!$A$3:$A$500,$B20,'DADOS BRUTOS'!CE$3:CE$500)+IF($C20="",0,SUMIF('DADOS BRUTOS'!$A$3:$A$500,$C20,'DADOS BRUTOS'!CE$3:CE$500)))</f>
        <v/>
      </c>
      <c r="FF20" s="125">
        <f>IF(OR(FF$4="",$B20=""),0,SUMIF('DADOS BRUTOS'!$A$3:$A$500,$B20,'DADOS BRUTOS'!CF$3:CF$500)+IF($C20="",0,SUMIF('DADOS BRUTOS'!$A$3:$A$500,$C20,'DADOS BRUTOS'!CF$3:CF$500)))</f>
        <v/>
      </c>
      <c r="FG20" s="125">
        <f>IF(OR(FG$4="",$B20=""),0,SUMIF('DADOS BRUTOS'!$A$3:$A$500,$B20,'DADOS BRUTOS'!CG$3:CG$500)+IF($C20="",0,SUMIF('DADOS BRUTOS'!$A$3:$A$500,$C20,'DADOS BRUTOS'!CG$3:CG$500)))</f>
        <v/>
      </c>
      <c r="FH20" s="125">
        <f>IF(OR(FH$4="",$B20=""),0,SUMIF('DADOS BRUTOS'!$A$3:$A$500,$B20,'DADOS BRUTOS'!CH$3:CH$500)+IF($C20="",0,SUMIF('DADOS BRUTOS'!$A$3:$A$500,$C20,'DADOS BRUTOS'!CH$3:CH$500)))</f>
        <v/>
      </c>
      <c r="FI20" s="125">
        <f>IF(OR(FI$4="",$B20=""),0,SUMIF('DADOS BRUTOS'!$A$3:$A$500,$B20,'DADOS BRUTOS'!CI$3:CI$500)+IF($C20="",0,SUMIF('DADOS BRUTOS'!$A$3:$A$500,$C20,'DADOS BRUTOS'!CI$3:CI$500)))</f>
        <v/>
      </c>
      <c r="FJ20" s="125">
        <f>IF(OR(FJ$4="",$B20=""),0,SUMIF('DADOS BRUTOS'!$A$3:$A$500,$B20,'DADOS BRUTOS'!CJ$3:CJ$500)+IF($C20="",0,SUMIF('DADOS BRUTOS'!$A$3:$A$500,$C20,'DADOS BRUTOS'!CJ$3:CJ$500)))</f>
        <v/>
      </c>
      <c r="FK20" s="125">
        <f>IF(OR(FK$4="",$B20=""),0,SUMIF('DADOS BRUTOS'!$A$3:$A$500,$B20,'DADOS BRUTOS'!CK$3:CK$500)+IF($C20="",0,SUMIF('DADOS BRUTOS'!$A$3:$A$500,$C20,'DADOS BRUTOS'!CK$3:CK$500)))</f>
        <v/>
      </c>
      <c r="FL20" s="125">
        <f>IF(OR(FL$4="",$B20=""),0,SUMIF('DADOS BRUTOS'!$A$3:$A$500,$B20,'DADOS BRUTOS'!CL$3:CL$500)+IF($C20="",0,SUMIF('DADOS BRUTOS'!$A$3:$A$500,$C20,'DADOS BRUTOS'!CL$3:CL$500)))</f>
        <v/>
      </c>
      <c r="FM20" s="125">
        <f>IF(OR(FM$4="",$B20=""),0,SUMIF('DADOS BRUTOS'!$A$3:$A$500,$B20,'DADOS BRUTOS'!CM$3:CM$500)+IF($C20="",0,SUMIF('DADOS BRUTOS'!$A$3:$A$500,$C20,'DADOS BRUTOS'!CM$3:CM$500)))</f>
        <v/>
      </c>
      <c r="FN20" s="125">
        <f>IF(OR(FN$4="",$B20=""),0,SUMIF('DADOS BRUTOS'!$A$3:$A$500,$B20,'DADOS BRUTOS'!CN$3:CN$500)+IF($C20="",0,SUMIF('DADOS BRUTOS'!$A$3:$A$500,$C20,'DADOS BRUTOS'!CN$3:CN$500)))</f>
        <v/>
      </c>
      <c r="FO20" s="125">
        <f>IF(OR(FO$4="",$B20=""),0,SUMIF('DADOS BRUTOS'!$A$3:$A$500,$B20,'DADOS BRUTOS'!CO$3:CO$500)+IF($C20="",0,SUMIF('DADOS BRUTOS'!$A$3:$A$500,$C20,'DADOS BRUTOS'!CO$3:CO$500)))</f>
        <v/>
      </c>
      <c r="FP20" s="125">
        <f>IF(OR(FP$4="",$B20=""),0,SUMIF('DADOS BRUTOS'!$A$3:$A$500,$B20,'DADOS BRUTOS'!CP$3:CP$500)+IF($C20="",0,SUMIF('DADOS BRUTOS'!$A$3:$A$500,$C20,'DADOS BRUTOS'!CP$3:CP$500)))</f>
        <v/>
      </c>
      <c r="FQ20" s="125">
        <f>IF(OR(FQ$4="",$B20=""),0,SUMIF('DADOS BRUTOS'!$A$3:$A$500,$B20,'DADOS BRUTOS'!CQ$3:CQ$500)+IF($C20="",0,SUMIF('DADOS BRUTOS'!$A$3:$A$500,$C20,'DADOS BRUTOS'!CQ$3:CQ$500)))</f>
        <v/>
      </c>
      <c r="FR20" s="125">
        <f>IF(OR(FR$4="",$B20=""),0,SUMIF('DADOS BRUTOS'!$A$3:$A$500,$B20,'DADOS BRUTOS'!CR$3:CR$500)+IF($C20="",0,SUMIF('DADOS BRUTOS'!$A$3:$A$500,$C20,'DADOS BRUTOS'!CR$3:CR$500)))</f>
        <v/>
      </c>
      <c r="FS20" s="125">
        <f>IF(OR(FS$4="",$B20=""),0,SUMIF('DADOS BRUTOS'!$A$3:$A$500,$B20,'DADOS BRUTOS'!CS$3:CS$500)+IF($C20="",0,SUMIF('DADOS BRUTOS'!$A$3:$A$500,$C20,'DADOS BRUTOS'!CS$3:CS$500)))</f>
        <v/>
      </c>
      <c r="FT20" s="125">
        <f>IF(OR(FT$4="",$B20=""),0,SUMIF('DADOS BRUTOS'!$A$3:$A$500,$B20,'DADOS BRUTOS'!CT$3:CT$500)+IF($C20="",0,SUMIF('DADOS BRUTOS'!$A$3:$A$500,$C20,'DADOS BRUTOS'!CT$3:CT$500)))</f>
        <v/>
      </c>
      <c r="FU20" s="125">
        <f>IF(OR(FU$4="",$B20=""),0,SUMIF('DADOS BRUTOS'!$A$3:$A$500,$B20,'DADOS BRUTOS'!CU$3:CU$500)+IF($C20="",0,SUMIF('DADOS BRUTOS'!$A$3:$A$500,$C20,'DADOS BRUTOS'!CU$3:CU$500)))</f>
        <v/>
      </c>
      <c r="FV20" s="125">
        <f>IF(OR(FV$4="",$B20=""),0,SUMIF('DADOS BRUTOS'!$A$3:$A$500,$B20,'DADOS BRUTOS'!CV$3:CV$500)+IF($C20="",0,SUMIF('DADOS BRUTOS'!$A$3:$A$500,$C20,'DADOS BRUTOS'!CV$3:CV$500)))</f>
        <v/>
      </c>
      <c r="FW20" s="125">
        <f>IF(OR(FW$4="",$B20=""),0,SUMIF('DADOS BRUTOS'!$A$3:$A$500,$B20,'DADOS BRUTOS'!CW$3:CW$500)+IF($C20="",0,SUMIF('DADOS BRUTOS'!$A$3:$A$500,$C20,'DADOS BRUTOS'!CW$3:CW$500)))</f>
        <v/>
      </c>
      <c r="FX20" s="125">
        <f>IF(OR(FX$4="",$B20=""),0,SUMIF('DADOS BRUTOS'!$A$3:$A$500,$B20,'DADOS BRUTOS'!CX$3:CX$500)+IF($C20="",0,SUMIF('DADOS BRUTOS'!$A$3:$A$500,$C20,'DADOS BRUTOS'!CX$3:CX$500)))</f>
        <v/>
      </c>
      <c r="FY20" s="125">
        <f>IF(OR(FY$4="",$B20=""),0,SUMIF('DADOS BRUTOS'!$A$3:$A$500,$B20,'DADOS BRUTOS'!CY$3:CY$500)+IF($C20="",0,SUMIF('DADOS BRUTOS'!$A$3:$A$500,$C20,'DADOS BRUTOS'!CY$3:CY$500)))</f>
        <v/>
      </c>
      <c r="FZ20" s="125">
        <f>IF(OR(FZ$4="",$B20=""),0,SUMIF('DADOS BRUTOS'!$A$3:$A$500,$B20,'DADOS BRUTOS'!CZ$3:CZ$500)+IF($C20="",0,SUMIF('DADOS BRUTOS'!$A$3:$A$500,$C20,'DADOS BRUTOS'!CZ$3:CZ$500)))</f>
        <v/>
      </c>
      <c r="GA20" s="125">
        <f>IF(OR(GA$4="",$B20=""),0,SUMIF('DADOS BRUTOS'!$A$3:$A$500,$B20,'DADOS BRUTOS'!DA$3:DA$500)+IF($C20="",0,SUMIF('DADOS BRUTOS'!$A$3:$A$500,$C20,'DADOS BRUTOS'!DA$3:DA$500)))</f>
        <v/>
      </c>
      <c r="GB20" s="125">
        <f>IF(OR(GB$4="",$B20=""),0,SUMIF('DADOS BRUTOS'!$A$3:$A$500,$B20,'DADOS BRUTOS'!DB$3:DB$500)+IF($C20="",0,SUMIF('DADOS BRUTOS'!$A$3:$A$500,$C20,'DADOS BRUTOS'!DB$3:DB$500)))</f>
        <v/>
      </c>
      <c r="GC20" s="125">
        <f>IF(OR(GC$4="",$B20=""),0,SUMIF('DADOS BRUTOS'!$A$3:$A$500,$B20,'DADOS BRUTOS'!DC$3:DC$500)+IF($C20="",0,SUMIF('DADOS BRUTOS'!$A$3:$A$500,$C20,'DADOS BRUTOS'!DC$3:DC$500)))</f>
        <v/>
      </c>
      <c r="GD20" s="125">
        <f>IF(OR(GD$4="",$B20=""),0,SUMIF('DADOS BRUTOS'!$A$3:$A$500,$B20,'DADOS BRUTOS'!DD$3:DD$500)+IF($C20="",0,SUMIF('DADOS BRUTOS'!$A$3:$A$500,$C20,'DADOS BRUTOS'!DD$3:DD$500)))</f>
        <v/>
      </c>
      <c r="GE20" s="125">
        <f>IF(OR(GE$4="",$B20=""),0,SUMIF('DADOS BRUTOS'!$A$3:$A$500,$B20,'DADOS BRUTOS'!DE$3:DE$500)+IF($C20="",0,SUMIF('DADOS BRUTOS'!$A$3:$A$500,$C20,'DADOS BRUTOS'!DE$3:DE$500)))</f>
        <v/>
      </c>
      <c r="GF20" s="125">
        <f>IF(OR(GF$4="",$B20=""),0,SUMIF('DADOS BRUTOS'!$A$3:$A$500,$B20,'DADOS BRUTOS'!DF$3:DF$500)+IF($C20="",0,SUMIF('DADOS BRUTOS'!$A$3:$A$500,$C20,'DADOS BRUTOS'!DF$3:DF$500)))</f>
        <v/>
      </c>
      <c r="GG20" s="125">
        <f>IF(OR(GG$4="",$B20=""),0,SUMIF('DADOS BRUTOS'!$A$3:$A$500,$B20,'DADOS BRUTOS'!DG$3:DG$500)+IF($C20="",0,SUMIF('DADOS BRUTOS'!$A$3:$A$500,$C20,'DADOS BRUTOS'!DG$3:DG$500)))</f>
        <v/>
      </c>
      <c r="GH20" s="125">
        <f>IF(OR(GH$4="",$B20=""),0,SUMIF('DADOS BRUTOS'!$A$3:$A$500,$B20,'DADOS BRUTOS'!DH$3:DH$500)+IF($C20="",0,SUMIF('DADOS BRUTOS'!$A$3:$A$500,$C20,'DADOS BRUTOS'!DH$3:DH$500)))</f>
        <v/>
      </c>
      <c r="GI20" s="125">
        <f>IF(OR(GI$4="",$B20=""),0,SUMIF('DADOS BRUTOS'!$A$3:$A$500,$B20,'DADOS BRUTOS'!DI$3:DI$500)+IF($C20="",0,SUMIF('DADOS BRUTOS'!$A$3:$A$500,$C20,'DADOS BRUTOS'!DI$3:DI$500)))</f>
        <v/>
      </c>
      <c r="GJ20" s="125">
        <f>IF(OR(GJ$4="",$B20=""),0,SUMIF('DADOS BRUTOS'!$A$3:$A$500,$B20,'DADOS BRUTOS'!DJ$3:DJ$500)+IF($C20="",0,SUMIF('DADOS BRUTOS'!$A$3:$A$500,$C20,'DADOS BRUTOS'!DJ$3:DJ$500)))</f>
        <v/>
      </c>
      <c r="GK20" s="125">
        <f>IF(OR(GK$4="",$B20=""),0,SUMIF('DADOS BRUTOS'!$A$3:$A$500,$B20,'DADOS BRUTOS'!DK$3:DK$500)+IF($C20="",0,SUMIF('DADOS BRUTOS'!$A$3:$A$500,$C20,'DADOS BRUTOS'!DK$3:DK$500)))</f>
        <v/>
      </c>
      <c r="GL20" s="125">
        <f>IF(OR(GL$4="",$B20=""),0,SUMIF('DADOS BRUTOS'!$A$3:$A$500,$B20,'DADOS BRUTOS'!DL$3:DL$500)+IF($C20="",0,SUMIF('DADOS BRUTOS'!$A$3:$A$500,$C20,'DADOS BRUTOS'!DL$3:DL$500)))</f>
        <v/>
      </c>
      <c r="GM20" s="125">
        <f>IF(OR(GM$4="",$B20=""),0,SUMIF('DADOS BRUTOS'!$A$3:$A$500,$B20,'DADOS BRUTOS'!DM$3:DM$500)+IF($C20="",0,SUMIF('DADOS BRUTOS'!$A$3:$A$500,$C20,'DADOS BRUTOS'!DM$3:DM$500)))</f>
        <v/>
      </c>
      <c r="GN20" s="125">
        <f>IF(OR(GN$4="",$B20=""),0,SUMIF('DADOS BRUTOS'!$A$3:$A$500,$B20,'DADOS BRUTOS'!DN$3:DN$500)+IF($C20="",0,SUMIF('DADOS BRUTOS'!$A$3:$A$500,$C20,'DADOS BRUTOS'!DN$3:DN$500)))</f>
        <v/>
      </c>
      <c r="GO20" s="125">
        <f>IF(OR(GO$4="",$B20=""),0,SUMIF('DADOS BRUTOS'!$A$3:$A$500,$B20,'DADOS BRUTOS'!DO$3:DO$500)+IF($C20="",0,SUMIF('DADOS BRUTOS'!$A$3:$A$500,$C20,'DADOS BRUTOS'!DO$3:DO$500)))</f>
        <v/>
      </c>
      <c r="GP20" s="125">
        <f>IF(OR(GP$4="",$B20=""),0,SUMIF('DADOS BRUTOS'!$A$3:$A$500,$B20,'DADOS BRUTOS'!DP$3:DP$500)+IF($C20="",0,SUMIF('DADOS BRUTOS'!$A$3:$A$500,$C20,'DADOS BRUTOS'!DP$3:DP$500)))</f>
        <v/>
      </c>
      <c r="GQ20" s="125">
        <f>IF(OR(GQ$4="",$B20=""),0,SUMIF('DADOS BRUTOS'!$A$3:$A$500,$B20,'DADOS BRUTOS'!DQ$3:DQ$500)+IF($C20="",0,SUMIF('DADOS BRUTOS'!$A$3:$A$500,$C20,'DADOS BRUTOS'!DQ$3:DQ$500)))</f>
        <v/>
      </c>
      <c r="GR20" s="125">
        <f>IF(OR(GR$4="",$B20=""),0,SUMIF('DADOS BRUTOS'!$A$3:$A$500,$B20,'DADOS BRUTOS'!DR$3:DR$500)+IF($C20="",0,SUMIF('DADOS BRUTOS'!$A$3:$A$500,$C20,'DADOS BRUTOS'!DR$3:DR$500)))</f>
        <v/>
      </c>
      <c r="GS20" s="125">
        <f>IF(OR(GS$4="",$B20=""),0,SUMIF('DADOS BRUTOS'!$A$3:$A$500,$B20,'DADOS BRUTOS'!DS$3:DS$500)+IF($C20="",0,SUMIF('DADOS BRUTOS'!$A$3:$A$500,$C20,'DADOS BRUTOS'!DS$3:DS$500)))</f>
        <v/>
      </c>
      <c r="GT20" s="125">
        <f>IF(OR(GT$4="",$B20=""),0,SUMIF('DADOS BRUTOS'!$A$3:$A$500,$B20,'DADOS BRUTOS'!DT$3:DT$500)+IF($C20="",0,SUMIF('DADOS BRUTOS'!$A$3:$A$500,$C20,'DADOS BRUTOS'!DT$3:DT$500)))</f>
        <v/>
      </c>
      <c r="GU20" s="125">
        <f>IF(OR(GU$4="",$B20=""),0,SUMIF('DADOS BRUTOS'!$A$3:$A$500,$B20,'DADOS BRUTOS'!DU$3:DU$500)+IF($C20="",0,SUMIF('DADOS BRUTOS'!$A$3:$A$500,$C20,'DADOS BRUTOS'!DU$3:DU$500)))</f>
        <v/>
      </c>
      <c r="GV20" s="125">
        <f>IF(OR(GV$4="",$B20=""),0,SUMIF('DADOS BRUTOS'!$A$3:$A$500,$B20,'DADOS BRUTOS'!DV$3:DV$500)+IF($C20="",0,SUMIF('DADOS BRUTOS'!$A$3:$A$500,$C20,'DADOS BRUTOS'!DV$3:DV$500)))</f>
        <v/>
      </c>
      <c r="GW20" s="125">
        <f>IF(OR(GW$4="",$B20=""),0,SUMIF('DADOS BRUTOS'!$A$3:$A$500,$B20,'DADOS BRUTOS'!DW$3:DW$500)+IF($C20="",0,SUMIF('DADOS BRUTOS'!$A$3:$A$500,$C20,'DADOS BRUTOS'!DW$3:DW$500)))</f>
        <v/>
      </c>
      <c r="GX20" s="125">
        <f>IF(OR(GX$4="",$B20=""),0,SUMIF('DADOS BRUTOS'!$A$3:$A$500,$B20,'DADOS BRUTOS'!DX$3:DX$500)+IF($C20="",0,SUMIF('DADOS BRUTOS'!$A$3:$A$500,$C20,'DADOS BRUTOS'!DX$3:DX$500)))</f>
        <v/>
      </c>
      <c r="GY20" s="125">
        <f>IF(OR(GY$4="",$B20=""),0,SUMIF('DADOS BRUTOS'!$A$3:$A$500,$B20,'DADOS BRUTOS'!DY$3:DY$500)+IF($C20="",0,SUMIF('DADOS BRUTOS'!$A$3:$A$500,$C20,'DADOS BRUTOS'!DY$3:DY$500)))</f>
        <v/>
      </c>
      <c r="GZ20" s="125">
        <f>IF(OR(GZ$4="",$B20=""),0,SUMIF('DADOS BRUTOS'!$A$3:$A$500,$B20,'DADOS BRUTOS'!DZ$3:DZ$500)+IF($C20="",0,SUMIF('DADOS BRUTOS'!$A$3:$A$500,$C20,'DADOS BRUTOS'!DZ$3:DZ$500)))</f>
        <v/>
      </c>
      <c r="HA20" s="125">
        <f>IF(OR(HA$4="",$B20=""),0,SUMIF('DADOS BRUTOS'!$A$3:$A$500,$B20,'DADOS BRUTOS'!EA$3:EA$500)+IF($C20="",0,SUMIF('DADOS BRUTOS'!$A$3:$A$500,$C20,'DADOS BRUTOS'!EA$3:EA$500)))</f>
        <v/>
      </c>
      <c r="HB20" s="125">
        <f>IF(OR(HB$4="",$B20=""),0,SUMIF('DADOS BRUTOS'!$A$3:$A$500,$B20,'DADOS BRUTOS'!EB$3:EB$500)+IF($C20="",0,SUMIF('DADOS BRUTOS'!$A$3:$A$500,$C20,'DADOS BRUTOS'!EB$3:EB$500)))</f>
        <v/>
      </c>
      <c r="HC20" s="125">
        <f>IF(OR(HC$4="",$B20=""),0,SUMIF('DADOS BRUTOS'!$A$3:$A$500,$B20,'DADOS BRUTOS'!EC$3:EC$500)+IF($C20="",0,SUMIF('DADOS BRUTOS'!$A$3:$A$500,$C20,'DADOS BRUTOS'!EC$3:EC$500)))</f>
        <v/>
      </c>
      <c r="HD20" s="125">
        <f>IF(OR(HD$4="",$B20=""),0,SUMIF('DADOS BRUTOS'!$A$3:$A$500,$B20,'DADOS BRUTOS'!ED$3:ED$500)+IF($C20="",0,SUMIF('DADOS BRUTOS'!$A$3:$A$500,$C20,'DADOS BRUTOS'!ED$3:ED$500)))</f>
        <v/>
      </c>
      <c r="HE20" s="125">
        <f>IF(OR(HE$4="",$B20=""),0,SUMIF('DADOS BRUTOS'!$A$3:$A$500,$B20,'DADOS BRUTOS'!EE$3:EE$500)+IF($C20="",0,SUMIF('DADOS BRUTOS'!$A$3:$A$500,$C20,'DADOS BRUTOS'!EE$3:EE$500)))</f>
        <v/>
      </c>
      <c r="HF20" s="125">
        <f>IF(OR(HF$4="",$B20=""),0,SUMIF('DADOS BRUTOS'!$A$3:$A$500,$B20,'DADOS BRUTOS'!EF$3:EF$500)+IF($C20="",0,SUMIF('DADOS BRUTOS'!$A$3:$A$500,$C20,'DADOS BRUTOS'!EF$3:EF$500)))</f>
        <v/>
      </c>
      <c r="HG20" s="125">
        <f>IF(OR(HG$4="",$B20=""),0,SUMIF('DADOS BRUTOS'!$A$3:$A$500,$B20,'DADOS BRUTOS'!EG$3:EG$500)+IF($C20="",0,SUMIF('DADOS BRUTOS'!$A$3:$A$500,$C20,'DADOS BRUTOS'!EG$3:EG$500)))</f>
        <v/>
      </c>
      <c r="HH20" s="125">
        <f>IF(OR(HH$4="",$B20=""),0,SUMIF('DADOS BRUTOS'!$A$3:$A$500,$B20,'DADOS BRUTOS'!EH$3:EH$500)+IF($C20="",0,SUMIF('DADOS BRUTOS'!$A$3:$A$500,$C20,'DADOS BRUTOS'!EH$3:EH$500)))</f>
        <v/>
      </c>
      <c r="HI20" s="125">
        <f>IF(OR(HI$4="",$B20=""),0,SUMIF('DADOS BRUTOS'!$A$3:$A$500,$B20,'DADOS BRUTOS'!EI$3:EI$500)+IF($C20="",0,SUMIF('DADOS BRUTOS'!$A$3:$A$500,$C20,'DADOS BRUTOS'!EI$3:EI$500)))</f>
        <v/>
      </c>
      <c r="HJ20" s="125">
        <f>IF(OR(HJ$4="",$B20=""),0,SUMIF('DADOS BRUTOS'!$A$3:$A$500,$B20,'DADOS BRUTOS'!EJ$3:EJ$500)+IF($C20="",0,SUMIF('DADOS BRUTOS'!$A$3:$A$500,$C20,'DADOS BRUTOS'!EJ$3:EJ$500)))</f>
        <v/>
      </c>
      <c r="HK20" s="125">
        <f>IF(OR(HK$4="",$B20=""),0,SUMIF('DADOS BRUTOS'!$A$3:$A$500,$B20,'DADOS BRUTOS'!EK$3:EK$500)+IF($C20="",0,SUMIF('DADOS BRUTOS'!$A$3:$A$500,$C20,'DADOS BRUTOS'!EK$3:EK$500)))</f>
        <v/>
      </c>
      <c r="HL20" s="125">
        <f>IF(OR(HL$4="",$B20=""),0,SUMIF('DADOS BRUTOS'!$A$3:$A$500,$B20,'DADOS BRUTOS'!EL$3:EL$500)+IF($C20="",0,SUMIF('DADOS BRUTOS'!$A$3:$A$500,$C20,'DADOS BRUTOS'!EL$3:EL$500)))</f>
        <v/>
      </c>
      <c r="HM20" s="125">
        <f>IF(OR(HM$4="",$B20=""),0,SUMIF('DADOS BRUTOS'!$A$3:$A$500,$B20,'DADOS BRUTOS'!EM$3:EM$500)+IF($C20="",0,SUMIF('DADOS BRUTOS'!$A$3:$A$500,$C20,'DADOS BRUTOS'!EM$3:EM$500)))</f>
        <v/>
      </c>
      <c r="HN20" s="125">
        <f>IF(OR(HN$4="",$B20=""),0,SUMIF('DADOS BRUTOS'!$A$3:$A$500,$B20,'DADOS BRUTOS'!EN$3:EN$500)+IF($C20="",0,SUMIF('DADOS BRUTOS'!$A$3:$A$500,$C20,'DADOS BRUTOS'!EN$3:EN$500)))</f>
        <v/>
      </c>
      <c r="HO20" s="125">
        <f>IF(OR(HO$4="",$B20=""),0,SUMIF('DADOS BRUTOS'!$A$3:$A$500,$B20,'DADOS BRUTOS'!EO$3:EO$500)+IF($C20="",0,SUMIF('DADOS BRUTOS'!$A$3:$A$500,$C20,'DADOS BRUTOS'!EO$3:EO$500)))</f>
        <v/>
      </c>
      <c r="HP20" s="125">
        <f>IF(OR(HP$4="",$B20=""),0,SUMIF('DADOS BRUTOS'!$A$3:$A$500,$B20,'DADOS BRUTOS'!EP$3:EP$500)+IF($C20="",0,SUMIF('DADOS BRUTOS'!$A$3:$A$500,$C20,'DADOS BRUTOS'!EP$3:EP$500)))</f>
        <v/>
      </c>
      <c r="HQ20" s="125">
        <f>IF(OR(HQ$4="",$B20=""),0,SUMIF('DADOS BRUTOS'!$A$3:$A$500,$B20,'DADOS BRUTOS'!EQ$3:EQ$500)+IF($C20="",0,SUMIF('DADOS BRUTOS'!$A$3:$A$500,$C20,'DADOS BRUTOS'!EQ$3:EQ$500)))</f>
        <v/>
      </c>
      <c r="HR20" s="125">
        <f>IF(OR(HR$4="",$B20=""),0,SUMIF('DADOS BRUTOS'!$A$3:$A$500,$B20,'DADOS BRUTOS'!ER$3:ER$500)+IF($C20="",0,SUMIF('DADOS BRUTOS'!$A$3:$A$500,$C20,'DADOS BRUTOS'!ER$3:ER$500)))</f>
        <v/>
      </c>
      <c r="HS20" s="125">
        <f>IF(OR(HS$4="",$B20=""),0,SUMIF('DADOS BRUTOS'!$A$3:$A$500,$B20,'DADOS BRUTOS'!ES$3:ES$500)+IF($C20="",0,SUMIF('DADOS BRUTOS'!$A$3:$A$500,$C20,'DADOS BRUTOS'!ES$3:ES$500)))</f>
        <v/>
      </c>
      <c r="HT20" s="125">
        <f>IF(OR(HT$4="",$B20=""),0,SUMIF('DADOS BRUTOS'!$A$3:$A$500,$B20,'DADOS BRUTOS'!ET$3:ET$500)+IF($C20="",0,SUMIF('DADOS BRUTOS'!$A$3:$A$500,$C20,'DADOS BRUTOS'!ET$3:ET$500)))</f>
        <v/>
      </c>
      <c r="HU20" s="125">
        <f>IF(OR(HU$4="",$B20=""),0,SUMIF('DADOS BRUTOS'!$A$3:$A$500,$B20,'DADOS BRUTOS'!EU$3:EU$500)+IF($C20="",0,SUMIF('DADOS BRUTOS'!$A$3:$A$500,$C20,'DADOS BRUTOS'!EU$3:EU$500)))</f>
        <v/>
      </c>
      <c r="HV20" s="125">
        <f>IF(OR(HV$4="",$B20=""),0,SUMIF('DADOS BRUTOS'!$A$3:$A$500,$B20,'DADOS BRUTOS'!EV$3:EV$500)+IF($C20="",0,SUMIF('DADOS BRUTOS'!$A$3:$A$500,$C20,'DADOS BRUTOS'!EV$3:EV$500)))</f>
        <v/>
      </c>
      <c r="HW20" s="125">
        <f>IF(OR(HW$4="",$B20=""),0,SUMIF('DADOS BRUTOS'!$A$3:$A$500,$B20,'DADOS BRUTOS'!EW$3:EW$500)+IF($C20="",0,SUMIF('DADOS BRUTOS'!$A$3:$A$500,$C20,'DADOS BRUTOS'!EW$3:EW$500)))</f>
        <v/>
      </c>
      <c r="HX20" s="125">
        <f>IF(OR(HX$4="",$B20=""),0,SUMIF('DADOS BRUTOS'!$A$3:$A$500,$B20,'DADOS BRUTOS'!EX$3:EX$500)+IF($C20="",0,SUMIF('DADOS BRUTOS'!$A$3:$A$500,$C20,'DADOS BRUTOS'!EX$3:EX$500)))</f>
        <v/>
      </c>
      <c r="HY20" s="125">
        <f>IF(OR(HY$4="",$B20=""),0,SUMIF('DADOS BRUTOS'!$A$3:$A$500,$B20,'DADOS BRUTOS'!EY$3:EY$500)+IF($C20="",0,SUMIF('DADOS BRUTOS'!$A$3:$A$500,$C20,'DADOS BRUTOS'!EY$3:EY$500)))</f>
        <v/>
      </c>
      <c r="HZ20" s="125">
        <f>IF(OR(HZ$4="",$B20=""),0,SUMIF('DADOS BRUTOS'!$A$3:$A$500,$B20,'DADOS BRUTOS'!EZ$3:EZ$500)+IF($C20="",0,SUMIF('DADOS BRUTOS'!$A$3:$A$500,$C20,'DADOS BRUTOS'!EZ$3:EZ$500)))</f>
        <v/>
      </c>
      <c r="IA20" s="125">
        <f>IF(OR(IA$4="",$B20=""),0,SUMIF('DADOS BRUTOS'!$A$3:$A$500,$B20,'DADOS BRUTOS'!FA$3:FA$500)+IF($C20="",0,SUMIF('DADOS BRUTOS'!$A$3:$A$500,$C20,'DADOS BRUTOS'!FA$3:FA$500)))</f>
        <v/>
      </c>
      <c r="IB20" s="125">
        <f>IF(OR(IB$4="",$B20=""),0,SUMIF('DADOS BRUTOS'!$A$3:$A$500,$B20,'DADOS BRUTOS'!FB$3:FB$500)+IF($C20="",0,SUMIF('DADOS BRUTOS'!$A$3:$A$500,$C20,'DADOS BRUTOS'!FB$3:FB$500)))</f>
        <v/>
      </c>
      <c r="IC20" s="125">
        <f>IF(OR(IC$4="",$B20=""),0,SUMIF('DADOS BRUTOS'!$A$3:$A$500,$B20,'DADOS BRUTOS'!FC$3:FC$500)+IF($C20="",0,SUMIF('DADOS BRUTOS'!$A$3:$A$500,$C20,'DADOS BRUTOS'!FC$3:FC$500)))</f>
        <v/>
      </c>
      <c r="ID20" s="125">
        <f>IF(OR(ID$4="",$B20=""),0,SUMIF('DADOS BRUTOS'!$A$3:$A$500,$B20,'DADOS BRUTOS'!FD$3:FD$500)+IF($C20="",0,SUMIF('DADOS BRUTOS'!$A$3:$A$500,$C20,'DADOS BRUTOS'!FD$3:FD$500)))</f>
        <v/>
      </c>
      <c r="IE20" s="125">
        <f>IF(OR(IE$4="",$B20=""),0,SUMIF('DADOS BRUTOS'!$A$3:$A$500,$B20,'DADOS BRUTOS'!FE$3:FE$500)+IF($C20="",0,SUMIF('DADOS BRUTOS'!$A$3:$A$500,$C20,'DADOS BRUTOS'!FE$3:FE$500)))</f>
        <v/>
      </c>
      <c r="IF20" s="125">
        <f>IF(OR(IF$4="",$B20=""),0,SUMIF('DADOS BRUTOS'!$A$3:$A$500,$B20,'DADOS BRUTOS'!FF$3:FF$500)+IF($C20="",0,SUMIF('DADOS BRUTOS'!$A$3:$A$500,$C20,'DADOS BRUTOS'!FF$3:FF$500)))</f>
        <v/>
      </c>
      <c r="IG20" s="125">
        <f>IF(OR(IG$4="",$B20=""),0,SUMIF('DADOS BRUTOS'!$A$3:$A$500,$B20,'DADOS BRUTOS'!FG$3:FG$500)+IF($C20="",0,SUMIF('DADOS BRUTOS'!$A$3:$A$500,$C20,'DADOS BRUTOS'!FG$3:FG$500)))</f>
        <v/>
      </c>
      <c r="IH20" s="125">
        <f>IF(OR(IH$4="",$B20=""),0,SUMIF('DADOS BRUTOS'!$A$3:$A$500,$B20,'DADOS BRUTOS'!FH$3:FH$500)+IF($C20="",0,SUMIF('DADOS BRUTOS'!$A$3:$A$500,$C20,'DADOS BRUTOS'!FH$3:FH$500)))</f>
        <v/>
      </c>
      <c r="II20" s="125">
        <f>IF(OR(II$4="",$B20=""),0,SUMIF('DADOS BRUTOS'!$A$3:$A$500,$B20,'DADOS BRUTOS'!FI$3:FI$500)+IF($C20="",0,SUMIF('DADOS BRUTOS'!$A$3:$A$500,$C20,'DADOS BRUTOS'!FI$3:FI$500)))</f>
        <v/>
      </c>
      <c r="IJ20" s="125">
        <f>IF(OR(IJ$4="",$B20=""),0,SUMIF('DADOS BRUTOS'!$A$3:$A$500,$B20,'DADOS BRUTOS'!FJ$3:FJ$500)+IF($C20="",0,SUMIF('DADOS BRUTOS'!$A$3:$A$500,$C20,'DADOS BRUTOS'!FJ$3:FJ$500)))</f>
        <v/>
      </c>
      <c r="IK20" s="125">
        <f>IF(OR(IK$4="",$B20=""),0,SUMIF('DADOS BRUTOS'!$A$3:$A$500,$B20,'DADOS BRUTOS'!FK$3:FK$500)+IF($C20="",0,SUMIF('DADOS BRUTOS'!$A$3:$A$500,$C20,'DADOS BRUTOS'!FK$3:FK$500)))</f>
        <v/>
      </c>
      <c r="IL20" s="125">
        <f>IF(OR(IL$4="",$B20=""),0,SUMIF('DADOS BRUTOS'!$A$3:$A$500,$B20,'DADOS BRUTOS'!FL$3:FL$500)+IF($C20="",0,SUMIF('DADOS BRUTOS'!$A$3:$A$500,$C20,'DADOS BRUTOS'!FL$3:FL$500)))</f>
        <v/>
      </c>
      <c r="IM20" s="125">
        <f>IF(OR(IM$4="",$B20=""),0,SUMIF('DADOS BRUTOS'!$A$3:$A$500,$B20,'DADOS BRUTOS'!FM$3:FM$500)+IF($C20="",0,SUMIF('DADOS BRUTOS'!$A$3:$A$500,$C20,'DADOS BRUTOS'!FM$3:FM$500)))</f>
        <v/>
      </c>
      <c r="IN20" s="125">
        <f>IF(OR(IN$4="",$B20=""),0,SUMIF('DADOS BRUTOS'!$A$3:$A$500,$B20,'DADOS BRUTOS'!FN$3:FN$500)+IF($C20="",0,SUMIF('DADOS BRUTOS'!$A$3:$A$500,$C20,'DADOS BRUTOS'!FN$3:FN$500)))</f>
        <v/>
      </c>
      <c r="IO20" s="125">
        <f>IF(OR(IO$4="",$B20=""),0,SUMIF('DADOS BRUTOS'!$A$3:$A$500,$B20,'DADOS BRUTOS'!FO$3:FO$500)+IF($C20="",0,SUMIF('DADOS BRUTOS'!$A$3:$A$500,$C20,'DADOS BRUTOS'!FO$3:FO$500)))</f>
        <v/>
      </c>
      <c r="IP20" s="125">
        <f>IF(OR(IP$4="",$B20=""),0,SUMIF('DADOS BRUTOS'!$A$3:$A$500,$B20,'DADOS BRUTOS'!FP$3:FP$500)+IF($C20="",0,SUMIF('DADOS BRUTOS'!$A$3:$A$500,$C20,'DADOS BRUTOS'!FP$3:FP$500)))</f>
        <v/>
      </c>
      <c r="IQ20" s="125">
        <f>IF(OR(IQ$4="",$B20=""),0,SUMIF('DADOS BRUTOS'!$A$3:$A$500,$B20,'DADOS BRUTOS'!FQ$3:FQ$500)+IF($C20="",0,SUMIF('DADOS BRUTOS'!$A$3:$A$500,$C20,'DADOS BRUTOS'!FQ$3:FQ$500)))</f>
        <v/>
      </c>
      <c r="IR20" s="125">
        <f>IF(OR(IR$4="",$B20=""),0,SUMIF('DADOS BRUTOS'!$A$3:$A$500,$B20,'DADOS BRUTOS'!FR$3:FR$500)+IF($C20="",0,SUMIF('DADOS BRUTOS'!$A$3:$A$500,$C20,'DADOS BRUTOS'!FR$3:FR$500)))</f>
        <v/>
      </c>
      <c r="IS20" s="125">
        <f>IF(OR(IS$4="",$B20=""),0,SUMIF('DADOS BRUTOS'!$A$3:$A$500,$B20,'DADOS BRUTOS'!FS$3:FS$500)+IF($C20="",0,SUMIF('DADOS BRUTOS'!$A$3:$A$500,$C20,'DADOS BRUTOS'!FS$3:FS$500)))</f>
        <v/>
      </c>
      <c r="IT20" s="125">
        <f>IF(OR(IT$4="",$B20=""),0,SUMIF('DADOS BRUTOS'!$A$3:$A$500,$B20,'DADOS BRUTOS'!FT$3:FT$500)+IF($C20="",0,SUMIF('DADOS BRUTOS'!$A$3:$A$500,$C20,'DADOS BRUTOS'!FT$3:FT$500)))</f>
        <v/>
      </c>
      <c r="IU20" s="125">
        <f>IF(OR(IU$4="",$B20=""),0,SUMIF('DADOS BRUTOS'!$A$3:$A$500,$B20,'DADOS BRUTOS'!FU$3:FU$500)+IF($C20="",0,SUMIF('DADOS BRUTOS'!$A$3:$A$500,$C20,'DADOS BRUTOS'!FU$3:FU$500)))</f>
        <v/>
      </c>
      <c r="IV20" s="125">
        <f>IF(OR(IV$4="",$B20=""),0,SUMIF('DADOS BRUTOS'!$A$3:$A$500,$B20,'DADOS BRUTOS'!FV$3:FV$500)+IF($C20="",0,SUMIF('DADOS BRUTOS'!$A$3:$A$500,$C20,'DADOS BRUTOS'!FV$3:FV$500)))</f>
        <v/>
      </c>
      <c r="IW20" s="125">
        <f>IF(OR(IW$4="",$B20=""),0,SUMIF('DADOS BRUTOS'!$A$3:$A$500,$B20,'DADOS BRUTOS'!FW$3:FW$500)+IF($C20="",0,SUMIF('DADOS BRUTOS'!$A$3:$A$500,$C20,'DADOS BRUTOS'!FW$3:FW$500)))</f>
        <v/>
      </c>
      <c r="IX20" s="125">
        <f>IF(OR(IX$4="",$B20=""),0,SUMIF('DADOS BRUTOS'!$A$3:$A$500,$B20,'DADOS BRUTOS'!FX$3:FX$500)+IF($C20="",0,SUMIF('DADOS BRUTOS'!$A$3:$A$500,$C20,'DADOS BRUTOS'!FX$3:FX$500)))</f>
        <v/>
      </c>
      <c r="IY20" s="125">
        <f>IF(OR(IY$4="",$B20=""),0,SUMIF('DADOS BRUTOS'!$A$3:$A$500,$B20,'DADOS BRUTOS'!FY$3:FY$500)+IF($C20="",0,SUMIF('DADOS BRUTOS'!$A$3:$A$500,$C20,'DADOS BRUTOS'!FY$3:FY$500)))</f>
        <v/>
      </c>
      <c r="IZ20" s="125">
        <f>IF(OR(IZ$4="",$B20=""),0,SUMIF('DADOS BRUTOS'!$A$3:$A$500,$B20,'DADOS BRUTOS'!FZ$3:FZ$500)+IF($C20="",0,SUMIF('DADOS BRUTOS'!$A$3:$A$500,$C20,'DADOS BRUTOS'!FZ$3:FZ$500)))</f>
        <v/>
      </c>
      <c r="JA20" s="125">
        <f>IF(OR(JA$4="",$B20=""),0,SUMIF('DADOS BRUTOS'!$A$3:$A$500,$B20,'DADOS BRUTOS'!GA$3:GA$500)+IF($C20="",0,SUMIF('DADOS BRUTOS'!$A$3:$A$500,$C20,'DADOS BRUTOS'!GA$3:GA$500)))</f>
        <v/>
      </c>
      <c r="JB20" s="125">
        <f>IF(OR(JB$4="",$B20=""),0,SUMIF('DADOS BRUTOS'!$A$3:$A$500,$B20,'DADOS BRUTOS'!GB$3:GB$500)+IF($C20="",0,SUMIF('DADOS BRUTOS'!$A$3:$A$500,$C20,'DADOS BRUTOS'!GB$3:GB$500)))</f>
        <v/>
      </c>
      <c r="JC20" s="125">
        <f>IF(OR(JC$4="",$B20=""),0,SUMIF('DADOS BRUTOS'!$A$3:$A$500,$B20,'DADOS BRUTOS'!GC$3:GC$500)+IF($C20="",0,SUMIF('DADOS BRUTOS'!$A$3:$A$500,$C20,'DADOS BRUTOS'!GC$3:GC$500)))</f>
        <v/>
      </c>
      <c r="JD20" s="125">
        <f>IF(OR(JD$4="",$B20=""),0,SUMIF('DADOS BRUTOS'!$A$3:$A$500,$B20,'DADOS BRUTOS'!GD$3:GD$500)+IF($C20="",0,SUMIF('DADOS BRUTOS'!$A$3:$A$500,$C20,'DADOS BRUTOS'!GD$3:GD$500)))</f>
        <v/>
      </c>
      <c r="JE20" s="125">
        <f>IF(OR(JE$4="",$B20=""),0,SUMIF('DADOS BRUTOS'!$A$3:$A$500,$B20,'DADOS BRUTOS'!GE$3:GE$500)+IF($C20="",0,SUMIF('DADOS BRUTOS'!$A$3:$A$500,$C20,'DADOS BRUTOS'!GE$3:GE$500)))</f>
        <v/>
      </c>
      <c r="JF20" s="125">
        <f>IF(OR(JF$4="",$B20=""),0,SUMIF('DADOS BRUTOS'!$A$3:$A$500,$B20,'DADOS BRUTOS'!GF$3:GF$500)+IF($C20="",0,SUMIF('DADOS BRUTOS'!$A$3:$A$500,$C20,'DADOS BRUTOS'!GF$3:GF$500)))</f>
        <v/>
      </c>
      <c r="JG20" s="125">
        <f>IF(OR(JG$4="",$B20=""),0,SUMIF('DADOS BRUTOS'!$A$3:$A$500,$B20,'DADOS BRUTOS'!GG$3:GG$500)+IF($C20="",0,SUMIF('DADOS BRUTOS'!$A$3:$A$500,$C20,'DADOS BRUTOS'!GG$3:GG$500)))</f>
        <v/>
      </c>
      <c r="JH20" s="125">
        <f>IF(OR(JH$4="",$B20=""),0,SUMIF('DADOS BRUTOS'!$A$3:$A$500,$B20,'DADOS BRUTOS'!GH$3:GH$500)+IF($C20="",0,SUMIF('DADOS BRUTOS'!$A$3:$A$500,$C20,'DADOS BRUTOS'!GH$3:GH$500)))</f>
        <v/>
      </c>
      <c r="JI20" s="125">
        <f>IF(OR(JI$4="",$B20=""),0,SUMIF('DADOS BRUTOS'!$A$3:$A$500,$B20,'DADOS BRUTOS'!GI$3:GI$500)+IF($C20="",0,SUMIF('DADOS BRUTOS'!$A$3:$A$500,$C20,'DADOS BRUTOS'!GI$3:GI$500)))</f>
        <v/>
      </c>
      <c r="JJ20" s="125">
        <f>IF(OR(JJ$4="",$B20=""),0,SUMIF('DADOS BRUTOS'!$A$3:$A$500,$B20,'DADOS BRUTOS'!GJ$3:GJ$500)+IF($C20="",0,SUMIF('DADOS BRUTOS'!$A$3:$A$500,$C20,'DADOS BRUTOS'!GJ$3:GJ$500)))</f>
        <v/>
      </c>
      <c r="JK20" s="125">
        <f>IF(OR(JK$4="",$B20=""),0,SUMIF('DADOS BRUTOS'!$A$3:$A$500,$B20,'DADOS BRUTOS'!GK$3:GK$500)+IF($C20="",0,SUMIF('DADOS BRUTOS'!$A$3:$A$500,$C20,'DADOS BRUTOS'!GK$3:GK$500)))</f>
        <v/>
      </c>
      <c r="JL20" s="125">
        <f>IF(OR(JL$4="",$B20=""),0,SUMIF('DADOS BRUTOS'!$A$3:$A$500,$B20,'DADOS BRUTOS'!GL$3:GL$500)+IF($C20="",0,SUMIF('DADOS BRUTOS'!$A$3:$A$500,$C20,'DADOS BRUTOS'!GL$3:GL$500)))</f>
        <v/>
      </c>
      <c r="JM20" s="125">
        <f>IF(OR(JM$4="",$B20=""),0,SUMIF('DADOS BRUTOS'!$A$3:$A$500,$B20,'DADOS BRUTOS'!GM$3:GM$500)+IF($C20="",0,SUMIF('DADOS BRUTOS'!$A$3:$A$500,$C20,'DADOS BRUTOS'!GM$3:GM$500)))</f>
        <v/>
      </c>
      <c r="JN20" s="125">
        <f>IF(OR(JN$4="",$B20=""),0,SUMIF('DADOS BRUTOS'!$A$3:$A$500,$B20,'DADOS BRUTOS'!GN$3:GN$500)+IF($C20="",0,SUMIF('DADOS BRUTOS'!$A$3:$A$500,$C20,'DADOS BRUTOS'!GN$3:GN$500)))</f>
        <v/>
      </c>
      <c r="JO20" s="125">
        <f>IF(OR(JO$4="",$B20=""),0,SUMIF('DADOS BRUTOS'!$A$3:$A$500,$B20,'DADOS BRUTOS'!GO$3:GO$500)+IF($C20="",0,SUMIF('DADOS BRUTOS'!$A$3:$A$500,$C20,'DADOS BRUTOS'!GO$3:GO$500)))</f>
        <v/>
      </c>
      <c r="JP20" s="125">
        <f>IF(OR(JP$4="",$B20=""),0,SUMIF('DADOS BRUTOS'!$A$3:$A$500,$B20,'DADOS BRUTOS'!GP$3:GP$500)+IF($C20="",0,SUMIF('DADOS BRUTOS'!$A$3:$A$500,$C20,'DADOS BRUTOS'!GP$3:GP$500)))</f>
        <v/>
      </c>
      <c r="JQ20" s="125">
        <f>IF(OR(JQ$4="",$B20=""),0,SUMIF('DADOS BRUTOS'!$A$3:$A$500,$B20,'DADOS BRUTOS'!GQ$3:GQ$500)+IF($C20="",0,SUMIF('DADOS BRUTOS'!$A$3:$A$500,$C20,'DADOS BRUTOS'!GQ$3:GQ$500)))</f>
        <v/>
      </c>
      <c r="JR20" s="125">
        <f>IF(OR(JR$4="",$B20=""),0,SUMIF('DADOS BRUTOS'!$A$3:$A$500,$B20,'DADOS BRUTOS'!GR$3:GR$500)+IF($C20="",0,SUMIF('DADOS BRUTOS'!$A$3:$A$500,$C20,'DADOS BRUTOS'!GR$3:GR$500)))</f>
        <v/>
      </c>
      <c r="JS20" s="125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25">
        <f>IF(OR(CB$4="",$B21=""),0,SUMIF('DADOS BRUTOS'!$A$3:$A$500,$B21,'DADOS BRUTOS'!B$3:B$500)+IF($C21="",0,SUMIF('DADOS BRUTOS'!$A$3:$A$500,$C21,'DADOS BRUTOS'!B$3:B$500)))</f>
        <v/>
      </c>
      <c r="CC21" s="125">
        <f>IF(OR(CC$4="",$B21=""),0,SUMIF('DADOS BRUTOS'!$A$3:$A$500,$B21,'DADOS BRUTOS'!C$3:C$500)+IF($C21="",0,SUMIF('DADOS BRUTOS'!$A$3:$A$500,$C21,'DADOS BRUTOS'!C$3:C$500)))</f>
        <v/>
      </c>
      <c r="CD21" s="125">
        <f>IF(OR(CD$4="",$B21=""),0,SUMIF('DADOS BRUTOS'!$A$3:$A$500,$B21,'DADOS BRUTOS'!D$3:D$500)+IF($C21="",0,SUMIF('DADOS BRUTOS'!$A$3:$A$500,$C21,'DADOS BRUTOS'!D$3:D$500)))</f>
        <v/>
      </c>
      <c r="CE21" s="125">
        <f>IF(OR(CE$4="",$B21=""),0,SUMIF('DADOS BRUTOS'!$A$3:$A$500,$B21,'DADOS BRUTOS'!E$3:E$500)+IF($C21="",0,SUMIF('DADOS BRUTOS'!$A$3:$A$500,$C21,'DADOS BRUTOS'!E$3:E$500)))</f>
        <v/>
      </c>
      <c r="CF21" s="125">
        <f>IF(OR(CF$4="",$B21=""),0,SUMIF('DADOS BRUTOS'!$A$3:$A$500,$B21,'DADOS BRUTOS'!F$3:F$500)+IF($C21="",0,SUMIF('DADOS BRUTOS'!$A$3:$A$500,$C21,'DADOS BRUTOS'!F$3:F$500)))</f>
        <v/>
      </c>
      <c r="CG21" s="125">
        <f>IF(OR(CG$4="",$B21=""),0,SUMIF('DADOS BRUTOS'!$A$3:$A$500,$B21,'DADOS BRUTOS'!G$3:G$500)+IF($C21="",0,SUMIF('DADOS BRUTOS'!$A$3:$A$500,$C21,'DADOS BRUTOS'!G$3:G$500)))</f>
        <v/>
      </c>
      <c r="CH21" s="125">
        <f>IF(OR(CH$4="",$B21=""),0,SUMIF('DADOS BRUTOS'!$A$3:$A$500,$B21,'DADOS BRUTOS'!H$3:H$500)+IF($C21="",0,SUMIF('DADOS BRUTOS'!$A$3:$A$500,$C21,'DADOS BRUTOS'!H$3:H$500)))</f>
        <v/>
      </c>
      <c r="CI21" s="125">
        <f>IF(OR(CI$4="",$B21=""),0,SUMIF('DADOS BRUTOS'!$A$3:$A$500,$B21,'DADOS BRUTOS'!I$3:I$500)+IF($C21="",0,SUMIF('DADOS BRUTOS'!$A$3:$A$500,$C21,'DADOS BRUTOS'!I$3:I$500)))</f>
        <v/>
      </c>
      <c r="CJ21" s="125">
        <f>IF(OR(CJ$4="",$B21=""),0,SUMIF('DADOS BRUTOS'!$A$3:$A$500,$B21,'DADOS BRUTOS'!J$3:J$500)+IF($C21="",0,SUMIF('DADOS BRUTOS'!$A$3:$A$500,$C21,'DADOS BRUTOS'!J$3:J$500)))</f>
        <v/>
      </c>
      <c r="CK21" s="125">
        <f>IF(OR(CK$4="",$B21=""),0,SUMIF('DADOS BRUTOS'!$A$3:$A$500,$B21,'DADOS BRUTOS'!K$3:K$500)+IF($C21="",0,SUMIF('DADOS BRUTOS'!$A$3:$A$500,$C21,'DADOS BRUTOS'!K$3:K$500)))</f>
        <v/>
      </c>
      <c r="CL21" s="125">
        <f>IF(OR(CL$4="",$B21=""),0,SUMIF('DADOS BRUTOS'!$A$3:$A$500,$B21,'DADOS BRUTOS'!L$3:L$500)+IF($C21="",0,SUMIF('DADOS BRUTOS'!$A$3:$A$500,$C21,'DADOS BRUTOS'!L$3:L$500)))</f>
        <v/>
      </c>
      <c r="CM21" s="125">
        <f>IF(OR(CM$4="",$B21=""),0,SUMIF('DADOS BRUTOS'!$A$3:$A$500,$B21,'DADOS BRUTOS'!M$3:M$500)+IF($C21="",0,SUMIF('DADOS BRUTOS'!$A$3:$A$500,$C21,'DADOS BRUTOS'!M$3:M$500)))</f>
        <v/>
      </c>
      <c r="CN21" s="125">
        <f>IF(OR(CN$4="",$B21=""),0,SUMIF('DADOS BRUTOS'!$A$3:$A$500,$B21,'DADOS BRUTOS'!N$3:N$500)+IF($C21="",0,SUMIF('DADOS BRUTOS'!$A$3:$A$500,$C21,'DADOS BRUTOS'!N$3:N$500)))</f>
        <v/>
      </c>
      <c r="CO21" s="125">
        <f>IF(OR(CO$4="",$B21=""),0,SUMIF('DADOS BRUTOS'!$A$3:$A$500,$B21,'DADOS BRUTOS'!O$3:O$500)+IF($C21="",0,SUMIF('DADOS BRUTOS'!$A$3:$A$500,$C21,'DADOS BRUTOS'!O$3:O$500)))</f>
        <v/>
      </c>
      <c r="CP21" s="125">
        <f>IF(OR(CP$4="",$B21=""),0,SUMIF('DADOS BRUTOS'!$A$3:$A$500,$B21,'DADOS BRUTOS'!P$3:P$500)+IF($C21="",0,SUMIF('DADOS BRUTOS'!$A$3:$A$500,$C21,'DADOS BRUTOS'!P$3:P$500)))</f>
        <v/>
      </c>
      <c r="CQ21" s="125">
        <f>IF(OR(CQ$4="",$B21=""),0,SUMIF('DADOS BRUTOS'!$A$3:$A$500,$B21,'DADOS BRUTOS'!Q$3:Q$500)+IF($C21="",0,SUMIF('DADOS BRUTOS'!$A$3:$A$500,$C21,'DADOS BRUTOS'!Q$3:Q$500)))</f>
        <v/>
      </c>
      <c r="CR21" s="125">
        <f>IF(OR(CR$4="",$B21=""),0,SUMIF('DADOS BRUTOS'!$A$3:$A$500,$B21,'DADOS BRUTOS'!R$3:R$500)+IF($C21="",0,SUMIF('DADOS BRUTOS'!$A$3:$A$500,$C21,'DADOS BRUTOS'!R$3:R$500)))</f>
        <v/>
      </c>
      <c r="CS21" s="125">
        <f>IF(OR(CS$4="",$B21=""),0,SUMIF('DADOS BRUTOS'!$A$3:$A$500,$B21,'DADOS BRUTOS'!S$3:S$500)+IF($C21="",0,SUMIF('DADOS BRUTOS'!$A$3:$A$500,$C21,'DADOS BRUTOS'!S$3:S$500)))</f>
        <v/>
      </c>
      <c r="CT21" s="125">
        <f>IF(OR(CT$4="",$B21=""),0,SUMIF('DADOS BRUTOS'!$A$3:$A$500,$B21,'DADOS BRUTOS'!T$3:T$500)+IF($C21="",0,SUMIF('DADOS BRUTOS'!$A$3:$A$500,$C21,'DADOS BRUTOS'!T$3:T$500)))</f>
        <v/>
      </c>
      <c r="CU21" s="125">
        <f>IF(OR(CU$4="",$B21=""),0,SUMIF('DADOS BRUTOS'!$A$3:$A$500,$B21,'DADOS BRUTOS'!U$3:U$500)+IF($C21="",0,SUMIF('DADOS BRUTOS'!$A$3:$A$500,$C21,'DADOS BRUTOS'!U$3:U$500)))</f>
        <v/>
      </c>
      <c r="CV21" s="125">
        <f>IF(OR(CV$4="",$B21=""),0,SUMIF('DADOS BRUTOS'!$A$3:$A$500,$B21,'DADOS BRUTOS'!V$3:V$500)+IF($C21="",0,SUMIF('DADOS BRUTOS'!$A$3:$A$500,$C21,'DADOS BRUTOS'!V$3:V$500)))</f>
        <v/>
      </c>
      <c r="CW21" s="125">
        <f>IF(OR(CW$4="",$B21=""),0,SUMIF('DADOS BRUTOS'!$A$3:$A$500,$B21,'DADOS BRUTOS'!W$3:W$500)+IF($C21="",0,SUMIF('DADOS BRUTOS'!$A$3:$A$500,$C21,'DADOS BRUTOS'!W$3:W$500)))</f>
        <v/>
      </c>
      <c r="CX21" s="125">
        <f>IF(OR(CX$4="",$B21=""),0,SUMIF('DADOS BRUTOS'!$A$3:$A$500,$B21,'DADOS BRUTOS'!X$3:X$500)+IF($C21="",0,SUMIF('DADOS BRUTOS'!$A$3:$A$500,$C21,'DADOS BRUTOS'!X$3:X$500)))</f>
        <v/>
      </c>
      <c r="CY21" s="125">
        <f>IF(OR(CY$4="",$B21=""),0,SUMIF('DADOS BRUTOS'!$A$3:$A$500,$B21,'DADOS BRUTOS'!Y$3:Y$500)+IF($C21="",0,SUMIF('DADOS BRUTOS'!$A$3:$A$500,$C21,'DADOS BRUTOS'!Y$3:Y$500)))</f>
        <v/>
      </c>
      <c r="CZ21" s="125">
        <f>IF(OR(CZ$4="",$B21=""),0,SUMIF('DADOS BRUTOS'!$A$3:$A$500,$B21,'DADOS BRUTOS'!Z$3:Z$500)+IF($C21="",0,SUMIF('DADOS BRUTOS'!$A$3:$A$500,$C21,'DADOS BRUTOS'!Z$3:Z$500)))</f>
        <v/>
      </c>
      <c r="DA21" s="125">
        <f>IF(OR(DA$4="",$B21=""),0,SUMIF('DADOS BRUTOS'!$A$3:$A$500,$B21,'DADOS BRUTOS'!AA$3:AA$500)+IF($C21="",0,SUMIF('DADOS BRUTOS'!$A$3:$A$500,$C21,'DADOS BRUTOS'!AA$3:AA$500)))</f>
        <v/>
      </c>
      <c r="DB21" s="125">
        <f>IF(OR(DB$4="",$B21=""),0,SUMIF('DADOS BRUTOS'!$A$3:$A$500,$B21,'DADOS BRUTOS'!AB$3:AB$500)+IF($C21="",0,SUMIF('DADOS BRUTOS'!$A$3:$A$500,$C21,'DADOS BRUTOS'!AB$3:AB$500)))</f>
        <v/>
      </c>
      <c r="DC21" s="125">
        <f>IF(OR(DC$4="",$B21=""),0,SUMIF('DADOS BRUTOS'!$A$3:$A$500,$B21,'DADOS BRUTOS'!AC$3:AC$500)+IF($C21="",0,SUMIF('DADOS BRUTOS'!$A$3:$A$500,$C21,'DADOS BRUTOS'!AC$3:AC$500)))</f>
        <v/>
      </c>
      <c r="DD21" s="125">
        <f>IF(OR(DD$4="",$B21=""),0,SUMIF('DADOS BRUTOS'!$A$3:$A$500,$B21,'DADOS BRUTOS'!AD$3:AD$500)+IF($C21="",0,SUMIF('DADOS BRUTOS'!$A$3:$A$500,$C21,'DADOS BRUTOS'!AD$3:AD$500)))</f>
        <v/>
      </c>
      <c r="DE21" s="125">
        <f>IF(OR(DE$4="",$B21=""),0,SUMIF('DADOS BRUTOS'!$A$3:$A$500,$B21,'DADOS BRUTOS'!AE$3:AE$500)+IF($C21="",0,SUMIF('DADOS BRUTOS'!$A$3:$A$500,$C21,'DADOS BRUTOS'!AE$3:AE$500)))</f>
        <v/>
      </c>
      <c r="DF21" s="125">
        <f>IF(OR(DF$4="",$B21=""),0,SUMIF('DADOS BRUTOS'!$A$3:$A$500,$B21,'DADOS BRUTOS'!AF$3:AF$500)+IF($C21="",0,SUMIF('DADOS BRUTOS'!$A$3:$A$500,$C21,'DADOS BRUTOS'!AF$3:AF$500)))</f>
        <v/>
      </c>
      <c r="DG21" s="125">
        <f>IF(OR(DG$4="",$B21=""),0,SUMIF('DADOS BRUTOS'!$A$3:$A$500,$B21,'DADOS BRUTOS'!AG$3:AG$500)+IF($C21="",0,SUMIF('DADOS BRUTOS'!$A$3:$A$500,$C21,'DADOS BRUTOS'!AG$3:AG$500)))</f>
        <v/>
      </c>
      <c r="DH21" s="125">
        <f>IF(OR(DH$4="",$B21=""),0,SUMIF('DADOS BRUTOS'!$A$3:$A$500,$B21,'DADOS BRUTOS'!AH$3:AH$500)+IF($C21="",0,SUMIF('DADOS BRUTOS'!$A$3:$A$500,$C21,'DADOS BRUTOS'!AH$3:AH$500)))</f>
        <v/>
      </c>
      <c r="DI21" s="125">
        <f>IF(OR(DI$4="",$B21=""),0,SUMIF('DADOS BRUTOS'!$A$3:$A$500,$B21,'DADOS BRUTOS'!AI$3:AI$500)+IF($C21="",0,SUMIF('DADOS BRUTOS'!$A$3:$A$500,$C21,'DADOS BRUTOS'!AI$3:AI$500)))</f>
        <v/>
      </c>
      <c r="DJ21" s="125">
        <f>IF(OR(DJ$4="",$B21=""),0,SUMIF('DADOS BRUTOS'!$A$3:$A$500,$B21,'DADOS BRUTOS'!AJ$3:AJ$500)+IF($C21="",0,SUMIF('DADOS BRUTOS'!$A$3:$A$500,$C21,'DADOS BRUTOS'!AJ$3:AJ$500)))</f>
        <v/>
      </c>
      <c r="DK21" s="125">
        <f>IF(OR(DK$4="",$B21=""),0,SUMIF('DADOS BRUTOS'!$A$3:$A$500,$B21,'DADOS BRUTOS'!AK$3:AK$500)+IF($C21="",0,SUMIF('DADOS BRUTOS'!$A$3:$A$500,$C21,'DADOS BRUTOS'!AK$3:AK$500)))</f>
        <v/>
      </c>
      <c r="DL21" s="125">
        <f>IF(OR(DL$4="",$B21=""),0,SUMIF('DADOS BRUTOS'!$A$3:$A$500,$B21,'DADOS BRUTOS'!AL$3:AL$500)+IF($C21="",0,SUMIF('DADOS BRUTOS'!$A$3:$A$500,$C21,'DADOS BRUTOS'!AL$3:AL$500)))</f>
        <v/>
      </c>
      <c r="DM21" s="125">
        <f>IF(OR(DM$4="",$B21=""),0,SUMIF('DADOS BRUTOS'!$A$3:$A$500,$B21,'DADOS BRUTOS'!AM$3:AM$500)+IF($C21="",0,SUMIF('DADOS BRUTOS'!$A$3:$A$500,$C21,'DADOS BRUTOS'!AM$3:AM$500)))</f>
        <v/>
      </c>
      <c r="DN21" s="125">
        <f>IF(OR(DN$4="",$B21=""),0,SUMIF('DADOS BRUTOS'!$A$3:$A$500,$B21,'DADOS BRUTOS'!AN$3:AN$500)+IF($C21="",0,SUMIF('DADOS BRUTOS'!$A$3:$A$500,$C21,'DADOS BRUTOS'!AN$3:AN$500)))</f>
        <v/>
      </c>
      <c r="DO21" s="125">
        <f>IF(OR(DO$4="",$B21=""),0,SUMIF('DADOS BRUTOS'!$A$3:$A$500,$B21,'DADOS BRUTOS'!AO$3:AO$500)+IF($C21="",0,SUMIF('DADOS BRUTOS'!$A$3:$A$500,$C21,'DADOS BRUTOS'!AO$3:AO$500)))</f>
        <v/>
      </c>
      <c r="DP21" s="125">
        <f>IF(OR(DP$4="",$B21=""),0,SUMIF('DADOS BRUTOS'!$A$3:$A$500,$B21,'DADOS BRUTOS'!AP$3:AP$500)+IF($C21="",0,SUMIF('DADOS BRUTOS'!$A$3:$A$500,$C21,'DADOS BRUTOS'!AP$3:AP$500)))</f>
        <v/>
      </c>
      <c r="DQ21" s="125">
        <f>IF(OR(DQ$4="",$B21=""),0,SUMIF('DADOS BRUTOS'!$A$3:$A$500,$B21,'DADOS BRUTOS'!AQ$3:AQ$500)+IF($C21="",0,SUMIF('DADOS BRUTOS'!$A$3:$A$500,$C21,'DADOS BRUTOS'!AQ$3:AQ$500)))</f>
        <v/>
      </c>
      <c r="DR21" s="125">
        <f>IF(OR(DR$4="",$B21=""),0,SUMIF('DADOS BRUTOS'!$A$3:$A$500,$B21,'DADOS BRUTOS'!AR$3:AR$500)+IF($C21="",0,SUMIF('DADOS BRUTOS'!$A$3:$A$500,$C21,'DADOS BRUTOS'!AR$3:AR$500)))</f>
        <v/>
      </c>
      <c r="DS21" s="125">
        <f>IF(OR(DS$4="",$B21=""),0,SUMIF('DADOS BRUTOS'!$A$3:$A$500,$B21,'DADOS BRUTOS'!AS$3:AS$500)+IF($C21="",0,SUMIF('DADOS BRUTOS'!$A$3:$A$500,$C21,'DADOS BRUTOS'!AS$3:AS$500)))</f>
        <v/>
      </c>
      <c r="DT21" s="125">
        <f>IF(OR(DT$4="",$B21=""),0,SUMIF('DADOS BRUTOS'!$A$3:$A$500,$B21,'DADOS BRUTOS'!AT$3:AT$500)+IF($C21="",0,SUMIF('DADOS BRUTOS'!$A$3:$A$500,$C21,'DADOS BRUTOS'!AT$3:AT$500)))</f>
        <v/>
      </c>
      <c r="DU21" s="125">
        <f>IF(OR(DU$4="",$B21=""),0,SUMIF('DADOS BRUTOS'!$A$3:$A$500,$B21,'DADOS BRUTOS'!AU$3:AU$500)+IF($C21="",0,SUMIF('DADOS BRUTOS'!$A$3:$A$500,$C21,'DADOS BRUTOS'!AU$3:AU$500)))</f>
        <v/>
      </c>
      <c r="DV21" s="125">
        <f>IF(OR(DV$4="",$B21=""),0,SUMIF('DADOS BRUTOS'!$A$3:$A$500,$B21,'DADOS BRUTOS'!AV$3:AV$500)+IF($C21="",0,SUMIF('DADOS BRUTOS'!$A$3:$A$500,$C21,'DADOS BRUTOS'!AV$3:AV$500)))</f>
        <v/>
      </c>
      <c r="DW21" s="125">
        <f>IF(OR(DW$4="",$B21=""),0,SUMIF('DADOS BRUTOS'!$A$3:$A$500,$B21,'DADOS BRUTOS'!AW$3:AW$500)+IF($C21="",0,SUMIF('DADOS BRUTOS'!$A$3:$A$500,$C21,'DADOS BRUTOS'!AW$3:AW$500)))</f>
        <v/>
      </c>
      <c r="DX21" s="125">
        <f>IF(OR(DX$4="",$B21=""),0,SUMIF('DADOS BRUTOS'!$A$3:$A$500,$B21,'DADOS BRUTOS'!AX$3:AX$500)+IF($C21="",0,SUMIF('DADOS BRUTOS'!$A$3:$A$500,$C21,'DADOS BRUTOS'!AX$3:AX$500)))</f>
        <v/>
      </c>
      <c r="DY21" s="125">
        <f>IF(OR(DY$4="",$B21=""),0,SUMIF('DADOS BRUTOS'!$A$3:$A$500,$B21,'DADOS BRUTOS'!AY$3:AY$500)+IF($C21="",0,SUMIF('DADOS BRUTOS'!$A$3:$A$500,$C21,'DADOS BRUTOS'!AY$3:AY$500)))</f>
        <v/>
      </c>
      <c r="DZ21" s="125">
        <f>IF(OR(DZ$4="",$B21=""),0,SUMIF('DADOS BRUTOS'!$A$3:$A$500,$B21,'DADOS BRUTOS'!AZ$3:AZ$500)+IF($C21="",0,SUMIF('DADOS BRUTOS'!$A$3:$A$500,$C21,'DADOS BRUTOS'!AZ$3:AZ$500)))</f>
        <v/>
      </c>
      <c r="EA21" s="125">
        <f>IF(OR(EA$4="",$B21=""),0,SUMIF('DADOS BRUTOS'!$A$3:$A$500,$B21,'DADOS BRUTOS'!BA$3:BA$500)+IF($C21="",0,SUMIF('DADOS BRUTOS'!$A$3:$A$500,$C21,'DADOS BRUTOS'!BA$3:BA$500)))</f>
        <v/>
      </c>
      <c r="EB21" s="125">
        <f>IF(OR(EB$4="",$B21=""),0,SUMIF('DADOS BRUTOS'!$A$3:$A$500,$B21,'DADOS BRUTOS'!BB$3:BB$500)+IF($C21="",0,SUMIF('DADOS BRUTOS'!$A$3:$A$500,$C21,'DADOS BRUTOS'!BB$3:BB$500)))</f>
        <v/>
      </c>
      <c r="EC21" s="125">
        <f>IF(OR(EC$4="",$B21=""),0,SUMIF('DADOS BRUTOS'!$A$3:$A$500,$B21,'DADOS BRUTOS'!BC$3:BC$500)+IF($C21="",0,SUMIF('DADOS BRUTOS'!$A$3:$A$500,$C21,'DADOS BRUTOS'!BC$3:BC$500)))</f>
        <v/>
      </c>
      <c r="ED21" s="125">
        <f>IF(OR(ED$4="",$B21=""),0,SUMIF('DADOS BRUTOS'!$A$3:$A$500,$B21,'DADOS BRUTOS'!BD$3:BD$500)+IF($C21="",0,SUMIF('DADOS BRUTOS'!$A$3:$A$500,$C21,'DADOS BRUTOS'!BD$3:BD$500)))</f>
        <v/>
      </c>
      <c r="EE21" s="125">
        <f>IF(OR(EE$4="",$B21=""),0,SUMIF('DADOS BRUTOS'!$A$3:$A$500,$B21,'DADOS BRUTOS'!BE$3:BE$500)+IF($C21="",0,SUMIF('DADOS BRUTOS'!$A$3:$A$500,$C21,'DADOS BRUTOS'!BE$3:BE$500)))</f>
        <v/>
      </c>
      <c r="EF21" s="125">
        <f>IF(OR(EF$4="",$B21=""),0,SUMIF('DADOS BRUTOS'!$A$3:$A$500,$B21,'DADOS BRUTOS'!BF$3:BF$500)+IF($C21="",0,SUMIF('DADOS BRUTOS'!$A$3:$A$500,$C21,'DADOS BRUTOS'!BF$3:BF$500)))</f>
        <v/>
      </c>
      <c r="EG21" s="125">
        <f>IF(OR(EG$4="",$B21=""),0,SUMIF('DADOS BRUTOS'!$A$3:$A$500,$B21,'DADOS BRUTOS'!BG$3:BG$500)+IF($C21="",0,SUMIF('DADOS BRUTOS'!$A$3:$A$500,$C21,'DADOS BRUTOS'!BG$3:BG$500)))</f>
        <v/>
      </c>
      <c r="EH21" s="125">
        <f>IF(OR(EH$4="",$B21=""),0,SUMIF('DADOS BRUTOS'!$A$3:$A$500,$B21,'DADOS BRUTOS'!BH$3:BH$500)+IF($C21="",0,SUMIF('DADOS BRUTOS'!$A$3:$A$500,$C21,'DADOS BRUTOS'!BH$3:BH$500)))</f>
        <v/>
      </c>
      <c r="EI21" s="125">
        <f>IF(OR(EI$4="",$B21=""),0,SUMIF('DADOS BRUTOS'!$A$3:$A$500,$B21,'DADOS BRUTOS'!BI$3:BI$500)+IF($C21="",0,SUMIF('DADOS BRUTOS'!$A$3:$A$500,$C21,'DADOS BRUTOS'!BI$3:BI$500)))</f>
        <v/>
      </c>
      <c r="EJ21" s="125">
        <f>IF(OR(EJ$4="",$B21=""),0,SUMIF('DADOS BRUTOS'!$A$3:$A$500,$B21,'DADOS BRUTOS'!BJ$3:BJ$500)+IF($C21="",0,SUMIF('DADOS BRUTOS'!$A$3:$A$500,$C21,'DADOS BRUTOS'!BJ$3:BJ$500)))</f>
        <v/>
      </c>
      <c r="EK21" s="125">
        <f>IF(OR(EK$4="",$B21=""),0,SUMIF('DADOS BRUTOS'!$A$3:$A$500,$B21,'DADOS BRUTOS'!BK$3:BK$500)+IF($C21="",0,SUMIF('DADOS BRUTOS'!$A$3:$A$500,$C21,'DADOS BRUTOS'!BK$3:BK$500)))</f>
        <v/>
      </c>
      <c r="EL21" s="125">
        <f>IF(OR(EL$4="",$B21=""),0,SUMIF('DADOS BRUTOS'!$A$3:$A$500,$B21,'DADOS BRUTOS'!BL$3:BL$500)+IF($C21="",0,SUMIF('DADOS BRUTOS'!$A$3:$A$500,$C21,'DADOS BRUTOS'!BL$3:BL$500)))</f>
        <v/>
      </c>
      <c r="EM21" s="125">
        <f>IF(OR(EM$4="",$B21=""),0,SUMIF('DADOS BRUTOS'!$A$3:$A$500,$B21,'DADOS BRUTOS'!BM$3:BM$500)+IF($C21="",0,SUMIF('DADOS BRUTOS'!$A$3:$A$500,$C21,'DADOS BRUTOS'!BM$3:BM$500)))</f>
        <v/>
      </c>
      <c r="EN21" s="125">
        <f>IF(OR(EN$4="",$B21=""),0,SUMIF('DADOS BRUTOS'!$A$3:$A$500,$B21,'DADOS BRUTOS'!BN$3:BN$500)+IF($C21="",0,SUMIF('DADOS BRUTOS'!$A$3:$A$500,$C21,'DADOS BRUTOS'!BN$3:BN$500)))</f>
        <v/>
      </c>
      <c r="EO21" s="125">
        <f>IF(OR(EO$4="",$B21=""),0,SUMIF('DADOS BRUTOS'!$A$3:$A$500,$B21,'DADOS BRUTOS'!BO$3:BO$500)+IF($C21="",0,SUMIF('DADOS BRUTOS'!$A$3:$A$500,$C21,'DADOS BRUTOS'!BO$3:BO$500)))</f>
        <v/>
      </c>
      <c r="EP21" s="125">
        <f>IF(OR(EP$4="",$B21=""),0,SUMIF('DADOS BRUTOS'!$A$3:$A$500,$B21,'DADOS BRUTOS'!BP$3:BP$500)+IF($C21="",0,SUMIF('DADOS BRUTOS'!$A$3:$A$500,$C21,'DADOS BRUTOS'!BP$3:BP$500)))</f>
        <v/>
      </c>
      <c r="EQ21" s="125">
        <f>IF(OR(EQ$4="",$B21=""),0,SUMIF('DADOS BRUTOS'!$A$3:$A$500,$B21,'DADOS BRUTOS'!BQ$3:BQ$500)+IF($C21="",0,SUMIF('DADOS BRUTOS'!$A$3:$A$500,$C21,'DADOS BRUTOS'!BQ$3:BQ$500)))</f>
        <v/>
      </c>
      <c r="ER21" s="125">
        <f>IF(OR(ER$4="",$B21=""),0,SUMIF('DADOS BRUTOS'!$A$3:$A$500,$B21,'DADOS BRUTOS'!BR$3:BR$500)+IF($C21="",0,SUMIF('DADOS BRUTOS'!$A$3:$A$500,$C21,'DADOS BRUTOS'!BR$3:BR$500)))</f>
        <v/>
      </c>
      <c r="ES21" s="125">
        <f>IF(OR(ES$4="",$B21=""),0,SUMIF('DADOS BRUTOS'!$A$3:$A$500,$B21,'DADOS BRUTOS'!BS$3:BS$500)+IF($C21="",0,SUMIF('DADOS BRUTOS'!$A$3:$A$500,$C21,'DADOS BRUTOS'!BS$3:BS$500)))</f>
        <v/>
      </c>
      <c r="ET21" s="125">
        <f>IF(OR(ET$4="",$B21=""),0,SUMIF('DADOS BRUTOS'!$A$3:$A$500,$B21,'DADOS BRUTOS'!BT$3:BT$500)+IF($C21="",0,SUMIF('DADOS BRUTOS'!$A$3:$A$500,$C21,'DADOS BRUTOS'!BT$3:BT$500)))</f>
        <v/>
      </c>
      <c r="EU21" s="125">
        <f>IF(OR(EU$4="",$B21=""),0,SUMIF('DADOS BRUTOS'!$A$3:$A$500,$B21,'DADOS BRUTOS'!BU$3:BU$500)+IF($C21="",0,SUMIF('DADOS BRUTOS'!$A$3:$A$500,$C21,'DADOS BRUTOS'!BU$3:BU$500)))</f>
        <v/>
      </c>
      <c r="EV21" s="125">
        <f>IF(OR(EV$4="",$B21=""),0,SUMIF('DADOS BRUTOS'!$A$3:$A$500,$B21,'DADOS BRUTOS'!BV$3:BV$500)+IF($C21="",0,SUMIF('DADOS BRUTOS'!$A$3:$A$500,$C21,'DADOS BRUTOS'!BV$3:BV$500)))</f>
        <v/>
      </c>
      <c r="EW21" s="125">
        <f>IF(OR(EW$4="",$B21=""),0,SUMIF('DADOS BRUTOS'!$A$3:$A$500,$B21,'DADOS BRUTOS'!BW$3:BW$500)+IF($C21="",0,SUMIF('DADOS BRUTOS'!$A$3:$A$500,$C21,'DADOS BRUTOS'!BW$3:BW$500)))</f>
        <v/>
      </c>
      <c r="EX21" s="125">
        <f>IF(OR(EX$4="",$B21=""),0,SUMIF('DADOS BRUTOS'!$A$3:$A$500,$B21,'DADOS BRUTOS'!BX$3:BX$500)+IF($C21="",0,SUMIF('DADOS BRUTOS'!$A$3:$A$500,$C21,'DADOS BRUTOS'!BX$3:BX$500)))</f>
        <v/>
      </c>
      <c r="EY21" s="125">
        <f>IF(OR(EY$4="",$B21=""),0,SUMIF('DADOS BRUTOS'!$A$3:$A$500,$B21,'DADOS BRUTOS'!BY$3:BY$500)+IF($C21="",0,SUMIF('DADOS BRUTOS'!$A$3:$A$500,$C21,'DADOS BRUTOS'!BY$3:BY$500)))</f>
        <v/>
      </c>
      <c r="EZ21" s="125">
        <f>IF(OR(EZ$4="",$B21=""),0,SUMIF('DADOS BRUTOS'!$A$3:$A$500,$B21,'DADOS BRUTOS'!BZ$3:BZ$500)+IF($C21="",0,SUMIF('DADOS BRUTOS'!$A$3:$A$500,$C21,'DADOS BRUTOS'!BZ$3:BZ$500)))</f>
        <v/>
      </c>
      <c r="FA21" s="125">
        <f>IF(OR(FA$4="",$B21=""),0,SUMIF('DADOS BRUTOS'!$A$3:$A$500,$B21,'DADOS BRUTOS'!CA$3:CA$500)+IF($C21="",0,SUMIF('DADOS BRUTOS'!$A$3:$A$500,$C21,'DADOS BRUTOS'!CA$3:CA$500)))</f>
        <v/>
      </c>
      <c r="FB21" s="125">
        <f>IF(OR(FB$4="",$B21=""),0,SUMIF('DADOS BRUTOS'!$A$3:$A$500,$B21,'DADOS BRUTOS'!CB$3:CB$500)+IF($C21="",0,SUMIF('DADOS BRUTOS'!$A$3:$A$500,$C21,'DADOS BRUTOS'!CB$3:CB$500)))</f>
        <v/>
      </c>
      <c r="FC21" s="125">
        <f>IF(OR(FC$4="",$B21=""),0,SUMIF('DADOS BRUTOS'!$A$3:$A$500,$B21,'DADOS BRUTOS'!CC$3:CC$500)+IF($C21="",0,SUMIF('DADOS BRUTOS'!$A$3:$A$500,$C21,'DADOS BRUTOS'!CC$3:CC$500)))</f>
        <v/>
      </c>
      <c r="FD21" s="125">
        <f>IF(OR(FD$4="",$B21=""),0,SUMIF('DADOS BRUTOS'!$A$3:$A$500,$B21,'DADOS BRUTOS'!CD$3:CD$500)+IF($C21="",0,SUMIF('DADOS BRUTOS'!$A$3:$A$500,$C21,'DADOS BRUTOS'!CD$3:CD$500)))</f>
        <v/>
      </c>
      <c r="FE21" s="125">
        <f>IF(OR(FE$4="",$B21=""),0,SUMIF('DADOS BRUTOS'!$A$3:$A$500,$B21,'DADOS BRUTOS'!CE$3:CE$500)+IF($C21="",0,SUMIF('DADOS BRUTOS'!$A$3:$A$500,$C21,'DADOS BRUTOS'!CE$3:CE$500)))</f>
        <v/>
      </c>
      <c r="FF21" s="125">
        <f>IF(OR(FF$4="",$B21=""),0,SUMIF('DADOS BRUTOS'!$A$3:$A$500,$B21,'DADOS BRUTOS'!CF$3:CF$500)+IF($C21="",0,SUMIF('DADOS BRUTOS'!$A$3:$A$500,$C21,'DADOS BRUTOS'!CF$3:CF$500)))</f>
        <v/>
      </c>
      <c r="FG21" s="125">
        <f>IF(OR(FG$4="",$B21=""),0,SUMIF('DADOS BRUTOS'!$A$3:$A$500,$B21,'DADOS BRUTOS'!CG$3:CG$500)+IF($C21="",0,SUMIF('DADOS BRUTOS'!$A$3:$A$500,$C21,'DADOS BRUTOS'!CG$3:CG$500)))</f>
        <v/>
      </c>
      <c r="FH21" s="125">
        <f>IF(OR(FH$4="",$B21=""),0,SUMIF('DADOS BRUTOS'!$A$3:$A$500,$B21,'DADOS BRUTOS'!CH$3:CH$500)+IF($C21="",0,SUMIF('DADOS BRUTOS'!$A$3:$A$500,$C21,'DADOS BRUTOS'!CH$3:CH$500)))</f>
        <v/>
      </c>
      <c r="FI21" s="125">
        <f>IF(OR(FI$4="",$B21=""),0,SUMIF('DADOS BRUTOS'!$A$3:$A$500,$B21,'DADOS BRUTOS'!CI$3:CI$500)+IF($C21="",0,SUMIF('DADOS BRUTOS'!$A$3:$A$500,$C21,'DADOS BRUTOS'!CI$3:CI$500)))</f>
        <v/>
      </c>
      <c r="FJ21" s="125">
        <f>IF(OR(FJ$4="",$B21=""),0,SUMIF('DADOS BRUTOS'!$A$3:$A$500,$B21,'DADOS BRUTOS'!CJ$3:CJ$500)+IF($C21="",0,SUMIF('DADOS BRUTOS'!$A$3:$A$500,$C21,'DADOS BRUTOS'!CJ$3:CJ$500)))</f>
        <v/>
      </c>
      <c r="FK21" s="125">
        <f>IF(OR(FK$4="",$B21=""),0,SUMIF('DADOS BRUTOS'!$A$3:$A$500,$B21,'DADOS BRUTOS'!CK$3:CK$500)+IF($C21="",0,SUMIF('DADOS BRUTOS'!$A$3:$A$500,$C21,'DADOS BRUTOS'!CK$3:CK$500)))</f>
        <v/>
      </c>
      <c r="FL21" s="125">
        <f>IF(OR(FL$4="",$B21=""),0,SUMIF('DADOS BRUTOS'!$A$3:$A$500,$B21,'DADOS BRUTOS'!CL$3:CL$500)+IF($C21="",0,SUMIF('DADOS BRUTOS'!$A$3:$A$500,$C21,'DADOS BRUTOS'!CL$3:CL$500)))</f>
        <v/>
      </c>
      <c r="FM21" s="125">
        <f>IF(OR(FM$4="",$B21=""),0,SUMIF('DADOS BRUTOS'!$A$3:$A$500,$B21,'DADOS BRUTOS'!CM$3:CM$500)+IF($C21="",0,SUMIF('DADOS BRUTOS'!$A$3:$A$500,$C21,'DADOS BRUTOS'!CM$3:CM$500)))</f>
        <v/>
      </c>
      <c r="FN21" s="125">
        <f>IF(OR(FN$4="",$B21=""),0,SUMIF('DADOS BRUTOS'!$A$3:$A$500,$B21,'DADOS BRUTOS'!CN$3:CN$500)+IF($C21="",0,SUMIF('DADOS BRUTOS'!$A$3:$A$500,$C21,'DADOS BRUTOS'!CN$3:CN$500)))</f>
        <v/>
      </c>
      <c r="FO21" s="125">
        <f>IF(OR(FO$4="",$B21=""),0,SUMIF('DADOS BRUTOS'!$A$3:$A$500,$B21,'DADOS BRUTOS'!CO$3:CO$500)+IF($C21="",0,SUMIF('DADOS BRUTOS'!$A$3:$A$500,$C21,'DADOS BRUTOS'!CO$3:CO$500)))</f>
        <v/>
      </c>
      <c r="FP21" s="125">
        <f>IF(OR(FP$4="",$B21=""),0,SUMIF('DADOS BRUTOS'!$A$3:$A$500,$B21,'DADOS BRUTOS'!CP$3:CP$500)+IF($C21="",0,SUMIF('DADOS BRUTOS'!$A$3:$A$500,$C21,'DADOS BRUTOS'!CP$3:CP$500)))</f>
        <v/>
      </c>
      <c r="FQ21" s="125">
        <f>IF(OR(FQ$4="",$B21=""),0,SUMIF('DADOS BRUTOS'!$A$3:$A$500,$B21,'DADOS BRUTOS'!CQ$3:CQ$500)+IF($C21="",0,SUMIF('DADOS BRUTOS'!$A$3:$A$500,$C21,'DADOS BRUTOS'!CQ$3:CQ$500)))</f>
        <v/>
      </c>
      <c r="FR21" s="125">
        <f>IF(OR(FR$4="",$B21=""),0,SUMIF('DADOS BRUTOS'!$A$3:$A$500,$B21,'DADOS BRUTOS'!CR$3:CR$500)+IF($C21="",0,SUMIF('DADOS BRUTOS'!$A$3:$A$500,$C21,'DADOS BRUTOS'!CR$3:CR$500)))</f>
        <v/>
      </c>
      <c r="FS21" s="125">
        <f>IF(OR(FS$4="",$B21=""),0,SUMIF('DADOS BRUTOS'!$A$3:$A$500,$B21,'DADOS BRUTOS'!CS$3:CS$500)+IF($C21="",0,SUMIF('DADOS BRUTOS'!$A$3:$A$500,$C21,'DADOS BRUTOS'!CS$3:CS$500)))</f>
        <v/>
      </c>
      <c r="FT21" s="125">
        <f>IF(OR(FT$4="",$B21=""),0,SUMIF('DADOS BRUTOS'!$A$3:$A$500,$B21,'DADOS BRUTOS'!CT$3:CT$500)+IF($C21="",0,SUMIF('DADOS BRUTOS'!$A$3:$A$500,$C21,'DADOS BRUTOS'!CT$3:CT$500)))</f>
        <v/>
      </c>
      <c r="FU21" s="125">
        <f>IF(OR(FU$4="",$B21=""),0,SUMIF('DADOS BRUTOS'!$A$3:$A$500,$B21,'DADOS BRUTOS'!CU$3:CU$500)+IF($C21="",0,SUMIF('DADOS BRUTOS'!$A$3:$A$500,$C21,'DADOS BRUTOS'!CU$3:CU$500)))</f>
        <v/>
      </c>
      <c r="FV21" s="125">
        <f>IF(OR(FV$4="",$B21=""),0,SUMIF('DADOS BRUTOS'!$A$3:$A$500,$B21,'DADOS BRUTOS'!CV$3:CV$500)+IF($C21="",0,SUMIF('DADOS BRUTOS'!$A$3:$A$500,$C21,'DADOS BRUTOS'!CV$3:CV$500)))</f>
        <v/>
      </c>
      <c r="FW21" s="125">
        <f>IF(OR(FW$4="",$B21=""),0,SUMIF('DADOS BRUTOS'!$A$3:$A$500,$B21,'DADOS BRUTOS'!CW$3:CW$500)+IF($C21="",0,SUMIF('DADOS BRUTOS'!$A$3:$A$500,$C21,'DADOS BRUTOS'!CW$3:CW$500)))</f>
        <v/>
      </c>
      <c r="FX21" s="125">
        <f>IF(OR(FX$4="",$B21=""),0,SUMIF('DADOS BRUTOS'!$A$3:$A$500,$B21,'DADOS BRUTOS'!CX$3:CX$500)+IF($C21="",0,SUMIF('DADOS BRUTOS'!$A$3:$A$500,$C21,'DADOS BRUTOS'!CX$3:CX$500)))</f>
        <v/>
      </c>
      <c r="FY21" s="125">
        <f>IF(OR(FY$4="",$B21=""),0,SUMIF('DADOS BRUTOS'!$A$3:$A$500,$B21,'DADOS BRUTOS'!CY$3:CY$500)+IF($C21="",0,SUMIF('DADOS BRUTOS'!$A$3:$A$500,$C21,'DADOS BRUTOS'!CY$3:CY$500)))</f>
        <v/>
      </c>
      <c r="FZ21" s="125">
        <f>IF(OR(FZ$4="",$B21=""),0,SUMIF('DADOS BRUTOS'!$A$3:$A$500,$B21,'DADOS BRUTOS'!CZ$3:CZ$500)+IF($C21="",0,SUMIF('DADOS BRUTOS'!$A$3:$A$500,$C21,'DADOS BRUTOS'!CZ$3:CZ$500)))</f>
        <v/>
      </c>
      <c r="GA21" s="125">
        <f>IF(OR(GA$4="",$B21=""),0,SUMIF('DADOS BRUTOS'!$A$3:$A$500,$B21,'DADOS BRUTOS'!DA$3:DA$500)+IF($C21="",0,SUMIF('DADOS BRUTOS'!$A$3:$A$500,$C21,'DADOS BRUTOS'!DA$3:DA$500)))</f>
        <v/>
      </c>
      <c r="GB21" s="125">
        <f>IF(OR(GB$4="",$B21=""),0,SUMIF('DADOS BRUTOS'!$A$3:$A$500,$B21,'DADOS BRUTOS'!DB$3:DB$500)+IF($C21="",0,SUMIF('DADOS BRUTOS'!$A$3:$A$500,$C21,'DADOS BRUTOS'!DB$3:DB$500)))</f>
        <v/>
      </c>
      <c r="GC21" s="125">
        <f>IF(OR(GC$4="",$B21=""),0,SUMIF('DADOS BRUTOS'!$A$3:$A$500,$B21,'DADOS BRUTOS'!DC$3:DC$500)+IF($C21="",0,SUMIF('DADOS BRUTOS'!$A$3:$A$500,$C21,'DADOS BRUTOS'!DC$3:DC$500)))</f>
        <v/>
      </c>
      <c r="GD21" s="125">
        <f>IF(OR(GD$4="",$B21=""),0,SUMIF('DADOS BRUTOS'!$A$3:$A$500,$B21,'DADOS BRUTOS'!DD$3:DD$500)+IF($C21="",0,SUMIF('DADOS BRUTOS'!$A$3:$A$500,$C21,'DADOS BRUTOS'!DD$3:DD$500)))</f>
        <v/>
      </c>
      <c r="GE21" s="125">
        <f>IF(OR(GE$4="",$B21=""),0,SUMIF('DADOS BRUTOS'!$A$3:$A$500,$B21,'DADOS BRUTOS'!DE$3:DE$500)+IF($C21="",0,SUMIF('DADOS BRUTOS'!$A$3:$A$500,$C21,'DADOS BRUTOS'!DE$3:DE$500)))</f>
        <v/>
      </c>
      <c r="GF21" s="125">
        <f>IF(OR(GF$4="",$B21=""),0,SUMIF('DADOS BRUTOS'!$A$3:$A$500,$B21,'DADOS BRUTOS'!DF$3:DF$500)+IF($C21="",0,SUMIF('DADOS BRUTOS'!$A$3:$A$500,$C21,'DADOS BRUTOS'!DF$3:DF$500)))</f>
        <v/>
      </c>
      <c r="GG21" s="125">
        <f>IF(OR(GG$4="",$B21=""),0,SUMIF('DADOS BRUTOS'!$A$3:$A$500,$B21,'DADOS BRUTOS'!DG$3:DG$500)+IF($C21="",0,SUMIF('DADOS BRUTOS'!$A$3:$A$500,$C21,'DADOS BRUTOS'!DG$3:DG$500)))</f>
        <v/>
      </c>
      <c r="GH21" s="125">
        <f>IF(OR(GH$4="",$B21=""),0,SUMIF('DADOS BRUTOS'!$A$3:$A$500,$B21,'DADOS BRUTOS'!DH$3:DH$500)+IF($C21="",0,SUMIF('DADOS BRUTOS'!$A$3:$A$500,$C21,'DADOS BRUTOS'!DH$3:DH$500)))</f>
        <v/>
      </c>
      <c r="GI21" s="125">
        <f>IF(OR(GI$4="",$B21=""),0,SUMIF('DADOS BRUTOS'!$A$3:$A$500,$B21,'DADOS BRUTOS'!DI$3:DI$500)+IF($C21="",0,SUMIF('DADOS BRUTOS'!$A$3:$A$500,$C21,'DADOS BRUTOS'!DI$3:DI$500)))</f>
        <v/>
      </c>
      <c r="GJ21" s="125">
        <f>IF(OR(GJ$4="",$B21=""),0,SUMIF('DADOS BRUTOS'!$A$3:$A$500,$B21,'DADOS BRUTOS'!DJ$3:DJ$500)+IF($C21="",0,SUMIF('DADOS BRUTOS'!$A$3:$A$500,$C21,'DADOS BRUTOS'!DJ$3:DJ$500)))</f>
        <v/>
      </c>
      <c r="GK21" s="125">
        <f>IF(OR(GK$4="",$B21=""),0,SUMIF('DADOS BRUTOS'!$A$3:$A$500,$B21,'DADOS BRUTOS'!DK$3:DK$500)+IF($C21="",0,SUMIF('DADOS BRUTOS'!$A$3:$A$500,$C21,'DADOS BRUTOS'!DK$3:DK$500)))</f>
        <v/>
      </c>
      <c r="GL21" s="125">
        <f>IF(OR(GL$4="",$B21=""),0,SUMIF('DADOS BRUTOS'!$A$3:$A$500,$B21,'DADOS BRUTOS'!DL$3:DL$500)+IF($C21="",0,SUMIF('DADOS BRUTOS'!$A$3:$A$500,$C21,'DADOS BRUTOS'!DL$3:DL$500)))</f>
        <v/>
      </c>
      <c r="GM21" s="125">
        <f>IF(OR(GM$4="",$B21=""),0,SUMIF('DADOS BRUTOS'!$A$3:$A$500,$B21,'DADOS BRUTOS'!DM$3:DM$500)+IF($C21="",0,SUMIF('DADOS BRUTOS'!$A$3:$A$500,$C21,'DADOS BRUTOS'!DM$3:DM$500)))</f>
        <v/>
      </c>
      <c r="GN21" s="125">
        <f>IF(OR(GN$4="",$B21=""),0,SUMIF('DADOS BRUTOS'!$A$3:$A$500,$B21,'DADOS BRUTOS'!DN$3:DN$500)+IF($C21="",0,SUMIF('DADOS BRUTOS'!$A$3:$A$500,$C21,'DADOS BRUTOS'!DN$3:DN$500)))</f>
        <v/>
      </c>
      <c r="GO21" s="125">
        <f>IF(OR(GO$4="",$B21=""),0,SUMIF('DADOS BRUTOS'!$A$3:$A$500,$B21,'DADOS BRUTOS'!DO$3:DO$500)+IF($C21="",0,SUMIF('DADOS BRUTOS'!$A$3:$A$500,$C21,'DADOS BRUTOS'!DO$3:DO$500)))</f>
        <v/>
      </c>
      <c r="GP21" s="125">
        <f>IF(OR(GP$4="",$B21=""),0,SUMIF('DADOS BRUTOS'!$A$3:$A$500,$B21,'DADOS BRUTOS'!DP$3:DP$500)+IF($C21="",0,SUMIF('DADOS BRUTOS'!$A$3:$A$500,$C21,'DADOS BRUTOS'!DP$3:DP$500)))</f>
        <v/>
      </c>
      <c r="GQ21" s="125">
        <f>IF(OR(GQ$4="",$B21=""),0,SUMIF('DADOS BRUTOS'!$A$3:$A$500,$B21,'DADOS BRUTOS'!DQ$3:DQ$500)+IF($C21="",0,SUMIF('DADOS BRUTOS'!$A$3:$A$500,$C21,'DADOS BRUTOS'!DQ$3:DQ$500)))</f>
        <v/>
      </c>
      <c r="GR21" s="125">
        <f>IF(OR(GR$4="",$B21=""),0,SUMIF('DADOS BRUTOS'!$A$3:$A$500,$B21,'DADOS BRUTOS'!DR$3:DR$500)+IF($C21="",0,SUMIF('DADOS BRUTOS'!$A$3:$A$500,$C21,'DADOS BRUTOS'!DR$3:DR$500)))</f>
        <v/>
      </c>
      <c r="GS21" s="125">
        <f>IF(OR(GS$4="",$B21=""),0,SUMIF('DADOS BRUTOS'!$A$3:$A$500,$B21,'DADOS BRUTOS'!DS$3:DS$500)+IF($C21="",0,SUMIF('DADOS BRUTOS'!$A$3:$A$500,$C21,'DADOS BRUTOS'!DS$3:DS$500)))</f>
        <v/>
      </c>
      <c r="GT21" s="125">
        <f>IF(OR(GT$4="",$B21=""),0,SUMIF('DADOS BRUTOS'!$A$3:$A$500,$B21,'DADOS BRUTOS'!DT$3:DT$500)+IF($C21="",0,SUMIF('DADOS BRUTOS'!$A$3:$A$500,$C21,'DADOS BRUTOS'!DT$3:DT$500)))</f>
        <v/>
      </c>
      <c r="GU21" s="125">
        <f>IF(OR(GU$4="",$B21=""),0,SUMIF('DADOS BRUTOS'!$A$3:$A$500,$B21,'DADOS BRUTOS'!DU$3:DU$500)+IF($C21="",0,SUMIF('DADOS BRUTOS'!$A$3:$A$500,$C21,'DADOS BRUTOS'!DU$3:DU$500)))</f>
        <v/>
      </c>
      <c r="GV21" s="125">
        <f>IF(OR(GV$4="",$B21=""),0,SUMIF('DADOS BRUTOS'!$A$3:$A$500,$B21,'DADOS BRUTOS'!DV$3:DV$500)+IF($C21="",0,SUMIF('DADOS BRUTOS'!$A$3:$A$500,$C21,'DADOS BRUTOS'!DV$3:DV$500)))</f>
        <v/>
      </c>
      <c r="GW21" s="125">
        <f>IF(OR(GW$4="",$B21=""),0,SUMIF('DADOS BRUTOS'!$A$3:$A$500,$B21,'DADOS BRUTOS'!DW$3:DW$500)+IF($C21="",0,SUMIF('DADOS BRUTOS'!$A$3:$A$500,$C21,'DADOS BRUTOS'!DW$3:DW$500)))</f>
        <v/>
      </c>
      <c r="GX21" s="125">
        <f>IF(OR(GX$4="",$B21=""),0,SUMIF('DADOS BRUTOS'!$A$3:$A$500,$B21,'DADOS BRUTOS'!DX$3:DX$500)+IF($C21="",0,SUMIF('DADOS BRUTOS'!$A$3:$A$500,$C21,'DADOS BRUTOS'!DX$3:DX$500)))</f>
        <v/>
      </c>
      <c r="GY21" s="125">
        <f>IF(OR(GY$4="",$B21=""),0,SUMIF('DADOS BRUTOS'!$A$3:$A$500,$B21,'DADOS BRUTOS'!DY$3:DY$500)+IF($C21="",0,SUMIF('DADOS BRUTOS'!$A$3:$A$500,$C21,'DADOS BRUTOS'!DY$3:DY$500)))</f>
        <v/>
      </c>
      <c r="GZ21" s="125">
        <f>IF(OR(GZ$4="",$B21=""),0,SUMIF('DADOS BRUTOS'!$A$3:$A$500,$B21,'DADOS BRUTOS'!DZ$3:DZ$500)+IF($C21="",0,SUMIF('DADOS BRUTOS'!$A$3:$A$500,$C21,'DADOS BRUTOS'!DZ$3:DZ$500)))</f>
        <v/>
      </c>
      <c r="HA21" s="125">
        <f>IF(OR(HA$4="",$B21=""),0,SUMIF('DADOS BRUTOS'!$A$3:$A$500,$B21,'DADOS BRUTOS'!EA$3:EA$500)+IF($C21="",0,SUMIF('DADOS BRUTOS'!$A$3:$A$500,$C21,'DADOS BRUTOS'!EA$3:EA$500)))</f>
        <v/>
      </c>
      <c r="HB21" s="125">
        <f>IF(OR(HB$4="",$B21=""),0,SUMIF('DADOS BRUTOS'!$A$3:$A$500,$B21,'DADOS BRUTOS'!EB$3:EB$500)+IF($C21="",0,SUMIF('DADOS BRUTOS'!$A$3:$A$500,$C21,'DADOS BRUTOS'!EB$3:EB$500)))</f>
        <v/>
      </c>
      <c r="HC21" s="125">
        <f>IF(OR(HC$4="",$B21=""),0,SUMIF('DADOS BRUTOS'!$A$3:$A$500,$B21,'DADOS BRUTOS'!EC$3:EC$500)+IF($C21="",0,SUMIF('DADOS BRUTOS'!$A$3:$A$500,$C21,'DADOS BRUTOS'!EC$3:EC$500)))</f>
        <v/>
      </c>
      <c r="HD21" s="125">
        <f>IF(OR(HD$4="",$B21=""),0,SUMIF('DADOS BRUTOS'!$A$3:$A$500,$B21,'DADOS BRUTOS'!ED$3:ED$500)+IF($C21="",0,SUMIF('DADOS BRUTOS'!$A$3:$A$500,$C21,'DADOS BRUTOS'!ED$3:ED$500)))</f>
        <v/>
      </c>
      <c r="HE21" s="125">
        <f>IF(OR(HE$4="",$B21=""),0,SUMIF('DADOS BRUTOS'!$A$3:$A$500,$B21,'DADOS BRUTOS'!EE$3:EE$500)+IF($C21="",0,SUMIF('DADOS BRUTOS'!$A$3:$A$500,$C21,'DADOS BRUTOS'!EE$3:EE$500)))</f>
        <v/>
      </c>
      <c r="HF21" s="125">
        <f>IF(OR(HF$4="",$B21=""),0,SUMIF('DADOS BRUTOS'!$A$3:$A$500,$B21,'DADOS BRUTOS'!EF$3:EF$500)+IF($C21="",0,SUMIF('DADOS BRUTOS'!$A$3:$A$500,$C21,'DADOS BRUTOS'!EF$3:EF$500)))</f>
        <v/>
      </c>
      <c r="HG21" s="125">
        <f>IF(OR(HG$4="",$B21=""),0,SUMIF('DADOS BRUTOS'!$A$3:$A$500,$B21,'DADOS BRUTOS'!EG$3:EG$500)+IF($C21="",0,SUMIF('DADOS BRUTOS'!$A$3:$A$500,$C21,'DADOS BRUTOS'!EG$3:EG$500)))</f>
        <v/>
      </c>
      <c r="HH21" s="125">
        <f>IF(OR(HH$4="",$B21=""),0,SUMIF('DADOS BRUTOS'!$A$3:$A$500,$B21,'DADOS BRUTOS'!EH$3:EH$500)+IF($C21="",0,SUMIF('DADOS BRUTOS'!$A$3:$A$500,$C21,'DADOS BRUTOS'!EH$3:EH$500)))</f>
        <v/>
      </c>
      <c r="HI21" s="125">
        <f>IF(OR(HI$4="",$B21=""),0,SUMIF('DADOS BRUTOS'!$A$3:$A$500,$B21,'DADOS BRUTOS'!EI$3:EI$500)+IF($C21="",0,SUMIF('DADOS BRUTOS'!$A$3:$A$500,$C21,'DADOS BRUTOS'!EI$3:EI$500)))</f>
        <v/>
      </c>
      <c r="HJ21" s="125">
        <f>IF(OR(HJ$4="",$B21=""),0,SUMIF('DADOS BRUTOS'!$A$3:$A$500,$B21,'DADOS BRUTOS'!EJ$3:EJ$500)+IF($C21="",0,SUMIF('DADOS BRUTOS'!$A$3:$A$500,$C21,'DADOS BRUTOS'!EJ$3:EJ$500)))</f>
        <v/>
      </c>
      <c r="HK21" s="125">
        <f>IF(OR(HK$4="",$B21=""),0,SUMIF('DADOS BRUTOS'!$A$3:$A$500,$B21,'DADOS BRUTOS'!EK$3:EK$500)+IF($C21="",0,SUMIF('DADOS BRUTOS'!$A$3:$A$500,$C21,'DADOS BRUTOS'!EK$3:EK$500)))</f>
        <v/>
      </c>
      <c r="HL21" s="125">
        <f>IF(OR(HL$4="",$B21=""),0,SUMIF('DADOS BRUTOS'!$A$3:$A$500,$B21,'DADOS BRUTOS'!EL$3:EL$500)+IF($C21="",0,SUMIF('DADOS BRUTOS'!$A$3:$A$500,$C21,'DADOS BRUTOS'!EL$3:EL$500)))</f>
        <v/>
      </c>
      <c r="HM21" s="125">
        <f>IF(OR(HM$4="",$B21=""),0,SUMIF('DADOS BRUTOS'!$A$3:$A$500,$B21,'DADOS BRUTOS'!EM$3:EM$500)+IF($C21="",0,SUMIF('DADOS BRUTOS'!$A$3:$A$500,$C21,'DADOS BRUTOS'!EM$3:EM$500)))</f>
        <v/>
      </c>
      <c r="HN21" s="125">
        <f>IF(OR(HN$4="",$B21=""),0,SUMIF('DADOS BRUTOS'!$A$3:$A$500,$B21,'DADOS BRUTOS'!EN$3:EN$500)+IF($C21="",0,SUMIF('DADOS BRUTOS'!$A$3:$A$500,$C21,'DADOS BRUTOS'!EN$3:EN$500)))</f>
        <v/>
      </c>
      <c r="HO21" s="125">
        <f>IF(OR(HO$4="",$B21=""),0,SUMIF('DADOS BRUTOS'!$A$3:$A$500,$B21,'DADOS BRUTOS'!EO$3:EO$500)+IF($C21="",0,SUMIF('DADOS BRUTOS'!$A$3:$A$500,$C21,'DADOS BRUTOS'!EO$3:EO$500)))</f>
        <v/>
      </c>
      <c r="HP21" s="125">
        <f>IF(OR(HP$4="",$B21=""),0,SUMIF('DADOS BRUTOS'!$A$3:$A$500,$B21,'DADOS BRUTOS'!EP$3:EP$500)+IF($C21="",0,SUMIF('DADOS BRUTOS'!$A$3:$A$500,$C21,'DADOS BRUTOS'!EP$3:EP$500)))</f>
        <v/>
      </c>
      <c r="HQ21" s="125">
        <f>IF(OR(HQ$4="",$B21=""),0,SUMIF('DADOS BRUTOS'!$A$3:$A$500,$B21,'DADOS BRUTOS'!EQ$3:EQ$500)+IF($C21="",0,SUMIF('DADOS BRUTOS'!$A$3:$A$500,$C21,'DADOS BRUTOS'!EQ$3:EQ$500)))</f>
        <v/>
      </c>
      <c r="HR21" s="125">
        <f>IF(OR(HR$4="",$B21=""),0,SUMIF('DADOS BRUTOS'!$A$3:$A$500,$B21,'DADOS BRUTOS'!ER$3:ER$500)+IF($C21="",0,SUMIF('DADOS BRUTOS'!$A$3:$A$500,$C21,'DADOS BRUTOS'!ER$3:ER$500)))</f>
        <v/>
      </c>
      <c r="HS21" s="125">
        <f>IF(OR(HS$4="",$B21=""),0,SUMIF('DADOS BRUTOS'!$A$3:$A$500,$B21,'DADOS BRUTOS'!ES$3:ES$500)+IF($C21="",0,SUMIF('DADOS BRUTOS'!$A$3:$A$500,$C21,'DADOS BRUTOS'!ES$3:ES$500)))</f>
        <v/>
      </c>
      <c r="HT21" s="125">
        <f>IF(OR(HT$4="",$B21=""),0,SUMIF('DADOS BRUTOS'!$A$3:$A$500,$B21,'DADOS BRUTOS'!ET$3:ET$500)+IF($C21="",0,SUMIF('DADOS BRUTOS'!$A$3:$A$500,$C21,'DADOS BRUTOS'!ET$3:ET$500)))</f>
        <v/>
      </c>
      <c r="HU21" s="125">
        <f>IF(OR(HU$4="",$B21=""),0,SUMIF('DADOS BRUTOS'!$A$3:$A$500,$B21,'DADOS BRUTOS'!EU$3:EU$500)+IF($C21="",0,SUMIF('DADOS BRUTOS'!$A$3:$A$500,$C21,'DADOS BRUTOS'!EU$3:EU$500)))</f>
        <v/>
      </c>
      <c r="HV21" s="125">
        <f>IF(OR(HV$4="",$B21=""),0,SUMIF('DADOS BRUTOS'!$A$3:$A$500,$B21,'DADOS BRUTOS'!EV$3:EV$500)+IF($C21="",0,SUMIF('DADOS BRUTOS'!$A$3:$A$500,$C21,'DADOS BRUTOS'!EV$3:EV$500)))</f>
        <v/>
      </c>
      <c r="HW21" s="125">
        <f>IF(OR(HW$4="",$B21=""),0,SUMIF('DADOS BRUTOS'!$A$3:$A$500,$B21,'DADOS BRUTOS'!EW$3:EW$500)+IF($C21="",0,SUMIF('DADOS BRUTOS'!$A$3:$A$500,$C21,'DADOS BRUTOS'!EW$3:EW$500)))</f>
        <v/>
      </c>
      <c r="HX21" s="125">
        <f>IF(OR(HX$4="",$B21=""),0,SUMIF('DADOS BRUTOS'!$A$3:$A$500,$B21,'DADOS BRUTOS'!EX$3:EX$500)+IF($C21="",0,SUMIF('DADOS BRUTOS'!$A$3:$A$500,$C21,'DADOS BRUTOS'!EX$3:EX$500)))</f>
        <v/>
      </c>
      <c r="HY21" s="125">
        <f>IF(OR(HY$4="",$B21=""),0,SUMIF('DADOS BRUTOS'!$A$3:$A$500,$B21,'DADOS BRUTOS'!EY$3:EY$500)+IF($C21="",0,SUMIF('DADOS BRUTOS'!$A$3:$A$500,$C21,'DADOS BRUTOS'!EY$3:EY$500)))</f>
        <v/>
      </c>
      <c r="HZ21" s="125">
        <f>IF(OR(HZ$4="",$B21=""),0,SUMIF('DADOS BRUTOS'!$A$3:$A$500,$B21,'DADOS BRUTOS'!EZ$3:EZ$500)+IF($C21="",0,SUMIF('DADOS BRUTOS'!$A$3:$A$500,$C21,'DADOS BRUTOS'!EZ$3:EZ$500)))</f>
        <v/>
      </c>
      <c r="IA21" s="125">
        <f>IF(OR(IA$4="",$B21=""),0,SUMIF('DADOS BRUTOS'!$A$3:$A$500,$B21,'DADOS BRUTOS'!FA$3:FA$500)+IF($C21="",0,SUMIF('DADOS BRUTOS'!$A$3:$A$500,$C21,'DADOS BRUTOS'!FA$3:FA$500)))</f>
        <v/>
      </c>
      <c r="IB21" s="125">
        <f>IF(OR(IB$4="",$B21=""),0,SUMIF('DADOS BRUTOS'!$A$3:$A$500,$B21,'DADOS BRUTOS'!FB$3:FB$500)+IF($C21="",0,SUMIF('DADOS BRUTOS'!$A$3:$A$500,$C21,'DADOS BRUTOS'!FB$3:FB$500)))</f>
        <v/>
      </c>
      <c r="IC21" s="125">
        <f>IF(OR(IC$4="",$B21=""),0,SUMIF('DADOS BRUTOS'!$A$3:$A$500,$B21,'DADOS BRUTOS'!FC$3:FC$500)+IF($C21="",0,SUMIF('DADOS BRUTOS'!$A$3:$A$500,$C21,'DADOS BRUTOS'!FC$3:FC$500)))</f>
        <v/>
      </c>
      <c r="ID21" s="125">
        <f>IF(OR(ID$4="",$B21=""),0,SUMIF('DADOS BRUTOS'!$A$3:$A$500,$B21,'DADOS BRUTOS'!FD$3:FD$500)+IF($C21="",0,SUMIF('DADOS BRUTOS'!$A$3:$A$500,$C21,'DADOS BRUTOS'!FD$3:FD$500)))</f>
        <v/>
      </c>
      <c r="IE21" s="125">
        <f>IF(OR(IE$4="",$B21=""),0,SUMIF('DADOS BRUTOS'!$A$3:$A$500,$B21,'DADOS BRUTOS'!FE$3:FE$500)+IF($C21="",0,SUMIF('DADOS BRUTOS'!$A$3:$A$500,$C21,'DADOS BRUTOS'!FE$3:FE$500)))</f>
        <v/>
      </c>
      <c r="IF21" s="125">
        <f>IF(OR(IF$4="",$B21=""),0,SUMIF('DADOS BRUTOS'!$A$3:$A$500,$B21,'DADOS BRUTOS'!FF$3:FF$500)+IF($C21="",0,SUMIF('DADOS BRUTOS'!$A$3:$A$500,$C21,'DADOS BRUTOS'!FF$3:FF$500)))</f>
        <v/>
      </c>
      <c r="IG21" s="125">
        <f>IF(OR(IG$4="",$B21=""),0,SUMIF('DADOS BRUTOS'!$A$3:$A$500,$B21,'DADOS BRUTOS'!FG$3:FG$500)+IF($C21="",0,SUMIF('DADOS BRUTOS'!$A$3:$A$500,$C21,'DADOS BRUTOS'!FG$3:FG$500)))</f>
        <v/>
      </c>
      <c r="IH21" s="125">
        <f>IF(OR(IH$4="",$B21=""),0,SUMIF('DADOS BRUTOS'!$A$3:$A$500,$B21,'DADOS BRUTOS'!FH$3:FH$500)+IF($C21="",0,SUMIF('DADOS BRUTOS'!$A$3:$A$500,$C21,'DADOS BRUTOS'!FH$3:FH$500)))</f>
        <v/>
      </c>
      <c r="II21" s="125">
        <f>IF(OR(II$4="",$B21=""),0,SUMIF('DADOS BRUTOS'!$A$3:$A$500,$B21,'DADOS BRUTOS'!FI$3:FI$500)+IF($C21="",0,SUMIF('DADOS BRUTOS'!$A$3:$A$500,$C21,'DADOS BRUTOS'!FI$3:FI$500)))</f>
        <v/>
      </c>
      <c r="IJ21" s="125">
        <f>IF(OR(IJ$4="",$B21=""),0,SUMIF('DADOS BRUTOS'!$A$3:$A$500,$B21,'DADOS BRUTOS'!FJ$3:FJ$500)+IF($C21="",0,SUMIF('DADOS BRUTOS'!$A$3:$A$500,$C21,'DADOS BRUTOS'!FJ$3:FJ$500)))</f>
        <v/>
      </c>
      <c r="IK21" s="125">
        <f>IF(OR(IK$4="",$B21=""),0,SUMIF('DADOS BRUTOS'!$A$3:$A$500,$B21,'DADOS BRUTOS'!FK$3:FK$500)+IF($C21="",0,SUMIF('DADOS BRUTOS'!$A$3:$A$500,$C21,'DADOS BRUTOS'!FK$3:FK$500)))</f>
        <v/>
      </c>
      <c r="IL21" s="125">
        <f>IF(OR(IL$4="",$B21=""),0,SUMIF('DADOS BRUTOS'!$A$3:$A$500,$B21,'DADOS BRUTOS'!FL$3:FL$500)+IF($C21="",0,SUMIF('DADOS BRUTOS'!$A$3:$A$500,$C21,'DADOS BRUTOS'!FL$3:FL$500)))</f>
        <v/>
      </c>
      <c r="IM21" s="125">
        <f>IF(OR(IM$4="",$B21=""),0,SUMIF('DADOS BRUTOS'!$A$3:$A$500,$B21,'DADOS BRUTOS'!FM$3:FM$500)+IF($C21="",0,SUMIF('DADOS BRUTOS'!$A$3:$A$500,$C21,'DADOS BRUTOS'!FM$3:FM$500)))</f>
        <v/>
      </c>
      <c r="IN21" s="125">
        <f>IF(OR(IN$4="",$B21=""),0,SUMIF('DADOS BRUTOS'!$A$3:$A$500,$B21,'DADOS BRUTOS'!FN$3:FN$500)+IF($C21="",0,SUMIF('DADOS BRUTOS'!$A$3:$A$500,$C21,'DADOS BRUTOS'!FN$3:FN$500)))</f>
        <v/>
      </c>
      <c r="IO21" s="125">
        <f>IF(OR(IO$4="",$B21=""),0,SUMIF('DADOS BRUTOS'!$A$3:$A$500,$B21,'DADOS BRUTOS'!FO$3:FO$500)+IF($C21="",0,SUMIF('DADOS BRUTOS'!$A$3:$A$500,$C21,'DADOS BRUTOS'!FO$3:FO$500)))</f>
        <v/>
      </c>
      <c r="IP21" s="125">
        <f>IF(OR(IP$4="",$B21=""),0,SUMIF('DADOS BRUTOS'!$A$3:$A$500,$B21,'DADOS BRUTOS'!FP$3:FP$500)+IF($C21="",0,SUMIF('DADOS BRUTOS'!$A$3:$A$500,$C21,'DADOS BRUTOS'!FP$3:FP$500)))</f>
        <v/>
      </c>
      <c r="IQ21" s="125">
        <f>IF(OR(IQ$4="",$B21=""),0,SUMIF('DADOS BRUTOS'!$A$3:$A$500,$B21,'DADOS BRUTOS'!FQ$3:FQ$500)+IF($C21="",0,SUMIF('DADOS BRUTOS'!$A$3:$A$500,$C21,'DADOS BRUTOS'!FQ$3:FQ$500)))</f>
        <v/>
      </c>
      <c r="IR21" s="125">
        <f>IF(OR(IR$4="",$B21=""),0,SUMIF('DADOS BRUTOS'!$A$3:$A$500,$B21,'DADOS BRUTOS'!FR$3:FR$500)+IF($C21="",0,SUMIF('DADOS BRUTOS'!$A$3:$A$500,$C21,'DADOS BRUTOS'!FR$3:FR$500)))</f>
        <v/>
      </c>
      <c r="IS21" s="125">
        <f>IF(OR(IS$4="",$B21=""),0,SUMIF('DADOS BRUTOS'!$A$3:$A$500,$B21,'DADOS BRUTOS'!FS$3:FS$500)+IF($C21="",0,SUMIF('DADOS BRUTOS'!$A$3:$A$500,$C21,'DADOS BRUTOS'!FS$3:FS$500)))</f>
        <v/>
      </c>
      <c r="IT21" s="125">
        <f>IF(OR(IT$4="",$B21=""),0,SUMIF('DADOS BRUTOS'!$A$3:$A$500,$B21,'DADOS BRUTOS'!FT$3:FT$500)+IF($C21="",0,SUMIF('DADOS BRUTOS'!$A$3:$A$500,$C21,'DADOS BRUTOS'!FT$3:FT$500)))</f>
        <v/>
      </c>
      <c r="IU21" s="125">
        <f>IF(OR(IU$4="",$B21=""),0,SUMIF('DADOS BRUTOS'!$A$3:$A$500,$B21,'DADOS BRUTOS'!FU$3:FU$500)+IF($C21="",0,SUMIF('DADOS BRUTOS'!$A$3:$A$500,$C21,'DADOS BRUTOS'!FU$3:FU$500)))</f>
        <v/>
      </c>
      <c r="IV21" s="125">
        <f>IF(OR(IV$4="",$B21=""),0,SUMIF('DADOS BRUTOS'!$A$3:$A$500,$B21,'DADOS BRUTOS'!FV$3:FV$500)+IF($C21="",0,SUMIF('DADOS BRUTOS'!$A$3:$A$500,$C21,'DADOS BRUTOS'!FV$3:FV$500)))</f>
        <v/>
      </c>
      <c r="IW21" s="125">
        <f>IF(OR(IW$4="",$B21=""),0,SUMIF('DADOS BRUTOS'!$A$3:$A$500,$B21,'DADOS BRUTOS'!FW$3:FW$500)+IF($C21="",0,SUMIF('DADOS BRUTOS'!$A$3:$A$500,$C21,'DADOS BRUTOS'!FW$3:FW$500)))</f>
        <v/>
      </c>
      <c r="IX21" s="125">
        <f>IF(OR(IX$4="",$B21=""),0,SUMIF('DADOS BRUTOS'!$A$3:$A$500,$B21,'DADOS BRUTOS'!FX$3:FX$500)+IF($C21="",0,SUMIF('DADOS BRUTOS'!$A$3:$A$500,$C21,'DADOS BRUTOS'!FX$3:FX$500)))</f>
        <v/>
      </c>
      <c r="IY21" s="125">
        <f>IF(OR(IY$4="",$B21=""),0,SUMIF('DADOS BRUTOS'!$A$3:$A$500,$B21,'DADOS BRUTOS'!FY$3:FY$500)+IF($C21="",0,SUMIF('DADOS BRUTOS'!$A$3:$A$500,$C21,'DADOS BRUTOS'!FY$3:FY$500)))</f>
        <v/>
      </c>
      <c r="IZ21" s="125">
        <f>IF(OR(IZ$4="",$B21=""),0,SUMIF('DADOS BRUTOS'!$A$3:$A$500,$B21,'DADOS BRUTOS'!FZ$3:FZ$500)+IF($C21="",0,SUMIF('DADOS BRUTOS'!$A$3:$A$500,$C21,'DADOS BRUTOS'!FZ$3:FZ$500)))</f>
        <v/>
      </c>
      <c r="JA21" s="125">
        <f>IF(OR(JA$4="",$B21=""),0,SUMIF('DADOS BRUTOS'!$A$3:$A$500,$B21,'DADOS BRUTOS'!GA$3:GA$500)+IF($C21="",0,SUMIF('DADOS BRUTOS'!$A$3:$A$500,$C21,'DADOS BRUTOS'!GA$3:GA$500)))</f>
        <v/>
      </c>
      <c r="JB21" s="125">
        <f>IF(OR(JB$4="",$B21=""),0,SUMIF('DADOS BRUTOS'!$A$3:$A$500,$B21,'DADOS BRUTOS'!GB$3:GB$500)+IF($C21="",0,SUMIF('DADOS BRUTOS'!$A$3:$A$500,$C21,'DADOS BRUTOS'!GB$3:GB$500)))</f>
        <v/>
      </c>
      <c r="JC21" s="125">
        <f>IF(OR(JC$4="",$B21=""),0,SUMIF('DADOS BRUTOS'!$A$3:$A$500,$B21,'DADOS BRUTOS'!GC$3:GC$500)+IF($C21="",0,SUMIF('DADOS BRUTOS'!$A$3:$A$500,$C21,'DADOS BRUTOS'!GC$3:GC$500)))</f>
        <v/>
      </c>
      <c r="JD21" s="125">
        <f>IF(OR(JD$4="",$B21=""),0,SUMIF('DADOS BRUTOS'!$A$3:$A$500,$B21,'DADOS BRUTOS'!GD$3:GD$500)+IF($C21="",0,SUMIF('DADOS BRUTOS'!$A$3:$A$500,$C21,'DADOS BRUTOS'!GD$3:GD$500)))</f>
        <v/>
      </c>
      <c r="JE21" s="125">
        <f>IF(OR(JE$4="",$B21=""),0,SUMIF('DADOS BRUTOS'!$A$3:$A$500,$B21,'DADOS BRUTOS'!GE$3:GE$500)+IF($C21="",0,SUMIF('DADOS BRUTOS'!$A$3:$A$500,$C21,'DADOS BRUTOS'!GE$3:GE$500)))</f>
        <v/>
      </c>
      <c r="JF21" s="125">
        <f>IF(OR(JF$4="",$B21=""),0,SUMIF('DADOS BRUTOS'!$A$3:$A$500,$B21,'DADOS BRUTOS'!GF$3:GF$500)+IF($C21="",0,SUMIF('DADOS BRUTOS'!$A$3:$A$500,$C21,'DADOS BRUTOS'!GF$3:GF$500)))</f>
        <v/>
      </c>
      <c r="JG21" s="125">
        <f>IF(OR(JG$4="",$B21=""),0,SUMIF('DADOS BRUTOS'!$A$3:$A$500,$B21,'DADOS BRUTOS'!GG$3:GG$500)+IF($C21="",0,SUMIF('DADOS BRUTOS'!$A$3:$A$500,$C21,'DADOS BRUTOS'!GG$3:GG$500)))</f>
        <v/>
      </c>
      <c r="JH21" s="125">
        <f>IF(OR(JH$4="",$B21=""),0,SUMIF('DADOS BRUTOS'!$A$3:$A$500,$B21,'DADOS BRUTOS'!GH$3:GH$500)+IF($C21="",0,SUMIF('DADOS BRUTOS'!$A$3:$A$500,$C21,'DADOS BRUTOS'!GH$3:GH$500)))</f>
        <v/>
      </c>
      <c r="JI21" s="125">
        <f>IF(OR(JI$4="",$B21=""),0,SUMIF('DADOS BRUTOS'!$A$3:$A$500,$B21,'DADOS BRUTOS'!GI$3:GI$500)+IF($C21="",0,SUMIF('DADOS BRUTOS'!$A$3:$A$500,$C21,'DADOS BRUTOS'!GI$3:GI$500)))</f>
        <v/>
      </c>
      <c r="JJ21" s="125">
        <f>IF(OR(JJ$4="",$B21=""),0,SUMIF('DADOS BRUTOS'!$A$3:$A$500,$B21,'DADOS BRUTOS'!GJ$3:GJ$500)+IF($C21="",0,SUMIF('DADOS BRUTOS'!$A$3:$A$500,$C21,'DADOS BRUTOS'!GJ$3:GJ$500)))</f>
        <v/>
      </c>
      <c r="JK21" s="125">
        <f>IF(OR(JK$4="",$B21=""),0,SUMIF('DADOS BRUTOS'!$A$3:$A$500,$B21,'DADOS BRUTOS'!GK$3:GK$500)+IF($C21="",0,SUMIF('DADOS BRUTOS'!$A$3:$A$500,$C21,'DADOS BRUTOS'!GK$3:GK$500)))</f>
        <v/>
      </c>
      <c r="JL21" s="125">
        <f>IF(OR(JL$4="",$B21=""),0,SUMIF('DADOS BRUTOS'!$A$3:$A$500,$B21,'DADOS BRUTOS'!GL$3:GL$500)+IF($C21="",0,SUMIF('DADOS BRUTOS'!$A$3:$A$500,$C21,'DADOS BRUTOS'!GL$3:GL$500)))</f>
        <v/>
      </c>
      <c r="JM21" s="125">
        <f>IF(OR(JM$4="",$B21=""),0,SUMIF('DADOS BRUTOS'!$A$3:$A$500,$B21,'DADOS BRUTOS'!GM$3:GM$500)+IF($C21="",0,SUMIF('DADOS BRUTOS'!$A$3:$A$500,$C21,'DADOS BRUTOS'!GM$3:GM$500)))</f>
        <v/>
      </c>
      <c r="JN21" s="125">
        <f>IF(OR(JN$4="",$B21=""),0,SUMIF('DADOS BRUTOS'!$A$3:$A$500,$B21,'DADOS BRUTOS'!GN$3:GN$500)+IF($C21="",0,SUMIF('DADOS BRUTOS'!$A$3:$A$500,$C21,'DADOS BRUTOS'!GN$3:GN$500)))</f>
        <v/>
      </c>
      <c r="JO21" s="125">
        <f>IF(OR(JO$4="",$B21=""),0,SUMIF('DADOS BRUTOS'!$A$3:$A$500,$B21,'DADOS BRUTOS'!GO$3:GO$500)+IF($C21="",0,SUMIF('DADOS BRUTOS'!$A$3:$A$500,$C21,'DADOS BRUTOS'!GO$3:GO$500)))</f>
        <v/>
      </c>
      <c r="JP21" s="125">
        <f>IF(OR(JP$4="",$B21=""),0,SUMIF('DADOS BRUTOS'!$A$3:$A$500,$B21,'DADOS BRUTOS'!GP$3:GP$500)+IF($C21="",0,SUMIF('DADOS BRUTOS'!$A$3:$A$500,$C21,'DADOS BRUTOS'!GP$3:GP$500)))</f>
        <v/>
      </c>
      <c r="JQ21" s="125">
        <f>IF(OR(JQ$4="",$B21=""),0,SUMIF('DADOS BRUTOS'!$A$3:$A$500,$B21,'DADOS BRUTOS'!GQ$3:GQ$500)+IF($C21="",0,SUMIF('DADOS BRUTOS'!$A$3:$A$500,$C21,'DADOS BRUTOS'!GQ$3:GQ$500)))</f>
        <v/>
      </c>
      <c r="JR21" s="125">
        <f>IF(OR(JR$4="",$B21=""),0,SUMIF('DADOS BRUTOS'!$A$3:$A$500,$B21,'DADOS BRUTOS'!GR$3:GR$500)+IF($C21="",0,SUMIF('DADOS BRUTOS'!$A$3:$A$500,$C21,'DADOS BRUTOS'!GR$3:GR$500)))</f>
        <v/>
      </c>
      <c r="JS21" s="125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25">
        <f>IF(OR(CB$4="",$B22=""),0,SUMIF('DADOS BRUTOS'!$A$3:$A$500,$B22,'DADOS BRUTOS'!B$3:B$500)+IF($C22="",0,SUMIF('DADOS BRUTOS'!$A$3:$A$500,$C22,'DADOS BRUTOS'!B$3:B$500)))</f>
        <v/>
      </c>
      <c r="CC22" s="125">
        <f>IF(OR(CC$4="",$B22=""),0,SUMIF('DADOS BRUTOS'!$A$3:$A$500,$B22,'DADOS BRUTOS'!C$3:C$500)+IF($C22="",0,SUMIF('DADOS BRUTOS'!$A$3:$A$500,$C22,'DADOS BRUTOS'!C$3:C$500)))</f>
        <v/>
      </c>
      <c r="CD22" s="125">
        <f>IF(OR(CD$4="",$B22=""),0,SUMIF('DADOS BRUTOS'!$A$3:$A$500,$B22,'DADOS BRUTOS'!D$3:D$500)+IF($C22="",0,SUMIF('DADOS BRUTOS'!$A$3:$A$500,$C22,'DADOS BRUTOS'!D$3:D$500)))</f>
        <v/>
      </c>
      <c r="CE22" s="125">
        <f>IF(OR(CE$4="",$B22=""),0,SUMIF('DADOS BRUTOS'!$A$3:$A$500,$B22,'DADOS BRUTOS'!E$3:E$500)+IF($C22="",0,SUMIF('DADOS BRUTOS'!$A$3:$A$500,$C22,'DADOS BRUTOS'!E$3:E$500)))</f>
        <v/>
      </c>
      <c r="CF22" s="125">
        <f>IF(OR(CF$4="",$B22=""),0,SUMIF('DADOS BRUTOS'!$A$3:$A$500,$B22,'DADOS BRUTOS'!F$3:F$500)+IF($C22="",0,SUMIF('DADOS BRUTOS'!$A$3:$A$500,$C22,'DADOS BRUTOS'!F$3:F$500)))</f>
        <v/>
      </c>
      <c r="CG22" s="125">
        <f>IF(OR(CG$4="",$B22=""),0,SUMIF('DADOS BRUTOS'!$A$3:$A$500,$B22,'DADOS BRUTOS'!G$3:G$500)+IF($C22="",0,SUMIF('DADOS BRUTOS'!$A$3:$A$500,$C22,'DADOS BRUTOS'!G$3:G$500)))</f>
        <v/>
      </c>
      <c r="CH22" s="125">
        <f>IF(OR(CH$4="",$B22=""),0,SUMIF('DADOS BRUTOS'!$A$3:$A$500,$B22,'DADOS BRUTOS'!H$3:H$500)+IF($C22="",0,SUMIF('DADOS BRUTOS'!$A$3:$A$500,$C22,'DADOS BRUTOS'!H$3:H$500)))</f>
        <v/>
      </c>
      <c r="CI22" s="125">
        <f>IF(OR(CI$4="",$B22=""),0,SUMIF('DADOS BRUTOS'!$A$3:$A$500,$B22,'DADOS BRUTOS'!I$3:I$500)+IF($C22="",0,SUMIF('DADOS BRUTOS'!$A$3:$A$500,$C22,'DADOS BRUTOS'!I$3:I$500)))</f>
        <v/>
      </c>
      <c r="CJ22" s="125">
        <f>IF(OR(CJ$4="",$B22=""),0,SUMIF('DADOS BRUTOS'!$A$3:$A$500,$B22,'DADOS BRUTOS'!J$3:J$500)+IF($C22="",0,SUMIF('DADOS BRUTOS'!$A$3:$A$500,$C22,'DADOS BRUTOS'!J$3:J$500)))</f>
        <v/>
      </c>
      <c r="CK22" s="125">
        <f>IF(OR(CK$4="",$B22=""),0,SUMIF('DADOS BRUTOS'!$A$3:$A$500,$B22,'DADOS BRUTOS'!K$3:K$500)+IF($C22="",0,SUMIF('DADOS BRUTOS'!$A$3:$A$500,$C22,'DADOS BRUTOS'!K$3:K$500)))</f>
        <v/>
      </c>
      <c r="CL22" s="125">
        <f>IF(OR(CL$4="",$B22=""),0,SUMIF('DADOS BRUTOS'!$A$3:$A$500,$B22,'DADOS BRUTOS'!L$3:L$500)+IF($C22="",0,SUMIF('DADOS BRUTOS'!$A$3:$A$500,$C22,'DADOS BRUTOS'!L$3:L$500)))</f>
        <v/>
      </c>
      <c r="CM22" s="125">
        <f>IF(OR(CM$4="",$B22=""),0,SUMIF('DADOS BRUTOS'!$A$3:$A$500,$B22,'DADOS BRUTOS'!M$3:M$500)+IF($C22="",0,SUMIF('DADOS BRUTOS'!$A$3:$A$500,$C22,'DADOS BRUTOS'!M$3:M$500)))</f>
        <v/>
      </c>
      <c r="CN22" s="125">
        <f>IF(OR(CN$4="",$B22=""),0,SUMIF('DADOS BRUTOS'!$A$3:$A$500,$B22,'DADOS BRUTOS'!N$3:N$500)+IF($C22="",0,SUMIF('DADOS BRUTOS'!$A$3:$A$500,$C22,'DADOS BRUTOS'!N$3:N$500)))</f>
        <v/>
      </c>
      <c r="CO22" s="125">
        <f>IF(OR(CO$4="",$B22=""),0,SUMIF('DADOS BRUTOS'!$A$3:$A$500,$B22,'DADOS BRUTOS'!O$3:O$500)+IF($C22="",0,SUMIF('DADOS BRUTOS'!$A$3:$A$500,$C22,'DADOS BRUTOS'!O$3:O$500)))</f>
        <v/>
      </c>
      <c r="CP22" s="125">
        <f>IF(OR(CP$4="",$B22=""),0,SUMIF('DADOS BRUTOS'!$A$3:$A$500,$B22,'DADOS BRUTOS'!P$3:P$500)+IF($C22="",0,SUMIF('DADOS BRUTOS'!$A$3:$A$500,$C22,'DADOS BRUTOS'!P$3:P$500)))</f>
        <v/>
      </c>
      <c r="CQ22" s="125">
        <f>IF(OR(CQ$4="",$B22=""),0,SUMIF('DADOS BRUTOS'!$A$3:$A$500,$B22,'DADOS BRUTOS'!Q$3:Q$500)+IF($C22="",0,SUMIF('DADOS BRUTOS'!$A$3:$A$500,$C22,'DADOS BRUTOS'!Q$3:Q$500)))</f>
        <v/>
      </c>
      <c r="CR22" s="125">
        <f>IF(OR(CR$4="",$B22=""),0,SUMIF('DADOS BRUTOS'!$A$3:$A$500,$B22,'DADOS BRUTOS'!R$3:R$500)+IF($C22="",0,SUMIF('DADOS BRUTOS'!$A$3:$A$500,$C22,'DADOS BRUTOS'!R$3:R$500)))</f>
        <v/>
      </c>
      <c r="CS22" s="125">
        <f>IF(OR(CS$4="",$B22=""),0,SUMIF('DADOS BRUTOS'!$A$3:$A$500,$B22,'DADOS BRUTOS'!S$3:S$500)+IF($C22="",0,SUMIF('DADOS BRUTOS'!$A$3:$A$500,$C22,'DADOS BRUTOS'!S$3:S$500)))</f>
        <v/>
      </c>
      <c r="CT22" s="125">
        <f>IF(OR(CT$4="",$B22=""),0,SUMIF('DADOS BRUTOS'!$A$3:$A$500,$B22,'DADOS BRUTOS'!T$3:T$500)+IF($C22="",0,SUMIF('DADOS BRUTOS'!$A$3:$A$500,$C22,'DADOS BRUTOS'!T$3:T$500)))</f>
        <v/>
      </c>
      <c r="CU22" s="125">
        <f>IF(OR(CU$4="",$B22=""),0,SUMIF('DADOS BRUTOS'!$A$3:$A$500,$B22,'DADOS BRUTOS'!U$3:U$500)+IF($C22="",0,SUMIF('DADOS BRUTOS'!$A$3:$A$500,$C22,'DADOS BRUTOS'!U$3:U$500)))</f>
        <v/>
      </c>
      <c r="CV22" s="125">
        <f>IF(OR(CV$4="",$B22=""),0,SUMIF('DADOS BRUTOS'!$A$3:$A$500,$B22,'DADOS BRUTOS'!V$3:V$500)+IF($C22="",0,SUMIF('DADOS BRUTOS'!$A$3:$A$500,$C22,'DADOS BRUTOS'!V$3:V$500)))</f>
        <v/>
      </c>
      <c r="CW22" s="125">
        <f>IF(OR(CW$4="",$B22=""),0,SUMIF('DADOS BRUTOS'!$A$3:$A$500,$B22,'DADOS BRUTOS'!W$3:W$500)+IF($C22="",0,SUMIF('DADOS BRUTOS'!$A$3:$A$500,$C22,'DADOS BRUTOS'!W$3:W$500)))</f>
        <v/>
      </c>
      <c r="CX22" s="125">
        <f>IF(OR(CX$4="",$B22=""),0,SUMIF('DADOS BRUTOS'!$A$3:$A$500,$B22,'DADOS BRUTOS'!X$3:X$500)+IF($C22="",0,SUMIF('DADOS BRUTOS'!$A$3:$A$500,$C22,'DADOS BRUTOS'!X$3:X$500)))</f>
        <v/>
      </c>
      <c r="CY22" s="125">
        <f>IF(OR(CY$4="",$B22=""),0,SUMIF('DADOS BRUTOS'!$A$3:$A$500,$B22,'DADOS BRUTOS'!Y$3:Y$500)+IF($C22="",0,SUMIF('DADOS BRUTOS'!$A$3:$A$500,$C22,'DADOS BRUTOS'!Y$3:Y$500)))</f>
        <v/>
      </c>
      <c r="CZ22" s="125">
        <f>IF(OR(CZ$4="",$B22=""),0,SUMIF('DADOS BRUTOS'!$A$3:$A$500,$B22,'DADOS BRUTOS'!Z$3:Z$500)+IF($C22="",0,SUMIF('DADOS BRUTOS'!$A$3:$A$500,$C22,'DADOS BRUTOS'!Z$3:Z$500)))</f>
        <v/>
      </c>
      <c r="DA22" s="125">
        <f>IF(OR(DA$4="",$B22=""),0,SUMIF('DADOS BRUTOS'!$A$3:$A$500,$B22,'DADOS BRUTOS'!AA$3:AA$500)+IF($C22="",0,SUMIF('DADOS BRUTOS'!$A$3:$A$500,$C22,'DADOS BRUTOS'!AA$3:AA$500)))</f>
        <v/>
      </c>
      <c r="DB22" s="125">
        <f>IF(OR(DB$4="",$B22=""),0,SUMIF('DADOS BRUTOS'!$A$3:$A$500,$B22,'DADOS BRUTOS'!AB$3:AB$500)+IF($C22="",0,SUMIF('DADOS BRUTOS'!$A$3:$A$500,$C22,'DADOS BRUTOS'!AB$3:AB$500)))</f>
        <v/>
      </c>
      <c r="DC22" s="125">
        <f>IF(OR(DC$4="",$B22=""),0,SUMIF('DADOS BRUTOS'!$A$3:$A$500,$B22,'DADOS BRUTOS'!AC$3:AC$500)+IF($C22="",0,SUMIF('DADOS BRUTOS'!$A$3:$A$500,$C22,'DADOS BRUTOS'!AC$3:AC$500)))</f>
        <v/>
      </c>
      <c r="DD22" s="125">
        <f>IF(OR(DD$4="",$B22=""),0,SUMIF('DADOS BRUTOS'!$A$3:$A$500,$B22,'DADOS BRUTOS'!AD$3:AD$500)+IF($C22="",0,SUMIF('DADOS BRUTOS'!$A$3:$A$500,$C22,'DADOS BRUTOS'!AD$3:AD$500)))</f>
        <v/>
      </c>
      <c r="DE22" s="125">
        <f>IF(OR(DE$4="",$B22=""),0,SUMIF('DADOS BRUTOS'!$A$3:$A$500,$B22,'DADOS BRUTOS'!AE$3:AE$500)+IF($C22="",0,SUMIF('DADOS BRUTOS'!$A$3:$A$500,$C22,'DADOS BRUTOS'!AE$3:AE$500)))</f>
        <v/>
      </c>
      <c r="DF22" s="125">
        <f>IF(OR(DF$4="",$B22=""),0,SUMIF('DADOS BRUTOS'!$A$3:$A$500,$B22,'DADOS BRUTOS'!AF$3:AF$500)+IF($C22="",0,SUMIF('DADOS BRUTOS'!$A$3:$A$500,$C22,'DADOS BRUTOS'!AF$3:AF$500)))</f>
        <v/>
      </c>
      <c r="DG22" s="125">
        <f>IF(OR(DG$4="",$B22=""),0,SUMIF('DADOS BRUTOS'!$A$3:$A$500,$B22,'DADOS BRUTOS'!AG$3:AG$500)+IF($C22="",0,SUMIF('DADOS BRUTOS'!$A$3:$A$500,$C22,'DADOS BRUTOS'!AG$3:AG$500)))</f>
        <v/>
      </c>
      <c r="DH22" s="125">
        <f>IF(OR(DH$4="",$B22=""),0,SUMIF('DADOS BRUTOS'!$A$3:$A$500,$B22,'DADOS BRUTOS'!AH$3:AH$500)+IF($C22="",0,SUMIF('DADOS BRUTOS'!$A$3:$A$500,$C22,'DADOS BRUTOS'!AH$3:AH$500)))</f>
        <v/>
      </c>
      <c r="DI22" s="125">
        <f>IF(OR(DI$4="",$B22=""),0,SUMIF('DADOS BRUTOS'!$A$3:$A$500,$B22,'DADOS BRUTOS'!AI$3:AI$500)+IF($C22="",0,SUMIF('DADOS BRUTOS'!$A$3:$A$500,$C22,'DADOS BRUTOS'!AI$3:AI$500)))</f>
        <v/>
      </c>
      <c r="DJ22" s="125">
        <f>IF(OR(DJ$4="",$B22=""),0,SUMIF('DADOS BRUTOS'!$A$3:$A$500,$B22,'DADOS BRUTOS'!AJ$3:AJ$500)+IF($C22="",0,SUMIF('DADOS BRUTOS'!$A$3:$A$500,$C22,'DADOS BRUTOS'!AJ$3:AJ$500)))</f>
        <v/>
      </c>
      <c r="DK22" s="125">
        <f>IF(OR(DK$4="",$B22=""),0,SUMIF('DADOS BRUTOS'!$A$3:$A$500,$B22,'DADOS BRUTOS'!AK$3:AK$500)+IF($C22="",0,SUMIF('DADOS BRUTOS'!$A$3:$A$500,$C22,'DADOS BRUTOS'!AK$3:AK$500)))</f>
        <v/>
      </c>
      <c r="DL22" s="125">
        <f>IF(OR(DL$4="",$B22=""),0,SUMIF('DADOS BRUTOS'!$A$3:$A$500,$B22,'DADOS BRUTOS'!AL$3:AL$500)+IF($C22="",0,SUMIF('DADOS BRUTOS'!$A$3:$A$500,$C22,'DADOS BRUTOS'!AL$3:AL$500)))</f>
        <v/>
      </c>
      <c r="DM22" s="125">
        <f>IF(OR(DM$4="",$B22=""),0,SUMIF('DADOS BRUTOS'!$A$3:$A$500,$B22,'DADOS BRUTOS'!AM$3:AM$500)+IF($C22="",0,SUMIF('DADOS BRUTOS'!$A$3:$A$500,$C22,'DADOS BRUTOS'!AM$3:AM$500)))</f>
        <v/>
      </c>
      <c r="DN22" s="125">
        <f>IF(OR(DN$4="",$B22=""),0,SUMIF('DADOS BRUTOS'!$A$3:$A$500,$B22,'DADOS BRUTOS'!AN$3:AN$500)+IF($C22="",0,SUMIF('DADOS BRUTOS'!$A$3:$A$500,$C22,'DADOS BRUTOS'!AN$3:AN$500)))</f>
        <v/>
      </c>
      <c r="DO22" s="125">
        <f>IF(OR(DO$4="",$B22=""),0,SUMIF('DADOS BRUTOS'!$A$3:$A$500,$B22,'DADOS BRUTOS'!AO$3:AO$500)+IF($C22="",0,SUMIF('DADOS BRUTOS'!$A$3:$A$500,$C22,'DADOS BRUTOS'!AO$3:AO$500)))</f>
        <v/>
      </c>
      <c r="DP22" s="125">
        <f>IF(OR(DP$4="",$B22=""),0,SUMIF('DADOS BRUTOS'!$A$3:$A$500,$B22,'DADOS BRUTOS'!AP$3:AP$500)+IF($C22="",0,SUMIF('DADOS BRUTOS'!$A$3:$A$500,$C22,'DADOS BRUTOS'!AP$3:AP$500)))</f>
        <v/>
      </c>
      <c r="DQ22" s="125">
        <f>IF(OR(DQ$4="",$B22=""),0,SUMIF('DADOS BRUTOS'!$A$3:$A$500,$B22,'DADOS BRUTOS'!AQ$3:AQ$500)+IF($C22="",0,SUMIF('DADOS BRUTOS'!$A$3:$A$500,$C22,'DADOS BRUTOS'!AQ$3:AQ$500)))</f>
        <v/>
      </c>
      <c r="DR22" s="125">
        <f>IF(OR(DR$4="",$B22=""),0,SUMIF('DADOS BRUTOS'!$A$3:$A$500,$B22,'DADOS BRUTOS'!AR$3:AR$500)+IF($C22="",0,SUMIF('DADOS BRUTOS'!$A$3:$A$500,$C22,'DADOS BRUTOS'!AR$3:AR$500)))</f>
        <v/>
      </c>
      <c r="DS22" s="125">
        <f>IF(OR(DS$4="",$B22=""),0,SUMIF('DADOS BRUTOS'!$A$3:$A$500,$B22,'DADOS BRUTOS'!AS$3:AS$500)+IF($C22="",0,SUMIF('DADOS BRUTOS'!$A$3:$A$500,$C22,'DADOS BRUTOS'!AS$3:AS$500)))</f>
        <v/>
      </c>
      <c r="DT22" s="125">
        <f>IF(OR(DT$4="",$B22=""),0,SUMIF('DADOS BRUTOS'!$A$3:$A$500,$B22,'DADOS BRUTOS'!AT$3:AT$500)+IF($C22="",0,SUMIF('DADOS BRUTOS'!$A$3:$A$500,$C22,'DADOS BRUTOS'!AT$3:AT$500)))</f>
        <v/>
      </c>
      <c r="DU22" s="125">
        <f>IF(OR(DU$4="",$B22=""),0,SUMIF('DADOS BRUTOS'!$A$3:$A$500,$B22,'DADOS BRUTOS'!AU$3:AU$500)+IF($C22="",0,SUMIF('DADOS BRUTOS'!$A$3:$A$500,$C22,'DADOS BRUTOS'!AU$3:AU$500)))</f>
        <v/>
      </c>
      <c r="DV22" s="125">
        <f>IF(OR(DV$4="",$B22=""),0,SUMIF('DADOS BRUTOS'!$A$3:$A$500,$B22,'DADOS BRUTOS'!AV$3:AV$500)+IF($C22="",0,SUMIF('DADOS BRUTOS'!$A$3:$A$500,$C22,'DADOS BRUTOS'!AV$3:AV$500)))</f>
        <v/>
      </c>
      <c r="DW22" s="125">
        <f>IF(OR(DW$4="",$B22=""),0,SUMIF('DADOS BRUTOS'!$A$3:$A$500,$B22,'DADOS BRUTOS'!AW$3:AW$500)+IF($C22="",0,SUMIF('DADOS BRUTOS'!$A$3:$A$500,$C22,'DADOS BRUTOS'!AW$3:AW$500)))</f>
        <v/>
      </c>
      <c r="DX22" s="125">
        <f>IF(OR(DX$4="",$B22=""),0,SUMIF('DADOS BRUTOS'!$A$3:$A$500,$B22,'DADOS BRUTOS'!AX$3:AX$500)+IF($C22="",0,SUMIF('DADOS BRUTOS'!$A$3:$A$500,$C22,'DADOS BRUTOS'!AX$3:AX$500)))</f>
        <v/>
      </c>
      <c r="DY22" s="125">
        <f>IF(OR(DY$4="",$B22=""),0,SUMIF('DADOS BRUTOS'!$A$3:$A$500,$B22,'DADOS BRUTOS'!AY$3:AY$500)+IF($C22="",0,SUMIF('DADOS BRUTOS'!$A$3:$A$500,$C22,'DADOS BRUTOS'!AY$3:AY$500)))</f>
        <v/>
      </c>
      <c r="DZ22" s="125">
        <f>IF(OR(DZ$4="",$B22=""),0,SUMIF('DADOS BRUTOS'!$A$3:$A$500,$B22,'DADOS BRUTOS'!AZ$3:AZ$500)+IF($C22="",0,SUMIF('DADOS BRUTOS'!$A$3:$A$500,$C22,'DADOS BRUTOS'!AZ$3:AZ$500)))</f>
        <v/>
      </c>
      <c r="EA22" s="125">
        <f>IF(OR(EA$4="",$B22=""),0,SUMIF('DADOS BRUTOS'!$A$3:$A$500,$B22,'DADOS BRUTOS'!BA$3:BA$500)+IF($C22="",0,SUMIF('DADOS BRUTOS'!$A$3:$A$500,$C22,'DADOS BRUTOS'!BA$3:BA$500)))</f>
        <v/>
      </c>
      <c r="EB22" s="125">
        <f>IF(OR(EB$4="",$B22=""),0,SUMIF('DADOS BRUTOS'!$A$3:$A$500,$B22,'DADOS BRUTOS'!BB$3:BB$500)+IF($C22="",0,SUMIF('DADOS BRUTOS'!$A$3:$A$500,$C22,'DADOS BRUTOS'!BB$3:BB$500)))</f>
        <v/>
      </c>
      <c r="EC22" s="125">
        <f>IF(OR(EC$4="",$B22=""),0,SUMIF('DADOS BRUTOS'!$A$3:$A$500,$B22,'DADOS BRUTOS'!BC$3:BC$500)+IF($C22="",0,SUMIF('DADOS BRUTOS'!$A$3:$A$500,$C22,'DADOS BRUTOS'!BC$3:BC$500)))</f>
        <v/>
      </c>
      <c r="ED22" s="125">
        <f>IF(OR(ED$4="",$B22=""),0,SUMIF('DADOS BRUTOS'!$A$3:$A$500,$B22,'DADOS BRUTOS'!BD$3:BD$500)+IF($C22="",0,SUMIF('DADOS BRUTOS'!$A$3:$A$500,$C22,'DADOS BRUTOS'!BD$3:BD$500)))</f>
        <v/>
      </c>
      <c r="EE22" s="125">
        <f>IF(OR(EE$4="",$B22=""),0,SUMIF('DADOS BRUTOS'!$A$3:$A$500,$B22,'DADOS BRUTOS'!BE$3:BE$500)+IF($C22="",0,SUMIF('DADOS BRUTOS'!$A$3:$A$500,$C22,'DADOS BRUTOS'!BE$3:BE$500)))</f>
        <v/>
      </c>
      <c r="EF22" s="125">
        <f>IF(OR(EF$4="",$B22=""),0,SUMIF('DADOS BRUTOS'!$A$3:$A$500,$B22,'DADOS BRUTOS'!BF$3:BF$500)+IF($C22="",0,SUMIF('DADOS BRUTOS'!$A$3:$A$500,$C22,'DADOS BRUTOS'!BF$3:BF$500)))</f>
        <v/>
      </c>
      <c r="EG22" s="125">
        <f>IF(OR(EG$4="",$B22=""),0,SUMIF('DADOS BRUTOS'!$A$3:$A$500,$B22,'DADOS BRUTOS'!BG$3:BG$500)+IF($C22="",0,SUMIF('DADOS BRUTOS'!$A$3:$A$500,$C22,'DADOS BRUTOS'!BG$3:BG$500)))</f>
        <v/>
      </c>
      <c r="EH22" s="125">
        <f>IF(OR(EH$4="",$B22=""),0,SUMIF('DADOS BRUTOS'!$A$3:$A$500,$B22,'DADOS BRUTOS'!BH$3:BH$500)+IF($C22="",0,SUMIF('DADOS BRUTOS'!$A$3:$A$500,$C22,'DADOS BRUTOS'!BH$3:BH$500)))</f>
        <v/>
      </c>
      <c r="EI22" s="125">
        <f>IF(OR(EI$4="",$B22=""),0,SUMIF('DADOS BRUTOS'!$A$3:$A$500,$B22,'DADOS BRUTOS'!BI$3:BI$500)+IF($C22="",0,SUMIF('DADOS BRUTOS'!$A$3:$A$500,$C22,'DADOS BRUTOS'!BI$3:BI$500)))</f>
        <v/>
      </c>
      <c r="EJ22" s="125">
        <f>IF(OR(EJ$4="",$B22=""),0,SUMIF('DADOS BRUTOS'!$A$3:$A$500,$B22,'DADOS BRUTOS'!BJ$3:BJ$500)+IF($C22="",0,SUMIF('DADOS BRUTOS'!$A$3:$A$500,$C22,'DADOS BRUTOS'!BJ$3:BJ$500)))</f>
        <v/>
      </c>
      <c r="EK22" s="125">
        <f>IF(OR(EK$4="",$B22=""),0,SUMIF('DADOS BRUTOS'!$A$3:$A$500,$B22,'DADOS BRUTOS'!BK$3:BK$500)+IF($C22="",0,SUMIF('DADOS BRUTOS'!$A$3:$A$500,$C22,'DADOS BRUTOS'!BK$3:BK$500)))</f>
        <v/>
      </c>
      <c r="EL22" s="125">
        <f>IF(OR(EL$4="",$B22=""),0,SUMIF('DADOS BRUTOS'!$A$3:$A$500,$B22,'DADOS BRUTOS'!BL$3:BL$500)+IF($C22="",0,SUMIF('DADOS BRUTOS'!$A$3:$A$500,$C22,'DADOS BRUTOS'!BL$3:BL$500)))</f>
        <v/>
      </c>
      <c r="EM22" s="125">
        <f>IF(OR(EM$4="",$B22=""),0,SUMIF('DADOS BRUTOS'!$A$3:$A$500,$B22,'DADOS BRUTOS'!BM$3:BM$500)+IF($C22="",0,SUMIF('DADOS BRUTOS'!$A$3:$A$500,$C22,'DADOS BRUTOS'!BM$3:BM$500)))</f>
        <v/>
      </c>
      <c r="EN22" s="125">
        <f>IF(OR(EN$4="",$B22=""),0,SUMIF('DADOS BRUTOS'!$A$3:$A$500,$B22,'DADOS BRUTOS'!BN$3:BN$500)+IF($C22="",0,SUMIF('DADOS BRUTOS'!$A$3:$A$500,$C22,'DADOS BRUTOS'!BN$3:BN$500)))</f>
        <v/>
      </c>
      <c r="EO22" s="125">
        <f>IF(OR(EO$4="",$B22=""),0,SUMIF('DADOS BRUTOS'!$A$3:$A$500,$B22,'DADOS BRUTOS'!BO$3:BO$500)+IF($C22="",0,SUMIF('DADOS BRUTOS'!$A$3:$A$500,$C22,'DADOS BRUTOS'!BO$3:BO$500)))</f>
        <v/>
      </c>
      <c r="EP22" s="125">
        <f>IF(OR(EP$4="",$B22=""),0,SUMIF('DADOS BRUTOS'!$A$3:$A$500,$B22,'DADOS BRUTOS'!BP$3:BP$500)+IF($C22="",0,SUMIF('DADOS BRUTOS'!$A$3:$A$500,$C22,'DADOS BRUTOS'!BP$3:BP$500)))</f>
        <v/>
      </c>
      <c r="EQ22" s="125">
        <f>IF(OR(EQ$4="",$B22=""),0,SUMIF('DADOS BRUTOS'!$A$3:$A$500,$B22,'DADOS BRUTOS'!BQ$3:BQ$500)+IF($C22="",0,SUMIF('DADOS BRUTOS'!$A$3:$A$500,$C22,'DADOS BRUTOS'!BQ$3:BQ$500)))</f>
        <v/>
      </c>
      <c r="ER22" s="125">
        <f>IF(OR(ER$4="",$B22=""),0,SUMIF('DADOS BRUTOS'!$A$3:$A$500,$B22,'DADOS BRUTOS'!BR$3:BR$500)+IF($C22="",0,SUMIF('DADOS BRUTOS'!$A$3:$A$500,$C22,'DADOS BRUTOS'!BR$3:BR$500)))</f>
        <v/>
      </c>
      <c r="ES22" s="125">
        <f>IF(OR(ES$4="",$B22=""),0,SUMIF('DADOS BRUTOS'!$A$3:$A$500,$B22,'DADOS BRUTOS'!BS$3:BS$500)+IF($C22="",0,SUMIF('DADOS BRUTOS'!$A$3:$A$500,$C22,'DADOS BRUTOS'!BS$3:BS$500)))</f>
        <v/>
      </c>
      <c r="ET22" s="125">
        <f>IF(OR(ET$4="",$B22=""),0,SUMIF('DADOS BRUTOS'!$A$3:$A$500,$B22,'DADOS BRUTOS'!BT$3:BT$500)+IF($C22="",0,SUMIF('DADOS BRUTOS'!$A$3:$A$500,$C22,'DADOS BRUTOS'!BT$3:BT$500)))</f>
        <v/>
      </c>
      <c r="EU22" s="125">
        <f>IF(OR(EU$4="",$B22=""),0,SUMIF('DADOS BRUTOS'!$A$3:$A$500,$B22,'DADOS BRUTOS'!BU$3:BU$500)+IF($C22="",0,SUMIF('DADOS BRUTOS'!$A$3:$A$500,$C22,'DADOS BRUTOS'!BU$3:BU$500)))</f>
        <v/>
      </c>
      <c r="EV22" s="125">
        <f>IF(OR(EV$4="",$B22=""),0,SUMIF('DADOS BRUTOS'!$A$3:$A$500,$B22,'DADOS BRUTOS'!BV$3:BV$500)+IF($C22="",0,SUMIF('DADOS BRUTOS'!$A$3:$A$500,$C22,'DADOS BRUTOS'!BV$3:BV$500)))</f>
        <v/>
      </c>
      <c r="EW22" s="125">
        <f>IF(OR(EW$4="",$B22=""),0,SUMIF('DADOS BRUTOS'!$A$3:$A$500,$B22,'DADOS BRUTOS'!BW$3:BW$500)+IF($C22="",0,SUMIF('DADOS BRUTOS'!$A$3:$A$500,$C22,'DADOS BRUTOS'!BW$3:BW$500)))</f>
        <v/>
      </c>
      <c r="EX22" s="125">
        <f>IF(OR(EX$4="",$B22=""),0,SUMIF('DADOS BRUTOS'!$A$3:$A$500,$B22,'DADOS BRUTOS'!BX$3:BX$500)+IF($C22="",0,SUMIF('DADOS BRUTOS'!$A$3:$A$500,$C22,'DADOS BRUTOS'!BX$3:BX$500)))</f>
        <v/>
      </c>
      <c r="EY22" s="125">
        <f>IF(OR(EY$4="",$B22=""),0,SUMIF('DADOS BRUTOS'!$A$3:$A$500,$B22,'DADOS BRUTOS'!BY$3:BY$500)+IF($C22="",0,SUMIF('DADOS BRUTOS'!$A$3:$A$500,$C22,'DADOS BRUTOS'!BY$3:BY$500)))</f>
        <v/>
      </c>
      <c r="EZ22" s="125">
        <f>IF(OR(EZ$4="",$B22=""),0,SUMIF('DADOS BRUTOS'!$A$3:$A$500,$B22,'DADOS BRUTOS'!BZ$3:BZ$500)+IF($C22="",0,SUMIF('DADOS BRUTOS'!$A$3:$A$500,$C22,'DADOS BRUTOS'!BZ$3:BZ$500)))</f>
        <v/>
      </c>
      <c r="FA22" s="125">
        <f>IF(OR(FA$4="",$B22=""),0,SUMIF('DADOS BRUTOS'!$A$3:$A$500,$B22,'DADOS BRUTOS'!CA$3:CA$500)+IF($C22="",0,SUMIF('DADOS BRUTOS'!$A$3:$A$500,$C22,'DADOS BRUTOS'!CA$3:CA$500)))</f>
        <v/>
      </c>
      <c r="FB22" s="125">
        <f>IF(OR(FB$4="",$B22=""),0,SUMIF('DADOS BRUTOS'!$A$3:$A$500,$B22,'DADOS BRUTOS'!CB$3:CB$500)+IF($C22="",0,SUMIF('DADOS BRUTOS'!$A$3:$A$500,$C22,'DADOS BRUTOS'!CB$3:CB$500)))</f>
        <v/>
      </c>
      <c r="FC22" s="125">
        <f>IF(OR(FC$4="",$B22=""),0,SUMIF('DADOS BRUTOS'!$A$3:$A$500,$B22,'DADOS BRUTOS'!CC$3:CC$500)+IF($C22="",0,SUMIF('DADOS BRUTOS'!$A$3:$A$500,$C22,'DADOS BRUTOS'!CC$3:CC$500)))</f>
        <v/>
      </c>
      <c r="FD22" s="125">
        <f>IF(OR(FD$4="",$B22=""),0,SUMIF('DADOS BRUTOS'!$A$3:$A$500,$B22,'DADOS BRUTOS'!CD$3:CD$500)+IF($C22="",0,SUMIF('DADOS BRUTOS'!$A$3:$A$500,$C22,'DADOS BRUTOS'!CD$3:CD$500)))</f>
        <v/>
      </c>
      <c r="FE22" s="125">
        <f>IF(OR(FE$4="",$B22=""),0,SUMIF('DADOS BRUTOS'!$A$3:$A$500,$B22,'DADOS BRUTOS'!CE$3:CE$500)+IF($C22="",0,SUMIF('DADOS BRUTOS'!$A$3:$A$500,$C22,'DADOS BRUTOS'!CE$3:CE$500)))</f>
        <v/>
      </c>
      <c r="FF22" s="125">
        <f>IF(OR(FF$4="",$B22=""),0,SUMIF('DADOS BRUTOS'!$A$3:$A$500,$B22,'DADOS BRUTOS'!CF$3:CF$500)+IF($C22="",0,SUMIF('DADOS BRUTOS'!$A$3:$A$500,$C22,'DADOS BRUTOS'!CF$3:CF$500)))</f>
        <v/>
      </c>
      <c r="FG22" s="125">
        <f>IF(OR(FG$4="",$B22=""),0,SUMIF('DADOS BRUTOS'!$A$3:$A$500,$B22,'DADOS BRUTOS'!CG$3:CG$500)+IF($C22="",0,SUMIF('DADOS BRUTOS'!$A$3:$A$500,$C22,'DADOS BRUTOS'!CG$3:CG$500)))</f>
        <v/>
      </c>
      <c r="FH22" s="125">
        <f>IF(OR(FH$4="",$B22=""),0,SUMIF('DADOS BRUTOS'!$A$3:$A$500,$B22,'DADOS BRUTOS'!CH$3:CH$500)+IF($C22="",0,SUMIF('DADOS BRUTOS'!$A$3:$A$500,$C22,'DADOS BRUTOS'!CH$3:CH$500)))</f>
        <v/>
      </c>
      <c r="FI22" s="125">
        <f>IF(OR(FI$4="",$B22=""),0,SUMIF('DADOS BRUTOS'!$A$3:$A$500,$B22,'DADOS BRUTOS'!CI$3:CI$500)+IF($C22="",0,SUMIF('DADOS BRUTOS'!$A$3:$A$500,$C22,'DADOS BRUTOS'!CI$3:CI$500)))</f>
        <v/>
      </c>
      <c r="FJ22" s="125">
        <f>IF(OR(FJ$4="",$B22=""),0,SUMIF('DADOS BRUTOS'!$A$3:$A$500,$B22,'DADOS BRUTOS'!CJ$3:CJ$500)+IF($C22="",0,SUMIF('DADOS BRUTOS'!$A$3:$A$500,$C22,'DADOS BRUTOS'!CJ$3:CJ$500)))</f>
        <v/>
      </c>
      <c r="FK22" s="125">
        <f>IF(OR(FK$4="",$B22=""),0,SUMIF('DADOS BRUTOS'!$A$3:$A$500,$B22,'DADOS BRUTOS'!CK$3:CK$500)+IF($C22="",0,SUMIF('DADOS BRUTOS'!$A$3:$A$500,$C22,'DADOS BRUTOS'!CK$3:CK$500)))</f>
        <v/>
      </c>
      <c r="FL22" s="125">
        <f>IF(OR(FL$4="",$B22=""),0,SUMIF('DADOS BRUTOS'!$A$3:$A$500,$B22,'DADOS BRUTOS'!CL$3:CL$500)+IF($C22="",0,SUMIF('DADOS BRUTOS'!$A$3:$A$500,$C22,'DADOS BRUTOS'!CL$3:CL$500)))</f>
        <v/>
      </c>
      <c r="FM22" s="125">
        <f>IF(OR(FM$4="",$B22=""),0,SUMIF('DADOS BRUTOS'!$A$3:$A$500,$B22,'DADOS BRUTOS'!CM$3:CM$500)+IF($C22="",0,SUMIF('DADOS BRUTOS'!$A$3:$A$500,$C22,'DADOS BRUTOS'!CM$3:CM$500)))</f>
        <v/>
      </c>
      <c r="FN22" s="125">
        <f>IF(OR(FN$4="",$B22=""),0,SUMIF('DADOS BRUTOS'!$A$3:$A$500,$B22,'DADOS BRUTOS'!CN$3:CN$500)+IF($C22="",0,SUMIF('DADOS BRUTOS'!$A$3:$A$500,$C22,'DADOS BRUTOS'!CN$3:CN$500)))</f>
        <v/>
      </c>
      <c r="FO22" s="125">
        <f>IF(OR(FO$4="",$B22=""),0,SUMIF('DADOS BRUTOS'!$A$3:$A$500,$B22,'DADOS BRUTOS'!CO$3:CO$500)+IF($C22="",0,SUMIF('DADOS BRUTOS'!$A$3:$A$500,$C22,'DADOS BRUTOS'!CO$3:CO$500)))</f>
        <v/>
      </c>
      <c r="FP22" s="125">
        <f>IF(OR(FP$4="",$B22=""),0,SUMIF('DADOS BRUTOS'!$A$3:$A$500,$B22,'DADOS BRUTOS'!CP$3:CP$500)+IF($C22="",0,SUMIF('DADOS BRUTOS'!$A$3:$A$500,$C22,'DADOS BRUTOS'!CP$3:CP$500)))</f>
        <v/>
      </c>
      <c r="FQ22" s="125">
        <f>IF(OR(FQ$4="",$B22=""),0,SUMIF('DADOS BRUTOS'!$A$3:$A$500,$B22,'DADOS BRUTOS'!CQ$3:CQ$500)+IF($C22="",0,SUMIF('DADOS BRUTOS'!$A$3:$A$500,$C22,'DADOS BRUTOS'!CQ$3:CQ$500)))</f>
        <v/>
      </c>
      <c r="FR22" s="125">
        <f>IF(OR(FR$4="",$B22=""),0,SUMIF('DADOS BRUTOS'!$A$3:$A$500,$B22,'DADOS BRUTOS'!CR$3:CR$500)+IF($C22="",0,SUMIF('DADOS BRUTOS'!$A$3:$A$500,$C22,'DADOS BRUTOS'!CR$3:CR$500)))</f>
        <v/>
      </c>
      <c r="FS22" s="125">
        <f>IF(OR(FS$4="",$B22=""),0,SUMIF('DADOS BRUTOS'!$A$3:$A$500,$B22,'DADOS BRUTOS'!CS$3:CS$500)+IF($C22="",0,SUMIF('DADOS BRUTOS'!$A$3:$A$500,$C22,'DADOS BRUTOS'!CS$3:CS$500)))</f>
        <v/>
      </c>
      <c r="FT22" s="125">
        <f>IF(OR(FT$4="",$B22=""),0,SUMIF('DADOS BRUTOS'!$A$3:$A$500,$B22,'DADOS BRUTOS'!CT$3:CT$500)+IF($C22="",0,SUMIF('DADOS BRUTOS'!$A$3:$A$500,$C22,'DADOS BRUTOS'!CT$3:CT$500)))</f>
        <v/>
      </c>
      <c r="FU22" s="125">
        <f>IF(OR(FU$4="",$B22=""),0,SUMIF('DADOS BRUTOS'!$A$3:$A$500,$B22,'DADOS BRUTOS'!CU$3:CU$500)+IF($C22="",0,SUMIF('DADOS BRUTOS'!$A$3:$A$500,$C22,'DADOS BRUTOS'!CU$3:CU$500)))</f>
        <v/>
      </c>
      <c r="FV22" s="125">
        <f>IF(OR(FV$4="",$B22=""),0,SUMIF('DADOS BRUTOS'!$A$3:$A$500,$B22,'DADOS BRUTOS'!CV$3:CV$500)+IF($C22="",0,SUMIF('DADOS BRUTOS'!$A$3:$A$500,$C22,'DADOS BRUTOS'!CV$3:CV$500)))</f>
        <v/>
      </c>
      <c r="FW22" s="125">
        <f>IF(OR(FW$4="",$B22=""),0,SUMIF('DADOS BRUTOS'!$A$3:$A$500,$B22,'DADOS BRUTOS'!CW$3:CW$500)+IF($C22="",0,SUMIF('DADOS BRUTOS'!$A$3:$A$500,$C22,'DADOS BRUTOS'!CW$3:CW$500)))</f>
        <v/>
      </c>
      <c r="FX22" s="125">
        <f>IF(OR(FX$4="",$B22=""),0,SUMIF('DADOS BRUTOS'!$A$3:$A$500,$B22,'DADOS BRUTOS'!CX$3:CX$500)+IF($C22="",0,SUMIF('DADOS BRUTOS'!$A$3:$A$500,$C22,'DADOS BRUTOS'!CX$3:CX$500)))</f>
        <v/>
      </c>
      <c r="FY22" s="125">
        <f>IF(OR(FY$4="",$B22=""),0,SUMIF('DADOS BRUTOS'!$A$3:$A$500,$B22,'DADOS BRUTOS'!CY$3:CY$500)+IF($C22="",0,SUMIF('DADOS BRUTOS'!$A$3:$A$500,$C22,'DADOS BRUTOS'!CY$3:CY$500)))</f>
        <v/>
      </c>
      <c r="FZ22" s="125">
        <f>IF(OR(FZ$4="",$B22=""),0,SUMIF('DADOS BRUTOS'!$A$3:$A$500,$B22,'DADOS BRUTOS'!CZ$3:CZ$500)+IF($C22="",0,SUMIF('DADOS BRUTOS'!$A$3:$A$500,$C22,'DADOS BRUTOS'!CZ$3:CZ$500)))</f>
        <v/>
      </c>
      <c r="GA22" s="125">
        <f>IF(OR(GA$4="",$B22=""),0,SUMIF('DADOS BRUTOS'!$A$3:$A$500,$B22,'DADOS BRUTOS'!DA$3:DA$500)+IF($C22="",0,SUMIF('DADOS BRUTOS'!$A$3:$A$500,$C22,'DADOS BRUTOS'!DA$3:DA$500)))</f>
        <v/>
      </c>
      <c r="GB22" s="125">
        <f>IF(OR(GB$4="",$B22=""),0,SUMIF('DADOS BRUTOS'!$A$3:$A$500,$B22,'DADOS BRUTOS'!DB$3:DB$500)+IF($C22="",0,SUMIF('DADOS BRUTOS'!$A$3:$A$500,$C22,'DADOS BRUTOS'!DB$3:DB$500)))</f>
        <v/>
      </c>
      <c r="GC22" s="125">
        <f>IF(OR(GC$4="",$B22=""),0,SUMIF('DADOS BRUTOS'!$A$3:$A$500,$B22,'DADOS BRUTOS'!DC$3:DC$500)+IF($C22="",0,SUMIF('DADOS BRUTOS'!$A$3:$A$500,$C22,'DADOS BRUTOS'!DC$3:DC$500)))</f>
        <v/>
      </c>
      <c r="GD22" s="125">
        <f>IF(OR(GD$4="",$B22=""),0,SUMIF('DADOS BRUTOS'!$A$3:$A$500,$B22,'DADOS BRUTOS'!DD$3:DD$500)+IF($C22="",0,SUMIF('DADOS BRUTOS'!$A$3:$A$500,$C22,'DADOS BRUTOS'!DD$3:DD$500)))</f>
        <v/>
      </c>
      <c r="GE22" s="125">
        <f>IF(OR(GE$4="",$B22=""),0,SUMIF('DADOS BRUTOS'!$A$3:$A$500,$B22,'DADOS BRUTOS'!DE$3:DE$500)+IF($C22="",0,SUMIF('DADOS BRUTOS'!$A$3:$A$500,$C22,'DADOS BRUTOS'!DE$3:DE$500)))</f>
        <v/>
      </c>
      <c r="GF22" s="125">
        <f>IF(OR(GF$4="",$B22=""),0,SUMIF('DADOS BRUTOS'!$A$3:$A$500,$B22,'DADOS BRUTOS'!DF$3:DF$500)+IF($C22="",0,SUMIF('DADOS BRUTOS'!$A$3:$A$500,$C22,'DADOS BRUTOS'!DF$3:DF$500)))</f>
        <v/>
      </c>
      <c r="GG22" s="125">
        <f>IF(OR(GG$4="",$B22=""),0,SUMIF('DADOS BRUTOS'!$A$3:$A$500,$B22,'DADOS BRUTOS'!DG$3:DG$500)+IF($C22="",0,SUMIF('DADOS BRUTOS'!$A$3:$A$500,$C22,'DADOS BRUTOS'!DG$3:DG$500)))</f>
        <v/>
      </c>
      <c r="GH22" s="125">
        <f>IF(OR(GH$4="",$B22=""),0,SUMIF('DADOS BRUTOS'!$A$3:$A$500,$B22,'DADOS BRUTOS'!DH$3:DH$500)+IF($C22="",0,SUMIF('DADOS BRUTOS'!$A$3:$A$500,$C22,'DADOS BRUTOS'!DH$3:DH$500)))</f>
        <v/>
      </c>
      <c r="GI22" s="125">
        <f>IF(OR(GI$4="",$B22=""),0,SUMIF('DADOS BRUTOS'!$A$3:$A$500,$B22,'DADOS BRUTOS'!DI$3:DI$500)+IF($C22="",0,SUMIF('DADOS BRUTOS'!$A$3:$A$500,$C22,'DADOS BRUTOS'!DI$3:DI$500)))</f>
        <v/>
      </c>
      <c r="GJ22" s="125">
        <f>IF(OR(GJ$4="",$B22=""),0,SUMIF('DADOS BRUTOS'!$A$3:$A$500,$B22,'DADOS BRUTOS'!DJ$3:DJ$500)+IF($C22="",0,SUMIF('DADOS BRUTOS'!$A$3:$A$500,$C22,'DADOS BRUTOS'!DJ$3:DJ$500)))</f>
        <v/>
      </c>
      <c r="GK22" s="125">
        <f>IF(OR(GK$4="",$B22=""),0,SUMIF('DADOS BRUTOS'!$A$3:$A$500,$B22,'DADOS BRUTOS'!DK$3:DK$500)+IF($C22="",0,SUMIF('DADOS BRUTOS'!$A$3:$A$500,$C22,'DADOS BRUTOS'!DK$3:DK$500)))</f>
        <v/>
      </c>
      <c r="GL22" s="125">
        <f>IF(OR(GL$4="",$B22=""),0,SUMIF('DADOS BRUTOS'!$A$3:$A$500,$B22,'DADOS BRUTOS'!DL$3:DL$500)+IF($C22="",0,SUMIF('DADOS BRUTOS'!$A$3:$A$500,$C22,'DADOS BRUTOS'!DL$3:DL$500)))</f>
        <v/>
      </c>
      <c r="GM22" s="125">
        <f>IF(OR(GM$4="",$B22=""),0,SUMIF('DADOS BRUTOS'!$A$3:$A$500,$B22,'DADOS BRUTOS'!DM$3:DM$500)+IF($C22="",0,SUMIF('DADOS BRUTOS'!$A$3:$A$500,$C22,'DADOS BRUTOS'!DM$3:DM$500)))</f>
        <v/>
      </c>
      <c r="GN22" s="125">
        <f>IF(OR(GN$4="",$B22=""),0,SUMIF('DADOS BRUTOS'!$A$3:$A$500,$B22,'DADOS BRUTOS'!DN$3:DN$500)+IF($C22="",0,SUMIF('DADOS BRUTOS'!$A$3:$A$500,$C22,'DADOS BRUTOS'!DN$3:DN$500)))</f>
        <v/>
      </c>
      <c r="GO22" s="125">
        <f>IF(OR(GO$4="",$B22=""),0,SUMIF('DADOS BRUTOS'!$A$3:$A$500,$B22,'DADOS BRUTOS'!DO$3:DO$500)+IF($C22="",0,SUMIF('DADOS BRUTOS'!$A$3:$A$500,$C22,'DADOS BRUTOS'!DO$3:DO$500)))</f>
        <v/>
      </c>
      <c r="GP22" s="125">
        <f>IF(OR(GP$4="",$B22=""),0,SUMIF('DADOS BRUTOS'!$A$3:$A$500,$B22,'DADOS BRUTOS'!DP$3:DP$500)+IF($C22="",0,SUMIF('DADOS BRUTOS'!$A$3:$A$500,$C22,'DADOS BRUTOS'!DP$3:DP$500)))</f>
        <v/>
      </c>
      <c r="GQ22" s="125">
        <f>IF(OR(GQ$4="",$B22=""),0,SUMIF('DADOS BRUTOS'!$A$3:$A$500,$B22,'DADOS BRUTOS'!DQ$3:DQ$500)+IF($C22="",0,SUMIF('DADOS BRUTOS'!$A$3:$A$500,$C22,'DADOS BRUTOS'!DQ$3:DQ$500)))</f>
        <v/>
      </c>
      <c r="GR22" s="125">
        <f>IF(OR(GR$4="",$B22=""),0,SUMIF('DADOS BRUTOS'!$A$3:$A$500,$B22,'DADOS BRUTOS'!DR$3:DR$500)+IF($C22="",0,SUMIF('DADOS BRUTOS'!$A$3:$A$500,$C22,'DADOS BRUTOS'!DR$3:DR$500)))</f>
        <v/>
      </c>
      <c r="GS22" s="125">
        <f>IF(OR(GS$4="",$B22=""),0,SUMIF('DADOS BRUTOS'!$A$3:$A$500,$B22,'DADOS BRUTOS'!DS$3:DS$500)+IF($C22="",0,SUMIF('DADOS BRUTOS'!$A$3:$A$500,$C22,'DADOS BRUTOS'!DS$3:DS$500)))</f>
        <v/>
      </c>
      <c r="GT22" s="125">
        <f>IF(OR(GT$4="",$B22=""),0,SUMIF('DADOS BRUTOS'!$A$3:$A$500,$B22,'DADOS BRUTOS'!DT$3:DT$500)+IF($C22="",0,SUMIF('DADOS BRUTOS'!$A$3:$A$500,$C22,'DADOS BRUTOS'!DT$3:DT$500)))</f>
        <v/>
      </c>
      <c r="GU22" s="125">
        <f>IF(OR(GU$4="",$B22=""),0,SUMIF('DADOS BRUTOS'!$A$3:$A$500,$B22,'DADOS BRUTOS'!DU$3:DU$500)+IF($C22="",0,SUMIF('DADOS BRUTOS'!$A$3:$A$500,$C22,'DADOS BRUTOS'!DU$3:DU$500)))</f>
        <v/>
      </c>
      <c r="GV22" s="125">
        <f>IF(OR(GV$4="",$B22=""),0,SUMIF('DADOS BRUTOS'!$A$3:$A$500,$B22,'DADOS BRUTOS'!DV$3:DV$500)+IF($C22="",0,SUMIF('DADOS BRUTOS'!$A$3:$A$500,$C22,'DADOS BRUTOS'!DV$3:DV$500)))</f>
        <v/>
      </c>
      <c r="GW22" s="125">
        <f>IF(OR(GW$4="",$B22=""),0,SUMIF('DADOS BRUTOS'!$A$3:$A$500,$B22,'DADOS BRUTOS'!DW$3:DW$500)+IF($C22="",0,SUMIF('DADOS BRUTOS'!$A$3:$A$500,$C22,'DADOS BRUTOS'!DW$3:DW$500)))</f>
        <v/>
      </c>
      <c r="GX22" s="125">
        <f>IF(OR(GX$4="",$B22=""),0,SUMIF('DADOS BRUTOS'!$A$3:$A$500,$B22,'DADOS BRUTOS'!DX$3:DX$500)+IF($C22="",0,SUMIF('DADOS BRUTOS'!$A$3:$A$500,$C22,'DADOS BRUTOS'!DX$3:DX$500)))</f>
        <v/>
      </c>
      <c r="GY22" s="125">
        <f>IF(OR(GY$4="",$B22=""),0,SUMIF('DADOS BRUTOS'!$A$3:$A$500,$B22,'DADOS BRUTOS'!DY$3:DY$500)+IF($C22="",0,SUMIF('DADOS BRUTOS'!$A$3:$A$500,$C22,'DADOS BRUTOS'!DY$3:DY$500)))</f>
        <v/>
      </c>
      <c r="GZ22" s="125">
        <f>IF(OR(GZ$4="",$B22=""),0,SUMIF('DADOS BRUTOS'!$A$3:$A$500,$B22,'DADOS BRUTOS'!DZ$3:DZ$500)+IF($C22="",0,SUMIF('DADOS BRUTOS'!$A$3:$A$500,$C22,'DADOS BRUTOS'!DZ$3:DZ$500)))</f>
        <v/>
      </c>
      <c r="HA22" s="125">
        <f>IF(OR(HA$4="",$B22=""),0,SUMIF('DADOS BRUTOS'!$A$3:$A$500,$B22,'DADOS BRUTOS'!EA$3:EA$500)+IF($C22="",0,SUMIF('DADOS BRUTOS'!$A$3:$A$500,$C22,'DADOS BRUTOS'!EA$3:EA$500)))</f>
        <v/>
      </c>
      <c r="HB22" s="125">
        <f>IF(OR(HB$4="",$B22=""),0,SUMIF('DADOS BRUTOS'!$A$3:$A$500,$B22,'DADOS BRUTOS'!EB$3:EB$500)+IF($C22="",0,SUMIF('DADOS BRUTOS'!$A$3:$A$500,$C22,'DADOS BRUTOS'!EB$3:EB$500)))</f>
        <v/>
      </c>
      <c r="HC22" s="125">
        <f>IF(OR(HC$4="",$B22=""),0,SUMIF('DADOS BRUTOS'!$A$3:$A$500,$B22,'DADOS BRUTOS'!EC$3:EC$500)+IF($C22="",0,SUMIF('DADOS BRUTOS'!$A$3:$A$500,$C22,'DADOS BRUTOS'!EC$3:EC$500)))</f>
        <v/>
      </c>
      <c r="HD22" s="125">
        <f>IF(OR(HD$4="",$B22=""),0,SUMIF('DADOS BRUTOS'!$A$3:$A$500,$B22,'DADOS BRUTOS'!ED$3:ED$500)+IF($C22="",0,SUMIF('DADOS BRUTOS'!$A$3:$A$500,$C22,'DADOS BRUTOS'!ED$3:ED$500)))</f>
        <v/>
      </c>
      <c r="HE22" s="125">
        <f>IF(OR(HE$4="",$B22=""),0,SUMIF('DADOS BRUTOS'!$A$3:$A$500,$B22,'DADOS BRUTOS'!EE$3:EE$500)+IF($C22="",0,SUMIF('DADOS BRUTOS'!$A$3:$A$500,$C22,'DADOS BRUTOS'!EE$3:EE$500)))</f>
        <v/>
      </c>
      <c r="HF22" s="125">
        <f>IF(OR(HF$4="",$B22=""),0,SUMIF('DADOS BRUTOS'!$A$3:$A$500,$B22,'DADOS BRUTOS'!EF$3:EF$500)+IF($C22="",0,SUMIF('DADOS BRUTOS'!$A$3:$A$500,$C22,'DADOS BRUTOS'!EF$3:EF$500)))</f>
        <v/>
      </c>
      <c r="HG22" s="125">
        <f>IF(OR(HG$4="",$B22=""),0,SUMIF('DADOS BRUTOS'!$A$3:$A$500,$B22,'DADOS BRUTOS'!EG$3:EG$500)+IF($C22="",0,SUMIF('DADOS BRUTOS'!$A$3:$A$500,$C22,'DADOS BRUTOS'!EG$3:EG$500)))</f>
        <v/>
      </c>
      <c r="HH22" s="125">
        <f>IF(OR(HH$4="",$B22=""),0,SUMIF('DADOS BRUTOS'!$A$3:$A$500,$B22,'DADOS BRUTOS'!EH$3:EH$500)+IF($C22="",0,SUMIF('DADOS BRUTOS'!$A$3:$A$500,$C22,'DADOS BRUTOS'!EH$3:EH$500)))</f>
        <v/>
      </c>
      <c r="HI22" s="125">
        <f>IF(OR(HI$4="",$B22=""),0,SUMIF('DADOS BRUTOS'!$A$3:$A$500,$B22,'DADOS BRUTOS'!EI$3:EI$500)+IF($C22="",0,SUMIF('DADOS BRUTOS'!$A$3:$A$500,$C22,'DADOS BRUTOS'!EI$3:EI$500)))</f>
        <v/>
      </c>
      <c r="HJ22" s="125">
        <f>IF(OR(HJ$4="",$B22=""),0,SUMIF('DADOS BRUTOS'!$A$3:$A$500,$B22,'DADOS BRUTOS'!EJ$3:EJ$500)+IF($C22="",0,SUMIF('DADOS BRUTOS'!$A$3:$A$500,$C22,'DADOS BRUTOS'!EJ$3:EJ$500)))</f>
        <v/>
      </c>
      <c r="HK22" s="125">
        <f>IF(OR(HK$4="",$B22=""),0,SUMIF('DADOS BRUTOS'!$A$3:$A$500,$B22,'DADOS BRUTOS'!EK$3:EK$500)+IF($C22="",0,SUMIF('DADOS BRUTOS'!$A$3:$A$500,$C22,'DADOS BRUTOS'!EK$3:EK$500)))</f>
        <v/>
      </c>
      <c r="HL22" s="125">
        <f>IF(OR(HL$4="",$B22=""),0,SUMIF('DADOS BRUTOS'!$A$3:$A$500,$B22,'DADOS BRUTOS'!EL$3:EL$500)+IF($C22="",0,SUMIF('DADOS BRUTOS'!$A$3:$A$500,$C22,'DADOS BRUTOS'!EL$3:EL$500)))</f>
        <v/>
      </c>
      <c r="HM22" s="125">
        <f>IF(OR(HM$4="",$B22=""),0,SUMIF('DADOS BRUTOS'!$A$3:$A$500,$B22,'DADOS BRUTOS'!EM$3:EM$500)+IF($C22="",0,SUMIF('DADOS BRUTOS'!$A$3:$A$500,$C22,'DADOS BRUTOS'!EM$3:EM$500)))</f>
        <v/>
      </c>
      <c r="HN22" s="125">
        <f>IF(OR(HN$4="",$B22=""),0,SUMIF('DADOS BRUTOS'!$A$3:$A$500,$B22,'DADOS BRUTOS'!EN$3:EN$500)+IF($C22="",0,SUMIF('DADOS BRUTOS'!$A$3:$A$500,$C22,'DADOS BRUTOS'!EN$3:EN$500)))</f>
        <v/>
      </c>
      <c r="HO22" s="125">
        <f>IF(OR(HO$4="",$B22=""),0,SUMIF('DADOS BRUTOS'!$A$3:$A$500,$B22,'DADOS BRUTOS'!EO$3:EO$500)+IF($C22="",0,SUMIF('DADOS BRUTOS'!$A$3:$A$500,$C22,'DADOS BRUTOS'!EO$3:EO$500)))</f>
        <v/>
      </c>
      <c r="HP22" s="125">
        <f>IF(OR(HP$4="",$B22=""),0,SUMIF('DADOS BRUTOS'!$A$3:$A$500,$B22,'DADOS BRUTOS'!EP$3:EP$500)+IF($C22="",0,SUMIF('DADOS BRUTOS'!$A$3:$A$500,$C22,'DADOS BRUTOS'!EP$3:EP$500)))</f>
        <v/>
      </c>
      <c r="HQ22" s="125">
        <f>IF(OR(HQ$4="",$B22=""),0,SUMIF('DADOS BRUTOS'!$A$3:$A$500,$B22,'DADOS BRUTOS'!EQ$3:EQ$500)+IF($C22="",0,SUMIF('DADOS BRUTOS'!$A$3:$A$500,$C22,'DADOS BRUTOS'!EQ$3:EQ$500)))</f>
        <v/>
      </c>
      <c r="HR22" s="125">
        <f>IF(OR(HR$4="",$B22=""),0,SUMIF('DADOS BRUTOS'!$A$3:$A$500,$B22,'DADOS BRUTOS'!ER$3:ER$500)+IF($C22="",0,SUMIF('DADOS BRUTOS'!$A$3:$A$500,$C22,'DADOS BRUTOS'!ER$3:ER$500)))</f>
        <v/>
      </c>
      <c r="HS22" s="125">
        <f>IF(OR(HS$4="",$B22=""),0,SUMIF('DADOS BRUTOS'!$A$3:$A$500,$B22,'DADOS BRUTOS'!ES$3:ES$500)+IF($C22="",0,SUMIF('DADOS BRUTOS'!$A$3:$A$500,$C22,'DADOS BRUTOS'!ES$3:ES$500)))</f>
        <v/>
      </c>
      <c r="HT22" s="125">
        <f>IF(OR(HT$4="",$B22=""),0,SUMIF('DADOS BRUTOS'!$A$3:$A$500,$B22,'DADOS BRUTOS'!ET$3:ET$500)+IF($C22="",0,SUMIF('DADOS BRUTOS'!$A$3:$A$500,$C22,'DADOS BRUTOS'!ET$3:ET$500)))</f>
        <v/>
      </c>
      <c r="HU22" s="125">
        <f>IF(OR(HU$4="",$B22=""),0,SUMIF('DADOS BRUTOS'!$A$3:$A$500,$B22,'DADOS BRUTOS'!EU$3:EU$500)+IF($C22="",0,SUMIF('DADOS BRUTOS'!$A$3:$A$500,$C22,'DADOS BRUTOS'!EU$3:EU$500)))</f>
        <v/>
      </c>
      <c r="HV22" s="125">
        <f>IF(OR(HV$4="",$B22=""),0,SUMIF('DADOS BRUTOS'!$A$3:$A$500,$B22,'DADOS BRUTOS'!EV$3:EV$500)+IF($C22="",0,SUMIF('DADOS BRUTOS'!$A$3:$A$500,$C22,'DADOS BRUTOS'!EV$3:EV$500)))</f>
        <v/>
      </c>
      <c r="HW22" s="125">
        <f>IF(OR(HW$4="",$B22=""),0,SUMIF('DADOS BRUTOS'!$A$3:$A$500,$B22,'DADOS BRUTOS'!EW$3:EW$500)+IF($C22="",0,SUMIF('DADOS BRUTOS'!$A$3:$A$500,$C22,'DADOS BRUTOS'!EW$3:EW$500)))</f>
        <v/>
      </c>
      <c r="HX22" s="125">
        <f>IF(OR(HX$4="",$B22=""),0,SUMIF('DADOS BRUTOS'!$A$3:$A$500,$B22,'DADOS BRUTOS'!EX$3:EX$500)+IF($C22="",0,SUMIF('DADOS BRUTOS'!$A$3:$A$500,$C22,'DADOS BRUTOS'!EX$3:EX$500)))</f>
        <v/>
      </c>
      <c r="HY22" s="125">
        <f>IF(OR(HY$4="",$B22=""),0,SUMIF('DADOS BRUTOS'!$A$3:$A$500,$B22,'DADOS BRUTOS'!EY$3:EY$500)+IF($C22="",0,SUMIF('DADOS BRUTOS'!$A$3:$A$500,$C22,'DADOS BRUTOS'!EY$3:EY$500)))</f>
        <v/>
      </c>
      <c r="HZ22" s="125">
        <f>IF(OR(HZ$4="",$B22=""),0,SUMIF('DADOS BRUTOS'!$A$3:$A$500,$B22,'DADOS BRUTOS'!EZ$3:EZ$500)+IF($C22="",0,SUMIF('DADOS BRUTOS'!$A$3:$A$500,$C22,'DADOS BRUTOS'!EZ$3:EZ$500)))</f>
        <v/>
      </c>
      <c r="IA22" s="125">
        <f>IF(OR(IA$4="",$B22=""),0,SUMIF('DADOS BRUTOS'!$A$3:$A$500,$B22,'DADOS BRUTOS'!FA$3:FA$500)+IF($C22="",0,SUMIF('DADOS BRUTOS'!$A$3:$A$500,$C22,'DADOS BRUTOS'!FA$3:FA$500)))</f>
        <v/>
      </c>
      <c r="IB22" s="125">
        <f>IF(OR(IB$4="",$B22=""),0,SUMIF('DADOS BRUTOS'!$A$3:$A$500,$B22,'DADOS BRUTOS'!FB$3:FB$500)+IF($C22="",0,SUMIF('DADOS BRUTOS'!$A$3:$A$500,$C22,'DADOS BRUTOS'!FB$3:FB$500)))</f>
        <v/>
      </c>
      <c r="IC22" s="125">
        <f>IF(OR(IC$4="",$B22=""),0,SUMIF('DADOS BRUTOS'!$A$3:$A$500,$B22,'DADOS BRUTOS'!FC$3:FC$500)+IF($C22="",0,SUMIF('DADOS BRUTOS'!$A$3:$A$500,$C22,'DADOS BRUTOS'!FC$3:FC$500)))</f>
        <v/>
      </c>
      <c r="ID22" s="125">
        <f>IF(OR(ID$4="",$B22=""),0,SUMIF('DADOS BRUTOS'!$A$3:$A$500,$B22,'DADOS BRUTOS'!FD$3:FD$500)+IF($C22="",0,SUMIF('DADOS BRUTOS'!$A$3:$A$500,$C22,'DADOS BRUTOS'!FD$3:FD$500)))</f>
        <v/>
      </c>
      <c r="IE22" s="125">
        <f>IF(OR(IE$4="",$B22=""),0,SUMIF('DADOS BRUTOS'!$A$3:$A$500,$B22,'DADOS BRUTOS'!FE$3:FE$500)+IF($C22="",0,SUMIF('DADOS BRUTOS'!$A$3:$A$500,$C22,'DADOS BRUTOS'!FE$3:FE$500)))</f>
        <v/>
      </c>
      <c r="IF22" s="125">
        <f>IF(OR(IF$4="",$B22=""),0,SUMIF('DADOS BRUTOS'!$A$3:$A$500,$B22,'DADOS BRUTOS'!FF$3:FF$500)+IF($C22="",0,SUMIF('DADOS BRUTOS'!$A$3:$A$500,$C22,'DADOS BRUTOS'!FF$3:FF$500)))</f>
        <v/>
      </c>
      <c r="IG22" s="125">
        <f>IF(OR(IG$4="",$B22=""),0,SUMIF('DADOS BRUTOS'!$A$3:$A$500,$B22,'DADOS BRUTOS'!FG$3:FG$500)+IF($C22="",0,SUMIF('DADOS BRUTOS'!$A$3:$A$500,$C22,'DADOS BRUTOS'!FG$3:FG$500)))</f>
        <v/>
      </c>
      <c r="IH22" s="125">
        <f>IF(OR(IH$4="",$B22=""),0,SUMIF('DADOS BRUTOS'!$A$3:$A$500,$B22,'DADOS BRUTOS'!FH$3:FH$500)+IF($C22="",0,SUMIF('DADOS BRUTOS'!$A$3:$A$500,$C22,'DADOS BRUTOS'!FH$3:FH$500)))</f>
        <v/>
      </c>
      <c r="II22" s="125">
        <f>IF(OR(II$4="",$B22=""),0,SUMIF('DADOS BRUTOS'!$A$3:$A$500,$B22,'DADOS BRUTOS'!FI$3:FI$500)+IF($C22="",0,SUMIF('DADOS BRUTOS'!$A$3:$A$500,$C22,'DADOS BRUTOS'!FI$3:FI$500)))</f>
        <v/>
      </c>
      <c r="IJ22" s="125">
        <f>IF(OR(IJ$4="",$B22=""),0,SUMIF('DADOS BRUTOS'!$A$3:$A$500,$B22,'DADOS BRUTOS'!FJ$3:FJ$500)+IF($C22="",0,SUMIF('DADOS BRUTOS'!$A$3:$A$500,$C22,'DADOS BRUTOS'!FJ$3:FJ$500)))</f>
        <v/>
      </c>
      <c r="IK22" s="125">
        <f>IF(OR(IK$4="",$B22=""),0,SUMIF('DADOS BRUTOS'!$A$3:$A$500,$B22,'DADOS BRUTOS'!FK$3:FK$500)+IF($C22="",0,SUMIF('DADOS BRUTOS'!$A$3:$A$500,$C22,'DADOS BRUTOS'!FK$3:FK$500)))</f>
        <v/>
      </c>
      <c r="IL22" s="125">
        <f>IF(OR(IL$4="",$B22=""),0,SUMIF('DADOS BRUTOS'!$A$3:$A$500,$B22,'DADOS BRUTOS'!FL$3:FL$500)+IF($C22="",0,SUMIF('DADOS BRUTOS'!$A$3:$A$500,$C22,'DADOS BRUTOS'!FL$3:FL$500)))</f>
        <v/>
      </c>
      <c r="IM22" s="125">
        <f>IF(OR(IM$4="",$B22=""),0,SUMIF('DADOS BRUTOS'!$A$3:$A$500,$B22,'DADOS BRUTOS'!FM$3:FM$500)+IF($C22="",0,SUMIF('DADOS BRUTOS'!$A$3:$A$500,$C22,'DADOS BRUTOS'!FM$3:FM$500)))</f>
        <v/>
      </c>
      <c r="IN22" s="125">
        <f>IF(OR(IN$4="",$B22=""),0,SUMIF('DADOS BRUTOS'!$A$3:$A$500,$B22,'DADOS BRUTOS'!FN$3:FN$500)+IF($C22="",0,SUMIF('DADOS BRUTOS'!$A$3:$A$500,$C22,'DADOS BRUTOS'!FN$3:FN$500)))</f>
        <v/>
      </c>
      <c r="IO22" s="125">
        <f>IF(OR(IO$4="",$B22=""),0,SUMIF('DADOS BRUTOS'!$A$3:$A$500,$B22,'DADOS BRUTOS'!FO$3:FO$500)+IF($C22="",0,SUMIF('DADOS BRUTOS'!$A$3:$A$500,$C22,'DADOS BRUTOS'!FO$3:FO$500)))</f>
        <v/>
      </c>
      <c r="IP22" s="125">
        <f>IF(OR(IP$4="",$B22=""),0,SUMIF('DADOS BRUTOS'!$A$3:$A$500,$B22,'DADOS BRUTOS'!FP$3:FP$500)+IF($C22="",0,SUMIF('DADOS BRUTOS'!$A$3:$A$500,$C22,'DADOS BRUTOS'!FP$3:FP$500)))</f>
        <v/>
      </c>
      <c r="IQ22" s="125">
        <f>IF(OR(IQ$4="",$B22=""),0,SUMIF('DADOS BRUTOS'!$A$3:$A$500,$B22,'DADOS BRUTOS'!FQ$3:FQ$500)+IF($C22="",0,SUMIF('DADOS BRUTOS'!$A$3:$A$500,$C22,'DADOS BRUTOS'!FQ$3:FQ$500)))</f>
        <v/>
      </c>
      <c r="IR22" s="125">
        <f>IF(OR(IR$4="",$B22=""),0,SUMIF('DADOS BRUTOS'!$A$3:$A$500,$B22,'DADOS BRUTOS'!FR$3:FR$500)+IF($C22="",0,SUMIF('DADOS BRUTOS'!$A$3:$A$500,$C22,'DADOS BRUTOS'!FR$3:FR$500)))</f>
        <v/>
      </c>
      <c r="IS22" s="125">
        <f>IF(OR(IS$4="",$B22=""),0,SUMIF('DADOS BRUTOS'!$A$3:$A$500,$B22,'DADOS BRUTOS'!FS$3:FS$500)+IF($C22="",0,SUMIF('DADOS BRUTOS'!$A$3:$A$500,$C22,'DADOS BRUTOS'!FS$3:FS$500)))</f>
        <v/>
      </c>
      <c r="IT22" s="125">
        <f>IF(OR(IT$4="",$B22=""),0,SUMIF('DADOS BRUTOS'!$A$3:$A$500,$B22,'DADOS BRUTOS'!FT$3:FT$500)+IF($C22="",0,SUMIF('DADOS BRUTOS'!$A$3:$A$500,$C22,'DADOS BRUTOS'!FT$3:FT$500)))</f>
        <v/>
      </c>
      <c r="IU22" s="125">
        <f>IF(OR(IU$4="",$B22=""),0,SUMIF('DADOS BRUTOS'!$A$3:$A$500,$B22,'DADOS BRUTOS'!FU$3:FU$500)+IF($C22="",0,SUMIF('DADOS BRUTOS'!$A$3:$A$500,$C22,'DADOS BRUTOS'!FU$3:FU$500)))</f>
        <v/>
      </c>
      <c r="IV22" s="125">
        <f>IF(OR(IV$4="",$B22=""),0,SUMIF('DADOS BRUTOS'!$A$3:$A$500,$B22,'DADOS BRUTOS'!FV$3:FV$500)+IF($C22="",0,SUMIF('DADOS BRUTOS'!$A$3:$A$500,$C22,'DADOS BRUTOS'!FV$3:FV$500)))</f>
        <v/>
      </c>
      <c r="IW22" s="125">
        <f>IF(OR(IW$4="",$B22=""),0,SUMIF('DADOS BRUTOS'!$A$3:$A$500,$B22,'DADOS BRUTOS'!FW$3:FW$500)+IF($C22="",0,SUMIF('DADOS BRUTOS'!$A$3:$A$500,$C22,'DADOS BRUTOS'!FW$3:FW$500)))</f>
        <v/>
      </c>
      <c r="IX22" s="125">
        <f>IF(OR(IX$4="",$B22=""),0,SUMIF('DADOS BRUTOS'!$A$3:$A$500,$B22,'DADOS BRUTOS'!FX$3:FX$500)+IF($C22="",0,SUMIF('DADOS BRUTOS'!$A$3:$A$500,$C22,'DADOS BRUTOS'!FX$3:FX$500)))</f>
        <v/>
      </c>
      <c r="IY22" s="125">
        <f>IF(OR(IY$4="",$B22=""),0,SUMIF('DADOS BRUTOS'!$A$3:$A$500,$B22,'DADOS BRUTOS'!FY$3:FY$500)+IF($C22="",0,SUMIF('DADOS BRUTOS'!$A$3:$A$500,$C22,'DADOS BRUTOS'!FY$3:FY$500)))</f>
        <v/>
      </c>
      <c r="IZ22" s="125">
        <f>IF(OR(IZ$4="",$B22=""),0,SUMIF('DADOS BRUTOS'!$A$3:$A$500,$B22,'DADOS BRUTOS'!FZ$3:FZ$500)+IF($C22="",0,SUMIF('DADOS BRUTOS'!$A$3:$A$500,$C22,'DADOS BRUTOS'!FZ$3:FZ$500)))</f>
        <v/>
      </c>
      <c r="JA22" s="125">
        <f>IF(OR(JA$4="",$B22=""),0,SUMIF('DADOS BRUTOS'!$A$3:$A$500,$B22,'DADOS BRUTOS'!GA$3:GA$500)+IF($C22="",0,SUMIF('DADOS BRUTOS'!$A$3:$A$500,$C22,'DADOS BRUTOS'!GA$3:GA$500)))</f>
        <v/>
      </c>
      <c r="JB22" s="125">
        <f>IF(OR(JB$4="",$B22=""),0,SUMIF('DADOS BRUTOS'!$A$3:$A$500,$B22,'DADOS BRUTOS'!GB$3:GB$500)+IF($C22="",0,SUMIF('DADOS BRUTOS'!$A$3:$A$500,$C22,'DADOS BRUTOS'!GB$3:GB$500)))</f>
        <v/>
      </c>
      <c r="JC22" s="125">
        <f>IF(OR(JC$4="",$B22=""),0,SUMIF('DADOS BRUTOS'!$A$3:$A$500,$B22,'DADOS BRUTOS'!GC$3:GC$500)+IF($C22="",0,SUMIF('DADOS BRUTOS'!$A$3:$A$500,$C22,'DADOS BRUTOS'!GC$3:GC$500)))</f>
        <v/>
      </c>
      <c r="JD22" s="125">
        <f>IF(OR(JD$4="",$B22=""),0,SUMIF('DADOS BRUTOS'!$A$3:$A$500,$B22,'DADOS BRUTOS'!GD$3:GD$500)+IF($C22="",0,SUMIF('DADOS BRUTOS'!$A$3:$A$500,$C22,'DADOS BRUTOS'!GD$3:GD$500)))</f>
        <v/>
      </c>
      <c r="JE22" s="125">
        <f>IF(OR(JE$4="",$B22=""),0,SUMIF('DADOS BRUTOS'!$A$3:$A$500,$B22,'DADOS BRUTOS'!GE$3:GE$500)+IF($C22="",0,SUMIF('DADOS BRUTOS'!$A$3:$A$500,$C22,'DADOS BRUTOS'!GE$3:GE$500)))</f>
        <v/>
      </c>
      <c r="JF22" s="125">
        <f>IF(OR(JF$4="",$B22=""),0,SUMIF('DADOS BRUTOS'!$A$3:$A$500,$B22,'DADOS BRUTOS'!GF$3:GF$500)+IF($C22="",0,SUMIF('DADOS BRUTOS'!$A$3:$A$500,$C22,'DADOS BRUTOS'!GF$3:GF$500)))</f>
        <v/>
      </c>
      <c r="JG22" s="125">
        <f>IF(OR(JG$4="",$B22=""),0,SUMIF('DADOS BRUTOS'!$A$3:$A$500,$B22,'DADOS BRUTOS'!GG$3:GG$500)+IF($C22="",0,SUMIF('DADOS BRUTOS'!$A$3:$A$500,$C22,'DADOS BRUTOS'!GG$3:GG$500)))</f>
        <v/>
      </c>
      <c r="JH22" s="125">
        <f>IF(OR(JH$4="",$B22=""),0,SUMIF('DADOS BRUTOS'!$A$3:$A$500,$B22,'DADOS BRUTOS'!GH$3:GH$500)+IF($C22="",0,SUMIF('DADOS BRUTOS'!$A$3:$A$500,$C22,'DADOS BRUTOS'!GH$3:GH$500)))</f>
        <v/>
      </c>
      <c r="JI22" s="125">
        <f>IF(OR(JI$4="",$B22=""),0,SUMIF('DADOS BRUTOS'!$A$3:$A$500,$B22,'DADOS BRUTOS'!GI$3:GI$500)+IF($C22="",0,SUMIF('DADOS BRUTOS'!$A$3:$A$500,$C22,'DADOS BRUTOS'!GI$3:GI$500)))</f>
        <v/>
      </c>
      <c r="JJ22" s="125">
        <f>IF(OR(JJ$4="",$B22=""),0,SUMIF('DADOS BRUTOS'!$A$3:$A$500,$B22,'DADOS BRUTOS'!GJ$3:GJ$500)+IF($C22="",0,SUMIF('DADOS BRUTOS'!$A$3:$A$500,$C22,'DADOS BRUTOS'!GJ$3:GJ$500)))</f>
        <v/>
      </c>
      <c r="JK22" s="125">
        <f>IF(OR(JK$4="",$B22=""),0,SUMIF('DADOS BRUTOS'!$A$3:$A$500,$B22,'DADOS BRUTOS'!GK$3:GK$500)+IF($C22="",0,SUMIF('DADOS BRUTOS'!$A$3:$A$500,$C22,'DADOS BRUTOS'!GK$3:GK$500)))</f>
        <v/>
      </c>
      <c r="JL22" s="125">
        <f>IF(OR(JL$4="",$B22=""),0,SUMIF('DADOS BRUTOS'!$A$3:$A$500,$B22,'DADOS BRUTOS'!GL$3:GL$500)+IF($C22="",0,SUMIF('DADOS BRUTOS'!$A$3:$A$500,$C22,'DADOS BRUTOS'!GL$3:GL$500)))</f>
        <v/>
      </c>
      <c r="JM22" s="125">
        <f>IF(OR(JM$4="",$B22=""),0,SUMIF('DADOS BRUTOS'!$A$3:$A$500,$B22,'DADOS BRUTOS'!GM$3:GM$500)+IF($C22="",0,SUMIF('DADOS BRUTOS'!$A$3:$A$500,$C22,'DADOS BRUTOS'!GM$3:GM$500)))</f>
        <v/>
      </c>
      <c r="JN22" s="125">
        <f>IF(OR(JN$4="",$B22=""),0,SUMIF('DADOS BRUTOS'!$A$3:$A$500,$B22,'DADOS BRUTOS'!GN$3:GN$500)+IF($C22="",0,SUMIF('DADOS BRUTOS'!$A$3:$A$500,$C22,'DADOS BRUTOS'!GN$3:GN$500)))</f>
        <v/>
      </c>
      <c r="JO22" s="125">
        <f>IF(OR(JO$4="",$B22=""),0,SUMIF('DADOS BRUTOS'!$A$3:$A$500,$B22,'DADOS BRUTOS'!GO$3:GO$500)+IF($C22="",0,SUMIF('DADOS BRUTOS'!$A$3:$A$500,$C22,'DADOS BRUTOS'!GO$3:GO$500)))</f>
        <v/>
      </c>
      <c r="JP22" s="125">
        <f>IF(OR(JP$4="",$B22=""),0,SUMIF('DADOS BRUTOS'!$A$3:$A$500,$B22,'DADOS BRUTOS'!GP$3:GP$500)+IF($C22="",0,SUMIF('DADOS BRUTOS'!$A$3:$A$500,$C22,'DADOS BRUTOS'!GP$3:GP$500)))</f>
        <v/>
      </c>
      <c r="JQ22" s="125">
        <f>IF(OR(JQ$4="",$B22=""),0,SUMIF('DADOS BRUTOS'!$A$3:$A$500,$B22,'DADOS BRUTOS'!GQ$3:GQ$500)+IF($C22="",0,SUMIF('DADOS BRUTOS'!$A$3:$A$500,$C22,'DADOS BRUTOS'!GQ$3:GQ$500)))</f>
        <v/>
      </c>
      <c r="JR22" s="125">
        <f>IF(OR(JR$4="",$B22=""),0,SUMIF('DADOS BRUTOS'!$A$3:$A$500,$B22,'DADOS BRUTOS'!GR$3:GR$500)+IF($C22="",0,SUMIF('DADOS BRUTOS'!$A$3:$A$500,$C22,'DADOS BRUTOS'!GR$3:GR$500)))</f>
        <v/>
      </c>
      <c r="JS22" s="125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25">
        <f>IF(OR(CB$4="",$B23=""),0,SUMIF('DADOS BRUTOS'!$A$3:$A$500,$B23,'DADOS BRUTOS'!B$3:B$500)+IF($C23="",0,SUMIF('DADOS BRUTOS'!$A$3:$A$500,$C23,'DADOS BRUTOS'!B$3:B$500)))</f>
        <v/>
      </c>
      <c r="CC23" s="125">
        <f>IF(OR(CC$4="",$B23=""),0,SUMIF('DADOS BRUTOS'!$A$3:$A$500,$B23,'DADOS BRUTOS'!C$3:C$500)+IF($C23="",0,SUMIF('DADOS BRUTOS'!$A$3:$A$500,$C23,'DADOS BRUTOS'!C$3:C$500)))</f>
        <v/>
      </c>
      <c r="CD23" s="125">
        <f>IF(OR(CD$4="",$B23=""),0,SUMIF('DADOS BRUTOS'!$A$3:$A$500,$B23,'DADOS BRUTOS'!D$3:D$500)+IF($C23="",0,SUMIF('DADOS BRUTOS'!$A$3:$A$500,$C23,'DADOS BRUTOS'!D$3:D$500)))</f>
        <v/>
      </c>
      <c r="CE23" s="125">
        <f>IF(OR(CE$4="",$B23=""),0,SUMIF('DADOS BRUTOS'!$A$3:$A$500,$B23,'DADOS BRUTOS'!E$3:E$500)+IF($C23="",0,SUMIF('DADOS BRUTOS'!$A$3:$A$500,$C23,'DADOS BRUTOS'!E$3:E$500)))</f>
        <v/>
      </c>
      <c r="CF23" s="125">
        <f>IF(OR(CF$4="",$B23=""),0,SUMIF('DADOS BRUTOS'!$A$3:$A$500,$B23,'DADOS BRUTOS'!F$3:F$500)+IF($C23="",0,SUMIF('DADOS BRUTOS'!$A$3:$A$500,$C23,'DADOS BRUTOS'!F$3:F$500)))</f>
        <v/>
      </c>
      <c r="CG23" s="125">
        <f>IF(OR(CG$4="",$B23=""),0,SUMIF('DADOS BRUTOS'!$A$3:$A$500,$B23,'DADOS BRUTOS'!G$3:G$500)+IF($C23="",0,SUMIF('DADOS BRUTOS'!$A$3:$A$500,$C23,'DADOS BRUTOS'!G$3:G$500)))</f>
        <v/>
      </c>
      <c r="CH23" s="125">
        <f>IF(OR(CH$4="",$B23=""),0,SUMIF('DADOS BRUTOS'!$A$3:$A$500,$B23,'DADOS BRUTOS'!H$3:H$500)+IF($C23="",0,SUMIF('DADOS BRUTOS'!$A$3:$A$500,$C23,'DADOS BRUTOS'!H$3:H$500)))</f>
        <v/>
      </c>
      <c r="CI23" s="125">
        <f>IF(OR(CI$4="",$B23=""),0,SUMIF('DADOS BRUTOS'!$A$3:$A$500,$B23,'DADOS BRUTOS'!I$3:I$500)+IF($C23="",0,SUMIF('DADOS BRUTOS'!$A$3:$A$500,$C23,'DADOS BRUTOS'!I$3:I$500)))</f>
        <v/>
      </c>
      <c r="CJ23" s="125">
        <f>IF(OR(CJ$4="",$B23=""),0,SUMIF('DADOS BRUTOS'!$A$3:$A$500,$B23,'DADOS BRUTOS'!J$3:J$500)+IF($C23="",0,SUMIF('DADOS BRUTOS'!$A$3:$A$500,$C23,'DADOS BRUTOS'!J$3:J$500)))</f>
        <v/>
      </c>
      <c r="CK23" s="125">
        <f>IF(OR(CK$4="",$B23=""),0,SUMIF('DADOS BRUTOS'!$A$3:$A$500,$B23,'DADOS BRUTOS'!K$3:K$500)+IF($C23="",0,SUMIF('DADOS BRUTOS'!$A$3:$A$500,$C23,'DADOS BRUTOS'!K$3:K$500)))</f>
        <v/>
      </c>
      <c r="CL23" s="125">
        <f>IF(OR(CL$4="",$B23=""),0,SUMIF('DADOS BRUTOS'!$A$3:$A$500,$B23,'DADOS BRUTOS'!L$3:L$500)+IF($C23="",0,SUMIF('DADOS BRUTOS'!$A$3:$A$500,$C23,'DADOS BRUTOS'!L$3:L$500)))</f>
        <v/>
      </c>
      <c r="CM23" s="125">
        <f>IF(OR(CM$4="",$B23=""),0,SUMIF('DADOS BRUTOS'!$A$3:$A$500,$B23,'DADOS BRUTOS'!M$3:M$500)+IF($C23="",0,SUMIF('DADOS BRUTOS'!$A$3:$A$500,$C23,'DADOS BRUTOS'!M$3:M$500)))</f>
        <v/>
      </c>
      <c r="CN23" s="125">
        <f>IF(OR(CN$4="",$B23=""),0,SUMIF('DADOS BRUTOS'!$A$3:$A$500,$B23,'DADOS BRUTOS'!N$3:N$500)+IF($C23="",0,SUMIF('DADOS BRUTOS'!$A$3:$A$500,$C23,'DADOS BRUTOS'!N$3:N$500)))</f>
        <v/>
      </c>
      <c r="CO23" s="125">
        <f>IF(OR(CO$4="",$B23=""),0,SUMIF('DADOS BRUTOS'!$A$3:$A$500,$B23,'DADOS BRUTOS'!O$3:O$500)+IF($C23="",0,SUMIF('DADOS BRUTOS'!$A$3:$A$500,$C23,'DADOS BRUTOS'!O$3:O$500)))</f>
        <v/>
      </c>
      <c r="CP23" s="125">
        <f>IF(OR(CP$4="",$B23=""),0,SUMIF('DADOS BRUTOS'!$A$3:$A$500,$B23,'DADOS BRUTOS'!P$3:P$500)+IF($C23="",0,SUMIF('DADOS BRUTOS'!$A$3:$A$500,$C23,'DADOS BRUTOS'!P$3:P$500)))</f>
        <v/>
      </c>
      <c r="CQ23" s="125">
        <f>IF(OR(CQ$4="",$B23=""),0,SUMIF('DADOS BRUTOS'!$A$3:$A$500,$B23,'DADOS BRUTOS'!Q$3:Q$500)+IF($C23="",0,SUMIF('DADOS BRUTOS'!$A$3:$A$500,$C23,'DADOS BRUTOS'!Q$3:Q$500)))</f>
        <v/>
      </c>
      <c r="CR23" s="125">
        <f>IF(OR(CR$4="",$B23=""),0,SUMIF('DADOS BRUTOS'!$A$3:$A$500,$B23,'DADOS BRUTOS'!R$3:R$500)+IF($C23="",0,SUMIF('DADOS BRUTOS'!$A$3:$A$500,$C23,'DADOS BRUTOS'!R$3:R$500)))</f>
        <v/>
      </c>
      <c r="CS23" s="125">
        <f>IF(OR(CS$4="",$B23=""),0,SUMIF('DADOS BRUTOS'!$A$3:$A$500,$B23,'DADOS BRUTOS'!S$3:S$500)+IF($C23="",0,SUMIF('DADOS BRUTOS'!$A$3:$A$500,$C23,'DADOS BRUTOS'!S$3:S$500)))</f>
        <v/>
      </c>
      <c r="CT23" s="125">
        <f>IF(OR(CT$4="",$B23=""),0,SUMIF('DADOS BRUTOS'!$A$3:$A$500,$B23,'DADOS BRUTOS'!T$3:T$500)+IF($C23="",0,SUMIF('DADOS BRUTOS'!$A$3:$A$500,$C23,'DADOS BRUTOS'!T$3:T$500)))</f>
        <v/>
      </c>
      <c r="CU23" s="125">
        <f>IF(OR(CU$4="",$B23=""),0,SUMIF('DADOS BRUTOS'!$A$3:$A$500,$B23,'DADOS BRUTOS'!U$3:U$500)+IF($C23="",0,SUMIF('DADOS BRUTOS'!$A$3:$A$500,$C23,'DADOS BRUTOS'!U$3:U$500)))</f>
        <v/>
      </c>
      <c r="CV23" s="125">
        <f>IF(OR(CV$4="",$B23=""),0,SUMIF('DADOS BRUTOS'!$A$3:$A$500,$B23,'DADOS BRUTOS'!V$3:V$500)+IF($C23="",0,SUMIF('DADOS BRUTOS'!$A$3:$A$500,$C23,'DADOS BRUTOS'!V$3:V$500)))</f>
        <v/>
      </c>
      <c r="CW23" s="125">
        <f>IF(OR(CW$4="",$B23=""),0,SUMIF('DADOS BRUTOS'!$A$3:$A$500,$B23,'DADOS BRUTOS'!W$3:W$500)+IF($C23="",0,SUMIF('DADOS BRUTOS'!$A$3:$A$500,$C23,'DADOS BRUTOS'!W$3:W$500)))</f>
        <v/>
      </c>
      <c r="CX23" s="125">
        <f>IF(OR(CX$4="",$B23=""),0,SUMIF('DADOS BRUTOS'!$A$3:$A$500,$B23,'DADOS BRUTOS'!X$3:X$500)+IF($C23="",0,SUMIF('DADOS BRUTOS'!$A$3:$A$500,$C23,'DADOS BRUTOS'!X$3:X$500)))</f>
        <v/>
      </c>
      <c r="CY23" s="125">
        <f>IF(OR(CY$4="",$B23=""),0,SUMIF('DADOS BRUTOS'!$A$3:$A$500,$B23,'DADOS BRUTOS'!Y$3:Y$500)+IF($C23="",0,SUMIF('DADOS BRUTOS'!$A$3:$A$500,$C23,'DADOS BRUTOS'!Y$3:Y$500)))</f>
        <v/>
      </c>
      <c r="CZ23" s="125">
        <f>IF(OR(CZ$4="",$B23=""),0,SUMIF('DADOS BRUTOS'!$A$3:$A$500,$B23,'DADOS BRUTOS'!Z$3:Z$500)+IF($C23="",0,SUMIF('DADOS BRUTOS'!$A$3:$A$500,$C23,'DADOS BRUTOS'!Z$3:Z$500)))</f>
        <v/>
      </c>
      <c r="DA23" s="125">
        <f>IF(OR(DA$4="",$B23=""),0,SUMIF('DADOS BRUTOS'!$A$3:$A$500,$B23,'DADOS BRUTOS'!AA$3:AA$500)+IF($C23="",0,SUMIF('DADOS BRUTOS'!$A$3:$A$500,$C23,'DADOS BRUTOS'!AA$3:AA$500)))</f>
        <v/>
      </c>
      <c r="DB23" s="125">
        <f>IF(OR(DB$4="",$B23=""),0,SUMIF('DADOS BRUTOS'!$A$3:$A$500,$B23,'DADOS BRUTOS'!AB$3:AB$500)+IF($C23="",0,SUMIF('DADOS BRUTOS'!$A$3:$A$500,$C23,'DADOS BRUTOS'!AB$3:AB$500)))</f>
        <v/>
      </c>
      <c r="DC23" s="125">
        <f>IF(OR(DC$4="",$B23=""),0,SUMIF('DADOS BRUTOS'!$A$3:$A$500,$B23,'DADOS BRUTOS'!AC$3:AC$500)+IF($C23="",0,SUMIF('DADOS BRUTOS'!$A$3:$A$500,$C23,'DADOS BRUTOS'!AC$3:AC$500)))</f>
        <v/>
      </c>
      <c r="DD23" s="125">
        <f>IF(OR(DD$4="",$B23=""),0,SUMIF('DADOS BRUTOS'!$A$3:$A$500,$B23,'DADOS BRUTOS'!AD$3:AD$500)+IF($C23="",0,SUMIF('DADOS BRUTOS'!$A$3:$A$500,$C23,'DADOS BRUTOS'!AD$3:AD$500)))</f>
        <v/>
      </c>
      <c r="DE23" s="125">
        <f>IF(OR(DE$4="",$B23=""),0,SUMIF('DADOS BRUTOS'!$A$3:$A$500,$B23,'DADOS BRUTOS'!AE$3:AE$500)+IF($C23="",0,SUMIF('DADOS BRUTOS'!$A$3:$A$500,$C23,'DADOS BRUTOS'!AE$3:AE$500)))</f>
        <v/>
      </c>
      <c r="DF23" s="125">
        <f>IF(OR(DF$4="",$B23=""),0,SUMIF('DADOS BRUTOS'!$A$3:$A$500,$B23,'DADOS BRUTOS'!AF$3:AF$500)+IF($C23="",0,SUMIF('DADOS BRUTOS'!$A$3:$A$500,$C23,'DADOS BRUTOS'!AF$3:AF$500)))</f>
        <v/>
      </c>
      <c r="DG23" s="125">
        <f>IF(OR(DG$4="",$B23=""),0,SUMIF('DADOS BRUTOS'!$A$3:$A$500,$B23,'DADOS BRUTOS'!AG$3:AG$500)+IF($C23="",0,SUMIF('DADOS BRUTOS'!$A$3:$A$500,$C23,'DADOS BRUTOS'!AG$3:AG$500)))</f>
        <v/>
      </c>
      <c r="DH23" s="125">
        <f>IF(OR(DH$4="",$B23=""),0,SUMIF('DADOS BRUTOS'!$A$3:$A$500,$B23,'DADOS BRUTOS'!AH$3:AH$500)+IF($C23="",0,SUMIF('DADOS BRUTOS'!$A$3:$A$500,$C23,'DADOS BRUTOS'!AH$3:AH$500)))</f>
        <v/>
      </c>
      <c r="DI23" s="125">
        <f>IF(OR(DI$4="",$B23=""),0,SUMIF('DADOS BRUTOS'!$A$3:$A$500,$B23,'DADOS BRUTOS'!AI$3:AI$500)+IF($C23="",0,SUMIF('DADOS BRUTOS'!$A$3:$A$500,$C23,'DADOS BRUTOS'!AI$3:AI$500)))</f>
        <v/>
      </c>
      <c r="DJ23" s="125">
        <f>IF(OR(DJ$4="",$B23=""),0,SUMIF('DADOS BRUTOS'!$A$3:$A$500,$B23,'DADOS BRUTOS'!AJ$3:AJ$500)+IF($C23="",0,SUMIF('DADOS BRUTOS'!$A$3:$A$500,$C23,'DADOS BRUTOS'!AJ$3:AJ$500)))</f>
        <v/>
      </c>
      <c r="DK23" s="125">
        <f>IF(OR(DK$4="",$B23=""),0,SUMIF('DADOS BRUTOS'!$A$3:$A$500,$B23,'DADOS BRUTOS'!AK$3:AK$500)+IF($C23="",0,SUMIF('DADOS BRUTOS'!$A$3:$A$500,$C23,'DADOS BRUTOS'!AK$3:AK$500)))</f>
        <v/>
      </c>
      <c r="DL23" s="125">
        <f>IF(OR(DL$4="",$B23=""),0,SUMIF('DADOS BRUTOS'!$A$3:$A$500,$B23,'DADOS BRUTOS'!AL$3:AL$500)+IF($C23="",0,SUMIF('DADOS BRUTOS'!$A$3:$A$500,$C23,'DADOS BRUTOS'!AL$3:AL$500)))</f>
        <v/>
      </c>
      <c r="DM23" s="125">
        <f>IF(OR(DM$4="",$B23=""),0,SUMIF('DADOS BRUTOS'!$A$3:$A$500,$B23,'DADOS BRUTOS'!AM$3:AM$500)+IF($C23="",0,SUMIF('DADOS BRUTOS'!$A$3:$A$500,$C23,'DADOS BRUTOS'!AM$3:AM$500)))</f>
        <v/>
      </c>
      <c r="DN23" s="125">
        <f>IF(OR(DN$4="",$B23=""),0,SUMIF('DADOS BRUTOS'!$A$3:$A$500,$B23,'DADOS BRUTOS'!AN$3:AN$500)+IF($C23="",0,SUMIF('DADOS BRUTOS'!$A$3:$A$500,$C23,'DADOS BRUTOS'!AN$3:AN$500)))</f>
        <v/>
      </c>
      <c r="DO23" s="125">
        <f>IF(OR(DO$4="",$B23=""),0,SUMIF('DADOS BRUTOS'!$A$3:$A$500,$B23,'DADOS BRUTOS'!AO$3:AO$500)+IF($C23="",0,SUMIF('DADOS BRUTOS'!$A$3:$A$500,$C23,'DADOS BRUTOS'!AO$3:AO$500)))</f>
        <v/>
      </c>
      <c r="DP23" s="125">
        <f>IF(OR(DP$4="",$B23=""),0,SUMIF('DADOS BRUTOS'!$A$3:$A$500,$B23,'DADOS BRUTOS'!AP$3:AP$500)+IF($C23="",0,SUMIF('DADOS BRUTOS'!$A$3:$A$500,$C23,'DADOS BRUTOS'!AP$3:AP$500)))</f>
        <v/>
      </c>
      <c r="DQ23" s="125">
        <f>IF(OR(DQ$4="",$B23=""),0,SUMIF('DADOS BRUTOS'!$A$3:$A$500,$B23,'DADOS BRUTOS'!AQ$3:AQ$500)+IF($C23="",0,SUMIF('DADOS BRUTOS'!$A$3:$A$500,$C23,'DADOS BRUTOS'!AQ$3:AQ$500)))</f>
        <v/>
      </c>
      <c r="DR23" s="125">
        <f>IF(OR(DR$4="",$B23=""),0,SUMIF('DADOS BRUTOS'!$A$3:$A$500,$B23,'DADOS BRUTOS'!AR$3:AR$500)+IF($C23="",0,SUMIF('DADOS BRUTOS'!$A$3:$A$500,$C23,'DADOS BRUTOS'!AR$3:AR$500)))</f>
        <v/>
      </c>
      <c r="DS23" s="125">
        <f>IF(OR(DS$4="",$B23=""),0,SUMIF('DADOS BRUTOS'!$A$3:$A$500,$B23,'DADOS BRUTOS'!AS$3:AS$500)+IF($C23="",0,SUMIF('DADOS BRUTOS'!$A$3:$A$500,$C23,'DADOS BRUTOS'!AS$3:AS$500)))</f>
        <v/>
      </c>
      <c r="DT23" s="125">
        <f>IF(OR(DT$4="",$B23=""),0,SUMIF('DADOS BRUTOS'!$A$3:$A$500,$B23,'DADOS BRUTOS'!AT$3:AT$500)+IF($C23="",0,SUMIF('DADOS BRUTOS'!$A$3:$A$500,$C23,'DADOS BRUTOS'!AT$3:AT$500)))</f>
        <v/>
      </c>
      <c r="DU23" s="125">
        <f>IF(OR(DU$4="",$B23=""),0,SUMIF('DADOS BRUTOS'!$A$3:$A$500,$B23,'DADOS BRUTOS'!AU$3:AU$500)+IF($C23="",0,SUMIF('DADOS BRUTOS'!$A$3:$A$500,$C23,'DADOS BRUTOS'!AU$3:AU$500)))</f>
        <v/>
      </c>
      <c r="DV23" s="125">
        <f>IF(OR(DV$4="",$B23=""),0,SUMIF('DADOS BRUTOS'!$A$3:$A$500,$B23,'DADOS BRUTOS'!AV$3:AV$500)+IF($C23="",0,SUMIF('DADOS BRUTOS'!$A$3:$A$500,$C23,'DADOS BRUTOS'!AV$3:AV$500)))</f>
        <v/>
      </c>
      <c r="DW23" s="125">
        <f>IF(OR(DW$4="",$B23=""),0,SUMIF('DADOS BRUTOS'!$A$3:$A$500,$B23,'DADOS BRUTOS'!AW$3:AW$500)+IF($C23="",0,SUMIF('DADOS BRUTOS'!$A$3:$A$500,$C23,'DADOS BRUTOS'!AW$3:AW$500)))</f>
        <v/>
      </c>
      <c r="DX23" s="125">
        <f>IF(OR(DX$4="",$B23=""),0,SUMIF('DADOS BRUTOS'!$A$3:$A$500,$B23,'DADOS BRUTOS'!AX$3:AX$500)+IF($C23="",0,SUMIF('DADOS BRUTOS'!$A$3:$A$500,$C23,'DADOS BRUTOS'!AX$3:AX$500)))</f>
        <v/>
      </c>
      <c r="DY23" s="125">
        <f>IF(OR(DY$4="",$B23=""),0,SUMIF('DADOS BRUTOS'!$A$3:$A$500,$B23,'DADOS BRUTOS'!AY$3:AY$500)+IF($C23="",0,SUMIF('DADOS BRUTOS'!$A$3:$A$500,$C23,'DADOS BRUTOS'!AY$3:AY$500)))</f>
        <v/>
      </c>
      <c r="DZ23" s="125">
        <f>IF(OR(DZ$4="",$B23=""),0,SUMIF('DADOS BRUTOS'!$A$3:$A$500,$B23,'DADOS BRUTOS'!AZ$3:AZ$500)+IF($C23="",0,SUMIF('DADOS BRUTOS'!$A$3:$A$500,$C23,'DADOS BRUTOS'!AZ$3:AZ$500)))</f>
        <v/>
      </c>
      <c r="EA23" s="125">
        <f>IF(OR(EA$4="",$B23=""),0,SUMIF('DADOS BRUTOS'!$A$3:$A$500,$B23,'DADOS BRUTOS'!BA$3:BA$500)+IF($C23="",0,SUMIF('DADOS BRUTOS'!$A$3:$A$500,$C23,'DADOS BRUTOS'!BA$3:BA$500)))</f>
        <v/>
      </c>
      <c r="EB23" s="125">
        <f>IF(OR(EB$4="",$B23=""),0,SUMIF('DADOS BRUTOS'!$A$3:$A$500,$B23,'DADOS BRUTOS'!BB$3:BB$500)+IF($C23="",0,SUMIF('DADOS BRUTOS'!$A$3:$A$500,$C23,'DADOS BRUTOS'!BB$3:BB$500)))</f>
        <v/>
      </c>
      <c r="EC23" s="125">
        <f>IF(OR(EC$4="",$B23=""),0,SUMIF('DADOS BRUTOS'!$A$3:$A$500,$B23,'DADOS BRUTOS'!BC$3:BC$500)+IF($C23="",0,SUMIF('DADOS BRUTOS'!$A$3:$A$500,$C23,'DADOS BRUTOS'!BC$3:BC$500)))</f>
        <v/>
      </c>
      <c r="ED23" s="125">
        <f>IF(OR(ED$4="",$B23=""),0,SUMIF('DADOS BRUTOS'!$A$3:$A$500,$B23,'DADOS BRUTOS'!BD$3:BD$500)+IF($C23="",0,SUMIF('DADOS BRUTOS'!$A$3:$A$500,$C23,'DADOS BRUTOS'!BD$3:BD$500)))</f>
        <v/>
      </c>
      <c r="EE23" s="125">
        <f>IF(OR(EE$4="",$B23=""),0,SUMIF('DADOS BRUTOS'!$A$3:$A$500,$B23,'DADOS BRUTOS'!BE$3:BE$500)+IF($C23="",0,SUMIF('DADOS BRUTOS'!$A$3:$A$500,$C23,'DADOS BRUTOS'!BE$3:BE$500)))</f>
        <v/>
      </c>
      <c r="EF23" s="125">
        <f>IF(OR(EF$4="",$B23=""),0,SUMIF('DADOS BRUTOS'!$A$3:$A$500,$B23,'DADOS BRUTOS'!BF$3:BF$500)+IF($C23="",0,SUMIF('DADOS BRUTOS'!$A$3:$A$500,$C23,'DADOS BRUTOS'!BF$3:BF$500)))</f>
        <v/>
      </c>
      <c r="EG23" s="125">
        <f>IF(OR(EG$4="",$B23=""),0,SUMIF('DADOS BRUTOS'!$A$3:$A$500,$B23,'DADOS BRUTOS'!BG$3:BG$500)+IF($C23="",0,SUMIF('DADOS BRUTOS'!$A$3:$A$500,$C23,'DADOS BRUTOS'!BG$3:BG$500)))</f>
        <v/>
      </c>
      <c r="EH23" s="125">
        <f>IF(OR(EH$4="",$B23=""),0,SUMIF('DADOS BRUTOS'!$A$3:$A$500,$B23,'DADOS BRUTOS'!BH$3:BH$500)+IF($C23="",0,SUMIF('DADOS BRUTOS'!$A$3:$A$500,$C23,'DADOS BRUTOS'!BH$3:BH$500)))</f>
        <v/>
      </c>
      <c r="EI23" s="125">
        <f>IF(OR(EI$4="",$B23=""),0,SUMIF('DADOS BRUTOS'!$A$3:$A$500,$B23,'DADOS BRUTOS'!BI$3:BI$500)+IF($C23="",0,SUMIF('DADOS BRUTOS'!$A$3:$A$500,$C23,'DADOS BRUTOS'!BI$3:BI$500)))</f>
        <v/>
      </c>
      <c r="EJ23" s="125">
        <f>IF(OR(EJ$4="",$B23=""),0,SUMIF('DADOS BRUTOS'!$A$3:$A$500,$B23,'DADOS BRUTOS'!BJ$3:BJ$500)+IF($C23="",0,SUMIF('DADOS BRUTOS'!$A$3:$A$500,$C23,'DADOS BRUTOS'!BJ$3:BJ$500)))</f>
        <v/>
      </c>
      <c r="EK23" s="125">
        <f>IF(OR(EK$4="",$B23=""),0,SUMIF('DADOS BRUTOS'!$A$3:$A$500,$B23,'DADOS BRUTOS'!BK$3:BK$500)+IF($C23="",0,SUMIF('DADOS BRUTOS'!$A$3:$A$500,$C23,'DADOS BRUTOS'!BK$3:BK$500)))</f>
        <v/>
      </c>
      <c r="EL23" s="125">
        <f>IF(OR(EL$4="",$B23=""),0,SUMIF('DADOS BRUTOS'!$A$3:$A$500,$B23,'DADOS BRUTOS'!BL$3:BL$500)+IF($C23="",0,SUMIF('DADOS BRUTOS'!$A$3:$A$500,$C23,'DADOS BRUTOS'!BL$3:BL$500)))</f>
        <v/>
      </c>
      <c r="EM23" s="125">
        <f>IF(OR(EM$4="",$B23=""),0,SUMIF('DADOS BRUTOS'!$A$3:$A$500,$B23,'DADOS BRUTOS'!BM$3:BM$500)+IF($C23="",0,SUMIF('DADOS BRUTOS'!$A$3:$A$500,$C23,'DADOS BRUTOS'!BM$3:BM$500)))</f>
        <v/>
      </c>
      <c r="EN23" s="125">
        <f>IF(OR(EN$4="",$B23=""),0,SUMIF('DADOS BRUTOS'!$A$3:$A$500,$B23,'DADOS BRUTOS'!BN$3:BN$500)+IF($C23="",0,SUMIF('DADOS BRUTOS'!$A$3:$A$500,$C23,'DADOS BRUTOS'!BN$3:BN$500)))</f>
        <v/>
      </c>
      <c r="EO23" s="125">
        <f>IF(OR(EO$4="",$B23=""),0,SUMIF('DADOS BRUTOS'!$A$3:$A$500,$B23,'DADOS BRUTOS'!BO$3:BO$500)+IF($C23="",0,SUMIF('DADOS BRUTOS'!$A$3:$A$500,$C23,'DADOS BRUTOS'!BO$3:BO$500)))</f>
        <v/>
      </c>
      <c r="EP23" s="125">
        <f>IF(OR(EP$4="",$B23=""),0,SUMIF('DADOS BRUTOS'!$A$3:$A$500,$B23,'DADOS BRUTOS'!BP$3:BP$500)+IF($C23="",0,SUMIF('DADOS BRUTOS'!$A$3:$A$500,$C23,'DADOS BRUTOS'!BP$3:BP$500)))</f>
        <v/>
      </c>
      <c r="EQ23" s="125">
        <f>IF(OR(EQ$4="",$B23=""),0,SUMIF('DADOS BRUTOS'!$A$3:$A$500,$B23,'DADOS BRUTOS'!BQ$3:BQ$500)+IF($C23="",0,SUMIF('DADOS BRUTOS'!$A$3:$A$500,$C23,'DADOS BRUTOS'!BQ$3:BQ$500)))</f>
        <v/>
      </c>
      <c r="ER23" s="125">
        <f>IF(OR(ER$4="",$B23=""),0,SUMIF('DADOS BRUTOS'!$A$3:$A$500,$B23,'DADOS BRUTOS'!BR$3:BR$500)+IF($C23="",0,SUMIF('DADOS BRUTOS'!$A$3:$A$500,$C23,'DADOS BRUTOS'!BR$3:BR$500)))</f>
        <v/>
      </c>
      <c r="ES23" s="125">
        <f>IF(OR(ES$4="",$B23=""),0,SUMIF('DADOS BRUTOS'!$A$3:$A$500,$B23,'DADOS BRUTOS'!BS$3:BS$500)+IF($C23="",0,SUMIF('DADOS BRUTOS'!$A$3:$A$500,$C23,'DADOS BRUTOS'!BS$3:BS$500)))</f>
        <v/>
      </c>
      <c r="ET23" s="125">
        <f>IF(OR(ET$4="",$B23=""),0,SUMIF('DADOS BRUTOS'!$A$3:$A$500,$B23,'DADOS BRUTOS'!BT$3:BT$500)+IF($C23="",0,SUMIF('DADOS BRUTOS'!$A$3:$A$500,$C23,'DADOS BRUTOS'!BT$3:BT$500)))</f>
        <v/>
      </c>
      <c r="EU23" s="125">
        <f>IF(OR(EU$4="",$B23=""),0,SUMIF('DADOS BRUTOS'!$A$3:$A$500,$B23,'DADOS BRUTOS'!BU$3:BU$500)+IF($C23="",0,SUMIF('DADOS BRUTOS'!$A$3:$A$500,$C23,'DADOS BRUTOS'!BU$3:BU$500)))</f>
        <v/>
      </c>
      <c r="EV23" s="125">
        <f>IF(OR(EV$4="",$B23=""),0,SUMIF('DADOS BRUTOS'!$A$3:$A$500,$B23,'DADOS BRUTOS'!BV$3:BV$500)+IF($C23="",0,SUMIF('DADOS BRUTOS'!$A$3:$A$500,$C23,'DADOS BRUTOS'!BV$3:BV$500)))</f>
        <v/>
      </c>
      <c r="EW23" s="125">
        <f>IF(OR(EW$4="",$B23=""),0,SUMIF('DADOS BRUTOS'!$A$3:$A$500,$B23,'DADOS BRUTOS'!BW$3:BW$500)+IF($C23="",0,SUMIF('DADOS BRUTOS'!$A$3:$A$500,$C23,'DADOS BRUTOS'!BW$3:BW$500)))</f>
        <v/>
      </c>
      <c r="EX23" s="125">
        <f>IF(OR(EX$4="",$B23=""),0,SUMIF('DADOS BRUTOS'!$A$3:$A$500,$B23,'DADOS BRUTOS'!BX$3:BX$500)+IF($C23="",0,SUMIF('DADOS BRUTOS'!$A$3:$A$500,$C23,'DADOS BRUTOS'!BX$3:BX$500)))</f>
        <v/>
      </c>
      <c r="EY23" s="125">
        <f>IF(OR(EY$4="",$B23=""),0,SUMIF('DADOS BRUTOS'!$A$3:$A$500,$B23,'DADOS BRUTOS'!BY$3:BY$500)+IF($C23="",0,SUMIF('DADOS BRUTOS'!$A$3:$A$500,$C23,'DADOS BRUTOS'!BY$3:BY$500)))</f>
        <v/>
      </c>
      <c r="EZ23" s="125">
        <f>IF(OR(EZ$4="",$B23=""),0,SUMIF('DADOS BRUTOS'!$A$3:$A$500,$B23,'DADOS BRUTOS'!BZ$3:BZ$500)+IF($C23="",0,SUMIF('DADOS BRUTOS'!$A$3:$A$500,$C23,'DADOS BRUTOS'!BZ$3:BZ$500)))</f>
        <v/>
      </c>
      <c r="FA23" s="125">
        <f>IF(OR(FA$4="",$B23=""),0,SUMIF('DADOS BRUTOS'!$A$3:$A$500,$B23,'DADOS BRUTOS'!CA$3:CA$500)+IF($C23="",0,SUMIF('DADOS BRUTOS'!$A$3:$A$500,$C23,'DADOS BRUTOS'!CA$3:CA$500)))</f>
        <v/>
      </c>
      <c r="FB23" s="125">
        <f>IF(OR(FB$4="",$B23=""),0,SUMIF('DADOS BRUTOS'!$A$3:$A$500,$B23,'DADOS BRUTOS'!CB$3:CB$500)+IF($C23="",0,SUMIF('DADOS BRUTOS'!$A$3:$A$500,$C23,'DADOS BRUTOS'!CB$3:CB$500)))</f>
        <v/>
      </c>
      <c r="FC23" s="125">
        <f>IF(OR(FC$4="",$B23=""),0,SUMIF('DADOS BRUTOS'!$A$3:$A$500,$B23,'DADOS BRUTOS'!CC$3:CC$500)+IF($C23="",0,SUMIF('DADOS BRUTOS'!$A$3:$A$500,$C23,'DADOS BRUTOS'!CC$3:CC$500)))</f>
        <v/>
      </c>
      <c r="FD23" s="125">
        <f>IF(OR(FD$4="",$B23=""),0,SUMIF('DADOS BRUTOS'!$A$3:$A$500,$B23,'DADOS BRUTOS'!CD$3:CD$500)+IF($C23="",0,SUMIF('DADOS BRUTOS'!$A$3:$A$500,$C23,'DADOS BRUTOS'!CD$3:CD$500)))</f>
        <v/>
      </c>
      <c r="FE23" s="125">
        <f>IF(OR(FE$4="",$B23=""),0,SUMIF('DADOS BRUTOS'!$A$3:$A$500,$B23,'DADOS BRUTOS'!CE$3:CE$500)+IF($C23="",0,SUMIF('DADOS BRUTOS'!$A$3:$A$500,$C23,'DADOS BRUTOS'!CE$3:CE$500)))</f>
        <v/>
      </c>
      <c r="FF23" s="125">
        <f>IF(OR(FF$4="",$B23=""),0,SUMIF('DADOS BRUTOS'!$A$3:$A$500,$B23,'DADOS BRUTOS'!CF$3:CF$500)+IF($C23="",0,SUMIF('DADOS BRUTOS'!$A$3:$A$500,$C23,'DADOS BRUTOS'!CF$3:CF$500)))</f>
        <v/>
      </c>
      <c r="FG23" s="125">
        <f>IF(OR(FG$4="",$B23=""),0,SUMIF('DADOS BRUTOS'!$A$3:$A$500,$B23,'DADOS BRUTOS'!CG$3:CG$500)+IF($C23="",0,SUMIF('DADOS BRUTOS'!$A$3:$A$500,$C23,'DADOS BRUTOS'!CG$3:CG$500)))</f>
        <v/>
      </c>
      <c r="FH23" s="125">
        <f>IF(OR(FH$4="",$B23=""),0,SUMIF('DADOS BRUTOS'!$A$3:$A$500,$B23,'DADOS BRUTOS'!CH$3:CH$500)+IF($C23="",0,SUMIF('DADOS BRUTOS'!$A$3:$A$500,$C23,'DADOS BRUTOS'!CH$3:CH$500)))</f>
        <v/>
      </c>
      <c r="FI23" s="125">
        <f>IF(OR(FI$4="",$B23=""),0,SUMIF('DADOS BRUTOS'!$A$3:$A$500,$B23,'DADOS BRUTOS'!CI$3:CI$500)+IF($C23="",0,SUMIF('DADOS BRUTOS'!$A$3:$A$500,$C23,'DADOS BRUTOS'!CI$3:CI$500)))</f>
        <v/>
      </c>
      <c r="FJ23" s="125">
        <f>IF(OR(FJ$4="",$B23=""),0,SUMIF('DADOS BRUTOS'!$A$3:$A$500,$B23,'DADOS BRUTOS'!CJ$3:CJ$500)+IF($C23="",0,SUMIF('DADOS BRUTOS'!$A$3:$A$500,$C23,'DADOS BRUTOS'!CJ$3:CJ$500)))</f>
        <v/>
      </c>
      <c r="FK23" s="125">
        <f>IF(OR(FK$4="",$B23=""),0,SUMIF('DADOS BRUTOS'!$A$3:$A$500,$B23,'DADOS BRUTOS'!CK$3:CK$500)+IF($C23="",0,SUMIF('DADOS BRUTOS'!$A$3:$A$500,$C23,'DADOS BRUTOS'!CK$3:CK$500)))</f>
        <v/>
      </c>
      <c r="FL23" s="125">
        <f>IF(OR(FL$4="",$B23=""),0,SUMIF('DADOS BRUTOS'!$A$3:$A$500,$B23,'DADOS BRUTOS'!CL$3:CL$500)+IF($C23="",0,SUMIF('DADOS BRUTOS'!$A$3:$A$500,$C23,'DADOS BRUTOS'!CL$3:CL$500)))</f>
        <v/>
      </c>
      <c r="FM23" s="125">
        <f>IF(OR(FM$4="",$B23=""),0,SUMIF('DADOS BRUTOS'!$A$3:$A$500,$B23,'DADOS BRUTOS'!CM$3:CM$500)+IF($C23="",0,SUMIF('DADOS BRUTOS'!$A$3:$A$500,$C23,'DADOS BRUTOS'!CM$3:CM$500)))</f>
        <v/>
      </c>
      <c r="FN23" s="125">
        <f>IF(OR(FN$4="",$B23=""),0,SUMIF('DADOS BRUTOS'!$A$3:$A$500,$B23,'DADOS BRUTOS'!CN$3:CN$500)+IF($C23="",0,SUMIF('DADOS BRUTOS'!$A$3:$A$500,$C23,'DADOS BRUTOS'!CN$3:CN$500)))</f>
        <v/>
      </c>
      <c r="FO23" s="125">
        <f>IF(OR(FO$4="",$B23=""),0,SUMIF('DADOS BRUTOS'!$A$3:$A$500,$B23,'DADOS BRUTOS'!CO$3:CO$500)+IF($C23="",0,SUMIF('DADOS BRUTOS'!$A$3:$A$500,$C23,'DADOS BRUTOS'!CO$3:CO$500)))</f>
        <v/>
      </c>
      <c r="FP23" s="125">
        <f>IF(OR(FP$4="",$B23=""),0,SUMIF('DADOS BRUTOS'!$A$3:$A$500,$B23,'DADOS BRUTOS'!CP$3:CP$500)+IF($C23="",0,SUMIF('DADOS BRUTOS'!$A$3:$A$500,$C23,'DADOS BRUTOS'!CP$3:CP$500)))</f>
        <v/>
      </c>
      <c r="FQ23" s="125">
        <f>IF(OR(FQ$4="",$B23=""),0,SUMIF('DADOS BRUTOS'!$A$3:$A$500,$B23,'DADOS BRUTOS'!CQ$3:CQ$500)+IF($C23="",0,SUMIF('DADOS BRUTOS'!$A$3:$A$500,$C23,'DADOS BRUTOS'!CQ$3:CQ$500)))</f>
        <v/>
      </c>
      <c r="FR23" s="125">
        <f>IF(OR(FR$4="",$B23=""),0,SUMIF('DADOS BRUTOS'!$A$3:$A$500,$B23,'DADOS BRUTOS'!CR$3:CR$500)+IF($C23="",0,SUMIF('DADOS BRUTOS'!$A$3:$A$500,$C23,'DADOS BRUTOS'!CR$3:CR$500)))</f>
        <v/>
      </c>
      <c r="FS23" s="125">
        <f>IF(OR(FS$4="",$B23=""),0,SUMIF('DADOS BRUTOS'!$A$3:$A$500,$B23,'DADOS BRUTOS'!CS$3:CS$500)+IF($C23="",0,SUMIF('DADOS BRUTOS'!$A$3:$A$500,$C23,'DADOS BRUTOS'!CS$3:CS$500)))</f>
        <v/>
      </c>
      <c r="FT23" s="125">
        <f>IF(OR(FT$4="",$B23=""),0,SUMIF('DADOS BRUTOS'!$A$3:$A$500,$B23,'DADOS BRUTOS'!CT$3:CT$500)+IF($C23="",0,SUMIF('DADOS BRUTOS'!$A$3:$A$500,$C23,'DADOS BRUTOS'!CT$3:CT$500)))</f>
        <v/>
      </c>
      <c r="FU23" s="125">
        <f>IF(OR(FU$4="",$B23=""),0,SUMIF('DADOS BRUTOS'!$A$3:$A$500,$B23,'DADOS BRUTOS'!CU$3:CU$500)+IF($C23="",0,SUMIF('DADOS BRUTOS'!$A$3:$A$500,$C23,'DADOS BRUTOS'!CU$3:CU$500)))</f>
        <v/>
      </c>
      <c r="FV23" s="125">
        <f>IF(OR(FV$4="",$B23=""),0,SUMIF('DADOS BRUTOS'!$A$3:$A$500,$B23,'DADOS BRUTOS'!CV$3:CV$500)+IF($C23="",0,SUMIF('DADOS BRUTOS'!$A$3:$A$500,$C23,'DADOS BRUTOS'!CV$3:CV$500)))</f>
        <v/>
      </c>
      <c r="FW23" s="125">
        <f>IF(OR(FW$4="",$B23=""),0,SUMIF('DADOS BRUTOS'!$A$3:$A$500,$B23,'DADOS BRUTOS'!CW$3:CW$500)+IF($C23="",0,SUMIF('DADOS BRUTOS'!$A$3:$A$500,$C23,'DADOS BRUTOS'!CW$3:CW$500)))</f>
        <v/>
      </c>
      <c r="FX23" s="125">
        <f>IF(OR(FX$4="",$B23=""),0,SUMIF('DADOS BRUTOS'!$A$3:$A$500,$B23,'DADOS BRUTOS'!CX$3:CX$500)+IF($C23="",0,SUMIF('DADOS BRUTOS'!$A$3:$A$500,$C23,'DADOS BRUTOS'!CX$3:CX$500)))</f>
        <v/>
      </c>
      <c r="FY23" s="125">
        <f>IF(OR(FY$4="",$B23=""),0,SUMIF('DADOS BRUTOS'!$A$3:$A$500,$B23,'DADOS BRUTOS'!CY$3:CY$500)+IF($C23="",0,SUMIF('DADOS BRUTOS'!$A$3:$A$500,$C23,'DADOS BRUTOS'!CY$3:CY$500)))</f>
        <v/>
      </c>
      <c r="FZ23" s="125">
        <f>IF(OR(FZ$4="",$B23=""),0,SUMIF('DADOS BRUTOS'!$A$3:$A$500,$B23,'DADOS BRUTOS'!CZ$3:CZ$500)+IF($C23="",0,SUMIF('DADOS BRUTOS'!$A$3:$A$500,$C23,'DADOS BRUTOS'!CZ$3:CZ$500)))</f>
        <v/>
      </c>
      <c r="GA23" s="125">
        <f>IF(OR(GA$4="",$B23=""),0,SUMIF('DADOS BRUTOS'!$A$3:$A$500,$B23,'DADOS BRUTOS'!DA$3:DA$500)+IF($C23="",0,SUMIF('DADOS BRUTOS'!$A$3:$A$500,$C23,'DADOS BRUTOS'!DA$3:DA$500)))</f>
        <v/>
      </c>
      <c r="GB23" s="125">
        <f>IF(OR(GB$4="",$B23=""),0,SUMIF('DADOS BRUTOS'!$A$3:$A$500,$B23,'DADOS BRUTOS'!DB$3:DB$500)+IF($C23="",0,SUMIF('DADOS BRUTOS'!$A$3:$A$500,$C23,'DADOS BRUTOS'!DB$3:DB$500)))</f>
        <v/>
      </c>
      <c r="GC23" s="125">
        <f>IF(OR(GC$4="",$B23=""),0,SUMIF('DADOS BRUTOS'!$A$3:$A$500,$B23,'DADOS BRUTOS'!DC$3:DC$500)+IF($C23="",0,SUMIF('DADOS BRUTOS'!$A$3:$A$500,$C23,'DADOS BRUTOS'!DC$3:DC$500)))</f>
        <v/>
      </c>
      <c r="GD23" s="125">
        <f>IF(OR(GD$4="",$B23=""),0,SUMIF('DADOS BRUTOS'!$A$3:$A$500,$B23,'DADOS BRUTOS'!DD$3:DD$500)+IF($C23="",0,SUMIF('DADOS BRUTOS'!$A$3:$A$500,$C23,'DADOS BRUTOS'!DD$3:DD$500)))</f>
        <v/>
      </c>
      <c r="GE23" s="125">
        <f>IF(OR(GE$4="",$B23=""),0,SUMIF('DADOS BRUTOS'!$A$3:$A$500,$B23,'DADOS BRUTOS'!DE$3:DE$500)+IF($C23="",0,SUMIF('DADOS BRUTOS'!$A$3:$A$500,$C23,'DADOS BRUTOS'!DE$3:DE$500)))</f>
        <v/>
      </c>
      <c r="GF23" s="125">
        <f>IF(OR(GF$4="",$B23=""),0,SUMIF('DADOS BRUTOS'!$A$3:$A$500,$B23,'DADOS BRUTOS'!DF$3:DF$500)+IF($C23="",0,SUMIF('DADOS BRUTOS'!$A$3:$A$500,$C23,'DADOS BRUTOS'!DF$3:DF$500)))</f>
        <v/>
      </c>
      <c r="GG23" s="125">
        <f>IF(OR(GG$4="",$B23=""),0,SUMIF('DADOS BRUTOS'!$A$3:$A$500,$B23,'DADOS BRUTOS'!DG$3:DG$500)+IF($C23="",0,SUMIF('DADOS BRUTOS'!$A$3:$A$500,$C23,'DADOS BRUTOS'!DG$3:DG$500)))</f>
        <v/>
      </c>
      <c r="GH23" s="125">
        <f>IF(OR(GH$4="",$B23=""),0,SUMIF('DADOS BRUTOS'!$A$3:$A$500,$B23,'DADOS BRUTOS'!DH$3:DH$500)+IF($C23="",0,SUMIF('DADOS BRUTOS'!$A$3:$A$500,$C23,'DADOS BRUTOS'!DH$3:DH$500)))</f>
        <v/>
      </c>
      <c r="GI23" s="125">
        <f>IF(OR(GI$4="",$B23=""),0,SUMIF('DADOS BRUTOS'!$A$3:$A$500,$B23,'DADOS BRUTOS'!DI$3:DI$500)+IF($C23="",0,SUMIF('DADOS BRUTOS'!$A$3:$A$500,$C23,'DADOS BRUTOS'!DI$3:DI$500)))</f>
        <v/>
      </c>
      <c r="GJ23" s="125">
        <f>IF(OR(GJ$4="",$B23=""),0,SUMIF('DADOS BRUTOS'!$A$3:$A$500,$B23,'DADOS BRUTOS'!DJ$3:DJ$500)+IF($C23="",0,SUMIF('DADOS BRUTOS'!$A$3:$A$500,$C23,'DADOS BRUTOS'!DJ$3:DJ$500)))</f>
        <v/>
      </c>
      <c r="GK23" s="125">
        <f>IF(OR(GK$4="",$B23=""),0,SUMIF('DADOS BRUTOS'!$A$3:$A$500,$B23,'DADOS BRUTOS'!DK$3:DK$500)+IF($C23="",0,SUMIF('DADOS BRUTOS'!$A$3:$A$500,$C23,'DADOS BRUTOS'!DK$3:DK$500)))</f>
        <v/>
      </c>
      <c r="GL23" s="125">
        <f>IF(OR(GL$4="",$B23=""),0,SUMIF('DADOS BRUTOS'!$A$3:$A$500,$B23,'DADOS BRUTOS'!DL$3:DL$500)+IF($C23="",0,SUMIF('DADOS BRUTOS'!$A$3:$A$500,$C23,'DADOS BRUTOS'!DL$3:DL$500)))</f>
        <v/>
      </c>
      <c r="GM23" s="125">
        <f>IF(OR(GM$4="",$B23=""),0,SUMIF('DADOS BRUTOS'!$A$3:$A$500,$B23,'DADOS BRUTOS'!DM$3:DM$500)+IF($C23="",0,SUMIF('DADOS BRUTOS'!$A$3:$A$500,$C23,'DADOS BRUTOS'!DM$3:DM$500)))</f>
        <v/>
      </c>
      <c r="GN23" s="125">
        <f>IF(OR(GN$4="",$B23=""),0,SUMIF('DADOS BRUTOS'!$A$3:$A$500,$B23,'DADOS BRUTOS'!DN$3:DN$500)+IF($C23="",0,SUMIF('DADOS BRUTOS'!$A$3:$A$500,$C23,'DADOS BRUTOS'!DN$3:DN$500)))</f>
        <v/>
      </c>
      <c r="GO23" s="125">
        <f>IF(OR(GO$4="",$B23=""),0,SUMIF('DADOS BRUTOS'!$A$3:$A$500,$B23,'DADOS BRUTOS'!DO$3:DO$500)+IF($C23="",0,SUMIF('DADOS BRUTOS'!$A$3:$A$500,$C23,'DADOS BRUTOS'!DO$3:DO$500)))</f>
        <v/>
      </c>
      <c r="GP23" s="125">
        <f>IF(OR(GP$4="",$B23=""),0,SUMIF('DADOS BRUTOS'!$A$3:$A$500,$B23,'DADOS BRUTOS'!DP$3:DP$500)+IF($C23="",0,SUMIF('DADOS BRUTOS'!$A$3:$A$500,$C23,'DADOS BRUTOS'!DP$3:DP$500)))</f>
        <v/>
      </c>
      <c r="GQ23" s="125">
        <f>IF(OR(GQ$4="",$B23=""),0,SUMIF('DADOS BRUTOS'!$A$3:$A$500,$B23,'DADOS BRUTOS'!DQ$3:DQ$500)+IF($C23="",0,SUMIF('DADOS BRUTOS'!$A$3:$A$500,$C23,'DADOS BRUTOS'!DQ$3:DQ$500)))</f>
        <v/>
      </c>
      <c r="GR23" s="125">
        <f>IF(OR(GR$4="",$B23=""),0,SUMIF('DADOS BRUTOS'!$A$3:$A$500,$B23,'DADOS BRUTOS'!DR$3:DR$500)+IF($C23="",0,SUMIF('DADOS BRUTOS'!$A$3:$A$500,$C23,'DADOS BRUTOS'!DR$3:DR$500)))</f>
        <v/>
      </c>
      <c r="GS23" s="125">
        <f>IF(OR(GS$4="",$B23=""),0,SUMIF('DADOS BRUTOS'!$A$3:$A$500,$B23,'DADOS BRUTOS'!DS$3:DS$500)+IF($C23="",0,SUMIF('DADOS BRUTOS'!$A$3:$A$500,$C23,'DADOS BRUTOS'!DS$3:DS$500)))</f>
        <v/>
      </c>
      <c r="GT23" s="125">
        <f>IF(OR(GT$4="",$B23=""),0,SUMIF('DADOS BRUTOS'!$A$3:$A$500,$B23,'DADOS BRUTOS'!DT$3:DT$500)+IF($C23="",0,SUMIF('DADOS BRUTOS'!$A$3:$A$500,$C23,'DADOS BRUTOS'!DT$3:DT$500)))</f>
        <v/>
      </c>
      <c r="GU23" s="125">
        <f>IF(OR(GU$4="",$B23=""),0,SUMIF('DADOS BRUTOS'!$A$3:$A$500,$B23,'DADOS BRUTOS'!DU$3:DU$500)+IF($C23="",0,SUMIF('DADOS BRUTOS'!$A$3:$A$500,$C23,'DADOS BRUTOS'!DU$3:DU$500)))</f>
        <v/>
      </c>
      <c r="GV23" s="125">
        <f>IF(OR(GV$4="",$B23=""),0,SUMIF('DADOS BRUTOS'!$A$3:$A$500,$B23,'DADOS BRUTOS'!DV$3:DV$500)+IF($C23="",0,SUMIF('DADOS BRUTOS'!$A$3:$A$500,$C23,'DADOS BRUTOS'!DV$3:DV$500)))</f>
        <v/>
      </c>
      <c r="GW23" s="125">
        <f>IF(OR(GW$4="",$B23=""),0,SUMIF('DADOS BRUTOS'!$A$3:$A$500,$B23,'DADOS BRUTOS'!DW$3:DW$500)+IF($C23="",0,SUMIF('DADOS BRUTOS'!$A$3:$A$500,$C23,'DADOS BRUTOS'!DW$3:DW$500)))</f>
        <v/>
      </c>
      <c r="GX23" s="125">
        <f>IF(OR(GX$4="",$B23=""),0,SUMIF('DADOS BRUTOS'!$A$3:$A$500,$B23,'DADOS BRUTOS'!DX$3:DX$500)+IF($C23="",0,SUMIF('DADOS BRUTOS'!$A$3:$A$500,$C23,'DADOS BRUTOS'!DX$3:DX$500)))</f>
        <v/>
      </c>
      <c r="GY23" s="125">
        <f>IF(OR(GY$4="",$B23=""),0,SUMIF('DADOS BRUTOS'!$A$3:$A$500,$B23,'DADOS BRUTOS'!DY$3:DY$500)+IF($C23="",0,SUMIF('DADOS BRUTOS'!$A$3:$A$500,$C23,'DADOS BRUTOS'!DY$3:DY$500)))</f>
        <v/>
      </c>
      <c r="GZ23" s="125">
        <f>IF(OR(GZ$4="",$B23=""),0,SUMIF('DADOS BRUTOS'!$A$3:$A$500,$B23,'DADOS BRUTOS'!DZ$3:DZ$500)+IF($C23="",0,SUMIF('DADOS BRUTOS'!$A$3:$A$500,$C23,'DADOS BRUTOS'!DZ$3:DZ$500)))</f>
        <v/>
      </c>
      <c r="HA23" s="125">
        <f>IF(OR(HA$4="",$B23=""),0,SUMIF('DADOS BRUTOS'!$A$3:$A$500,$B23,'DADOS BRUTOS'!EA$3:EA$500)+IF($C23="",0,SUMIF('DADOS BRUTOS'!$A$3:$A$500,$C23,'DADOS BRUTOS'!EA$3:EA$500)))</f>
        <v/>
      </c>
      <c r="HB23" s="125">
        <f>IF(OR(HB$4="",$B23=""),0,SUMIF('DADOS BRUTOS'!$A$3:$A$500,$B23,'DADOS BRUTOS'!EB$3:EB$500)+IF($C23="",0,SUMIF('DADOS BRUTOS'!$A$3:$A$500,$C23,'DADOS BRUTOS'!EB$3:EB$500)))</f>
        <v/>
      </c>
      <c r="HC23" s="125">
        <f>IF(OR(HC$4="",$B23=""),0,SUMIF('DADOS BRUTOS'!$A$3:$A$500,$B23,'DADOS BRUTOS'!EC$3:EC$500)+IF($C23="",0,SUMIF('DADOS BRUTOS'!$A$3:$A$500,$C23,'DADOS BRUTOS'!EC$3:EC$500)))</f>
        <v/>
      </c>
      <c r="HD23" s="125">
        <f>IF(OR(HD$4="",$B23=""),0,SUMIF('DADOS BRUTOS'!$A$3:$A$500,$B23,'DADOS BRUTOS'!ED$3:ED$500)+IF($C23="",0,SUMIF('DADOS BRUTOS'!$A$3:$A$500,$C23,'DADOS BRUTOS'!ED$3:ED$500)))</f>
        <v/>
      </c>
      <c r="HE23" s="125">
        <f>IF(OR(HE$4="",$B23=""),0,SUMIF('DADOS BRUTOS'!$A$3:$A$500,$B23,'DADOS BRUTOS'!EE$3:EE$500)+IF($C23="",0,SUMIF('DADOS BRUTOS'!$A$3:$A$500,$C23,'DADOS BRUTOS'!EE$3:EE$500)))</f>
        <v/>
      </c>
      <c r="HF23" s="125">
        <f>IF(OR(HF$4="",$B23=""),0,SUMIF('DADOS BRUTOS'!$A$3:$A$500,$B23,'DADOS BRUTOS'!EF$3:EF$500)+IF($C23="",0,SUMIF('DADOS BRUTOS'!$A$3:$A$500,$C23,'DADOS BRUTOS'!EF$3:EF$500)))</f>
        <v/>
      </c>
      <c r="HG23" s="125">
        <f>IF(OR(HG$4="",$B23=""),0,SUMIF('DADOS BRUTOS'!$A$3:$A$500,$B23,'DADOS BRUTOS'!EG$3:EG$500)+IF($C23="",0,SUMIF('DADOS BRUTOS'!$A$3:$A$500,$C23,'DADOS BRUTOS'!EG$3:EG$500)))</f>
        <v/>
      </c>
      <c r="HH23" s="125">
        <f>IF(OR(HH$4="",$B23=""),0,SUMIF('DADOS BRUTOS'!$A$3:$A$500,$B23,'DADOS BRUTOS'!EH$3:EH$500)+IF($C23="",0,SUMIF('DADOS BRUTOS'!$A$3:$A$500,$C23,'DADOS BRUTOS'!EH$3:EH$500)))</f>
        <v/>
      </c>
      <c r="HI23" s="125">
        <f>IF(OR(HI$4="",$B23=""),0,SUMIF('DADOS BRUTOS'!$A$3:$A$500,$B23,'DADOS BRUTOS'!EI$3:EI$500)+IF($C23="",0,SUMIF('DADOS BRUTOS'!$A$3:$A$500,$C23,'DADOS BRUTOS'!EI$3:EI$500)))</f>
        <v/>
      </c>
      <c r="HJ23" s="125">
        <f>IF(OR(HJ$4="",$B23=""),0,SUMIF('DADOS BRUTOS'!$A$3:$A$500,$B23,'DADOS BRUTOS'!EJ$3:EJ$500)+IF($C23="",0,SUMIF('DADOS BRUTOS'!$A$3:$A$500,$C23,'DADOS BRUTOS'!EJ$3:EJ$500)))</f>
        <v/>
      </c>
      <c r="HK23" s="125">
        <f>IF(OR(HK$4="",$B23=""),0,SUMIF('DADOS BRUTOS'!$A$3:$A$500,$B23,'DADOS BRUTOS'!EK$3:EK$500)+IF($C23="",0,SUMIF('DADOS BRUTOS'!$A$3:$A$500,$C23,'DADOS BRUTOS'!EK$3:EK$500)))</f>
        <v/>
      </c>
      <c r="HL23" s="125">
        <f>IF(OR(HL$4="",$B23=""),0,SUMIF('DADOS BRUTOS'!$A$3:$A$500,$B23,'DADOS BRUTOS'!EL$3:EL$500)+IF($C23="",0,SUMIF('DADOS BRUTOS'!$A$3:$A$500,$C23,'DADOS BRUTOS'!EL$3:EL$500)))</f>
        <v/>
      </c>
      <c r="HM23" s="125">
        <f>IF(OR(HM$4="",$B23=""),0,SUMIF('DADOS BRUTOS'!$A$3:$A$500,$B23,'DADOS BRUTOS'!EM$3:EM$500)+IF($C23="",0,SUMIF('DADOS BRUTOS'!$A$3:$A$500,$C23,'DADOS BRUTOS'!EM$3:EM$500)))</f>
        <v/>
      </c>
      <c r="HN23" s="125">
        <f>IF(OR(HN$4="",$B23=""),0,SUMIF('DADOS BRUTOS'!$A$3:$A$500,$B23,'DADOS BRUTOS'!EN$3:EN$500)+IF($C23="",0,SUMIF('DADOS BRUTOS'!$A$3:$A$500,$C23,'DADOS BRUTOS'!EN$3:EN$500)))</f>
        <v/>
      </c>
      <c r="HO23" s="125">
        <f>IF(OR(HO$4="",$B23=""),0,SUMIF('DADOS BRUTOS'!$A$3:$A$500,$B23,'DADOS BRUTOS'!EO$3:EO$500)+IF($C23="",0,SUMIF('DADOS BRUTOS'!$A$3:$A$500,$C23,'DADOS BRUTOS'!EO$3:EO$500)))</f>
        <v/>
      </c>
      <c r="HP23" s="125">
        <f>IF(OR(HP$4="",$B23=""),0,SUMIF('DADOS BRUTOS'!$A$3:$A$500,$B23,'DADOS BRUTOS'!EP$3:EP$500)+IF($C23="",0,SUMIF('DADOS BRUTOS'!$A$3:$A$500,$C23,'DADOS BRUTOS'!EP$3:EP$500)))</f>
        <v/>
      </c>
      <c r="HQ23" s="125">
        <f>IF(OR(HQ$4="",$B23=""),0,SUMIF('DADOS BRUTOS'!$A$3:$A$500,$B23,'DADOS BRUTOS'!EQ$3:EQ$500)+IF($C23="",0,SUMIF('DADOS BRUTOS'!$A$3:$A$500,$C23,'DADOS BRUTOS'!EQ$3:EQ$500)))</f>
        <v/>
      </c>
      <c r="HR23" s="125">
        <f>IF(OR(HR$4="",$B23=""),0,SUMIF('DADOS BRUTOS'!$A$3:$A$500,$B23,'DADOS BRUTOS'!ER$3:ER$500)+IF($C23="",0,SUMIF('DADOS BRUTOS'!$A$3:$A$500,$C23,'DADOS BRUTOS'!ER$3:ER$500)))</f>
        <v/>
      </c>
      <c r="HS23" s="125">
        <f>IF(OR(HS$4="",$B23=""),0,SUMIF('DADOS BRUTOS'!$A$3:$A$500,$B23,'DADOS BRUTOS'!ES$3:ES$500)+IF($C23="",0,SUMIF('DADOS BRUTOS'!$A$3:$A$500,$C23,'DADOS BRUTOS'!ES$3:ES$500)))</f>
        <v/>
      </c>
      <c r="HT23" s="125">
        <f>IF(OR(HT$4="",$B23=""),0,SUMIF('DADOS BRUTOS'!$A$3:$A$500,$B23,'DADOS BRUTOS'!ET$3:ET$500)+IF($C23="",0,SUMIF('DADOS BRUTOS'!$A$3:$A$500,$C23,'DADOS BRUTOS'!ET$3:ET$500)))</f>
        <v/>
      </c>
      <c r="HU23" s="125">
        <f>IF(OR(HU$4="",$B23=""),0,SUMIF('DADOS BRUTOS'!$A$3:$A$500,$B23,'DADOS BRUTOS'!EU$3:EU$500)+IF($C23="",0,SUMIF('DADOS BRUTOS'!$A$3:$A$500,$C23,'DADOS BRUTOS'!EU$3:EU$500)))</f>
        <v/>
      </c>
      <c r="HV23" s="125">
        <f>IF(OR(HV$4="",$B23=""),0,SUMIF('DADOS BRUTOS'!$A$3:$A$500,$B23,'DADOS BRUTOS'!EV$3:EV$500)+IF($C23="",0,SUMIF('DADOS BRUTOS'!$A$3:$A$500,$C23,'DADOS BRUTOS'!EV$3:EV$500)))</f>
        <v/>
      </c>
      <c r="HW23" s="125">
        <f>IF(OR(HW$4="",$B23=""),0,SUMIF('DADOS BRUTOS'!$A$3:$A$500,$B23,'DADOS BRUTOS'!EW$3:EW$500)+IF($C23="",0,SUMIF('DADOS BRUTOS'!$A$3:$A$500,$C23,'DADOS BRUTOS'!EW$3:EW$500)))</f>
        <v/>
      </c>
      <c r="HX23" s="125">
        <f>IF(OR(HX$4="",$B23=""),0,SUMIF('DADOS BRUTOS'!$A$3:$A$500,$B23,'DADOS BRUTOS'!EX$3:EX$500)+IF($C23="",0,SUMIF('DADOS BRUTOS'!$A$3:$A$500,$C23,'DADOS BRUTOS'!EX$3:EX$500)))</f>
        <v/>
      </c>
      <c r="HY23" s="125">
        <f>IF(OR(HY$4="",$B23=""),0,SUMIF('DADOS BRUTOS'!$A$3:$A$500,$B23,'DADOS BRUTOS'!EY$3:EY$500)+IF($C23="",0,SUMIF('DADOS BRUTOS'!$A$3:$A$500,$C23,'DADOS BRUTOS'!EY$3:EY$500)))</f>
        <v/>
      </c>
      <c r="HZ23" s="125">
        <f>IF(OR(HZ$4="",$B23=""),0,SUMIF('DADOS BRUTOS'!$A$3:$A$500,$B23,'DADOS BRUTOS'!EZ$3:EZ$500)+IF($C23="",0,SUMIF('DADOS BRUTOS'!$A$3:$A$500,$C23,'DADOS BRUTOS'!EZ$3:EZ$500)))</f>
        <v/>
      </c>
      <c r="IA23" s="125">
        <f>IF(OR(IA$4="",$B23=""),0,SUMIF('DADOS BRUTOS'!$A$3:$A$500,$B23,'DADOS BRUTOS'!FA$3:FA$500)+IF($C23="",0,SUMIF('DADOS BRUTOS'!$A$3:$A$500,$C23,'DADOS BRUTOS'!FA$3:FA$500)))</f>
        <v/>
      </c>
      <c r="IB23" s="125">
        <f>IF(OR(IB$4="",$B23=""),0,SUMIF('DADOS BRUTOS'!$A$3:$A$500,$B23,'DADOS BRUTOS'!FB$3:FB$500)+IF($C23="",0,SUMIF('DADOS BRUTOS'!$A$3:$A$500,$C23,'DADOS BRUTOS'!FB$3:FB$500)))</f>
        <v/>
      </c>
      <c r="IC23" s="125">
        <f>IF(OR(IC$4="",$B23=""),0,SUMIF('DADOS BRUTOS'!$A$3:$A$500,$B23,'DADOS BRUTOS'!FC$3:FC$500)+IF($C23="",0,SUMIF('DADOS BRUTOS'!$A$3:$A$500,$C23,'DADOS BRUTOS'!FC$3:FC$500)))</f>
        <v/>
      </c>
      <c r="ID23" s="125">
        <f>IF(OR(ID$4="",$B23=""),0,SUMIF('DADOS BRUTOS'!$A$3:$A$500,$B23,'DADOS BRUTOS'!FD$3:FD$500)+IF($C23="",0,SUMIF('DADOS BRUTOS'!$A$3:$A$500,$C23,'DADOS BRUTOS'!FD$3:FD$500)))</f>
        <v/>
      </c>
      <c r="IE23" s="125">
        <f>IF(OR(IE$4="",$B23=""),0,SUMIF('DADOS BRUTOS'!$A$3:$A$500,$B23,'DADOS BRUTOS'!FE$3:FE$500)+IF($C23="",0,SUMIF('DADOS BRUTOS'!$A$3:$A$500,$C23,'DADOS BRUTOS'!FE$3:FE$500)))</f>
        <v/>
      </c>
      <c r="IF23" s="125">
        <f>IF(OR(IF$4="",$B23=""),0,SUMIF('DADOS BRUTOS'!$A$3:$A$500,$B23,'DADOS BRUTOS'!FF$3:FF$500)+IF($C23="",0,SUMIF('DADOS BRUTOS'!$A$3:$A$500,$C23,'DADOS BRUTOS'!FF$3:FF$500)))</f>
        <v/>
      </c>
      <c r="IG23" s="125">
        <f>IF(OR(IG$4="",$B23=""),0,SUMIF('DADOS BRUTOS'!$A$3:$A$500,$B23,'DADOS BRUTOS'!FG$3:FG$500)+IF($C23="",0,SUMIF('DADOS BRUTOS'!$A$3:$A$500,$C23,'DADOS BRUTOS'!FG$3:FG$500)))</f>
        <v/>
      </c>
      <c r="IH23" s="125">
        <f>IF(OR(IH$4="",$B23=""),0,SUMIF('DADOS BRUTOS'!$A$3:$A$500,$B23,'DADOS BRUTOS'!FH$3:FH$500)+IF($C23="",0,SUMIF('DADOS BRUTOS'!$A$3:$A$500,$C23,'DADOS BRUTOS'!FH$3:FH$500)))</f>
        <v/>
      </c>
      <c r="II23" s="125">
        <f>IF(OR(II$4="",$B23=""),0,SUMIF('DADOS BRUTOS'!$A$3:$A$500,$B23,'DADOS BRUTOS'!FI$3:FI$500)+IF($C23="",0,SUMIF('DADOS BRUTOS'!$A$3:$A$500,$C23,'DADOS BRUTOS'!FI$3:FI$500)))</f>
        <v/>
      </c>
      <c r="IJ23" s="125">
        <f>IF(OR(IJ$4="",$B23=""),0,SUMIF('DADOS BRUTOS'!$A$3:$A$500,$B23,'DADOS BRUTOS'!FJ$3:FJ$500)+IF($C23="",0,SUMIF('DADOS BRUTOS'!$A$3:$A$500,$C23,'DADOS BRUTOS'!FJ$3:FJ$500)))</f>
        <v/>
      </c>
      <c r="IK23" s="125">
        <f>IF(OR(IK$4="",$B23=""),0,SUMIF('DADOS BRUTOS'!$A$3:$A$500,$B23,'DADOS BRUTOS'!FK$3:FK$500)+IF($C23="",0,SUMIF('DADOS BRUTOS'!$A$3:$A$500,$C23,'DADOS BRUTOS'!FK$3:FK$500)))</f>
        <v/>
      </c>
      <c r="IL23" s="125">
        <f>IF(OR(IL$4="",$B23=""),0,SUMIF('DADOS BRUTOS'!$A$3:$A$500,$B23,'DADOS BRUTOS'!FL$3:FL$500)+IF($C23="",0,SUMIF('DADOS BRUTOS'!$A$3:$A$500,$C23,'DADOS BRUTOS'!FL$3:FL$500)))</f>
        <v/>
      </c>
      <c r="IM23" s="125">
        <f>IF(OR(IM$4="",$B23=""),0,SUMIF('DADOS BRUTOS'!$A$3:$A$500,$B23,'DADOS BRUTOS'!FM$3:FM$500)+IF($C23="",0,SUMIF('DADOS BRUTOS'!$A$3:$A$500,$C23,'DADOS BRUTOS'!FM$3:FM$500)))</f>
        <v/>
      </c>
      <c r="IN23" s="125">
        <f>IF(OR(IN$4="",$B23=""),0,SUMIF('DADOS BRUTOS'!$A$3:$A$500,$B23,'DADOS BRUTOS'!FN$3:FN$500)+IF($C23="",0,SUMIF('DADOS BRUTOS'!$A$3:$A$500,$C23,'DADOS BRUTOS'!FN$3:FN$500)))</f>
        <v/>
      </c>
      <c r="IO23" s="125">
        <f>IF(OR(IO$4="",$B23=""),0,SUMIF('DADOS BRUTOS'!$A$3:$A$500,$B23,'DADOS BRUTOS'!FO$3:FO$500)+IF($C23="",0,SUMIF('DADOS BRUTOS'!$A$3:$A$500,$C23,'DADOS BRUTOS'!FO$3:FO$500)))</f>
        <v/>
      </c>
      <c r="IP23" s="125">
        <f>IF(OR(IP$4="",$B23=""),0,SUMIF('DADOS BRUTOS'!$A$3:$A$500,$B23,'DADOS BRUTOS'!FP$3:FP$500)+IF($C23="",0,SUMIF('DADOS BRUTOS'!$A$3:$A$500,$C23,'DADOS BRUTOS'!FP$3:FP$500)))</f>
        <v/>
      </c>
      <c r="IQ23" s="125">
        <f>IF(OR(IQ$4="",$B23=""),0,SUMIF('DADOS BRUTOS'!$A$3:$A$500,$B23,'DADOS BRUTOS'!FQ$3:FQ$500)+IF($C23="",0,SUMIF('DADOS BRUTOS'!$A$3:$A$500,$C23,'DADOS BRUTOS'!FQ$3:FQ$500)))</f>
        <v/>
      </c>
      <c r="IR23" s="125">
        <f>IF(OR(IR$4="",$B23=""),0,SUMIF('DADOS BRUTOS'!$A$3:$A$500,$B23,'DADOS BRUTOS'!FR$3:FR$500)+IF($C23="",0,SUMIF('DADOS BRUTOS'!$A$3:$A$500,$C23,'DADOS BRUTOS'!FR$3:FR$500)))</f>
        <v/>
      </c>
      <c r="IS23" s="125">
        <f>IF(OR(IS$4="",$B23=""),0,SUMIF('DADOS BRUTOS'!$A$3:$A$500,$B23,'DADOS BRUTOS'!FS$3:FS$500)+IF($C23="",0,SUMIF('DADOS BRUTOS'!$A$3:$A$500,$C23,'DADOS BRUTOS'!FS$3:FS$500)))</f>
        <v/>
      </c>
      <c r="IT23" s="125">
        <f>IF(OR(IT$4="",$B23=""),0,SUMIF('DADOS BRUTOS'!$A$3:$A$500,$B23,'DADOS BRUTOS'!FT$3:FT$500)+IF($C23="",0,SUMIF('DADOS BRUTOS'!$A$3:$A$500,$C23,'DADOS BRUTOS'!FT$3:FT$500)))</f>
        <v/>
      </c>
      <c r="IU23" s="125">
        <f>IF(OR(IU$4="",$B23=""),0,SUMIF('DADOS BRUTOS'!$A$3:$A$500,$B23,'DADOS BRUTOS'!FU$3:FU$500)+IF($C23="",0,SUMIF('DADOS BRUTOS'!$A$3:$A$500,$C23,'DADOS BRUTOS'!FU$3:FU$500)))</f>
        <v/>
      </c>
      <c r="IV23" s="125">
        <f>IF(OR(IV$4="",$B23=""),0,SUMIF('DADOS BRUTOS'!$A$3:$A$500,$B23,'DADOS BRUTOS'!FV$3:FV$500)+IF($C23="",0,SUMIF('DADOS BRUTOS'!$A$3:$A$500,$C23,'DADOS BRUTOS'!FV$3:FV$500)))</f>
        <v/>
      </c>
      <c r="IW23" s="125">
        <f>IF(OR(IW$4="",$B23=""),0,SUMIF('DADOS BRUTOS'!$A$3:$A$500,$B23,'DADOS BRUTOS'!FW$3:FW$500)+IF($C23="",0,SUMIF('DADOS BRUTOS'!$A$3:$A$500,$C23,'DADOS BRUTOS'!FW$3:FW$500)))</f>
        <v/>
      </c>
      <c r="IX23" s="125">
        <f>IF(OR(IX$4="",$B23=""),0,SUMIF('DADOS BRUTOS'!$A$3:$A$500,$B23,'DADOS BRUTOS'!FX$3:FX$500)+IF($C23="",0,SUMIF('DADOS BRUTOS'!$A$3:$A$500,$C23,'DADOS BRUTOS'!FX$3:FX$500)))</f>
        <v/>
      </c>
      <c r="IY23" s="125">
        <f>IF(OR(IY$4="",$B23=""),0,SUMIF('DADOS BRUTOS'!$A$3:$A$500,$B23,'DADOS BRUTOS'!FY$3:FY$500)+IF($C23="",0,SUMIF('DADOS BRUTOS'!$A$3:$A$500,$C23,'DADOS BRUTOS'!FY$3:FY$500)))</f>
        <v/>
      </c>
      <c r="IZ23" s="125">
        <f>IF(OR(IZ$4="",$B23=""),0,SUMIF('DADOS BRUTOS'!$A$3:$A$500,$B23,'DADOS BRUTOS'!FZ$3:FZ$500)+IF($C23="",0,SUMIF('DADOS BRUTOS'!$A$3:$A$500,$C23,'DADOS BRUTOS'!FZ$3:FZ$500)))</f>
        <v/>
      </c>
      <c r="JA23" s="125">
        <f>IF(OR(JA$4="",$B23=""),0,SUMIF('DADOS BRUTOS'!$A$3:$A$500,$B23,'DADOS BRUTOS'!GA$3:GA$500)+IF($C23="",0,SUMIF('DADOS BRUTOS'!$A$3:$A$500,$C23,'DADOS BRUTOS'!GA$3:GA$500)))</f>
        <v/>
      </c>
      <c r="JB23" s="125">
        <f>IF(OR(JB$4="",$B23=""),0,SUMIF('DADOS BRUTOS'!$A$3:$A$500,$B23,'DADOS BRUTOS'!GB$3:GB$500)+IF($C23="",0,SUMIF('DADOS BRUTOS'!$A$3:$A$500,$C23,'DADOS BRUTOS'!GB$3:GB$500)))</f>
        <v/>
      </c>
      <c r="JC23" s="125">
        <f>IF(OR(JC$4="",$B23=""),0,SUMIF('DADOS BRUTOS'!$A$3:$A$500,$B23,'DADOS BRUTOS'!GC$3:GC$500)+IF($C23="",0,SUMIF('DADOS BRUTOS'!$A$3:$A$500,$C23,'DADOS BRUTOS'!GC$3:GC$500)))</f>
        <v/>
      </c>
      <c r="JD23" s="125">
        <f>IF(OR(JD$4="",$B23=""),0,SUMIF('DADOS BRUTOS'!$A$3:$A$500,$B23,'DADOS BRUTOS'!GD$3:GD$500)+IF($C23="",0,SUMIF('DADOS BRUTOS'!$A$3:$A$500,$C23,'DADOS BRUTOS'!GD$3:GD$500)))</f>
        <v/>
      </c>
      <c r="JE23" s="125">
        <f>IF(OR(JE$4="",$B23=""),0,SUMIF('DADOS BRUTOS'!$A$3:$A$500,$B23,'DADOS BRUTOS'!GE$3:GE$500)+IF($C23="",0,SUMIF('DADOS BRUTOS'!$A$3:$A$500,$C23,'DADOS BRUTOS'!GE$3:GE$500)))</f>
        <v/>
      </c>
      <c r="JF23" s="125">
        <f>IF(OR(JF$4="",$B23=""),0,SUMIF('DADOS BRUTOS'!$A$3:$A$500,$B23,'DADOS BRUTOS'!GF$3:GF$500)+IF($C23="",0,SUMIF('DADOS BRUTOS'!$A$3:$A$500,$C23,'DADOS BRUTOS'!GF$3:GF$500)))</f>
        <v/>
      </c>
      <c r="JG23" s="125">
        <f>IF(OR(JG$4="",$B23=""),0,SUMIF('DADOS BRUTOS'!$A$3:$A$500,$B23,'DADOS BRUTOS'!GG$3:GG$500)+IF($C23="",0,SUMIF('DADOS BRUTOS'!$A$3:$A$500,$C23,'DADOS BRUTOS'!GG$3:GG$500)))</f>
        <v/>
      </c>
      <c r="JH23" s="125">
        <f>IF(OR(JH$4="",$B23=""),0,SUMIF('DADOS BRUTOS'!$A$3:$A$500,$B23,'DADOS BRUTOS'!GH$3:GH$500)+IF($C23="",0,SUMIF('DADOS BRUTOS'!$A$3:$A$500,$C23,'DADOS BRUTOS'!GH$3:GH$500)))</f>
        <v/>
      </c>
      <c r="JI23" s="125">
        <f>IF(OR(JI$4="",$B23=""),0,SUMIF('DADOS BRUTOS'!$A$3:$A$500,$B23,'DADOS BRUTOS'!GI$3:GI$500)+IF($C23="",0,SUMIF('DADOS BRUTOS'!$A$3:$A$500,$C23,'DADOS BRUTOS'!GI$3:GI$500)))</f>
        <v/>
      </c>
      <c r="JJ23" s="125">
        <f>IF(OR(JJ$4="",$B23=""),0,SUMIF('DADOS BRUTOS'!$A$3:$A$500,$B23,'DADOS BRUTOS'!GJ$3:GJ$500)+IF($C23="",0,SUMIF('DADOS BRUTOS'!$A$3:$A$500,$C23,'DADOS BRUTOS'!GJ$3:GJ$500)))</f>
        <v/>
      </c>
      <c r="JK23" s="125">
        <f>IF(OR(JK$4="",$B23=""),0,SUMIF('DADOS BRUTOS'!$A$3:$A$500,$B23,'DADOS BRUTOS'!GK$3:GK$500)+IF($C23="",0,SUMIF('DADOS BRUTOS'!$A$3:$A$500,$C23,'DADOS BRUTOS'!GK$3:GK$500)))</f>
        <v/>
      </c>
      <c r="JL23" s="125">
        <f>IF(OR(JL$4="",$B23=""),0,SUMIF('DADOS BRUTOS'!$A$3:$A$500,$B23,'DADOS BRUTOS'!GL$3:GL$500)+IF($C23="",0,SUMIF('DADOS BRUTOS'!$A$3:$A$500,$C23,'DADOS BRUTOS'!GL$3:GL$500)))</f>
        <v/>
      </c>
      <c r="JM23" s="125">
        <f>IF(OR(JM$4="",$B23=""),0,SUMIF('DADOS BRUTOS'!$A$3:$A$500,$B23,'DADOS BRUTOS'!GM$3:GM$500)+IF($C23="",0,SUMIF('DADOS BRUTOS'!$A$3:$A$500,$C23,'DADOS BRUTOS'!GM$3:GM$500)))</f>
        <v/>
      </c>
      <c r="JN23" s="125">
        <f>IF(OR(JN$4="",$B23=""),0,SUMIF('DADOS BRUTOS'!$A$3:$A$500,$B23,'DADOS BRUTOS'!GN$3:GN$500)+IF($C23="",0,SUMIF('DADOS BRUTOS'!$A$3:$A$500,$C23,'DADOS BRUTOS'!GN$3:GN$500)))</f>
        <v/>
      </c>
      <c r="JO23" s="125">
        <f>IF(OR(JO$4="",$B23=""),0,SUMIF('DADOS BRUTOS'!$A$3:$A$500,$B23,'DADOS BRUTOS'!GO$3:GO$500)+IF($C23="",0,SUMIF('DADOS BRUTOS'!$A$3:$A$500,$C23,'DADOS BRUTOS'!GO$3:GO$500)))</f>
        <v/>
      </c>
      <c r="JP23" s="125">
        <f>IF(OR(JP$4="",$B23=""),0,SUMIF('DADOS BRUTOS'!$A$3:$A$500,$B23,'DADOS BRUTOS'!GP$3:GP$500)+IF($C23="",0,SUMIF('DADOS BRUTOS'!$A$3:$A$500,$C23,'DADOS BRUTOS'!GP$3:GP$500)))</f>
        <v/>
      </c>
      <c r="JQ23" s="125">
        <f>IF(OR(JQ$4="",$B23=""),0,SUMIF('DADOS BRUTOS'!$A$3:$A$500,$B23,'DADOS BRUTOS'!GQ$3:GQ$500)+IF($C23="",0,SUMIF('DADOS BRUTOS'!$A$3:$A$500,$C23,'DADOS BRUTOS'!GQ$3:GQ$500)))</f>
        <v/>
      </c>
      <c r="JR23" s="125">
        <f>IF(OR(JR$4="",$B23=""),0,SUMIF('DADOS BRUTOS'!$A$3:$A$500,$B23,'DADOS BRUTOS'!GR$3:GR$500)+IF($C23="",0,SUMIF('DADOS BRUTOS'!$A$3:$A$500,$C23,'DADOS BRUTOS'!GR$3:GR$500)))</f>
        <v/>
      </c>
      <c r="JS23" s="125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25">
        <f>IF(OR(CB$4="",$B24=""),0,SUMIF('DADOS BRUTOS'!$A$3:$A$500,$B24,'DADOS BRUTOS'!B$3:B$500)+IF($C24="",0,SUMIF('DADOS BRUTOS'!$A$3:$A$500,$C24,'DADOS BRUTOS'!B$3:B$500)))</f>
        <v/>
      </c>
      <c r="CC24" s="125">
        <f>IF(OR(CC$4="",$B24=""),0,SUMIF('DADOS BRUTOS'!$A$3:$A$500,$B24,'DADOS BRUTOS'!C$3:C$500)+IF($C24="",0,SUMIF('DADOS BRUTOS'!$A$3:$A$500,$C24,'DADOS BRUTOS'!C$3:C$500)))</f>
        <v/>
      </c>
      <c r="CD24" s="125">
        <f>IF(OR(CD$4="",$B24=""),0,SUMIF('DADOS BRUTOS'!$A$3:$A$500,$B24,'DADOS BRUTOS'!D$3:D$500)+IF($C24="",0,SUMIF('DADOS BRUTOS'!$A$3:$A$500,$C24,'DADOS BRUTOS'!D$3:D$500)))</f>
        <v/>
      </c>
      <c r="CE24" s="125">
        <f>IF(OR(CE$4="",$B24=""),0,SUMIF('DADOS BRUTOS'!$A$3:$A$500,$B24,'DADOS BRUTOS'!E$3:E$500)+IF($C24="",0,SUMIF('DADOS BRUTOS'!$A$3:$A$500,$C24,'DADOS BRUTOS'!E$3:E$500)))</f>
        <v/>
      </c>
      <c r="CF24" s="125">
        <f>IF(OR(CF$4="",$B24=""),0,SUMIF('DADOS BRUTOS'!$A$3:$A$500,$B24,'DADOS BRUTOS'!F$3:F$500)+IF($C24="",0,SUMIF('DADOS BRUTOS'!$A$3:$A$500,$C24,'DADOS BRUTOS'!F$3:F$500)))</f>
        <v/>
      </c>
      <c r="CG24" s="125">
        <f>IF(OR(CG$4="",$B24=""),0,SUMIF('DADOS BRUTOS'!$A$3:$A$500,$B24,'DADOS BRUTOS'!G$3:G$500)+IF($C24="",0,SUMIF('DADOS BRUTOS'!$A$3:$A$500,$C24,'DADOS BRUTOS'!G$3:G$500)))</f>
        <v/>
      </c>
      <c r="CH24" s="125">
        <f>IF(OR(CH$4="",$B24=""),0,SUMIF('DADOS BRUTOS'!$A$3:$A$500,$B24,'DADOS BRUTOS'!H$3:H$500)+IF($C24="",0,SUMIF('DADOS BRUTOS'!$A$3:$A$500,$C24,'DADOS BRUTOS'!H$3:H$500)))</f>
        <v/>
      </c>
      <c r="CI24" s="125">
        <f>IF(OR(CI$4="",$B24=""),0,SUMIF('DADOS BRUTOS'!$A$3:$A$500,$B24,'DADOS BRUTOS'!I$3:I$500)+IF($C24="",0,SUMIF('DADOS BRUTOS'!$A$3:$A$500,$C24,'DADOS BRUTOS'!I$3:I$500)))</f>
        <v/>
      </c>
      <c r="CJ24" s="125">
        <f>IF(OR(CJ$4="",$B24=""),0,SUMIF('DADOS BRUTOS'!$A$3:$A$500,$B24,'DADOS BRUTOS'!J$3:J$500)+IF($C24="",0,SUMIF('DADOS BRUTOS'!$A$3:$A$500,$C24,'DADOS BRUTOS'!J$3:J$500)))</f>
        <v/>
      </c>
      <c r="CK24" s="125">
        <f>IF(OR(CK$4="",$B24=""),0,SUMIF('DADOS BRUTOS'!$A$3:$A$500,$B24,'DADOS BRUTOS'!K$3:K$500)+IF($C24="",0,SUMIF('DADOS BRUTOS'!$A$3:$A$500,$C24,'DADOS BRUTOS'!K$3:K$500)))</f>
        <v/>
      </c>
      <c r="CL24" s="125">
        <f>IF(OR(CL$4="",$B24=""),0,SUMIF('DADOS BRUTOS'!$A$3:$A$500,$B24,'DADOS BRUTOS'!L$3:L$500)+IF($C24="",0,SUMIF('DADOS BRUTOS'!$A$3:$A$500,$C24,'DADOS BRUTOS'!L$3:L$500)))</f>
        <v/>
      </c>
      <c r="CM24" s="125">
        <f>IF(OR(CM$4="",$B24=""),0,SUMIF('DADOS BRUTOS'!$A$3:$A$500,$B24,'DADOS BRUTOS'!M$3:M$500)+IF($C24="",0,SUMIF('DADOS BRUTOS'!$A$3:$A$500,$C24,'DADOS BRUTOS'!M$3:M$500)))</f>
        <v/>
      </c>
      <c r="CN24" s="125">
        <f>IF(OR(CN$4="",$B24=""),0,SUMIF('DADOS BRUTOS'!$A$3:$A$500,$B24,'DADOS BRUTOS'!N$3:N$500)+IF($C24="",0,SUMIF('DADOS BRUTOS'!$A$3:$A$500,$C24,'DADOS BRUTOS'!N$3:N$500)))</f>
        <v/>
      </c>
      <c r="CO24" s="125">
        <f>IF(OR(CO$4="",$B24=""),0,SUMIF('DADOS BRUTOS'!$A$3:$A$500,$B24,'DADOS BRUTOS'!O$3:O$500)+IF($C24="",0,SUMIF('DADOS BRUTOS'!$A$3:$A$500,$C24,'DADOS BRUTOS'!O$3:O$500)))</f>
        <v/>
      </c>
      <c r="CP24" s="125">
        <f>IF(OR(CP$4="",$B24=""),0,SUMIF('DADOS BRUTOS'!$A$3:$A$500,$B24,'DADOS BRUTOS'!P$3:P$500)+IF($C24="",0,SUMIF('DADOS BRUTOS'!$A$3:$A$500,$C24,'DADOS BRUTOS'!P$3:P$500)))</f>
        <v/>
      </c>
      <c r="CQ24" s="125">
        <f>IF(OR(CQ$4="",$B24=""),0,SUMIF('DADOS BRUTOS'!$A$3:$A$500,$B24,'DADOS BRUTOS'!Q$3:Q$500)+IF($C24="",0,SUMIF('DADOS BRUTOS'!$A$3:$A$500,$C24,'DADOS BRUTOS'!Q$3:Q$500)))</f>
        <v/>
      </c>
      <c r="CR24" s="125">
        <f>IF(OR(CR$4="",$B24=""),0,SUMIF('DADOS BRUTOS'!$A$3:$A$500,$B24,'DADOS BRUTOS'!R$3:R$500)+IF($C24="",0,SUMIF('DADOS BRUTOS'!$A$3:$A$500,$C24,'DADOS BRUTOS'!R$3:R$500)))</f>
        <v/>
      </c>
      <c r="CS24" s="125">
        <f>IF(OR(CS$4="",$B24=""),0,SUMIF('DADOS BRUTOS'!$A$3:$A$500,$B24,'DADOS BRUTOS'!S$3:S$500)+IF($C24="",0,SUMIF('DADOS BRUTOS'!$A$3:$A$500,$C24,'DADOS BRUTOS'!S$3:S$500)))</f>
        <v/>
      </c>
      <c r="CT24" s="125">
        <f>IF(OR(CT$4="",$B24=""),0,SUMIF('DADOS BRUTOS'!$A$3:$A$500,$B24,'DADOS BRUTOS'!T$3:T$500)+IF($C24="",0,SUMIF('DADOS BRUTOS'!$A$3:$A$500,$C24,'DADOS BRUTOS'!T$3:T$500)))</f>
        <v/>
      </c>
      <c r="CU24" s="125">
        <f>IF(OR(CU$4="",$B24=""),0,SUMIF('DADOS BRUTOS'!$A$3:$A$500,$B24,'DADOS BRUTOS'!U$3:U$500)+IF($C24="",0,SUMIF('DADOS BRUTOS'!$A$3:$A$500,$C24,'DADOS BRUTOS'!U$3:U$500)))</f>
        <v/>
      </c>
      <c r="CV24" s="125">
        <f>IF(OR(CV$4="",$B24=""),0,SUMIF('DADOS BRUTOS'!$A$3:$A$500,$B24,'DADOS BRUTOS'!V$3:V$500)+IF($C24="",0,SUMIF('DADOS BRUTOS'!$A$3:$A$500,$C24,'DADOS BRUTOS'!V$3:V$500)))</f>
        <v/>
      </c>
      <c r="CW24" s="125">
        <f>IF(OR(CW$4="",$B24=""),0,SUMIF('DADOS BRUTOS'!$A$3:$A$500,$B24,'DADOS BRUTOS'!W$3:W$500)+IF($C24="",0,SUMIF('DADOS BRUTOS'!$A$3:$A$500,$C24,'DADOS BRUTOS'!W$3:W$500)))</f>
        <v/>
      </c>
      <c r="CX24" s="125">
        <f>IF(OR(CX$4="",$B24=""),0,SUMIF('DADOS BRUTOS'!$A$3:$A$500,$B24,'DADOS BRUTOS'!X$3:X$500)+IF($C24="",0,SUMIF('DADOS BRUTOS'!$A$3:$A$500,$C24,'DADOS BRUTOS'!X$3:X$500)))</f>
        <v/>
      </c>
      <c r="CY24" s="125">
        <f>IF(OR(CY$4="",$B24=""),0,SUMIF('DADOS BRUTOS'!$A$3:$A$500,$B24,'DADOS BRUTOS'!Y$3:Y$500)+IF($C24="",0,SUMIF('DADOS BRUTOS'!$A$3:$A$500,$C24,'DADOS BRUTOS'!Y$3:Y$500)))</f>
        <v/>
      </c>
      <c r="CZ24" s="125">
        <f>IF(OR(CZ$4="",$B24=""),0,SUMIF('DADOS BRUTOS'!$A$3:$A$500,$B24,'DADOS BRUTOS'!Z$3:Z$500)+IF($C24="",0,SUMIF('DADOS BRUTOS'!$A$3:$A$500,$C24,'DADOS BRUTOS'!Z$3:Z$500)))</f>
        <v/>
      </c>
      <c r="DA24" s="125">
        <f>IF(OR(DA$4="",$B24=""),0,SUMIF('DADOS BRUTOS'!$A$3:$A$500,$B24,'DADOS BRUTOS'!AA$3:AA$500)+IF($C24="",0,SUMIF('DADOS BRUTOS'!$A$3:$A$500,$C24,'DADOS BRUTOS'!AA$3:AA$500)))</f>
        <v/>
      </c>
      <c r="DB24" s="125">
        <f>IF(OR(DB$4="",$B24=""),0,SUMIF('DADOS BRUTOS'!$A$3:$A$500,$B24,'DADOS BRUTOS'!AB$3:AB$500)+IF($C24="",0,SUMIF('DADOS BRUTOS'!$A$3:$A$500,$C24,'DADOS BRUTOS'!AB$3:AB$500)))</f>
        <v/>
      </c>
      <c r="DC24" s="125">
        <f>IF(OR(DC$4="",$B24=""),0,SUMIF('DADOS BRUTOS'!$A$3:$A$500,$B24,'DADOS BRUTOS'!AC$3:AC$500)+IF($C24="",0,SUMIF('DADOS BRUTOS'!$A$3:$A$500,$C24,'DADOS BRUTOS'!AC$3:AC$500)))</f>
        <v/>
      </c>
      <c r="DD24" s="125">
        <f>IF(OR(DD$4="",$B24=""),0,SUMIF('DADOS BRUTOS'!$A$3:$A$500,$B24,'DADOS BRUTOS'!AD$3:AD$500)+IF($C24="",0,SUMIF('DADOS BRUTOS'!$A$3:$A$500,$C24,'DADOS BRUTOS'!AD$3:AD$500)))</f>
        <v/>
      </c>
      <c r="DE24" s="125">
        <f>IF(OR(DE$4="",$B24=""),0,SUMIF('DADOS BRUTOS'!$A$3:$A$500,$B24,'DADOS BRUTOS'!AE$3:AE$500)+IF($C24="",0,SUMIF('DADOS BRUTOS'!$A$3:$A$500,$C24,'DADOS BRUTOS'!AE$3:AE$500)))</f>
        <v/>
      </c>
      <c r="DF24" s="125">
        <f>IF(OR(DF$4="",$B24=""),0,SUMIF('DADOS BRUTOS'!$A$3:$A$500,$B24,'DADOS BRUTOS'!AF$3:AF$500)+IF($C24="",0,SUMIF('DADOS BRUTOS'!$A$3:$A$500,$C24,'DADOS BRUTOS'!AF$3:AF$500)))</f>
        <v/>
      </c>
      <c r="DG24" s="125">
        <f>IF(OR(DG$4="",$B24=""),0,SUMIF('DADOS BRUTOS'!$A$3:$A$500,$B24,'DADOS BRUTOS'!AG$3:AG$500)+IF($C24="",0,SUMIF('DADOS BRUTOS'!$A$3:$A$500,$C24,'DADOS BRUTOS'!AG$3:AG$500)))</f>
        <v/>
      </c>
      <c r="DH24" s="125">
        <f>IF(OR(DH$4="",$B24=""),0,SUMIF('DADOS BRUTOS'!$A$3:$A$500,$B24,'DADOS BRUTOS'!AH$3:AH$500)+IF($C24="",0,SUMIF('DADOS BRUTOS'!$A$3:$A$500,$C24,'DADOS BRUTOS'!AH$3:AH$500)))</f>
        <v/>
      </c>
      <c r="DI24" s="125">
        <f>IF(OR(DI$4="",$B24=""),0,SUMIF('DADOS BRUTOS'!$A$3:$A$500,$B24,'DADOS BRUTOS'!AI$3:AI$500)+IF($C24="",0,SUMIF('DADOS BRUTOS'!$A$3:$A$500,$C24,'DADOS BRUTOS'!AI$3:AI$500)))</f>
        <v/>
      </c>
      <c r="DJ24" s="125">
        <f>IF(OR(DJ$4="",$B24=""),0,SUMIF('DADOS BRUTOS'!$A$3:$A$500,$B24,'DADOS BRUTOS'!AJ$3:AJ$500)+IF($C24="",0,SUMIF('DADOS BRUTOS'!$A$3:$A$500,$C24,'DADOS BRUTOS'!AJ$3:AJ$500)))</f>
        <v/>
      </c>
      <c r="DK24" s="125">
        <f>IF(OR(DK$4="",$B24=""),0,SUMIF('DADOS BRUTOS'!$A$3:$A$500,$B24,'DADOS BRUTOS'!AK$3:AK$500)+IF($C24="",0,SUMIF('DADOS BRUTOS'!$A$3:$A$500,$C24,'DADOS BRUTOS'!AK$3:AK$500)))</f>
        <v/>
      </c>
      <c r="DL24" s="125">
        <f>IF(OR(DL$4="",$B24=""),0,SUMIF('DADOS BRUTOS'!$A$3:$A$500,$B24,'DADOS BRUTOS'!AL$3:AL$500)+IF($C24="",0,SUMIF('DADOS BRUTOS'!$A$3:$A$500,$C24,'DADOS BRUTOS'!AL$3:AL$500)))</f>
        <v/>
      </c>
      <c r="DM24" s="125">
        <f>IF(OR(DM$4="",$B24=""),0,SUMIF('DADOS BRUTOS'!$A$3:$A$500,$B24,'DADOS BRUTOS'!AM$3:AM$500)+IF($C24="",0,SUMIF('DADOS BRUTOS'!$A$3:$A$500,$C24,'DADOS BRUTOS'!AM$3:AM$500)))</f>
        <v/>
      </c>
      <c r="DN24" s="125">
        <f>IF(OR(DN$4="",$B24=""),0,SUMIF('DADOS BRUTOS'!$A$3:$A$500,$B24,'DADOS BRUTOS'!AN$3:AN$500)+IF($C24="",0,SUMIF('DADOS BRUTOS'!$A$3:$A$500,$C24,'DADOS BRUTOS'!AN$3:AN$500)))</f>
        <v/>
      </c>
      <c r="DO24" s="125">
        <f>IF(OR(DO$4="",$B24=""),0,SUMIF('DADOS BRUTOS'!$A$3:$A$500,$B24,'DADOS BRUTOS'!AO$3:AO$500)+IF($C24="",0,SUMIF('DADOS BRUTOS'!$A$3:$A$500,$C24,'DADOS BRUTOS'!AO$3:AO$500)))</f>
        <v/>
      </c>
      <c r="DP24" s="125">
        <f>IF(OR(DP$4="",$B24=""),0,SUMIF('DADOS BRUTOS'!$A$3:$A$500,$B24,'DADOS BRUTOS'!AP$3:AP$500)+IF($C24="",0,SUMIF('DADOS BRUTOS'!$A$3:$A$500,$C24,'DADOS BRUTOS'!AP$3:AP$500)))</f>
        <v/>
      </c>
      <c r="DQ24" s="125">
        <f>IF(OR(DQ$4="",$B24=""),0,SUMIF('DADOS BRUTOS'!$A$3:$A$500,$B24,'DADOS BRUTOS'!AQ$3:AQ$500)+IF($C24="",0,SUMIF('DADOS BRUTOS'!$A$3:$A$500,$C24,'DADOS BRUTOS'!AQ$3:AQ$500)))</f>
        <v/>
      </c>
      <c r="DR24" s="125">
        <f>IF(OR(DR$4="",$B24=""),0,SUMIF('DADOS BRUTOS'!$A$3:$A$500,$B24,'DADOS BRUTOS'!AR$3:AR$500)+IF($C24="",0,SUMIF('DADOS BRUTOS'!$A$3:$A$500,$C24,'DADOS BRUTOS'!AR$3:AR$500)))</f>
        <v/>
      </c>
      <c r="DS24" s="125">
        <f>IF(OR(DS$4="",$B24=""),0,SUMIF('DADOS BRUTOS'!$A$3:$A$500,$B24,'DADOS BRUTOS'!AS$3:AS$500)+IF($C24="",0,SUMIF('DADOS BRUTOS'!$A$3:$A$500,$C24,'DADOS BRUTOS'!AS$3:AS$500)))</f>
        <v/>
      </c>
      <c r="DT24" s="125">
        <f>IF(OR(DT$4="",$B24=""),0,SUMIF('DADOS BRUTOS'!$A$3:$A$500,$B24,'DADOS BRUTOS'!AT$3:AT$500)+IF($C24="",0,SUMIF('DADOS BRUTOS'!$A$3:$A$500,$C24,'DADOS BRUTOS'!AT$3:AT$500)))</f>
        <v/>
      </c>
      <c r="DU24" s="125">
        <f>IF(OR(DU$4="",$B24=""),0,SUMIF('DADOS BRUTOS'!$A$3:$A$500,$B24,'DADOS BRUTOS'!AU$3:AU$500)+IF($C24="",0,SUMIF('DADOS BRUTOS'!$A$3:$A$500,$C24,'DADOS BRUTOS'!AU$3:AU$500)))</f>
        <v/>
      </c>
      <c r="DV24" s="125">
        <f>IF(OR(DV$4="",$B24=""),0,SUMIF('DADOS BRUTOS'!$A$3:$A$500,$B24,'DADOS BRUTOS'!AV$3:AV$500)+IF($C24="",0,SUMIF('DADOS BRUTOS'!$A$3:$A$500,$C24,'DADOS BRUTOS'!AV$3:AV$500)))</f>
        <v/>
      </c>
      <c r="DW24" s="125">
        <f>IF(OR(DW$4="",$B24=""),0,SUMIF('DADOS BRUTOS'!$A$3:$A$500,$B24,'DADOS BRUTOS'!AW$3:AW$500)+IF($C24="",0,SUMIF('DADOS BRUTOS'!$A$3:$A$500,$C24,'DADOS BRUTOS'!AW$3:AW$500)))</f>
        <v/>
      </c>
      <c r="DX24" s="125">
        <f>IF(OR(DX$4="",$B24=""),0,SUMIF('DADOS BRUTOS'!$A$3:$A$500,$B24,'DADOS BRUTOS'!AX$3:AX$500)+IF($C24="",0,SUMIF('DADOS BRUTOS'!$A$3:$A$500,$C24,'DADOS BRUTOS'!AX$3:AX$500)))</f>
        <v/>
      </c>
      <c r="DY24" s="125">
        <f>IF(OR(DY$4="",$B24=""),0,SUMIF('DADOS BRUTOS'!$A$3:$A$500,$B24,'DADOS BRUTOS'!AY$3:AY$500)+IF($C24="",0,SUMIF('DADOS BRUTOS'!$A$3:$A$500,$C24,'DADOS BRUTOS'!AY$3:AY$500)))</f>
        <v/>
      </c>
      <c r="DZ24" s="125">
        <f>IF(OR(DZ$4="",$B24=""),0,SUMIF('DADOS BRUTOS'!$A$3:$A$500,$B24,'DADOS BRUTOS'!AZ$3:AZ$500)+IF($C24="",0,SUMIF('DADOS BRUTOS'!$A$3:$A$500,$C24,'DADOS BRUTOS'!AZ$3:AZ$500)))</f>
        <v/>
      </c>
      <c r="EA24" s="125">
        <f>IF(OR(EA$4="",$B24=""),0,SUMIF('DADOS BRUTOS'!$A$3:$A$500,$B24,'DADOS BRUTOS'!BA$3:BA$500)+IF($C24="",0,SUMIF('DADOS BRUTOS'!$A$3:$A$500,$C24,'DADOS BRUTOS'!BA$3:BA$500)))</f>
        <v/>
      </c>
      <c r="EB24" s="125">
        <f>IF(OR(EB$4="",$B24=""),0,SUMIF('DADOS BRUTOS'!$A$3:$A$500,$B24,'DADOS BRUTOS'!BB$3:BB$500)+IF($C24="",0,SUMIF('DADOS BRUTOS'!$A$3:$A$500,$C24,'DADOS BRUTOS'!BB$3:BB$500)))</f>
        <v/>
      </c>
      <c r="EC24" s="125">
        <f>IF(OR(EC$4="",$B24=""),0,SUMIF('DADOS BRUTOS'!$A$3:$A$500,$B24,'DADOS BRUTOS'!BC$3:BC$500)+IF($C24="",0,SUMIF('DADOS BRUTOS'!$A$3:$A$500,$C24,'DADOS BRUTOS'!BC$3:BC$500)))</f>
        <v/>
      </c>
      <c r="ED24" s="125">
        <f>IF(OR(ED$4="",$B24=""),0,SUMIF('DADOS BRUTOS'!$A$3:$A$500,$B24,'DADOS BRUTOS'!BD$3:BD$500)+IF($C24="",0,SUMIF('DADOS BRUTOS'!$A$3:$A$500,$C24,'DADOS BRUTOS'!BD$3:BD$500)))</f>
        <v/>
      </c>
      <c r="EE24" s="125">
        <f>IF(OR(EE$4="",$B24=""),0,SUMIF('DADOS BRUTOS'!$A$3:$A$500,$B24,'DADOS BRUTOS'!BE$3:BE$500)+IF($C24="",0,SUMIF('DADOS BRUTOS'!$A$3:$A$500,$C24,'DADOS BRUTOS'!BE$3:BE$500)))</f>
        <v/>
      </c>
      <c r="EF24" s="125">
        <f>IF(OR(EF$4="",$B24=""),0,SUMIF('DADOS BRUTOS'!$A$3:$A$500,$B24,'DADOS BRUTOS'!BF$3:BF$500)+IF($C24="",0,SUMIF('DADOS BRUTOS'!$A$3:$A$500,$C24,'DADOS BRUTOS'!BF$3:BF$500)))</f>
        <v/>
      </c>
      <c r="EG24" s="125">
        <f>IF(OR(EG$4="",$B24=""),0,SUMIF('DADOS BRUTOS'!$A$3:$A$500,$B24,'DADOS BRUTOS'!BG$3:BG$500)+IF($C24="",0,SUMIF('DADOS BRUTOS'!$A$3:$A$500,$C24,'DADOS BRUTOS'!BG$3:BG$500)))</f>
        <v/>
      </c>
      <c r="EH24" s="125">
        <f>IF(OR(EH$4="",$B24=""),0,SUMIF('DADOS BRUTOS'!$A$3:$A$500,$B24,'DADOS BRUTOS'!BH$3:BH$500)+IF($C24="",0,SUMIF('DADOS BRUTOS'!$A$3:$A$500,$C24,'DADOS BRUTOS'!BH$3:BH$500)))</f>
        <v/>
      </c>
      <c r="EI24" s="125">
        <f>IF(OR(EI$4="",$B24=""),0,SUMIF('DADOS BRUTOS'!$A$3:$A$500,$B24,'DADOS BRUTOS'!BI$3:BI$500)+IF($C24="",0,SUMIF('DADOS BRUTOS'!$A$3:$A$500,$C24,'DADOS BRUTOS'!BI$3:BI$500)))</f>
        <v/>
      </c>
      <c r="EJ24" s="125">
        <f>IF(OR(EJ$4="",$B24=""),0,SUMIF('DADOS BRUTOS'!$A$3:$A$500,$B24,'DADOS BRUTOS'!BJ$3:BJ$500)+IF($C24="",0,SUMIF('DADOS BRUTOS'!$A$3:$A$500,$C24,'DADOS BRUTOS'!BJ$3:BJ$500)))</f>
        <v/>
      </c>
      <c r="EK24" s="125">
        <f>IF(OR(EK$4="",$B24=""),0,SUMIF('DADOS BRUTOS'!$A$3:$A$500,$B24,'DADOS BRUTOS'!BK$3:BK$500)+IF($C24="",0,SUMIF('DADOS BRUTOS'!$A$3:$A$500,$C24,'DADOS BRUTOS'!BK$3:BK$500)))</f>
        <v/>
      </c>
      <c r="EL24" s="125">
        <f>IF(OR(EL$4="",$B24=""),0,SUMIF('DADOS BRUTOS'!$A$3:$A$500,$B24,'DADOS BRUTOS'!BL$3:BL$500)+IF($C24="",0,SUMIF('DADOS BRUTOS'!$A$3:$A$500,$C24,'DADOS BRUTOS'!BL$3:BL$500)))</f>
        <v/>
      </c>
      <c r="EM24" s="125">
        <f>IF(OR(EM$4="",$B24=""),0,SUMIF('DADOS BRUTOS'!$A$3:$A$500,$B24,'DADOS BRUTOS'!BM$3:BM$500)+IF($C24="",0,SUMIF('DADOS BRUTOS'!$A$3:$A$500,$C24,'DADOS BRUTOS'!BM$3:BM$500)))</f>
        <v/>
      </c>
      <c r="EN24" s="125">
        <f>IF(OR(EN$4="",$B24=""),0,SUMIF('DADOS BRUTOS'!$A$3:$A$500,$B24,'DADOS BRUTOS'!BN$3:BN$500)+IF($C24="",0,SUMIF('DADOS BRUTOS'!$A$3:$A$500,$C24,'DADOS BRUTOS'!BN$3:BN$500)))</f>
        <v/>
      </c>
      <c r="EO24" s="125">
        <f>IF(OR(EO$4="",$B24=""),0,SUMIF('DADOS BRUTOS'!$A$3:$A$500,$B24,'DADOS BRUTOS'!BO$3:BO$500)+IF($C24="",0,SUMIF('DADOS BRUTOS'!$A$3:$A$500,$C24,'DADOS BRUTOS'!BO$3:BO$500)))</f>
        <v/>
      </c>
      <c r="EP24" s="125">
        <f>IF(OR(EP$4="",$B24=""),0,SUMIF('DADOS BRUTOS'!$A$3:$A$500,$B24,'DADOS BRUTOS'!BP$3:BP$500)+IF($C24="",0,SUMIF('DADOS BRUTOS'!$A$3:$A$500,$C24,'DADOS BRUTOS'!BP$3:BP$500)))</f>
        <v/>
      </c>
      <c r="EQ24" s="125">
        <f>IF(OR(EQ$4="",$B24=""),0,SUMIF('DADOS BRUTOS'!$A$3:$A$500,$B24,'DADOS BRUTOS'!BQ$3:BQ$500)+IF($C24="",0,SUMIF('DADOS BRUTOS'!$A$3:$A$500,$C24,'DADOS BRUTOS'!BQ$3:BQ$500)))</f>
        <v/>
      </c>
      <c r="ER24" s="125">
        <f>IF(OR(ER$4="",$B24=""),0,SUMIF('DADOS BRUTOS'!$A$3:$A$500,$B24,'DADOS BRUTOS'!BR$3:BR$500)+IF($C24="",0,SUMIF('DADOS BRUTOS'!$A$3:$A$500,$C24,'DADOS BRUTOS'!BR$3:BR$500)))</f>
        <v/>
      </c>
      <c r="ES24" s="125">
        <f>IF(OR(ES$4="",$B24=""),0,SUMIF('DADOS BRUTOS'!$A$3:$A$500,$B24,'DADOS BRUTOS'!BS$3:BS$500)+IF($C24="",0,SUMIF('DADOS BRUTOS'!$A$3:$A$500,$C24,'DADOS BRUTOS'!BS$3:BS$500)))</f>
        <v/>
      </c>
      <c r="ET24" s="125">
        <f>IF(OR(ET$4="",$B24=""),0,SUMIF('DADOS BRUTOS'!$A$3:$A$500,$B24,'DADOS BRUTOS'!BT$3:BT$500)+IF($C24="",0,SUMIF('DADOS BRUTOS'!$A$3:$A$500,$C24,'DADOS BRUTOS'!BT$3:BT$500)))</f>
        <v/>
      </c>
      <c r="EU24" s="125">
        <f>IF(OR(EU$4="",$B24=""),0,SUMIF('DADOS BRUTOS'!$A$3:$A$500,$B24,'DADOS BRUTOS'!BU$3:BU$500)+IF($C24="",0,SUMIF('DADOS BRUTOS'!$A$3:$A$500,$C24,'DADOS BRUTOS'!BU$3:BU$500)))</f>
        <v/>
      </c>
      <c r="EV24" s="125">
        <f>IF(OR(EV$4="",$B24=""),0,SUMIF('DADOS BRUTOS'!$A$3:$A$500,$B24,'DADOS BRUTOS'!BV$3:BV$500)+IF($C24="",0,SUMIF('DADOS BRUTOS'!$A$3:$A$500,$C24,'DADOS BRUTOS'!BV$3:BV$500)))</f>
        <v/>
      </c>
      <c r="EW24" s="125">
        <f>IF(OR(EW$4="",$B24=""),0,SUMIF('DADOS BRUTOS'!$A$3:$A$500,$B24,'DADOS BRUTOS'!BW$3:BW$500)+IF($C24="",0,SUMIF('DADOS BRUTOS'!$A$3:$A$500,$C24,'DADOS BRUTOS'!BW$3:BW$500)))</f>
        <v/>
      </c>
      <c r="EX24" s="125">
        <f>IF(OR(EX$4="",$B24=""),0,SUMIF('DADOS BRUTOS'!$A$3:$A$500,$B24,'DADOS BRUTOS'!BX$3:BX$500)+IF($C24="",0,SUMIF('DADOS BRUTOS'!$A$3:$A$500,$C24,'DADOS BRUTOS'!BX$3:BX$500)))</f>
        <v/>
      </c>
      <c r="EY24" s="125">
        <f>IF(OR(EY$4="",$B24=""),0,SUMIF('DADOS BRUTOS'!$A$3:$A$500,$B24,'DADOS BRUTOS'!BY$3:BY$500)+IF($C24="",0,SUMIF('DADOS BRUTOS'!$A$3:$A$500,$C24,'DADOS BRUTOS'!BY$3:BY$500)))</f>
        <v/>
      </c>
      <c r="EZ24" s="125">
        <f>IF(OR(EZ$4="",$B24=""),0,SUMIF('DADOS BRUTOS'!$A$3:$A$500,$B24,'DADOS BRUTOS'!BZ$3:BZ$500)+IF($C24="",0,SUMIF('DADOS BRUTOS'!$A$3:$A$500,$C24,'DADOS BRUTOS'!BZ$3:BZ$500)))</f>
        <v/>
      </c>
      <c r="FA24" s="125">
        <f>IF(OR(FA$4="",$B24=""),0,SUMIF('DADOS BRUTOS'!$A$3:$A$500,$B24,'DADOS BRUTOS'!CA$3:CA$500)+IF($C24="",0,SUMIF('DADOS BRUTOS'!$A$3:$A$500,$C24,'DADOS BRUTOS'!CA$3:CA$500)))</f>
        <v/>
      </c>
      <c r="FB24" s="125">
        <f>IF(OR(FB$4="",$B24=""),0,SUMIF('DADOS BRUTOS'!$A$3:$A$500,$B24,'DADOS BRUTOS'!CB$3:CB$500)+IF($C24="",0,SUMIF('DADOS BRUTOS'!$A$3:$A$500,$C24,'DADOS BRUTOS'!CB$3:CB$500)))</f>
        <v/>
      </c>
      <c r="FC24" s="125">
        <f>IF(OR(FC$4="",$B24=""),0,SUMIF('DADOS BRUTOS'!$A$3:$A$500,$B24,'DADOS BRUTOS'!CC$3:CC$500)+IF($C24="",0,SUMIF('DADOS BRUTOS'!$A$3:$A$500,$C24,'DADOS BRUTOS'!CC$3:CC$500)))</f>
        <v/>
      </c>
      <c r="FD24" s="125">
        <f>IF(OR(FD$4="",$B24=""),0,SUMIF('DADOS BRUTOS'!$A$3:$A$500,$B24,'DADOS BRUTOS'!CD$3:CD$500)+IF($C24="",0,SUMIF('DADOS BRUTOS'!$A$3:$A$500,$C24,'DADOS BRUTOS'!CD$3:CD$500)))</f>
        <v/>
      </c>
      <c r="FE24" s="125">
        <f>IF(OR(FE$4="",$B24=""),0,SUMIF('DADOS BRUTOS'!$A$3:$A$500,$B24,'DADOS BRUTOS'!CE$3:CE$500)+IF($C24="",0,SUMIF('DADOS BRUTOS'!$A$3:$A$500,$C24,'DADOS BRUTOS'!CE$3:CE$500)))</f>
        <v/>
      </c>
      <c r="FF24" s="125">
        <f>IF(OR(FF$4="",$B24=""),0,SUMIF('DADOS BRUTOS'!$A$3:$A$500,$B24,'DADOS BRUTOS'!CF$3:CF$500)+IF($C24="",0,SUMIF('DADOS BRUTOS'!$A$3:$A$500,$C24,'DADOS BRUTOS'!CF$3:CF$500)))</f>
        <v/>
      </c>
      <c r="FG24" s="125">
        <f>IF(OR(FG$4="",$B24=""),0,SUMIF('DADOS BRUTOS'!$A$3:$A$500,$B24,'DADOS BRUTOS'!CG$3:CG$500)+IF($C24="",0,SUMIF('DADOS BRUTOS'!$A$3:$A$500,$C24,'DADOS BRUTOS'!CG$3:CG$500)))</f>
        <v/>
      </c>
      <c r="FH24" s="125">
        <f>IF(OR(FH$4="",$B24=""),0,SUMIF('DADOS BRUTOS'!$A$3:$A$500,$B24,'DADOS BRUTOS'!CH$3:CH$500)+IF($C24="",0,SUMIF('DADOS BRUTOS'!$A$3:$A$500,$C24,'DADOS BRUTOS'!CH$3:CH$500)))</f>
        <v/>
      </c>
      <c r="FI24" s="125">
        <f>IF(OR(FI$4="",$B24=""),0,SUMIF('DADOS BRUTOS'!$A$3:$A$500,$B24,'DADOS BRUTOS'!CI$3:CI$500)+IF($C24="",0,SUMIF('DADOS BRUTOS'!$A$3:$A$500,$C24,'DADOS BRUTOS'!CI$3:CI$500)))</f>
        <v/>
      </c>
      <c r="FJ24" s="125">
        <f>IF(OR(FJ$4="",$B24=""),0,SUMIF('DADOS BRUTOS'!$A$3:$A$500,$B24,'DADOS BRUTOS'!CJ$3:CJ$500)+IF($C24="",0,SUMIF('DADOS BRUTOS'!$A$3:$A$500,$C24,'DADOS BRUTOS'!CJ$3:CJ$500)))</f>
        <v/>
      </c>
      <c r="FK24" s="125">
        <f>IF(OR(FK$4="",$B24=""),0,SUMIF('DADOS BRUTOS'!$A$3:$A$500,$B24,'DADOS BRUTOS'!CK$3:CK$500)+IF($C24="",0,SUMIF('DADOS BRUTOS'!$A$3:$A$500,$C24,'DADOS BRUTOS'!CK$3:CK$500)))</f>
        <v/>
      </c>
      <c r="FL24" s="125">
        <f>IF(OR(FL$4="",$B24=""),0,SUMIF('DADOS BRUTOS'!$A$3:$A$500,$B24,'DADOS BRUTOS'!CL$3:CL$500)+IF($C24="",0,SUMIF('DADOS BRUTOS'!$A$3:$A$500,$C24,'DADOS BRUTOS'!CL$3:CL$500)))</f>
        <v/>
      </c>
      <c r="FM24" s="125">
        <f>IF(OR(FM$4="",$B24=""),0,SUMIF('DADOS BRUTOS'!$A$3:$A$500,$B24,'DADOS BRUTOS'!CM$3:CM$500)+IF($C24="",0,SUMIF('DADOS BRUTOS'!$A$3:$A$500,$C24,'DADOS BRUTOS'!CM$3:CM$500)))</f>
        <v/>
      </c>
      <c r="FN24" s="125">
        <f>IF(OR(FN$4="",$B24=""),0,SUMIF('DADOS BRUTOS'!$A$3:$A$500,$B24,'DADOS BRUTOS'!CN$3:CN$500)+IF($C24="",0,SUMIF('DADOS BRUTOS'!$A$3:$A$500,$C24,'DADOS BRUTOS'!CN$3:CN$500)))</f>
        <v/>
      </c>
      <c r="FO24" s="125">
        <f>IF(OR(FO$4="",$B24=""),0,SUMIF('DADOS BRUTOS'!$A$3:$A$500,$B24,'DADOS BRUTOS'!CO$3:CO$500)+IF($C24="",0,SUMIF('DADOS BRUTOS'!$A$3:$A$500,$C24,'DADOS BRUTOS'!CO$3:CO$500)))</f>
        <v/>
      </c>
      <c r="FP24" s="125">
        <f>IF(OR(FP$4="",$B24=""),0,SUMIF('DADOS BRUTOS'!$A$3:$A$500,$B24,'DADOS BRUTOS'!CP$3:CP$500)+IF($C24="",0,SUMIF('DADOS BRUTOS'!$A$3:$A$500,$C24,'DADOS BRUTOS'!CP$3:CP$500)))</f>
        <v/>
      </c>
      <c r="FQ24" s="125">
        <f>IF(OR(FQ$4="",$B24=""),0,SUMIF('DADOS BRUTOS'!$A$3:$A$500,$B24,'DADOS BRUTOS'!CQ$3:CQ$500)+IF($C24="",0,SUMIF('DADOS BRUTOS'!$A$3:$A$500,$C24,'DADOS BRUTOS'!CQ$3:CQ$500)))</f>
        <v/>
      </c>
      <c r="FR24" s="125">
        <f>IF(OR(FR$4="",$B24=""),0,SUMIF('DADOS BRUTOS'!$A$3:$A$500,$B24,'DADOS BRUTOS'!CR$3:CR$500)+IF($C24="",0,SUMIF('DADOS BRUTOS'!$A$3:$A$500,$C24,'DADOS BRUTOS'!CR$3:CR$500)))</f>
        <v/>
      </c>
      <c r="FS24" s="125">
        <f>IF(OR(FS$4="",$B24=""),0,SUMIF('DADOS BRUTOS'!$A$3:$A$500,$B24,'DADOS BRUTOS'!CS$3:CS$500)+IF($C24="",0,SUMIF('DADOS BRUTOS'!$A$3:$A$500,$C24,'DADOS BRUTOS'!CS$3:CS$500)))</f>
        <v/>
      </c>
      <c r="FT24" s="125">
        <f>IF(OR(FT$4="",$B24=""),0,SUMIF('DADOS BRUTOS'!$A$3:$A$500,$B24,'DADOS BRUTOS'!CT$3:CT$500)+IF($C24="",0,SUMIF('DADOS BRUTOS'!$A$3:$A$500,$C24,'DADOS BRUTOS'!CT$3:CT$500)))</f>
        <v/>
      </c>
      <c r="FU24" s="125">
        <f>IF(OR(FU$4="",$B24=""),0,SUMIF('DADOS BRUTOS'!$A$3:$A$500,$B24,'DADOS BRUTOS'!CU$3:CU$500)+IF($C24="",0,SUMIF('DADOS BRUTOS'!$A$3:$A$500,$C24,'DADOS BRUTOS'!CU$3:CU$500)))</f>
        <v/>
      </c>
      <c r="FV24" s="125">
        <f>IF(OR(FV$4="",$B24=""),0,SUMIF('DADOS BRUTOS'!$A$3:$A$500,$B24,'DADOS BRUTOS'!CV$3:CV$500)+IF($C24="",0,SUMIF('DADOS BRUTOS'!$A$3:$A$500,$C24,'DADOS BRUTOS'!CV$3:CV$500)))</f>
        <v/>
      </c>
      <c r="FW24" s="125">
        <f>IF(OR(FW$4="",$B24=""),0,SUMIF('DADOS BRUTOS'!$A$3:$A$500,$B24,'DADOS BRUTOS'!CW$3:CW$500)+IF($C24="",0,SUMIF('DADOS BRUTOS'!$A$3:$A$500,$C24,'DADOS BRUTOS'!CW$3:CW$500)))</f>
        <v/>
      </c>
      <c r="FX24" s="125">
        <f>IF(OR(FX$4="",$B24=""),0,SUMIF('DADOS BRUTOS'!$A$3:$A$500,$B24,'DADOS BRUTOS'!CX$3:CX$500)+IF($C24="",0,SUMIF('DADOS BRUTOS'!$A$3:$A$500,$C24,'DADOS BRUTOS'!CX$3:CX$500)))</f>
        <v/>
      </c>
      <c r="FY24" s="125">
        <f>IF(OR(FY$4="",$B24=""),0,SUMIF('DADOS BRUTOS'!$A$3:$A$500,$B24,'DADOS BRUTOS'!CY$3:CY$500)+IF($C24="",0,SUMIF('DADOS BRUTOS'!$A$3:$A$500,$C24,'DADOS BRUTOS'!CY$3:CY$500)))</f>
        <v/>
      </c>
      <c r="FZ24" s="125">
        <f>IF(OR(FZ$4="",$B24=""),0,SUMIF('DADOS BRUTOS'!$A$3:$A$500,$B24,'DADOS BRUTOS'!CZ$3:CZ$500)+IF($C24="",0,SUMIF('DADOS BRUTOS'!$A$3:$A$500,$C24,'DADOS BRUTOS'!CZ$3:CZ$500)))</f>
        <v/>
      </c>
      <c r="GA24" s="125">
        <f>IF(OR(GA$4="",$B24=""),0,SUMIF('DADOS BRUTOS'!$A$3:$A$500,$B24,'DADOS BRUTOS'!DA$3:DA$500)+IF($C24="",0,SUMIF('DADOS BRUTOS'!$A$3:$A$500,$C24,'DADOS BRUTOS'!DA$3:DA$500)))</f>
        <v/>
      </c>
      <c r="GB24" s="125">
        <f>IF(OR(GB$4="",$B24=""),0,SUMIF('DADOS BRUTOS'!$A$3:$A$500,$B24,'DADOS BRUTOS'!DB$3:DB$500)+IF($C24="",0,SUMIF('DADOS BRUTOS'!$A$3:$A$500,$C24,'DADOS BRUTOS'!DB$3:DB$500)))</f>
        <v/>
      </c>
      <c r="GC24" s="125">
        <f>IF(OR(GC$4="",$B24=""),0,SUMIF('DADOS BRUTOS'!$A$3:$A$500,$B24,'DADOS BRUTOS'!DC$3:DC$500)+IF($C24="",0,SUMIF('DADOS BRUTOS'!$A$3:$A$500,$C24,'DADOS BRUTOS'!DC$3:DC$500)))</f>
        <v/>
      </c>
      <c r="GD24" s="125">
        <f>IF(OR(GD$4="",$B24=""),0,SUMIF('DADOS BRUTOS'!$A$3:$A$500,$B24,'DADOS BRUTOS'!DD$3:DD$500)+IF($C24="",0,SUMIF('DADOS BRUTOS'!$A$3:$A$500,$C24,'DADOS BRUTOS'!DD$3:DD$500)))</f>
        <v/>
      </c>
      <c r="GE24" s="125">
        <f>IF(OR(GE$4="",$B24=""),0,SUMIF('DADOS BRUTOS'!$A$3:$A$500,$B24,'DADOS BRUTOS'!DE$3:DE$500)+IF($C24="",0,SUMIF('DADOS BRUTOS'!$A$3:$A$500,$C24,'DADOS BRUTOS'!DE$3:DE$500)))</f>
        <v/>
      </c>
      <c r="GF24" s="125">
        <f>IF(OR(GF$4="",$B24=""),0,SUMIF('DADOS BRUTOS'!$A$3:$A$500,$B24,'DADOS BRUTOS'!DF$3:DF$500)+IF($C24="",0,SUMIF('DADOS BRUTOS'!$A$3:$A$500,$C24,'DADOS BRUTOS'!DF$3:DF$500)))</f>
        <v/>
      </c>
      <c r="GG24" s="125">
        <f>IF(OR(GG$4="",$B24=""),0,SUMIF('DADOS BRUTOS'!$A$3:$A$500,$B24,'DADOS BRUTOS'!DG$3:DG$500)+IF($C24="",0,SUMIF('DADOS BRUTOS'!$A$3:$A$500,$C24,'DADOS BRUTOS'!DG$3:DG$500)))</f>
        <v/>
      </c>
      <c r="GH24" s="125">
        <f>IF(OR(GH$4="",$B24=""),0,SUMIF('DADOS BRUTOS'!$A$3:$A$500,$B24,'DADOS BRUTOS'!DH$3:DH$500)+IF($C24="",0,SUMIF('DADOS BRUTOS'!$A$3:$A$500,$C24,'DADOS BRUTOS'!DH$3:DH$500)))</f>
        <v/>
      </c>
      <c r="GI24" s="125">
        <f>IF(OR(GI$4="",$B24=""),0,SUMIF('DADOS BRUTOS'!$A$3:$A$500,$B24,'DADOS BRUTOS'!DI$3:DI$500)+IF($C24="",0,SUMIF('DADOS BRUTOS'!$A$3:$A$500,$C24,'DADOS BRUTOS'!DI$3:DI$500)))</f>
        <v/>
      </c>
      <c r="GJ24" s="125">
        <f>IF(OR(GJ$4="",$B24=""),0,SUMIF('DADOS BRUTOS'!$A$3:$A$500,$B24,'DADOS BRUTOS'!DJ$3:DJ$500)+IF($C24="",0,SUMIF('DADOS BRUTOS'!$A$3:$A$500,$C24,'DADOS BRUTOS'!DJ$3:DJ$500)))</f>
        <v/>
      </c>
      <c r="GK24" s="125">
        <f>IF(OR(GK$4="",$B24=""),0,SUMIF('DADOS BRUTOS'!$A$3:$A$500,$B24,'DADOS BRUTOS'!DK$3:DK$500)+IF($C24="",0,SUMIF('DADOS BRUTOS'!$A$3:$A$500,$C24,'DADOS BRUTOS'!DK$3:DK$500)))</f>
        <v/>
      </c>
      <c r="GL24" s="125">
        <f>IF(OR(GL$4="",$B24=""),0,SUMIF('DADOS BRUTOS'!$A$3:$A$500,$B24,'DADOS BRUTOS'!DL$3:DL$500)+IF($C24="",0,SUMIF('DADOS BRUTOS'!$A$3:$A$500,$C24,'DADOS BRUTOS'!DL$3:DL$500)))</f>
        <v/>
      </c>
      <c r="GM24" s="125">
        <f>IF(OR(GM$4="",$B24=""),0,SUMIF('DADOS BRUTOS'!$A$3:$A$500,$B24,'DADOS BRUTOS'!DM$3:DM$500)+IF($C24="",0,SUMIF('DADOS BRUTOS'!$A$3:$A$500,$C24,'DADOS BRUTOS'!DM$3:DM$500)))</f>
        <v/>
      </c>
      <c r="GN24" s="125">
        <f>IF(OR(GN$4="",$B24=""),0,SUMIF('DADOS BRUTOS'!$A$3:$A$500,$B24,'DADOS BRUTOS'!DN$3:DN$500)+IF($C24="",0,SUMIF('DADOS BRUTOS'!$A$3:$A$500,$C24,'DADOS BRUTOS'!DN$3:DN$500)))</f>
        <v/>
      </c>
      <c r="GO24" s="125">
        <f>IF(OR(GO$4="",$B24=""),0,SUMIF('DADOS BRUTOS'!$A$3:$A$500,$B24,'DADOS BRUTOS'!DO$3:DO$500)+IF($C24="",0,SUMIF('DADOS BRUTOS'!$A$3:$A$500,$C24,'DADOS BRUTOS'!DO$3:DO$500)))</f>
        <v/>
      </c>
      <c r="GP24" s="125">
        <f>IF(OR(GP$4="",$B24=""),0,SUMIF('DADOS BRUTOS'!$A$3:$A$500,$B24,'DADOS BRUTOS'!DP$3:DP$500)+IF($C24="",0,SUMIF('DADOS BRUTOS'!$A$3:$A$500,$C24,'DADOS BRUTOS'!DP$3:DP$500)))</f>
        <v/>
      </c>
      <c r="GQ24" s="125">
        <f>IF(OR(GQ$4="",$B24=""),0,SUMIF('DADOS BRUTOS'!$A$3:$A$500,$B24,'DADOS BRUTOS'!DQ$3:DQ$500)+IF($C24="",0,SUMIF('DADOS BRUTOS'!$A$3:$A$500,$C24,'DADOS BRUTOS'!DQ$3:DQ$500)))</f>
        <v/>
      </c>
      <c r="GR24" s="125">
        <f>IF(OR(GR$4="",$B24=""),0,SUMIF('DADOS BRUTOS'!$A$3:$A$500,$B24,'DADOS BRUTOS'!DR$3:DR$500)+IF($C24="",0,SUMIF('DADOS BRUTOS'!$A$3:$A$500,$C24,'DADOS BRUTOS'!DR$3:DR$500)))</f>
        <v/>
      </c>
      <c r="GS24" s="125">
        <f>IF(OR(GS$4="",$B24=""),0,SUMIF('DADOS BRUTOS'!$A$3:$A$500,$B24,'DADOS BRUTOS'!DS$3:DS$500)+IF($C24="",0,SUMIF('DADOS BRUTOS'!$A$3:$A$500,$C24,'DADOS BRUTOS'!DS$3:DS$500)))</f>
        <v/>
      </c>
      <c r="GT24" s="125">
        <f>IF(OR(GT$4="",$B24=""),0,SUMIF('DADOS BRUTOS'!$A$3:$A$500,$B24,'DADOS BRUTOS'!DT$3:DT$500)+IF($C24="",0,SUMIF('DADOS BRUTOS'!$A$3:$A$500,$C24,'DADOS BRUTOS'!DT$3:DT$500)))</f>
        <v/>
      </c>
      <c r="GU24" s="125">
        <f>IF(OR(GU$4="",$B24=""),0,SUMIF('DADOS BRUTOS'!$A$3:$A$500,$B24,'DADOS BRUTOS'!DU$3:DU$500)+IF($C24="",0,SUMIF('DADOS BRUTOS'!$A$3:$A$500,$C24,'DADOS BRUTOS'!DU$3:DU$500)))</f>
        <v/>
      </c>
      <c r="GV24" s="125">
        <f>IF(OR(GV$4="",$B24=""),0,SUMIF('DADOS BRUTOS'!$A$3:$A$500,$B24,'DADOS BRUTOS'!DV$3:DV$500)+IF($C24="",0,SUMIF('DADOS BRUTOS'!$A$3:$A$500,$C24,'DADOS BRUTOS'!DV$3:DV$500)))</f>
        <v/>
      </c>
      <c r="GW24" s="125">
        <f>IF(OR(GW$4="",$B24=""),0,SUMIF('DADOS BRUTOS'!$A$3:$A$500,$B24,'DADOS BRUTOS'!DW$3:DW$500)+IF($C24="",0,SUMIF('DADOS BRUTOS'!$A$3:$A$500,$C24,'DADOS BRUTOS'!DW$3:DW$500)))</f>
        <v/>
      </c>
      <c r="GX24" s="125">
        <f>IF(OR(GX$4="",$B24=""),0,SUMIF('DADOS BRUTOS'!$A$3:$A$500,$B24,'DADOS BRUTOS'!DX$3:DX$500)+IF($C24="",0,SUMIF('DADOS BRUTOS'!$A$3:$A$500,$C24,'DADOS BRUTOS'!DX$3:DX$500)))</f>
        <v/>
      </c>
      <c r="GY24" s="125">
        <f>IF(OR(GY$4="",$B24=""),0,SUMIF('DADOS BRUTOS'!$A$3:$A$500,$B24,'DADOS BRUTOS'!DY$3:DY$500)+IF($C24="",0,SUMIF('DADOS BRUTOS'!$A$3:$A$500,$C24,'DADOS BRUTOS'!DY$3:DY$500)))</f>
        <v/>
      </c>
      <c r="GZ24" s="125">
        <f>IF(OR(GZ$4="",$B24=""),0,SUMIF('DADOS BRUTOS'!$A$3:$A$500,$B24,'DADOS BRUTOS'!DZ$3:DZ$500)+IF($C24="",0,SUMIF('DADOS BRUTOS'!$A$3:$A$500,$C24,'DADOS BRUTOS'!DZ$3:DZ$500)))</f>
        <v/>
      </c>
      <c r="HA24" s="125">
        <f>IF(OR(HA$4="",$B24=""),0,SUMIF('DADOS BRUTOS'!$A$3:$A$500,$B24,'DADOS BRUTOS'!EA$3:EA$500)+IF($C24="",0,SUMIF('DADOS BRUTOS'!$A$3:$A$500,$C24,'DADOS BRUTOS'!EA$3:EA$500)))</f>
        <v/>
      </c>
      <c r="HB24" s="125">
        <f>IF(OR(HB$4="",$B24=""),0,SUMIF('DADOS BRUTOS'!$A$3:$A$500,$B24,'DADOS BRUTOS'!EB$3:EB$500)+IF($C24="",0,SUMIF('DADOS BRUTOS'!$A$3:$A$500,$C24,'DADOS BRUTOS'!EB$3:EB$500)))</f>
        <v/>
      </c>
      <c r="HC24" s="125">
        <f>IF(OR(HC$4="",$B24=""),0,SUMIF('DADOS BRUTOS'!$A$3:$A$500,$B24,'DADOS BRUTOS'!EC$3:EC$500)+IF($C24="",0,SUMIF('DADOS BRUTOS'!$A$3:$A$500,$C24,'DADOS BRUTOS'!EC$3:EC$500)))</f>
        <v/>
      </c>
      <c r="HD24" s="125">
        <f>IF(OR(HD$4="",$B24=""),0,SUMIF('DADOS BRUTOS'!$A$3:$A$500,$B24,'DADOS BRUTOS'!ED$3:ED$500)+IF($C24="",0,SUMIF('DADOS BRUTOS'!$A$3:$A$500,$C24,'DADOS BRUTOS'!ED$3:ED$500)))</f>
        <v/>
      </c>
      <c r="HE24" s="125">
        <f>IF(OR(HE$4="",$B24=""),0,SUMIF('DADOS BRUTOS'!$A$3:$A$500,$B24,'DADOS BRUTOS'!EE$3:EE$500)+IF($C24="",0,SUMIF('DADOS BRUTOS'!$A$3:$A$500,$C24,'DADOS BRUTOS'!EE$3:EE$500)))</f>
        <v/>
      </c>
      <c r="HF24" s="125">
        <f>IF(OR(HF$4="",$B24=""),0,SUMIF('DADOS BRUTOS'!$A$3:$A$500,$B24,'DADOS BRUTOS'!EF$3:EF$500)+IF($C24="",0,SUMIF('DADOS BRUTOS'!$A$3:$A$500,$C24,'DADOS BRUTOS'!EF$3:EF$500)))</f>
        <v/>
      </c>
      <c r="HG24" s="125">
        <f>IF(OR(HG$4="",$B24=""),0,SUMIF('DADOS BRUTOS'!$A$3:$A$500,$B24,'DADOS BRUTOS'!EG$3:EG$500)+IF($C24="",0,SUMIF('DADOS BRUTOS'!$A$3:$A$500,$C24,'DADOS BRUTOS'!EG$3:EG$500)))</f>
        <v/>
      </c>
      <c r="HH24" s="125">
        <f>IF(OR(HH$4="",$B24=""),0,SUMIF('DADOS BRUTOS'!$A$3:$A$500,$B24,'DADOS BRUTOS'!EH$3:EH$500)+IF($C24="",0,SUMIF('DADOS BRUTOS'!$A$3:$A$500,$C24,'DADOS BRUTOS'!EH$3:EH$500)))</f>
        <v/>
      </c>
      <c r="HI24" s="125">
        <f>IF(OR(HI$4="",$B24=""),0,SUMIF('DADOS BRUTOS'!$A$3:$A$500,$B24,'DADOS BRUTOS'!EI$3:EI$500)+IF($C24="",0,SUMIF('DADOS BRUTOS'!$A$3:$A$500,$C24,'DADOS BRUTOS'!EI$3:EI$500)))</f>
        <v/>
      </c>
      <c r="HJ24" s="125">
        <f>IF(OR(HJ$4="",$B24=""),0,SUMIF('DADOS BRUTOS'!$A$3:$A$500,$B24,'DADOS BRUTOS'!EJ$3:EJ$500)+IF($C24="",0,SUMIF('DADOS BRUTOS'!$A$3:$A$500,$C24,'DADOS BRUTOS'!EJ$3:EJ$500)))</f>
        <v/>
      </c>
      <c r="HK24" s="125">
        <f>IF(OR(HK$4="",$B24=""),0,SUMIF('DADOS BRUTOS'!$A$3:$A$500,$B24,'DADOS BRUTOS'!EK$3:EK$500)+IF($C24="",0,SUMIF('DADOS BRUTOS'!$A$3:$A$500,$C24,'DADOS BRUTOS'!EK$3:EK$500)))</f>
        <v/>
      </c>
      <c r="HL24" s="125">
        <f>IF(OR(HL$4="",$B24=""),0,SUMIF('DADOS BRUTOS'!$A$3:$A$500,$B24,'DADOS BRUTOS'!EL$3:EL$500)+IF($C24="",0,SUMIF('DADOS BRUTOS'!$A$3:$A$500,$C24,'DADOS BRUTOS'!EL$3:EL$500)))</f>
        <v/>
      </c>
      <c r="HM24" s="125">
        <f>IF(OR(HM$4="",$B24=""),0,SUMIF('DADOS BRUTOS'!$A$3:$A$500,$B24,'DADOS BRUTOS'!EM$3:EM$500)+IF($C24="",0,SUMIF('DADOS BRUTOS'!$A$3:$A$500,$C24,'DADOS BRUTOS'!EM$3:EM$500)))</f>
        <v/>
      </c>
      <c r="HN24" s="125">
        <f>IF(OR(HN$4="",$B24=""),0,SUMIF('DADOS BRUTOS'!$A$3:$A$500,$B24,'DADOS BRUTOS'!EN$3:EN$500)+IF($C24="",0,SUMIF('DADOS BRUTOS'!$A$3:$A$500,$C24,'DADOS BRUTOS'!EN$3:EN$500)))</f>
        <v/>
      </c>
      <c r="HO24" s="125">
        <f>IF(OR(HO$4="",$B24=""),0,SUMIF('DADOS BRUTOS'!$A$3:$A$500,$B24,'DADOS BRUTOS'!EO$3:EO$500)+IF($C24="",0,SUMIF('DADOS BRUTOS'!$A$3:$A$500,$C24,'DADOS BRUTOS'!EO$3:EO$500)))</f>
        <v/>
      </c>
      <c r="HP24" s="125">
        <f>IF(OR(HP$4="",$B24=""),0,SUMIF('DADOS BRUTOS'!$A$3:$A$500,$B24,'DADOS BRUTOS'!EP$3:EP$500)+IF($C24="",0,SUMIF('DADOS BRUTOS'!$A$3:$A$500,$C24,'DADOS BRUTOS'!EP$3:EP$500)))</f>
        <v/>
      </c>
      <c r="HQ24" s="125">
        <f>IF(OR(HQ$4="",$B24=""),0,SUMIF('DADOS BRUTOS'!$A$3:$A$500,$B24,'DADOS BRUTOS'!EQ$3:EQ$500)+IF($C24="",0,SUMIF('DADOS BRUTOS'!$A$3:$A$500,$C24,'DADOS BRUTOS'!EQ$3:EQ$500)))</f>
        <v/>
      </c>
      <c r="HR24" s="125">
        <f>IF(OR(HR$4="",$B24=""),0,SUMIF('DADOS BRUTOS'!$A$3:$A$500,$B24,'DADOS BRUTOS'!ER$3:ER$500)+IF($C24="",0,SUMIF('DADOS BRUTOS'!$A$3:$A$500,$C24,'DADOS BRUTOS'!ER$3:ER$500)))</f>
        <v/>
      </c>
      <c r="HS24" s="125">
        <f>IF(OR(HS$4="",$B24=""),0,SUMIF('DADOS BRUTOS'!$A$3:$A$500,$B24,'DADOS BRUTOS'!ES$3:ES$500)+IF($C24="",0,SUMIF('DADOS BRUTOS'!$A$3:$A$500,$C24,'DADOS BRUTOS'!ES$3:ES$500)))</f>
        <v/>
      </c>
      <c r="HT24" s="125">
        <f>IF(OR(HT$4="",$B24=""),0,SUMIF('DADOS BRUTOS'!$A$3:$A$500,$B24,'DADOS BRUTOS'!ET$3:ET$500)+IF($C24="",0,SUMIF('DADOS BRUTOS'!$A$3:$A$500,$C24,'DADOS BRUTOS'!ET$3:ET$500)))</f>
        <v/>
      </c>
      <c r="HU24" s="125">
        <f>IF(OR(HU$4="",$B24=""),0,SUMIF('DADOS BRUTOS'!$A$3:$A$500,$B24,'DADOS BRUTOS'!EU$3:EU$500)+IF($C24="",0,SUMIF('DADOS BRUTOS'!$A$3:$A$500,$C24,'DADOS BRUTOS'!EU$3:EU$500)))</f>
        <v/>
      </c>
      <c r="HV24" s="125">
        <f>IF(OR(HV$4="",$B24=""),0,SUMIF('DADOS BRUTOS'!$A$3:$A$500,$B24,'DADOS BRUTOS'!EV$3:EV$500)+IF($C24="",0,SUMIF('DADOS BRUTOS'!$A$3:$A$500,$C24,'DADOS BRUTOS'!EV$3:EV$500)))</f>
        <v/>
      </c>
      <c r="HW24" s="125">
        <f>IF(OR(HW$4="",$B24=""),0,SUMIF('DADOS BRUTOS'!$A$3:$A$500,$B24,'DADOS BRUTOS'!EW$3:EW$500)+IF($C24="",0,SUMIF('DADOS BRUTOS'!$A$3:$A$500,$C24,'DADOS BRUTOS'!EW$3:EW$500)))</f>
        <v/>
      </c>
      <c r="HX24" s="125">
        <f>IF(OR(HX$4="",$B24=""),0,SUMIF('DADOS BRUTOS'!$A$3:$A$500,$B24,'DADOS BRUTOS'!EX$3:EX$500)+IF($C24="",0,SUMIF('DADOS BRUTOS'!$A$3:$A$500,$C24,'DADOS BRUTOS'!EX$3:EX$500)))</f>
        <v/>
      </c>
      <c r="HY24" s="125">
        <f>IF(OR(HY$4="",$B24=""),0,SUMIF('DADOS BRUTOS'!$A$3:$A$500,$B24,'DADOS BRUTOS'!EY$3:EY$500)+IF($C24="",0,SUMIF('DADOS BRUTOS'!$A$3:$A$500,$C24,'DADOS BRUTOS'!EY$3:EY$500)))</f>
        <v/>
      </c>
      <c r="HZ24" s="125">
        <f>IF(OR(HZ$4="",$B24=""),0,SUMIF('DADOS BRUTOS'!$A$3:$A$500,$B24,'DADOS BRUTOS'!EZ$3:EZ$500)+IF($C24="",0,SUMIF('DADOS BRUTOS'!$A$3:$A$500,$C24,'DADOS BRUTOS'!EZ$3:EZ$500)))</f>
        <v/>
      </c>
      <c r="IA24" s="125">
        <f>IF(OR(IA$4="",$B24=""),0,SUMIF('DADOS BRUTOS'!$A$3:$A$500,$B24,'DADOS BRUTOS'!FA$3:FA$500)+IF($C24="",0,SUMIF('DADOS BRUTOS'!$A$3:$A$500,$C24,'DADOS BRUTOS'!FA$3:FA$500)))</f>
        <v/>
      </c>
      <c r="IB24" s="125">
        <f>IF(OR(IB$4="",$B24=""),0,SUMIF('DADOS BRUTOS'!$A$3:$A$500,$B24,'DADOS BRUTOS'!FB$3:FB$500)+IF($C24="",0,SUMIF('DADOS BRUTOS'!$A$3:$A$500,$C24,'DADOS BRUTOS'!FB$3:FB$500)))</f>
        <v/>
      </c>
      <c r="IC24" s="125">
        <f>IF(OR(IC$4="",$B24=""),0,SUMIF('DADOS BRUTOS'!$A$3:$A$500,$B24,'DADOS BRUTOS'!FC$3:FC$500)+IF($C24="",0,SUMIF('DADOS BRUTOS'!$A$3:$A$500,$C24,'DADOS BRUTOS'!FC$3:FC$500)))</f>
        <v/>
      </c>
      <c r="ID24" s="125">
        <f>IF(OR(ID$4="",$B24=""),0,SUMIF('DADOS BRUTOS'!$A$3:$A$500,$B24,'DADOS BRUTOS'!FD$3:FD$500)+IF($C24="",0,SUMIF('DADOS BRUTOS'!$A$3:$A$500,$C24,'DADOS BRUTOS'!FD$3:FD$500)))</f>
        <v/>
      </c>
      <c r="IE24" s="125">
        <f>IF(OR(IE$4="",$B24=""),0,SUMIF('DADOS BRUTOS'!$A$3:$A$500,$B24,'DADOS BRUTOS'!FE$3:FE$500)+IF($C24="",0,SUMIF('DADOS BRUTOS'!$A$3:$A$500,$C24,'DADOS BRUTOS'!FE$3:FE$500)))</f>
        <v/>
      </c>
      <c r="IF24" s="125">
        <f>IF(OR(IF$4="",$B24=""),0,SUMIF('DADOS BRUTOS'!$A$3:$A$500,$B24,'DADOS BRUTOS'!FF$3:FF$500)+IF($C24="",0,SUMIF('DADOS BRUTOS'!$A$3:$A$500,$C24,'DADOS BRUTOS'!FF$3:FF$500)))</f>
        <v/>
      </c>
      <c r="IG24" s="125">
        <f>IF(OR(IG$4="",$B24=""),0,SUMIF('DADOS BRUTOS'!$A$3:$A$500,$B24,'DADOS BRUTOS'!FG$3:FG$500)+IF($C24="",0,SUMIF('DADOS BRUTOS'!$A$3:$A$500,$C24,'DADOS BRUTOS'!FG$3:FG$500)))</f>
        <v/>
      </c>
      <c r="IH24" s="125">
        <f>IF(OR(IH$4="",$B24=""),0,SUMIF('DADOS BRUTOS'!$A$3:$A$500,$B24,'DADOS BRUTOS'!FH$3:FH$500)+IF($C24="",0,SUMIF('DADOS BRUTOS'!$A$3:$A$500,$C24,'DADOS BRUTOS'!FH$3:FH$500)))</f>
        <v/>
      </c>
      <c r="II24" s="125">
        <f>IF(OR(II$4="",$B24=""),0,SUMIF('DADOS BRUTOS'!$A$3:$A$500,$B24,'DADOS BRUTOS'!FI$3:FI$500)+IF($C24="",0,SUMIF('DADOS BRUTOS'!$A$3:$A$500,$C24,'DADOS BRUTOS'!FI$3:FI$500)))</f>
        <v/>
      </c>
      <c r="IJ24" s="125">
        <f>IF(OR(IJ$4="",$B24=""),0,SUMIF('DADOS BRUTOS'!$A$3:$A$500,$B24,'DADOS BRUTOS'!FJ$3:FJ$500)+IF($C24="",0,SUMIF('DADOS BRUTOS'!$A$3:$A$500,$C24,'DADOS BRUTOS'!FJ$3:FJ$500)))</f>
        <v/>
      </c>
      <c r="IK24" s="125">
        <f>IF(OR(IK$4="",$B24=""),0,SUMIF('DADOS BRUTOS'!$A$3:$A$500,$B24,'DADOS BRUTOS'!FK$3:FK$500)+IF($C24="",0,SUMIF('DADOS BRUTOS'!$A$3:$A$500,$C24,'DADOS BRUTOS'!FK$3:FK$500)))</f>
        <v/>
      </c>
      <c r="IL24" s="125">
        <f>IF(OR(IL$4="",$B24=""),0,SUMIF('DADOS BRUTOS'!$A$3:$A$500,$B24,'DADOS BRUTOS'!FL$3:FL$500)+IF($C24="",0,SUMIF('DADOS BRUTOS'!$A$3:$A$500,$C24,'DADOS BRUTOS'!FL$3:FL$500)))</f>
        <v/>
      </c>
      <c r="IM24" s="125">
        <f>IF(OR(IM$4="",$B24=""),0,SUMIF('DADOS BRUTOS'!$A$3:$A$500,$B24,'DADOS BRUTOS'!FM$3:FM$500)+IF($C24="",0,SUMIF('DADOS BRUTOS'!$A$3:$A$500,$C24,'DADOS BRUTOS'!FM$3:FM$500)))</f>
        <v/>
      </c>
      <c r="IN24" s="125">
        <f>IF(OR(IN$4="",$B24=""),0,SUMIF('DADOS BRUTOS'!$A$3:$A$500,$B24,'DADOS BRUTOS'!FN$3:FN$500)+IF($C24="",0,SUMIF('DADOS BRUTOS'!$A$3:$A$500,$C24,'DADOS BRUTOS'!FN$3:FN$500)))</f>
        <v/>
      </c>
      <c r="IO24" s="125">
        <f>IF(OR(IO$4="",$B24=""),0,SUMIF('DADOS BRUTOS'!$A$3:$A$500,$B24,'DADOS BRUTOS'!FO$3:FO$500)+IF($C24="",0,SUMIF('DADOS BRUTOS'!$A$3:$A$500,$C24,'DADOS BRUTOS'!FO$3:FO$500)))</f>
        <v/>
      </c>
      <c r="IP24" s="125">
        <f>IF(OR(IP$4="",$B24=""),0,SUMIF('DADOS BRUTOS'!$A$3:$A$500,$B24,'DADOS BRUTOS'!FP$3:FP$500)+IF($C24="",0,SUMIF('DADOS BRUTOS'!$A$3:$A$500,$C24,'DADOS BRUTOS'!FP$3:FP$500)))</f>
        <v/>
      </c>
      <c r="IQ24" s="125">
        <f>IF(OR(IQ$4="",$B24=""),0,SUMIF('DADOS BRUTOS'!$A$3:$A$500,$B24,'DADOS BRUTOS'!FQ$3:FQ$500)+IF($C24="",0,SUMIF('DADOS BRUTOS'!$A$3:$A$500,$C24,'DADOS BRUTOS'!FQ$3:FQ$500)))</f>
        <v/>
      </c>
      <c r="IR24" s="125">
        <f>IF(OR(IR$4="",$B24=""),0,SUMIF('DADOS BRUTOS'!$A$3:$A$500,$B24,'DADOS BRUTOS'!FR$3:FR$500)+IF($C24="",0,SUMIF('DADOS BRUTOS'!$A$3:$A$500,$C24,'DADOS BRUTOS'!FR$3:FR$500)))</f>
        <v/>
      </c>
      <c r="IS24" s="125">
        <f>IF(OR(IS$4="",$B24=""),0,SUMIF('DADOS BRUTOS'!$A$3:$A$500,$B24,'DADOS BRUTOS'!FS$3:FS$500)+IF($C24="",0,SUMIF('DADOS BRUTOS'!$A$3:$A$500,$C24,'DADOS BRUTOS'!FS$3:FS$500)))</f>
        <v/>
      </c>
      <c r="IT24" s="125">
        <f>IF(OR(IT$4="",$B24=""),0,SUMIF('DADOS BRUTOS'!$A$3:$A$500,$B24,'DADOS BRUTOS'!FT$3:FT$500)+IF($C24="",0,SUMIF('DADOS BRUTOS'!$A$3:$A$500,$C24,'DADOS BRUTOS'!FT$3:FT$500)))</f>
        <v/>
      </c>
      <c r="IU24" s="125">
        <f>IF(OR(IU$4="",$B24=""),0,SUMIF('DADOS BRUTOS'!$A$3:$A$500,$B24,'DADOS BRUTOS'!FU$3:FU$500)+IF($C24="",0,SUMIF('DADOS BRUTOS'!$A$3:$A$500,$C24,'DADOS BRUTOS'!FU$3:FU$500)))</f>
        <v/>
      </c>
      <c r="IV24" s="125">
        <f>IF(OR(IV$4="",$B24=""),0,SUMIF('DADOS BRUTOS'!$A$3:$A$500,$B24,'DADOS BRUTOS'!FV$3:FV$500)+IF($C24="",0,SUMIF('DADOS BRUTOS'!$A$3:$A$500,$C24,'DADOS BRUTOS'!FV$3:FV$500)))</f>
        <v/>
      </c>
      <c r="IW24" s="125">
        <f>IF(OR(IW$4="",$B24=""),0,SUMIF('DADOS BRUTOS'!$A$3:$A$500,$B24,'DADOS BRUTOS'!FW$3:FW$500)+IF($C24="",0,SUMIF('DADOS BRUTOS'!$A$3:$A$500,$C24,'DADOS BRUTOS'!FW$3:FW$500)))</f>
        <v/>
      </c>
      <c r="IX24" s="125">
        <f>IF(OR(IX$4="",$B24=""),0,SUMIF('DADOS BRUTOS'!$A$3:$A$500,$B24,'DADOS BRUTOS'!FX$3:FX$500)+IF($C24="",0,SUMIF('DADOS BRUTOS'!$A$3:$A$500,$C24,'DADOS BRUTOS'!FX$3:FX$500)))</f>
        <v/>
      </c>
      <c r="IY24" s="125">
        <f>IF(OR(IY$4="",$B24=""),0,SUMIF('DADOS BRUTOS'!$A$3:$A$500,$B24,'DADOS BRUTOS'!FY$3:FY$500)+IF($C24="",0,SUMIF('DADOS BRUTOS'!$A$3:$A$500,$C24,'DADOS BRUTOS'!FY$3:FY$500)))</f>
        <v/>
      </c>
      <c r="IZ24" s="125">
        <f>IF(OR(IZ$4="",$B24=""),0,SUMIF('DADOS BRUTOS'!$A$3:$A$500,$B24,'DADOS BRUTOS'!FZ$3:FZ$500)+IF($C24="",0,SUMIF('DADOS BRUTOS'!$A$3:$A$500,$C24,'DADOS BRUTOS'!FZ$3:FZ$500)))</f>
        <v/>
      </c>
      <c r="JA24" s="125">
        <f>IF(OR(JA$4="",$B24=""),0,SUMIF('DADOS BRUTOS'!$A$3:$A$500,$B24,'DADOS BRUTOS'!GA$3:GA$500)+IF($C24="",0,SUMIF('DADOS BRUTOS'!$A$3:$A$500,$C24,'DADOS BRUTOS'!GA$3:GA$500)))</f>
        <v/>
      </c>
      <c r="JB24" s="125">
        <f>IF(OR(JB$4="",$B24=""),0,SUMIF('DADOS BRUTOS'!$A$3:$A$500,$B24,'DADOS BRUTOS'!GB$3:GB$500)+IF($C24="",0,SUMIF('DADOS BRUTOS'!$A$3:$A$500,$C24,'DADOS BRUTOS'!GB$3:GB$500)))</f>
        <v/>
      </c>
      <c r="JC24" s="125">
        <f>IF(OR(JC$4="",$B24=""),0,SUMIF('DADOS BRUTOS'!$A$3:$A$500,$B24,'DADOS BRUTOS'!GC$3:GC$500)+IF($C24="",0,SUMIF('DADOS BRUTOS'!$A$3:$A$500,$C24,'DADOS BRUTOS'!GC$3:GC$500)))</f>
        <v/>
      </c>
      <c r="JD24" s="125">
        <f>IF(OR(JD$4="",$B24=""),0,SUMIF('DADOS BRUTOS'!$A$3:$A$500,$B24,'DADOS BRUTOS'!GD$3:GD$500)+IF($C24="",0,SUMIF('DADOS BRUTOS'!$A$3:$A$500,$C24,'DADOS BRUTOS'!GD$3:GD$500)))</f>
        <v/>
      </c>
      <c r="JE24" s="125">
        <f>IF(OR(JE$4="",$B24=""),0,SUMIF('DADOS BRUTOS'!$A$3:$A$500,$B24,'DADOS BRUTOS'!GE$3:GE$500)+IF($C24="",0,SUMIF('DADOS BRUTOS'!$A$3:$A$500,$C24,'DADOS BRUTOS'!GE$3:GE$500)))</f>
        <v/>
      </c>
      <c r="JF24" s="125">
        <f>IF(OR(JF$4="",$B24=""),0,SUMIF('DADOS BRUTOS'!$A$3:$A$500,$B24,'DADOS BRUTOS'!GF$3:GF$500)+IF($C24="",0,SUMIF('DADOS BRUTOS'!$A$3:$A$500,$C24,'DADOS BRUTOS'!GF$3:GF$500)))</f>
        <v/>
      </c>
      <c r="JG24" s="125">
        <f>IF(OR(JG$4="",$B24=""),0,SUMIF('DADOS BRUTOS'!$A$3:$A$500,$B24,'DADOS BRUTOS'!GG$3:GG$500)+IF($C24="",0,SUMIF('DADOS BRUTOS'!$A$3:$A$500,$C24,'DADOS BRUTOS'!GG$3:GG$500)))</f>
        <v/>
      </c>
      <c r="JH24" s="125">
        <f>IF(OR(JH$4="",$B24=""),0,SUMIF('DADOS BRUTOS'!$A$3:$A$500,$B24,'DADOS BRUTOS'!GH$3:GH$500)+IF($C24="",0,SUMIF('DADOS BRUTOS'!$A$3:$A$500,$C24,'DADOS BRUTOS'!GH$3:GH$500)))</f>
        <v/>
      </c>
      <c r="JI24" s="125">
        <f>IF(OR(JI$4="",$B24=""),0,SUMIF('DADOS BRUTOS'!$A$3:$A$500,$B24,'DADOS BRUTOS'!GI$3:GI$500)+IF($C24="",0,SUMIF('DADOS BRUTOS'!$A$3:$A$500,$C24,'DADOS BRUTOS'!GI$3:GI$500)))</f>
        <v/>
      </c>
      <c r="JJ24" s="125">
        <f>IF(OR(JJ$4="",$B24=""),0,SUMIF('DADOS BRUTOS'!$A$3:$A$500,$B24,'DADOS BRUTOS'!GJ$3:GJ$500)+IF($C24="",0,SUMIF('DADOS BRUTOS'!$A$3:$A$500,$C24,'DADOS BRUTOS'!GJ$3:GJ$500)))</f>
        <v/>
      </c>
      <c r="JK24" s="125">
        <f>IF(OR(JK$4="",$B24=""),0,SUMIF('DADOS BRUTOS'!$A$3:$A$500,$B24,'DADOS BRUTOS'!GK$3:GK$500)+IF($C24="",0,SUMIF('DADOS BRUTOS'!$A$3:$A$500,$C24,'DADOS BRUTOS'!GK$3:GK$500)))</f>
        <v/>
      </c>
      <c r="JL24" s="125">
        <f>IF(OR(JL$4="",$B24=""),0,SUMIF('DADOS BRUTOS'!$A$3:$A$500,$B24,'DADOS BRUTOS'!GL$3:GL$500)+IF($C24="",0,SUMIF('DADOS BRUTOS'!$A$3:$A$500,$C24,'DADOS BRUTOS'!GL$3:GL$500)))</f>
        <v/>
      </c>
      <c r="JM24" s="125">
        <f>IF(OR(JM$4="",$B24=""),0,SUMIF('DADOS BRUTOS'!$A$3:$A$500,$B24,'DADOS BRUTOS'!GM$3:GM$500)+IF($C24="",0,SUMIF('DADOS BRUTOS'!$A$3:$A$500,$C24,'DADOS BRUTOS'!GM$3:GM$500)))</f>
        <v/>
      </c>
      <c r="JN24" s="125">
        <f>IF(OR(JN$4="",$B24=""),0,SUMIF('DADOS BRUTOS'!$A$3:$A$500,$B24,'DADOS BRUTOS'!GN$3:GN$500)+IF($C24="",0,SUMIF('DADOS BRUTOS'!$A$3:$A$500,$C24,'DADOS BRUTOS'!GN$3:GN$500)))</f>
        <v/>
      </c>
      <c r="JO24" s="125">
        <f>IF(OR(JO$4="",$B24=""),0,SUMIF('DADOS BRUTOS'!$A$3:$A$500,$B24,'DADOS BRUTOS'!GO$3:GO$500)+IF($C24="",0,SUMIF('DADOS BRUTOS'!$A$3:$A$500,$C24,'DADOS BRUTOS'!GO$3:GO$500)))</f>
        <v/>
      </c>
      <c r="JP24" s="125">
        <f>IF(OR(JP$4="",$B24=""),0,SUMIF('DADOS BRUTOS'!$A$3:$A$500,$B24,'DADOS BRUTOS'!GP$3:GP$500)+IF($C24="",0,SUMIF('DADOS BRUTOS'!$A$3:$A$500,$C24,'DADOS BRUTOS'!GP$3:GP$500)))</f>
        <v/>
      </c>
      <c r="JQ24" s="125">
        <f>IF(OR(JQ$4="",$B24=""),0,SUMIF('DADOS BRUTOS'!$A$3:$A$500,$B24,'DADOS BRUTOS'!GQ$3:GQ$500)+IF($C24="",0,SUMIF('DADOS BRUTOS'!$A$3:$A$500,$C24,'DADOS BRUTOS'!GQ$3:GQ$500)))</f>
        <v/>
      </c>
      <c r="JR24" s="125">
        <f>IF(OR(JR$4="",$B24=""),0,SUMIF('DADOS BRUTOS'!$A$3:$A$500,$B24,'DADOS BRUTOS'!GR$3:GR$500)+IF($C24="",0,SUMIF('DADOS BRUTOS'!$A$3:$A$500,$C24,'DADOS BRUTOS'!GR$3:GR$500)))</f>
        <v/>
      </c>
      <c r="JS24" s="125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25">
        <f>IF(OR(CB$4="",$B25=""),0,SUMIF('DADOS BRUTOS'!$A$3:$A$500,$B25,'DADOS BRUTOS'!B$3:B$500)+IF($C25="",0,SUMIF('DADOS BRUTOS'!$A$3:$A$500,$C25,'DADOS BRUTOS'!B$3:B$500)))</f>
        <v/>
      </c>
      <c r="CC25" s="125">
        <f>IF(OR(CC$4="",$B25=""),0,SUMIF('DADOS BRUTOS'!$A$3:$A$500,$B25,'DADOS BRUTOS'!C$3:C$500)+IF($C25="",0,SUMIF('DADOS BRUTOS'!$A$3:$A$500,$C25,'DADOS BRUTOS'!C$3:C$500)))</f>
        <v/>
      </c>
      <c r="CD25" s="125">
        <f>IF(OR(CD$4="",$B25=""),0,SUMIF('DADOS BRUTOS'!$A$3:$A$500,$B25,'DADOS BRUTOS'!D$3:D$500)+IF($C25="",0,SUMIF('DADOS BRUTOS'!$A$3:$A$500,$C25,'DADOS BRUTOS'!D$3:D$500)))</f>
        <v/>
      </c>
      <c r="CE25" s="125">
        <f>IF(OR(CE$4="",$B25=""),0,SUMIF('DADOS BRUTOS'!$A$3:$A$500,$B25,'DADOS BRUTOS'!E$3:E$500)+IF($C25="",0,SUMIF('DADOS BRUTOS'!$A$3:$A$500,$C25,'DADOS BRUTOS'!E$3:E$500)))</f>
        <v/>
      </c>
      <c r="CF25" s="125">
        <f>IF(OR(CF$4="",$B25=""),0,SUMIF('DADOS BRUTOS'!$A$3:$A$500,$B25,'DADOS BRUTOS'!F$3:F$500)+IF($C25="",0,SUMIF('DADOS BRUTOS'!$A$3:$A$500,$C25,'DADOS BRUTOS'!F$3:F$500)))</f>
        <v/>
      </c>
      <c r="CG25" s="125">
        <f>IF(OR(CG$4="",$B25=""),0,SUMIF('DADOS BRUTOS'!$A$3:$A$500,$B25,'DADOS BRUTOS'!G$3:G$500)+IF($C25="",0,SUMIF('DADOS BRUTOS'!$A$3:$A$500,$C25,'DADOS BRUTOS'!G$3:G$500)))</f>
        <v/>
      </c>
      <c r="CH25" s="125">
        <f>IF(OR(CH$4="",$B25=""),0,SUMIF('DADOS BRUTOS'!$A$3:$A$500,$B25,'DADOS BRUTOS'!H$3:H$500)+IF($C25="",0,SUMIF('DADOS BRUTOS'!$A$3:$A$500,$C25,'DADOS BRUTOS'!H$3:H$500)))</f>
        <v/>
      </c>
      <c r="CI25" s="125">
        <f>IF(OR(CI$4="",$B25=""),0,SUMIF('DADOS BRUTOS'!$A$3:$A$500,$B25,'DADOS BRUTOS'!I$3:I$500)+IF($C25="",0,SUMIF('DADOS BRUTOS'!$A$3:$A$500,$C25,'DADOS BRUTOS'!I$3:I$500)))</f>
        <v/>
      </c>
      <c r="CJ25" s="125">
        <f>IF(OR(CJ$4="",$B25=""),0,SUMIF('DADOS BRUTOS'!$A$3:$A$500,$B25,'DADOS BRUTOS'!J$3:J$500)+IF($C25="",0,SUMIF('DADOS BRUTOS'!$A$3:$A$500,$C25,'DADOS BRUTOS'!J$3:J$500)))</f>
        <v/>
      </c>
      <c r="CK25" s="125">
        <f>IF(OR(CK$4="",$B25=""),0,SUMIF('DADOS BRUTOS'!$A$3:$A$500,$B25,'DADOS BRUTOS'!K$3:K$500)+IF($C25="",0,SUMIF('DADOS BRUTOS'!$A$3:$A$500,$C25,'DADOS BRUTOS'!K$3:K$500)))</f>
        <v/>
      </c>
      <c r="CL25" s="125">
        <f>IF(OR(CL$4="",$B25=""),0,SUMIF('DADOS BRUTOS'!$A$3:$A$500,$B25,'DADOS BRUTOS'!L$3:L$500)+IF($C25="",0,SUMIF('DADOS BRUTOS'!$A$3:$A$500,$C25,'DADOS BRUTOS'!L$3:L$500)))</f>
        <v/>
      </c>
      <c r="CM25" s="125">
        <f>IF(OR(CM$4="",$B25=""),0,SUMIF('DADOS BRUTOS'!$A$3:$A$500,$B25,'DADOS BRUTOS'!M$3:M$500)+IF($C25="",0,SUMIF('DADOS BRUTOS'!$A$3:$A$500,$C25,'DADOS BRUTOS'!M$3:M$500)))</f>
        <v/>
      </c>
      <c r="CN25" s="125">
        <f>IF(OR(CN$4="",$B25=""),0,SUMIF('DADOS BRUTOS'!$A$3:$A$500,$B25,'DADOS BRUTOS'!N$3:N$500)+IF($C25="",0,SUMIF('DADOS BRUTOS'!$A$3:$A$500,$C25,'DADOS BRUTOS'!N$3:N$500)))</f>
        <v/>
      </c>
      <c r="CO25" s="125">
        <f>IF(OR(CO$4="",$B25=""),0,SUMIF('DADOS BRUTOS'!$A$3:$A$500,$B25,'DADOS BRUTOS'!O$3:O$500)+IF($C25="",0,SUMIF('DADOS BRUTOS'!$A$3:$A$500,$C25,'DADOS BRUTOS'!O$3:O$500)))</f>
        <v/>
      </c>
      <c r="CP25" s="125">
        <f>IF(OR(CP$4="",$B25=""),0,SUMIF('DADOS BRUTOS'!$A$3:$A$500,$B25,'DADOS BRUTOS'!P$3:P$500)+IF($C25="",0,SUMIF('DADOS BRUTOS'!$A$3:$A$500,$C25,'DADOS BRUTOS'!P$3:P$500)))</f>
        <v/>
      </c>
      <c r="CQ25" s="125">
        <f>IF(OR(CQ$4="",$B25=""),0,SUMIF('DADOS BRUTOS'!$A$3:$A$500,$B25,'DADOS BRUTOS'!Q$3:Q$500)+IF($C25="",0,SUMIF('DADOS BRUTOS'!$A$3:$A$500,$C25,'DADOS BRUTOS'!Q$3:Q$500)))</f>
        <v/>
      </c>
      <c r="CR25" s="125">
        <f>IF(OR(CR$4="",$B25=""),0,SUMIF('DADOS BRUTOS'!$A$3:$A$500,$B25,'DADOS BRUTOS'!R$3:R$500)+IF($C25="",0,SUMIF('DADOS BRUTOS'!$A$3:$A$500,$C25,'DADOS BRUTOS'!R$3:R$500)))</f>
        <v/>
      </c>
      <c r="CS25" s="125">
        <f>IF(OR(CS$4="",$B25=""),0,SUMIF('DADOS BRUTOS'!$A$3:$A$500,$B25,'DADOS BRUTOS'!S$3:S$500)+IF($C25="",0,SUMIF('DADOS BRUTOS'!$A$3:$A$500,$C25,'DADOS BRUTOS'!S$3:S$500)))</f>
        <v/>
      </c>
      <c r="CT25" s="125">
        <f>IF(OR(CT$4="",$B25=""),0,SUMIF('DADOS BRUTOS'!$A$3:$A$500,$B25,'DADOS BRUTOS'!T$3:T$500)+IF($C25="",0,SUMIF('DADOS BRUTOS'!$A$3:$A$500,$C25,'DADOS BRUTOS'!T$3:T$500)))</f>
        <v/>
      </c>
      <c r="CU25" s="125">
        <f>IF(OR(CU$4="",$B25=""),0,SUMIF('DADOS BRUTOS'!$A$3:$A$500,$B25,'DADOS BRUTOS'!U$3:U$500)+IF($C25="",0,SUMIF('DADOS BRUTOS'!$A$3:$A$500,$C25,'DADOS BRUTOS'!U$3:U$500)))</f>
        <v/>
      </c>
      <c r="CV25" s="125">
        <f>IF(OR(CV$4="",$B25=""),0,SUMIF('DADOS BRUTOS'!$A$3:$A$500,$B25,'DADOS BRUTOS'!V$3:V$500)+IF($C25="",0,SUMIF('DADOS BRUTOS'!$A$3:$A$500,$C25,'DADOS BRUTOS'!V$3:V$500)))</f>
        <v/>
      </c>
      <c r="CW25" s="125">
        <f>IF(OR(CW$4="",$B25=""),0,SUMIF('DADOS BRUTOS'!$A$3:$A$500,$B25,'DADOS BRUTOS'!W$3:W$500)+IF($C25="",0,SUMIF('DADOS BRUTOS'!$A$3:$A$500,$C25,'DADOS BRUTOS'!W$3:W$500)))</f>
        <v/>
      </c>
      <c r="CX25" s="125">
        <f>IF(OR(CX$4="",$B25=""),0,SUMIF('DADOS BRUTOS'!$A$3:$A$500,$B25,'DADOS BRUTOS'!X$3:X$500)+IF($C25="",0,SUMIF('DADOS BRUTOS'!$A$3:$A$500,$C25,'DADOS BRUTOS'!X$3:X$500)))</f>
        <v/>
      </c>
      <c r="CY25" s="125">
        <f>IF(OR(CY$4="",$B25=""),0,SUMIF('DADOS BRUTOS'!$A$3:$A$500,$B25,'DADOS BRUTOS'!Y$3:Y$500)+IF($C25="",0,SUMIF('DADOS BRUTOS'!$A$3:$A$500,$C25,'DADOS BRUTOS'!Y$3:Y$500)))</f>
        <v/>
      </c>
      <c r="CZ25" s="125">
        <f>IF(OR(CZ$4="",$B25=""),0,SUMIF('DADOS BRUTOS'!$A$3:$A$500,$B25,'DADOS BRUTOS'!Z$3:Z$500)+IF($C25="",0,SUMIF('DADOS BRUTOS'!$A$3:$A$500,$C25,'DADOS BRUTOS'!Z$3:Z$500)))</f>
        <v/>
      </c>
      <c r="DA25" s="125">
        <f>IF(OR(DA$4="",$B25=""),0,SUMIF('DADOS BRUTOS'!$A$3:$A$500,$B25,'DADOS BRUTOS'!AA$3:AA$500)+IF($C25="",0,SUMIF('DADOS BRUTOS'!$A$3:$A$500,$C25,'DADOS BRUTOS'!AA$3:AA$500)))</f>
        <v/>
      </c>
      <c r="DB25" s="125">
        <f>IF(OR(DB$4="",$B25=""),0,SUMIF('DADOS BRUTOS'!$A$3:$A$500,$B25,'DADOS BRUTOS'!AB$3:AB$500)+IF($C25="",0,SUMIF('DADOS BRUTOS'!$A$3:$A$500,$C25,'DADOS BRUTOS'!AB$3:AB$500)))</f>
        <v/>
      </c>
      <c r="DC25" s="125">
        <f>IF(OR(DC$4="",$B25=""),0,SUMIF('DADOS BRUTOS'!$A$3:$A$500,$B25,'DADOS BRUTOS'!AC$3:AC$500)+IF($C25="",0,SUMIF('DADOS BRUTOS'!$A$3:$A$500,$C25,'DADOS BRUTOS'!AC$3:AC$500)))</f>
        <v/>
      </c>
      <c r="DD25" s="125">
        <f>IF(OR(DD$4="",$B25=""),0,SUMIF('DADOS BRUTOS'!$A$3:$A$500,$B25,'DADOS BRUTOS'!AD$3:AD$500)+IF($C25="",0,SUMIF('DADOS BRUTOS'!$A$3:$A$500,$C25,'DADOS BRUTOS'!AD$3:AD$500)))</f>
        <v/>
      </c>
      <c r="DE25" s="125">
        <f>IF(OR(DE$4="",$B25=""),0,SUMIF('DADOS BRUTOS'!$A$3:$A$500,$B25,'DADOS BRUTOS'!AE$3:AE$500)+IF($C25="",0,SUMIF('DADOS BRUTOS'!$A$3:$A$500,$C25,'DADOS BRUTOS'!AE$3:AE$500)))</f>
        <v/>
      </c>
      <c r="DF25" s="125">
        <f>IF(OR(DF$4="",$B25=""),0,SUMIF('DADOS BRUTOS'!$A$3:$A$500,$B25,'DADOS BRUTOS'!AF$3:AF$500)+IF($C25="",0,SUMIF('DADOS BRUTOS'!$A$3:$A$500,$C25,'DADOS BRUTOS'!AF$3:AF$500)))</f>
        <v/>
      </c>
      <c r="DG25" s="125">
        <f>IF(OR(DG$4="",$B25=""),0,SUMIF('DADOS BRUTOS'!$A$3:$A$500,$B25,'DADOS BRUTOS'!AG$3:AG$500)+IF($C25="",0,SUMIF('DADOS BRUTOS'!$A$3:$A$500,$C25,'DADOS BRUTOS'!AG$3:AG$500)))</f>
        <v/>
      </c>
      <c r="DH25" s="125">
        <f>IF(OR(DH$4="",$B25=""),0,SUMIF('DADOS BRUTOS'!$A$3:$A$500,$B25,'DADOS BRUTOS'!AH$3:AH$500)+IF($C25="",0,SUMIF('DADOS BRUTOS'!$A$3:$A$500,$C25,'DADOS BRUTOS'!AH$3:AH$500)))</f>
        <v/>
      </c>
      <c r="DI25" s="125">
        <f>IF(OR(DI$4="",$B25=""),0,SUMIF('DADOS BRUTOS'!$A$3:$A$500,$B25,'DADOS BRUTOS'!AI$3:AI$500)+IF($C25="",0,SUMIF('DADOS BRUTOS'!$A$3:$A$500,$C25,'DADOS BRUTOS'!AI$3:AI$500)))</f>
        <v/>
      </c>
      <c r="DJ25" s="125">
        <f>IF(OR(DJ$4="",$B25=""),0,SUMIF('DADOS BRUTOS'!$A$3:$A$500,$B25,'DADOS BRUTOS'!AJ$3:AJ$500)+IF($C25="",0,SUMIF('DADOS BRUTOS'!$A$3:$A$500,$C25,'DADOS BRUTOS'!AJ$3:AJ$500)))</f>
        <v/>
      </c>
      <c r="DK25" s="125">
        <f>IF(OR(DK$4="",$B25=""),0,SUMIF('DADOS BRUTOS'!$A$3:$A$500,$B25,'DADOS BRUTOS'!AK$3:AK$500)+IF($C25="",0,SUMIF('DADOS BRUTOS'!$A$3:$A$500,$C25,'DADOS BRUTOS'!AK$3:AK$500)))</f>
        <v/>
      </c>
      <c r="DL25" s="125">
        <f>IF(OR(DL$4="",$B25=""),0,SUMIF('DADOS BRUTOS'!$A$3:$A$500,$B25,'DADOS BRUTOS'!AL$3:AL$500)+IF($C25="",0,SUMIF('DADOS BRUTOS'!$A$3:$A$500,$C25,'DADOS BRUTOS'!AL$3:AL$500)))</f>
        <v/>
      </c>
      <c r="DM25" s="125">
        <f>IF(OR(DM$4="",$B25=""),0,SUMIF('DADOS BRUTOS'!$A$3:$A$500,$B25,'DADOS BRUTOS'!AM$3:AM$500)+IF($C25="",0,SUMIF('DADOS BRUTOS'!$A$3:$A$500,$C25,'DADOS BRUTOS'!AM$3:AM$500)))</f>
        <v/>
      </c>
      <c r="DN25" s="125">
        <f>IF(OR(DN$4="",$B25=""),0,SUMIF('DADOS BRUTOS'!$A$3:$A$500,$B25,'DADOS BRUTOS'!AN$3:AN$500)+IF($C25="",0,SUMIF('DADOS BRUTOS'!$A$3:$A$500,$C25,'DADOS BRUTOS'!AN$3:AN$500)))</f>
        <v/>
      </c>
      <c r="DO25" s="125">
        <f>IF(OR(DO$4="",$B25=""),0,SUMIF('DADOS BRUTOS'!$A$3:$A$500,$B25,'DADOS BRUTOS'!AO$3:AO$500)+IF($C25="",0,SUMIF('DADOS BRUTOS'!$A$3:$A$500,$C25,'DADOS BRUTOS'!AO$3:AO$500)))</f>
        <v/>
      </c>
      <c r="DP25" s="125">
        <f>IF(OR(DP$4="",$B25=""),0,SUMIF('DADOS BRUTOS'!$A$3:$A$500,$B25,'DADOS BRUTOS'!AP$3:AP$500)+IF($C25="",0,SUMIF('DADOS BRUTOS'!$A$3:$A$500,$C25,'DADOS BRUTOS'!AP$3:AP$500)))</f>
        <v/>
      </c>
      <c r="DQ25" s="125">
        <f>IF(OR(DQ$4="",$B25=""),0,SUMIF('DADOS BRUTOS'!$A$3:$A$500,$B25,'DADOS BRUTOS'!AQ$3:AQ$500)+IF($C25="",0,SUMIF('DADOS BRUTOS'!$A$3:$A$500,$C25,'DADOS BRUTOS'!AQ$3:AQ$500)))</f>
        <v/>
      </c>
      <c r="DR25" s="125">
        <f>IF(OR(DR$4="",$B25=""),0,SUMIF('DADOS BRUTOS'!$A$3:$A$500,$B25,'DADOS BRUTOS'!AR$3:AR$500)+IF($C25="",0,SUMIF('DADOS BRUTOS'!$A$3:$A$500,$C25,'DADOS BRUTOS'!AR$3:AR$500)))</f>
        <v/>
      </c>
      <c r="DS25" s="125">
        <f>IF(OR(DS$4="",$B25=""),0,SUMIF('DADOS BRUTOS'!$A$3:$A$500,$B25,'DADOS BRUTOS'!AS$3:AS$500)+IF($C25="",0,SUMIF('DADOS BRUTOS'!$A$3:$A$500,$C25,'DADOS BRUTOS'!AS$3:AS$500)))</f>
        <v/>
      </c>
      <c r="DT25" s="125">
        <f>IF(OR(DT$4="",$B25=""),0,SUMIF('DADOS BRUTOS'!$A$3:$A$500,$B25,'DADOS BRUTOS'!AT$3:AT$500)+IF($C25="",0,SUMIF('DADOS BRUTOS'!$A$3:$A$500,$C25,'DADOS BRUTOS'!AT$3:AT$500)))</f>
        <v/>
      </c>
      <c r="DU25" s="125">
        <f>IF(OR(DU$4="",$B25=""),0,SUMIF('DADOS BRUTOS'!$A$3:$A$500,$B25,'DADOS BRUTOS'!AU$3:AU$500)+IF($C25="",0,SUMIF('DADOS BRUTOS'!$A$3:$A$500,$C25,'DADOS BRUTOS'!AU$3:AU$500)))</f>
        <v/>
      </c>
      <c r="DV25" s="125">
        <f>IF(OR(DV$4="",$B25=""),0,SUMIF('DADOS BRUTOS'!$A$3:$A$500,$B25,'DADOS BRUTOS'!AV$3:AV$500)+IF($C25="",0,SUMIF('DADOS BRUTOS'!$A$3:$A$500,$C25,'DADOS BRUTOS'!AV$3:AV$500)))</f>
        <v/>
      </c>
      <c r="DW25" s="125">
        <f>IF(OR(DW$4="",$B25=""),0,SUMIF('DADOS BRUTOS'!$A$3:$A$500,$B25,'DADOS BRUTOS'!AW$3:AW$500)+IF($C25="",0,SUMIF('DADOS BRUTOS'!$A$3:$A$500,$C25,'DADOS BRUTOS'!AW$3:AW$500)))</f>
        <v/>
      </c>
      <c r="DX25" s="125">
        <f>IF(OR(DX$4="",$B25=""),0,SUMIF('DADOS BRUTOS'!$A$3:$A$500,$B25,'DADOS BRUTOS'!AX$3:AX$500)+IF($C25="",0,SUMIF('DADOS BRUTOS'!$A$3:$A$500,$C25,'DADOS BRUTOS'!AX$3:AX$500)))</f>
        <v/>
      </c>
      <c r="DY25" s="125">
        <f>IF(OR(DY$4="",$B25=""),0,SUMIF('DADOS BRUTOS'!$A$3:$A$500,$B25,'DADOS BRUTOS'!AY$3:AY$500)+IF($C25="",0,SUMIF('DADOS BRUTOS'!$A$3:$A$500,$C25,'DADOS BRUTOS'!AY$3:AY$500)))</f>
        <v/>
      </c>
      <c r="DZ25" s="125">
        <f>IF(OR(DZ$4="",$B25=""),0,SUMIF('DADOS BRUTOS'!$A$3:$A$500,$B25,'DADOS BRUTOS'!AZ$3:AZ$500)+IF($C25="",0,SUMIF('DADOS BRUTOS'!$A$3:$A$500,$C25,'DADOS BRUTOS'!AZ$3:AZ$500)))</f>
        <v/>
      </c>
      <c r="EA25" s="125">
        <f>IF(OR(EA$4="",$B25=""),0,SUMIF('DADOS BRUTOS'!$A$3:$A$500,$B25,'DADOS BRUTOS'!BA$3:BA$500)+IF($C25="",0,SUMIF('DADOS BRUTOS'!$A$3:$A$500,$C25,'DADOS BRUTOS'!BA$3:BA$500)))</f>
        <v/>
      </c>
      <c r="EB25" s="125">
        <f>IF(OR(EB$4="",$B25=""),0,SUMIF('DADOS BRUTOS'!$A$3:$A$500,$B25,'DADOS BRUTOS'!BB$3:BB$500)+IF($C25="",0,SUMIF('DADOS BRUTOS'!$A$3:$A$500,$C25,'DADOS BRUTOS'!BB$3:BB$500)))</f>
        <v/>
      </c>
      <c r="EC25" s="125">
        <f>IF(OR(EC$4="",$B25=""),0,SUMIF('DADOS BRUTOS'!$A$3:$A$500,$B25,'DADOS BRUTOS'!BC$3:BC$500)+IF($C25="",0,SUMIF('DADOS BRUTOS'!$A$3:$A$500,$C25,'DADOS BRUTOS'!BC$3:BC$500)))</f>
        <v/>
      </c>
      <c r="ED25" s="125">
        <f>IF(OR(ED$4="",$B25=""),0,SUMIF('DADOS BRUTOS'!$A$3:$A$500,$B25,'DADOS BRUTOS'!BD$3:BD$500)+IF($C25="",0,SUMIF('DADOS BRUTOS'!$A$3:$A$500,$C25,'DADOS BRUTOS'!BD$3:BD$500)))</f>
        <v/>
      </c>
      <c r="EE25" s="125">
        <f>IF(OR(EE$4="",$B25=""),0,SUMIF('DADOS BRUTOS'!$A$3:$A$500,$B25,'DADOS BRUTOS'!BE$3:BE$500)+IF($C25="",0,SUMIF('DADOS BRUTOS'!$A$3:$A$500,$C25,'DADOS BRUTOS'!BE$3:BE$500)))</f>
        <v/>
      </c>
      <c r="EF25" s="125">
        <f>IF(OR(EF$4="",$B25=""),0,SUMIF('DADOS BRUTOS'!$A$3:$A$500,$B25,'DADOS BRUTOS'!BF$3:BF$500)+IF($C25="",0,SUMIF('DADOS BRUTOS'!$A$3:$A$500,$C25,'DADOS BRUTOS'!BF$3:BF$500)))</f>
        <v/>
      </c>
      <c r="EG25" s="125">
        <f>IF(OR(EG$4="",$B25=""),0,SUMIF('DADOS BRUTOS'!$A$3:$A$500,$B25,'DADOS BRUTOS'!BG$3:BG$500)+IF($C25="",0,SUMIF('DADOS BRUTOS'!$A$3:$A$500,$C25,'DADOS BRUTOS'!BG$3:BG$500)))</f>
        <v/>
      </c>
      <c r="EH25" s="125">
        <f>IF(OR(EH$4="",$B25=""),0,SUMIF('DADOS BRUTOS'!$A$3:$A$500,$B25,'DADOS BRUTOS'!BH$3:BH$500)+IF($C25="",0,SUMIF('DADOS BRUTOS'!$A$3:$A$500,$C25,'DADOS BRUTOS'!BH$3:BH$500)))</f>
        <v/>
      </c>
      <c r="EI25" s="125">
        <f>IF(OR(EI$4="",$B25=""),0,SUMIF('DADOS BRUTOS'!$A$3:$A$500,$B25,'DADOS BRUTOS'!BI$3:BI$500)+IF($C25="",0,SUMIF('DADOS BRUTOS'!$A$3:$A$500,$C25,'DADOS BRUTOS'!BI$3:BI$500)))</f>
        <v/>
      </c>
      <c r="EJ25" s="125">
        <f>IF(OR(EJ$4="",$B25=""),0,SUMIF('DADOS BRUTOS'!$A$3:$A$500,$B25,'DADOS BRUTOS'!BJ$3:BJ$500)+IF($C25="",0,SUMIF('DADOS BRUTOS'!$A$3:$A$500,$C25,'DADOS BRUTOS'!BJ$3:BJ$500)))</f>
        <v/>
      </c>
      <c r="EK25" s="125">
        <f>IF(OR(EK$4="",$B25=""),0,SUMIF('DADOS BRUTOS'!$A$3:$A$500,$B25,'DADOS BRUTOS'!BK$3:BK$500)+IF($C25="",0,SUMIF('DADOS BRUTOS'!$A$3:$A$500,$C25,'DADOS BRUTOS'!BK$3:BK$500)))</f>
        <v/>
      </c>
      <c r="EL25" s="125">
        <f>IF(OR(EL$4="",$B25=""),0,SUMIF('DADOS BRUTOS'!$A$3:$A$500,$B25,'DADOS BRUTOS'!BL$3:BL$500)+IF($C25="",0,SUMIF('DADOS BRUTOS'!$A$3:$A$500,$C25,'DADOS BRUTOS'!BL$3:BL$500)))</f>
        <v/>
      </c>
      <c r="EM25" s="125">
        <f>IF(OR(EM$4="",$B25=""),0,SUMIF('DADOS BRUTOS'!$A$3:$A$500,$B25,'DADOS BRUTOS'!BM$3:BM$500)+IF($C25="",0,SUMIF('DADOS BRUTOS'!$A$3:$A$500,$C25,'DADOS BRUTOS'!BM$3:BM$500)))</f>
        <v/>
      </c>
      <c r="EN25" s="125">
        <f>IF(OR(EN$4="",$B25=""),0,SUMIF('DADOS BRUTOS'!$A$3:$A$500,$B25,'DADOS BRUTOS'!BN$3:BN$500)+IF($C25="",0,SUMIF('DADOS BRUTOS'!$A$3:$A$500,$C25,'DADOS BRUTOS'!BN$3:BN$500)))</f>
        <v/>
      </c>
      <c r="EO25" s="125">
        <f>IF(OR(EO$4="",$B25=""),0,SUMIF('DADOS BRUTOS'!$A$3:$A$500,$B25,'DADOS BRUTOS'!BO$3:BO$500)+IF($C25="",0,SUMIF('DADOS BRUTOS'!$A$3:$A$500,$C25,'DADOS BRUTOS'!BO$3:BO$500)))</f>
        <v/>
      </c>
      <c r="EP25" s="125">
        <f>IF(OR(EP$4="",$B25=""),0,SUMIF('DADOS BRUTOS'!$A$3:$A$500,$B25,'DADOS BRUTOS'!BP$3:BP$500)+IF($C25="",0,SUMIF('DADOS BRUTOS'!$A$3:$A$500,$C25,'DADOS BRUTOS'!BP$3:BP$500)))</f>
        <v/>
      </c>
      <c r="EQ25" s="125">
        <f>IF(OR(EQ$4="",$B25=""),0,SUMIF('DADOS BRUTOS'!$A$3:$A$500,$B25,'DADOS BRUTOS'!BQ$3:BQ$500)+IF($C25="",0,SUMIF('DADOS BRUTOS'!$A$3:$A$500,$C25,'DADOS BRUTOS'!BQ$3:BQ$500)))</f>
        <v/>
      </c>
      <c r="ER25" s="125">
        <f>IF(OR(ER$4="",$B25=""),0,SUMIF('DADOS BRUTOS'!$A$3:$A$500,$B25,'DADOS BRUTOS'!BR$3:BR$500)+IF($C25="",0,SUMIF('DADOS BRUTOS'!$A$3:$A$500,$C25,'DADOS BRUTOS'!BR$3:BR$500)))</f>
        <v/>
      </c>
      <c r="ES25" s="125">
        <f>IF(OR(ES$4="",$B25=""),0,SUMIF('DADOS BRUTOS'!$A$3:$A$500,$B25,'DADOS BRUTOS'!BS$3:BS$500)+IF($C25="",0,SUMIF('DADOS BRUTOS'!$A$3:$A$500,$C25,'DADOS BRUTOS'!BS$3:BS$500)))</f>
        <v/>
      </c>
      <c r="ET25" s="125">
        <f>IF(OR(ET$4="",$B25=""),0,SUMIF('DADOS BRUTOS'!$A$3:$A$500,$B25,'DADOS BRUTOS'!BT$3:BT$500)+IF($C25="",0,SUMIF('DADOS BRUTOS'!$A$3:$A$500,$C25,'DADOS BRUTOS'!BT$3:BT$500)))</f>
        <v/>
      </c>
      <c r="EU25" s="125">
        <f>IF(OR(EU$4="",$B25=""),0,SUMIF('DADOS BRUTOS'!$A$3:$A$500,$B25,'DADOS BRUTOS'!BU$3:BU$500)+IF($C25="",0,SUMIF('DADOS BRUTOS'!$A$3:$A$500,$C25,'DADOS BRUTOS'!BU$3:BU$500)))</f>
        <v/>
      </c>
      <c r="EV25" s="125">
        <f>IF(OR(EV$4="",$B25=""),0,SUMIF('DADOS BRUTOS'!$A$3:$A$500,$B25,'DADOS BRUTOS'!BV$3:BV$500)+IF($C25="",0,SUMIF('DADOS BRUTOS'!$A$3:$A$500,$C25,'DADOS BRUTOS'!BV$3:BV$500)))</f>
        <v/>
      </c>
      <c r="EW25" s="125">
        <f>IF(OR(EW$4="",$B25=""),0,SUMIF('DADOS BRUTOS'!$A$3:$A$500,$B25,'DADOS BRUTOS'!BW$3:BW$500)+IF($C25="",0,SUMIF('DADOS BRUTOS'!$A$3:$A$500,$C25,'DADOS BRUTOS'!BW$3:BW$500)))</f>
        <v/>
      </c>
      <c r="EX25" s="125">
        <f>IF(OR(EX$4="",$B25=""),0,SUMIF('DADOS BRUTOS'!$A$3:$A$500,$B25,'DADOS BRUTOS'!BX$3:BX$500)+IF($C25="",0,SUMIF('DADOS BRUTOS'!$A$3:$A$500,$C25,'DADOS BRUTOS'!BX$3:BX$500)))</f>
        <v/>
      </c>
      <c r="EY25" s="125">
        <f>IF(OR(EY$4="",$B25=""),0,SUMIF('DADOS BRUTOS'!$A$3:$A$500,$B25,'DADOS BRUTOS'!BY$3:BY$500)+IF($C25="",0,SUMIF('DADOS BRUTOS'!$A$3:$A$500,$C25,'DADOS BRUTOS'!BY$3:BY$500)))</f>
        <v/>
      </c>
      <c r="EZ25" s="125">
        <f>IF(OR(EZ$4="",$B25=""),0,SUMIF('DADOS BRUTOS'!$A$3:$A$500,$B25,'DADOS BRUTOS'!BZ$3:BZ$500)+IF($C25="",0,SUMIF('DADOS BRUTOS'!$A$3:$A$500,$C25,'DADOS BRUTOS'!BZ$3:BZ$500)))</f>
        <v/>
      </c>
      <c r="FA25" s="125">
        <f>IF(OR(FA$4="",$B25=""),0,SUMIF('DADOS BRUTOS'!$A$3:$A$500,$B25,'DADOS BRUTOS'!CA$3:CA$500)+IF($C25="",0,SUMIF('DADOS BRUTOS'!$A$3:$A$500,$C25,'DADOS BRUTOS'!CA$3:CA$500)))</f>
        <v/>
      </c>
      <c r="FB25" s="125">
        <f>IF(OR(FB$4="",$B25=""),0,SUMIF('DADOS BRUTOS'!$A$3:$A$500,$B25,'DADOS BRUTOS'!CB$3:CB$500)+IF($C25="",0,SUMIF('DADOS BRUTOS'!$A$3:$A$500,$C25,'DADOS BRUTOS'!CB$3:CB$500)))</f>
        <v/>
      </c>
      <c r="FC25" s="125">
        <f>IF(OR(FC$4="",$B25=""),0,SUMIF('DADOS BRUTOS'!$A$3:$A$500,$B25,'DADOS BRUTOS'!CC$3:CC$500)+IF($C25="",0,SUMIF('DADOS BRUTOS'!$A$3:$A$500,$C25,'DADOS BRUTOS'!CC$3:CC$500)))</f>
        <v/>
      </c>
      <c r="FD25" s="125">
        <f>IF(OR(FD$4="",$B25=""),0,SUMIF('DADOS BRUTOS'!$A$3:$A$500,$B25,'DADOS BRUTOS'!CD$3:CD$500)+IF($C25="",0,SUMIF('DADOS BRUTOS'!$A$3:$A$500,$C25,'DADOS BRUTOS'!CD$3:CD$500)))</f>
        <v/>
      </c>
      <c r="FE25" s="125">
        <f>IF(OR(FE$4="",$B25=""),0,SUMIF('DADOS BRUTOS'!$A$3:$A$500,$B25,'DADOS BRUTOS'!CE$3:CE$500)+IF($C25="",0,SUMIF('DADOS BRUTOS'!$A$3:$A$500,$C25,'DADOS BRUTOS'!CE$3:CE$500)))</f>
        <v/>
      </c>
      <c r="FF25" s="125">
        <f>IF(OR(FF$4="",$B25=""),0,SUMIF('DADOS BRUTOS'!$A$3:$A$500,$B25,'DADOS BRUTOS'!CF$3:CF$500)+IF($C25="",0,SUMIF('DADOS BRUTOS'!$A$3:$A$500,$C25,'DADOS BRUTOS'!CF$3:CF$500)))</f>
        <v/>
      </c>
      <c r="FG25" s="125">
        <f>IF(OR(FG$4="",$B25=""),0,SUMIF('DADOS BRUTOS'!$A$3:$A$500,$B25,'DADOS BRUTOS'!CG$3:CG$500)+IF($C25="",0,SUMIF('DADOS BRUTOS'!$A$3:$A$500,$C25,'DADOS BRUTOS'!CG$3:CG$500)))</f>
        <v/>
      </c>
      <c r="FH25" s="125">
        <f>IF(OR(FH$4="",$B25=""),0,SUMIF('DADOS BRUTOS'!$A$3:$A$500,$B25,'DADOS BRUTOS'!CH$3:CH$500)+IF($C25="",0,SUMIF('DADOS BRUTOS'!$A$3:$A$500,$C25,'DADOS BRUTOS'!CH$3:CH$500)))</f>
        <v/>
      </c>
      <c r="FI25" s="125">
        <f>IF(OR(FI$4="",$B25=""),0,SUMIF('DADOS BRUTOS'!$A$3:$A$500,$B25,'DADOS BRUTOS'!CI$3:CI$500)+IF($C25="",0,SUMIF('DADOS BRUTOS'!$A$3:$A$500,$C25,'DADOS BRUTOS'!CI$3:CI$500)))</f>
        <v/>
      </c>
      <c r="FJ25" s="125">
        <f>IF(OR(FJ$4="",$B25=""),0,SUMIF('DADOS BRUTOS'!$A$3:$A$500,$B25,'DADOS BRUTOS'!CJ$3:CJ$500)+IF($C25="",0,SUMIF('DADOS BRUTOS'!$A$3:$A$500,$C25,'DADOS BRUTOS'!CJ$3:CJ$500)))</f>
        <v/>
      </c>
      <c r="FK25" s="125">
        <f>IF(OR(FK$4="",$B25=""),0,SUMIF('DADOS BRUTOS'!$A$3:$A$500,$B25,'DADOS BRUTOS'!CK$3:CK$500)+IF($C25="",0,SUMIF('DADOS BRUTOS'!$A$3:$A$500,$C25,'DADOS BRUTOS'!CK$3:CK$500)))</f>
        <v/>
      </c>
      <c r="FL25" s="125">
        <f>IF(OR(FL$4="",$B25=""),0,SUMIF('DADOS BRUTOS'!$A$3:$A$500,$B25,'DADOS BRUTOS'!CL$3:CL$500)+IF($C25="",0,SUMIF('DADOS BRUTOS'!$A$3:$A$500,$C25,'DADOS BRUTOS'!CL$3:CL$500)))</f>
        <v/>
      </c>
      <c r="FM25" s="125">
        <f>IF(OR(FM$4="",$B25=""),0,SUMIF('DADOS BRUTOS'!$A$3:$A$500,$B25,'DADOS BRUTOS'!CM$3:CM$500)+IF($C25="",0,SUMIF('DADOS BRUTOS'!$A$3:$A$500,$C25,'DADOS BRUTOS'!CM$3:CM$500)))</f>
        <v/>
      </c>
      <c r="FN25" s="125">
        <f>IF(OR(FN$4="",$B25=""),0,SUMIF('DADOS BRUTOS'!$A$3:$A$500,$B25,'DADOS BRUTOS'!CN$3:CN$500)+IF($C25="",0,SUMIF('DADOS BRUTOS'!$A$3:$A$500,$C25,'DADOS BRUTOS'!CN$3:CN$500)))</f>
        <v/>
      </c>
      <c r="FO25" s="125">
        <f>IF(OR(FO$4="",$B25=""),0,SUMIF('DADOS BRUTOS'!$A$3:$A$500,$B25,'DADOS BRUTOS'!CO$3:CO$500)+IF($C25="",0,SUMIF('DADOS BRUTOS'!$A$3:$A$500,$C25,'DADOS BRUTOS'!CO$3:CO$500)))</f>
        <v/>
      </c>
      <c r="FP25" s="125">
        <f>IF(OR(FP$4="",$B25=""),0,SUMIF('DADOS BRUTOS'!$A$3:$A$500,$B25,'DADOS BRUTOS'!CP$3:CP$500)+IF($C25="",0,SUMIF('DADOS BRUTOS'!$A$3:$A$500,$C25,'DADOS BRUTOS'!CP$3:CP$500)))</f>
        <v/>
      </c>
      <c r="FQ25" s="125">
        <f>IF(OR(FQ$4="",$B25=""),0,SUMIF('DADOS BRUTOS'!$A$3:$A$500,$B25,'DADOS BRUTOS'!CQ$3:CQ$500)+IF($C25="",0,SUMIF('DADOS BRUTOS'!$A$3:$A$500,$C25,'DADOS BRUTOS'!CQ$3:CQ$500)))</f>
        <v/>
      </c>
      <c r="FR25" s="125">
        <f>IF(OR(FR$4="",$B25=""),0,SUMIF('DADOS BRUTOS'!$A$3:$A$500,$B25,'DADOS BRUTOS'!CR$3:CR$500)+IF($C25="",0,SUMIF('DADOS BRUTOS'!$A$3:$A$500,$C25,'DADOS BRUTOS'!CR$3:CR$500)))</f>
        <v/>
      </c>
      <c r="FS25" s="125">
        <f>IF(OR(FS$4="",$B25=""),0,SUMIF('DADOS BRUTOS'!$A$3:$A$500,$B25,'DADOS BRUTOS'!CS$3:CS$500)+IF($C25="",0,SUMIF('DADOS BRUTOS'!$A$3:$A$500,$C25,'DADOS BRUTOS'!CS$3:CS$500)))</f>
        <v/>
      </c>
      <c r="FT25" s="125">
        <f>IF(OR(FT$4="",$B25=""),0,SUMIF('DADOS BRUTOS'!$A$3:$A$500,$B25,'DADOS BRUTOS'!CT$3:CT$500)+IF($C25="",0,SUMIF('DADOS BRUTOS'!$A$3:$A$500,$C25,'DADOS BRUTOS'!CT$3:CT$500)))</f>
        <v/>
      </c>
      <c r="FU25" s="125">
        <f>IF(OR(FU$4="",$B25=""),0,SUMIF('DADOS BRUTOS'!$A$3:$A$500,$B25,'DADOS BRUTOS'!CU$3:CU$500)+IF($C25="",0,SUMIF('DADOS BRUTOS'!$A$3:$A$500,$C25,'DADOS BRUTOS'!CU$3:CU$500)))</f>
        <v/>
      </c>
      <c r="FV25" s="125">
        <f>IF(OR(FV$4="",$B25=""),0,SUMIF('DADOS BRUTOS'!$A$3:$A$500,$B25,'DADOS BRUTOS'!CV$3:CV$500)+IF($C25="",0,SUMIF('DADOS BRUTOS'!$A$3:$A$500,$C25,'DADOS BRUTOS'!CV$3:CV$500)))</f>
        <v/>
      </c>
      <c r="FW25" s="125">
        <f>IF(OR(FW$4="",$B25=""),0,SUMIF('DADOS BRUTOS'!$A$3:$A$500,$B25,'DADOS BRUTOS'!CW$3:CW$500)+IF($C25="",0,SUMIF('DADOS BRUTOS'!$A$3:$A$500,$C25,'DADOS BRUTOS'!CW$3:CW$500)))</f>
        <v/>
      </c>
      <c r="FX25" s="125">
        <f>IF(OR(FX$4="",$B25=""),0,SUMIF('DADOS BRUTOS'!$A$3:$A$500,$B25,'DADOS BRUTOS'!CX$3:CX$500)+IF($C25="",0,SUMIF('DADOS BRUTOS'!$A$3:$A$500,$C25,'DADOS BRUTOS'!CX$3:CX$500)))</f>
        <v/>
      </c>
      <c r="FY25" s="125">
        <f>IF(OR(FY$4="",$B25=""),0,SUMIF('DADOS BRUTOS'!$A$3:$A$500,$B25,'DADOS BRUTOS'!CY$3:CY$500)+IF($C25="",0,SUMIF('DADOS BRUTOS'!$A$3:$A$500,$C25,'DADOS BRUTOS'!CY$3:CY$500)))</f>
        <v/>
      </c>
      <c r="FZ25" s="125">
        <f>IF(OR(FZ$4="",$B25=""),0,SUMIF('DADOS BRUTOS'!$A$3:$A$500,$B25,'DADOS BRUTOS'!CZ$3:CZ$500)+IF($C25="",0,SUMIF('DADOS BRUTOS'!$A$3:$A$500,$C25,'DADOS BRUTOS'!CZ$3:CZ$500)))</f>
        <v/>
      </c>
      <c r="GA25" s="125">
        <f>IF(OR(GA$4="",$B25=""),0,SUMIF('DADOS BRUTOS'!$A$3:$A$500,$B25,'DADOS BRUTOS'!DA$3:DA$500)+IF($C25="",0,SUMIF('DADOS BRUTOS'!$A$3:$A$500,$C25,'DADOS BRUTOS'!DA$3:DA$500)))</f>
        <v/>
      </c>
      <c r="GB25" s="125">
        <f>IF(OR(GB$4="",$B25=""),0,SUMIF('DADOS BRUTOS'!$A$3:$A$500,$B25,'DADOS BRUTOS'!DB$3:DB$500)+IF($C25="",0,SUMIF('DADOS BRUTOS'!$A$3:$A$500,$C25,'DADOS BRUTOS'!DB$3:DB$500)))</f>
        <v/>
      </c>
      <c r="GC25" s="125">
        <f>IF(OR(GC$4="",$B25=""),0,SUMIF('DADOS BRUTOS'!$A$3:$A$500,$B25,'DADOS BRUTOS'!DC$3:DC$500)+IF($C25="",0,SUMIF('DADOS BRUTOS'!$A$3:$A$500,$C25,'DADOS BRUTOS'!DC$3:DC$500)))</f>
        <v/>
      </c>
      <c r="GD25" s="125">
        <f>IF(OR(GD$4="",$B25=""),0,SUMIF('DADOS BRUTOS'!$A$3:$A$500,$B25,'DADOS BRUTOS'!DD$3:DD$500)+IF($C25="",0,SUMIF('DADOS BRUTOS'!$A$3:$A$500,$C25,'DADOS BRUTOS'!DD$3:DD$500)))</f>
        <v/>
      </c>
      <c r="GE25" s="125">
        <f>IF(OR(GE$4="",$B25=""),0,SUMIF('DADOS BRUTOS'!$A$3:$A$500,$B25,'DADOS BRUTOS'!DE$3:DE$500)+IF($C25="",0,SUMIF('DADOS BRUTOS'!$A$3:$A$500,$C25,'DADOS BRUTOS'!DE$3:DE$500)))</f>
        <v/>
      </c>
      <c r="GF25" s="125">
        <f>IF(OR(GF$4="",$B25=""),0,SUMIF('DADOS BRUTOS'!$A$3:$A$500,$B25,'DADOS BRUTOS'!DF$3:DF$500)+IF($C25="",0,SUMIF('DADOS BRUTOS'!$A$3:$A$500,$C25,'DADOS BRUTOS'!DF$3:DF$500)))</f>
        <v/>
      </c>
      <c r="GG25" s="125">
        <f>IF(OR(GG$4="",$B25=""),0,SUMIF('DADOS BRUTOS'!$A$3:$A$500,$B25,'DADOS BRUTOS'!DG$3:DG$500)+IF($C25="",0,SUMIF('DADOS BRUTOS'!$A$3:$A$500,$C25,'DADOS BRUTOS'!DG$3:DG$500)))</f>
        <v/>
      </c>
      <c r="GH25" s="125">
        <f>IF(OR(GH$4="",$B25=""),0,SUMIF('DADOS BRUTOS'!$A$3:$A$500,$B25,'DADOS BRUTOS'!DH$3:DH$500)+IF($C25="",0,SUMIF('DADOS BRUTOS'!$A$3:$A$500,$C25,'DADOS BRUTOS'!DH$3:DH$500)))</f>
        <v/>
      </c>
      <c r="GI25" s="125">
        <f>IF(OR(GI$4="",$B25=""),0,SUMIF('DADOS BRUTOS'!$A$3:$A$500,$B25,'DADOS BRUTOS'!DI$3:DI$500)+IF($C25="",0,SUMIF('DADOS BRUTOS'!$A$3:$A$500,$C25,'DADOS BRUTOS'!DI$3:DI$500)))</f>
        <v/>
      </c>
      <c r="GJ25" s="125">
        <f>IF(OR(GJ$4="",$B25=""),0,SUMIF('DADOS BRUTOS'!$A$3:$A$500,$B25,'DADOS BRUTOS'!DJ$3:DJ$500)+IF($C25="",0,SUMIF('DADOS BRUTOS'!$A$3:$A$500,$C25,'DADOS BRUTOS'!DJ$3:DJ$500)))</f>
        <v/>
      </c>
      <c r="GK25" s="125">
        <f>IF(OR(GK$4="",$B25=""),0,SUMIF('DADOS BRUTOS'!$A$3:$A$500,$B25,'DADOS BRUTOS'!DK$3:DK$500)+IF($C25="",0,SUMIF('DADOS BRUTOS'!$A$3:$A$500,$C25,'DADOS BRUTOS'!DK$3:DK$500)))</f>
        <v/>
      </c>
      <c r="GL25" s="125">
        <f>IF(OR(GL$4="",$B25=""),0,SUMIF('DADOS BRUTOS'!$A$3:$A$500,$B25,'DADOS BRUTOS'!DL$3:DL$500)+IF($C25="",0,SUMIF('DADOS BRUTOS'!$A$3:$A$500,$C25,'DADOS BRUTOS'!DL$3:DL$500)))</f>
        <v/>
      </c>
      <c r="GM25" s="125">
        <f>IF(OR(GM$4="",$B25=""),0,SUMIF('DADOS BRUTOS'!$A$3:$A$500,$B25,'DADOS BRUTOS'!DM$3:DM$500)+IF($C25="",0,SUMIF('DADOS BRUTOS'!$A$3:$A$500,$C25,'DADOS BRUTOS'!DM$3:DM$500)))</f>
        <v/>
      </c>
      <c r="GN25" s="125">
        <f>IF(OR(GN$4="",$B25=""),0,SUMIF('DADOS BRUTOS'!$A$3:$A$500,$B25,'DADOS BRUTOS'!DN$3:DN$500)+IF($C25="",0,SUMIF('DADOS BRUTOS'!$A$3:$A$500,$C25,'DADOS BRUTOS'!DN$3:DN$500)))</f>
        <v/>
      </c>
      <c r="GO25" s="125">
        <f>IF(OR(GO$4="",$B25=""),0,SUMIF('DADOS BRUTOS'!$A$3:$A$500,$B25,'DADOS BRUTOS'!DO$3:DO$500)+IF($C25="",0,SUMIF('DADOS BRUTOS'!$A$3:$A$500,$C25,'DADOS BRUTOS'!DO$3:DO$500)))</f>
        <v/>
      </c>
      <c r="GP25" s="125">
        <f>IF(OR(GP$4="",$B25=""),0,SUMIF('DADOS BRUTOS'!$A$3:$A$500,$B25,'DADOS BRUTOS'!DP$3:DP$500)+IF($C25="",0,SUMIF('DADOS BRUTOS'!$A$3:$A$500,$C25,'DADOS BRUTOS'!DP$3:DP$500)))</f>
        <v/>
      </c>
      <c r="GQ25" s="125">
        <f>IF(OR(GQ$4="",$B25=""),0,SUMIF('DADOS BRUTOS'!$A$3:$A$500,$B25,'DADOS BRUTOS'!DQ$3:DQ$500)+IF($C25="",0,SUMIF('DADOS BRUTOS'!$A$3:$A$500,$C25,'DADOS BRUTOS'!DQ$3:DQ$500)))</f>
        <v/>
      </c>
      <c r="GR25" s="125">
        <f>IF(OR(GR$4="",$B25=""),0,SUMIF('DADOS BRUTOS'!$A$3:$A$500,$B25,'DADOS BRUTOS'!DR$3:DR$500)+IF($C25="",0,SUMIF('DADOS BRUTOS'!$A$3:$A$500,$C25,'DADOS BRUTOS'!DR$3:DR$500)))</f>
        <v/>
      </c>
      <c r="GS25" s="125">
        <f>IF(OR(GS$4="",$B25=""),0,SUMIF('DADOS BRUTOS'!$A$3:$A$500,$B25,'DADOS BRUTOS'!DS$3:DS$500)+IF($C25="",0,SUMIF('DADOS BRUTOS'!$A$3:$A$500,$C25,'DADOS BRUTOS'!DS$3:DS$500)))</f>
        <v/>
      </c>
      <c r="GT25" s="125">
        <f>IF(OR(GT$4="",$B25=""),0,SUMIF('DADOS BRUTOS'!$A$3:$A$500,$B25,'DADOS BRUTOS'!DT$3:DT$500)+IF($C25="",0,SUMIF('DADOS BRUTOS'!$A$3:$A$500,$C25,'DADOS BRUTOS'!DT$3:DT$500)))</f>
        <v/>
      </c>
      <c r="GU25" s="125">
        <f>IF(OR(GU$4="",$B25=""),0,SUMIF('DADOS BRUTOS'!$A$3:$A$500,$B25,'DADOS BRUTOS'!DU$3:DU$500)+IF($C25="",0,SUMIF('DADOS BRUTOS'!$A$3:$A$500,$C25,'DADOS BRUTOS'!DU$3:DU$500)))</f>
        <v/>
      </c>
      <c r="GV25" s="125">
        <f>IF(OR(GV$4="",$B25=""),0,SUMIF('DADOS BRUTOS'!$A$3:$A$500,$B25,'DADOS BRUTOS'!DV$3:DV$500)+IF($C25="",0,SUMIF('DADOS BRUTOS'!$A$3:$A$500,$C25,'DADOS BRUTOS'!DV$3:DV$500)))</f>
        <v/>
      </c>
      <c r="GW25" s="125">
        <f>IF(OR(GW$4="",$B25=""),0,SUMIF('DADOS BRUTOS'!$A$3:$A$500,$B25,'DADOS BRUTOS'!DW$3:DW$500)+IF($C25="",0,SUMIF('DADOS BRUTOS'!$A$3:$A$500,$C25,'DADOS BRUTOS'!DW$3:DW$500)))</f>
        <v/>
      </c>
      <c r="GX25" s="125">
        <f>IF(OR(GX$4="",$B25=""),0,SUMIF('DADOS BRUTOS'!$A$3:$A$500,$B25,'DADOS BRUTOS'!DX$3:DX$500)+IF($C25="",0,SUMIF('DADOS BRUTOS'!$A$3:$A$500,$C25,'DADOS BRUTOS'!DX$3:DX$500)))</f>
        <v/>
      </c>
      <c r="GY25" s="125">
        <f>IF(OR(GY$4="",$B25=""),0,SUMIF('DADOS BRUTOS'!$A$3:$A$500,$B25,'DADOS BRUTOS'!DY$3:DY$500)+IF($C25="",0,SUMIF('DADOS BRUTOS'!$A$3:$A$500,$C25,'DADOS BRUTOS'!DY$3:DY$500)))</f>
        <v/>
      </c>
      <c r="GZ25" s="125">
        <f>IF(OR(GZ$4="",$B25=""),0,SUMIF('DADOS BRUTOS'!$A$3:$A$500,$B25,'DADOS BRUTOS'!DZ$3:DZ$500)+IF($C25="",0,SUMIF('DADOS BRUTOS'!$A$3:$A$500,$C25,'DADOS BRUTOS'!DZ$3:DZ$500)))</f>
        <v/>
      </c>
      <c r="HA25" s="125">
        <f>IF(OR(HA$4="",$B25=""),0,SUMIF('DADOS BRUTOS'!$A$3:$A$500,$B25,'DADOS BRUTOS'!EA$3:EA$500)+IF($C25="",0,SUMIF('DADOS BRUTOS'!$A$3:$A$500,$C25,'DADOS BRUTOS'!EA$3:EA$500)))</f>
        <v/>
      </c>
      <c r="HB25" s="125">
        <f>IF(OR(HB$4="",$B25=""),0,SUMIF('DADOS BRUTOS'!$A$3:$A$500,$B25,'DADOS BRUTOS'!EB$3:EB$500)+IF($C25="",0,SUMIF('DADOS BRUTOS'!$A$3:$A$500,$C25,'DADOS BRUTOS'!EB$3:EB$500)))</f>
        <v/>
      </c>
      <c r="HC25" s="125">
        <f>IF(OR(HC$4="",$B25=""),0,SUMIF('DADOS BRUTOS'!$A$3:$A$500,$B25,'DADOS BRUTOS'!EC$3:EC$500)+IF($C25="",0,SUMIF('DADOS BRUTOS'!$A$3:$A$500,$C25,'DADOS BRUTOS'!EC$3:EC$500)))</f>
        <v/>
      </c>
      <c r="HD25" s="125">
        <f>IF(OR(HD$4="",$B25=""),0,SUMIF('DADOS BRUTOS'!$A$3:$A$500,$B25,'DADOS BRUTOS'!ED$3:ED$500)+IF($C25="",0,SUMIF('DADOS BRUTOS'!$A$3:$A$500,$C25,'DADOS BRUTOS'!ED$3:ED$500)))</f>
        <v/>
      </c>
      <c r="HE25" s="125">
        <f>IF(OR(HE$4="",$B25=""),0,SUMIF('DADOS BRUTOS'!$A$3:$A$500,$B25,'DADOS BRUTOS'!EE$3:EE$500)+IF($C25="",0,SUMIF('DADOS BRUTOS'!$A$3:$A$500,$C25,'DADOS BRUTOS'!EE$3:EE$500)))</f>
        <v/>
      </c>
      <c r="HF25" s="125">
        <f>IF(OR(HF$4="",$B25=""),0,SUMIF('DADOS BRUTOS'!$A$3:$A$500,$B25,'DADOS BRUTOS'!EF$3:EF$500)+IF($C25="",0,SUMIF('DADOS BRUTOS'!$A$3:$A$500,$C25,'DADOS BRUTOS'!EF$3:EF$500)))</f>
        <v/>
      </c>
      <c r="HG25" s="125">
        <f>IF(OR(HG$4="",$B25=""),0,SUMIF('DADOS BRUTOS'!$A$3:$A$500,$B25,'DADOS BRUTOS'!EG$3:EG$500)+IF($C25="",0,SUMIF('DADOS BRUTOS'!$A$3:$A$500,$C25,'DADOS BRUTOS'!EG$3:EG$500)))</f>
        <v/>
      </c>
      <c r="HH25" s="125">
        <f>IF(OR(HH$4="",$B25=""),0,SUMIF('DADOS BRUTOS'!$A$3:$A$500,$B25,'DADOS BRUTOS'!EH$3:EH$500)+IF($C25="",0,SUMIF('DADOS BRUTOS'!$A$3:$A$500,$C25,'DADOS BRUTOS'!EH$3:EH$500)))</f>
        <v/>
      </c>
      <c r="HI25" s="125">
        <f>IF(OR(HI$4="",$B25=""),0,SUMIF('DADOS BRUTOS'!$A$3:$A$500,$B25,'DADOS BRUTOS'!EI$3:EI$500)+IF($C25="",0,SUMIF('DADOS BRUTOS'!$A$3:$A$500,$C25,'DADOS BRUTOS'!EI$3:EI$500)))</f>
        <v/>
      </c>
      <c r="HJ25" s="125">
        <f>IF(OR(HJ$4="",$B25=""),0,SUMIF('DADOS BRUTOS'!$A$3:$A$500,$B25,'DADOS BRUTOS'!EJ$3:EJ$500)+IF($C25="",0,SUMIF('DADOS BRUTOS'!$A$3:$A$500,$C25,'DADOS BRUTOS'!EJ$3:EJ$500)))</f>
        <v/>
      </c>
      <c r="HK25" s="125">
        <f>IF(OR(HK$4="",$B25=""),0,SUMIF('DADOS BRUTOS'!$A$3:$A$500,$B25,'DADOS BRUTOS'!EK$3:EK$500)+IF($C25="",0,SUMIF('DADOS BRUTOS'!$A$3:$A$500,$C25,'DADOS BRUTOS'!EK$3:EK$500)))</f>
        <v/>
      </c>
      <c r="HL25" s="125">
        <f>IF(OR(HL$4="",$B25=""),0,SUMIF('DADOS BRUTOS'!$A$3:$A$500,$B25,'DADOS BRUTOS'!EL$3:EL$500)+IF($C25="",0,SUMIF('DADOS BRUTOS'!$A$3:$A$500,$C25,'DADOS BRUTOS'!EL$3:EL$500)))</f>
        <v/>
      </c>
      <c r="HM25" s="125">
        <f>IF(OR(HM$4="",$B25=""),0,SUMIF('DADOS BRUTOS'!$A$3:$A$500,$B25,'DADOS BRUTOS'!EM$3:EM$500)+IF($C25="",0,SUMIF('DADOS BRUTOS'!$A$3:$A$500,$C25,'DADOS BRUTOS'!EM$3:EM$500)))</f>
        <v/>
      </c>
      <c r="HN25" s="125">
        <f>IF(OR(HN$4="",$B25=""),0,SUMIF('DADOS BRUTOS'!$A$3:$A$500,$B25,'DADOS BRUTOS'!EN$3:EN$500)+IF($C25="",0,SUMIF('DADOS BRUTOS'!$A$3:$A$500,$C25,'DADOS BRUTOS'!EN$3:EN$500)))</f>
        <v/>
      </c>
      <c r="HO25" s="125">
        <f>IF(OR(HO$4="",$B25=""),0,SUMIF('DADOS BRUTOS'!$A$3:$A$500,$B25,'DADOS BRUTOS'!EO$3:EO$500)+IF($C25="",0,SUMIF('DADOS BRUTOS'!$A$3:$A$500,$C25,'DADOS BRUTOS'!EO$3:EO$500)))</f>
        <v/>
      </c>
      <c r="HP25" s="125">
        <f>IF(OR(HP$4="",$B25=""),0,SUMIF('DADOS BRUTOS'!$A$3:$A$500,$B25,'DADOS BRUTOS'!EP$3:EP$500)+IF($C25="",0,SUMIF('DADOS BRUTOS'!$A$3:$A$500,$C25,'DADOS BRUTOS'!EP$3:EP$500)))</f>
        <v/>
      </c>
      <c r="HQ25" s="125">
        <f>IF(OR(HQ$4="",$B25=""),0,SUMIF('DADOS BRUTOS'!$A$3:$A$500,$B25,'DADOS BRUTOS'!EQ$3:EQ$500)+IF($C25="",0,SUMIF('DADOS BRUTOS'!$A$3:$A$500,$C25,'DADOS BRUTOS'!EQ$3:EQ$500)))</f>
        <v/>
      </c>
      <c r="HR25" s="125">
        <f>IF(OR(HR$4="",$B25=""),0,SUMIF('DADOS BRUTOS'!$A$3:$A$500,$B25,'DADOS BRUTOS'!ER$3:ER$500)+IF($C25="",0,SUMIF('DADOS BRUTOS'!$A$3:$A$500,$C25,'DADOS BRUTOS'!ER$3:ER$500)))</f>
        <v/>
      </c>
      <c r="HS25" s="125">
        <f>IF(OR(HS$4="",$B25=""),0,SUMIF('DADOS BRUTOS'!$A$3:$A$500,$B25,'DADOS BRUTOS'!ES$3:ES$500)+IF($C25="",0,SUMIF('DADOS BRUTOS'!$A$3:$A$500,$C25,'DADOS BRUTOS'!ES$3:ES$500)))</f>
        <v/>
      </c>
      <c r="HT25" s="125">
        <f>IF(OR(HT$4="",$B25=""),0,SUMIF('DADOS BRUTOS'!$A$3:$A$500,$B25,'DADOS BRUTOS'!ET$3:ET$500)+IF($C25="",0,SUMIF('DADOS BRUTOS'!$A$3:$A$500,$C25,'DADOS BRUTOS'!ET$3:ET$500)))</f>
        <v/>
      </c>
      <c r="HU25" s="125">
        <f>IF(OR(HU$4="",$B25=""),0,SUMIF('DADOS BRUTOS'!$A$3:$A$500,$B25,'DADOS BRUTOS'!EU$3:EU$500)+IF($C25="",0,SUMIF('DADOS BRUTOS'!$A$3:$A$500,$C25,'DADOS BRUTOS'!EU$3:EU$500)))</f>
        <v/>
      </c>
      <c r="HV25" s="125">
        <f>IF(OR(HV$4="",$B25=""),0,SUMIF('DADOS BRUTOS'!$A$3:$A$500,$B25,'DADOS BRUTOS'!EV$3:EV$500)+IF($C25="",0,SUMIF('DADOS BRUTOS'!$A$3:$A$500,$C25,'DADOS BRUTOS'!EV$3:EV$500)))</f>
        <v/>
      </c>
      <c r="HW25" s="125">
        <f>IF(OR(HW$4="",$B25=""),0,SUMIF('DADOS BRUTOS'!$A$3:$A$500,$B25,'DADOS BRUTOS'!EW$3:EW$500)+IF($C25="",0,SUMIF('DADOS BRUTOS'!$A$3:$A$500,$C25,'DADOS BRUTOS'!EW$3:EW$500)))</f>
        <v/>
      </c>
      <c r="HX25" s="125">
        <f>IF(OR(HX$4="",$B25=""),0,SUMIF('DADOS BRUTOS'!$A$3:$A$500,$B25,'DADOS BRUTOS'!EX$3:EX$500)+IF($C25="",0,SUMIF('DADOS BRUTOS'!$A$3:$A$500,$C25,'DADOS BRUTOS'!EX$3:EX$500)))</f>
        <v/>
      </c>
      <c r="HY25" s="125">
        <f>IF(OR(HY$4="",$B25=""),0,SUMIF('DADOS BRUTOS'!$A$3:$A$500,$B25,'DADOS BRUTOS'!EY$3:EY$500)+IF($C25="",0,SUMIF('DADOS BRUTOS'!$A$3:$A$500,$C25,'DADOS BRUTOS'!EY$3:EY$500)))</f>
        <v/>
      </c>
      <c r="HZ25" s="125">
        <f>IF(OR(HZ$4="",$B25=""),0,SUMIF('DADOS BRUTOS'!$A$3:$A$500,$B25,'DADOS BRUTOS'!EZ$3:EZ$500)+IF($C25="",0,SUMIF('DADOS BRUTOS'!$A$3:$A$500,$C25,'DADOS BRUTOS'!EZ$3:EZ$500)))</f>
        <v/>
      </c>
      <c r="IA25" s="125">
        <f>IF(OR(IA$4="",$B25=""),0,SUMIF('DADOS BRUTOS'!$A$3:$A$500,$B25,'DADOS BRUTOS'!FA$3:FA$500)+IF($C25="",0,SUMIF('DADOS BRUTOS'!$A$3:$A$500,$C25,'DADOS BRUTOS'!FA$3:FA$500)))</f>
        <v/>
      </c>
      <c r="IB25" s="125">
        <f>IF(OR(IB$4="",$B25=""),0,SUMIF('DADOS BRUTOS'!$A$3:$A$500,$B25,'DADOS BRUTOS'!FB$3:FB$500)+IF($C25="",0,SUMIF('DADOS BRUTOS'!$A$3:$A$500,$C25,'DADOS BRUTOS'!FB$3:FB$500)))</f>
        <v/>
      </c>
      <c r="IC25" s="125">
        <f>IF(OR(IC$4="",$B25=""),0,SUMIF('DADOS BRUTOS'!$A$3:$A$500,$B25,'DADOS BRUTOS'!FC$3:FC$500)+IF($C25="",0,SUMIF('DADOS BRUTOS'!$A$3:$A$500,$C25,'DADOS BRUTOS'!FC$3:FC$500)))</f>
        <v/>
      </c>
      <c r="ID25" s="125">
        <f>IF(OR(ID$4="",$B25=""),0,SUMIF('DADOS BRUTOS'!$A$3:$A$500,$B25,'DADOS BRUTOS'!FD$3:FD$500)+IF($C25="",0,SUMIF('DADOS BRUTOS'!$A$3:$A$500,$C25,'DADOS BRUTOS'!FD$3:FD$500)))</f>
        <v/>
      </c>
      <c r="IE25" s="125">
        <f>IF(OR(IE$4="",$B25=""),0,SUMIF('DADOS BRUTOS'!$A$3:$A$500,$B25,'DADOS BRUTOS'!FE$3:FE$500)+IF($C25="",0,SUMIF('DADOS BRUTOS'!$A$3:$A$500,$C25,'DADOS BRUTOS'!FE$3:FE$500)))</f>
        <v/>
      </c>
      <c r="IF25" s="125">
        <f>IF(OR(IF$4="",$B25=""),0,SUMIF('DADOS BRUTOS'!$A$3:$A$500,$B25,'DADOS BRUTOS'!FF$3:FF$500)+IF($C25="",0,SUMIF('DADOS BRUTOS'!$A$3:$A$500,$C25,'DADOS BRUTOS'!FF$3:FF$500)))</f>
        <v/>
      </c>
      <c r="IG25" s="125">
        <f>IF(OR(IG$4="",$B25=""),0,SUMIF('DADOS BRUTOS'!$A$3:$A$500,$B25,'DADOS BRUTOS'!FG$3:FG$500)+IF($C25="",0,SUMIF('DADOS BRUTOS'!$A$3:$A$500,$C25,'DADOS BRUTOS'!FG$3:FG$500)))</f>
        <v/>
      </c>
      <c r="IH25" s="125">
        <f>IF(OR(IH$4="",$B25=""),0,SUMIF('DADOS BRUTOS'!$A$3:$A$500,$B25,'DADOS BRUTOS'!FH$3:FH$500)+IF($C25="",0,SUMIF('DADOS BRUTOS'!$A$3:$A$500,$C25,'DADOS BRUTOS'!FH$3:FH$500)))</f>
        <v/>
      </c>
      <c r="II25" s="125">
        <f>IF(OR(II$4="",$B25=""),0,SUMIF('DADOS BRUTOS'!$A$3:$A$500,$B25,'DADOS BRUTOS'!FI$3:FI$500)+IF($C25="",0,SUMIF('DADOS BRUTOS'!$A$3:$A$500,$C25,'DADOS BRUTOS'!FI$3:FI$500)))</f>
        <v/>
      </c>
      <c r="IJ25" s="125">
        <f>IF(OR(IJ$4="",$B25=""),0,SUMIF('DADOS BRUTOS'!$A$3:$A$500,$B25,'DADOS BRUTOS'!FJ$3:FJ$500)+IF($C25="",0,SUMIF('DADOS BRUTOS'!$A$3:$A$500,$C25,'DADOS BRUTOS'!FJ$3:FJ$500)))</f>
        <v/>
      </c>
      <c r="IK25" s="125">
        <f>IF(OR(IK$4="",$B25=""),0,SUMIF('DADOS BRUTOS'!$A$3:$A$500,$B25,'DADOS BRUTOS'!FK$3:FK$500)+IF($C25="",0,SUMIF('DADOS BRUTOS'!$A$3:$A$500,$C25,'DADOS BRUTOS'!FK$3:FK$500)))</f>
        <v/>
      </c>
      <c r="IL25" s="125">
        <f>IF(OR(IL$4="",$B25=""),0,SUMIF('DADOS BRUTOS'!$A$3:$A$500,$B25,'DADOS BRUTOS'!FL$3:FL$500)+IF($C25="",0,SUMIF('DADOS BRUTOS'!$A$3:$A$500,$C25,'DADOS BRUTOS'!FL$3:FL$500)))</f>
        <v/>
      </c>
      <c r="IM25" s="125">
        <f>IF(OR(IM$4="",$B25=""),0,SUMIF('DADOS BRUTOS'!$A$3:$A$500,$B25,'DADOS BRUTOS'!FM$3:FM$500)+IF($C25="",0,SUMIF('DADOS BRUTOS'!$A$3:$A$500,$C25,'DADOS BRUTOS'!FM$3:FM$500)))</f>
        <v/>
      </c>
      <c r="IN25" s="125">
        <f>IF(OR(IN$4="",$B25=""),0,SUMIF('DADOS BRUTOS'!$A$3:$A$500,$B25,'DADOS BRUTOS'!FN$3:FN$500)+IF($C25="",0,SUMIF('DADOS BRUTOS'!$A$3:$A$500,$C25,'DADOS BRUTOS'!FN$3:FN$500)))</f>
        <v/>
      </c>
      <c r="IO25" s="125">
        <f>IF(OR(IO$4="",$B25=""),0,SUMIF('DADOS BRUTOS'!$A$3:$A$500,$B25,'DADOS BRUTOS'!FO$3:FO$500)+IF($C25="",0,SUMIF('DADOS BRUTOS'!$A$3:$A$500,$C25,'DADOS BRUTOS'!FO$3:FO$500)))</f>
        <v/>
      </c>
      <c r="IP25" s="125">
        <f>IF(OR(IP$4="",$B25=""),0,SUMIF('DADOS BRUTOS'!$A$3:$A$500,$B25,'DADOS BRUTOS'!FP$3:FP$500)+IF($C25="",0,SUMIF('DADOS BRUTOS'!$A$3:$A$500,$C25,'DADOS BRUTOS'!FP$3:FP$500)))</f>
        <v/>
      </c>
      <c r="IQ25" s="125">
        <f>IF(OR(IQ$4="",$B25=""),0,SUMIF('DADOS BRUTOS'!$A$3:$A$500,$B25,'DADOS BRUTOS'!FQ$3:FQ$500)+IF($C25="",0,SUMIF('DADOS BRUTOS'!$A$3:$A$500,$C25,'DADOS BRUTOS'!FQ$3:FQ$500)))</f>
        <v/>
      </c>
      <c r="IR25" s="125">
        <f>IF(OR(IR$4="",$B25=""),0,SUMIF('DADOS BRUTOS'!$A$3:$A$500,$B25,'DADOS BRUTOS'!FR$3:FR$500)+IF($C25="",0,SUMIF('DADOS BRUTOS'!$A$3:$A$500,$C25,'DADOS BRUTOS'!FR$3:FR$500)))</f>
        <v/>
      </c>
      <c r="IS25" s="125">
        <f>IF(OR(IS$4="",$B25=""),0,SUMIF('DADOS BRUTOS'!$A$3:$A$500,$B25,'DADOS BRUTOS'!FS$3:FS$500)+IF($C25="",0,SUMIF('DADOS BRUTOS'!$A$3:$A$500,$C25,'DADOS BRUTOS'!FS$3:FS$500)))</f>
        <v/>
      </c>
      <c r="IT25" s="125">
        <f>IF(OR(IT$4="",$B25=""),0,SUMIF('DADOS BRUTOS'!$A$3:$A$500,$B25,'DADOS BRUTOS'!FT$3:FT$500)+IF($C25="",0,SUMIF('DADOS BRUTOS'!$A$3:$A$500,$C25,'DADOS BRUTOS'!FT$3:FT$500)))</f>
        <v/>
      </c>
      <c r="IU25" s="125">
        <f>IF(OR(IU$4="",$B25=""),0,SUMIF('DADOS BRUTOS'!$A$3:$A$500,$B25,'DADOS BRUTOS'!FU$3:FU$500)+IF($C25="",0,SUMIF('DADOS BRUTOS'!$A$3:$A$500,$C25,'DADOS BRUTOS'!FU$3:FU$500)))</f>
        <v/>
      </c>
      <c r="IV25" s="125">
        <f>IF(OR(IV$4="",$B25=""),0,SUMIF('DADOS BRUTOS'!$A$3:$A$500,$B25,'DADOS BRUTOS'!FV$3:FV$500)+IF($C25="",0,SUMIF('DADOS BRUTOS'!$A$3:$A$500,$C25,'DADOS BRUTOS'!FV$3:FV$500)))</f>
        <v/>
      </c>
      <c r="IW25" s="125">
        <f>IF(OR(IW$4="",$B25=""),0,SUMIF('DADOS BRUTOS'!$A$3:$A$500,$B25,'DADOS BRUTOS'!FW$3:FW$500)+IF($C25="",0,SUMIF('DADOS BRUTOS'!$A$3:$A$500,$C25,'DADOS BRUTOS'!FW$3:FW$500)))</f>
        <v/>
      </c>
      <c r="IX25" s="125">
        <f>IF(OR(IX$4="",$B25=""),0,SUMIF('DADOS BRUTOS'!$A$3:$A$500,$B25,'DADOS BRUTOS'!FX$3:FX$500)+IF($C25="",0,SUMIF('DADOS BRUTOS'!$A$3:$A$500,$C25,'DADOS BRUTOS'!FX$3:FX$500)))</f>
        <v/>
      </c>
      <c r="IY25" s="125">
        <f>IF(OR(IY$4="",$B25=""),0,SUMIF('DADOS BRUTOS'!$A$3:$A$500,$B25,'DADOS BRUTOS'!FY$3:FY$500)+IF($C25="",0,SUMIF('DADOS BRUTOS'!$A$3:$A$500,$C25,'DADOS BRUTOS'!FY$3:FY$500)))</f>
        <v/>
      </c>
      <c r="IZ25" s="125">
        <f>IF(OR(IZ$4="",$B25=""),0,SUMIF('DADOS BRUTOS'!$A$3:$A$500,$B25,'DADOS BRUTOS'!FZ$3:FZ$500)+IF($C25="",0,SUMIF('DADOS BRUTOS'!$A$3:$A$500,$C25,'DADOS BRUTOS'!FZ$3:FZ$500)))</f>
        <v/>
      </c>
      <c r="JA25" s="125">
        <f>IF(OR(JA$4="",$B25=""),0,SUMIF('DADOS BRUTOS'!$A$3:$A$500,$B25,'DADOS BRUTOS'!GA$3:GA$500)+IF($C25="",0,SUMIF('DADOS BRUTOS'!$A$3:$A$500,$C25,'DADOS BRUTOS'!GA$3:GA$500)))</f>
        <v/>
      </c>
      <c r="JB25" s="125">
        <f>IF(OR(JB$4="",$B25=""),0,SUMIF('DADOS BRUTOS'!$A$3:$A$500,$B25,'DADOS BRUTOS'!GB$3:GB$500)+IF($C25="",0,SUMIF('DADOS BRUTOS'!$A$3:$A$500,$C25,'DADOS BRUTOS'!GB$3:GB$500)))</f>
        <v/>
      </c>
      <c r="JC25" s="125">
        <f>IF(OR(JC$4="",$B25=""),0,SUMIF('DADOS BRUTOS'!$A$3:$A$500,$B25,'DADOS BRUTOS'!GC$3:GC$500)+IF($C25="",0,SUMIF('DADOS BRUTOS'!$A$3:$A$500,$C25,'DADOS BRUTOS'!GC$3:GC$500)))</f>
        <v/>
      </c>
      <c r="JD25" s="125">
        <f>IF(OR(JD$4="",$B25=""),0,SUMIF('DADOS BRUTOS'!$A$3:$A$500,$B25,'DADOS BRUTOS'!GD$3:GD$500)+IF($C25="",0,SUMIF('DADOS BRUTOS'!$A$3:$A$500,$C25,'DADOS BRUTOS'!GD$3:GD$500)))</f>
        <v/>
      </c>
      <c r="JE25" s="125">
        <f>IF(OR(JE$4="",$B25=""),0,SUMIF('DADOS BRUTOS'!$A$3:$A$500,$B25,'DADOS BRUTOS'!GE$3:GE$500)+IF($C25="",0,SUMIF('DADOS BRUTOS'!$A$3:$A$500,$C25,'DADOS BRUTOS'!GE$3:GE$500)))</f>
        <v/>
      </c>
      <c r="JF25" s="125">
        <f>IF(OR(JF$4="",$B25=""),0,SUMIF('DADOS BRUTOS'!$A$3:$A$500,$B25,'DADOS BRUTOS'!GF$3:GF$500)+IF($C25="",0,SUMIF('DADOS BRUTOS'!$A$3:$A$500,$C25,'DADOS BRUTOS'!GF$3:GF$500)))</f>
        <v/>
      </c>
      <c r="JG25" s="125">
        <f>IF(OR(JG$4="",$B25=""),0,SUMIF('DADOS BRUTOS'!$A$3:$A$500,$B25,'DADOS BRUTOS'!GG$3:GG$500)+IF($C25="",0,SUMIF('DADOS BRUTOS'!$A$3:$A$500,$C25,'DADOS BRUTOS'!GG$3:GG$500)))</f>
        <v/>
      </c>
      <c r="JH25" s="125">
        <f>IF(OR(JH$4="",$B25=""),0,SUMIF('DADOS BRUTOS'!$A$3:$A$500,$B25,'DADOS BRUTOS'!GH$3:GH$500)+IF($C25="",0,SUMIF('DADOS BRUTOS'!$A$3:$A$500,$C25,'DADOS BRUTOS'!GH$3:GH$500)))</f>
        <v/>
      </c>
      <c r="JI25" s="125">
        <f>IF(OR(JI$4="",$B25=""),0,SUMIF('DADOS BRUTOS'!$A$3:$A$500,$B25,'DADOS BRUTOS'!GI$3:GI$500)+IF($C25="",0,SUMIF('DADOS BRUTOS'!$A$3:$A$500,$C25,'DADOS BRUTOS'!GI$3:GI$500)))</f>
        <v/>
      </c>
      <c r="JJ25" s="125">
        <f>IF(OR(JJ$4="",$B25=""),0,SUMIF('DADOS BRUTOS'!$A$3:$A$500,$B25,'DADOS BRUTOS'!GJ$3:GJ$500)+IF($C25="",0,SUMIF('DADOS BRUTOS'!$A$3:$A$500,$C25,'DADOS BRUTOS'!GJ$3:GJ$500)))</f>
        <v/>
      </c>
      <c r="JK25" s="125">
        <f>IF(OR(JK$4="",$B25=""),0,SUMIF('DADOS BRUTOS'!$A$3:$A$500,$B25,'DADOS BRUTOS'!GK$3:GK$500)+IF($C25="",0,SUMIF('DADOS BRUTOS'!$A$3:$A$500,$C25,'DADOS BRUTOS'!GK$3:GK$500)))</f>
        <v/>
      </c>
      <c r="JL25" s="125">
        <f>IF(OR(JL$4="",$B25=""),0,SUMIF('DADOS BRUTOS'!$A$3:$A$500,$B25,'DADOS BRUTOS'!GL$3:GL$500)+IF($C25="",0,SUMIF('DADOS BRUTOS'!$A$3:$A$500,$C25,'DADOS BRUTOS'!GL$3:GL$500)))</f>
        <v/>
      </c>
      <c r="JM25" s="125">
        <f>IF(OR(JM$4="",$B25=""),0,SUMIF('DADOS BRUTOS'!$A$3:$A$500,$B25,'DADOS BRUTOS'!GM$3:GM$500)+IF($C25="",0,SUMIF('DADOS BRUTOS'!$A$3:$A$500,$C25,'DADOS BRUTOS'!GM$3:GM$500)))</f>
        <v/>
      </c>
      <c r="JN25" s="125">
        <f>IF(OR(JN$4="",$B25=""),0,SUMIF('DADOS BRUTOS'!$A$3:$A$500,$B25,'DADOS BRUTOS'!GN$3:GN$500)+IF($C25="",0,SUMIF('DADOS BRUTOS'!$A$3:$A$500,$C25,'DADOS BRUTOS'!GN$3:GN$500)))</f>
        <v/>
      </c>
      <c r="JO25" s="125">
        <f>IF(OR(JO$4="",$B25=""),0,SUMIF('DADOS BRUTOS'!$A$3:$A$500,$B25,'DADOS BRUTOS'!GO$3:GO$500)+IF($C25="",0,SUMIF('DADOS BRUTOS'!$A$3:$A$500,$C25,'DADOS BRUTOS'!GO$3:GO$500)))</f>
        <v/>
      </c>
      <c r="JP25" s="125">
        <f>IF(OR(JP$4="",$B25=""),0,SUMIF('DADOS BRUTOS'!$A$3:$A$500,$B25,'DADOS BRUTOS'!GP$3:GP$500)+IF($C25="",0,SUMIF('DADOS BRUTOS'!$A$3:$A$500,$C25,'DADOS BRUTOS'!GP$3:GP$500)))</f>
        <v/>
      </c>
      <c r="JQ25" s="125">
        <f>IF(OR(JQ$4="",$B25=""),0,SUMIF('DADOS BRUTOS'!$A$3:$A$500,$B25,'DADOS BRUTOS'!GQ$3:GQ$500)+IF($C25="",0,SUMIF('DADOS BRUTOS'!$A$3:$A$500,$C25,'DADOS BRUTOS'!GQ$3:GQ$500)))</f>
        <v/>
      </c>
      <c r="JR25" s="125">
        <f>IF(OR(JR$4="",$B25=""),0,SUMIF('DADOS BRUTOS'!$A$3:$A$500,$B25,'DADOS BRUTOS'!GR$3:GR$500)+IF($C25="",0,SUMIF('DADOS BRUTOS'!$A$3:$A$500,$C25,'DADOS BRUTOS'!GR$3:GR$500)))</f>
        <v/>
      </c>
      <c r="JS25" s="125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25">
        <f>IF(OR(CB$4="",$B26=""),0,SUMIF('DADOS BRUTOS'!$A$3:$A$500,$B26,'DADOS BRUTOS'!B$3:B$500)+IF($C26="",0,SUMIF('DADOS BRUTOS'!$A$3:$A$500,$C26,'DADOS BRUTOS'!B$3:B$500)))</f>
        <v/>
      </c>
      <c r="CC26" s="125">
        <f>IF(OR(CC$4="",$B26=""),0,SUMIF('DADOS BRUTOS'!$A$3:$A$500,$B26,'DADOS BRUTOS'!C$3:C$500)+IF($C26="",0,SUMIF('DADOS BRUTOS'!$A$3:$A$500,$C26,'DADOS BRUTOS'!C$3:C$500)))</f>
        <v/>
      </c>
      <c r="CD26" s="125">
        <f>IF(OR(CD$4="",$B26=""),0,SUMIF('DADOS BRUTOS'!$A$3:$A$500,$B26,'DADOS BRUTOS'!D$3:D$500)+IF($C26="",0,SUMIF('DADOS BRUTOS'!$A$3:$A$500,$C26,'DADOS BRUTOS'!D$3:D$500)))</f>
        <v/>
      </c>
      <c r="CE26" s="125">
        <f>IF(OR(CE$4="",$B26=""),0,SUMIF('DADOS BRUTOS'!$A$3:$A$500,$B26,'DADOS BRUTOS'!E$3:E$500)+IF($C26="",0,SUMIF('DADOS BRUTOS'!$A$3:$A$500,$C26,'DADOS BRUTOS'!E$3:E$500)))</f>
        <v/>
      </c>
      <c r="CF26" s="125">
        <f>IF(OR(CF$4="",$B26=""),0,SUMIF('DADOS BRUTOS'!$A$3:$A$500,$B26,'DADOS BRUTOS'!F$3:F$500)+IF($C26="",0,SUMIF('DADOS BRUTOS'!$A$3:$A$500,$C26,'DADOS BRUTOS'!F$3:F$500)))</f>
        <v/>
      </c>
      <c r="CG26" s="125">
        <f>IF(OR(CG$4="",$B26=""),0,SUMIF('DADOS BRUTOS'!$A$3:$A$500,$B26,'DADOS BRUTOS'!G$3:G$500)+IF($C26="",0,SUMIF('DADOS BRUTOS'!$A$3:$A$500,$C26,'DADOS BRUTOS'!G$3:G$500)))</f>
        <v/>
      </c>
      <c r="CH26" s="125">
        <f>IF(OR(CH$4="",$B26=""),0,SUMIF('DADOS BRUTOS'!$A$3:$A$500,$B26,'DADOS BRUTOS'!H$3:H$500)+IF($C26="",0,SUMIF('DADOS BRUTOS'!$A$3:$A$500,$C26,'DADOS BRUTOS'!H$3:H$500)))</f>
        <v/>
      </c>
      <c r="CI26" s="125">
        <f>IF(OR(CI$4="",$B26=""),0,SUMIF('DADOS BRUTOS'!$A$3:$A$500,$B26,'DADOS BRUTOS'!I$3:I$500)+IF($C26="",0,SUMIF('DADOS BRUTOS'!$A$3:$A$500,$C26,'DADOS BRUTOS'!I$3:I$500)))</f>
        <v/>
      </c>
      <c r="CJ26" s="125">
        <f>IF(OR(CJ$4="",$B26=""),0,SUMIF('DADOS BRUTOS'!$A$3:$A$500,$B26,'DADOS BRUTOS'!J$3:J$500)+IF($C26="",0,SUMIF('DADOS BRUTOS'!$A$3:$A$500,$C26,'DADOS BRUTOS'!J$3:J$500)))</f>
        <v/>
      </c>
      <c r="CK26" s="125">
        <f>IF(OR(CK$4="",$B26=""),0,SUMIF('DADOS BRUTOS'!$A$3:$A$500,$B26,'DADOS BRUTOS'!K$3:K$500)+IF($C26="",0,SUMIF('DADOS BRUTOS'!$A$3:$A$500,$C26,'DADOS BRUTOS'!K$3:K$500)))</f>
        <v/>
      </c>
      <c r="CL26" s="125">
        <f>IF(OR(CL$4="",$B26=""),0,SUMIF('DADOS BRUTOS'!$A$3:$A$500,$B26,'DADOS BRUTOS'!L$3:L$500)+IF($C26="",0,SUMIF('DADOS BRUTOS'!$A$3:$A$500,$C26,'DADOS BRUTOS'!L$3:L$500)))</f>
        <v/>
      </c>
      <c r="CM26" s="125">
        <f>IF(OR(CM$4="",$B26=""),0,SUMIF('DADOS BRUTOS'!$A$3:$A$500,$B26,'DADOS BRUTOS'!M$3:M$500)+IF($C26="",0,SUMIF('DADOS BRUTOS'!$A$3:$A$500,$C26,'DADOS BRUTOS'!M$3:M$500)))</f>
        <v/>
      </c>
      <c r="CN26" s="125">
        <f>IF(OR(CN$4="",$B26=""),0,SUMIF('DADOS BRUTOS'!$A$3:$A$500,$B26,'DADOS BRUTOS'!N$3:N$500)+IF($C26="",0,SUMIF('DADOS BRUTOS'!$A$3:$A$500,$C26,'DADOS BRUTOS'!N$3:N$500)))</f>
        <v/>
      </c>
      <c r="CO26" s="125">
        <f>IF(OR(CO$4="",$B26=""),0,SUMIF('DADOS BRUTOS'!$A$3:$A$500,$B26,'DADOS BRUTOS'!O$3:O$500)+IF($C26="",0,SUMIF('DADOS BRUTOS'!$A$3:$A$500,$C26,'DADOS BRUTOS'!O$3:O$500)))</f>
        <v/>
      </c>
      <c r="CP26" s="125">
        <f>IF(OR(CP$4="",$B26=""),0,SUMIF('DADOS BRUTOS'!$A$3:$A$500,$B26,'DADOS BRUTOS'!P$3:P$500)+IF($C26="",0,SUMIF('DADOS BRUTOS'!$A$3:$A$500,$C26,'DADOS BRUTOS'!P$3:P$500)))</f>
        <v/>
      </c>
      <c r="CQ26" s="125">
        <f>IF(OR(CQ$4="",$B26=""),0,SUMIF('DADOS BRUTOS'!$A$3:$A$500,$B26,'DADOS BRUTOS'!Q$3:Q$500)+IF($C26="",0,SUMIF('DADOS BRUTOS'!$A$3:$A$500,$C26,'DADOS BRUTOS'!Q$3:Q$500)))</f>
        <v/>
      </c>
      <c r="CR26" s="125">
        <f>IF(OR(CR$4="",$B26=""),0,SUMIF('DADOS BRUTOS'!$A$3:$A$500,$B26,'DADOS BRUTOS'!R$3:R$500)+IF($C26="",0,SUMIF('DADOS BRUTOS'!$A$3:$A$500,$C26,'DADOS BRUTOS'!R$3:R$500)))</f>
        <v/>
      </c>
      <c r="CS26" s="125">
        <f>IF(OR(CS$4="",$B26=""),0,SUMIF('DADOS BRUTOS'!$A$3:$A$500,$B26,'DADOS BRUTOS'!S$3:S$500)+IF($C26="",0,SUMIF('DADOS BRUTOS'!$A$3:$A$500,$C26,'DADOS BRUTOS'!S$3:S$500)))</f>
        <v/>
      </c>
      <c r="CT26" s="125">
        <f>IF(OR(CT$4="",$B26=""),0,SUMIF('DADOS BRUTOS'!$A$3:$A$500,$B26,'DADOS BRUTOS'!T$3:T$500)+IF($C26="",0,SUMIF('DADOS BRUTOS'!$A$3:$A$500,$C26,'DADOS BRUTOS'!T$3:T$500)))</f>
        <v/>
      </c>
      <c r="CU26" s="125">
        <f>IF(OR(CU$4="",$B26=""),0,SUMIF('DADOS BRUTOS'!$A$3:$A$500,$B26,'DADOS BRUTOS'!U$3:U$500)+IF($C26="",0,SUMIF('DADOS BRUTOS'!$A$3:$A$500,$C26,'DADOS BRUTOS'!U$3:U$500)))</f>
        <v/>
      </c>
      <c r="CV26" s="125">
        <f>IF(OR(CV$4="",$B26=""),0,SUMIF('DADOS BRUTOS'!$A$3:$A$500,$B26,'DADOS BRUTOS'!V$3:V$500)+IF($C26="",0,SUMIF('DADOS BRUTOS'!$A$3:$A$500,$C26,'DADOS BRUTOS'!V$3:V$500)))</f>
        <v/>
      </c>
      <c r="CW26" s="125">
        <f>IF(OR(CW$4="",$B26=""),0,SUMIF('DADOS BRUTOS'!$A$3:$A$500,$B26,'DADOS BRUTOS'!W$3:W$500)+IF($C26="",0,SUMIF('DADOS BRUTOS'!$A$3:$A$500,$C26,'DADOS BRUTOS'!W$3:W$500)))</f>
        <v/>
      </c>
      <c r="CX26" s="125">
        <f>IF(OR(CX$4="",$B26=""),0,SUMIF('DADOS BRUTOS'!$A$3:$A$500,$B26,'DADOS BRUTOS'!X$3:X$500)+IF($C26="",0,SUMIF('DADOS BRUTOS'!$A$3:$A$500,$C26,'DADOS BRUTOS'!X$3:X$500)))</f>
        <v/>
      </c>
      <c r="CY26" s="125">
        <f>IF(OR(CY$4="",$B26=""),0,SUMIF('DADOS BRUTOS'!$A$3:$A$500,$B26,'DADOS BRUTOS'!Y$3:Y$500)+IF($C26="",0,SUMIF('DADOS BRUTOS'!$A$3:$A$500,$C26,'DADOS BRUTOS'!Y$3:Y$500)))</f>
        <v/>
      </c>
      <c r="CZ26" s="125">
        <f>IF(OR(CZ$4="",$B26=""),0,SUMIF('DADOS BRUTOS'!$A$3:$A$500,$B26,'DADOS BRUTOS'!Z$3:Z$500)+IF($C26="",0,SUMIF('DADOS BRUTOS'!$A$3:$A$500,$C26,'DADOS BRUTOS'!Z$3:Z$500)))</f>
        <v/>
      </c>
      <c r="DA26" s="125">
        <f>IF(OR(DA$4="",$B26=""),0,SUMIF('DADOS BRUTOS'!$A$3:$A$500,$B26,'DADOS BRUTOS'!AA$3:AA$500)+IF($C26="",0,SUMIF('DADOS BRUTOS'!$A$3:$A$500,$C26,'DADOS BRUTOS'!AA$3:AA$500)))</f>
        <v/>
      </c>
      <c r="DB26" s="125">
        <f>IF(OR(DB$4="",$B26=""),0,SUMIF('DADOS BRUTOS'!$A$3:$A$500,$B26,'DADOS BRUTOS'!AB$3:AB$500)+IF($C26="",0,SUMIF('DADOS BRUTOS'!$A$3:$A$500,$C26,'DADOS BRUTOS'!AB$3:AB$500)))</f>
        <v/>
      </c>
      <c r="DC26" s="125">
        <f>IF(OR(DC$4="",$B26=""),0,SUMIF('DADOS BRUTOS'!$A$3:$A$500,$B26,'DADOS BRUTOS'!AC$3:AC$500)+IF($C26="",0,SUMIF('DADOS BRUTOS'!$A$3:$A$500,$C26,'DADOS BRUTOS'!AC$3:AC$500)))</f>
        <v/>
      </c>
      <c r="DD26" s="125">
        <f>IF(OR(DD$4="",$B26=""),0,SUMIF('DADOS BRUTOS'!$A$3:$A$500,$B26,'DADOS BRUTOS'!AD$3:AD$500)+IF($C26="",0,SUMIF('DADOS BRUTOS'!$A$3:$A$500,$C26,'DADOS BRUTOS'!AD$3:AD$500)))</f>
        <v/>
      </c>
      <c r="DE26" s="125">
        <f>IF(OR(DE$4="",$B26=""),0,SUMIF('DADOS BRUTOS'!$A$3:$A$500,$B26,'DADOS BRUTOS'!AE$3:AE$500)+IF($C26="",0,SUMIF('DADOS BRUTOS'!$A$3:$A$500,$C26,'DADOS BRUTOS'!AE$3:AE$500)))</f>
        <v/>
      </c>
      <c r="DF26" s="125">
        <f>IF(OR(DF$4="",$B26=""),0,SUMIF('DADOS BRUTOS'!$A$3:$A$500,$B26,'DADOS BRUTOS'!AF$3:AF$500)+IF($C26="",0,SUMIF('DADOS BRUTOS'!$A$3:$A$500,$C26,'DADOS BRUTOS'!AF$3:AF$500)))</f>
        <v/>
      </c>
      <c r="DG26" s="125">
        <f>IF(OR(DG$4="",$B26=""),0,SUMIF('DADOS BRUTOS'!$A$3:$A$500,$B26,'DADOS BRUTOS'!AG$3:AG$500)+IF($C26="",0,SUMIF('DADOS BRUTOS'!$A$3:$A$500,$C26,'DADOS BRUTOS'!AG$3:AG$500)))</f>
        <v/>
      </c>
      <c r="DH26" s="125">
        <f>IF(OR(DH$4="",$B26=""),0,SUMIF('DADOS BRUTOS'!$A$3:$A$500,$B26,'DADOS BRUTOS'!AH$3:AH$500)+IF($C26="",0,SUMIF('DADOS BRUTOS'!$A$3:$A$500,$C26,'DADOS BRUTOS'!AH$3:AH$500)))</f>
        <v/>
      </c>
      <c r="DI26" s="125">
        <f>IF(OR(DI$4="",$B26=""),0,SUMIF('DADOS BRUTOS'!$A$3:$A$500,$B26,'DADOS BRUTOS'!AI$3:AI$500)+IF($C26="",0,SUMIF('DADOS BRUTOS'!$A$3:$A$500,$C26,'DADOS BRUTOS'!AI$3:AI$500)))</f>
        <v/>
      </c>
      <c r="DJ26" s="125">
        <f>IF(OR(DJ$4="",$B26=""),0,SUMIF('DADOS BRUTOS'!$A$3:$A$500,$B26,'DADOS BRUTOS'!AJ$3:AJ$500)+IF($C26="",0,SUMIF('DADOS BRUTOS'!$A$3:$A$500,$C26,'DADOS BRUTOS'!AJ$3:AJ$500)))</f>
        <v/>
      </c>
      <c r="DK26" s="125">
        <f>IF(OR(DK$4="",$B26=""),0,SUMIF('DADOS BRUTOS'!$A$3:$A$500,$B26,'DADOS BRUTOS'!AK$3:AK$500)+IF($C26="",0,SUMIF('DADOS BRUTOS'!$A$3:$A$500,$C26,'DADOS BRUTOS'!AK$3:AK$500)))</f>
        <v/>
      </c>
      <c r="DL26" s="125">
        <f>IF(OR(DL$4="",$B26=""),0,SUMIF('DADOS BRUTOS'!$A$3:$A$500,$B26,'DADOS BRUTOS'!AL$3:AL$500)+IF($C26="",0,SUMIF('DADOS BRUTOS'!$A$3:$A$500,$C26,'DADOS BRUTOS'!AL$3:AL$500)))</f>
        <v/>
      </c>
      <c r="DM26" s="125">
        <f>IF(OR(DM$4="",$B26=""),0,SUMIF('DADOS BRUTOS'!$A$3:$A$500,$B26,'DADOS BRUTOS'!AM$3:AM$500)+IF($C26="",0,SUMIF('DADOS BRUTOS'!$A$3:$A$500,$C26,'DADOS BRUTOS'!AM$3:AM$500)))</f>
        <v/>
      </c>
      <c r="DN26" s="125">
        <f>IF(OR(DN$4="",$B26=""),0,SUMIF('DADOS BRUTOS'!$A$3:$A$500,$B26,'DADOS BRUTOS'!AN$3:AN$500)+IF($C26="",0,SUMIF('DADOS BRUTOS'!$A$3:$A$500,$C26,'DADOS BRUTOS'!AN$3:AN$500)))</f>
        <v/>
      </c>
      <c r="DO26" s="125">
        <f>IF(OR(DO$4="",$B26=""),0,SUMIF('DADOS BRUTOS'!$A$3:$A$500,$B26,'DADOS BRUTOS'!AO$3:AO$500)+IF($C26="",0,SUMIF('DADOS BRUTOS'!$A$3:$A$500,$C26,'DADOS BRUTOS'!AO$3:AO$500)))</f>
        <v/>
      </c>
      <c r="DP26" s="125">
        <f>IF(OR(DP$4="",$B26=""),0,SUMIF('DADOS BRUTOS'!$A$3:$A$500,$B26,'DADOS BRUTOS'!AP$3:AP$500)+IF($C26="",0,SUMIF('DADOS BRUTOS'!$A$3:$A$500,$C26,'DADOS BRUTOS'!AP$3:AP$500)))</f>
        <v/>
      </c>
      <c r="DQ26" s="125">
        <f>IF(OR(DQ$4="",$B26=""),0,SUMIF('DADOS BRUTOS'!$A$3:$A$500,$B26,'DADOS BRUTOS'!AQ$3:AQ$500)+IF($C26="",0,SUMIF('DADOS BRUTOS'!$A$3:$A$500,$C26,'DADOS BRUTOS'!AQ$3:AQ$500)))</f>
        <v/>
      </c>
      <c r="DR26" s="125">
        <f>IF(OR(DR$4="",$B26=""),0,SUMIF('DADOS BRUTOS'!$A$3:$A$500,$B26,'DADOS BRUTOS'!AR$3:AR$500)+IF($C26="",0,SUMIF('DADOS BRUTOS'!$A$3:$A$500,$C26,'DADOS BRUTOS'!AR$3:AR$500)))</f>
        <v/>
      </c>
      <c r="DS26" s="125">
        <f>IF(OR(DS$4="",$B26=""),0,SUMIF('DADOS BRUTOS'!$A$3:$A$500,$B26,'DADOS BRUTOS'!AS$3:AS$500)+IF($C26="",0,SUMIF('DADOS BRUTOS'!$A$3:$A$500,$C26,'DADOS BRUTOS'!AS$3:AS$500)))</f>
        <v/>
      </c>
      <c r="DT26" s="125">
        <f>IF(OR(DT$4="",$B26=""),0,SUMIF('DADOS BRUTOS'!$A$3:$A$500,$B26,'DADOS BRUTOS'!AT$3:AT$500)+IF($C26="",0,SUMIF('DADOS BRUTOS'!$A$3:$A$500,$C26,'DADOS BRUTOS'!AT$3:AT$500)))</f>
        <v/>
      </c>
      <c r="DU26" s="125">
        <f>IF(OR(DU$4="",$B26=""),0,SUMIF('DADOS BRUTOS'!$A$3:$A$500,$B26,'DADOS BRUTOS'!AU$3:AU$500)+IF($C26="",0,SUMIF('DADOS BRUTOS'!$A$3:$A$500,$C26,'DADOS BRUTOS'!AU$3:AU$500)))</f>
        <v/>
      </c>
      <c r="DV26" s="125">
        <f>IF(OR(DV$4="",$B26=""),0,SUMIF('DADOS BRUTOS'!$A$3:$A$500,$B26,'DADOS BRUTOS'!AV$3:AV$500)+IF($C26="",0,SUMIF('DADOS BRUTOS'!$A$3:$A$500,$C26,'DADOS BRUTOS'!AV$3:AV$500)))</f>
        <v/>
      </c>
      <c r="DW26" s="125">
        <f>IF(OR(DW$4="",$B26=""),0,SUMIF('DADOS BRUTOS'!$A$3:$A$500,$B26,'DADOS BRUTOS'!AW$3:AW$500)+IF($C26="",0,SUMIF('DADOS BRUTOS'!$A$3:$A$500,$C26,'DADOS BRUTOS'!AW$3:AW$500)))</f>
        <v/>
      </c>
      <c r="DX26" s="125">
        <f>IF(OR(DX$4="",$B26=""),0,SUMIF('DADOS BRUTOS'!$A$3:$A$500,$B26,'DADOS BRUTOS'!AX$3:AX$500)+IF($C26="",0,SUMIF('DADOS BRUTOS'!$A$3:$A$500,$C26,'DADOS BRUTOS'!AX$3:AX$500)))</f>
        <v/>
      </c>
      <c r="DY26" s="125">
        <f>IF(OR(DY$4="",$B26=""),0,SUMIF('DADOS BRUTOS'!$A$3:$A$500,$B26,'DADOS BRUTOS'!AY$3:AY$500)+IF($C26="",0,SUMIF('DADOS BRUTOS'!$A$3:$A$500,$C26,'DADOS BRUTOS'!AY$3:AY$500)))</f>
        <v/>
      </c>
      <c r="DZ26" s="125">
        <f>IF(OR(DZ$4="",$B26=""),0,SUMIF('DADOS BRUTOS'!$A$3:$A$500,$B26,'DADOS BRUTOS'!AZ$3:AZ$500)+IF($C26="",0,SUMIF('DADOS BRUTOS'!$A$3:$A$500,$C26,'DADOS BRUTOS'!AZ$3:AZ$500)))</f>
        <v/>
      </c>
      <c r="EA26" s="125">
        <f>IF(OR(EA$4="",$B26=""),0,SUMIF('DADOS BRUTOS'!$A$3:$A$500,$B26,'DADOS BRUTOS'!BA$3:BA$500)+IF($C26="",0,SUMIF('DADOS BRUTOS'!$A$3:$A$500,$C26,'DADOS BRUTOS'!BA$3:BA$500)))</f>
        <v/>
      </c>
      <c r="EB26" s="125">
        <f>IF(OR(EB$4="",$B26=""),0,SUMIF('DADOS BRUTOS'!$A$3:$A$500,$B26,'DADOS BRUTOS'!BB$3:BB$500)+IF($C26="",0,SUMIF('DADOS BRUTOS'!$A$3:$A$500,$C26,'DADOS BRUTOS'!BB$3:BB$500)))</f>
        <v/>
      </c>
      <c r="EC26" s="125">
        <f>IF(OR(EC$4="",$B26=""),0,SUMIF('DADOS BRUTOS'!$A$3:$A$500,$B26,'DADOS BRUTOS'!BC$3:BC$500)+IF($C26="",0,SUMIF('DADOS BRUTOS'!$A$3:$A$500,$C26,'DADOS BRUTOS'!BC$3:BC$500)))</f>
        <v/>
      </c>
      <c r="ED26" s="125">
        <f>IF(OR(ED$4="",$B26=""),0,SUMIF('DADOS BRUTOS'!$A$3:$A$500,$B26,'DADOS BRUTOS'!BD$3:BD$500)+IF($C26="",0,SUMIF('DADOS BRUTOS'!$A$3:$A$500,$C26,'DADOS BRUTOS'!BD$3:BD$500)))</f>
        <v/>
      </c>
      <c r="EE26" s="125">
        <f>IF(OR(EE$4="",$B26=""),0,SUMIF('DADOS BRUTOS'!$A$3:$A$500,$B26,'DADOS BRUTOS'!BE$3:BE$500)+IF($C26="",0,SUMIF('DADOS BRUTOS'!$A$3:$A$500,$C26,'DADOS BRUTOS'!BE$3:BE$500)))</f>
        <v/>
      </c>
      <c r="EF26" s="125">
        <f>IF(OR(EF$4="",$B26=""),0,SUMIF('DADOS BRUTOS'!$A$3:$A$500,$B26,'DADOS BRUTOS'!BF$3:BF$500)+IF($C26="",0,SUMIF('DADOS BRUTOS'!$A$3:$A$500,$C26,'DADOS BRUTOS'!BF$3:BF$500)))</f>
        <v/>
      </c>
      <c r="EG26" s="125">
        <f>IF(OR(EG$4="",$B26=""),0,SUMIF('DADOS BRUTOS'!$A$3:$A$500,$B26,'DADOS BRUTOS'!BG$3:BG$500)+IF($C26="",0,SUMIF('DADOS BRUTOS'!$A$3:$A$500,$C26,'DADOS BRUTOS'!BG$3:BG$500)))</f>
        <v/>
      </c>
      <c r="EH26" s="125">
        <f>IF(OR(EH$4="",$B26=""),0,SUMIF('DADOS BRUTOS'!$A$3:$A$500,$B26,'DADOS BRUTOS'!BH$3:BH$500)+IF($C26="",0,SUMIF('DADOS BRUTOS'!$A$3:$A$500,$C26,'DADOS BRUTOS'!BH$3:BH$500)))</f>
        <v/>
      </c>
      <c r="EI26" s="125">
        <f>IF(OR(EI$4="",$B26=""),0,SUMIF('DADOS BRUTOS'!$A$3:$A$500,$B26,'DADOS BRUTOS'!BI$3:BI$500)+IF($C26="",0,SUMIF('DADOS BRUTOS'!$A$3:$A$500,$C26,'DADOS BRUTOS'!BI$3:BI$500)))</f>
        <v/>
      </c>
      <c r="EJ26" s="125">
        <f>IF(OR(EJ$4="",$B26=""),0,SUMIF('DADOS BRUTOS'!$A$3:$A$500,$B26,'DADOS BRUTOS'!BJ$3:BJ$500)+IF($C26="",0,SUMIF('DADOS BRUTOS'!$A$3:$A$500,$C26,'DADOS BRUTOS'!BJ$3:BJ$500)))</f>
        <v/>
      </c>
      <c r="EK26" s="125">
        <f>IF(OR(EK$4="",$B26=""),0,SUMIF('DADOS BRUTOS'!$A$3:$A$500,$B26,'DADOS BRUTOS'!BK$3:BK$500)+IF($C26="",0,SUMIF('DADOS BRUTOS'!$A$3:$A$500,$C26,'DADOS BRUTOS'!BK$3:BK$500)))</f>
        <v/>
      </c>
      <c r="EL26" s="125">
        <f>IF(OR(EL$4="",$B26=""),0,SUMIF('DADOS BRUTOS'!$A$3:$A$500,$B26,'DADOS BRUTOS'!BL$3:BL$500)+IF($C26="",0,SUMIF('DADOS BRUTOS'!$A$3:$A$500,$C26,'DADOS BRUTOS'!BL$3:BL$500)))</f>
        <v/>
      </c>
      <c r="EM26" s="125">
        <f>IF(OR(EM$4="",$B26=""),0,SUMIF('DADOS BRUTOS'!$A$3:$A$500,$B26,'DADOS BRUTOS'!BM$3:BM$500)+IF($C26="",0,SUMIF('DADOS BRUTOS'!$A$3:$A$500,$C26,'DADOS BRUTOS'!BM$3:BM$500)))</f>
        <v/>
      </c>
      <c r="EN26" s="125">
        <f>IF(OR(EN$4="",$B26=""),0,SUMIF('DADOS BRUTOS'!$A$3:$A$500,$B26,'DADOS BRUTOS'!BN$3:BN$500)+IF($C26="",0,SUMIF('DADOS BRUTOS'!$A$3:$A$500,$C26,'DADOS BRUTOS'!BN$3:BN$500)))</f>
        <v/>
      </c>
      <c r="EO26" s="125">
        <f>IF(OR(EO$4="",$B26=""),0,SUMIF('DADOS BRUTOS'!$A$3:$A$500,$B26,'DADOS BRUTOS'!BO$3:BO$500)+IF($C26="",0,SUMIF('DADOS BRUTOS'!$A$3:$A$500,$C26,'DADOS BRUTOS'!BO$3:BO$500)))</f>
        <v/>
      </c>
      <c r="EP26" s="125">
        <f>IF(OR(EP$4="",$B26=""),0,SUMIF('DADOS BRUTOS'!$A$3:$A$500,$B26,'DADOS BRUTOS'!BP$3:BP$500)+IF($C26="",0,SUMIF('DADOS BRUTOS'!$A$3:$A$500,$C26,'DADOS BRUTOS'!BP$3:BP$500)))</f>
        <v/>
      </c>
      <c r="EQ26" s="125">
        <f>IF(OR(EQ$4="",$B26=""),0,SUMIF('DADOS BRUTOS'!$A$3:$A$500,$B26,'DADOS BRUTOS'!BQ$3:BQ$500)+IF($C26="",0,SUMIF('DADOS BRUTOS'!$A$3:$A$500,$C26,'DADOS BRUTOS'!BQ$3:BQ$500)))</f>
        <v/>
      </c>
      <c r="ER26" s="125">
        <f>IF(OR(ER$4="",$B26=""),0,SUMIF('DADOS BRUTOS'!$A$3:$A$500,$B26,'DADOS BRUTOS'!BR$3:BR$500)+IF($C26="",0,SUMIF('DADOS BRUTOS'!$A$3:$A$500,$C26,'DADOS BRUTOS'!BR$3:BR$500)))</f>
        <v/>
      </c>
      <c r="ES26" s="125">
        <f>IF(OR(ES$4="",$B26=""),0,SUMIF('DADOS BRUTOS'!$A$3:$A$500,$B26,'DADOS BRUTOS'!BS$3:BS$500)+IF($C26="",0,SUMIF('DADOS BRUTOS'!$A$3:$A$500,$C26,'DADOS BRUTOS'!BS$3:BS$500)))</f>
        <v/>
      </c>
      <c r="ET26" s="125">
        <f>IF(OR(ET$4="",$B26=""),0,SUMIF('DADOS BRUTOS'!$A$3:$A$500,$B26,'DADOS BRUTOS'!BT$3:BT$500)+IF($C26="",0,SUMIF('DADOS BRUTOS'!$A$3:$A$500,$C26,'DADOS BRUTOS'!BT$3:BT$500)))</f>
        <v/>
      </c>
      <c r="EU26" s="125">
        <f>IF(OR(EU$4="",$B26=""),0,SUMIF('DADOS BRUTOS'!$A$3:$A$500,$B26,'DADOS BRUTOS'!BU$3:BU$500)+IF($C26="",0,SUMIF('DADOS BRUTOS'!$A$3:$A$500,$C26,'DADOS BRUTOS'!BU$3:BU$500)))</f>
        <v/>
      </c>
      <c r="EV26" s="125">
        <f>IF(OR(EV$4="",$B26=""),0,SUMIF('DADOS BRUTOS'!$A$3:$A$500,$B26,'DADOS BRUTOS'!BV$3:BV$500)+IF($C26="",0,SUMIF('DADOS BRUTOS'!$A$3:$A$500,$C26,'DADOS BRUTOS'!BV$3:BV$500)))</f>
        <v/>
      </c>
      <c r="EW26" s="125">
        <f>IF(OR(EW$4="",$B26=""),0,SUMIF('DADOS BRUTOS'!$A$3:$A$500,$B26,'DADOS BRUTOS'!BW$3:BW$500)+IF($C26="",0,SUMIF('DADOS BRUTOS'!$A$3:$A$500,$C26,'DADOS BRUTOS'!BW$3:BW$500)))</f>
        <v/>
      </c>
      <c r="EX26" s="125">
        <f>IF(OR(EX$4="",$B26=""),0,SUMIF('DADOS BRUTOS'!$A$3:$A$500,$B26,'DADOS BRUTOS'!BX$3:BX$500)+IF($C26="",0,SUMIF('DADOS BRUTOS'!$A$3:$A$500,$C26,'DADOS BRUTOS'!BX$3:BX$500)))</f>
        <v/>
      </c>
      <c r="EY26" s="125">
        <f>IF(OR(EY$4="",$B26=""),0,SUMIF('DADOS BRUTOS'!$A$3:$A$500,$B26,'DADOS BRUTOS'!BY$3:BY$500)+IF($C26="",0,SUMIF('DADOS BRUTOS'!$A$3:$A$500,$C26,'DADOS BRUTOS'!BY$3:BY$500)))</f>
        <v/>
      </c>
      <c r="EZ26" s="125">
        <f>IF(OR(EZ$4="",$B26=""),0,SUMIF('DADOS BRUTOS'!$A$3:$A$500,$B26,'DADOS BRUTOS'!BZ$3:BZ$500)+IF($C26="",0,SUMIF('DADOS BRUTOS'!$A$3:$A$500,$C26,'DADOS BRUTOS'!BZ$3:BZ$500)))</f>
        <v/>
      </c>
      <c r="FA26" s="125">
        <f>IF(OR(FA$4="",$B26=""),0,SUMIF('DADOS BRUTOS'!$A$3:$A$500,$B26,'DADOS BRUTOS'!CA$3:CA$500)+IF($C26="",0,SUMIF('DADOS BRUTOS'!$A$3:$A$500,$C26,'DADOS BRUTOS'!CA$3:CA$500)))</f>
        <v/>
      </c>
      <c r="FB26" s="125">
        <f>IF(OR(FB$4="",$B26=""),0,SUMIF('DADOS BRUTOS'!$A$3:$A$500,$B26,'DADOS BRUTOS'!CB$3:CB$500)+IF($C26="",0,SUMIF('DADOS BRUTOS'!$A$3:$A$500,$C26,'DADOS BRUTOS'!CB$3:CB$500)))</f>
        <v/>
      </c>
      <c r="FC26" s="125">
        <f>IF(OR(FC$4="",$B26=""),0,SUMIF('DADOS BRUTOS'!$A$3:$A$500,$B26,'DADOS BRUTOS'!CC$3:CC$500)+IF($C26="",0,SUMIF('DADOS BRUTOS'!$A$3:$A$500,$C26,'DADOS BRUTOS'!CC$3:CC$500)))</f>
        <v/>
      </c>
      <c r="FD26" s="125">
        <f>IF(OR(FD$4="",$B26=""),0,SUMIF('DADOS BRUTOS'!$A$3:$A$500,$B26,'DADOS BRUTOS'!CD$3:CD$500)+IF($C26="",0,SUMIF('DADOS BRUTOS'!$A$3:$A$500,$C26,'DADOS BRUTOS'!CD$3:CD$500)))</f>
        <v/>
      </c>
      <c r="FE26" s="125">
        <f>IF(OR(FE$4="",$B26=""),0,SUMIF('DADOS BRUTOS'!$A$3:$A$500,$B26,'DADOS BRUTOS'!CE$3:CE$500)+IF($C26="",0,SUMIF('DADOS BRUTOS'!$A$3:$A$500,$C26,'DADOS BRUTOS'!CE$3:CE$500)))</f>
        <v/>
      </c>
      <c r="FF26" s="125">
        <f>IF(OR(FF$4="",$B26=""),0,SUMIF('DADOS BRUTOS'!$A$3:$A$500,$B26,'DADOS BRUTOS'!CF$3:CF$500)+IF($C26="",0,SUMIF('DADOS BRUTOS'!$A$3:$A$500,$C26,'DADOS BRUTOS'!CF$3:CF$500)))</f>
        <v/>
      </c>
      <c r="FG26" s="125">
        <f>IF(OR(FG$4="",$B26=""),0,SUMIF('DADOS BRUTOS'!$A$3:$A$500,$B26,'DADOS BRUTOS'!CG$3:CG$500)+IF($C26="",0,SUMIF('DADOS BRUTOS'!$A$3:$A$500,$C26,'DADOS BRUTOS'!CG$3:CG$500)))</f>
        <v/>
      </c>
      <c r="FH26" s="125">
        <f>IF(OR(FH$4="",$B26=""),0,SUMIF('DADOS BRUTOS'!$A$3:$A$500,$B26,'DADOS BRUTOS'!CH$3:CH$500)+IF($C26="",0,SUMIF('DADOS BRUTOS'!$A$3:$A$500,$C26,'DADOS BRUTOS'!CH$3:CH$500)))</f>
        <v/>
      </c>
      <c r="FI26" s="125">
        <f>IF(OR(FI$4="",$B26=""),0,SUMIF('DADOS BRUTOS'!$A$3:$A$500,$B26,'DADOS BRUTOS'!CI$3:CI$500)+IF($C26="",0,SUMIF('DADOS BRUTOS'!$A$3:$A$500,$C26,'DADOS BRUTOS'!CI$3:CI$500)))</f>
        <v/>
      </c>
      <c r="FJ26" s="125">
        <f>IF(OR(FJ$4="",$B26=""),0,SUMIF('DADOS BRUTOS'!$A$3:$A$500,$B26,'DADOS BRUTOS'!CJ$3:CJ$500)+IF($C26="",0,SUMIF('DADOS BRUTOS'!$A$3:$A$500,$C26,'DADOS BRUTOS'!CJ$3:CJ$500)))</f>
        <v/>
      </c>
      <c r="FK26" s="125">
        <f>IF(OR(FK$4="",$B26=""),0,SUMIF('DADOS BRUTOS'!$A$3:$A$500,$B26,'DADOS BRUTOS'!CK$3:CK$500)+IF($C26="",0,SUMIF('DADOS BRUTOS'!$A$3:$A$500,$C26,'DADOS BRUTOS'!CK$3:CK$500)))</f>
        <v/>
      </c>
      <c r="FL26" s="125">
        <f>IF(OR(FL$4="",$B26=""),0,SUMIF('DADOS BRUTOS'!$A$3:$A$500,$B26,'DADOS BRUTOS'!CL$3:CL$500)+IF($C26="",0,SUMIF('DADOS BRUTOS'!$A$3:$A$500,$C26,'DADOS BRUTOS'!CL$3:CL$500)))</f>
        <v/>
      </c>
      <c r="FM26" s="125">
        <f>IF(OR(FM$4="",$B26=""),0,SUMIF('DADOS BRUTOS'!$A$3:$A$500,$B26,'DADOS BRUTOS'!CM$3:CM$500)+IF($C26="",0,SUMIF('DADOS BRUTOS'!$A$3:$A$500,$C26,'DADOS BRUTOS'!CM$3:CM$500)))</f>
        <v/>
      </c>
      <c r="FN26" s="125">
        <f>IF(OR(FN$4="",$B26=""),0,SUMIF('DADOS BRUTOS'!$A$3:$A$500,$B26,'DADOS BRUTOS'!CN$3:CN$500)+IF($C26="",0,SUMIF('DADOS BRUTOS'!$A$3:$A$500,$C26,'DADOS BRUTOS'!CN$3:CN$500)))</f>
        <v/>
      </c>
      <c r="FO26" s="125">
        <f>IF(OR(FO$4="",$B26=""),0,SUMIF('DADOS BRUTOS'!$A$3:$A$500,$B26,'DADOS BRUTOS'!CO$3:CO$500)+IF($C26="",0,SUMIF('DADOS BRUTOS'!$A$3:$A$500,$C26,'DADOS BRUTOS'!CO$3:CO$500)))</f>
        <v/>
      </c>
      <c r="FP26" s="125">
        <f>IF(OR(FP$4="",$B26=""),0,SUMIF('DADOS BRUTOS'!$A$3:$A$500,$B26,'DADOS BRUTOS'!CP$3:CP$500)+IF($C26="",0,SUMIF('DADOS BRUTOS'!$A$3:$A$500,$C26,'DADOS BRUTOS'!CP$3:CP$500)))</f>
        <v/>
      </c>
      <c r="FQ26" s="125">
        <f>IF(OR(FQ$4="",$B26=""),0,SUMIF('DADOS BRUTOS'!$A$3:$A$500,$B26,'DADOS BRUTOS'!CQ$3:CQ$500)+IF($C26="",0,SUMIF('DADOS BRUTOS'!$A$3:$A$500,$C26,'DADOS BRUTOS'!CQ$3:CQ$500)))</f>
        <v/>
      </c>
      <c r="FR26" s="125">
        <f>IF(OR(FR$4="",$B26=""),0,SUMIF('DADOS BRUTOS'!$A$3:$A$500,$B26,'DADOS BRUTOS'!CR$3:CR$500)+IF($C26="",0,SUMIF('DADOS BRUTOS'!$A$3:$A$500,$C26,'DADOS BRUTOS'!CR$3:CR$500)))</f>
        <v/>
      </c>
      <c r="FS26" s="125">
        <f>IF(OR(FS$4="",$B26=""),0,SUMIF('DADOS BRUTOS'!$A$3:$A$500,$B26,'DADOS BRUTOS'!CS$3:CS$500)+IF($C26="",0,SUMIF('DADOS BRUTOS'!$A$3:$A$500,$C26,'DADOS BRUTOS'!CS$3:CS$500)))</f>
        <v/>
      </c>
      <c r="FT26" s="125">
        <f>IF(OR(FT$4="",$B26=""),0,SUMIF('DADOS BRUTOS'!$A$3:$A$500,$B26,'DADOS BRUTOS'!CT$3:CT$500)+IF($C26="",0,SUMIF('DADOS BRUTOS'!$A$3:$A$500,$C26,'DADOS BRUTOS'!CT$3:CT$500)))</f>
        <v/>
      </c>
      <c r="FU26" s="125">
        <f>IF(OR(FU$4="",$B26=""),0,SUMIF('DADOS BRUTOS'!$A$3:$A$500,$B26,'DADOS BRUTOS'!CU$3:CU$500)+IF($C26="",0,SUMIF('DADOS BRUTOS'!$A$3:$A$500,$C26,'DADOS BRUTOS'!CU$3:CU$500)))</f>
        <v/>
      </c>
      <c r="FV26" s="125">
        <f>IF(OR(FV$4="",$B26=""),0,SUMIF('DADOS BRUTOS'!$A$3:$A$500,$B26,'DADOS BRUTOS'!CV$3:CV$500)+IF($C26="",0,SUMIF('DADOS BRUTOS'!$A$3:$A$500,$C26,'DADOS BRUTOS'!CV$3:CV$500)))</f>
        <v/>
      </c>
      <c r="FW26" s="125">
        <f>IF(OR(FW$4="",$B26=""),0,SUMIF('DADOS BRUTOS'!$A$3:$A$500,$B26,'DADOS BRUTOS'!CW$3:CW$500)+IF($C26="",0,SUMIF('DADOS BRUTOS'!$A$3:$A$500,$C26,'DADOS BRUTOS'!CW$3:CW$500)))</f>
        <v/>
      </c>
      <c r="FX26" s="125">
        <f>IF(OR(FX$4="",$B26=""),0,SUMIF('DADOS BRUTOS'!$A$3:$A$500,$B26,'DADOS BRUTOS'!CX$3:CX$500)+IF($C26="",0,SUMIF('DADOS BRUTOS'!$A$3:$A$500,$C26,'DADOS BRUTOS'!CX$3:CX$500)))</f>
        <v/>
      </c>
      <c r="FY26" s="125">
        <f>IF(OR(FY$4="",$B26=""),0,SUMIF('DADOS BRUTOS'!$A$3:$A$500,$B26,'DADOS BRUTOS'!CY$3:CY$500)+IF($C26="",0,SUMIF('DADOS BRUTOS'!$A$3:$A$500,$C26,'DADOS BRUTOS'!CY$3:CY$500)))</f>
        <v/>
      </c>
      <c r="FZ26" s="125">
        <f>IF(OR(FZ$4="",$B26=""),0,SUMIF('DADOS BRUTOS'!$A$3:$A$500,$B26,'DADOS BRUTOS'!CZ$3:CZ$500)+IF($C26="",0,SUMIF('DADOS BRUTOS'!$A$3:$A$500,$C26,'DADOS BRUTOS'!CZ$3:CZ$500)))</f>
        <v/>
      </c>
      <c r="GA26" s="125">
        <f>IF(OR(GA$4="",$B26=""),0,SUMIF('DADOS BRUTOS'!$A$3:$A$500,$B26,'DADOS BRUTOS'!DA$3:DA$500)+IF($C26="",0,SUMIF('DADOS BRUTOS'!$A$3:$A$500,$C26,'DADOS BRUTOS'!DA$3:DA$500)))</f>
        <v/>
      </c>
      <c r="GB26" s="125">
        <f>IF(OR(GB$4="",$B26=""),0,SUMIF('DADOS BRUTOS'!$A$3:$A$500,$B26,'DADOS BRUTOS'!DB$3:DB$500)+IF($C26="",0,SUMIF('DADOS BRUTOS'!$A$3:$A$500,$C26,'DADOS BRUTOS'!DB$3:DB$500)))</f>
        <v/>
      </c>
      <c r="GC26" s="125">
        <f>IF(OR(GC$4="",$B26=""),0,SUMIF('DADOS BRUTOS'!$A$3:$A$500,$B26,'DADOS BRUTOS'!DC$3:DC$500)+IF($C26="",0,SUMIF('DADOS BRUTOS'!$A$3:$A$500,$C26,'DADOS BRUTOS'!DC$3:DC$500)))</f>
        <v/>
      </c>
      <c r="GD26" s="125">
        <f>IF(OR(GD$4="",$B26=""),0,SUMIF('DADOS BRUTOS'!$A$3:$A$500,$B26,'DADOS BRUTOS'!DD$3:DD$500)+IF($C26="",0,SUMIF('DADOS BRUTOS'!$A$3:$A$500,$C26,'DADOS BRUTOS'!DD$3:DD$500)))</f>
        <v/>
      </c>
      <c r="GE26" s="125">
        <f>IF(OR(GE$4="",$B26=""),0,SUMIF('DADOS BRUTOS'!$A$3:$A$500,$B26,'DADOS BRUTOS'!DE$3:DE$500)+IF($C26="",0,SUMIF('DADOS BRUTOS'!$A$3:$A$500,$C26,'DADOS BRUTOS'!DE$3:DE$500)))</f>
        <v/>
      </c>
      <c r="GF26" s="125">
        <f>IF(OR(GF$4="",$B26=""),0,SUMIF('DADOS BRUTOS'!$A$3:$A$500,$B26,'DADOS BRUTOS'!DF$3:DF$500)+IF($C26="",0,SUMIF('DADOS BRUTOS'!$A$3:$A$500,$C26,'DADOS BRUTOS'!DF$3:DF$500)))</f>
        <v/>
      </c>
      <c r="GG26" s="125">
        <f>IF(OR(GG$4="",$B26=""),0,SUMIF('DADOS BRUTOS'!$A$3:$A$500,$B26,'DADOS BRUTOS'!DG$3:DG$500)+IF($C26="",0,SUMIF('DADOS BRUTOS'!$A$3:$A$500,$C26,'DADOS BRUTOS'!DG$3:DG$500)))</f>
        <v/>
      </c>
      <c r="GH26" s="125">
        <f>IF(OR(GH$4="",$B26=""),0,SUMIF('DADOS BRUTOS'!$A$3:$A$500,$B26,'DADOS BRUTOS'!DH$3:DH$500)+IF($C26="",0,SUMIF('DADOS BRUTOS'!$A$3:$A$500,$C26,'DADOS BRUTOS'!DH$3:DH$500)))</f>
        <v/>
      </c>
      <c r="GI26" s="125">
        <f>IF(OR(GI$4="",$B26=""),0,SUMIF('DADOS BRUTOS'!$A$3:$A$500,$B26,'DADOS BRUTOS'!DI$3:DI$500)+IF($C26="",0,SUMIF('DADOS BRUTOS'!$A$3:$A$500,$C26,'DADOS BRUTOS'!DI$3:DI$500)))</f>
        <v/>
      </c>
      <c r="GJ26" s="125">
        <f>IF(OR(GJ$4="",$B26=""),0,SUMIF('DADOS BRUTOS'!$A$3:$A$500,$B26,'DADOS BRUTOS'!DJ$3:DJ$500)+IF($C26="",0,SUMIF('DADOS BRUTOS'!$A$3:$A$500,$C26,'DADOS BRUTOS'!DJ$3:DJ$500)))</f>
        <v/>
      </c>
      <c r="GK26" s="125">
        <f>IF(OR(GK$4="",$B26=""),0,SUMIF('DADOS BRUTOS'!$A$3:$A$500,$B26,'DADOS BRUTOS'!DK$3:DK$500)+IF($C26="",0,SUMIF('DADOS BRUTOS'!$A$3:$A$500,$C26,'DADOS BRUTOS'!DK$3:DK$500)))</f>
        <v/>
      </c>
      <c r="GL26" s="125">
        <f>IF(OR(GL$4="",$B26=""),0,SUMIF('DADOS BRUTOS'!$A$3:$A$500,$B26,'DADOS BRUTOS'!DL$3:DL$500)+IF($C26="",0,SUMIF('DADOS BRUTOS'!$A$3:$A$500,$C26,'DADOS BRUTOS'!DL$3:DL$500)))</f>
        <v/>
      </c>
      <c r="GM26" s="125">
        <f>IF(OR(GM$4="",$B26=""),0,SUMIF('DADOS BRUTOS'!$A$3:$A$500,$B26,'DADOS BRUTOS'!DM$3:DM$500)+IF($C26="",0,SUMIF('DADOS BRUTOS'!$A$3:$A$500,$C26,'DADOS BRUTOS'!DM$3:DM$500)))</f>
        <v/>
      </c>
      <c r="GN26" s="125">
        <f>IF(OR(GN$4="",$B26=""),0,SUMIF('DADOS BRUTOS'!$A$3:$A$500,$B26,'DADOS BRUTOS'!DN$3:DN$500)+IF($C26="",0,SUMIF('DADOS BRUTOS'!$A$3:$A$500,$C26,'DADOS BRUTOS'!DN$3:DN$500)))</f>
        <v/>
      </c>
      <c r="GO26" s="125">
        <f>IF(OR(GO$4="",$B26=""),0,SUMIF('DADOS BRUTOS'!$A$3:$A$500,$B26,'DADOS BRUTOS'!DO$3:DO$500)+IF($C26="",0,SUMIF('DADOS BRUTOS'!$A$3:$A$500,$C26,'DADOS BRUTOS'!DO$3:DO$500)))</f>
        <v/>
      </c>
      <c r="GP26" s="125">
        <f>IF(OR(GP$4="",$B26=""),0,SUMIF('DADOS BRUTOS'!$A$3:$A$500,$B26,'DADOS BRUTOS'!DP$3:DP$500)+IF($C26="",0,SUMIF('DADOS BRUTOS'!$A$3:$A$500,$C26,'DADOS BRUTOS'!DP$3:DP$500)))</f>
        <v/>
      </c>
      <c r="GQ26" s="125">
        <f>IF(OR(GQ$4="",$B26=""),0,SUMIF('DADOS BRUTOS'!$A$3:$A$500,$B26,'DADOS BRUTOS'!DQ$3:DQ$500)+IF($C26="",0,SUMIF('DADOS BRUTOS'!$A$3:$A$500,$C26,'DADOS BRUTOS'!DQ$3:DQ$500)))</f>
        <v/>
      </c>
      <c r="GR26" s="125">
        <f>IF(OR(GR$4="",$B26=""),0,SUMIF('DADOS BRUTOS'!$A$3:$A$500,$B26,'DADOS BRUTOS'!DR$3:DR$500)+IF($C26="",0,SUMIF('DADOS BRUTOS'!$A$3:$A$500,$C26,'DADOS BRUTOS'!DR$3:DR$500)))</f>
        <v/>
      </c>
      <c r="GS26" s="125">
        <f>IF(OR(GS$4="",$B26=""),0,SUMIF('DADOS BRUTOS'!$A$3:$A$500,$B26,'DADOS BRUTOS'!DS$3:DS$500)+IF($C26="",0,SUMIF('DADOS BRUTOS'!$A$3:$A$500,$C26,'DADOS BRUTOS'!DS$3:DS$500)))</f>
        <v/>
      </c>
      <c r="GT26" s="125">
        <f>IF(OR(GT$4="",$B26=""),0,SUMIF('DADOS BRUTOS'!$A$3:$A$500,$B26,'DADOS BRUTOS'!DT$3:DT$500)+IF($C26="",0,SUMIF('DADOS BRUTOS'!$A$3:$A$500,$C26,'DADOS BRUTOS'!DT$3:DT$500)))</f>
        <v/>
      </c>
      <c r="GU26" s="125">
        <f>IF(OR(GU$4="",$B26=""),0,SUMIF('DADOS BRUTOS'!$A$3:$A$500,$B26,'DADOS BRUTOS'!DU$3:DU$500)+IF($C26="",0,SUMIF('DADOS BRUTOS'!$A$3:$A$500,$C26,'DADOS BRUTOS'!DU$3:DU$500)))</f>
        <v/>
      </c>
      <c r="GV26" s="125">
        <f>IF(OR(GV$4="",$B26=""),0,SUMIF('DADOS BRUTOS'!$A$3:$A$500,$B26,'DADOS BRUTOS'!DV$3:DV$500)+IF($C26="",0,SUMIF('DADOS BRUTOS'!$A$3:$A$500,$C26,'DADOS BRUTOS'!DV$3:DV$500)))</f>
        <v/>
      </c>
      <c r="GW26" s="125">
        <f>IF(OR(GW$4="",$B26=""),0,SUMIF('DADOS BRUTOS'!$A$3:$A$500,$B26,'DADOS BRUTOS'!DW$3:DW$500)+IF($C26="",0,SUMIF('DADOS BRUTOS'!$A$3:$A$500,$C26,'DADOS BRUTOS'!DW$3:DW$500)))</f>
        <v/>
      </c>
      <c r="GX26" s="125">
        <f>IF(OR(GX$4="",$B26=""),0,SUMIF('DADOS BRUTOS'!$A$3:$A$500,$B26,'DADOS BRUTOS'!DX$3:DX$500)+IF($C26="",0,SUMIF('DADOS BRUTOS'!$A$3:$A$500,$C26,'DADOS BRUTOS'!DX$3:DX$500)))</f>
        <v/>
      </c>
      <c r="GY26" s="125">
        <f>IF(OR(GY$4="",$B26=""),0,SUMIF('DADOS BRUTOS'!$A$3:$A$500,$B26,'DADOS BRUTOS'!DY$3:DY$500)+IF($C26="",0,SUMIF('DADOS BRUTOS'!$A$3:$A$500,$C26,'DADOS BRUTOS'!DY$3:DY$500)))</f>
        <v/>
      </c>
      <c r="GZ26" s="125">
        <f>IF(OR(GZ$4="",$B26=""),0,SUMIF('DADOS BRUTOS'!$A$3:$A$500,$B26,'DADOS BRUTOS'!DZ$3:DZ$500)+IF($C26="",0,SUMIF('DADOS BRUTOS'!$A$3:$A$500,$C26,'DADOS BRUTOS'!DZ$3:DZ$500)))</f>
        <v/>
      </c>
      <c r="HA26" s="125">
        <f>IF(OR(HA$4="",$B26=""),0,SUMIF('DADOS BRUTOS'!$A$3:$A$500,$B26,'DADOS BRUTOS'!EA$3:EA$500)+IF($C26="",0,SUMIF('DADOS BRUTOS'!$A$3:$A$500,$C26,'DADOS BRUTOS'!EA$3:EA$500)))</f>
        <v/>
      </c>
      <c r="HB26" s="125">
        <f>IF(OR(HB$4="",$B26=""),0,SUMIF('DADOS BRUTOS'!$A$3:$A$500,$B26,'DADOS BRUTOS'!EB$3:EB$500)+IF($C26="",0,SUMIF('DADOS BRUTOS'!$A$3:$A$500,$C26,'DADOS BRUTOS'!EB$3:EB$500)))</f>
        <v/>
      </c>
      <c r="HC26" s="125">
        <f>IF(OR(HC$4="",$B26=""),0,SUMIF('DADOS BRUTOS'!$A$3:$A$500,$B26,'DADOS BRUTOS'!EC$3:EC$500)+IF($C26="",0,SUMIF('DADOS BRUTOS'!$A$3:$A$500,$C26,'DADOS BRUTOS'!EC$3:EC$500)))</f>
        <v/>
      </c>
      <c r="HD26" s="125">
        <f>IF(OR(HD$4="",$B26=""),0,SUMIF('DADOS BRUTOS'!$A$3:$A$500,$B26,'DADOS BRUTOS'!ED$3:ED$500)+IF($C26="",0,SUMIF('DADOS BRUTOS'!$A$3:$A$500,$C26,'DADOS BRUTOS'!ED$3:ED$500)))</f>
        <v/>
      </c>
      <c r="HE26" s="125">
        <f>IF(OR(HE$4="",$B26=""),0,SUMIF('DADOS BRUTOS'!$A$3:$A$500,$B26,'DADOS BRUTOS'!EE$3:EE$500)+IF($C26="",0,SUMIF('DADOS BRUTOS'!$A$3:$A$500,$C26,'DADOS BRUTOS'!EE$3:EE$500)))</f>
        <v/>
      </c>
      <c r="HF26" s="125">
        <f>IF(OR(HF$4="",$B26=""),0,SUMIF('DADOS BRUTOS'!$A$3:$A$500,$B26,'DADOS BRUTOS'!EF$3:EF$500)+IF($C26="",0,SUMIF('DADOS BRUTOS'!$A$3:$A$500,$C26,'DADOS BRUTOS'!EF$3:EF$500)))</f>
        <v/>
      </c>
      <c r="HG26" s="125">
        <f>IF(OR(HG$4="",$B26=""),0,SUMIF('DADOS BRUTOS'!$A$3:$A$500,$B26,'DADOS BRUTOS'!EG$3:EG$500)+IF($C26="",0,SUMIF('DADOS BRUTOS'!$A$3:$A$500,$C26,'DADOS BRUTOS'!EG$3:EG$500)))</f>
        <v/>
      </c>
      <c r="HH26" s="125">
        <f>IF(OR(HH$4="",$B26=""),0,SUMIF('DADOS BRUTOS'!$A$3:$A$500,$B26,'DADOS BRUTOS'!EH$3:EH$500)+IF($C26="",0,SUMIF('DADOS BRUTOS'!$A$3:$A$500,$C26,'DADOS BRUTOS'!EH$3:EH$500)))</f>
        <v/>
      </c>
      <c r="HI26" s="125">
        <f>IF(OR(HI$4="",$B26=""),0,SUMIF('DADOS BRUTOS'!$A$3:$A$500,$B26,'DADOS BRUTOS'!EI$3:EI$500)+IF($C26="",0,SUMIF('DADOS BRUTOS'!$A$3:$A$500,$C26,'DADOS BRUTOS'!EI$3:EI$500)))</f>
        <v/>
      </c>
      <c r="HJ26" s="125">
        <f>IF(OR(HJ$4="",$B26=""),0,SUMIF('DADOS BRUTOS'!$A$3:$A$500,$B26,'DADOS BRUTOS'!EJ$3:EJ$500)+IF($C26="",0,SUMIF('DADOS BRUTOS'!$A$3:$A$500,$C26,'DADOS BRUTOS'!EJ$3:EJ$500)))</f>
        <v/>
      </c>
      <c r="HK26" s="125">
        <f>IF(OR(HK$4="",$B26=""),0,SUMIF('DADOS BRUTOS'!$A$3:$A$500,$B26,'DADOS BRUTOS'!EK$3:EK$500)+IF($C26="",0,SUMIF('DADOS BRUTOS'!$A$3:$A$500,$C26,'DADOS BRUTOS'!EK$3:EK$500)))</f>
        <v/>
      </c>
      <c r="HL26" s="125">
        <f>IF(OR(HL$4="",$B26=""),0,SUMIF('DADOS BRUTOS'!$A$3:$A$500,$B26,'DADOS BRUTOS'!EL$3:EL$500)+IF($C26="",0,SUMIF('DADOS BRUTOS'!$A$3:$A$500,$C26,'DADOS BRUTOS'!EL$3:EL$500)))</f>
        <v/>
      </c>
      <c r="HM26" s="125">
        <f>IF(OR(HM$4="",$B26=""),0,SUMIF('DADOS BRUTOS'!$A$3:$A$500,$B26,'DADOS BRUTOS'!EM$3:EM$500)+IF($C26="",0,SUMIF('DADOS BRUTOS'!$A$3:$A$500,$C26,'DADOS BRUTOS'!EM$3:EM$500)))</f>
        <v/>
      </c>
      <c r="HN26" s="125">
        <f>IF(OR(HN$4="",$B26=""),0,SUMIF('DADOS BRUTOS'!$A$3:$A$500,$B26,'DADOS BRUTOS'!EN$3:EN$500)+IF($C26="",0,SUMIF('DADOS BRUTOS'!$A$3:$A$500,$C26,'DADOS BRUTOS'!EN$3:EN$500)))</f>
        <v/>
      </c>
      <c r="HO26" s="125">
        <f>IF(OR(HO$4="",$B26=""),0,SUMIF('DADOS BRUTOS'!$A$3:$A$500,$B26,'DADOS BRUTOS'!EO$3:EO$500)+IF($C26="",0,SUMIF('DADOS BRUTOS'!$A$3:$A$500,$C26,'DADOS BRUTOS'!EO$3:EO$500)))</f>
        <v/>
      </c>
      <c r="HP26" s="125">
        <f>IF(OR(HP$4="",$B26=""),0,SUMIF('DADOS BRUTOS'!$A$3:$A$500,$B26,'DADOS BRUTOS'!EP$3:EP$500)+IF($C26="",0,SUMIF('DADOS BRUTOS'!$A$3:$A$500,$C26,'DADOS BRUTOS'!EP$3:EP$500)))</f>
        <v/>
      </c>
      <c r="HQ26" s="125">
        <f>IF(OR(HQ$4="",$B26=""),0,SUMIF('DADOS BRUTOS'!$A$3:$A$500,$B26,'DADOS BRUTOS'!EQ$3:EQ$500)+IF($C26="",0,SUMIF('DADOS BRUTOS'!$A$3:$A$500,$C26,'DADOS BRUTOS'!EQ$3:EQ$500)))</f>
        <v/>
      </c>
      <c r="HR26" s="125">
        <f>IF(OR(HR$4="",$B26=""),0,SUMIF('DADOS BRUTOS'!$A$3:$A$500,$B26,'DADOS BRUTOS'!ER$3:ER$500)+IF($C26="",0,SUMIF('DADOS BRUTOS'!$A$3:$A$500,$C26,'DADOS BRUTOS'!ER$3:ER$500)))</f>
        <v/>
      </c>
      <c r="HS26" s="125">
        <f>IF(OR(HS$4="",$B26=""),0,SUMIF('DADOS BRUTOS'!$A$3:$A$500,$B26,'DADOS BRUTOS'!ES$3:ES$500)+IF($C26="",0,SUMIF('DADOS BRUTOS'!$A$3:$A$500,$C26,'DADOS BRUTOS'!ES$3:ES$500)))</f>
        <v/>
      </c>
      <c r="HT26" s="125">
        <f>IF(OR(HT$4="",$B26=""),0,SUMIF('DADOS BRUTOS'!$A$3:$A$500,$B26,'DADOS BRUTOS'!ET$3:ET$500)+IF($C26="",0,SUMIF('DADOS BRUTOS'!$A$3:$A$500,$C26,'DADOS BRUTOS'!ET$3:ET$500)))</f>
        <v/>
      </c>
      <c r="HU26" s="125">
        <f>IF(OR(HU$4="",$B26=""),0,SUMIF('DADOS BRUTOS'!$A$3:$A$500,$B26,'DADOS BRUTOS'!EU$3:EU$500)+IF($C26="",0,SUMIF('DADOS BRUTOS'!$A$3:$A$500,$C26,'DADOS BRUTOS'!EU$3:EU$500)))</f>
        <v/>
      </c>
      <c r="HV26" s="125">
        <f>IF(OR(HV$4="",$B26=""),0,SUMIF('DADOS BRUTOS'!$A$3:$A$500,$B26,'DADOS BRUTOS'!EV$3:EV$500)+IF($C26="",0,SUMIF('DADOS BRUTOS'!$A$3:$A$500,$C26,'DADOS BRUTOS'!EV$3:EV$500)))</f>
        <v/>
      </c>
      <c r="HW26" s="125">
        <f>IF(OR(HW$4="",$B26=""),0,SUMIF('DADOS BRUTOS'!$A$3:$A$500,$B26,'DADOS BRUTOS'!EW$3:EW$500)+IF($C26="",0,SUMIF('DADOS BRUTOS'!$A$3:$A$500,$C26,'DADOS BRUTOS'!EW$3:EW$500)))</f>
        <v/>
      </c>
      <c r="HX26" s="125">
        <f>IF(OR(HX$4="",$B26=""),0,SUMIF('DADOS BRUTOS'!$A$3:$A$500,$B26,'DADOS BRUTOS'!EX$3:EX$500)+IF($C26="",0,SUMIF('DADOS BRUTOS'!$A$3:$A$500,$C26,'DADOS BRUTOS'!EX$3:EX$500)))</f>
        <v/>
      </c>
      <c r="HY26" s="125">
        <f>IF(OR(HY$4="",$B26=""),0,SUMIF('DADOS BRUTOS'!$A$3:$A$500,$B26,'DADOS BRUTOS'!EY$3:EY$500)+IF($C26="",0,SUMIF('DADOS BRUTOS'!$A$3:$A$500,$C26,'DADOS BRUTOS'!EY$3:EY$500)))</f>
        <v/>
      </c>
      <c r="HZ26" s="125">
        <f>IF(OR(HZ$4="",$B26=""),0,SUMIF('DADOS BRUTOS'!$A$3:$A$500,$B26,'DADOS BRUTOS'!EZ$3:EZ$500)+IF($C26="",0,SUMIF('DADOS BRUTOS'!$A$3:$A$500,$C26,'DADOS BRUTOS'!EZ$3:EZ$500)))</f>
        <v/>
      </c>
      <c r="IA26" s="125">
        <f>IF(OR(IA$4="",$B26=""),0,SUMIF('DADOS BRUTOS'!$A$3:$A$500,$B26,'DADOS BRUTOS'!FA$3:FA$500)+IF($C26="",0,SUMIF('DADOS BRUTOS'!$A$3:$A$500,$C26,'DADOS BRUTOS'!FA$3:FA$500)))</f>
        <v/>
      </c>
      <c r="IB26" s="125">
        <f>IF(OR(IB$4="",$B26=""),0,SUMIF('DADOS BRUTOS'!$A$3:$A$500,$B26,'DADOS BRUTOS'!FB$3:FB$500)+IF($C26="",0,SUMIF('DADOS BRUTOS'!$A$3:$A$500,$C26,'DADOS BRUTOS'!FB$3:FB$500)))</f>
        <v/>
      </c>
      <c r="IC26" s="125">
        <f>IF(OR(IC$4="",$B26=""),0,SUMIF('DADOS BRUTOS'!$A$3:$A$500,$B26,'DADOS BRUTOS'!FC$3:FC$500)+IF($C26="",0,SUMIF('DADOS BRUTOS'!$A$3:$A$500,$C26,'DADOS BRUTOS'!FC$3:FC$500)))</f>
        <v/>
      </c>
      <c r="ID26" s="125">
        <f>IF(OR(ID$4="",$B26=""),0,SUMIF('DADOS BRUTOS'!$A$3:$A$500,$B26,'DADOS BRUTOS'!FD$3:FD$500)+IF($C26="",0,SUMIF('DADOS BRUTOS'!$A$3:$A$500,$C26,'DADOS BRUTOS'!FD$3:FD$500)))</f>
        <v/>
      </c>
      <c r="IE26" s="125">
        <f>IF(OR(IE$4="",$B26=""),0,SUMIF('DADOS BRUTOS'!$A$3:$A$500,$B26,'DADOS BRUTOS'!FE$3:FE$500)+IF($C26="",0,SUMIF('DADOS BRUTOS'!$A$3:$A$500,$C26,'DADOS BRUTOS'!FE$3:FE$500)))</f>
        <v/>
      </c>
      <c r="IF26" s="125">
        <f>IF(OR(IF$4="",$B26=""),0,SUMIF('DADOS BRUTOS'!$A$3:$A$500,$B26,'DADOS BRUTOS'!FF$3:FF$500)+IF($C26="",0,SUMIF('DADOS BRUTOS'!$A$3:$A$500,$C26,'DADOS BRUTOS'!FF$3:FF$500)))</f>
        <v/>
      </c>
      <c r="IG26" s="125">
        <f>IF(OR(IG$4="",$B26=""),0,SUMIF('DADOS BRUTOS'!$A$3:$A$500,$B26,'DADOS BRUTOS'!FG$3:FG$500)+IF($C26="",0,SUMIF('DADOS BRUTOS'!$A$3:$A$500,$C26,'DADOS BRUTOS'!FG$3:FG$500)))</f>
        <v/>
      </c>
      <c r="IH26" s="125">
        <f>IF(OR(IH$4="",$B26=""),0,SUMIF('DADOS BRUTOS'!$A$3:$A$500,$B26,'DADOS BRUTOS'!FH$3:FH$500)+IF($C26="",0,SUMIF('DADOS BRUTOS'!$A$3:$A$500,$C26,'DADOS BRUTOS'!FH$3:FH$500)))</f>
        <v/>
      </c>
      <c r="II26" s="125">
        <f>IF(OR(II$4="",$B26=""),0,SUMIF('DADOS BRUTOS'!$A$3:$A$500,$B26,'DADOS BRUTOS'!FI$3:FI$500)+IF($C26="",0,SUMIF('DADOS BRUTOS'!$A$3:$A$500,$C26,'DADOS BRUTOS'!FI$3:FI$500)))</f>
        <v/>
      </c>
      <c r="IJ26" s="125">
        <f>IF(OR(IJ$4="",$B26=""),0,SUMIF('DADOS BRUTOS'!$A$3:$A$500,$B26,'DADOS BRUTOS'!FJ$3:FJ$500)+IF($C26="",0,SUMIF('DADOS BRUTOS'!$A$3:$A$500,$C26,'DADOS BRUTOS'!FJ$3:FJ$500)))</f>
        <v/>
      </c>
      <c r="IK26" s="125">
        <f>IF(OR(IK$4="",$B26=""),0,SUMIF('DADOS BRUTOS'!$A$3:$A$500,$B26,'DADOS BRUTOS'!FK$3:FK$500)+IF($C26="",0,SUMIF('DADOS BRUTOS'!$A$3:$A$500,$C26,'DADOS BRUTOS'!FK$3:FK$500)))</f>
        <v/>
      </c>
      <c r="IL26" s="125">
        <f>IF(OR(IL$4="",$B26=""),0,SUMIF('DADOS BRUTOS'!$A$3:$A$500,$B26,'DADOS BRUTOS'!FL$3:FL$500)+IF($C26="",0,SUMIF('DADOS BRUTOS'!$A$3:$A$500,$C26,'DADOS BRUTOS'!FL$3:FL$500)))</f>
        <v/>
      </c>
      <c r="IM26" s="125">
        <f>IF(OR(IM$4="",$B26=""),0,SUMIF('DADOS BRUTOS'!$A$3:$A$500,$B26,'DADOS BRUTOS'!FM$3:FM$500)+IF($C26="",0,SUMIF('DADOS BRUTOS'!$A$3:$A$500,$C26,'DADOS BRUTOS'!FM$3:FM$500)))</f>
        <v/>
      </c>
      <c r="IN26" s="125">
        <f>IF(OR(IN$4="",$B26=""),0,SUMIF('DADOS BRUTOS'!$A$3:$A$500,$B26,'DADOS BRUTOS'!FN$3:FN$500)+IF($C26="",0,SUMIF('DADOS BRUTOS'!$A$3:$A$500,$C26,'DADOS BRUTOS'!FN$3:FN$500)))</f>
        <v/>
      </c>
      <c r="IO26" s="125">
        <f>IF(OR(IO$4="",$B26=""),0,SUMIF('DADOS BRUTOS'!$A$3:$A$500,$B26,'DADOS BRUTOS'!FO$3:FO$500)+IF($C26="",0,SUMIF('DADOS BRUTOS'!$A$3:$A$500,$C26,'DADOS BRUTOS'!FO$3:FO$500)))</f>
        <v/>
      </c>
      <c r="IP26" s="125">
        <f>IF(OR(IP$4="",$B26=""),0,SUMIF('DADOS BRUTOS'!$A$3:$A$500,$B26,'DADOS BRUTOS'!FP$3:FP$500)+IF($C26="",0,SUMIF('DADOS BRUTOS'!$A$3:$A$500,$C26,'DADOS BRUTOS'!FP$3:FP$500)))</f>
        <v/>
      </c>
      <c r="IQ26" s="125">
        <f>IF(OR(IQ$4="",$B26=""),0,SUMIF('DADOS BRUTOS'!$A$3:$A$500,$B26,'DADOS BRUTOS'!FQ$3:FQ$500)+IF($C26="",0,SUMIF('DADOS BRUTOS'!$A$3:$A$500,$C26,'DADOS BRUTOS'!FQ$3:FQ$500)))</f>
        <v/>
      </c>
      <c r="IR26" s="125">
        <f>IF(OR(IR$4="",$B26=""),0,SUMIF('DADOS BRUTOS'!$A$3:$A$500,$B26,'DADOS BRUTOS'!FR$3:FR$500)+IF($C26="",0,SUMIF('DADOS BRUTOS'!$A$3:$A$500,$C26,'DADOS BRUTOS'!FR$3:FR$500)))</f>
        <v/>
      </c>
      <c r="IS26" s="125">
        <f>IF(OR(IS$4="",$B26=""),0,SUMIF('DADOS BRUTOS'!$A$3:$A$500,$B26,'DADOS BRUTOS'!FS$3:FS$500)+IF($C26="",0,SUMIF('DADOS BRUTOS'!$A$3:$A$500,$C26,'DADOS BRUTOS'!FS$3:FS$500)))</f>
        <v/>
      </c>
      <c r="IT26" s="125">
        <f>IF(OR(IT$4="",$B26=""),0,SUMIF('DADOS BRUTOS'!$A$3:$A$500,$B26,'DADOS BRUTOS'!FT$3:FT$500)+IF($C26="",0,SUMIF('DADOS BRUTOS'!$A$3:$A$500,$C26,'DADOS BRUTOS'!FT$3:FT$500)))</f>
        <v/>
      </c>
      <c r="IU26" s="125">
        <f>IF(OR(IU$4="",$B26=""),0,SUMIF('DADOS BRUTOS'!$A$3:$A$500,$B26,'DADOS BRUTOS'!FU$3:FU$500)+IF($C26="",0,SUMIF('DADOS BRUTOS'!$A$3:$A$500,$C26,'DADOS BRUTOS'!FU$3:FU$500)))</f>
        <v/>
      </c>
      <c r="IV26" s="125">
        <f>IF(OR(IV$4="",$B26=""),0,SUMIF('DADOS BRUTOS'!$A$3:$A$500,$B26,'DADOS BRUTOS'!FV$3:FV$500)+IF($C26="",0,SUMIF('DADOS BRUTOS'!$A$3:$A$500,$C26,'DADOS BRUTOS'!FV$3:FV$500)))</f>
        <v/>
      </c>
      <c r="IW26" s="125">
        <f>IF(OR(IW$4="",$B26=""),0,SUMIF('DADOS BRUTOS'!$A$3:$A$500,$B26,'DADOS BRUTOS'!FW$3:FW$500)+IF($C26="",0,SUMIF('DADOS BRUTOS'!$A$3:$A$500,$C26,'DADOS BRUTOS'!FW$3:FW$500)))</f>
        <v/>
      </c>
      <c r="IX26" s="125">
        <f>IF(OR(IX$4="",$B26=""),0,SUMIF('DADOS BRUTOS'!$A$3:$A$500,$B26,'DADOS BRUTOS'!FX$3:FX$500)+IF($C26="",0,SUMIF('DADOS BRUTOS'!$A$3:$A$500,$C26,'DADOS BRUTOS'!FX$3:FX$500)))</f>
        <v/>
      </c>
      <c r="IY26" s="125">
        <f>IF(OR(IY$4="",$B26=""),0,SUMIF('DADOS BRUTOS'!$A$3:$A$500,$B26,'DADOS BRUTOS'!FY$3:FY$500)+IF($C26="",0,SUMIF('DADOS BRUTOS'!$A$3:$A$500,$C26,'DADOS BRUTOS'!FY$3:FY$500)))</f>
        <v/>
      </c>
      <c r="IZ26" s="125">
        <f>IF(OR(IZ$4="",$B26=""),0,SUMIF('DADOS BRUTOS'!$A$3:$A$500,$B26,'DADOS BRUTOS'!FZ$3:FZ$500)+IF($C26="",0,SUMIF('DADOS BRUTOS'!$A$3:$A$500,$C26,'DADOS BRUTOS'!FZ$3:FZ$500)))</f>
        <v/>
      </c>
      <c r="JA26" s="125">
        <f>IF(OR(JA$4="",$B26=""),0,SUMIF('DADOS BRUTOS'!$A$3:$A$500,$B26,'DADOS BRUTOS'!GA$3:GA$500)+IF($C26="",0,SUMIF('DADOS BRUTOS'!$A$3:$A$500,$C26,'DADOS BRUTOS'!GA$3:GA$500)))</f>
        <v/>
      </c>
      <c r="JB26" s="125">
        <f>IF(OR(JB$4="",$B26=""),0,SUMIF('DADOS BRUTOS'!$A$3:$A$500,$B26,'DADOS BRUTOS'!GB$3:GB$500)+IF($C26="",0,SUMIF('DADOS BRUTOS'!$A$3:$A$500,$C26,'DADOS BRUTOS'!GB$3:GB$500)))</f>
        <v/>
      </c>
      <c r="JC26" s="125">
        <f>IF(OR(JC$4="",$B26=""),0,SUMIF('DADOS BRUTOS'!$A$3:$A$500,$B26,'DADOS BRUTOS'!GC$3:GC$500)+IF($C26="",0,SUMIF('DADOS BRUTOS'!$A$3:$A$500,$C26,'DADOS BRUTOS'!GC$3:GC$500)))</f>
        <v/>
      </c>
      <c r="JD26" s="125">
        <f>IF(OR(JD$4="",$B26=""),0,SUMIF('DADOS BRUTOS'!$A$3:$A$500,$B26,'DADOS BRUTOS'!GD$3:GD$500)+IF($C26="",0,SUMIF('DADOS BRUTOS'!$A$3:$A$500,$C26,'DADOS BRUTOS'!GD$3:GD$500)))</f>
        <v/>
      </c>
      <c r="JE26" s="125">
        <f>IF(OR(JE$4="",$B26=""),0,SUMIF('DADOS BRUTOS'!$A$3:$A$500,$B26,'DADOS BRUTOS'!GE$3:GE$500)+IF($C26="",0,SUMIF('DADOS BRUTOS'!$A$3:$A$500,$C26,'DADOS BRUTOS'!GE$3:GE$500)))</f>
        <v/>
      </c>
      <c r="JF26" s="125">
        <f>IF(OR(JF$4="",$B26=""),0,SUMIF('DADOS BRUTOS'!$A$3:$A$500,$B26,'DADOS BRUTOS'!GF$3:GF$500)+IF($C26="",0,SUMIF('DADOS BRUTOS'!$A$3:$A$500,$C26,'DADOS BRUTOS'!GF$3:GF$500)))</f>
        <v/>
      </c>
      <c r="JG26" s="125">
        <f>IF(OR(JG$4="",$B26=""),0,SUMIF('DADOS BRUTOS'!$A$3:$A$500,$B26,'DADOS BRUTOS'!GG$3:GG$500)+IF($C26="",0,SUMIF('DADOS BRUTOS'!$A$3:$A$500,$C26,'DADOS BRUTOS'!GG$3:GG$500)))</f>
        <v/>
      </c>
      <c r="JH26" s="125">
        <f>IF(OR(JH$4="",$B26=""),0,SUMIF('DADOS BRUTOS'!$A$3:$A$500,$B26,'DADOS BRUTOS'!GH$3:GH$500)+IF($C26="",0,SUMIF('DADOS BRUTOS'!$A$3:$A$500,$C26,'DADOS BRUTOS'!GH$3:GH$500)))</f>
        <v/>
      </c>
      <c r="JI26" s="125">
        <f>IF(OR(JI$4="",$B26=""),0,SUMIF('DADOS BRUTOS'!$A$3:$A$500,$B26,'DADOS BRUTOS'!GI$3:GI$500)+IF($C26="",0,SUMIF('DADOS BRUTOS'!$A$3:$A$500,$C26,'DADOS BRUTOS'!GI$3:GI$500)))</f>
        <v/>
      </c>
      <c r="JJ26" s="125">
        <f>IF(OR(JJ$4="",$B26=""),0,SUMIF('DADOS BRUTOS'!$A$3:$A$500,$B26,'DADOS BRUTOS'!GJ$3:GJ$500)+IF($C26="",0,SUMIF('DADOS BRUTOS'!$A$3:$A$500,$C26,'DADOS BRUTOS'!GJ$3:GJ$500)))</f>
        <v/>
      </c>
      <c r="JK26" s="125">
        <f>IF(OR(JK$4="",$B26=""),0,SUMIF('DADOS BRUTOS'!$A$3:$A$500,$B26,'DADOS BRUTOS'!GK$3:GK$500)+IF($C26="",0,SUMIF('DADOS BRUTOS'!$A$3:$A$500,$C26,'DADOS BRUTOS'!GK$3:GK$500)))</f>
        <v/>
      </c>
      <c r="JL26" s="125">
        <f>IF(OR(JL$4="",$B26=""),0,SUMIF('DADOS BRUTOS'!$A$3:$A$500,$B26,'DADOS BRUTOS'!GL$3:GL$500)+IF($C26="",0,SUMIF('DADOS BRUTOS'!$A$3:$A$500,$C26,'DADOS BRUTOS'!GL$3:GL$500)))</f>
        <v/>
      </c>
      <c r="JM26" s="125">
        <f>IF(OR(JM$4="",$B26=""),0,SUMIF('DADOS BRUTOS'!$A$3:$A$500,$B26,'DADOS BRUTOS'!GM$3:GM$500)+IF($C26="",0,SUMIF('DADOS BRUTOS'!$A$3:$A$500,$C26,'DADOS BRUTOS'!GM$3:GM$500)))</f>
        <v/>
      </c>
      <c r="JN26" s="125">
        <f>IF(OR(JN$4="",$B26=""),0,SUMIF('DADOS BRUTOS'!$A$3:$A$500,$B26,'DADOS BRUTOS'!GN$3:GN$500)+IF($C26="",0,SUMIF('DADOS BRUTOS'!$A$3:$A$500,$C26,'DADOS BRUTOS'!GN$3:GN$500)))</f>
        <v/>
      </c>
      <c r="JO26" s="125">
        <f>IF(OR(JO$4="",$B26=""),0,SUMIF('DADOS BRUTOS'!$A$3:$A$500,$B26,'DADOS BRUTOS'!GO$3:GO$500)+IF($C26="",0,SUMIF('DADOS BRUTOS'!$A$3:$A$500,$C26,'DADOS BRUTOS'!GO$3:GO$500)))</f>
        <v/>
      </c>
      <c r="JP26" s="125">
        <f>IF(OR(JP$4="",$B26=""),0,SUMIF('DADOS BRUTOS'!$A$3:$A$500,$B26,'DADOS BRUTOS'!GP$3:GP$500)+IF($C26="",0,SUMIF('DADOS BRUTOS'!$A$3:$A$500,$C26,'DADOS BRUTOS'!GP$3:GP$500)))</f>
        <v/>
      </c>
      <c r="JQ26" s="125">
        <f>IF(OR(JQ$4="",$B26=""),0,SUMIF('DADOS BRUTOS'!$A$3:$A$500,$B26,'DADOS BRUTOS'!GQ$3:GQ$500)+IF($C26="",0,SUMIF('DADOS BRUTOS'!$A$3:$A$500,$C26,'DADOS BRUTOS'!GQ$3:GQ$500)))</f>
        <v/>
      </c>
      <c r="JR26" s="125">
        <f>IF(OR(JR$4="",$B26=""),0,SUMIF('DADOS BRUTOS'!$A$3:$A$500,$B26,'DADOS BRUTOS'!GR$3:GR$500)+IF($C26="",0,SUMIF('DADOS BRUTOS'!$A$3:$A$500,$C26,'DADOS BRUTOS'!GR$3:GR$500)))</f>
        <v/>
      </c>
      <c r="JS26" s="125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25">
        <f>IF(OR(CB$4="",$B27=""),0,SUMIF('DADOS BRUTOS'!$A$3:$A$500,$B27,'DADOS BRUTOS'!B$3:B$500)+IF($C27="",0,SUMIF('DADOS BRUTOS'!$A$3:$A$500,$C27,'DADOS BRUTOS'!B$3:B$500)))</f>
        <v/>
      </c>
      <c r="CC27" s="125">
        <f>IF(OR(CC$4="",$B27=""),0,SUMIF('DADOS BRUTOS'!$A$3:$A$500,$B27,'DADOS BRUTOS'!C$3:C$500)+IF($C27="",0,SUMIF('DADOS BRUTOS'!$A$3:$A$500,$C27,'DADOS BRUTOS'!C$3:C$500)))</f>
        <v/>
      </c>
      <c r="CD27" s="125">
        <f>IF(OR(CD$4="",$B27=""),0,SUMIF('DADOS BRUTOS'!$A$3:$A$500,$B27,'DADOS BRUTOS'!D$3:D$500)+IF($C27="",0,SUMIF('DADOS BRUTOS'!$A$3:$A$500,$C27,'DADOS BRUTOS'!D$3:D$500)))</f>
        <v/>
      </c>
      <c r="CE27" s="125">
        <f>IF(OR(CE$4="",$B27=""),0,SUMIF('DADOS BRUTOS'!$A$3:$A$500,$B27,'DADOS BRUTOS'!E$3:E$500)+IF($C27="",0,SUMIF('DADOS BRUTOS'!$A$3:$A$500,$C27,'DADOS BRUTOS'!E$3:E$500)))</f>
        <v/>
      </c>
      <c r="CF27" s="125">
        <f>IF(OR(CF$4="",$B27=""),0,SUMIF('DADOS BRUTOS'!$A$3:$A$500,$B27,'DADOS BRUTOS'!F$3:F$500)+IF($C27="",0,SUMIF('DADOS BRUTOS'!$A$3:$A$500,$C27,'DADOS BRUTOS'!F$3:F$500)))</f>
        <v/>
      </c>
      <c r="CG27" s="125">
        <f>IF(OR(CG$4="",$B27=""),0,SUMIF('DADOS BRUTOS'!$A$3:$A$500,$B27,'DADOS BRUTOS'!G$3:G$500)+IF($C27="",0,SUMIF('DADOS BRUTOS'!$A$3:$A$500,$C27,'DADOS BRUTOS'!G$3:G$500)))</f>
        <v/>
      </c>
      <c r="CH27" s="125">
        <f>IF(OR(CH$4="",$B27=""),0,SUMIF('DADOS BRUTOS'!$A$3:$A$500,$B27,'DADOS BRUTOS'!H$3:H$500)+IF($C27="",0,SUMIF('DADOS BRUTOS'!$A$3:$A$500,$C27,'DADOS BRUTOS'!H$3:H$500)))</f>
        <v/>
      </c>
      <c r="CI27" s="125">
        <f>IF(OR(CI$4="",$B27=""),0,SUMIF('DADOS BRUTOS'!$A$3:$A$500,$B27,'DADOS BRUTOS'!I$3:I$500)+IF($C27="",0,SUMIF('DADOS BRUTOS'!$A$3:$A$500,$C27,'DADOS BRUTOS'!I$3:I$500)))</f>
        <v/>
      </c>
      <c r="CJ27" s="125">
        <f>IF(OR(CJ$4="",$B27=""),0,SUMIF('DADOS BRUTOS'!$A$3:$A$500,$B27,'DADOS BRUTOS'!J$3:J$500)+IF($C27="",0,SUMIF('DADOS BRUTOS'!$A$3:$A$500,$C27,'DADOS BRUTOS'!J$3:J$500)))</f>
        <v/>
      </c>
      <c r="CK27" s="125">
        <f>IF(OR(CK$4="",$B27=""),0,SUMIF('DADOS BRUTOS'!$A$3:$A$500,$B27,'DADOS BRUTOS'!K$3:K$500)+IF($C27="",0,SUMIF('DADOS BRUTOS'!$A$3:$A$500,$C27,'DADOS BRUTOS'!K$3:K$500)))</f>
        <v/>
      </c>
      <c r="CL27" s="125">
        <f>IF(OR(CL$4="",$B27=""),0,SUMIF('DADOS BRUTOS'!$A$3:$A$500,$B27,'DADOS BRUTOS'!L$3:L$500)+IF($C27="",0,SUMIF('DADOS BRUTOS'!$A$3:$A$500,$C27,'DADOS BRUTOS'!L$3:L$500)))</f>
        <v/>
      </c>
      <c r="CM27" s="125">
        <f>IF(OR(CM$4="",$B27=""),0,SUMIF('DADOS BRUTOS'!$A$3:$A$500,$B27,'DADOS BRUTOS'!M$3:M$500)+IF($C27="",0,SUMIF('DADOS BRUTOS'!$A$3:$A$500,$C27,'DADOS BRUTOS'!M$3:M$500)))</f>
        <v/>
      </c>
      <c r="CN27" s="125">
        <f>IF(OR(CN$4="",$B27=""),0,SUMIF('DADOS BRUTOS'!$A$3:$A$500,$B27,'DADOS BRUTOS'!N$3:N$500)+IF($C27="",0,SUMIF('DADOS BRUTOS'!$A$3:$A$500,$C27,'DADOS BRUTOS'!N$3:N$500)))</f>
        <v/>
      </c>
      <c r="CO27" s="125">
        <f>IF(OR(CO$4="",$B27=""),0,SUMIF('DADOS BRUTOS'!$A$3:$A$500,$B27,'DADOS BRUTOS'!O$3:O$500)+IF($C27="",0,SUMIF('DADOS BRUTOS'!$A$3:$A$500,$C27,'DADOS BRUTOS'!O$3:O$500)))</f>
        <v/>
      </c>
      <c r="CP27" s="125">
        <f>IF(OR(CP$4="",$B27=""),0,SUMIF('DADOS BRUTOS'!$A$3:$A$500,$B27,'DADOS BRUTOS'!P$3:P$500)+IF($C27="",0,SUMIF('DADOS BRUTOS'!$A$3:$A$500,$C27,'DADOS BRUTOS'!P$3:P$500)))</f>
        <v/>
      </c>
      <c r="CQ27" s="125">
        <f>IF(OR(CQ$4="",$B27=""),0,SUMIF('DADOS BRUTOS'!$A$3:$A$500,$B27,'DADOS BRUTOS'!Q$3:Q$500)+IF($C27="",0,SUMIF('DADOS BRUTOS'!$A$3:$A$500,$C27,'DADOS BRUTOS'!Q$3:Q$500)))</f>
        <v/>
      </c>
      <c r="CR27" s="125">
        <f>IF(OR(CR$4="",$B27=""),0,SUMIF('DADOS BRUTOS'!$A$3:$A$500,$B27,'DADOS BRUTOS'!R$3:R$500)+IF($C27="",0,SUMIF('DADOS BRUTOS'!$A$3:$A$500,$C27,'DADOS BRUTOS'!R$3:R$500)))</f>
        <v/>
      </c>
      <c r="CS27" s="125">
        <f>IF(OR(CS$4="",$B27=""),0,SUMIF('DADOS BRUTOS'!$A$3:$A$500,$B27,'DADOS BRUTOS'!S$3:S$500)+IF($C27="",0,SUMIF('DADOS BRUTOS'!$A$3:$A$500,$C27,'DADOS BRUTOS'!S$3:S$500)))</f>
        <v/>
      </c>
      <c r="CT27" s="125">
        <f>IF(OR(CT$4="",$B27=""),0,SUMIF('DADOS BRUTOS'!$A$3:$A$500,$B27,'DADOS BRUTOS'!T$3:T$500)+IF($C27="",0,SUMIF('DADOS BRUTOS'!$A$3:$A$500,$C27,'DADOS BRUTOS'!T$3:T$500)))</f>
        <v/>
      </c>
      <c r="CU27" s="125">
        <f>IF(OR(CU$4="",$B27=""),0,SUMIF('DADOS BRUTOS'!$A$3:$A$500,$B27,'DADOS BRUTOS'!U$3:U$500)+IF($C27="",0,SUMIF('DADOS BRUTOS'!$A$3:$A$500,$C27,'DADOS BRUTOS'!U$3:U$500)))</f>
        <v/>
      </c>
      <c r="CV27" s="125">
        <f>IF(OR(CV$4="",$B27=""),0,SUMIF('DADOS BRUTOS'!$A$3:$A$500,$B27,'DADOS BRUTOS'!V$3:V$500)+IF($C27="",0,SUMIF('DADOS BRUTOS'!$A$3:$A$500,$C27,'DADOS BRUTOS'!V$3:V$500)))</f>
        <v/>
      </c>
      <c r="CW27" s="125">
        <f>IF(OR(CW$4="",$B27=""),0,SUMIF('DADOS BRUTOS'!$A$3:$A$500,$B27,'DADOS BRUTOS'!W$3:W$500)+IF($C27="",0,SUMIF('DADOS BRUTOS'!$A$3:$A$500,$C27,'DADOS BRUTOS'!W$3:W$500)))</f>
        <v/>
      </c>
      <c r="CX27" s="125">
        <f>IF(OR(CX$4="",$B27=""),0,SUMIF('DADOS BRUTOS'!$A$3:$A$500,$B27,'DADOS BRUTOS'!X$3:X$500)+IF($C27="",0,SUMIF('DADOS BRUTOS'!$A$3:$A$500,$C27,'DADOS BRUTOS'!X$3:X$500)))</f>
        <v/>
      </c>
      <c r="CY27" s="125">
        <f>IF(OR(CY$4="",$B27=""),0,SUMIF('DADOS BRUTOS'!$A$3:$A$500,$B27,'DADOS BRUTOS'!Y$3:Y$500)+IF($C27="",0,SUMIF('DADOS BRUTOS'!$A$3:$A$500,$C27,'DADOS BRUTOS'!Y$3:Y$500)))</f>
        <v/>
      </c>
      <c r="CZ27" s="125">
        <f>IF(OR(CZ$4="",$B27=""),0,SUMIF('DADOS BRUTOS'!$A$3:$A$500,$B27,'DADOS BRUTOS'!Z$3:Z$500)+IF($C27="",0,SUMIF('DADOS BRUTOS'!$A$3:$A$500,$C27,'DADOS BRUTOS'!Z$3:Z$500)))</f>
        <v/>
      </c>
      <c r="DA27" s="125">
        <f>IF(OR(DA$4="",$B27=""),0,SUMIF('DADOS BRUTOS'!$A$3:$A$500,$B27,'DADOS BRUTOS'!AA$3:AA$500)+IF($C27="",0,SUMIF('DADOS BRUTOS'!$A$3:$A$500,$C27,'DADOS BRUTOS'!AA$3:AA$500)))</f>
        <v/>
      </c>
      <c r="DB27" s="125">
        <f>IF(OR(DB$4="",$B27=""),0,SUMIF('DADOS BRUTOS'!$A$3:$A$500,$B27,'DADOS BRUTOS'!AB$3:AB$500)+IF($C27="",0,SUMIF('DADOS BRUTOS'!$A$3:$A$500,$C27,'DADOS BRUTOS'!AB$3:AB$500)))</f>
        <v/>
      </c>
      <c r="DC27" s="125">
        <f>IF(OR(DC$4="",$B27=""),0,SUMIF('DADOS BRUTOS'!$A$3:$A$500,$B27,'DADOS BRUTOS'!AC$3:AC$500)+IF($C27="",0,SUMIF('DADOS BRUTOS'!$A$3:$A$500,$C27,'DADOS BRUTOS'!AC$3:AC$500)))</f>
        <v/>
      </c>
      <c r="DD27" s="125">
        <f>IF(OR(DD$4="",$B27=""),0,SUMIF('DADOS BRUTOS'!$A$3:$A$500,$B27,'DADOS BRUTOS'!AD$3:AD$500)+IF($C27="",0,SUMIF('DADOS BRUTOS'!$A$3:$A$500,$C27,'DADOS BRUTOS'!AD$3:AD$500)))</f>
        <v/>
      </c>
      <c r="DE27" s="125">
        <f>IF(OR(DE$4="",$B27=""),0,SUMIF('DADOS BRUTOS'!$A$3:$A$500,$B27,'DADOS BRUTOS'!AE$3:AE$500)+IF($C27="",0,SUMIF('DADOS BRUTOS'!$A$3:$A$500,$C27,'DADOS BRUTOS'!AE$3:AE$500)))</f>
        <v/>
      </c>
      <c r="DF27" s="125">
        <f>IF(OR(DF$4="",$B27=""),0,SUMIF('DADOS BRUTOS'!$A$3:$A$500,$B27,'DADOS BRUTOS'!AF$3:AF$500)+IF($C27="",0,SUMIF('DADOS BRUTOS'!$A$3:$A$500,$C27,'DADOS BRUTOS'!AF$3:AF$500)))</f>
        <v/>
      </c>
      <c r="DG27" s="125">
        <f>IF(OR(DG$4="",$B27=""),0,SUMIF('DADOS BRUTOS'!$A$3:$A$500,$B27,'DADOS BRUTOS'!AG$3:AG$500)+IF($C27="",0,SUMIF('DADOS BRUTOS'!$A$3:$A$500,$C27,'DADOS BRUTOS'!AG$3:AG$500)))</f>
        <v/>
      </c>
      <c r="DH27" s="125">
        <f>IF(OR(DH$4="",$B27=""),0,SUMIF('DADOS BRUTOS'!$A$3:$A$500,$B27,'DADOS BRUTOS'!AH$3:AH$500)+IF($C27="",0,SUMIF('DADOS BRUTOS'!$A$3:$A$500,$C27,'DADOS BRUTOS'!AH$3:AH$500)))</f>
        <v/>
      </c>
      <c r="DI27" s="125">
        <f>IF(OR(DI$4="",$B27=""),0,SUMIF('DADOS BRUTOS'!$A$3:$A$500,$B27,'DADOS BRUTOS'!AI$3:AI$500)+IF($C27="",0,SUMIF('DADOS BRUTOS'!$A$3:$A$500,$C27,'DADOS BRUTOS'!AI$3:AI$500)))</f>
        <v/>
      </c>
      <c r="DJ27" s="125">
        <f>IF(OR(DJ$4="",$B27=""),0,SUMIF('DADOS BRUTOS'!$A$3:$A$500,$B27,'DADOS BRUTOS'!AJ$3:AJ$500)+IF($C27="",0,SUMIF('DADOS BRUTOS'!$A$3:$A$500,$C27,'DADOS BRUTOS'!AJ$3:AJ$500)))</f>
        <v/>
      </c>
      <c r="DK27" s="125">
        <f>IF(OR(DK$4="",$B27=""),0,SUMIF('DADOS BRUTOS'!$A$3:$A$500,$B27,'DADOS BRUTOS'!AK$3:AK$500)+IF($C27="",0,SUMIF('DADOS BRUTOS'!$A$3:$A$500,$C27,'DADOS BRUTOS'!AK$3:AK$500)))</f>
        <v/>
      </c>
      <c r="DL27" s="125">
        <f>IF(OR(DL$4="",$B27=""),0,SUMIF('DADOS BRUTOS'!$A$3:$A$500,$B27,'DADOS BRUTOS'!AL$3:AL$500)+IF($C27="",0,SUMIF('DADOS BRUTOS'!$A$3:$A$500,$C27,'DADOS BRUTOS'!AL$3:AL$500)))</f>
        <v/>
      </c>
      <c r="DM27" s="125">
        <f>IF(OR(DM$4="",$B27=""),0,SUMIF('DADOS BRUTOS'!$A$3:$A$500,$B27,'DADOS BRUTOS'!AM$3:AM$500)+IF($C27="",0,SUMIF('DADOS BRUTOS'!$A$3:$A$500,$C27,'DADOS BRUTOS'!AM$3:AM$500)))</f>
        <v/>
      </c>
      <c r="DN27" s="125">
        <f>IF(OR(DN$4="",$B27=""),0,SUMIF('DADOS BRUTOS'!$A$3:$A$500,$B27,'DADOS BRUTOS'!AN$3:AN$500)+IF($C27="",0,SUMIF('DADOS BRUTOS'!$A$3:$A$500,$C27,'DADOS BRUTOS'!AN$3:AN$500)))</f>
        <v/>
      </c>
      <c r="DO27" s="125">
        <f>IF(OR(DO$4="",$B27=""),0,SUMIF('DADOS BRUTOS'!$A$3:$A$500,$B27,'DADOS BRUTOS'!AO$3:AO$500)+IF($C27="",0,SUMIF('DADOS BRUTOS'!$A$3:$A$500,$C27,'DADOS BRUTOS'!AO$3:AO$500)))</f>
        <v/>
      </c>
      <c r="DP27" s="125">
        <f>IF(OR(DP$4="",$B27=""),0,SUMIF('DADOS BRUTOS'!$A$3:$A$500,$B27,'DADOS BRUTOS'!AP$3:AP$500)+IF($C27="",0,SUMIF('DADOS BRUTOS'!$A$3:$A$500,$C27,'DADOS BRUTOS'!AP$3:AP$500)))</f>
        <v/>
      </c>
      <c r="DQ27" s="125">
        <f>IF(OR(DQ$4="",$B27=""),0,SUMIF('DADOS BRUTOS'!$A$3:$A$500,$B27,'DADOS BRUTOS'!AQ$3:AQ$500)+IF($C27="",0,SUMIF('DADOS BRUTOS'!$A$3:$A$500,$C27,'DADOS BRUTOS'!AQ$3:AQ$500)))</f>
        <v/>
      </c>
      <c r="DR27" s="125">
        <f>IF(OR(DR$4="",$B27=""),0,SUMIF('DADOS BRUTOS'!$A$3:$A$500,$B27,'DADOS BRUTOS'!AR$3:AR$500)+IF($C27="",0,SUMIF('DADOS BRUTOS'!$A$3:$A$500,$C27,'DADOS BRUTOS'!AR$3:AR$500)))</f>
        <v/>
      </c>
      <c r="DS27" s="125">
        <f>IF(OR(DS$4="",$B27=""),0,SUMIF('DADOS BRUTOS'!$A$3:$A$500,$B27,'DADOS BRUTOS'!AS$3:AS$500)+IF($C27="",0,SUMIF('DADOS BRUTOS'!$A$3:$A$500,$C27,'DADOS BRUTOS'!AS$3:AS$500)))</f>
        <v/>
      </c>
      <c r="DT27" s="125">
        <f>IF(OR(DT$4="",$B27=""),0,SUMIF('DADOS BRUTOS'!$A$3:$A$500,$B27,'DADOS BRUTOS'!AT$3:AT$500)+IF($C27="",0,SUMIF('DADOS BRUTOS'!$A$3:$A$500,$C27,'DADOS BRUTOS'!AT$3:AT$500)))</f>
        <v/>
      </c>
      <c r="DU27" s="125">
        <f>IF(OR(DU$4="",$B27=""),0,SUMIF('DADOS BRUTOS'!$A$3:$A$500,$B27,'DADOS BRUTOS'!AU$3:AU$500)+IF($C27="",0,SUMIF('DADOS BRUTOS'!$A$3:$A$500,$C27,'DADOS BRUTOS'!AU$3:AU$500)))</f>
        <v/>
      </c>
      <c r="DV27" s="125">
        <f>IF(OR(DV$4="",$B27=""),0,SUMIF('DADOS BRUTOS'!$A$3:$A$500,$B27,'DADOS BRUTOS'!AV$3:AV$500)+IF($C27="",0,SUMIF('DADOS BRUTOS'!$A$3:$A$500,$C27,'DADOS BRUTOS'!AV$3:AV$500)))</f>
        <v/>
      </c>
      <c r="DW27" s="125">
        <f>IF(OR(DW$4="",$B27=""),0,SUMIF('DADOS BRUTOS'!$A$3:$A$500,$B27,'DADOS BRUTOS'!AW$3:AW$500)+IF($C27="",0,SUMIF('DADOS BRUTOS'!$A$3:$A$500,$C27,'DADOS BRUTOS'!AW$3:AW$500)))</f>
        <v/>
      </c>
      <c r="DX27" s="125">
        <f>IF(OR(DX$4="",$B27=""),0,SUMIF('DADOS BRUTOS'!$A$3:$A$500,$B27,'DADOS BRUTOS'!AX$3:AX$500)+IF($C27="",0,SUMIF('DADOS BRUTOS'!$A$3:$A$500,$C27,'DADOS BRUTOS'!AX$3:AX$500)))</f>
        <v/>
      </c>
      <c r="DY27" s="125">
        <f>IF(OR(DY$4="",$B27=""),0,SUMIF('DADOS BRUTOS'!$A$3:$A$500,$B27,'DADOS BRUTOS'!AY$3:AY$500)+IF($C27="",0,SUMIF('DADOS BRUTOS'!$A$3:$A$500,$C27,'DADOS BRUTOS'!AY$3:AY$500)))</f>
        <v/>
      </c>
      <c r="DZ27" s="125">
        <f>IF(OR(DZ$4="",$B27=""),0,SUMIF('DADOS BRUTOS'!$A$3:$A$500,$B27,'DADOS BRUTOS'!AZ$3:AZ$500)+IF($C27="",0,SUMIF('DADOS BRUTOS'!$A$3:$A$500,$C27,'DADOS BRUTOS'!AZ$3:AZ$500)))</f>
        <v/>
      </c>
      <c r="EA27" s="125">
        <f>IF(OR(EA$4="",$B27=""),0,SUMIF('DADOS BRUTOS'!$A$3:$A$500,$B27,'DADOS BRUTOS'!BA$3:BA$500)+IF($C27="",0,SUMIF('DADOS BRUTOS'!$A$3:$A$500,$C27,'DADOS BRUTOS'!BA$3:BA$500)))</f>
        <v/>
      </c>
      <c r="EB27" s="125">
        <f>IF(OR(EB$4="",$B27=""),0,SUMIF('DADOS BRUTOS'!$A$3:$A$500,$B27,'DADOS BRUTOS'!BB$3:BB$500)+IF($C27="",0,SUMIF('DADOS BRUTOS'!$A$3:$A$500,$C27,'DADOS BRUTOS'!BB$3:BB$500)))</f>
        <v/>
      </c>
      <c r="EC27" s="125">
        <f>IF(OR(EC$4="",$B27=""),0,SUMIF('DADOS BRUTOS'!$A$3:$A$500,$B27,'DADOS BRUTOS'!BC$3:BC$500)+IF($C27="",0,SUMIF('DADOS BRUTOS'!$A$3:$A$500,$C27,'DADOS BRUTOS'!BC$3:BC$500)))</f>
        <v/>
      </c>
      <c r="ED27" s="125">
        <f>IF(OR(ED$4="",$B27=""),0,SUMIF('DADOS BRUTOS'!$A$3:$A$500,$B27,'DADOS BRUTOS'!BD$3:BD$500)+IF($C27="",0,SUMIF('DADOS BRUTOS'!$A$3:$A$500,$C27,'DADOS BRUTOS'!BD$3:BD$500)))</f>
        <v/>
      </c>
      <c r="EE27" s="125">
        <f>IF(OR(EE$4="",$B27=""),0,SUMIF('DADOS BRUTOS'!$A$3:$A$500,$B27,'DADOS BRUTOS'!BE$3:BE$500)+IF($C27="",0,SUMIF('DADOS BRUTOS'!$A$3:$A$500,$C27,'DADOS BRUTOS'!BE$3:BE$500)))</f>
        <v/>
      </c>
      <c r="EF27" s="125">
        <f>IF(OR(EF$4="",$B27=""),0,SUMIF('DADOS BRUTOS'!$A$3:$A$500,$B27,'DADOS BRUTOS'!BF$3:BF$500)+IF($C27="",0,SUMIF('DADOS BRUTOS'!$A$3:$A$500,$C27,'DADOS BRUTOS'!BF$3:BF$500)))</f>
        <v/>
      </c>
      <c r="EG27" s="125">
        <f>IF(OR(EG$4="",$B27=""),0,SUMIF('DADOS BRUTOS'!$A$3:$A$500,$B27,'DADOS BRUTOS'!BG$3:BG$500)+IF($C27="",0,SUMIF('DADOS BRUTOS'!$A$3:$A$500,$C27,'DADOS BRUTOS'!BG$3:BG$500)))</f>
        <v/>
      </c>
      <c r="EH27" s="125">
        <f>IF(OR(EH$4="",$B27=""),0,SUMIF('DADOS BRUTOS'!$A$3:$A$500,$B27,'DADOS BRUTOS'!BH$3:BH$500)+IF($C27="",0,SUMIF('DADOS BRUTOS'!$A$3:$A$500,$C27,'DADOS BRUTOS'!BH$3:BH$500)))</f>
        <v/>
      </c>
      <c r="EI27" s="125">
        <f>IF(OR(EI$4="",$B27=""),0,SUMIF('DADOS BRUTOS'!$A$3:$A$500,$B27,'DADOS BRUTOS'!BI$3:BI$500)+IF($C27="",0,SUMIF('DADOS BRUTOS'!$A$3:$A$500,$C27,'DADOS BRUTOS'!BI$3:BI$500)))</f>
        <v/>
      </c>
      <c r="EJ27" s="125">
        <f>IF(OR(EJ$4="",$B27=""),0,SUMIF('DADOS BRUTOS'!$A$3:$A$500,$B27,'DADOS BRUTOS'!BJ$3:BJ$500)+IF($C27="",0,SUMIF('DADOS BRUTOS'!$A$3:$A$500,$C27,'DADOS BRUTOS'!BJ$3:BJ$500)))</f>
        <v/>
      </c>
      <c r="EK27" s="125">
        <f>IF(OR(EK$4="",$B27=""),0,SUMIF('DADOS BRUTOS'!$A$3:$A$500,$B27,'DADOS BRUTOS'!BK$3:BK$500)+IF($C27="",0,SUMIF('DADOS BRUTOS'!$A$3:$A$500,$C27,'DADOS BRUTOS'!BK$3:BK$500)))</f>
        <v/>
      </c>
      <c r="EL27" s="125">
        <f>IF(OR(EL$4="",$B27=""),0,SUMIF('DADOS BRUTOS'!$A$3:$A$500,$B27,'DADOS BRUTOS'!BL$3:BL$500)+IF($C27="",0,SUMIF('DADOS BRUTOS'!$A$3:$A$500,$C27,'DADOS BRUTOS'!BL$3:BL$500)))</f>
        <v/>
      </c>
      <c r="EM27" s="125">
        <f>IF(OR(EM$4="",$B27=""),0,SUMIF('DADOS BRUTOS'!$A$3:$A$500,$B27,'DADOS BRUTOS'!BM$3:BM$500)+IF($C27="",0,SUMIF('DADOS BRUTOS'!$A$3:$A$500,$C27,'DADOS BRUTOS'!BM$3:BM$500)))</f>
        <v/>
      </c>
      <c r="EN27" s="125">
        <f>IF(OR(EN$4="",$B27=""),0,SUMIF('DADOS BRUTOS'!$A$3:$A$500,$B27,'DADOS BRUTOS'!BN$3:BN$500)+IF($C27="",0,SUMIF('DADOS BRUTOS'!$A$3:$A$500,$C27,'DADOS BRUTOS'!BN$3:BN$500)))</f>
        <v/>
      </c>
      <c r="EO27" s="125">
        <f>IF(OR(EO$4="",$B27=""),0,SUMIF('DADOS BRUTOS'!$A$3:$A$500,$B27,'DADOS BRUTOS'!BO$3:BO$500)+IF($C27="",0,SUMIF('DADOS BRUTOS'!$A$3:$A$500,$C27,'DADOS BRUTOS'!BO$3:BO$500)))</f>
        <v/>
      </c>
      <c r="EP27" s="125">
        <f>IF(OR(EP$4="",$B27=""),0,SUMIF('DADOS BRUTOS'!$A$3:$A$500,$B27,'DADOS BRUTOS'!BP$3:BP$500)+IF($C27="",0,SUMIF('DADOS BRUTOS'!$A$3:$A$500,$C27,'DADOS BRUTOS'!BP$3:BP$500)))</f>
        <v/>
      </c>
      <c r="EQ27" s="125">
        <f>IF(OR(EQ$4="",$B27=""),0,SUMIF('DADOS BRUTOS'!$A$3:$A$500,$B27,'DADOS BRUTOS'!BQ$3:BQ$500)+IF($C27="",0,SUMIF('DADOS BRUTOS'!$A$3:$A$500,$C27,'DADOS BRUTOS'!BQ$3:BQ$500)))</f>
        <v/>
      </c>
      <c r="ER27" s="125">
        <f>IF(OR(ER$4="",$B27=""),0,SUMIF('DADOS BRUTOS'!$A$3:$A$500,$B27,'DADOS BRUTOS'!BR$3:BR$500)+IF($C27="",0,SUMIF('DADOS BRUTOS'!$A$3:$A$500,$C27,'DADOS BRUTOS'!BR$3:BR$500)))</f>
        <v/>
      </c>
      <c r="ES27" s="125">
        <f>IF(OR(ES$4="",$B27=""),0,SUMIF('DADOS BRUTOS'!$A$3:$A$500,$B27,'DADOS BRUTOS'!BS$3:BS$500)+IF($C27="",0,SUMIF('DADOS BRUTOS'!$A$3:$A$500,$C27,'DADOS BRUTOS'!BS$3:BS$500)))</f>
        <v/>
      </c>
      <c r="ET27" s="125">
        <f>IF(OR(ET$4="",$B27=""),0,SUMIF('DADOS BRUTOS'!$A$3:$A$500,$B27,'DADOS BRUTOS'!BT$3:BT$500)+IF($C27="",0,SUMIF('DADOS BRUTOS'!$A$3:$A$500,$C27,'DADOS BRUTOS'!BT$3:BT$500)))</f>
        <v/>
      </c>
      <c r="EU27" s="125">
        <f>IF(OR(EU$4="",$B27=""),0,SUMIF('DADOS BRUTOS'!$A$3:$A$500,$B27,'DADOS BRUTOS'!BU$3:BU$500)+IF($C27="",0,SUMIF('DADOS BRUTOS'!$A$3:$A$500,$C27,'DADOS BRUTOS'!BU$3:BU$500)))</f>
        <v/>
      </c>
      <c r="EV27" s="125">
        <f>IF(OR(EV$4="",$B27=""),0,SUMIF('DADOS BRUTOS'!$A$3:$A$500,$B27,'DADOS BRUTOS'!BV$3:BV$500)+IF($C27="",0,SUMIF('DADOS BRUTOS'!$A$3:$A$500,$C27,'DADOS BRUTOS'!BV$3:BV$500)))</f>
        <v/>
      </c>
      <c r="EW27" s="125">
        <f>IF(OR(EW$4="",$B27=""),0,SUMIF('DADOS BRUTOS'!$A$3:$A$500,$B27,'DADOS BRUTOS'!BW$3:BW$500)+IF($C27="",0,SUMIF('DADOS BRUTOS'!$A$3:$A$500,$C27,'DADOS BRUTOS'!BW$3:BW$500)))</f>
        <v/>
      </c>
      <c r="EX27" s="125">
        <f>IF(OR(EX$4="",$B27=""),0,SUMIF('DADOS BRUTOS'!$A$3:$A$500,$B27,'DADOS BRUTOS'!BX$3:BX$500)+IF($C27="",0,SUMIF('DADOS BRUTOS'!$A$3:$A$500,$C27,'DADOS BRUTOS'!BX$3:BX$500)))</f>
        <v/>
      </c>
      <c r="EY27" s="125">
        <f>IF(OR(EY$4="",$B27=""),0,SUMIF('DADOS BRUTOS'!$A$3:$A$500,$B27,'DADOS BRUTOS'!BY$3:BY$500)+IF($C27="",0,SUMIF('DADOS BRUTOS'!$A$3:$A$500,$C27,'DADOS BRUTOS'!BY$3:BY$500)))</f>
        <v/>
      </c>
      <c r="EZ27" s="125">
        <f>IF(OR(EZ$4="",$B27=""),0,SUMIF('DADOS BRUTOS'!$A$3:$A$500,$B27,'DADOS BRUTOS'!BZ$3:BZ$500)+IF($C27="",0,SUMIF('DADOS BRUTOS'!$A$3:$A$500,$C27,'DADOS BRUTOS'!BZ$3:BZ$500)))</f>
        <v/>
      </c>
      <c r="FA27" s="125">
        <f>IF(OR(FA$4="",$B27=""),0,SUMIF('DADOS BRUTOS'!$A$3:$A$500,$B27,'DADOS BRUTOS'!CA$3:CA$500)+IF($C27="",0,SUMIF('DADOS BRUTOS'!$A$3:$A$500,$C27,'DADOS BRUTOS'!CA$3:CA$500)))</f>
        <v/>
      </c>
      <c r="FB27" s="125">
        <f>IF(OR(FB$4="",$B27=""),0,SUMIF('DADOS BRUTOS'!$A$3:$A$500,$B27,'DADOS BRUTOS'!CB$3:CB$500)+IF($C27="",0,SUMIF('DADOS BRUTOS'!$A$3:$A$500,$C27,'DADOS BRUTOS'!CB$3:CB$500)))</f>
        <v/>
      </c>
      <c r="FC27" s="125">
        <f>IF(OR(FC$4="",$B27=""),0,SUMIF('DADOS BRUTOS'!$A$3:$A$500,$B27,'DADOS BRUTOS'!CC$3:CC$500)+IF($C27="",0,SUMIF('DADOS BRUTOS'!$A$3:$A$500,$C27,'DADOS BRUTOS'!CC$3:CC$500)))</f>
        <v/>
      </c>
      <c r="FD27" s="125">
        <f>IF(OR(FD$4="",$B27=""),0,SUMIF('DADOS BRUTOS'!$A$3:$A$500,$B27,'DADOS BRUTOS'!CD$3:CD$500)+IF($C27="",0,SUMIF('DADOS BRUTOS'!$A$3:$A$500,$C27,'DADOS BRUTOS'!CD$3:CD$500)))</f>
        <v/>
      </c>
      <c r="FE27" s="125">
        <f>IF(OR(FE$4="",$B27=""),0,SUMIF('DADOS BRUTOS'!$A$3:$A$500,$B27,'DADOS BRUTOS'!CE$3:CE$500)+IF($C27="",0,SUMIF('DADOS BRUTOS'!$A$3:$A$500,$C27,'DADOS BRUTOS'!CE$3:CE$500)))</f>
        <v/>
      </c>
      <c r="FF27" s="125">
        <f>IF(OR(FF$4="",$B27=""),0,SUMIF('DADOS BRUTOS'!$A$3:$A$500,$B27,'DADOS BRUTOS'!CF$3:CF$500)+IF($C27="",0,SUMIF('DADOS BRUTOS'!$A$3:$A$500,$C27,'DADOS BRUTOS'!CF$3:CF$500)))</f>
        <v/>
      </c>
      <c r="FG27" s="125">
        <f>IF(OR(FG$4="",$B27=""),0,SUMIF('DADOS BRUTOS'!$A$3:$A$500,$B27,'DADOS BRUTOS'!CG$3:CG$500)+IF($C27="",0,SUMIF('DADOS BRUTOS'!$A$3:$A$500,$C27,'DADOS BRUTOS'!CG$3:CG$500)))</f>
        <v/>
      </c>
      <c r="FH27" s="125">
        <f>IF(OR(FH$4="",$B27=""),0,SUMIF('DADOS BRUTOS'!$A$3:$A$500,$B27,'DADOS BRUTOS'!CH$3:CH$500)+IF($C27="",0,SUMIF('DADOS BRUTOS'!$A$3:$A$500,$C27,'DADOS BRUTOS'!CH$3:CH$500)))</f>
        <v/>
      </c>
      <c r="FI27" s="125">
        <f>IF(OR(FI$4="",$B27=""),0,SUMIF('DADOS BRUTOS'!$A$3:$A$500,$B27,'DADOS BRUTOS'!CI$3:CI$500)+IF($C27="",0,SUMIF('DADOS BRUTOS'!$A$3:$A$500,$C27,'DADOS BRUTOS'!CI$3:CI$500)))</f>
        <v/>
      </c>
      <c r="FJ27" s="125">
        <f>IF(OR(FJ$4="",$B27=""),0,SUMIF('DADOS BRUTOS'!$A$3:$A$500,$B27,'DADOS BRUTOS'!CJ$3:CJ$500)+IF($C27="",0,SUMIF('DADOS BRUTOS'!$A$3:$A$500,$C27,'DADOS BRUTOS'!CJ$3:CJ$500)))</f>
        <v/>
      </c>
      <c r="FK27" s="125">
        <f>IF(OR(FK$4="",$B27=""),0,SUMIF('DADOS BRUTOS'!$A$3:$A$500,$B27,'DADOS BRUTOS'!CK$3:CK$500)+IF($C27="",0,SUMIF('DADOS BRUTOS'!$A$3:$A$500,$C27,'DADOS BRUTOS'!CK$3:CK$500)))</f>
        <v/>
      </c>
      <c r="FL27" s="125">
        <f>IF(OR(FL$4="",$B27=""),0,SUMIF('DADOS BRUTOS'!$A$3:$A$500,$B27,'DADOS BRUTOS'!CL$3:CL$500)+IF($C27="",0,SUMIF('DADOS BRUTOS'!$A$3:$A$500,$C27,'DADOS BRUTOS'!CL$3:CL$500)))</f>
        <v/>
      </c>
      <c r="FM27" s="125">
        <f>IF(OR(FM$4="",$B27=""),0,SUMIF('DADOS BRUTOS'!$A$3:$A$500,$B27,'DADOS BRUTOS'!CM$3:CM$500)+IF($C27="",0,SUMIF('DADOS BRUTOS'!$A$3:$A$500,$C27,'DADOS BRUTOS'!CM$3:CM$500)))</f>
        <v/>
      </c>
      <c r="FN27" s="125">
        <f>IF(OR(FN$4="",$B27=""),0,SUMIF('DADOS BRUTOS'!$A$3:$A$500,$B27,'DADOS BRUTOS'!CN$3:CN$500)+IF($C27="",0,SUMIF('DADOS BRUTOS'!$A$3:$A$500,$C27,'DADOS BRUTOS'!CN$3:CN$500)))</f>
        <v/>
      </c>
      <c r="FO27" s="125">
        <f>IF(OR(FO$4="",$B27=""),0,SUMIF('DADOS BRUTOS'!$A$3:$A$500,$B27,'DADOS BRUTOS'!CO$3:CO$500)+IF($C27="",0,SUMIF('DADOS BRUTOS'!$A$3:$A$500,$C27,'DADOS BRUTOS'!CO$3:CO$500)))</f>
        <v/>
      </c>
      <c r="FP27" s="125">
        <f>IF(OR(FP$4="",$B27=""),0,SUMIF('DADOS BRUTOS'!$A$3:$A$500,$B27,'DADOS BRUTOS'!CP$3:CP$500)+IF($C27="",0,SUMIF('DADOS BRUTOS'!$A$3:$A$500,$C27,'DADOS BRUTOS'!CP$3:CP$500)))</f>
        <v/>
      </c>
      <c r="FQ27" s="125">
        <f>IF(OR(FQ$4="",$B27=""),0,SUMIF('DADOS BRUTOS'!$A$3:$A$500,$B27,'DADOS BRUTOS'!CQ$3:CQ$500)+IF($C27="",0,SUMIF('DADOS BRUTOS'!$A$3:$A$500,$C27,'DADOS BRUTOS'!CQ$3:CQ$500)))</f>
        <v/>
      </c>
      <c r="FR27" s="125">
        <f>IF(OR(FR$4="",$B27=""),0,SUMIF('DADOS BRUTOS'!$A$3:$A$500,$B27,'DADOS BRUTOS'!CR$3:CR$500)+IF($C27="",0,SUMIF('DADOS BRUTOS'!$A$3:$A$500,$C27,'DADOS BRUTOS'!CR$3:CR$500)))</f>
        <v/>
      </c>
      <c r="FS27" s="125">
        <f>IF(OR(FS$4="",$B27=""),0,SUMIF('DADOS BRUTOS'!$A$3:$A$500,$B27,'DADOS BRUTOS'!CS$3:CS$500)+IF($C27="",0,SUMIF('DADOS BRUTOS'!$A$3:$A$500,$C27,'DADOS BRUTOS'!CS$3:CS$500)))</f>
        <v/>
      </c>
      <c r="FT27" s="125">
        <f>IF(OR(FT$4="",$B27=""),0,SUMIF('DADOS BRUTOS'!$A$3:$A$500,$B27,'DADOS BRUTOS'!CT$3:CT$500)+IF($C27="",0,SUMIF('DADOS BRUTOS'!$A$3:$A$500,$C27,'DADOS BRUTOS'!CT$3:CT$500)))</f>
        <v/>
      </c>
      <c r="FU27" s="125">
        <f>IF(OR(FU$4="",$B27=""),0,SUMIF('DADOS BRUTOS'!$A$3:$A$500,$B27,'DADOS BRUTOS'!CU$3:CU$500)+IF($C27="",0,SUMIF('DADOS BRUTOS'!$A$3:$A$500,$C27,'DADOS BRUTOS'!CU$3:CU$500)))</f>
        <v/>
      </c>
      <c r="FV27" s="125">
        <f>IF(OR(FV$4="",$B27=""),0,SUMIF('DADOS BRUTOS'!$A$3:$A$500,$B27,'DADOS BRUTOS'!CV$3:CV$500)+IF($C27="",0,SUMIF('DADOS BRUTOS'!$A$3:$A$500,$C27,'DADOS BRUTOS'!CV$3:CV$500)))</f>
        <v/>
      </c>
      <c r="FW27" s="125">
        <f>IF(OR(FW$4="",$B27=""),0,SUMIF('DADOS BRUTOS'!$A$3:$A$500,$B27,'DADOS BRUTOS'!CW$3:CW$500)+IF($C27="",0,SUMIF('DADOS BRUTOS'!$A$3:$A$500,$C27,'DADOS BRUTOS'!CW$3:CW$500)))</f>
        <v/>
      </c>
      <c r="FX27" s="125">
        <f>IF(OR(FX$4="",$B27=""),0,SUMIF('DADOS BRUTOS'!$A$3:$A$500,$B27,'DADOS BRUTOS'!CX$3:CX$500)+IF($C27="",0,SUMIF('DADOS BRUTOS'!$A$3:$A$500,$C27,'DADOS BRUTOS'!CX$3:CX$500)))</f>
        <v/>
      </c>
      <c r="FY27" s="125">
        <f>IF(OR(FY$4="",$B27=""),0,SUMIF('DADOS BRUTOS'!$A$3:$A$500,$B27,'DADOS BRUTOS'!CY$3:CY$500)+IF($C27="",0,SUMIF('DADOS BRUTOS'!$A$3:$A$500,$C27,'DADOS BRUTOS'!CY$3:CY$500)))</f>
        <v/>
      </c>
      <c r="FZ27" s="125">
        <f>IF(OR(FZ$4="",$B27=""),0,SUMIF('DADOS BRUTOS'!$A$3:$A$500,$B27,'DADOS BRUTOS'!CZ$3:CZ$500)+IF($C27="",0,SUMIF('DADOS BRUTOS'!$A$3:$A$500,$C27,'DADOS BRUTOS'!CZ$3:CZ$500)))</f>
        <v/>
      </c>
      <c r="GA27" s="125">
        <f>IF(OR(GA$4="",$B27=""),0,SUMIF('DADOS BRUTOS'!$A$3:$A$500,$B27,'DADOS BRUTOS'!DA$3:DA$500)+IF($C27="",0,SUMIF('DADOS BRUTOS'!$A$3:$A$500,$C27,'DADOS BRUTOS'!DA$3:DA$500)))</f>
        <v/>
      </c>
      <c r="GB27" s="125">
        <f>IF(OR(GB$4="",$B27=""),0,SUMIF('DADOS BRUTOS'!$A$3:$A$500,$B27,'DADOS BRUTOS'!DB$3:DB$500)+IF($C27="",0,SUMIF('DADOS BRUTOS'!$A$3:$A$500,$C27,'DADOS BRUTOS'!DB$3:DB$500)))</f>
        <v/>
      </c>
      <c r="GC27" s="125">
        <f>IF(OR(GC$4="",$B27=""),0,SUMIF('DADOS BRUTOS'!$A$3:$A$500,$B27,'DADOS BRUTOS'!DC$3:DC$500)+IF($C27="",0,SUMIF('DADOS BRUTOS'!$A$3:$A$500,$C27,'DADOS BRUTOS'!DC$3:DC$500)))</f>
        <v/>
      </c>
      <c r="GD27" s="125">
        <f>IF(OR(GD$4="",$B27=""),0,SUMIF('DADOS BRUTOS'!$A$3:$A$500,$B27,'DADOS BRUTOS'!DD$3:DD$500)+IF($C27="",0,SUMIF('DADOS BRUTOS'!$A$3:$A$500,$C27,'DADOS BRUTOS'!DD$3:DD$500)))</f>
        <v/>
      </c>
      <c r="GE27" s="125">
        <f>IF(OR(GE$4="",$B27=""),0,SUMIF('DADOS BRUTOS'!$A$3:$A$500,$B27,'DADOS BRUTOS'!DE$3:DE$500)+IF($C27="",0,SUMIF('DADOS BRUTOS'!$A$3:$A$500,$C27,'DADOS BRUTOS'!DE$3:DE$500)))</f>
        <v/>
      </c>
      <c r="GF27" s="125">
        <f>IF(OR(GF$4="",$B27=""),0,SUMIF('DADOS BRUTOS'!$A$3:$A$500,$B27,'DADOS BRUTOS'!DF$3:DF$500)+IF($C27="",0,SUMIF('DADOS BRUTOS'!$A$3:$A$500,$C27,'DADOS BRUTOS'!DF$3:DF$500)))</f>
        <v/>
      </c>
      <c r="GG27" s="125">
        <f>IF(OR(GG$4="",$B27=""),0,SUMIF('DADOS BRUTOS'!$A$3:$A$500,$B27,'DADOS BRUTOS'!DG$3:DG$500)+IF($C27="",0,SUMIF('DADOS BRUTOS'!$A$3:$A$500,$C27,'DADOS BRUTOS'!DG$3:DG$500)))</f>
        <v/>
      </c>
      <c r="GH27" s="125">
        <f>IF(OR(GH$4="",$B27=""),0,SUMIF('DADOS BRUTOS'!$A$3:$A$500,$B27,'DADOS BRUTOS'!DH$3:DH$500)+IF($C27="",0,SUMIF('DADOS BRUTOS'!$A$3:$A$500,$C27,'DADOS BRUTOS'!DH$3:DH$500)))</f>
        <v/>
      </c>
      <c r="GI27" s="125">
        <f>IF(OR(GI$4="",$B27=""),0,SUMIF('DADOS BRUTOS'!$A$3:$A$500,$B27,'DADOS BRUTOS'!DI$3:DI$500)+IF($C27="",0,SUMIF('DADOS BRUTOS'!$A$3:$A$500,$C27,'DADOS BRUTOS'!DI$3:DI$500)))</f>
        <v/>
      </c>
      <c r="GJ27" s="125">
        <f>IF(OR(GJ$4="",$B27=""),0,SUMIF('DADOS BRUTOS'!$A$3:$A$500,$B27,'DADOS BRUTOS'!DJ$3:DJ$500)+IF($C27="",0,SUMIF('DADOS BRUTOS'!$A$3:$A$500,$C27,'DADOS BRUTOS'!DJ$3:DJ$500)))</f>
        <v/>
      </c>
      <c r="GK27" s="125">
        <f>IF(OR(GK$4="",$B27=""),0,SUMIF('DADOS BRUTOS'!$A$3:$A$500,$B27,'DADOS BRUTOS'!DK$3:DK$500)+IF($C27="",0,SUMIF('DADOS BRUTOS'!$A$3:$A$500,$C27,'DADOS BRUTOS'!DK$3:DK$500)))</f>
        <v/>
      </c>
      <c r="GL27" s="125">
        <f>IF(OR(GL$4="",$B27=""),0,SUMIF('DADOS BRUTOS'!$A$3:$A$500,$B27,'DADOS BRUTOS'!DL$3:DL$500)+IF($C27="",0,SUMIF('DADOS BRUTOS'!$A$3:$A$500,$C27,'DADOS BRUTOS'!DL$3:DL$500)))</f>
        <v/>
      </c>
      <c r="GM27" s="125">
        <f>IF(OR(GM$4="",$B27=""),0,SUMIF('DADOS BRUTOS'!$A$3:$A$500,$B27,'DADOS BRUTOS'!DM$3:DM$500)+IF($C27="",0,SUMIF('DADOS BRUTOS'!$A$3:$A$500,$C27,'DADOS BRUTOS'!DM$3:DM$500)))</f>
        <v/>
      </c>
      <c r="GN27" s="125">
        <f>IF(OR(GN$4="",$B27=""),0,SUMIF('DADOS BRUTOS'!$A$3:$A$500,$B27,'DADOS BRUTOS'!DN$3:DN$500)+IF($C27="",0,SUMIF('DADOS BRUTOS'!$A$3:$A$500,$C27,'DADOS BRUTOS'!DN$3:DN$500)))</f>
        <v/>
      </c>
      <c r="GO27" s="125">
        <f>IF(OR(GO$4="",$B27=""),0,SUMIF('DADOS BRUTOS'!$A$3:$A$500,$B27,'DADOS BRUTOS'!DO$3:DO$500)+IF($C27="",0,SUMIF('DADOS BRUTOS'!$A$3:$A$500,$C27,'DADOS BRUTOS'!DO$3:DO$500)))</f>
        <v/>
      </c>
      <c r="GP27" s="125">
        <f>IF(OR(GP$4="",$B27=""),0,SUMIF('DADOS BRUTOS'!$A$3:$A$500,$B27,'DADOS BRUTOS'!DP$3:DP$500)+IF($C27="",0,SUMIF('DADOS BRUTOS'!$A$3:$A$500,$C27,'DADOS BRUTOS'!DP$3:DP$500)))</f>
        <v/>
      </c>
      <c r="GQ27" s="125">
        <f>IF(OR(GQ$4="",$B27=""),0,SUMIF('DADOS BRUTOS'!$A$3:$A$500,$B27,'DADOS BRUTOS'!DQ$3:DQ$500)+IF($C27="",0,SUMIF('DADOS BRUTOS'!$A$3:$A$500,$C27,'DADOS BRUTOS'!DQ$3:DQ$500)))</f>
        <v/>
      </c>
      <c r="GR27" s="125">
        <f>IF(OR(GR$4="",$B27=""),0,SUMIF('DADOS BRUTOS'!$A$3:$A$500,$B27,'DADOS BRUTOS'!DR$3:DR$500)+IF($C27="",0,SUMIF('DADOS BRUTOS'!$A$3:$A$500,$C27,'DADOS BRUTOS'!DR$3:DR$500)))</f>
        <v/>
      </c>
      <c r="GS27" s="125">
        <f>IF(OR(GS$4="",$B27=""),0,SUMIF('DADOS BRUTOS'!$A$3:$A$500,$B27,'DADOS BRUTOS'!DS$3:DS$500)+IF($C27="",0,SUMIF('DADOS BRUTOS'!$A$3:$A$500,$C27,'DADOS BRUTOS'!DS$3:DS$500)))</f>
        <v/>
      </c>
      <c r="GT27" s="125">
        <f>IF(OR(GT$4="",$B27=""),0,SUMIF('DADOS BRUTOS'!$A$3:$A$500,$B27,'DADOS BRUTOS'!DT$3:DT$500)+IF($C27="",0,SUMIF('DADOS BRUTOS'!$A$3:$A$500,$C27,'DADOS BRUTOS'!DT$3:DT$500)))</f>
        <v/>
      </c>
      <c r="GU27" s="125">
        <f>IF(OR(GU$4="",$B27=""),0,SUMIF('DADOS BRUTOS'!$A$3:$A$500,$B27,'DADOS BRUTOS'!DU$3:DU$500)+IF($C27="",0,SUMIF('DADOS BRUTOS'!$A$3:$A$500,$C27,'DADOS BRUTOS'!DU$3:DU$500)))</f>
        <v/>
      </c>
      <c r="GV27" s="125">
        <f>IF(OR(GV$4="",$B27=""),0,SUMIF('DADOS BRUTOS'!$A$3:$A$500,$B27,'DADOS BRUTOS'!DV$3:DV$500)+IF($C27="",0,SUMIF('DADOS BRUTOS'!$A$3:$A$500,$C27,'DADOS BRUTOS'!DV$3:DV$500)))</f>
        <v/>
      </c>
      <c r="GW27" s="125">
        <f>IF(OR(GW$4="",$B27=""),0,SUMIF('DADOS BRUTOS'!$A$3:$A$500,$B27,'DADOS BRUTOS'!DW$3:DW$500)+IF($C27="",0,SUMIF('DADOS BRUTOS'!$A$3:$A$500,$C27,'DADOS BRUTOS'!DW$3:DW$500)))</f>
        <v/>
      </c>
      <c r="GX27" s="125">
        <f>IF(OR(GX$4="",$B27=""),0,SUMIF('DADOS BRUTOS'!$A$3:$A$500,$B27,'DADOS BRUTOS'!DX$3:DX$500)+IF($C27="",0,SUMIF('DADOS BRUTOS'!$A$3:$A$500,$C27,'DADOS BRUTOS'!DX$3:DX$500)))</f>
        <v/>
      </c>
      <c r="GY27" s="125">
        <f>IF(OR(GY$4="",$B27=""),0,SUMIF('DADOS BRUTOS'!$A$3:$A$500,$B27,'DADOS BRUTOS'!DY$3:DY$500)+IF($C27="",0,SUMIF('DADOS BRUTOS'!$A$3:$A$500,$C27,'DADOS BRUTOS'!DY$3:DY$500)))</f>
        <v/>
      </c>
      <c r="GZ27" s="125">
        <f>IF(OR(GZ$4="",$B27=""),0,SUMIF('DADOS BRUTOS'!$A$3:$A$500,$B27,'DADOS BRUTOS'!DZ$3:DZ$500)+IF($C27="",0,SUMIF('DADOS BRUTOS'!$A$3:$A$500,$C27,'DADOS BRUTOS'!DZ$3:DZ$500)))</f>
        <v/>
      </c>
      <c r="HA27" s="125">
        <f>IF(OR(HA$4="",$B27=""),0,SUMIF('DADOS BRUTOS'!$A$3:$A$500,$B27,'DADOS BRUTOS'!EA$3:EA$500)+IF($C27="",0,SUMIF('DADOS BRUTOS'!$A$3:$A$500,$C27,'DADOS BRUTOS'!EA$3:EA$500)))</f>
        <v/>
      </c>
      <c r="HB27" s="125">
        <f>IF(OR(HB$4="",$B27=""),0,SUMIF('DADOS BRUTOS'!$A$3:$A$500,$B27,'DADOS BRUTOS'!EB$3:EB$500)+IF($C27="",0,SUMIF('DADOS BRUTOS'!$A$3:$A$500,$C27,'DADOS BRUTOS'!EB$3:EB$500)))</f>
        <v/>
      </c>
      <c r="HC27" s="125">
        <f>IF(OR(HC$4="",$B27=""),0,SUMIF('DADOS BRUTOS'!$A$3:$A$500,$B27,'DADOS BRUTOS'!EC$3:EC$500)+IF($C27="",0,SUMIF('DADOS BRUTOS'!$A$3:$A$500,$C27,'DADOS BRUTOS'!EC$3:EC$500)))</f>
        <v/>
      </c>
      <c r="HD27" s="125">
        <f>IF(OR(HD$4="",$B27=""),0,SUMIF('DADOS BRUTOS'!$A$3:$A$500,$B27,'DADOS BRUTOS'!ED$3:ED$500)+IF($C27="",0,SUMIF('DADOS BRUTOS'!$A$3:$A$500,$C27,'DADOS BRUTOS'!ED$3:ED$500)))</f>
        <v/>
      </c>
      <c r="HE27" s="125">
        <f>IF(OR(HE$4="",$B27=""),0,SUMIF('DADOS BRUTOS'!$A$3:$A$500,$B27,'DADOS BRUTOS'!EE$3:EE$500)+IF($C27="",0,SUMIF('DADOS BRUTOS'!$A$3:$A$500,$C27,'DADOS BRUTOS'!EE$3:EE$500)))</f>
        <v/>
      </c>
      <c r="HF27" s="125">
        <f>IF(OR(HF$4="",$B27=""),0,SUMIF('DADOS BRUTOS'!$A$3:$A$500,$B27,'DADOS BRUTOS'!EF$3:EF$500)+IF($C27="",0,SUMIF('DADOS BRUTOS'!$A$3:$A$500,$C27,'DADOS BRUTOS'!EF$3:EF$500)))</f>
        <v/>
      </c>
      <c r="HG27" s="125">
        <f>IF(OR(HG$4="",$B27=""),0,SUMIF('DADOS BRUTOS'!$A$3:$A$500,$B27,'DADOS BRUTOS'!EG$3:EG$500)+IF($C27="",0,SUMIF('DADOS BRUTOS'!$A$3:$A$500,$C27,'DADOS BRUTOS'!EG$3:EG$500)))</f>
        <v/>
      </c>
      <c r="HH27" s="125">
        <f>IF(OR(HH$4="",$B27=""),0,SUMIF('DADOS BRUTOS'!$A$3:$A$500,$B27,'DADOS BRUTOS'!EH$3:EH$500)+IF($C27="",0,SUMIF('DADOS BRUTOS'!$A$3:$A$500,$C27,'DADOS BRUTOS'!EH$3:EH$500)))</f>
        <v/>
      </c>
      <c r="HI27" s="125">
        <f>IF(OR(HI$4="",$B27=""),0,SUMIF('DADOS BRUTOS'!$A$3:$A$500,$B27,'DADOS BRUTOS'!EI$3:EI$500)+IF($C27="",0,SUMIF('DADOS BRUTOS'!$A$3:$A$500,$C27,'DADOS BRUTOS'!EI$3:EI$500)))</f>
        <v/>
      </c>
      <c r="HJ27" s="125">
        <f>IF(OR(HJ$4="",$B27=""),0,SUMIF('DADOS BRUTOS'!$A$3:$A$500,$B27,'DADOS BRUTOS'!EJ$3:EJ$500)+IF($C27="",0,SUMIF('DADOS BRUTOS'!$A$3:$A$500,$C27,'DADOS BRUTOS'!EJ$3:EJ$500)))</f>
        <v/>
      </c>
      <c r="HK27" s="125">
        <f>IF(OR(HK$4="",$B27=""),0,SUMIF('DADOS BRUTOS'!$A$3:$A$500,$B27,'DADOS BRUTOS'!EK$3:EK$500)+IF($C27="",0,SUMIF('DADOS BRUTOS'!$A$3:$A$500,$C27,'DADOS BRUTOS'!EK$3:EK$500)))</f>
        <v/>
      </c>
      <c r="HL27" s="125">
        <f>IF(OR(HL$4="",$B27=""),0,SUMIF('DADOS BRUTOS'!$A$3:$A$500,$B27,'DADOS BRUTOS'!EL$3:EL$500)+IF($C27="",0,SUMIF('DADOS BRUTOS'!$A$3:$A$500,$C27,'DADOS BRUTOS'!EL$3:EL$500)))</f>
        <v/>
      </c>
      <c r="HM27" s="125">
        <f>IF(OR(HM$4="",$B27=""),0,SUMIF('DADOS BRUTOS'!$A$3:$A$500,$B27,'DADOS BRUTOS'!EM$3:EM$500)+IF($C27="",0,SUMIF('DADOS BRUTOS'!$A$3:$A$500,$C27,'DADOS BRUTOS'!EM$3:EM$500)))</f>
        <v/>
      </c>
      <c r="HN27" s="125">
        <f>IF(OR(HN$4="",$B27=""),0,SUMIF('DADOS BRUTOS'!$A$3:$A$500,$B27,'DADOS BRUTOS'!EN$3:EN$500)+IF($C27="",0,SUMIF('DADOS BRUTOS'!$A$3:$A$500,$C27,'DADOS BRUTOS'!EN$3:EN$500)))</f>
        <v/>
      </c>
      <c r="HO27" s="125">
        <f>IF(OR(HO$4="",$B27=""),0,SUMIF('DADOS BRUTOS'!$A$3:$A$500,$B27,'DADOS BRUTOS'!EO$3:EO$500)+IF($C27="",0,SUMIF('DADOS BRUTOS'!$A$3:$A$500,$C27,'DADOS BRUTOS'!EO$3:EO$500)))</f>
        <v/>
      </c>
      <c r="HP27" s="125">
        <f>IF(OR(HP$4="",$B27=""),0,SUMIF('DADOS BRUTOS'!$A$3:$A$500,$B27,'DADOS BRUTOS'!EP$3:EP$500)+IF($C27="",0,SUMIF('DADOS BRUTOS'!$A$3:$A$500,$C27,'DADOS BRUTOS'!EP$3:EP$500)))</f>
        <v/>
      </c>
      <c r="HQ27" s="125">
        <f>IF(OR(HQ$4="",$B27=""),0,SUMIF('DADOS BRUTOS'!$A$3:$A$500,$B27,'DADOS BRUTOS'!EQ$3:EQ$500)+IF($C27="",0,SUMIF('DADOS BRUTOS'!$A$3:$A$500,$C27,'DADOS BRUTOS'!EQ$3:EQ$500)))</f>
        <v/>
      </c>
      <c r="HR27" s="125">
        <f>IF(OR(HR$4="",$B27=""),0,SUMIF('DADOS BRUTOS'!$A$3:$A$500,$B27,'DADOS BRUTOS'!ER$3:ER$500)+IF($C27="",0,SUMIF('DADOS BRUTOS'!$A$3:$A$500,$C27,'DADOS BRUTOS'!ER$3:ER$500)))</f>
        <v/>
      </c>
      <c r="HS27" s="125">
        <f>IF(OR(HS$4="",$B27=""),0,SUMIF('DADOS BRUTOS'!$A$3:$A$500,$B27,'DADOS BRUTOS'!ES$3:ES$500)+IF($C27="",0,SUMIF('DADOS BRUTOS'!$A$3:$A$500,$C27,'DADOS BRUTOS'!ES$3:ES$500)))</f>
        <v/>
      </c>
      <c r="HT27" s="125">
        <f>IF(OR(HT$4="",$B27=""),0,SUMIF('DADOS BRUTOS'!$A$3:$A$500,$B27,'DADOS BRUTOS'!ET$3:ET$500)+IF($C27="",0,SUMIF('DADOS BRUTOS'!$A$3:$A$500,$C27,'DADOS BRUTOS'!ET$3:ET$500)))</f>
        <v/>
      </c>
      <c r="HU27" s="125">
        <f>IF(OR(HU$4="",$B27=""),0,SUMIF('DADOS BRUTOS'!$A$3:$A$500,$B27,'DADOS BRUTOS'!EU$3:EU$500)+IF($C27="",0,SUMIF('DADOS BRUTOS'!$A$3:$A$500,$C27,'DADOS BRUTOS'!EU$3:EU$500)))</f>
        <v/>
      </c>
      <c r="HV27" s="125">
        <f>IF(OR(HV$4="",$B27=""),0,SUMIF('DADOS BRUTOS'!$A$3:$A$500,$B27,'DADOS BRUTOS'!EV$3:EV$500)+IF($C27="",0,SUMIF('DADOS BRUTOS'!$A$3:$A$500,$C27,'DADOS BRUTOS'!EV$3:EV$500)))</f>
        <v/>
      </c>
      <c r="HW27" s="125">
        <f>IF(OR(HW$4="",$B27=""),0,SUMIF('DADOS BRUTOS'!$A$3:$A$500,$B27,'DADOS BRUTOS'!EW$3:EW$500)+IF($C27="",0,SUMIF('DADOS BRUTOS'!$A$3:$A$500,$C27,'DADOS BRUTOS'!EW$3:EW$500)))</f>
        <v/>
      </c>
      <c r="HX27" s="125">
        <f>IF(OR(HX$4="",$B27=""),0,SUMIF('DADOS BRUTOS'!$A$3:$A$500,$B27,'DADOS BRUTOS'!EX$3:EX$500)+IF($C27="",0,SUMIF('DADOS BRUTOS'!$A$3:$A$500,$C27,'DADOS BRUTOS'!EX$3:EX$500)))</f>
        <v/>
      </c>
      <c r="HY27" s="125">
        <f>IF(OR(HY$4="",$B27=""),0,SUMIF('DADOS BRUTOS'!$A$3:$A$500,$B27,'DADOS BRUTOS'!EY$3:EY$500)+IF($C27="",0,SUMIF('DADOS BRUTOS'!$A$3:$A$500,$C27,'DADOS BRUTOS'!EY$3:EY$500)))</f>
        <v/>
      </c>
      <c r="HZ27" s="125">
        <f>IF(OR(HZ$4="",$B27=""),0,SUMIF('DADOS BRUTOS'!$A$3:$A$500,$B27,'DADOS BRUTOS'!EZ$3:EZ$500)+IF($C27="",0,SUMIF('DADOS BRUTOS'!$A$3:$A$500,$C27,'DADOS BRUTOS'!EZ$3:EZ$500)))</f>
        <v/>
      </c>
      <c r="IA27" s="125">
        <f>IF(OR(IA$4="",$B27=""),0,SUMIF('DADOS BRUTOS'!$A$3:$A$500,$B27,'DADOS BRUTOS'!FA$3:FA$500)+IF($C27="",0,SUMIF('DADOS BRUTOS'!$A$3:$A$500,$C27,'DADOS BRUTOS'!FA$3:FA$500)))</f>
        <v/>
      </c>
      <c r="IB27" s="125">
        <f>IF(OR(IB$4="",$B27=""),0,SUMIF('DADOS BRUTOS'!$A$3:$A$500,$B27,'DADOS BRUTOS'!FB$3:FB$500)+IF($C27="",0,SUMIF('DADOS BRUTOS'!$A$3:$A$500,$C27,'DADOS BRUTOS'!FB$3:FB$500)))</f>
        <v/>
      </c>
      <c r="IC27" s="125">
        <f>IF(OR(IC$4="",$B27=""),0,SUMIF('DADOS BRUTOS'!$A$3:$A$500,$B27,'DADOS BRUTOS'!FC$3:FC$500)+IF($C27="",0,SUMIF('DADOS BRUTOS'!$A$3:$A$500,$C27,'DADOS BRUTOS'!FC$3:FC$500)))</f>
        <v/>
      </c>
      <c r="ID27" s="125">
        <f>IF(OR(ID$4="",$B27=""),0,SUMIF('DADOS BRUTOS'!$A$3:$A$500,$B27,'DADOS BRUTOS'!FD$3:FD$500)+IF($C27="",0,SUMIF('DADOS BRUTOS'!$A$3:$A$500,$C27,'DADOS BRUTOS'!FD$3:FD$500)))</f>
        <v/>
      </c>
      <c r="IE27" s="125">
        <f>IF(OR(IE$4="",$B27=""),0,SUMIF('DADOS BRUTOS'!$A$3:$A$500,$B27,'DADOS BRUTOS'!FE$3:FE$500)+IF($C27="",0,SUMIF('DADOS BRUTOS'!$A$3:$A$500,$C27,'DADOS BRUTOS'!FE$3:FE$500)))</f>
        <v/>
      </c>
      <c r="IF27" s="125">
        <f>IF(OR(IF$4="",$B27=""),0,SUMIF('DADOS BRUTOS'!$A$3:$A$500,$B27,'DADOS BRUTOS'!FF$3:FF$500)+IF($C27="",0,SUMIF('DADOS BRUTOS'!$A$3:$A$500,$C27,'DADOS BRUTOS'!FF$3:FF$500)))</f>
        <v/>
      </c>
      <c r="IG27" s="125">
        <f>IF(OR(IG$4="",$B27=""),0,SUMIF('DADOS BRUTOS'!$A$3:$A$500,$B27,'DADOS BRUTOS'!FG$3:FG$500)+IF($C27="",0,SUMIF('DADOS BRUTOS'!$A$3:$A$500,$C27,'DADOS BRUTOS'!FG$3:FG$500)))</f>
        <v/>
      </c>
      <c r="IH27" s="125">
        <f>IF(OR(IH$4="",$B27=""),0,SUMIF('DADOS BRUTOS'!$A$3:$A$500,$B27,'DADOS BRUTOS'!FH$3:FH$500)+IF($C27="",0,SUMIF('DADOS BRUTOS'!$A$3:$A$500,$C27,'DADOS BRUTOS'!FH$3:FH$500)))</f>
        <v/>
      </c>
      <c r="II27" s="125">
        <f>IF(OR(II$4="",$B27=""),0,SUMIF('DADOS BRUTOS'!$A$3:$A$500,$B27,'DADOS BRUTOS'!FI$3:FI$500)+IF($C27="",0,SUMIF('DADOS BRUTOS'!$A$3:$A$500,$C27,'DADOS BRUTOS'!FI$3:FI$500)))</f>
        <v/>
      </c>
      <c r="IJ27" s="125">
        <f>IF(OR(IJ$4="",$B27=""),0,SUMIF('DADOS BRUTOS'!$A$3:$A$500,$B27,'DADOS BRUTOS'!FJ$3:FJ$500)+IF($C27="",0,SUMIF('DADOS BRUTOS'!$A$3:$A$500,$C27,'DADOS BRUTOS'!FJ$3:FJ$500)))</f>
        <v/>
      </c>
      <c r="IK27" s="125">
        <f>IF(OR(IK$4="",$B27=""),0,SUMIF('DADOS BRUTOS'!$A$3:$A$500,$B27,'DADOS BRUTOS'!FK$3:FK$500)+IF($C27="",0,SUMIF('DADOS BRUTOS'!$A$3:$A$500,$C27,'DADOS BRUTOS'!FK$3:FK$500)))</f>
        <v/>
      </c>
      <c r="IL27" s="125">
        <f>IF(OR(IL$4="",$B27=""),0,SUMIF('DADOS BRUTOS'!$A$3:$A$500,$B27,'DADOS BRUTOS'!FL$3:FL$500)+IF($C27="",0,SUMIF('DADOS BRUTOS'!$A$3:$A$500,$C27,'DADOS BRUTOS'!FL$3:FL$500)))</f>
        <v/>
      </c>
      <c r="IM27" s="125">
        <f>IF(OR(IM$4="",$B27=""),0,SUMIF('DADOS BRUTOS'!$A$3:$A$500,$B27,'DADOS BRUTOS'!FM$3:FM$500)+IF($C27="",0,SUMIF('DADOS BRUTOS'!$A$3:$A$500,$C27,'DADOS BRUTOS'!FM$3:FM$500)))</f>
        <v/>
      </c>
      <c r="IN27" s="125">
        <f>IF(OR(IN$4="",$B27=""),0,SUMIF('DADOS BRUTOS'!$A$3:$A$500,$B27,'DADOS BRUTOS'!FN$3:FN$500)+IF($C27="",0,SUMIF('DADOS BRUTOS'!$A$3:$A$500,$C27,'DADOS BRUTOS'!FN$3:FN$500)))</f>
        <v/>
      </c>
      <c r="IO27" s="125">
        <f>IF(OR(IO$4="",$B27=""),0,SUMIF('DADOS BRUTOS'!$A$3:$A$500,$B27,'DADOS BRUTOS'!FO$3:FO$500)+IF($C27="",0,SUMIF('DADOS BRUTOS'!$A$3:$A$500,$C27,'DADOS BRUTOS'!FO$3:FO$500)))</f>
        <v/>
      </c>
      <c r="IP27" s="125">
        <f>IF(OR(IP$4="",$B27=""),0,SUMIF('DADOS BRUTOS'!$A$3:$A$500,$B27,'DADOS BRUTOS'!FP$3:FP$500)+IF($C27="",0,SUMIF('DADOS BRUTOS'!$A$3:$A$500,$C27,'DADOS BRUTOS'!FP$3:FP$500)))</f>
        <v/>
      </c>
      <c r="IQ27" s="125">
        <f>IF(OR(IQ$4="",$B27=""),0,SUMIF('DADOS BRUTOS'!$A$3:$A$500,$B27,'DADOS BRUTOS'!FQ$3:FQ$500)+IF($C27="",0,SUMIF('DADOS BRUTOS'!$A$3:$A$500,$C27,'DADOS BRUTOS'!FQ$3:FQ$500)))</f>
        <v/>
      </c>
      <c r="IR27" s="125">
        <f>IF(OR(IR$4="",$B27=""),0,SUMIF('DADOS BRUTOS'!$A$3:$A$500,$B27,'DADOS BRUTOS'!FR$3:FR$500)+IF($C27="",0,SUMIF('DADOS BRUTOS'!$A$3:$A$500,$C27,'DADOS BRUTOS'!FR$3:FR$500)))</f>
        <v/>
      </c>
      <c r="IS27" s="125">
        <f>IF(OR(IS$4="",$B27=""),0,SUMIF('DADOS BRUTOS'!$A$3:$A$500,$B27,'DADOS BRUTOS'!FS$3:FS$500)+IF($C27="",0,SUMIF('DADOS BRUTOS'!$A$3:$A$500,$C27,'DADOS BRUTOS'!FS$3:FS$500)))</f>
        <v/>
      </c>
      <c r="IT27" s="125">
        <f>IF(OR(IT$4="",$B27=""),0,SUMIF('DADOS BRUTOS'!$A$3:$A$500,$B27,'DADOS BRUTOS'!FT$3:FT$500)+IF($C27="",0,SUMIF('DADOS BRUTOS'!$A$3:$A$500,$C27,'DADOS BRUTOS'!FT$3:FT$500)))</f>
        <v/>
      </c>
      <c r="IU27" s="125">
        <f>IF(OR(IU$4="",$B27=""),0,SUMIF('DADOS BRUTOS'!$A$3:$A$500,$B27,'DADOS BRUTOS'!FU$3:FU$500)+IF($C27="",0,SUMIF('DADOS BRUTOS'!$A$3:$A$500,$C27,'DADOS BRUTOS'!FU$3:FU$500)))</f>
        <v/>
      </c>
      <c r="IV27" s="125">
        <f>IF(OR(IV$4="",$B27=""),0,SUMIF('DADOS BRUTOS'!$A$3:$A$500,$B27,'DADOS BRUTOS'!FV$3:FV$500)+IF($C27="",0,SUMIF('DADOS BRUTOS'!$A$3:$A$500,$C27,'DADOS BRUTOS'!FV$3:FV$500)))</f>
        <v/>
      </c>
      <c r="IW27" s="125">
        <f>IF(OR(IW$4="",$B27=""),0,SUMIF('DADOS BRUTOS'!$A$3:$A$500,$B27,'DADOS BRUTOS'!FW$3:FW$500)+IF($C27="",0,SUMIF('DADOS BRUTOS'!$A$3:$A$500,$C27,'DADOS BRUTOS'!FW$3:FW$500)))</f>
        <v/>
      </c>
      <c r="IX27" s="125">
        <f>IF(OR(IX$4="",$B27=""),0,SUMIF('DADOS BRUTOS'!$A$3:$A$500,$B27,'DADOS BRUTOS'!FX$3:FX$500)+IF($C27="",0,SUMIF('DADOS BRUTOS'!$A$3:$A$500,$C27,'DADOS BRUTOS'!FX$3:FX$500)))</f>
        <v/>
      </c>
      <c r="IY27" s="125">
        <f>IF(OR(IY$4="",$B27=""),0,SUMIF('DADOS BRUTOS'!$A$3:$A$500,$B27,'DADOS BRUTOS'!FY$3:FY$500)+IF($C27="",0,SUMIF('DADOS BRUTOS'!$A$3:$A$500,$C27,'DADOS BRUTOS'!FY$3:FY$500)))</f>
        <v/>
      </c>
      <c r="IZ27" s="125">
        <f>IF(OR(IZ$4="",$B27=""),0,SUMIF('DADOS BRUTOS'!$A$3:$A$500,$B27,'DADOS BRUTOS'!FZ$3:FZ$500)+IF($C27="",0,SUMIF('DADOS BRUTOS'!$A$3:$A$500,$C27,'DADOS BRUTOS'!FZ$3:FZ$500)))</f>
        <v/>
      </c>
      <c r="JA27" s="125">
        <f>IF(OR(JA$4="",$B27=""),0,SUMIF('DADOS BRUTOS'!$A$3:$A$500,$B27,'DADOS BRUTOS'!GA$3:GA$500)+IF($C27="",0,SUMIF('DADOS BRUTOS'!$A$3:$A$500,$C27,'DADOS BRUTOS'!GA$3:GA$500)))</f>
        <v/>
      </c>
      <c r="JB27" s="125">
        <f>IF(OR(JB$4="",$B27=""),0,SUMIF('DADOS BRUTOS'!$A$3:$A$500,$B27,'DADOS BRUTOS'!GB$3:GB$500)+IF($C27="",0,SUMIF('DADOS BRUTOS'!$A$3:$A$500,$C27,'DADOS BRUTOS'!GB$3:GB$500)))</f>
        <v/>
      </c>
      <c r="JC27" s="125">
        <f>IF(OR(JC$4="",$B27=""),0,SUMIF('DADOS BRUTOS'!$A$3:$A$500,$B27,'DADOS BRUTOS'!GC$3:GC$500)+IF($C27="",0,SUMIF('DADOS BRUTOS'!$A$3:$A$500,$C27,'DADOS BRUTOS'!GC$3:GC$500)))</f>
        <v/>
      </c>
      <c r="JD27" s="125">
        <f>IF(OR(JD$4="",$B27=""),0,SUMIF('DADOS BRUTOS'!$A$3:$A$500,$B27,'DADOS BRUTOS'!GD$3:GD$500)+IF($C27="",0,SUMIF('DADOS BRUTOS'!$A$3:$A$500,$C27,'DADOS BRUTOS'!GD$3:GD$500)))</f>
        <v/>
      </c>
      <c r="JE27" s="125">
        <f>IF(OR(JE$4="",$B27=""),0,SUMIF('DADOS BRUTOS'!$A$3:$A$500,$B27,'DADOS BRUTOS'!GE$3:GE$500)+IF($C27="",0,SUMIF('DADOS BRUTOS'!$A$3:$A$500,$C27,'DADOS BRUTOS'!GE$3:GE$500)))</f>
        <v/>
      </c>
      <c r="JF27" s="125">
        <f>IF(OR(JF$4="",$B27=""),0,SUMIF('DADOS BRUTOS'!$A$3:$A$500,$B27,'DADOS BRUTOS'!GF$3:GF$500)+IF($C27="",0,SUMIF('DADOS BRUTOS'!$A$3:$A$500,$C27,'DADOS BRUTOS'!GF$3:GF$500)))</f>
        <v/>
      </c>
      <c r="JG27" s="125">
        <f>IF(OR(JG$4="",$B27=""),0,SUMIF('DADOS BRUTOS'!$A$3:$A$500,$B27,'DADOS BRUTOS'!GG$3:GG$500)+IF($C27="",0,SUMIF('DADOS BRUTOS'!$A$3:$A$500,$C27,'DADOS BRUTOS'!GG$3:GG$500)))</f>
        <v/>
      </c>
      <c r="JH27" s="125">
        <f>IF(OR(JH$4="",$B27=""),0,SUMIF('DADOS BRUTOS'!$A$3:$A$500,$B27,'DADOS BRUTOS'!GH$3:GH$500)+IF($C27="",0,SUMIF('DADOS BRUTOS'!$A$3:$A$500,$C27,'DADOS BRUTOS'!GH$3:GH$500)))</f>
        <v/>
      </c>
      <c r="JI27" s="125">
        <f>IF(OR(JI$4="",$B27=""),0,SUMIF('DADOS BRUTOS'!$A$3:$A$500,$B27,'DADOS BRUTOS'!GI$3:GI$500)+IF($C27="",0,SUMIF('DADOS BRUTOS'!$A$3:$A$500,$C27,'DADOS BRUTOS'!GI$3:GI$500)))</f>
        <v/>
      </c>
      <c r="JJ27" s="125">
        <f>IF(OR(JJ$4="",$B27=""),0,SUMIF('DADOS BRUTOS'!$A$3:$A$500,$B27,'DADOS BRUTOS'!GJ$3:GJ$500)+IF($C27="",0,SUMIF('DADOS BRUTOS'!$A$3:$A$500,$C27,'DADOS BRUTOS'!GJ$3:GJ$500)))</f>
        <v/>
      </c>
      <c r="JK27" s="125">
        <f>IF(OR(JK$4="",$B27=""),0,SUMIF('DADOS BRUTOS'!$A$3:$A$500,$B27,'DADOS BRUTOS'!GK$3:GK$500)+IF($C27="",0,SUMIF('DADOS BRUTOS'!$A$3:$A$500,$C27,'DADOS BRUTOS'!GK$3:GK$500)))</f>
        <v/>
      </c>
      <c r="JL27" s="125">
        <f>IF(OR(JL$4="",$B27=""),0,SUMIF('DADOS BRUTOS'!$A$3:$A$500,$B27,'DADOS BRUTOS'!GL$3:GL$500)+IF($C27="",0,SUMIF('DADOS BRUTOS'!$A$3:$A$500,$C27,'DADOS BRUTOS'!GL$3:GL$500)))</f>
        <v/>
      </c>
      <c r="JM27" s="125">
        <f>IF(OR(JM$4="",$B27=""),0,SUMIF('DADOS BRUTOS'!$A$3:$A$500,$B27,'DADOS BRUTOS'!GM$3:GM$500)+IF($C27="",0,SUMIF('DADOS BRUTOS'!$A$3:$A$500,$C27,'DADOS BRUTOS'!GM$3:GM$500)))</f>
        <v/>
      </c>
      <c r="JN27" s="125">
        <f>IF(OR(JN$4="",$B27=""),0,SUMIF('DADOS BRUTOS'!$A$3:$A$500,$B27,'DADOS BRUTOS'!GN$3:GN$500)+IF($C27="",0,SUMIF('DADOS BRUTOS'!$A$3:$A$500,$C27,'DADOS BRUTOS'!GN$3:GN$500)))</f>
        <v/>
      </c>
      <c r="JO27" s="125">
        <f>IF(OR(JO$4="",$B27=""),0,SUMIF('DADOS BRUTOS'!$A$3:$A$500,$B27,'DADOS BRUTOS'!GO$3:GO$500)+IF($C27="",0,SUMIF('DADOS BRUTOS'!$A$3:$A$500,$C27,'DADOS BRUTOS'!GO$3:GO$500)))</f>
        <v/>
      </c>
      <c r="JP27" s="125">
        <f>IF(OR(JP$4="",$B27=""),0,SUMIF('DADOS BRUTOS'!$A$3:$A$500,$B27,'DADOS BRUTOS'!GP$3:GP$500)+IF($C27="",0,SUMIF('DADOS BRUTOS'!$A$3:$A$500,$C27,'DADOS BRUTOS'!GP$3:GP$500)))</f>
        <v/>
      </c>
      <c r="JQ27" s="125">
        <f>IF(OR(JQ$4="",$B27=""),0,SUMIF('DADOS BRUTOS'!$A$3:$A$500,$B27,'DADOS BRUTOS'!GQ$3:GQ$500)+IF($C27="",0,SUMIF('DADOS BRUTOS'!$A$3:$A$500,$C27,'DADOS BRUTOS'!GQ$3:GQ$500)))</f>
        <v/>
      </c>
      <c r="JR27" s="125">
        <f>IF(OR(JR$4="",$B27=""),0,SUMIF('DADOS BRUTOS'!$A$3:$A$500,$B27,'DADOS BRUTOS'!GR$3:GR$500)+IF($C27="",0,SUMIF('DADOS BRUTOS'!$A$3:$A$500,$C27,'DADOS BRUTOS'!GR$3:GR$500)))</f>
        <v/>
      </c>
      <c r="JS27" s="125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25">
        <f>IF(OR(CB$4="",$B28=""),0,SUMIF('DADOS BRUTOS'!$A$3:$A$500,$B28,'DADOS BRUTOS'!B$3:B$500)+IF($C28="",0,SUMIF('DADOS BRUTOS'!$A$3:$A$500,$C28,'DADOS BRUTOS'!B$3:B$500)))</f>
        <v/>
      </c>
      <c r="CC28" s="125">
        <f>IF(OR(CC$4="",$B28=""),0,SUMIF('DADOS BRUTOS'!$A$3:$A$500,$B28,'DADOS BRUTOS'!C$3:C$500)+IF($C28="",0,SUMIF('DADOS BRUTOS'!$A$3:$A$500,$C28,'DADOS BRUTOS'!C$3:C$500)))</f>
        <v/>
      </c>
      <c r="CD28" s="125">
        <f>IF(OR(CD$4="",$B28=""),0,SUMIF('DADOS BRUTOS'!$A$3:$A$500,$B28,'DADOS BRUTOS'!D$3:D$500)+IF($C28="",0,SUMIF('DADOS BRUTOS'!$A$3:$A$500,$C28,'DADOS BRUTOS'!D$3:D$500)))</f>
        <v/>
      </c>
      <c r="CE28" s="125">
        <f>IF(OR(CE$4="",$B28=""),0,SUMIF('DADOS BRUTOS'!$A$3:$A$500,$B28,'DADOS BRUTOS'!E$3:E$500)+IF($C28="",0,SUMIF('DADOS BRUTOS'!$A$3:$A$500,$C28,'DADOS BRUTOS'!E$3:E$500)))</f>
        <v/>
      </c>
      <c r="CF28" s="125">
        <f>IF(OR(CF$4="",$B28=""),0,SUMIF('DADOS BRUTOS'!$A$3:$A$500,$B28,'DADOS BRUTOS'!F$3:F$500)+IF($C28="",0,SUMIF('DADOS BRUTOS'!$A$3:$A$500,$C28,'DADOS BRUTOS'!F$3:F$500)))</f>
        <v/>
      </c>
      <c r="CG28" s="125">
        <f>IF(OR(CG$4="",$B28=""),0,SUMIF('DADOS BRUTOS'!$A$3:$A$500,$B28,'DADOS BRUTOS'!G$3:G$500)+IF($C28="",0,SUMIF('DADOS BRUTOS'!$A$3:$A$500,$C28,'DADOS BRUTOS'!G$3:G$500)))</f>
        <v/>
      </c>
      <c r="CH28" s="125">
        <f>IF(OR(CH$4="",$B28=""),0,SUMIF('DADOS BRUTOS'!$A$3:$A$500,$B28,'DADOS BRUTOS'!H$3:H$500)+IF($C28="",0,SUMIF('DADOS BRUTOS'!$A$3:$A$500,$C28,'DADOS BRUTOS'!H$3:H$500)))</f>
        <v/>
      </c>
      <c r="CI28" s="125">
        <f>IF(OR(CI$4="",$B28=""),0,SUMIF('DADOS BRUTOS'!$A$3:$A$500,$B28,'DADOS BRUTOS'!I$3:I$500)+IF($C28="",0,SUMIF('DADOS BRUTOS'!$A$3:$A$500,$C28,'DADOS BRUTOS'!I$3:I$500)))</f>
        <v/>
      </c>
      <c r="CJ28" s="125">
        <f>IF(OR(CJ$4="",$B28=""),0,SUMIF('DADOS BRUTOS'!$A$3:$A$500,$B28,'DADOS BRUTOS'!J$3:J$500)+IF($C28="",0,SUMIF('DADOS BRUTOS'!$A$3:$A$500,$C28,'DADOS BRUTOS'!J$3:J$500)))</f>
        <v/>
      </c>
      <c r="CK28" s="125">
        <f>IF(OR(CK$4="",$B28=""),0,SUMIF('DADOS BRUTOS'!$A$3:$A$500,$B28,'DADOS BRUTOS'!K$3:K$500)+IF($C28="",0,SUMIF('DADOS BRUTOS'!$A$3:$A$500,$C28,'DADOS BRUTOS'!K$3:K$500)))</f>
        <v/>
      </c>
      <c r="CL28" s="125">
        <f>IF(OR(CL$4="",$B28=""),0,SUMIF('DADOS BRUTOS'!$A$3:$A$500,$B28,'DADOS BRUTOS'!L$3:L$500)+IF($C28="",0,SUMIF('DADOS BRUTOS'!$A$3:$A$500,$C28,'DADOS BRUTOS'!L$3:L$500)))</f>
        <v/>
      </c>
      <c r="CM28" s="125">
        <f>IF(OR(CM$4="",$B28=""),0,SUMIF('DADOS BRUTOS'!$A$3:$A$500,$B28,'DADOS BRUTOS'!M$3:M$500)+IF($C28="",0,SUMIF('DADOS BRUTOS'!$A$3:$A$500,$C28,'DADOS BRUTOS'!M$3:M$500)))</f>
        <v/>
      </c>
      <c r="CN28" s="125">
        <f>IF(OR(CN$4="",$B28=""),0,SUMIF('DADOS BRUTOS'!$A$3:$A$500,$B28,'DADOS BRUTOS'!N$3:N$500)+IF($C28="",0,SUMIF('DADOS BRUTOS'!$A$3:$A$500,$C28,'DADOS BRUTOS'!N$3:N$500)))</f>
        <v/>
      </c>
      <c r="CO28" s="125">
        <f>IF(OR(CO$4="",$B28=""),0,SUMIF('DADOS BRUTOS'!$A$3:$A$500,$B28,'DADOS BRUTOS'!O$3:O$500)+IF($C28="",0,SUMIF('DADOS BRUTOS'!$A$3:$A$500,$C28,'DADOS BRUTOS'!O$3:O$500)))</f>
        <v/>
      </c>
      <c r="CP28" s="125">
        <f>IF(OR(CP$4="",$B28=""),0,SUMIF('DADOS BRUTOS'!$A$3:$A$500,$B28,'DADOS BRUTOS'!P$3:P$500)+IF($C28="",0,SUMIF('DADOS BRUTOS'!$A$3:$A$500,$C28,'DADOS BRUTOS'!P$3:P$500)))</f>
        <v/>
      </c>
      <c r="CQ28" s="125">
        <f>IF(OR(CQ$4="",$B28=""),0,SUMIF('DADOS BRUTOS'!$A$3:$A$500,$B28,'DADOS BRUTOS'!Q$3:Q$500)+IF($C28="",0,SUMIF('DADOS BRUTOS'!$A$3:$A$500,$C28,'DADOS BRUTOS'!Q$3:Q$500)))</f>
        <v/>
      </c>
      <c r="CR28" s="125">
        <f>IF(OR(CR$4="",$B28=""),0,SUMIF('DADOS BRUTOS'!$A$3:$A$500,$B28,'DADOS BRUTOS'!R$3:R$500)+IF($C28="",0,SUMIF('DADOS BRUTOS'!$A$3:$A$500,$C28,'DADOS BRUTOS'!R$3:R$500)))</f>
        <v/>
      </c>
      <c r="CS28" s="125">
        <f>IF(OR(CS$4="",$B28=""),0,SUMIF('DADOS BRUTOS'!$A$3:$A$500,$B28,'DADOS BRUTOS'!S$3:S$500)+IF($C28="",0,SUMIF('DADOS BRUTOS'!$A$3:$A$500,$C28,'DADOS BRUTOS'!S$3:S$500)))</f>
        <v/>
      </c>
      <c r="CT28" s="125">
        <f>IF(OR(CT$4="",$B28=""),0,SUMIF('DADOS BRUTOS'!$A$3:$A$500,$B28,'DADOS BRUTOS'!T$3:T$500)+IF($C28="",0,SUMIF('DADOS BRUTOS'!$A$3:$A$500,$C28,'DADOS BRUTOS'!T$3:T$500)))</f>
        <v/>
      </c>
      <c r="CU28" s="125">
        <f>IF(OR(CU$4="",$B28=""),0,SUMIF('DADOS BRUTOS'!$A$3:$A$500,$B28,'DADOS BRUTOS'!U$3:U$500)+IF($C28="",0,SUMIF('DADOS BRUTOS'!$A$3:$A$500,$C28,'DADOS BRUTOS'!U$3:U$500)))</f>
        <v/>
      </c>
      <c r="CV28" s="125">
        <f>IF(OR(CV$4="",$B28=""),0,SUMIF('DADOS BRUTOS'!$A$3:$A$500,$B28,'DADOS BRUTOS'!V$3:V$500)+IF($C28="",0,SUMIF('DADOS BRUTOS'!$A$3:$A$500,$C28,'DADOS BRUTOS'!V$3:V$500)))</f>
        <v/>
      </c>
      <c r="CW28" s="125">
        <f>IF(OR(CW$4="",$B28=""),0,SUMIF('DADOS BRUTOS'!$A$3:$A$500,$B28,'DADOS BRUTOS'!W$3:W$500)+IF($C28="",0,SUMIF('DADOS BRUTOS'!$A$3:$A$500,$C28,'DADOS BRUTOS'!W$3:W$500)))</f>
        <v/>
      </c>
      <c r="CX28" s="125">
        <f>IF(OR(CX$4="",$B28=""),0,SUMIF('DADOS BRUTOS'!$A$3:$A$500,$B28,'DADOS BRUTOS'!X$3:X$500)+IF($C28="",0,SUMIF('DADOS BRUTOS'!$A$3:$A$500,$C28,'DADOS BRUTOS'!X$3:X$500)))</f>
        <v/>
      </c>
      <c r="CY28" s="125">
        <f>IF(OR(CY$4="",$B28=""),0,SUMIF('DADOS BRUTOS'!$A$3:$A$500,$B28,'DADOS BRUTOS'!Y$3:Y$500)+IF($C28="",0,SUMIF('DADOS BRUTOS'!$A$3:$A$500,$C28,'DADOS BRUTOS'!Y$3:Y$500)))</f>
        <v/>
      </c>
      <c r="CZ28" s="125">
        <f>IF(OR(CZ$4="",$B28=""),0,SUMIF('DADOS BRUTOS'!$A$3:$A$500,$B28,'DADOS BRUTOS'!Z$3:Z$500)+IF($C28="",0,SUMIF('DADOS BRUTOS'!$A$3:$A$500,$C28,'DADOS BRUTOS'!Z$3:Z$500)))</f>
        <v/>
      </c>
      <c r="DA28" s="125">
        <f>IF(OR(DA$4="",$B28=""),0,SUMIF('DADOS BRUTOS'!$A$3:$A$500,$B28,'DADOS BRUTOS'!AA$3:AA$500)+IF($C28="",0,SUMIF('DADOS BRUTOS'!$A$3:$A$500,$C28,'DADOS BRUTOS'!AA$3:AA$500)))</f>
        <v/>
      </c>
      <c r="DB28" s="125">
        <f>IF(OR(DB$4="",$B28=""),0,SUMIF('DADOS BRUTOS'!$A$3:$A$500,$B28,'DADOS BRUTOS'!AB$3:AB$500)+IF($C28="",0,SUMIF('DADOS BRUTOS'!$A$3:$A$500,$C28,'DADOS BRUTOS'!AB$3:AB$500)))</f>
        <v/>
      </c>
      <c r="DC28" s="125">
        <f>IF(OR(DC$4="",$B28=""),0,SUMIF('DADOS BRUTOS'!$A$3:$A$500,$B28,'DADOS BRUTOS'!AC$3:AC$500)+IF($C28="",0,SUMIF('DADOS BRUTOS'!$A$3:$A$500,$C28,'DADOS BRUTOS'!AC$3:AC$500)))</f>
        <v/>
      </c>
      <c r="DD28" s="125">
        <f>IF(OR(DD$4="",$B28=""),0,SUMIF('DADOS BRUTOS'!$A$3:$A$500,$B28,'DADOS BRUTOS'!AD$3:AD$500)+IF($C28="",0,SUMIF('DADOS BRUTOS'!$A$3:$A$500,$C28,'DADOS BRUTOS'!AD$3:AD$500)))</f>
        <v/>
      </c>
      <c r="DE28" s="125">
        <f>IF(OR(DE$4="",$B28=""),0,SUMIF('DADOS BRUTOS'!$A$3:$A$500,$B28,'DADOS BRUTOS'!AE$3:AE$500)+IF($C28="",0,SUMIF('DADOS BRUTOS'!$A$3:$A$500,$C28,'DADOS BRUTOS'!AE$3:AE$500)))</f>
        <v/>
      </c>
      <c r="DF28" s="125">
        <f>IF(OR(DF$4="",$B28=""),0,SUMIF('DADOS BRUTOS'!$A$3:$A$500,$B28,'DADOS BRUTOS'!AF$3:AF$500)+IF($C28="",0,SUMIF('DADOS BRUTOS'!$A$3:$A$500,$C28,'DADOS BRUTOS'!AF$3:AF$500)))</f>
        <v/>
      </c>
      <c r="DG28" s="125">
        <f>IF(OR(DG$4="",$B28=""),0,SUMIF('DADOS BRUTOS'!$A$3:$A$500,$B28,'DADOS BRUTOS'!AG$3:AG$500)+IF($C28="",0,SUMIF('DADOS BRUTOS'!$A$3:$A$500,$C28,'DADOS BRUTOS'!AG$3:AG$500)))</f>
        <v/>
      </c>
      <c r="DH28" s="125">
        <f>IF(OR(DH$4="",$B28=""),0,SUMIF('DADOS BRUTOS'!$A$3:$A$500,$B28,'DADOS BRUTOS'!AH$3:AH$500)+IF($C28="",0,SUMIF('DADOS BRUTOS'!$A$3:$A$500,$C28,'DADOS BRUTOS'!AH$3:AH$500)))</f>
        <v/>
      </c>
      <c r="DI28" s="125">
        <f>IF(OR(DI$4="",$B28=""),0,SUMIF('DADOS BRUTOS'!$A$3:$A$500,$B28,'DADOS BRUTOS'!AI$3:AI$500)+IF($C28="",0,SUMIF('DADOS BRUTOS'!$A$3:$A$500,$C28,'DADOS BRUTOS'!AI$3:AI$500)))</f>
        <v/>
      </c>
      <c r="DJ28" s="125">
        <f>IF(OR(DJ$4="",$B28=""),0,SUMIF('DADOS BRUTOS'!$A$3:$A$500,$B28,'DADOS BRUTOS'!AJ$3:AJ$500)+IF($C28="",0,SUMIF('DADOS BRUTOS'!$A$3:$A$500,$C28,'DADOS BRUTOS'!AJ$3:AJ$500)))</f>
        <v/>
      </c>
      <c r="DK28" s="125">
        <f>IF(OR(DK$4="",$B28=""),0,SUMIF('DADOS BRUTOS'!$A$3:$A$500,$B28,'DADOS BRUTOS'!AK$3:AK$500)+IF($C28="",0,SUMIF('DADOS BRUTOS'!$A$3:$A$500,$C28,'DADOS BRUTOS'!AK$3:AK$500)))</f>
        <v/>
      </c>
      <c r="DL28" s="125">
        <f>IF(OR(DL$4="",$B28=""),0,SUMIF('DADOS BRUTOS'!$A$3:$A$500,$B28,'DADOS BRUTOS'!AL$3:AL$500)+IF($C28="",0,SUMIF('DADOS BRUTOS'!$A$3:$A$500,$C28,'DADOS BRUTOS'!AL$3:AL$500)))</f>
        <v/>
      </c>
      <c r="DM28" s="125">
        <f>IF(OR(DM$4="",$B28=""),0,SUMIF('DADOS BRUTOS'!$A$3:$A$500,$B28,'DADOS BRUTOS'!AM$3:AM$500)+IF($C28="",0,SUMIF('DADOS BRUTOS'!$A$3:$A$500,$C28,'DADOS BRUTOS'!AM$3:AM$500)))</f>
        <v/>
      </c>
      <c r="DN28" s="125">
        <f>IF(OR(DN$4="",$B28=""),0,SUMIF('DADOS BRUTOS'!$A$3:$A$500,$B28,'DADOS BRUTOS'!AN$3:AN$500)+IF($C28="",0,SUMIF('DADOS BRUTOS'!$A$3:$A$500,$C28,'DADOS BRUTOS'!AN$3:AN$500)))</f>
        <v/>
      </c>
      <c r="DO28" s="125">
        <f>IF(OR(DO$4="",$B28=""),0,SUMIF('DADOS BRUTOS'!$A$3:$A$500,$B28,'DADOS BRUTOS'!AO$3:AO$500)+IF($C28="",0,SUMIF('DADOS BRUTOS'!$A$3:$A$500,$C28,'DADOS BRUTOS'!AO$3:AO$500)))</f>
        <v/>
      </c>
      <c r="DP28" s="125">
        <f>IF(OR(DP$4="",$B28=""),0,SUMIF('DADOS BRUTOS'!$A$3:$A$500,$B28,'DADOS BRUTOS'!AP$3:AP$500)+IF($C28="",0,SUMIF('DADOS BRUTOS'!$A$3:$A$500,$C28,'DADOS BRUTOS'!AP$3:AP$500)))</f>
        <v/>
      </c>
      <c r="DQ28" s="125">
        <f>IF(OR(DQ$4="",$B28=""),0,SUMIF('DADOS BRUTOS'!$A$3:$A$500,$B28,'DADOS BRUTOS'!AQ$3:AQ$500)+IF($C28="",0,SUMIF('DADOS BRUTOS'!$A$3:$A$500,$C28,'DADOS BRUTOS'!AQ$3:AQ$500)))</f>
        <v/>
      </c>
      <c r="DR28" s="125">
        <f>IF(OR(DR$4="",$B28=""),0,SUMIF('DADOS BRUTOS'!$A$3:$A$500,$B28,'DADOS BRUTOS'!AR$3:AR$500)+IF($C28="",0,SUMIF('DADOS BRUTOS'!$A$3:$A$500,$C28,'DADOS BRUTOS'!AR$3:AR$500)))</f>
        <v/>
      </c>
      <c r="DS28" s="125">
        <f>IF(OR(DS$4="",$B28=""),0,SUMIF('DADOS BRUTOS'!$A$3:$A$500,$B28,'DADOS BRUTOS'!AS$3:AS$500)+IF($C28="",0,SUMIF('DADOS BRUTOS'!$A$3:$A$500,$C28,'DADOS BRUTOS'!AS$3:AS$500)))</f>
        <v/>
      </c>
      <c r="DT28" s="125">
        <f>IF(OR(DT$4="",$B28=""),0,SUMIF('DADOS BRUTOS'!$A$3:$A$500,$B28,'DADOS BRUTOS'!AT$3:AT$500)+IF($C28="",0,SUMIF('DADOS BRUTOS'!$A$3:$A$500,$C28,'DADOS BRUTOS'!AT$3:AT$500)))</f>
        <v/>
      </c>
      <c r="DU28" s="125">
        <f>IF(OR(DU$4="",$B28=""),0,SUMIF('DADOS BRUTOS'!$A$3:$A$500,$B28,'DADOS BRUTOS'!AU$3:AU$500)+IF($C28="",0,SUMIF('DADOS BRUTOS'!$A$3:$A$500,$C28,'DADOS BRUTOS'!AU$3:AU$500)))</f>
        <v/>
      </c>
      <c r="DV28" s="125">
        <f>IF(OR(DV$4="",$B28=""),0,SUMIF('DADOS BRUTOS'!$A$3:$A$500,$B28,'DADOS BRUTOS'!AV$3:AV$500)+IF($C28="",0,SUMIF('DADOS BRUTOS'!$A$3:$A$500,$C28,'DADOS BRUTOS'!AV$3:AV$500)))</f>
        <v/>
      </c>
      <c r="DW28" s="125">
        <f>IF(OR(DW$4="",$B28=""),0,SUMIF('DADOS BRUTOS'!$A$3:$A$500,$B28,'DADOS BRUTOS'!AW$3:AW$500)+IF($C28="",0,SUMIF('DADOS BRUTOS'!$A$3:$A$500,$C28,'DADOS BRUTOS'!AW$3:AW$500)))</f>
        <v/>
      </c>
      <c r="DX28" s="125">
        <f>IF(OR(DX$4="",$B28=""),0,SUMIF('DADOS BRUTOS'!$A$3:$A$500,$B28,'DADOS BRUTOS'!AX$3:AX$500)+IF($C28="",0,SUMIF('DADOS BRUTOS'!$A$3:$A$500,$C28,'DADOS BRUTOS'!AX$3:AX$500)))</f>
        <v/>
      </c>
      <c r="DY28" s="125">
        <f>IF(OR(DY$4="",$B28=""),0,SUMIF('DADOS BRUTOS'!$A$3:$A$500,$B28,'DADOS BRUTOS'!AY$3:AY$500)+IF($C28="",0,SUMIF('DADOS BRUTOS'!$A$3:$A$500,$C28,'DADOS BRUTOS'!AY$3:AY$500)))</f>
        <v/>
      </c>
      <c r="DZ28" s="125">
        <f>IF(OR(DZ$4="",$B28=""),0,SUMIF('DADOS BRUTOS'!$A$3:$A$500,$B28,'DADOS BRUTOS'!AZ$3:AZ$500)+IF($C28="",0,SUMIF('DADOS BRUTOS'!$A$3:$A$500,$C28,'DADOS BRUTOS'!AZ$3:AZ$500)))</f>
        <v/>
      </c>
      <c r="EA28" s="125">
        <f>IF(OR(EA$4="",$B28=""),0,SUMIF('DADOS BRUTOS'!$A$3:$A$500,$B28,'DADOS BRUTOS'!BA$3:BA$500)+IF($C28="",0,SUMIF('DADOS BRUTOS'!$A$3:$A$500,$C28,'DADOS BRUTOS'!BA$3:BA$500)))</f>
        <v/>
      </c>
      <c r="EB28" s="125">
        <f>IF(OR(EB$4="",$B28=""),0,SUMIF('DADOS BRUTOS'!$A$3:$A$500,$B28,'DADOS BRUTOS'!BB$3:BB$500)+IF($C28="",0,SUMIF('DADOS BRUTOS'!$A$3:$A$500,$C28,'DADOS BRUTOS'!BB$3:BB$500)))</f>
        <v/>
      </c>
      <c r="EC28" s="125">
        <f>IF(OR(EC$4="",$B28=""),0,SUMIF('DADOS BRUTOS'!$A$3:$A$500,$B28,'DADOS BRUTOS'!BC$3:BC$500)+IF($C28="",0,SUMIF('DADOS BRUTOS'!$A$3:$A$500,$C28,'DADOS BRUTOS'!BC$3:BC$500)))</f>
        <v/>
      </c>
      <c r="ED28" s="125">
        <f>IF(OR(ED$4="",$B28=""),0,SUMIF('DADOS BRUTOS'!$A$3:$A$500,$B28,'DADOS BRUTOS'!BD$3:BD$500)+IF($C28="",0,SUMIF('DADOS BRUTOS'!$A$3:$A$500,$C28,'DADOS BRUTOS'!BD$3:BD$500)))</f>
        <v/>
      </c>
      <c r="EE28" s="125">
        <f>IF(OR(EE$4="",$B28=""),0,SUMIF('DADOS BRUTOS'!$A$3:$A$500,$B28,'DADOS BRUTOS'!BE$3:BE$500)+IF($C28="",0,SUMIF('DADOS BRUTOS'!$A$3:$A$500,$C28,'DADOS BRUTOS'!BE$3:BE$500)))</f>
        <v/>
      </c>
      <c r="EF28" s="125">
        <f>IF(OR(EF$4="",$B28=""),0,SUMIF('DADOS BRUTOS'!$A$3:$A$500,$B28,'DADOS BRUTOS'!BF$3:BF$500)+IF($C28="",0,SUMIF('DADOS BRUTOS'!$A$3:$A$500,$C28,'DADOS BRUTOS'!BF$3:BF$500)))</f>
        <v/>
      </c>
      <c r="EG28" s="125">
        <f>IF(OR(EG$4="",$B28=""),0,SUMIF('DADOS BRUTOS'!$A$3:$A$500,$B28,'DADOS BRUTOS'!BG$3:BG$500)+IF($C28="",0,SUMIF('DADOS BRUTOS'!$A$3:$A$500,$C28,'DADOS BRUTOS'!BG$3:BG$500)))</f>
        <v/>
      </c>
      <c r="EH28" s="125">
        <f>IF(OR(EH$4="",$B28=""),0,SUMIF('DADOS BRUTOS'!$A$3:$A$500,$B28,'DADOS BRUTOS'!BH$3:BH$500)+IF($C28="",0,SUMIF('DADOS BRUTOS'!$A$3:$A$500,$C28,'DADOS BRUTOS'!BH$3:BH$500)))</f>
        <v/>
      </c>
      <c r="EI28" s="125">
        <f>IF(OR(EI$4="",$B28=""),0,SUMIF('DADOS BRUTOS'!$A$3:$A$500,$B28,'DADOS BRUTOS'!BI$3:BI$500)+IF($C28="",0,SUMIF('DADOS BRUTOS'!$A$3:$A$500,$C28,'DADOS BRUTOS'!BI$3:BI$500)))</f>
        <v/>
      </c>
      <c r="EJ28" s="125">
        <f>IF(OR(EJ$4="",$B28=""),0,SUMIF('DADOS BRUTOS'!$A$3:$A$500,$B28,'DADOS BRUTOS'!BJ$3:BJ$500)+IF($C28="",0,SUMIF('DADOS BRUTOS'!$A$3:$A$500,$C28,'DADOS BRUTOS'!BJ$3:BJ$500)))</f>
        <v/>
      </c>
      <c r="EK28" s="125">
        <f>IF(OR(EK$4="",$B28=""),0,SUMIF('DADOS BRUTOS'!$A$3:$A$500,$B28,'DADOS BRUTOS'!BK$3:BK$500)+IF($C28="",0,SUMIF('DADOS BRUTOS'!$A$3:$A$500,$C28,'DADOS BRUTOS'!BK$3:BK$500)))</f>
        <v/>
      </c>
      <c r="EL28" s="125">
        <f>IF(OR(EL$4="",$B28=""),0,SUMIF('DADOS BRUTOS'!$A$3:$A$500,$B28,'DADOS BRUTOS'!BL$3:BL$500)+IF($C28="",0,SUMIF('DADOS BRUTOS'!$A$3:$A$500,$C28,'DADOS BRUTOS'!BL$3:BL$500)))</f>
        <v/>
      </c>
      <c r="EM28" s="125">
        <f>IF(OR(EM$4="",$B28=""),0,SUMIF('DADOS BRUTOS'!$A$3:$A$500,$B28,'DADOS BRUTOS'!BM$3:BM$500)+IF($C28="",0,SUMIF('DADOS BRUTOS'!$A$3:$A$500,$C28,'DADOS BRUTOS'!BM$3:BM$500)))</f>
        <v/>
      </c>
      <c r="EN28" s="125">
        <f>IF(OR(EN$4="",$B28=""),0,SUMIF('DADOS BRUTOS'!$A$3:$A$500,$B28,'DADOS BRUTOS'!BN$3:BN$500)+IF($C28="",0,SUMIF('DADOS BRUTOS'!$A$3:$A$500,$C28,'DADOS BRUTOS'!BN$3:BN$500)))</f>
        <v/>
      </c>
      <c r="EO28" s="125">
        <f>IF(OR(EO$4="",$B28=""),0,SUMIF('DADOS BRUTOS'!$A$3:$A$500,$B28,'DADOS BRUTOS'!BO$3:BO$500)+IF($C28="",0,SUMIF('DADOS BRUTOS'!$A$3:$A$500,$C28,'DADOS BRUTOS'!BO$3:BO$500)))</f>
        <v/>
      </c>
      <c r="EP28" s="125">
        <f>IF(OR(EP$4="",$B28=""),0,SUMIF('DADOS BRUTOS'!$A$3:$A$500,$B28,'DADOS BRUTOS'!BP$3:BP$500)+IF($C28="",0,SUMIF('DADOS BRUTOS'!$A$3:$A$500,$C28,'DADOS BRUTOS'!BP$3:BP$500)))</f>
        <v/>
      </c>
      <c r="EQ28" s="125">
        <f>IF(OR(EQ$4="",$B28=""),0,SUMIF('DADOS BRUTOS'!$A$3:$A$500,$B28,'DADOS BRUTOS'!BQ$3:BQ$500)+IF($C28="",0,SUMIF('DADOS BRUTOS'!$A$3:$A$500,$C28,'DADOS BRUTOS'!BQ$3:BQ$500)))</f>
        <v/>
      </c>
      <c r="ER28" s="125">
        <f>IF(OR(ER$4="",$B28=""),0,SUMIF('DADOS BRUTOS'!$A$3:$A$500,$B28,'DADOS BRUTOS'!BR$3:BR$500)+IF($C28="",0,SUMIF('DADOS BRUTOS'!$A$3:$A$500,$C28,'DADOS BRUTOS'!BR$3:BR$500)))</f>
        <v/>
      </c>
      <c r="ES28" s="125">
        <f>IF(OR(ES$4="",$B28=""),0,SUMIF('DADOS BRUTOS'!$A$3:$A$500,$B28,'DADOS BRUTOS'!BS$3:BS$500)+IF($C28="",0,SUMIF('DADOS BRUTOS'!$A$3:$A$500,$C28,'DADOS BRUTOS'!BS$3:BS$500)))</f>
        <v/>
      </c>
      <c r="ET28" s="125">
        <f>IF(OR(ET$4="",$B28=""),0,SUMIF('DADOS BRUTOS'!$A$3:$A$500,$B28,'DADOS BRUTOS'!BT$3:BT$500)+IF($C28="",0,SUMIF('DADOS BRUTOS'!$A$3:$A$500,$C28,'DADOS BRUTOS'!BT$3:BT$500)))</f>
        <v/>
      </c>
      <c r="EU28" s="125">
        <f>IF(OR(EU$4="",$B28=""),0,SUMIF('DADOS BRUTOS'!$A$3:$A$500,$B28,'DADOS BRUTOS'!BU$3:BU$500)+IF($C28="",0,SUMIF('DADOS BRUTOS'!$A$3:$A$500,$C28,'DADOS BRUTOS'!BU$3:BU$500)))</f>
        <v/>
      </c>
      <c r="EV28" s="125">
        <f>IF(OR(EV$4="",$B28=""),0,SUMIF('DADOS BRUTOS'!$A$3:$A$500,$B28,'DADOS BRUTOS'!BV$3:BV$500)+IF($C28="",0,SUMIF('DADOS BRUTOS'!$A$3:$A$500,$C28,'DADOS BRUTOS'!BV$3:BV$500)))</f>
        <v/>
      </c>
      <c r="EW28" s="125">
        <f>IF(OR(EW$4="",$B28=""),0,SUMIF('DADOS BRUTOS'!$A$3:$A$500,$B28,'DADOS BRUTOS'!BW$3:BW$500)+IF($C28="",0,SUMIF('DADOS BRUTOS'!$A$3:$A$500,$C28,'DADOS BRUTOS'!BW$3:BW$500)))</f>
        <v/>
      </c>
      <c r="EX28" s="125">
        <f>IF(OR(EX$4="",$B28=""),0,SUMIF('DADOS BRUTOS'!$A$3:$A$500,$B28,'DADOS BRUTOS'!BX$3:BX$500)+IF($C28="",0,SUMIF('DADOS BRUTOS'!$A$3:$A$500,$C28,'DADOS BRUTOS'!BX$3:BX$500)))</f>
        <v/>
      </c>
      <c r="EY28" s="125">
        <f>IF(OR(EY$4="",$B28=""),0,SUMIF('DADOS BRUTOS'!$A$3:$A$500,$B28,'DADOS BRUTOS'!BY$3:BY$500)+IF($C28="",0,SUMIF('DADOS BRUTOS'!$A$3:$A$500,$C28,'DADOS BRUTOS'!BY$3:BY$500)))</f>
        <v/>
      </c>
      <c r="EZ28" s="125">
        <f>IF(OR(EZ$4="",$B28=""),0,SUMIF('DADOS BRUTOS'!$A$3:$A$500,$B28,'DADOS BRUTOS'!BZ$3:BZ$500)+IF($C28="",0,SUMIF('DADOS BRUTOS'!$A$3:$A$500,$C28,'DADOS BRUTOS'!BZ$3:BZ$500)))</f>
        <v/>
      </c>
      <c r="FA28" s="125">
        <f>IF(OR(FA$4="",$B28=""),0,SUMIF('DADOS BRUTOS'!$A$3:$A$500,$B28,'DADOS BRUTOS'!CA$3:CA$500)+IF($C28="",0,SUMIF('DADOS BRUTOS'!$A$3:$A$500,$C28,'DADOS BRUTOS'!CA$3:CA$500)))</f>
        <v/>
      </c>
      <c r="FB28" s="125">
        <f>IF(OR(FB$4="",$B28=""),0,SUMIF('DADOS BRUTOS'!$A$3:$A$500,$B28,'DADOS BRUTOS'!CB$3:CB$500)+IF($C28="",0,SUMIF('DADOS BRUTOS'!$A$3:$A$500,$C28,'DADOS BRUTOS'!CB$3:CB$500)))</f>
        <v/>
      </c>
      <c r="FC28" s="125">
        <f>IF(OR(FC$4="",$B28=""),0,SUMIF('DADOS BRUTOS'!$A$3:$A$500,$B28,'DADOS BRUTOS'!CC$3:CC$500)+IF($C28="",0,SUMIF('DADOS BRUTOS'!$A$3:$A$500,$C28,'DADOS BRUTOS'!CC$3:CC$500)))</f>
        <v/>
      </c>
      <c r="FD28" s="125">
        <f>IF(OR(FD$4="",$B28=""),0,SUMIF('DADOS BRUTOS'!$A$3:$A$500,$B28,'DADOS BRUTOS'!CD$3:CD$500)+IF($C28="",0,SUMIF('DADOS BRUTOS'!$A$3:$A$500,$C28,'DADOS BRUTOS'!CD$3:CD$500)))</f>
        <v/>
      </c>
      <c r="FE28" s="125">
        <f>IF(OR(FE$4="",$B28=""),0,SUMIF('DADOS BRUTOS'!$A$3:$A$500,$B28,'DADOS BRUTOS'!CE$3:CE$500)+IF($C28="",0,SUMIF('DADOS BRUTOS'!$A$3:$A$500,$C28,'DADOS BRUTOS'!CE$3:CE$500)))</f>
        <v/>
      </c>
      <c r="FF28" s="125">
        <f>IF(OR(FF$4="",$B28=""),0,SUMIF('DADOS BRUTOS'!$A$3:$A$500,$B28,'DADOS BRUTOS'!CF$3:CF$500)+IF($C28="",0,SUMIF('DADOS BRUTOS'!$A$3:$A$500,$C28,'DADOS BRUTOS'!CF$3:CF$500)))</f>
        <v/>
      </c>
      <c r="FG28" s="125">
        <f>IF(OR(FG$4="",$B28=""),0,SUMIF('DADOS BRUTOS'!$A$3:$A$500,$B28,'DADOS BRUTOS'!CG$3:CG$500)+IF($C28="",0,SUMIF('DADOS BRUTOS'!$A$3:$A$500,$C28,'DADOS BRUTOS'!CG$3:CG$500)))</f>
        <v/>
      </c>
      <c r="FH28" s="125">
        <f>IF(OR(FH$4="",$B28=""),0,SUMIF('DADOS BRUTOS'!$A$3:$A$500,$B28,'DADOS BRUTOS'!CH$3:CH$500)+IF($C28="",0,SUMIF('DADOS BRUTOS'!$A$3:$A$500,$C28,'DADOS BRUTOS'!CH$3:CH$500)))</f>
        <v/>
      </c>
      <c r="FI28" s="125">
        <f>IF(OR(FI$4="",$B28=""),0,SUMIF('DADOS BRUTOS'!$A$3:$A$500,$B28,'DADOS BRUTOS'!CI$3:CI$500)+IF($C28="",0,SUMIF('DADOS BRUTOS'!$A$3:$A$500,$C28,'DADOS BRUTOS'!CI$3:CI$500)))</f>
        <v/>
      </c>
      <c r="FJ28" s="125">
        <f>IF(OR(FJ$4="",$B28=""),0,SUMIF('DADOS BRUTOS'!$A$3:$A$500,$B28,'DADOS BRUTOS'!CJ$3:CJ$500)+IF($C28="",0,SUMIF('DADOS BRUTOS'!$A$3:$A$500,$C28,'DADOS BRUTOS'!CJ$3:CJ$500)))</f>
        <v/>
      </c>
      <c r="FK28" s="125">
        <f>IF(OR(FK$4="",$B28=""),0,SUMIF('DADOS BRUTOS'!$A$3:$A$500,$B28,'DADOS BRUTOS'!CK$3:CK$500)+IF($C28="",0,SUMIF('DADOS BRUTOS'!$A$3:$A$500,$C28,'DADOS BRUTOS'!CK$3:CK$500)))</f>
        <v/>
      </c>
      <c r="FL28" s="125">
        <f>IF(OR(FL$4="",$B28=""),0,SUMIF('DADOS BRUTOS'!$A$3:$A$500,$B28,'DADOS BRUTOS'!CL$3:CL$500)+IF($C28="",0,SUMIF('DADOS BRUTOS'!$A$3:$A$500,$C28,'DADOS BRUTOS'!CL$3:CL$500)))</f>
        <v/>
      </c>
      <c r="FM28" s="125">
        <f>IF(OR(FM$4="",$B28=""),0,SUMIF('DADOS BRUTOS'!$A$3:$A$500,$B28,'DADOS BRUTOS'!CM$3:CM$500)+IF($C28="",0,SUMIF('DADOS BRUTOS'!$A$3:$A$500,$C28,'DADOS BRUTOS'!CM$3:CM$500)))</f>
        <v/>
      </c>
      <c r="FN28" s="125">
        <f>IF(OR(FN$4="",$B28=""),0,SUMIF('DADOS BRUTOS'!$A$3:$A$500,$B28,'DADOS BRUTOS'!CN$3:CN$500)+IF($C28="",0,SUMIF('DADOS BRUTOS'!$A$3:$A$500,$C28,'DADOS BRUTOS'!CN$3:CN$500)))</f>
        <v/>
      </c>
      <c r="FO28" s="125">
        <f>IF(OR(FO$4="",$B28=""),0,SUMIF('DADOS BRUTOS'!$A$3:$A$500,$B28,'DADOS BRUTOS'!CO$3:CO$500)+IF($C28="",0,SUMIF('DADOS BRUTOS'!$A$3:$A$500,$C28,'DADOS BRUTOS'!CO$3:CO$500)))</f>
        <v/>
      </c>
      <c r="FP28" s="125">
        <f>IF(OR(FP$4="",$B28=""),0,SUMIF('DADOS BRUTOS'!$A$3:$A$500,$B28,'DADOS BRUTOS'!CP$3:CP$500)+IF($C28="",0,SUMIF('DADOS BRUTOS'!$A$3:$A$500,$C28,'DADOS BRUTOS'!CP$3:CP$500)))</f>
        <v/>
      </c>
      <c r="FQ28" s="125">
        <f>IF(OR(FQ$4="",$B28=""),0,SUMIF('DADOS BRUTOS'!$A$3:$A$500,$B28,'DADOS BRUTOS'!CQ$3:CQ$500)+IF($C28="",0,SUMIF('DADOS BRUTOS'!$A$3:$A$500,$C28,'DADOS BRUTOS'!CQ$3:CQ$500)))</f>
        <v/>
      </c>
      <c r="FR28" s="125">
        <f>IF(OR(FR$4="",$B28=""),0,SUMIF('DADOS BRUTOS'!$A$3:$A$500,$B28,'DADOS BRUTOS'!CR$3:CR$500)+IF($C28="",0,SUMIF('DADOS BRUTOS'!$A$3:$A$500,$C28,'DADOS BRUTOS'!CR$3:CR$500)))</f>
        <v/>
      </c>
      <c r="FS28" s="125">
        <f>IF(OR(FS$4="",$B28=""),0,SUMIF('DADOS BRUTOS'!$A$3:$A$500,$B28,'DADOS BRUTOS'!CS$3:CS$500)+IF($C28="",0,SUMIF('DADOS BRUTOS'!$A$3:$A$500,$C28,'DADOS BRUTOS'!CS$3:CS$500)))</f>
        <v/>
      </c>
      <c r="FT28" s="125">
        <f>IF(OR(FT$4="",$B28=""),0,SUMIF('DADOS BRUTOS'!$A$3:$A$500,$B28,'DADOS BRUTOS'!CT$3:CT$500)+IF($C28="",0,SUMIF('DADOS BRUTOS'!$A$3:$A$500,$C28,'DADOS BRUTOS'!CT$3:CT$500)))</f>
        <v/>
      </c>
      <c r="FU28" s="125">
        <f>IF(OR(FU$4="",$B28=""),0,SUMIF('DADOS BRUTOS'!$A$3:$A$500,$B28,'DADOS BRUTOS'!CU$3:CU$500)+IF($C28="",0,SUMIF('DADOS BRUTOS'!$A$3:$A$500,$C28,'DADOS BRUTOS'!CU$3:CU$500)))</f>
        <v/>
      </c>
      <c r="FV28" s="125">
        <f>IF(OR(FV$4="",$B28=""),0,SUMIF('DADOS BRUTOS'!$A$3:$A$500,$B28,'DADOS BRUTOS'!CV$3:CV$500)+IF($C28="",0,SUMIF('DADOS BRUTOS'!$A$3:$A$500,$C28,'DADOS BRUTOS'!CV$3:CV$500)))</f>
        <v/>
      </c>
      <c r="FW28" s="125">
        <f>IF(OR(FW$4="",$B28=""),0,SUMIF('DADOS BRUTOS'!$A$3:$A$500,$B28,'DADOS BRUTOS'!CW$3:CW$500)+IF($C28="",0,SUMIF('DADOS BRUTOS'!$A$3:$A$500,$C28,'DADOS BRUTOS'!CW$3:CW$500)))</f>
        <v/>
      </c>
      <c r="FX28" s="125">
        <f>IF(OR(FX$4="",$B28=""),0,SUMIF('DADOS BRUTOS'!$A$3:$A$500,$B28,'DADOS BRUTOS'!CX$3:CX$500)+IF($C28="",0,SUMIF('DADOS BRUTOS'!$A$3:$A$500,$C28,'DADOS BRUTOS'!CX$3:CX$500)))</f>
        <v/>
      </c>
      <c r="FY28" s="125">
        <f>IF(OR(FY$4="",$B28=""),0,SUMIF('DADOS BRUTOS'!$A$3:$A$500,$B28,'DADOS BRUTOS'!CY$3:CY$500)+IF($C28="",0,SUMIF('DADOS BRUTOS'!$A$3:$A$500,$C28,'DADOS BRUTOS'!CY$3:CY$500)))</f>
        <v/>
      </c>
      <c r="FZ28" s="125">
        <f>IF(OR(FZ$4="",$B28=""),0,SUMIF('DADOS BRUTOS'!$A$3:$A$500,$B28,'DADOS BRUTOS'!CZ$3:CZ$500)+IF($C28="",0,SUMIF('DADOS BRUTOS'!$A$3:$A$500,$C28,'DADOS BRUTOS'!CZ$3:CZ$500)))</f>
        <v/>
      </c>
      <c r="GA28" s="125">
        <f>IF(OR(GA$4="",$B28=""),0,SUMIF('DADOS BRUTOS'!$A$3:$A$500,$B28,'DADOS BRUTOS'!DA$3:DA$500)+IF($C28="",0,SUMIF('DADOS BRUTOS'!$A$3:$A$500,$C28,'DADOS BRUTOS'!DA$3:DA$500)))</f>
        <v/>
      </c>
      <c r="GB28" s="125">
        <f>IF(OR(GB$4="",$B28=""),0,SUMIF('DADOS BRUTOS'!$A$3:$A$500,$B28,'DADOS BRUTOS'!DB$3:DB$500)+IF($C28="",0,SUMIF('DADOS BRUTOS'!$A$3:$A$500,$C28,'DADOS BRUTOS'!DB$3:DB$500)))</f>
        <v/>
      </c>
      <c r="GC28" s="125">
        <f>IF(OR(GC$4="",$B28=""),0,SUMIF('DADOS BRUTOS'!$A$3:$A$500,$B28,'DADOS BRUTOS'!DC$3:DC$500)+IF($C28="",0,SUMIF('DADOS BRUTOS'!$A$3:$A$500,$C28,'DADOS BRUTOS'!DC$3:DC$500)))</f>
        <v/>
      </c>
      <c r="GD28" s="125">
        <f>IF(OR(GD$4="",$B28=""),0,SUMIF('DADOS BRUTOS'!$A$3:$A$500,$B28,'DADOS BRUTOS'!DD$3:DD$500)+IF($C28="",0,SUMIF('DADOS BRUTOS'!$A$3:$A$500,$C28,'DADOS BRUTOS'!DD$3:DD$500)))</f>
        <v/>
      </c>
      <c r="GE28" s="125">
        <f>IF(OR(GE$4="",$B28=""),0,SUMIF('DADOS BRUTOS'!$A$3:$A$500,$B28,'DADOS BRUTOS'!DE$3:DE$500)+IF($C28="",0,SUMIF('DADOS BRUTOS'!$A$3:$A$500,$C28,'DADOS BRUTOS'!DE$3:DE$500)))</f>
        <v/>
      </c>
      <c r="GF28" s="125">
        <f>IF(OR(GF$4="",$B28=""),0,SUMIF('DADOS BRUTOS'!$A$3:$A$500,$B28,'DADOS BRUTOS'!DF$3:DF$500)+IF($C28="",0,SUMIF('DADOS BRUTOS'!$A$3:$A$500,$C28,'DADOS BRUTOS'!DF$3:DF$500)))</f>
        <v/>
      </c>
      <c r="GG28" s="125">
        <f>IF(OR(GG$4="",$B28=""),0,SUMIF('DADOS BRUTOS'!$A$3:$A$500,$B28,'DADOS BRUTOS'!DG$3:DG$500)+IF($C28="",0,SUMIF('DADOS BRUTOS'!$A$3:$A$500,$C28,'DADOS BRUTOS'!DG$3:DG$500)))</f>
        <v/>
      </c>
      <c r="GH28" s="125">
        <f>IF(OR(GH$4="",$B28=""),0,SUMIF('DADOS BRUTOS'!$A$3:$A$500,$B28,'DADOS BRUTOS'!DH$3:DH$500)+IF($C28="",0,SUMIF('DADOS BRUTOS'!$A$3:$A$500,$C28,'DADOS BRUTOS'!DH$3:DH$500)))</f>
        <v/>
      </c>
      <c r="GI28" s="125">
        <f>IF(OR(GI$4="",$B28=""),0,SUMIF('DADOS BRUTOS'!$A$3:$A$500,$B28,'DADOS BRUTOS'!DI$3:DI$500)+IF($C28="",0,SUMIF('DADOS BRUTOS'!$A$3:$A$500,$C28,'DADOS BRUTOS'!DI$3:DI$500)))</f>
        <v/>
      </c>
      <c r="GJ28" s="125">
        <f>IF(OR(GJ$4="",$B28=""),0,SUMIF('DADOS BRUTOS'!$A$3:$A$500,$B28,'DADOS BRUTOS'!DJ$3:DJ$500)+IF($C28="",0,SUMIF('DADOS BRUTOS'!$A$3:$A$500,$C28,'DADOS BRUTOS'!DJ$3:DJ$500)))</f>
        <v/>
      </c>
      <c r="GK28" s="125">
        <f>IF(OR(GK$4="",$B28=""),0,SUMIF('DADOS BRUTOS'!$A$3:$A$500,$B28,'DADOS BRUTOS'!DK$3:DK$500)+IF($C28="",0,SUMIF('DADOS BRUTOS'!$A$3:$A$500,$C28,'DADOS BRUTOS'!DK$3:DK$500)))</f>
        <v/>
      </c>
      <c r="GL28" s="125">
        <f>IF(OR(GL$4="",$B28=""),0,SUMIF('DADOS BRUTOS'!$A$3:$A$500,$B28,'DADOS BRUTOS'!DL$3:DL$500)+IF($C28="",0,SUMIF('DADOS BRUTOS'!$A$3:$A$500,$C28,'DADOS BRUTOS'!DL$3:DL$500)))</f>
        <v/>
      </c>
      <c r="GM28" s="125">
        <f>IF(OR(GM$4="",$B28=""),0,SUMIF('DADOS BRUTOS'!$A$3:$A$500,$B28,'DADOS BRUTOS'!DM$3:DM$500)+IF($C28="",0,SUMIF('DADOS BRUTOS'!$A$3:$A$500,$C28,'DADOS BRUTOS'!DM$3:DM$500)))</f>
        <v/>
      </c>
      <c r="GN28" s="125">
        <f>IF(OR(GN$4="",$B28=""),0,SUMIF('DADOS BRUTOS'!$A$3:$A$500,$B28,'DADOS BRUTOS'!DN$3:DN$500)+IF($C28="",0,SUMIF('DADOS BRUTOS'!$A$3:$A$500,$C28,'DADOS BRUTOS'!DN$3:DN$500)))</f>
        <v/>
      </c>
      <c r="GO28" s="125">
        <f>IF(OR(GO$4="",$B28=""),0,SUMIF('DADOS BRUTOS'!$A$3:$A$500,$B28,'DADOS BRUTOS'!DO$3:DO$500)+IF($C28="",0,SUMIF('DADOS BRUTOS'!$A$3:$A$500,$C28,'DADOS BRUTOS'!DO$3:DO$500)))</f>
        <v/>
      </c>
      <c r="GP28" s="125">
        <f>IF(OR(GP$4="",$B28=""),0,SUMIF('DADOS BRUTOS'!$A$3:$A$500,$B28,'DADOS BRUTOS'!DP$3:DP$500)+IF($C28="",0,SUMIF('DADOS BRUTOS'!$A$3:$A$500,$C28,'DADOS BRUTOS'!DP$3:DP$500)))</f>
        <v/>
      </c>
      <c r="GQ28" s="125">
        <f>IF(OR(GQ$4="",$B28=""),0,SUMIF('DADOS BRUTOS'!$A$3:$A$500,$B28,'DADOS BRUTOS'!DQ$3:DQ$500)+IF($C28="",0,SUMIF('DADOS BRUTOS'!$A$3:$A$500,$C28,'DADOS BRUTOS'!DQ$3:DQ$500)))</f>
        <v/>
      </c>
      <c r="GR28" s="125">
        <f>IF(OR(GR$4="",$B28=""),0,SUMIF('DADOS BRUTOS'!$A$3:$A$500,$B28,'DADOS BRUTOS'!DR$3:DR$500)+IF($C28="",0,SUMIF('DADOS BRUTOS'!$A$3:$A$500,$C28,'DADOS BRUTOS'!DR$3:DR$500)))</f>
        <v/>
      </c>
      <c r="GS28" s="125">
        <f>IF(OR(GS$4="",$B28=""),0,SUMIF('DADOS BRUTOS'!$A$3:$A$500,$B28,'DADOS BRUTOS'!DS$3:DS$500)+IF($C28="",0,SUMIF('DADOS BRUTOS'!$A$3:$A$500,$C28,'DADOS BRUTOS'!DS$3:DS$500)))</f>
        <v/>
      </c>
      <c r="GT28" s="125">
        <f>IF(OR(GT$4="",$B28=""),0,SUMIF('DADOS BRUTOS'!$A$3:$A$500,$B28,'DADOS BRUTOS'!DT$3:DT$500)+IF($C28="",0,SUMIF('DADOS BRUTOS'!$A$3:$A$500,$C28,'DADOS BRUTOS'!DT$3:DT$500)))</f>
        <v/>
      </c>
      <c r="GU28" s="125">
        <f>IF(OR(GU$4="",$B28=""),0,SUMIF('DADOS BRUTOS'!$A$3:$A$500,$B28,'DADOS BRUTOS'!DU$3:DU$500)+IF($C28="",0,SUMIF('DADOS BRUTOS'!$A$3:$A$500,$C28,'DADOS BRUTOS'!DU$3:DU$500)))</f>
        <v/>
      </c>
      <c r="GV28" s="125">
        <f>IF(OR(GV$4="",$B28=""),0,SUMIF('DADOS BRUTOS'!$A$3:$A$500,$B28,'DADOS BRUTOS'!DV$3:DV$500)+IF($C28="",0,SUMIF('DADOS BRUTOS'!$A$3:$A$500,$C28,'DADOS BRUTOS'!DV$3:DV$500)))</f>
        <v/>
      </c>
      <c r="GW28" s="125">
        <f>IF(OR(GW$4="",$B28=""),0,SUMIF('DADOS BRUTOS'!$A$3:$A$500,$B28,'DADOS BRUTOS'!DW$3:DW$500)+IF($C28="",0,SUMIF('DADOS BRUTOS'!$A$3:$A$500,$C28,'DADOS BRUTOS'!DW$3:DW$500)))</f>
        <v/>
      </c>
      <c r="GX28" s="125">
        <f>IF(OR(GX$4="",$B28=""),0,SUMIF('DADOS BRUTOS'!$A$3:$A$500,$B28,'DADOS BRUTOS'!DX$3:DX$500)+IF($C28="",0,SUMIF('DADOS BRUTOS'!$A$3:$A$500,$C28,'DADOS BRUTOS'!DX$3:DX$500)))</f>
        <v/>
      </c>
      <c r="GY28" s="125">
        <f>IF(OR(GY$4="",$B28=""),0,SUMIF('DADOS BRUTOS'!$A$3:$A$500,$B28,'DADOS BRUTOS'!DY$3:DY$500)+IF($C28="",0,SUMIF('DADOS BRUTOS'!$A$3:$A$500,$C28,'DADOS BRUTOS'!DY$3:DY$500)))</f>
        <v/>
      </c>
      <c r="GZ28" s="125">
        <f>IF(OR(GZ$4="",$B28=""),0,SUMIF('DADOS BRUTOS'!$A$3:$A$500,$B28,'DADOS BRUTOS'!DZ$3:DZ$500)+IF($C28="",0,SUMIF('DADOS BRUTOS'!$A$3:$A$500,$C28,'DADOS BRUTOS'!DZ$3:DZ$500)))</f>
        <v/>
      </c>
      <c r="HA28" s="125">
        <f>IF(OR(HA$4="",$B28=""),0,SUMIF('DADOS BRUTOS'!$A$3:$A$500,$B28,'DADOS BRUTOS'!EA$3:EA$500)+IF($C28="",0,SUMIF('DADOS BRUTOS'!$A$3:$A$500,$C28,'DADOS BRUTOS'!EA$3:EA$500)))</f>
        <v/>
      </c>
      <c r="HB28" s="125">
        <f>IF(OR(HB$4="",$B28=""),0,SUMIF('DADOS BRUTOS'!$A$3:$A$500,$B28,'DADOS BRUTOS'!EB$3:EB$500)+IF($C28="",0,SUMIF('DADOS BRUTOS'!$A$3:$A$500,$C28,'DADOS BRUTOS'!EB$3:EB$500)))</f>
        <v/>
      </c>
      <c r="HC28" s="125">
        <f>IF(OR(HC$4="",$B28=""),0,SUMIF('DADOS BRUTOS'!$A$3:$A$500,$B28,'DADOS BRUTOS'!EC$3:EC$500)+IF($C28="",0,SUMIF('DADOS BRUTOS'!$A$3:$A$500,$C28,'DADOS BRUTOS'!EC$3:EC$500)))</f>
        <v/>
      </c>
      <c r="HD28" s="125">
        <f>IF(OR(HD$4="",$B28=""),0,SUMIF('DADOS BRUTOS'!$A$3:$A$500,$B28,'DADOS BRUTOS'!ED$3:ED$500)+IF($C28="",0,SUMIF('DADOS BRUTOS'!$A$3:$A$500,$C28,'DADOS BRUTOS'!ED$3:ED$500)))</f>
        <v/>
      </c>
      <c r="HE28" s="125">
        <f>IF(OR(HE$4="",$B28=""),0,SUMIF('DADOS BRUTOS'!$A$3:$A$500,$B28,'DADOS BRUTOS'!EE$3:EE$500)+IF($C28="",0,SUMIF('DADOS BRUTOS'!$A$3:$A$500,$C28,'DADOS BRUTOS'!EE$3:EE$500)))</f>
        <v/>
      </c>
      <c r="HF28" s="125">
        <f>IF(OR(HF$4="",$B28=""),0,SUMIF('DADOS BRUTOS'!$A$3:$A$500,$B28,'DADOS BRUTOS'!EF$3:EF$500)+IF($C28="",0,SUMIF('DADOS BRUTOS'!$A$3:$A$500,$C28,'DADOS BRUTOS'!EF$3:EF$500)))</f>
        <v/>
      </c>
      <c r="HG28" s="125">
        <f>IF(OR(HG$4="",$B28=""),0,SUMIF('DADOS BRUTOS'!$A$3:$A$500,$B28,'DADOS BRUTOS'!EG$3:EG$500)+IF($C28="",0,SUMIF('DADOS BRUTOS'!$A$3:$A$500,$C28,'DADOS BRUTOS'!EG$3:EG$500)))</f>
        <v/>
      </c>
      <c r="HH28" s="125">
        <f>IF(OR(HH$4="",$B28=""),0,SUMIF('DADOS BRUTOS'!$A$3:$A$500,$B28,'DADOS BRUTOS'!EH$3:EH$500)+IF($C28="",0,SUMIF('DADOS BRUTOS'!$A$3:$A$500,$C28,'DADOS BRUTOS'!EH$3:EH$500)))</f>
        <v/>
      </c>
      <c r="HI28" s="125">
        <f>IF(OR(HI$4="",$B28=""),0,SUMIF('DADOS BRUTOS'!$A$3:$A$500,$B28,'DADOS BRUTOS'!EI$3:EI$500)+IF($C28="",0,SUMIF('DADOS BRUTOS'!$A$3:$A$500,$C28,'DADOS BRUTOS'!EI$3:EI$500)))</f>
        <v/>
      </c>
      <c r="HJ28" s="125">
        <f>IF(OR(HJ$4="",$B28=""),0,SUMIF('DADOS BRUTOS'!$A$3:$A$500,$B28,'DADOS BRUTOS'!EJ$3:EJ$500)+IF($C28="",0,SUMIF('DADOS BRUTOS'!$A$3:$A$500,$C28,'DADOS BRUTOS'!EJ$3:EJ$500)))</f>
        <v/>
      </c>
      <c r="HK28" s="125">
        <f>IF(OR(HK$4="",$B28=""),0,SUMIF('DADOS BRUTOS'!$A$3:$A$500,$B28,'DADOS BRUTOS'!EK$3:EK$500)+IF($C28="",0,SUMIF('DADOS BRUTOS'!$A$3:$A$500,$C28,'DADOS BRUTOS'!EK$3:EK$500)))</f>
        <v/>
      </c>
      <c r="HL28" s="125">
        <f>IF(OR(HL$4="",$B28=""),0,SUMIF('DADOS BRUTOS'!$A$3:$A$500,$B28,'DADOS BRUTOS'!EL$3:EL$500)+IF($C28="",0,SUMIF('DADOS BRUTOS'!$A$3:$A$500,$C28,'DADOS BRUTOS'!EL$3:EL$500)))</f>
        <v/>
      </c>
      <c r="HM28" s="125">
        <f>IF(OR(HM$4="",$B28=""),0,SUMIF('DADOS BRUTOS'!$A$3:$A$500,$B28,'DADOS BRUTOS'!EM$3:EM$500)+IF($C28="",0,SUMIF('DADOS BRUTOS'!$A$3:$A$500,$C28,'DADOS BRUTOS'!EM$3:EM$500)))</f>
        <v/>
      </c>
      <c r="HN28" s="125">
        <f>IF(OR(HN$4="",$B28=""),0,SUMIF('DADOS BRUTOS'!$A$3:$A$500,$B28,'DADOS BRUTOS'!EN$3:EN$500)+IF($C28="",0,SUMIF('DADOS BRUTOS'!$A$3:$A$500,$C28,'DADOS BRUTOS'!EN$3:EN$500)))</f>
        <v/>
      </c>
      <c r="HO28" s="125">
        <f>IF(OR(HO$4="",$B28=""),0,SUMIF('DADOS BRUTOS'!$A$3:$A$500,$B28,'DADOS BRUTOS'!EO$3:EO$500)+IF($C28="",0,SUMIF('DADOS BRUTOS'!$A$3:$A$500,$C28,'DADOS BRUTOS'!EO$3:EO$500)))</f>
        <v/>
      </c>
      <c r="HP28" s="125">
        <f>IF(OR(HP$4="",$B28=""),0,SUMIF('DADOS BRUTOS'!$A$3:$A$500,$B28,'DADOS BRUTOS'!EP$3:EP$500)+IF($C28="",0,SUMIF('DADOS BRUTOS'!$A$3:$A$500,$C28,'DADOS BRUTOS'!EP$3:EP$500)))</f>
        <v/>
      </c>
      <c r="HQ28" s="125">
        <f>IF(OR(HQ$4="",$B28=""),0,SUMIF('DADOS BRUTOS'!$A$3:$A$500,$B28,'DADOS BRUTOS'!EQ$3:EQ$500)+IF($C28="",0,SUMIF('DADOS BRUTOS'!$A$3:$A$500,$C28,'DADOS BRUTOS'!EQ$3:EQ$500)))</f>
        <v/>
      </c>
      <c r="HR28" s="125">
        <f>IF(OR(HR$4="",$B28=""),0,SUMIF('DADOS BRUTOS'!$A$3:$A$500,$B28,'DADOS BRUTOS'!ER$3:ER$500)+IF($C28="",0,SUMIF('DADOS BRUTOS'!$A$3:$A$500,$C28,'DADOS BRUTOS'!ER$3:ER$500)))</f>
        <v/>
      </c>
      <c r="HS28" s="125">
        <f>IF(OR(HS$4="",$B28=""),0,SUMIF('DADOS BRUTOS'!$A$3:$A$500,$B28,'DADOS BRUTOS'!ES$3:ES$500)+IF($C28="",0,SUMIF('DADOS BRUTOS'!$A$3:$A$500,$C28,'DADOS BRUTOS'!ES$3:ES$500)))</f>
        <v/>
      </c>
      <c r="HT28" s="125">
        <f>IF(OR(HT$4="",$B28=""),0,SUMIF('DADOS BRUTOS'!$A$3:$A$500,$B28,'DADOS BRUTOS'!ET$3:ET$500)+IF($C28="",0,SUMIF('DADOS BRUTOS'!$A$3:$A$500,$C28,'DADOS BRUTOS'!ET$3:ET$500)))</f>
        <v/>
      </c>
      <c r="HU28" s="125">
        <f>IF(OR(HU$4="",$B28=""),0,SUMIF('DADOS BRUTOS'!$A$3:$A$500,$B28,'DADOS BRUTOS'!EU$3:EU$500)+IF($C28="",0,SUMIF('DADOS BRUTOS'!$A$3:$A$500,$C28,'DADOS BRUTOS'!EU$3:EU$500)))</f>
        <v/>
      </c>
      <c r="HV28" s="125">
        <f>IF(OR(HV$4="",$B28=""),0,SUMIF('DADOS BRUTOS'!$A$3:$A$500,$B28,'DADOS BRUTOS'!EV$3:EV$500)+IF($C28="",0,SUMIF('DADOS BRUTOS'!$A$3:$A$500,$C28,'DADOS BRUTOS'!EV$3:EV$500)))</f>
        <v/>
      </c>
      <c r="HW28" s="125">
        <f>IF(OR(HW$4="",$B28=""),0,SUMIF('DADOS BRUTOS'!$A$3:$A$500,$B28,'DADOS BRUTOS'!EW$3:EW$500)+IF($C28="",0,SUMIF('DADOS BRUTOS'!$A$3:$A$500,$C28,'DADOS BRUTOS'!EW$3:EW$500)))</f>
        <v/>
      </c>
      <c r="HX28" s="125">
        <f>IF(OR(HX$4="",$B28=""),0,SUMIF('DADOS BRUTOS'!$A$3:$A$500,$B28,'DADOS BRUTOS'!EX$3:EX$500)+IF($C28="",0,SUMIF('DADOS BRUTOS'!$A$3:$A$500,$C28,'DADOS BRUTOS'!EX$3:EX$500)))</f>
        <v/>
      </c>
      <c r="HY28" s="125">
        <f>IF(OR(HY$4="",$B28=""),0,SUMIF('DADOS BRUTOS'!$A$3:$A$500,$B28,'DADOS BRUTOS'!EY$3:EY$500)+IF($C28="",0,SUMIF('DADOS BRUTOS'!$A$3:$A$500,$C28,'DADOS BRUTOS'!EY$3:EY$500)))</f>
        <v/>
      </c>
      <c r="HZ28" s="125">
        <f>IF(OR(HZ$4="",$B28=""),0,SUMIF('DADOS BRUTOS'!$A$3:$A$500,$B28,'DADOS BRUTOS'!EZ$3:EZ$500)+IF($C28="",0,SUMIF('DADOS BRUTOS'!$A$3:$A$500,$C28,'DADOS BRUTOS'!EZ$3:EZ$500)))</f>
        <v/>
      </c>
      <c r="IA28" s="125">
        <f>IF(OR(IA$4="",$B28=""),0,SUMIF('DADOS BRUTOS'!$A$3:$A$500,$B28,'DADOS BRUTOS'!FA$3:FA$500)+IF($C28="",0,SUMIF('DADOS BRUTOS'!$A$3:$A$500,$C28,'DADOS BRUTOS'!FA$3:FA$500)))</f>
        <v/>
      </c>
      <c r="IB28" s="125">
        <f>IF(OR(IB$4="",$B28=""),0,SUMIF('DADOS BRUTOS'!$A$3:$A$500,$B28,'DADOS BRUTOS'!FB$3:FB$500)+IF($C28="",0,SUMIF('DADOS BRUTOS'!$A$3:$A$500,$C28,'DADOS BRUTOS'!FB$3:FB$500)))</f>
        <v/>
      </c>
      <c r="IC28" s="125">
        <f>IF(OR(IC$4="",$B28=""),0,SUMIF('DADOS BRUTOS'!$A$3:$A$500,$B28,'DADOS BRUTOS'!FC$3:FC$500)+IF($C28="",0,SUMIF('DADOS BRUTOS'!$A$3:$A$500,$C28,'DADOS BRUTOS'!FC$3:FC$500)))</f>
        <v/>
      </c>
      <c r="ID28" s="125">
        <f>IF(OR(ID$4="",$B28=""),0,SUMIF('DADOS BRUTOS'!$A$3:$A$500,$B28,'DADOS BRUTOS'!FD$3:FD$500)+IF($C28="",0,SUMIF('DADOS BRUTOS'!$A$3:$A$500,$C28,'DADOS BRUTOS'!FD$3:FD$500)))</f>
        <v/>
      </c>
      <c r="IE28" s="125">
        <f>IF(OR(IE$4="",$B28=""),0,SUMIF('DADOS BRUTOS'!$A$3:$A$500,$B28,'DADOS BRUTOS'!FE$3:FE$500)+IF($C28="",0,SUMIF('DADOS BRUTOS'!$A$3:$A$500,$C28,'DADOS BRUTOS'!FE$3:FE$500)))</f>
        <v/>
      </c>
      <c r="IF28" s="125">
        <f>IF(OR(IF$4="",$B28=""),0,SUMIF('DADOS BRUTOS'!$A$3:$A$500,$B28,'DADOS BRUTOS'!FF$3:FF$500)+IF($C28="",0,SUMIF('DADOS BRUTOS'!$A$3:$A$500,$C28,'DADOS BRUTOS'!FF$3:FF$500)))</f>
        <v/>
      </c>
      <c r="IG28" s="125">
        <f>IF(OR(IG$4="",$B28=""),0,SUMIF('DADOS BRUTOS'!$A$3:$A$500,$B28,'DADOS BRUTOS'!FG$3:FG$500)+IF($C28="",0,SUMIF('DADOS BRUTOS'!$A$3:$A$500,$C28,'DADOS BRUTOS'!FG$3:FG$500)))</f>
        <v/>
      </c>
      <c r="IH28" s="125">
        <f>IF(OR(IH$4="",$B28=""),0,SUMIF('DADOS BRUTOS'!$A$3:$A$500,$B28,'DADOS BRUTOS'!FH$3:FH$500)+IF($C28="",0,SUMIF('DADOS BRUTOS'!$A$3:$A$500,$C28,'DADOS BRUTOS'!FH$3:FH$500)))</f>
        <v/>
      </c>
      <c r="II28" s="125">
        <f>IF(OR(II$4="",$B28=""),0,SUMIF('DADOS BRUTOS'!$A$3:$A$500,$B28,'DADOS BRUTOS'!FI$3:FI$500)+IF($C28="",0,SUMIF('DADOS BRUTOS'!$A$3:$A$500,$C28,'DADOS BRUTOS'!FI$3:FI$500)))</f>
        <v/>
      </c>
      <c r="IJ28" s="125">
        <f>IF(OR(IJ$4="",$B28=""),0,SUMIF('DADOS BRUTOS'!$A$3:$A$500,$B28,'DADOS BRUTOS'!FJ$3:FJ$500)+IF($C28="",0,SUMIF('DADOS BRUTOS'!$A$3:$A$500,$C28,'DADOS BRUTOS'!FJ$3:FJ$500)))</f>
        <v/>
      </c>
      <c r="IK28" s="125">
        <f>IF(OR(IK$4="",$B28=""),0,SUMIF('DADOS BRUTOS'!$A$3:$A$500,$B28,'DADOS BRUTOS'!FK$3:FK$500)+IF($C28="",0,SUMIF('DADOS BRUTOS'!$A$3:$A$500,$C28,'DADOS BRUTOS'!FK$3:FK$500)))</f>
        <v/>
      </c>
      <c r="IL28" s="125">
        <f>IF(OR(IL$4="",$B28=""),0,SUMIF('DADOS BRUTOS'!$A$3:$A$500,$B28,'DADOS BRUTOS'!FL$3:FL$500)+IF($C28="",0,SUMIF('DADOS BRUTOS'!$A$3:$A$500,$C28,'DADOS BRUTOS'!FL$3:FL$500)))</f>
        <v/>
      </c>
      <c r="IM28" s="125">
        <f>IF(OR(IM$4="",$B28=""),0,SUMIF('DADOS BRUTOS'!$A$3:$A$500,$B28,'DADOS BRUTOS'!FM$3:FM$500)+IF($C28="",0,SUMIF('DADOS BRUTOS'!$A$3:$A$500,$C28,'DADOS BRUTOS'!FM$3:FM$500)))</f>
        <v/>
      </c>
      <c r="IN28" s="125">
        <f>IF(OR(IN$4="",$B28=""),0,SUMIF('DADOS BRUTOS'!$A$3:$A$500,$B28,'DADOS BRUTOS'!FN$3:FN$500)+IF($C28="",0,SUMIF('DADOS BRUTOS'!$A$3:$A$500,$C28,'DADOS BRUTOS'!FN$3:FN$500)))</f>
        <v/>
      </c>
      <c r="IO28" s="125">
        <f>IF(OR(IO$4="",$B28=""),0,SUMIF('DADOS BRUTOS'!$A$3:$A$500,$B28,'DADOS BRUTOS'!FO$3:FO$500)+IF($C28="",0,SUMIF('DADOS BRUTOS'!$A$3:$A$500,$C28,'DADOS BRUTOS'!FO$3:FO$500)))</f>
        <v/>
      </c>
      <c r="IP28" s="125">
        <f>IF(OR(IP$4="",$B28=""),0,SUMIF('DADOS BRUTOS'!$A$3:$A$500,$B28,'DADOS BRUTOS'!FP$3:FP$500)+IF($C28="",0,SUMIF('DADOS BRUTOS'!$A$3:$A$500,$C28,'DADOS BRUTOS'!FP$3:FP$500)))</f>
        <v/>
      </c>
      <c r="IQ28" s="125">
        <f>IF(OR(IQ$4="",$B28=""),0,SUMIF('DADOS BRUTOS'!$A$3:$A$500,$B28,'DADOS BRUTOS'!FQ$3:FQ$500)+IF($C28="",0,SUMIF('DADOS BRUTOS'!$A$3:$A$500,$C28,'DADOS BRUTOS'!FQ$3:FQ$500)))</f>
        <v/>
      </c>
      <c r="IR28" s="125">
        <f>IF(OR(IR$4="",$B28=""),0,SUMIF('DADOS BRUTOS'!$A$3:$A$500,$B28,'DADOS BRUTOS'!FR$3:FR$500)+IF($C28="",0,SUMIF('DADOS BRUTOS'!$A$3:$A$500,$C28,'DADOS BRUTOS'!FR$3:FR$500)))</f>
        <v/>
      </c>
      <c r="IS28" s="125">
        <f>IF(OR(IS$4="",$B28=""),0,SUMIF('DADOS BRUTOS'!$A$3:$A$500,$B28,'DADOS BRUTOS'!FS$3:FS$500)+IF($C28="",0,SUMIF('DADOS BRUTOS'!$A$3:$A$500,$C28,'DADOS BRUTOS'!FS$3:FS$500)))</f>
        <v/>
      </c>
      <c r="IT28" s="125">
        <f>IF(OR(IT$4="",$B28=""),0,SUMIF('DADOS BRUTOS'!$A$3:$A$500,$B28,'DADOS BRUTOS'!FT$3:FT$500)+IF($C28="",0,SUMIF('DADOS BRUTOS'!$A$3:$A$500,$C28,'DADOS BRUTOS'!FT$3:FT$500)))</f>
        <v/>
      </c>
      <c r="IU28" s="125">
        <f>IF(OR(IU$4="",$B28=""),0,SUMIF('DADOS BRUTOS'!$A$3:$A$500,$B28,'DADOS BRUTOS'!FU$3:FU$500)+IF($C28="",0,SUMIF('DADOS BRUTOS'!$A$3:$A$500,$C28,'DADOS BRUTOS'!FU$3:FU$500)))</f>
        <v/>
      </c>
      <c r="IV28" s="125">
        <f>IF(OR(IV$4="",$B28=""),0,SUMIF('DADOS BRUTOS'!$A$3:$A$500,$B28,'DADOS BRUTOS'!FV$3:FV$500)+IF($C28="",0,SUMIF('DADOS BRUTOS'!$A$3:$A$500,$C28,'DADOS BRUTOS'!FV$3:FV$500)))</f>
        <v/>
      </c>
      <c r="IW28" s="125">
        <f>IF(OR(IW$4="",$B28=""),0,SUMIF('DADOS BRUTOS'!$A$3:$A$500,$B28,'DADOS BRUTOS'!FW$3:FW$500)+IF($C28="",0,SUMIF('DADOS BRUTOS'!$A$3:$A$500,$C28,'DADOS BRUTOS'!FW$3:FW$500)))</f>
        <v/>
      </c>
      <c r="IX28" s="125">
        <f>IF(OR(IX$4="",$B28=""),0,SUMIF('DADOS BRUTOS'!$A$3:$A$500,$B28,'DADOS BRUTOS'!FX$3:FX$500)+IF($C28="",0,SUMIF('DADOS BRUTOS'!$A$3:$A$500,$C28,'DADOS BRUTOS'!FX$3:FX$500)))</f>
        <v/>
      </c>
      <c r="IY28" s="125">
        <f>IF(OR(IY$4="",$B28=""),0,SUMIF('DADOS BRUTOS'!$A$3:$A$500,$B28,'DADOS BRUTOS'!FY$3:FY$500)+IF($C28="",0,SUMIF('DADOS BRUTOS'!$A$3:$A$500,$C28,'DADOS BRUTOS'!FY$3:FY$500)))</f>
        <v/>
      </c>
      <c r="IZ28" s="125">
        <f>IF(OR(IZ$4="",$B28=""),0,SUMIF('DADOS BRUTOS'!$A$3:$A$500,$B28,'DADOS BRUTOS'!FZ$3:FZ$500)+IF($C28="",0,SUMIF('DADOS BRUTOS'!$A$3:$A$500,$C28,'DADOS BRUTOS'!FZ$3:FZ$500)))</f>
        <v/>
      </c>
      <c r="JA28" s="125">
        <f>IF(OR(JA$4="",$B28=""),0,SUMIF('DADOS BRUTOS'!$A$3:$A$500,$B28,'DADOS BRUTOS'!GA$3:GA$500)+IF($C28="",0,SUMIF('DADOS BRUTOS'!$A$3:$A$500,$C28,'DADOS BRUTOS'!GA$3:GA$500)))</f>
        <v/>
      </c>
      <c r="JB28" s="125">
        <f>IF(OR(JB$4="",$B28=""),0,SUMIF('DADOS BRUTOS'!$A$3:$A$500,$B28,'DADOS BRUTOS'!GB$3:GB$500)+IF($C28="",0,SUMIF('DADOS BRUTOS'!$A$3:$A$500,$C28,'DADOS BRUTOS'!GB$3:GB$500)))</f>
        <v/>
      </c>
      <c r="JC28" s="125">
        <f>IF(OR(JC$4="",$B28=""),0,SUMIF('DADOS BRUTOS'!$A$3:$A$500,$B28,'DADOS BRUTOS'!GC$3:GC$500)+IF($C28="",0,SUMIF('DADOS BRUTOS'!$A$3:$A$500,$C28,'DADOS BRUTOS'!GC$3:GC$500)))</f>
        <v/>
      </c>
      <c r="JD28" s="125">
        <f>IF(OR(JD$4="",$B28=""),0,SUMIF('DADOS BRUTOS'!$A$3:$A$500,$B28,'DADOS BRUTOS'!GD$3:GD$500)+IF($C28="",0,SUMIF('DADOS BRUTOS'!$A$3:$A$500,$C28,'DADOS BRUTOS'!GD$3:GD$500)))</f>
        <v/>
      </c>
      <c r="JE28" s="125">
        <f>IF(OR(JE$4="",$B28=""),0,SUMIF('DADOS BRUTOS'!$A$3:$A$500,$B28,'DADOS BRUTOS'!GE$3:GE$500)+IF($C28="",0,SUMIF('DADOS BRUTOS'!$A$3:$A$500,$C28,'DADOS BRUTOS'!GE$3:GE$500)))</f>
        <v/>
      </c>
      <c r="JF28" s="125">
        <f>IF(OR(JF$4="",$B28=""),0,SUMIF('DADOS BRUTOS'!$A$3:$A$500,$B28,'DADOS BRUTOS'!GF$3:GF$500)+IF($C28="",0,SUMIF('DADOS BRUTOS'!$A$3:$A$500,$C28,'DADOS BRUTOS'!GF$3:GF$500)))</f>
        <v/>
      </c>
      <c r="JG28" s="125">
        <f>IF(OR(JG$4="",$B28=""),0,SUMIF('DADOS BRUTOS'!$A$3:$A$500,$B28,'DADOS BRUTOS'!GG$3:GG$500)+IF($C28="",0,SUMIF('DADOS BRUTOS'!$A$3:$A$500,$C28,'DADOS BRUTOS'!GG$3:GG$500)))</f>
        <v/>
      </c>
      <c r="JH28" s="125">
        <f>IF(OR(JH$4="",$B28=""),0,SUMIF('DADOS BRUTOS'!$A$3:$A$500,$B28,'DADOS BRUTOS'!GH$3:GH$500)+IF($C28="",0,SUMIF('DADOS BRUTOS'!$A$3:$A$500,$C28,'DADOS BRUTOS'!GH$3:GH$500)))</f>
        <v/>
      </c>
      <c r="JI28" s="125">
        <f>IF(OR(JI$4="",$B28=""),0,SUMIF('DADOS BRUTOS'!$A$3:$A$500,$B28,'DADOS BRUTOS'!GI$3:GI$500)+IF($C28="",0,SUMIF('DADOS BRUTOS'!$A$3:$A$500,$C28,'DADOS BRUTOS'!GI$3:GI$500)))</f>
        <v/>
      </c>
      <c r="JJ28" s="125">
        <f>IF(OR(JJ$4="",$B28=""),0,SUMIF('DADOS BRUTOS'!$A$3:$A$500,$B28,'DADOS BRUTOS'!GJ$3:GJ$500)+IF($C28="",0,SUMIF('DADOS BRUTOS'!$A$3:$A$500,$C28,'DADOS BRUTOS'!GJ$3:GJ$500)))</f>
        <v/>
      </c>
      <c r="JK28" s="125">
        <f>IF(OR(JK$4="",$B28=""),0,SUMIF('DADOS BRUTOS'!$A$3:$A$500,$B28,'DADOS BRUTOS'!GK$3:GK$500)+IF($C28="",0,SUMIF('DADOS BRUTOS'!$A$3:$A$500,$C28,'DADOS BRUTOS'!GK$3:GK$500)))</f>
        <v/>
      </c>
      <c r="JL28" s="125">
        <f>IF(OR(JL$4="",$B28=""),0,SUMIF('DADOS BRUTOS'!$A$3:$A$500,$B28,'DADOS BRUTOS'!GL$3:GL$500)+IF($C28="",0,SUMIF('DADOS BRUTOS'!$A$3:$A$500,$C28,'DADOS BRUTOS'!GL$3:GL$500)))</f>
        <v/>
      </c>
      <c r="JM28" s="125">
        <f>IF(OR(JM$4="",$B28=""),0,SUMIF('DADOS BRUTOS'!$A$3:$A$500,$B28,'DADOS BRUTOS'!GM$3:GM$500)+IF($C28="",0,SUMIF('DADOS BRUTOS'!$A$3:$A$500,$C28,'DADOS BRUTOS'!GM$3:GM$500)))</f>
        <v/>
      </c>
      <c r="JN28" s="125">
        <f>IF(OR(JN$4="",$B28=""),0,SUMIF('DADOS BRUTOS'!$A$3:$A$500,$B28,'DADOS BRUTOS'!GN$3:GN$500)+IF($C28="",0,SUMIF('DADOS BRUTOS'!$A$3:$A$500,$C28,'DADOS BRUTOS'!GN$3:GN$500)))</f>
        <v/>
      </c>
      <c r="JO28" s="125">
        <f>IF(OR(JO$4="",$B28=""),0,SUMIF('DADOS BRUTOS'!$A$3:$A$500,$B28,'DADOS BRUTOS'!GO$3:GO$500)+IF($C28="",0,SUMIF('DADOS BRUTOS'!$A$3:$A$500,$C28,'DADOS BRUTOS'!GO$3:GO$500)))</f>
        <v/>
      </c>
      <c r="JP28" s="125">
        <f>IF(OR(JP$4="",$B28=""),0,SUMIF('DADOS BRUTOS'!$A$3:$A$500,$B28,'DADOS BRUTOS'!GP$3:GP$500)+IF($C28="",0,SUMIF('DADOS BRUTOS'!$A$3:$A$500,$C28,'DADOS BRUTOS'!GP$3:GP$500)))</f>
        <v/>
      </c>
      <c r="JQ28" s="125">
        <f>IF(OR(JQ$4="",$B28=""),0,SUMIF('DADOS BRUTOS'!$A$3:$A$500,$B28,'DADOS BRUTOS'!GQ$3:GQ$500)+IF($C28="",0,SUMIF('DADOS BRUTOS'!$A$3:$A$500,$C28,'DADOS BRUTOS'!GQ$3:GQ$500)))</f>
        <v/>
      </c>
      <c r="JR28" s="125">
        <f>IF(OR(JR$4="",$B28=""),0,SUMIF('DADOS BRUTOS'!$A$3:$A$500,$B28,'DADOS BRUTOS'!GR$3:GR$500)+IF($C28="",0,SUMIF('DADOS BRUTOS'!$A$3:$A$500,$C28,'DADOS BRUTOS'!GR$3:GR$500)))</f>
        <v/>
      </c>
      <c r="JS28" s="125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25">
        <f>IF(OR(CB$4="",$B29=""),0,SUMIF('DADOS BRUTOS'!$A$3:$A$500,$B29,'DADOS BRUTOS'!B$3:B$500)+IF($C29="",0,SUMIF('DADOS BRUTOS'!$A$3:$A$500,$C29,'DADOS BRUTOS'!B$3:B$500)))</f>
        <v/>
      </c>
      <c r="CC29" s="125">
        <f>IF(OR(CC$4="",$B29=""),0,SUMIF('DADOS BRUTOS'!$A$3:$A$500,$B29,'DADOS BRUTOS'!C$3:C$500)+IF($C29="",0,SUMIF('DADOS BRUTOS'!$A$3:$A$500,$C29,'DADOS BRUTOS'!C$3:C$500)))</f>
        <v/>
      </c>
      <c r="CD29" s="125">
        <f>IF(OR(CD$4="",$B29=""),0,SUMIF('DADOS BRUTOS'!$A$3:$A$500,$B29,'DADOS BRUTOS'!D$3:D$500)+IF($C29="",0,SUMIF('DADOS BRUTOS'!$A$3:$A$500,$C29,'DADOS BRUTOS'!D$3:D$500)))</f>
        <v/>
      </c>
      <c r="CE29" s="125">
        <f>IF(OR(CE$4="",$B29=""),0,SUMIF('DADOS BRUTOS'!$A$3:$A$500,$B29,'DADOS BRUTOS'!E$3:E$500)+IF($C29="",0,SUMIF('DADOS BRUTOS'!$A$3:$A$500,$C29,'DADOS BRUTOS'!E$3:E$500)))</f>
        <v/>
      </c>
      <c r="CF29" s="125">
        <f>IF(OR(CF$4="",$B29=""),0,SUMIF('DADOS BRUTOS'!$A$3:$A$500,$B29,'DADOS BRUTOS'!F$3:F$500)+IF($C29="",0,SUMIF('DADOS BRUTOS'!$A$3:$A$500,$C29,'DADOS BRUTOS'!F$3:F$500)))</f>
        <v/>
      </c>
      <c r="CG29" s="125">
        <f>IF(OR(CG$4="",$B29=""),0,SUMIF('DADOS BRUTOS'!$A$3:$A$500,$B29,'DADOS BRUTOS'!G$3:G$500)+IF($C29="",0,SUMIF('DADOS BRUTOS'!$A$3:$A$500,$C29,'DADOS BRUTOS'!G$3:G$500)))</f>
        <v/>
      </c>
      <c r="CH29" s="125">
        <f>IF(OR(CH$4="",$B29=""),0,SUMIF('DADOS BRUTOS'!$A$3:$A$500,$B29,'DADOS BRUTOS'!H$3:H$500)+IF($C29="",0,SUMIF('DADOS BRUTOS'!$A$3:$A$500,$C29,'DADOS BRUTOS'!H$3:H$500)))</f>
        <v/>
      </c>
      <c r="CI29" s="125">
        <f>IF(OR(CI$4="",$B29=""),0,SUMIF('DADOS BRUTOS'!$A$3:$A$500,$B29,'DADOS BRUTOS'!I$3:I$500)+IF($C29="",0,SUMIF('DADOS BRUTOS'!$A$3:$A$500,$C29,'DADOS BRUTOS'!I$3:I$500)))</f>
        <v/>
      </c>
      <c r="CJ29" s="125">
        <f>IF(OR(CJ$4="",$B29=""),0,SUMIF('DADOS BRUTOS'!$A$3:$A$500,$B29,'DADOS BRUTOS'!J$3:J$500)+IF($C29="",0,SUMIF('DADOS BRUTOS'!$A$3:$A$500,$C29,'DADOS BRUTOS'!J$3:J$500)))</f>
        <v/>
      </c>
      <c r="CK29" s="125">
        <f>IF(OR(CK$4="",$B29=""),0,SUMIF('DADOS BRUTOS'!$A$3:$A$500,$B29,'DADOS BRUTOS'!K$3:K$500)+IF($C29="",0,SUMIF('DADOS BRUTOS'!$A$3:$A$500,$C29,'DADOS BRUTOS'!K$3:K$500)))</f>
        <v/>
      </c>
      <c r="CL29" s="125">
        <f>IF(OR(CL$4="",$B29=""),0,SUMIF('DADOS BRUTOS'!$A$3:$A$500,$B29,'DADOS BRUTOS'!L$3:L$500)+IF($C29="",0,SUMIF('DADOS BRUTOS'!$A$3:$A$500,$C29,'DADOS BRUTOS'!L$3:L$500)))</f>
        <v/>
      </c>
      <c r="CM29" s="125">
        <f>IF(OR(CM$4="",$B29=""),0,SUMIF('DADOS BRUTOS'!$A$3:$A$500,$B29,'DADOS BRUTOS'!M$3:M$500)+IF($C29="",0,SUMIF('DADOS BRUTOS'!$A$3:$A$500,$C29,'DADOS BRUTOS'!M$3:M$500)))</f>
        <v/>
      </c>
      <c r="CN29" s="125">
        <f>IF(OR(CN$4="",$B29=""),0,SUMIF('DADOS BRUTOS'!$A$3:$A$500,$B29,'DADOS BRUTOS'!N$3:N$500)+IF($C29="",0,SUMIF('DADOS BRUTOS'!$A$3:$A$500,$C29,'DADOS BRUTOS'!N$3:N$500)))</f>
        <v/>
      </c>
      <c r="CO29" s="125">
        <f>IF(OR(CO$4="",$B29=""),0,SUMIF('DADOS BRUTOS'!$A$3:$A$500,$B29,'DADOS BRUTOS'!O$3:O$500)+IF($C29="",0,SUMIF('DADOS BRUTOS'!$A$3:$A$500,$C29,'DADOS BRUTOS'!O$3:O$500)))</f>
        <v/>
      </c>
      <c r="CP29" s="125">
        <f>IF(OR(CP$4="",$B29=""),0,SUMIF('DADOS BRUTOS'!$A$3:$A$500,$B29,'DADOS BRUTOS'!P$3:P$500)+IF($C29="",0,SUMIF('DADOS BRUTOS'!$A$3:$A$500,$C29,'DADOS BRUTOS'!P$3:P$500)))</f>
        <v/>
      </c>
      <c r="CQ29" s="125">
        <f>IF(OR(CQ$4="",$B29=""),0,SUMIF('DADOS BRUTOS'!$A$3:$A$500,$B29,'DADOS BRUTOS'!Q$3:Q$500)+IF($C29="",0,SUMIF('DADOS BRUTOS'!$A$3:$A$500,$C29,'DADOS BRUTOS'!Q$3:Q$500)))</f>
        <v/>
      </c>
      <c r="CR29" s="125">
        <f>IF(OR(CR$4="",$B29=""),0,SUMIF('DADOS BRUTOS'!$A$3:$A$500,$B29,'DADOS BRUTOS'!R$3:R$500)+IF($C29="",0,SUMIF('DADOS BRUTOS'!$A$3:$A$500,$C29,'DADOS BRUTOS'!R$3:R$500)))</f>
        <v/>
      </c>
      <c r="CS29" s="125">
        <f>IF(OR(CS$4="",$B29=""),0,SUMIF('DADOS BRUTOS'!$A$3:$A$500,$B29,'DADOS BRUTOS'!S$3:S$500)+IF($C29="",0,SUMIF('DADOS BRUTOS'!$A$3:$A$500,$C29,'DADOS BRUTOS'!S$3:S$500)))</f>
        <v/>
      </c>
      <c r="CT29" s="125">
        <f>IF(OR(CT$4="",$B29=""),0,SUMIF('DADOS BRUTOS'!$A$3:$A$500,$B29,'DADOS BRUTOS'!T$3:T$500)+IF($C29="",0,SUMIF('DADOS BRUTOS'!$A$3:$A$500,$C29,'DADOS BRUTOS'!T$3:T$500)))</f>
        <v/>
      </c>
      <c r="CU29" s="125">
        <f>IF(OR(CU$4="",$B29=""),0,SUMIF('DADOS BRUTOS'!$A$3:$A$500,$B29,'DADOS BRUTOS'!U$3:U$500)+IF($C29="",0,SUMIF('DADOS BRUTOS'!$A$3:$A$500,$C29,'DADOS BRUTOS'!U$3:U$500)))</f>
        <v/>
      </c>
      <c r="CV29" s="125">
        <f>IF(OR(CV$4="",$B29=""),0,SUMIF('DADOS BRUTOS'!$A$3:$A$500,$B29,'DADOS BRUTOS'!V$3:V$500)+IF($C29="",0,SUMIF('DADOS BRUTOS'!$A$3:$A$500,$C29,'DADOS BRUTOS'!V$3:V$500)))</f>
        <v/>
      </c>
      <c r="CW29" s="125">
        <f>IF(OR(CW$4="",$B29=""),0,SUMIF('DADOS BRUTOS'!$A$3:$A$500,$B29,'DADOS BRUTOS'!W$3:W$500)+IF($C29="",0,SUMIF('DADOS BRUTOS'!$A$3:$A$500,$C29,'DADOS BRUTOS'!W$3:W$500)))</f>
        <v/>
      </c>
      <c r="CX29" s="125">
        <f>IF(OR(CX$4="",$B29=""),0,SUMIF('DADOS BRUTOS'!$A$3:$A$500,$B29,'DADOS BRUTOS'!X$3:X$500)+IF($C29="",0,SUMIF('DADOS BRUTOS'!$A$3:$A$500,$C29,'DADOS BRUTOS'!X$3:X$500)))</f>
        <v/>
      </c>
      <c r="CY29" s="125">
        <f>IF(OR(CY$4="",$B29=""),0,SUMIF('DADOS BRUTOS'!$A$3:$A$500,$B29,'DADOS BRUTOS'!Y$3:Y$500)+IF($C29="",0,SUMIF('DADOS BRUTOS'!$A$3:$A$500,$C29,'DADOS BRUTOS'!Y$3:Y$500)))</f>
        <v/>
      </c>
      <c r="CZ29" s="125">
        <f>IF(OR(CZ$4="",$B29=""),0,SUMIF('DADOS BRUTOS'!$A$3:$A$500,$B29,'DADOS BRUTOS'!Z$3:Z$500)+IF($C29="",0,SUMIF('DADOS BRUTOS'!$A$3:$A$500,$C29,'DADOS BRUTOS'!Z$3:Z$500)))</f>
        <v/>
      </c>
      <c r="DA29" s="125">
        <f>IF(OR(DA$4="",$B29=""),0,SUMIF('DADOS BRUTOS'!$A$3:$A$500,$B29,'DADOS BRUTOS'!AA$3:AA$500)+IF($C29="",0,SUMIF('DADOS BRUTOS'!$A$3:$A$500,$C29,'DADOS BRUTOS'!AA$3:AA$500)))</f>
        <v/>
      </c>
      <c r="DB29" s="125">
        <f>IF(OR(DB$4="",$B29=""),0,SUMIF('DADOS BRUTOS'!$A$3:$A$500,$B29,'DADOS BRUTOS'!AB$3:AB$500)+IF($C29="",0,SUMIF('DADOS BRUTOS'!$A$3:$A$500,$C29,'DADOS BRUTOS'!AB$3:AB$500)))</f>
        <v/>
      </c>
      <c r="DC29" s="125">
        <f>IF(OR(DC$4="",$B29=""),0,SUMIF('DADOS BRUTOS'!$A$3:$A$500,$B29,'DADOS BRUTOS'!AC$3:AC$500)+IF($C29="",0,SUMIF('DADOS BRUTOS'!$A$3:$A$500,$C29,'DADOS BRUTOS'!AC$3:AC$500)))</f>
        <v/>
      </c>
      <c r="DD29" s="125">
        <f>IF(OR(DD$4="",$B29=""),0,SUMIF('DADOS BRUTOS'!$A$3:$A$500,$B29,'DADOS BRUTOS'!AD$3:AD$500)+IF($C29="",0,SUMIF('DADOS BRUTOS'!$A$3:$A$500,$C29,'DADOS BRUTOS'!AD$3:AD$500)))</f>
        <v/>
      </c>
      <c r="DE29" s="125">
        <f>IF(OR(DE$4="",$B29=""),0,SUMIF('DADOS BRUTOS'!$A$3:$A$500,$B29,'DADOS BRUTOS'!AE$3:AE$500)+IF($C29="",0,SUMIF('DADOS BRUTOS'!$A$3:$A$500,$C29,'DADOS BRUTOS'!AE$3:AE$500)))</f>
        <v/>
      </c>
      <c r="DF29" s="125">
        <f>IF(OR(DF$4="",$B29=""),0,SUMIF('DADOS BRUTOS'!$A$3:$A$500,$B29,'DADOS BRUTOS'!AF$3:AF$500)+IF($C29="",0,SUMIF('DADOS BRUTOS'!$A$3:$A$500,$C29,'DADOS BRUTOS'!AF$3:AF$500)))</f>
        <v/>
      </c>
      <c r="DG29" s="125">
        <f>IF(OR(DG$4="",$B29=""),0,SUMIF('DADOS BRUTOS'!$A$3:$A$500,$B29,'DADOS BRUTOS'!AG$3:AG$500)+IF($C29="",0,SUMIF('DADOS BRUTOS'!$A$3:$A$500,$C29,'DADOS BRUTOS'!AG$3:AG$500)))</f>
        <v/>
      </c>
      <c r="DH29" s="125">
        <f>IF(OR(DH$4="",$B29=""),0,SUMIF('DADOS BRUTOS'!$A$3:$A$500,$B29,'DADOS BRUTOS'!AH$3:AH$500)+IF($C29="",0,SUMIF('DADOS BRUTOS'!$A$3:$A$500,$C29,'DADOS BRUTOS'!AH$3:AH$500)))</f>
        <v/>
      </c>
      <c r="DI29" s="125">
        <f>IF(OR(DI$4="",$B29=""),0,SUMIF('DADOS BRUTOS'!$A$3:$A$500,$B29,'DADOS BRUTOS'!AI$3:AI$500)+IF($C29="",0,SUMIF('DADOS BRUTOS'!$A$3:$A$500,$C29,'DADOS BRUTOS'!AI$3:AI$500)))</f>
        <v/>
      </c>
      <c r="DJ29" s="125">
        <f>IF(OR(DJ$4="",$B29=""),0,SUMIF('DADOS BRUTOS'!$A$3:$A$500,$B29,'DADOS BRUTOS'!AJ$3:AJ$500)+IF($C29="",0,SUMIF('DADOS BRUTOS'!$A$3:$A$500,$C29,'DADOS BRUTOS'!AJ$3:AJ$500)))</f>
        <v/>
      </c>
      <c r="DK29" s="125">
        <f>IF(OR(DK$4="",$B29=""),0,SUMIF('DADOS BRUTOS'!$A$3:$A$500,$B29,'DADOS BRUTOS'!AK$3:AK$500)+IF($C29="",0,SUMIF('DADOS BRUTOS'!$A$3:$A$500,$C29,'DADOS BRUTOS'!AK$3:AK$500)))</f>
        <v/>
      </c>
      <c r="DL29" s="125">
        <f>IF(OR(DL$4="",$B29=""),0,SUMIF('DADOS BRUTOS'!$A$3:$A$500,$B29,'DADOS BRUTOS'!AL$3:AL$500)+IF($C29="",0,SUMIF('DADOS BRUTOS'!$A$3:$A$500,$C29,'DADOS BRUTOS'!AL$3:AL$500)))</f>
        <v/>
      </c>
      <c r="DM29" s="125">
        <f>IF(OR(DM$4="",$B29=""),0,SUMIF('DADOS BRUTOS'!$A$3:$A$500,$B29,'DADOS BRUTOS'!AM$3:AM$500)+IF($C29="",0,SUMIF('DADOS BRUTOS'!$A$3:$A$500,$C29,'DADOS BRUTOS'!AM$3:AM$500)))</f>
        <v/>
      </c>
      <c r="DN29" s="125">
        <f>IF(OR(DN$4="",$B29=""),0,SUMIF('DADOS BRUTOS'!$A$3:$A$500,$B29,'DADOS BRUTOS'!AN$3:AN$500)+IF($C29="",0,SUMIF('DADOS BRUTOS'!$A$3:$A$500,$C29,'DADOS BRUTOS'!AN$3:AN$500)))</f>
        <v/>
      </c>
      <c r="DO29" s="125">
        <f>IF(OR(DO$4="",$B29=""),0,SUMIF('DADOS BRUTOS'!$A$3:$A$500,$B29,'DADOS BRUTOS'!AO$3:AO$500)+IF($C29="",0,SUMIF('DADOS BRUTOS'!$A$3:$A$500,$C29,'DADOS BRUTOS'!AO$3:AO$500)))</f>
        <v/>
      </c>
      <c r="DP29" s="125">
        <f>IF(OR(DP$4="",$B29=""),0,SUMIF('DADOS BRUTOS'!$A$3:$A$500,$B29,'DADOS BRUTOS'!AP$3:AP$500)+IF($C29="",0,SUMIF('DADOS BRUTOS'!$A$3:$A$500,$C29,'DADOS BRUTOS'!AP$3:AP$500)))</f>
        <v/>
      </c>
      <c r="DQ29" s="125">
        <f>IF(OR(DQ$4="",$B29=""),0,SUMIF('DADOS BRUTOS'!$A$3:$A$500,$B29,'DADOS BRUTOS'!AQ$3:AQ$500)+IF($C29="",0,SUMIF('DADOS BRUTOS'!$A$3:$A$500,$C29,'DADOS BRUTOS'!AQ$3:AQ$500)))</f>
        <v/>
      </c>
      <c r="DR29" s="125">
        <f>IF(OR(DR$4="",$B29=""),0,SUMIF('DADOS BRUTOS'!$A$3:$A$500,$B29,'DADOS BRUTOS'!AR$3:AR$500)+IF($C29="",0,SUMIF('DADOS BRUTOS'!$A$3:$A$500,$C29,'DADOS BRUTOS'!AR$3:AR$500)))</f>
        <v/>
      </c>
      <c r="DS29" s="125">
        <f>IF(OR(DS$4="",$B29=""),0,SUMIF('DADOS BRUTOS'!$A$3:$A$500,$B29,'DADOS BRUTOS'!AS$3:AS$500)+IF($C29="",0,SUMIF('DADOS BRUTOS'!$A$3:$A$500,$C29,'DADOS BRUTOS'!AS$3:AS$500)))</f>
        <v/>
      </c>
      <c r="DT29" s="125">
        <f>IF(OR(DT$4="",$B29=""),0,SUMIF('DADOS BRUTOS'!$A$3:$A$500,$B29,'DADOS BRUTOS'!AT$3:AT$500)+IF($C29="",0,SUMIF('DADOS BRUTOS'!$A$3:$A$500,$C29,'DADOS BRUTOS'!AT$3:AT$500)))</f>
        <v/>
      </c>
      <c r="DU29" s="125">
        <f>IF(OR(DU$4="",$B29=""),0,SUMIF('DADOS BRUTOS'!$A$3:$A$500,$B29,'DADOS BRUTOS'!AU$3:AU$500)+IF($C29="",0,SUMIF('DADOS BRUTOS'!$A$3:$A$500,$C29,'DADOS BRUTOS'!AU$3:AU$500)))</f>
        <v/>
      </c>
      <c r="DV29" s="125">
        <f>IF(OR(DV$4="",$B29=""),0,SUMIF('DADOS BRUTOS'!$A$3:$A$500,$B29,'DADOS BRUTOS'!AV$3:AV$500)+IF($C29="",0,SUMIF('DADOS BRUTOS'!$A$3:$A$500,$C29,'DADOS BRUTOS'!AV$3:AV$500)))</f>
        <v/>
      </c>
      <c r="DW29" s="125">
        <f>IF(OR(DW$4="",$B29=""),0,SUMIF('DADOS BRUTOS'!$A$3:$A$500,$B29,'DADOS BRUTOS'!AW$3:AW$500)+IF($C29="",0,SUMIF('DADOS BRUTOS'!$A$3:$A$500,$C29,'DADOS BRUTOS'!AW$3:AW$500)))</f>
        <v/>
      </c>
      <c r="DX29" s="125">
        <f>IF(OR(DX$4="",$B29=""),0,SUMIF('DADOS BRUTOS'!$A$3:$A$500,$B29,'DADOS BRUTOS'!AX$3:AX$500)+IF($C29="",0,SUMIF('DADOS BRUTOS'!$A$3:$A$500,$C29,'DADOS BRUTOS'!AX$3:AX$500)))</f>
        <v/>
      </c>
      <c r="DY29" s="125">
        <f>IF(OR(DY$4="",$B29=""),0,SUMIF('DADOS BRUTOS'!$A$3:$A$500,$B29,'DADOS BRUTOS'!AY$3:AY$500)+IF($C29="",0,SUMIF('DADOS BRUTOS'!$A$3:$A$500,$C29,'DADOS BRUTOS'!AY$3:AY$500)))</f>
        <v/>
      </c>
      <c r="DZ29" s="125">
        <f>IF(OR(DZ$4="",$B29=""),0,SUMIF('DADOS BRUTOS'!$A$3:$A$500,$B29,'DADOS BRUTOS'!AZ$3:AZ$500)+IF($C29="",0,SUMIF('DADOS BRUTOS'!$A$3:$A$500,$C29,'DADOS BRUTOS'!AZ$3:AZ$500)))</f>
        <v/>
      </c>
      <c r="EA29" s="125">
        <f>IF(OR(EA$4="",$B29=""),0,SUMIF('DADOS BRUTOS'!$A$3:$A$500,$B29,'DADOS BRUTOS'!BA$3:BA$500)+IF($C29="",0,SUMIF('DADOS BRUTOS'!$A$3:$A$500,$C29,'DADOS BRUTOS'!BA$3:BA$500)))</f>
        <v/>
      </c>
      <c r="EB29" s="125">
        <f>IF(OR(EB$4="",$B29=""),0,SUMIF('DADOS BRUTOS'!$A$3:$A$500,$B29,'DADOS BRUTOS'!BB$3:BB$500)+IF($C29="",0,SUMIF('DADOS BRUTOS'!$A$3:$A$500,$C29,'DADOS BRUTOS'!BB$3:BB$500)))</f>
        <v/>
      </c>
      <c r="EC29" s="125">
        <f>IF(OR(EC$4="",$B29=""),0,SUMIF('DADOS BRUTOS'!$A$3:$A$500,$B29,'DADOS BRUTOS'!BC$3:BC$500)+IF($C29="",0,SUMIF('DADOS BRUTOS'!$A$3:$A$500,$C29,'DADOS BRUTOS'!BC$3:BC$500)))</f>
        <v/>
      </c>
      <c r="ED29" s="125">
        <f>IF(OR(ED$4="",$B29=""),0,SUMIF('DADOS BRUTOS'!$A$3:$A$500,$B29,'DADOS BRUTOS'!BD$3:BD$500)+IF($C29="",0,SUMIF('DADOS BRUTOS'!$A$3:$A$500,$C29,'DADOS BRUTOS'!BD$3:BD$500)))</f>
        <v/>
      </c>
      <c r="EE29" s="125">
        <f>IF(OR(EE$4="",$B29=""),0,SUMIF('DADOS BRUTOS'!$A$3:$A$500,$B29,'DADOS BRUTOS'!BE$3:BE$500)+IF($C29="",0,SUMIF('DADOS BRUTOS'!$A$3:$A$500,$C29,'DADOS BRUTOS'!BE$3:BE$500)))</f>
        <v/>
      </c>
      <c r="EF29" s="125">
        <f>IF(OR(EF$4="",$B29=""),0,SUMIF('DADOS BRUTOS'!$A$3:$A$500,$B29,'DADOS BRUTOS'!BF$3:BF$500)+IF($C29="",0,SUMIF('DADOS BRUTOS'!$A$3:$A$500,$C29,'DADOS BRUTOS'!BF$3:BF$500)))</f>
        <v/>
      </c>
      <c r="EG29" s="125">
        <f>IF(OR(EG$4="",$B29=""),0,SUMIF('DADOS BRUTOS'!$A$3:$A$500,$B29,'DADOS BRUTOS'!BG$3:BG$500)+IF($C29="",0,SUMIF('DADOS BRUTOS'!$A$3:$A$500,$C29,'DADOS BRUTOS'!BG$3:BG$500)))</f>
        <v/>
      </c>
      <c r="EH29" s="125">
        <f>IF(OR(EH$4="",$B29=""),0,SUMIF('DADOS BRUTOS'!$A$3:$A$500,$B29,'DADOS BRUTOS'!BH$3:BH$500)+IF($C29="",0,SUMIF('DADOS BRUTOS'!$A$3:$A$500,$C29,'DADOS BRUTOS'!BH$3:BH$500)))</f>
        <v/>
      </c>
      <c r="EI29" s="125">
        <f>IF(OR(EI$4="",$B29=""),0,SUMIF('DADOS BRUTOS'!$A$3:$A$500,$B29,'DADOS BRUTOS'!BI$3:BI$500)+IF($C29="",0,SUMIF('DADOS BRUTOS'!$A$3:$A$500,$C29,'DADOS BRUTOS'!BI$3:BI$500)))</f>
        <v/>
      </c>
      <c r="EJ29" s="125">
        <f>IF(OR(EJ$4="",$B29=""),0,SUMIF('DADOS BRUTOS'!$A$3:$A$500,$B29,'DADOS BRUTOS'!BJ$3:BJ$500)+IF($C29="",0,SUMIF('DADOS BRUTOS'!$A$3:$A$500,$C29,'DADOS BRUTOS'!BJ$3:BJ$500)))</f>
        <v/>
      </c>
      <c r="EK29" s="125">
        <f>IF(OR(EK$4="",$B29=""),0,SUMIF('DADOS BRUTOS'!$A$3:$A$500,$B29,'DADOS BRUTOS'!BK$3:BK$500)+IF($C29="",0,SUMIF('DADOS BRUTOS'!$A$3:$A$500,$C29,'DADOS BRUTOS'!BK$3:BK$500)))</f>
        <v/>
      </c>
      <c r="EL29" s="125">
        <f>IF(OR(EL$4="",$B29=""),0,SUMIF('DADOS BRUTOS'!$A$3:$A$500,$B29,'DADOS BRUTOS'!BL$3:BL$500)+IF($C29="",0,SUMIF('DADOS BRUTOS'!$A$3:$A$500,$C29,'DADOS BRUTOS'!BL$3:BL$500)))</f>
        <v/>
      </c>
      <c r="EM29" s="125">
        <f>IF(OR(EM$4="",$B29=""),0,SUMIF('DADOS BRUTOS'!$A$3:$A$500,$B29,'DADOS BRUTOS'!BM$3:BM$500)+IF($C29="",0,SUMIF('DADOS BRUTOS'!$A$3:$A$500,$C29,'DADOS BRUTOS'!BM$3:BM$500)))</f>
        <v/>
      </c>
      <c r="EN29" s="125">
        <f>IF(OR(EN$4="",$B29=""),0,SUMIF('DADOS BRUTOS'!$A$3:$A$500,$B29,'DADOS BRUTOS'!BN$3:BN$500)+IF($C29="",0,SUMIF('DADOS BRUTOS'!$A$3:$A$500,$C29,'DADOS BRUTOS'!BN$3:BN$500)))</f>
        <v/>
      </c>
      <c r="EO29" s="125">
        <f>IF(OR(EO$4="",$B29=""),0,SUMIF('DADOS BRUTOS'!$A$3:$A$500,$B29,'DADOS BRUTOS'!BO$3:BO$500)+IF($C29="",0,SUMIF('DADOS BRUTOS'!$A$3:$A$500,$C29,'DADOS BRUTOS'!BO$3:BO$500)))</f>
        <v/>
      </c>
      <c r="EP29" s="125">
        <f>IF(OR(EP$4="",$B29=""),0,SUMIF('DADOS BRUTOS'!$A$3:$A$500,$B29,'DADOS BRUTOS'!BP$3:BP$500)+IF($C29="",0,SUMIF('DADOS BRUTOS'!$A$3:$A$500,$C29,'DADOS BRUTOS'!BP$3:BP$500)))</f>
        <v/>
      </c>
      <c r="EQ29" s="125">
        <f>IF(OR(EQ$4="",$B29=""),0,SUMIF('DADOS BRUTOS'!$A$3:$A$500,$B29,'DADOS BRUTOS'!BQ$3:BQ$500)+IF($C29="",0,SUMIF('DADOS BRUTOS'!$A$3:$A$500,$C29,'DADOS BRUTOS'!BQ$3:BQ$500)))</f>
        <v/>
      </c>
      <c r="ER29" s="125">
        <f>IF(OR(ER$4="",$B29=""),0,SUMIF('DADOS BRUTOS'!$A$3:$A$500,$B29,'DADOS BRUTOS'!BR$3:BR$500)+IF($C29="",0,SUMIF('DADOS BRUTOS'!$A$3:$A$500,$C29,'DADOS BRUTOS'!BR$3:BR$500)))</f>
        <v/>
      </c>
      <c r="ES29" s="125">
        <f>IF(OR(ES$4="",$B29=""),0,SUMIF('DADOS BRUTOS'!$A$3:$A$500,$B29,'DADOS BRUTOS'!BS$3:BS$500)+IF($C29="",0,SUMIF('DADOS BRUTOS'!$A$3:$A$500,$C29,'DADOS BRUTOS'!BS$3:BS$500)))</f>
        <v/>
      </c>
      <c r="ET29" s="125">
        <f>IF(OR(ET$4="",$B29=""),0,SUMIF('DADOS BRUTOS'!$A$3:$A$500,$B29,'DADOS BRUTOS'!BT$3:BT$500)+IF($C29="",0,SUMIF('DADOS BRUTOS'!$A$3:$A$500,$C29,'DADOS BRUTOS'!BT$3:BT$500)))</f>
        <v/>
      </c>
      <c r="EU29" s="125">
        <f>IF(OR(EU$4="",$B29=""),0,SUMIF('DADOS BRUTOS'!$A$3:$A$500,$B29,'DADOS BRUTOS'!BU$3:BU$500)+IF($C29="",0,SUMIF('DADOS BRUTOS'!$A$3:$A$500,$C29,'DADOS BRUTOS'!BU$3:BU$500)))</f>
        <v/>
      </c>
      <c r="EV29" s="125">
        <f>IF(OR(EV$4="",$B29=""),0,SUMIF('DADOS BRUTOS'!$A$3:$A$500,$B29,'DADOS BRUTOS'!BV$3:BV$500)+IF($C29="",0,SUMIF('DADOS BRUTOS'!$A$3:$A$500,$C29,'DADOS BRUTOS'!BV$3:BV$500)))</f>
        <v/>
      </c>
      <c r="EW29" s="125">
        <f>IF(OR(EW$4="",$B29=""),0,SUMIF('DADOS BRUTOS'!$A$3:$A$500,$B29,'DADOS BRUTOS'!BW$3:BW$500)+IF($C29="",0,SUMIF('DADOS BRUTOS'!$A$3:$A$500,$C29,'DADOS BRUTOS'!BW$3:BW$500)))</f>
        <v/>
      </c>
      <c r="EX29" s="125">
        <f>IF(OR(EX$4="",$B29=""),0,SUMIF('DADOS BRUTOS'!$A$3:$A$500,$B29,'DADOS BRUTOS'!BX$3:BX$500)+IF($C29="",0,SUMIF('DADOS BRUTOS'!$A$3:$A$500,$C29,'DADOS BRUTOS'!BX$3:BX$500)))</f>
        <v/>
      </c>
      <c r="EY29" s="125">
        <f>IF(OR(EY$4="",$B29=""),0,SUMIF('DADOS BRUTOS'!$A$3:$A$500,$B29,'DADOS BRUTOS'!BY$3:BY$500)+IF($C29="",0,SUMIF('DADOS BRUTOS'!$A$3:$A$500,$C29,'DADOS BRUTOS'!BY$3:BY$500)))</f>
        <v/>
      </c>
      <c r="EZ29" s="125">
        <f>IF(OR(EZ$4="",$B29=""),0,SUMIF('DADOS BRUTOS'!$A$3:$A$500,$B29,'DADOS BRUTOS'!BZ$3:BZ$500)+IF($C29="",0,SUMIF('DADOS BRUTOS'!$A$3:$A$500,$C29,'DADOS BRUTOS'!BZ$3:BZ$500)))</f>
        <v/>
      </c>
      <c r="FA29" s="125">
        <f>IF(OR(FA$4="",$B29=""),0,SUMIF('DADOS BRUTOS'!$A$3:$A$500,$B29,'DADOS BRUTOS'!CA$3:CA$500)+IF($C29="",0,SUMIF('DADOS BRUTOS'!$A$3:$A$500,$C29,'DADOS BRUTOS'!CA$3:CA$500)))</f>
        <v/>
      </c>
      <c r="FB29" s="125">
        <f>IF(OR(FB$4="",$B29=""),0,SUMIF('DADOS BRUTOS'!$A$3:$A$500,$B29,'DADOS BRUTOS'!CB$3:CB$500)+IF($C29="",0,SUMIF('DADOS BRUTOS'!$A$3:$A$500,$C29,'DADOS BRUTOS'!CB$3:CB$500)))</f>
        <v/>
      </c>
      <c r="FC29" s="125">
        <f>IF(OR(FC$4="",$B29=""),0,SUMIF('DADOS BRUTOS'!$A$3:$A$500,$B29,'DADOS BRUTOS'!CC$3:CC$500)+IF($C29="",0,SUMIF('DADOS BRUTOS'!$A$3:$A$500,$C29,'DADOS BRUTOS'!CC$3:CC$500)))</f>
        <v/>
      </c>
      <c r="FD29" s="125">
        <f>IF(OR(FD$4="",$B29=""),0,SUMIF('DADOS BRUTOS'!$A$3:$A$500,$B29,'DADOS BRUTOS'!CD$3:CD$500)+IF($C29="",0,SUMIF('DADOS BRUTOS'!$A$3:$A$500,$C29,'DADOS BRUTOS'!CD$3:CD$500)))</f>
        <v/>
      </c>
      <c r="FE29" s="125">
        <f>IF(OR(FE$4="",$B29=""),0,SUMIF('DADOS BRUTOS'!$A$3:$A$500,$B29,'DADOS BRUTOS'!CE$3:CE$500)+IF($C29="",0,SUMIF('DADOS BRUTOS'!$A$3:$A$500,$C29,'DADOS BRUTOS'!CE$3:CE$500)))</f>
        <v/>
      </c>
      <c r="FF29" s="125">
        <f>IF(OR(FF$4="",$B29=""),0,SUMIF('DADOS BRUTOS'!$A$3:$A$500,$B29,'DADOS BRUTOS'!CF$3:CF$500)+IF($C29="",0,SUMIF('DADOS BRUTOS'!$A$3:$A$500,$C29,'DADOS BRUTOS'!CF$3:CF$500)))</f>
        <v/>
      </c>
      <c r="FG29" s="125">
        <f>IF(OR(FG$4="",$B29=""),0,SUMIF('DADOS BRUTOS'!$A$3:$A$500,$B29,'DADOS BRUTOS'!CG$3:CG$500)+IF($C29="",0,SUMIF('DADOS BRUTOS'!$A$3:$A$500,$C29,'DADOS BRUTOS'!CG$3:CG$500)))</f>
        <v/>
      </c>
      <c r="FH29" s="125">
        <f>IF(OR(FH$4="",$B29=""),0,SUMIF('DADOS BRUTOS'!$A$3:$A$500,$B29,'DADOS BRUTOS'!CH$3:CH$500)+IF($C29="",0,SUMIF('DADOS BRUTOS'!$A$3:$A$500,$C29,'DADOS BRUTOS'!CH$3:CH$500)))</f>
        <v/>
      </c>
      <c r="FI29" s="125">
        <f>IF(OR(FI$4="",$B29=""),0,SUMIF('DADOS BRUTOS'!$A$3:$A$500,$B29,'DADOS BRUTOS'!CI$3:CI$500)+IF($C29="",0,SUMIF('DADOS BRUTOS'!$A$3:$A$500,$C29,'DADOS BRUTOS'!CI$3:CI$500)))</f>
        <v/>
      </c>
      <c r="FJ29" s="125">
        <f>IF(OR(FJ$4="",$B29=""),0,SUMIF('DADOS BRUTOS'!$A$3:$A$500,$B29,'DADOS BRUTOS'!CJ$3:CJ$500)+IF($C29="",0,SUMIF('DADOS BRUTOS'!$A$3:$A$500,$C29,'DADOS BRUTOS'!CJ$3:CJ$500)))</f>
        <v/>
      </c>
      <c r="FK29" s="125">
        <f>IF(OR(FK$4="",$B29=""),0,SUMIF('DADOS BRUTOS'!$A$3:$A$500,$B29,'DADOS BRUTOS'!CK$3:CK$500)+IF($C29="",0,SUMIF('DADOS BRUTOS'!$A$3:$A$500,$C29,'DADOS BRUTOS'!CK$3:CK$500)))</f>
        <v/>
      </c>
      <c r="FL29" s="125">
        <f>IF(OR(FL$4="",$B29=""),0,SUMIF('DADOS BRUTOS'!$A$3:$A$500,$B29,'DADOS BRUTOS'!CL$3:CL$500)+IF($C29="",0,SUMIF('DADOS BRUTOS'!$A$3:$A$500,$C29,'DADOS BRUTOS'!CL$3:CL$500)))</f>
        <v/>
      </c>
      <c r="FM29" s="125">
        <f>IF(OR(FM$4="",$B29=""),0,SUMIF('DADOS BRUTOS'!$A$3:$A$500,$B29,'DADOS BRUTOS'!CM$3:CM$500)+IF($C29="",0,SUMIF('DADOS BRUTOS'!$A$3:$A$500,$C29,'DADOS BRUTOS'!CM$3:CM$500)))</f>
        <v/>
      </c>
      <c r="FN29" s="125">
        <f>IF(OR(FN$4="",$B29=""),0,SUMIF('DADOS BRUTOS'!$A$3:$A$500,$B29,'DADOS BRUTOS'!CN$3:CN$500)+IF($C29="",0,SUMIF('DADOS BRUTOS'!$A$3:$A$500,$C29,'DADOS BRUTOS'!CN$3:CN$500)))</f>
        <v/>
      </c>
      <c r="FO29" s="125">
        <f>IF(OR(FO$4="",$B29=""),0,SUMIF('DADOS BRUTOS'!$A$3:$A$500,$B29,'DADOS BRUTOS'!CO$3:CO$500)+IF($C29="",0,SUMIF('DADOS BRUTOS'!$A$3:$A$500,$C29,'DADOS BRUTOS'!CO$3:CO$500)))</f>
        <v/>
      </c>
      <c r="FP29" s="125">
        <f>IF(OR(FP$4="",$B29=""),0,SUMIF('DADOS BRUTOS'!$A$3:$A$500,$B29,'DADOS BRUTOS'!CP$3:CP$500)+IF($C29="",0,SUMIF('DADOS BRUTOS'!$A$3:$A$500,$C29,'DADOS BRUTOS'!CP$3:CP$500)))</f>
        <v/>
      </c>
      <c r="FQ29" s="125">
        <f>IF(OR(FQ$4="",$B29=""),0,SUMIF('DADOS BRUTOS'!$A$3:$A$500,$B29,'DADOS BRUTOS'!CQ$3:CQ$500)+IF($C29="",0,SUMIF('DADOS BRUTOS'!$A$3:$A$500,$C29,'DADOS BRUTOS'!CQ$3:CQ$500)))</f>
        <v/>
      </c>
      <c r="FR29" s="125">
        <f>IF(OR(FR$4="",$B29=""),0,SUMIF('DADOS BRUTOS'!$A$3:$A$500,$B29,'DADOS BRUTOS'!CR$3:CR$500)+IF($C29="",0,SUMIF('DADOS BRUTOS'!$A$3:$A$500,$C29,'DADOS BRUTOS'!CR$3:CR$500)))</f>
        <v/>
      </c>
      <c r="FS29" s="125">
        <f>IF(OR(FS$4="",$B29=""),0,SUMIF('DADOS BRUTOS'!$A$3:$A$500,$B29,'DADOS BRUTOS'!CS$3:CS$500)+IF($C29="",0,SUMIF('DADOS BRUTOS'!$A$3:$A$500,$C29,'DADOS BRUTOS'!CS$3:CS$500)))</f>
        <v/>
      </c>
      <c r="FT29" s="125">
        <f>IF(OR(FT$4="",$B29=""),0,SUMIF('DADOS BRUTOS'!$A$3:$A$500,$B29,'DADOS BRUTOS'!CT$3:CT$500)+IF($C29="",0,SUMIF('DADOS BRUTOS'!$A$3:$A$500,$C29,'DADOS BRUTOS'!CT$3:CT$500)))</f>
        <v/>
      </c>
      <c r="FU29" s="125">
        <f>IF(OR(FU$4="",$B29=""),0,SUMIF('DADOS BRUTOS'!$A$3:$A$500,$B29,'DADOS BRUTOS'!CU$3:CU$500)+IF($C29="",0,SUMIF('DADOS BRUTOS'!$A$3:$A$500,$C29,'DADOS BRUTOS'!CU$3:CU$500)))</f>
        <v/>
      </c>
      <c r="FV29" s="125">
        <f>IF(OR(FV$4="",$B29=""),0,SUMIF('DADOS BRUTOS'!$A$3:$A$500,$B29,'DADOS BRUTOS'!CV$3:CV$500)+IF($C29="",0,SUMIF('DADOS BRUTOS'!$A$3:$A$500,$C29,'DADOS BRUTOS'!CV$3:CV$500)))</f>
        <v/>
      </c>
      <c r="FW29" s="125">
        <f>IF(OR(FW$4="",$B29=""),0,SUMIF('DADOS BRUTOS'!$A$3:$A$500,$B29,'DADOS BRUTOS'!CW$3:CW$500)+IF($C29="",0,SUMIF('DADOS BRUTOS'!$A$3:$A$500,$C29,'DADOS BRUTOS'!CW$3:CW$500)))</f>
        <v/>
      </c>
      <c r="FX29" s="125">
        <f>IF(OR(FX$4="",$B29=""),0,SUMIF('DADOS BRUTOS'!$A$3:$A$500,$B29,'DADOS BRUTOS'!CX$3:CX$500)+IF($C29="",0,SUMIF('DADOS BRUTOS'!$A$3:$A$500,$C29,'DADOS BRUTOS'!CX$3:CX$500)))</f>
        <v/>
      </c>
      <c r="FY29" s="125">
        <f>IF(OR(FY$4="",$B29=""),0,SUMIF('DADOS BRUTOS'!$A$3:$A$500,$B29,'DADOS BRUTOS'!CY$3:CY$500)+IF($C29="",0,SUMIF('DADOS BRUTOS'!$A$3:$A$500,$C29,'DADOS BRUTOS'!CY$3:CY$500)))</f>
        <v/>
      </c>
      <c r="FZ29" s="125">
        <f>IF(OR(FZ$4="",$B29=""),0,SUMIF('DADOS BRUTOS'!$A$3:$A$500,$B29,'DADOS BRUTOS'!CZ$3:CZ$500)+IF($C29="",0,SUMIF('DADOS BRUTOS'!$A$3:$A$500,$C29,'DADOS BRUTOS'!CZ$3:CZ$500)))</f>
        <v/>
      </c>
      <c r="GA29" s="125">
        <f>IF(OR(GA$4="",$B29=""),0,SUMIF('DADOS BRUTOS'!$A$3:$A$500,$B29,'DADOS BRUTOS'!DA$3:DA$500)+IF($C29="",0,SUMIF('DADOS BRUTOS'!$A$3:$A$500,$C29,'DADOS BRUTOS'!DA$3:DA$500)))</f>
        <v/>
      </c>
      <c r="GB29" s="125">
        <f>IF(OR(GB$4="",$B29=""),0,SUMIF('DADOS BRUTOS'!$A$3:$A$500,$B29,'DADOS BRUTOS'!DB$3:DB$500)+IF($C29="",0,SUMIF('DADOS BRUTOS'!$A$3:$A$500,$C29,'DADOS BRUTOS'!DB$3:DB$500)))</f>
        <v/>
      </c>
      <c r="GC29" s="125">
        <f>IF(OR(GC$4="",$B29=""),0,SUMIF('DADOS BRUTOS'!$A$3:$A$500,$B29,'DADOS BRUTOS'!DC$3:DC$500)+IF($C29="",0,SUMIF('DADOS BRUTOS'!$A$3:$A$500,$C29,'DADOS BRUTOS'!DC$3:DC$500)))</f>
        <v/>
      </c>
      <c r="GD29" s="125">
        <f>IF(OR(GD$4="",$B29=""),0,SUMIF('DADOS BRUTOS'!$A$3:$A$500,$B29,'DADOS BRUTOS'!DD$3:DD$500)+IF($C29="",0,SUMIF('DADOS BRUTOS'!$A$3:$A$500,$C29,'DADOS BRUTOS'!DD$3:DD$500)))</f>
        <v/>
      </c>
      <c r="GE29" s="125">
        <f>IF(OR(GE$4="",$B29=""),0,SUMIF('DADOS BRUTOS'!$A$3:$A$500,$B29,'DADOS BRUTOS'!DE$3:DE$500)+IF($C29="",0,SUMIF('DADOS BRUTOS'!$A$3:$A$500,$C29,'DADOS BRUTOS'!DE$3:DE$500)))</f>
        <v/>
      </c>
      <c r="GF29" s="125">
        <f>IF(OR(GF$4="",$B29=""),0,SUMIF('DADOS BRUTOS'!$A$3:$A$500,$B29,'DADOS BRUTOS'!DF$3:DF$500)+IF($C29="",0,SUMIF('DADOS BRUTOS'!$A$3:$A$500,$C29,'DADOS BRUTOS'!DF$3:DF$500)))</f>
        <v/>
      </c>
      <c r="GG29" s="125">
        <f>IF(OR(GG$4="",$B29=""),0,SUMIF('DADOS BRUTOS'!$A$3:$A$500,$B29,'DADOS BRUTOS'!DG$3:DG$500)+IF($C29="",0,SUMIF('DADOS BRUTOS'!$A$3:$A$500,$C29,'DADOS BRUTOS'!DG$3:DG$500)))</f>
        <v/>
      </c>
      <c r="GH29" s="125">
        <f>IF(OR(GH$4="",$B29=""),0,SUMIF('DADOS BRUTOS'!$A$3:$A$500,$B29,'DADOS BRUTOS'!DH$3:DH$500)+IF($C29="",0,SUMIF('DADOS BRUTOS'!$A$3:$A$500,$C29,'DADOS BRUTOS'!DH$3:DH$500)))</f>
        <v/>
      </c>
      <c r="GI29" s="125">
        <f>IF(OR(GI$4="",$B29=""),0,SUMIF('DADOS BRUTOS'!$A$3:$A$500,$B29,'DADOS BRUTOS'!DI$3:DI$500)+IF($C29="",0,SUMIF('DADOS BRUTOS'!$A$3:$A$500,$C29,'DADOS BRUTOS'!DI$3:DI$500)))</f>
        <v/>
      </c>
      <c r="GJ29" s="125">
        <f>IF(OR(GJ$4="",$B29=""),0,SUMIF('DADOS BRUTOS'!$A$3:$A$500,$B29,'DADOS BRUTOS'!DJ$3:DJ$500)+IF($C29="",0,SUMIF('DADOS BRUTOS'!$A$3:$A$500,$C29,'DADOS BRUTOS'!DJ$3:DJ$500)))</f>
        <v/>
      </c>
      <c r="GK29" s="125">
        <f>IF(OR(GK$4="",$B29=""),0,SUMIF('DADOS BRUTOS'!$A$3:$A$500,$B29,'DADOS BRUTOS'!DK$3:DK$500)+IF($C29="",0,SUMIF('DADOS BRUTOS'!$A$3:$A$500,$C29,'DADOS BRUTOS'!DK$3:DK$500)))</f>
        <v/>
      </c>
      <c r="GL29" s="125">
        <f>IF(OR(GL$4="",$B29=""),0,SUMIF('DADOS BRUTOS'!$A$3:$A$500,$B29,'DADOS BRUTOS'!DL$3:DL$500)+IF($C29="",0,SUMIF('DADOS BRUTOS'!$A$3:$A$500,$C29,'DADOS BRUTOS'!DL$3:DL$500)))</f>
        <v/>
      </c>
      <c r="GM29" s="125">
        <f>IF(OR(GM$4="",$B29=""),0,SUMIF('DADOS BRUTOS'!$A$3:$A$500,$B29,'DADOS BRUTOS'!DM$3:DM$500)+IF($C29="",0,SUMIF('DADOS BRUTOS'!$A$3:$A$500,$C29,'DADOS BRUTOS'!DM$3:DM$500)))</f>
        <v/>
      </c>
      <c r="GN29" s="125">
        <f>IF(OR(GN$4="",$B29=""),0,SUMIF('DADOS BRUTOS'!$A$3:$A$500,$B29,'DADOS BRUTOS'!DN$3:DN$500)+IF($C29="",0,SUMIF('DADOS BRUTOS'!$A$3:$A$500,$C29,'DADOS BRUTOS'!DN$3:DN$500)))</f>
        <v/>
      </c>
      <c r="GO29" s="125">
        <f>IF(OR(GO$4="",$B29=""),0,SUMIF('DADOS BRUTOS'!$A$3:$A$500,$B29,'DADOS BRUTOS'!DO$3:DO$500)+IF($C29="",0,SUMIF('DADOS BRUTOS'!$A$3:$A$500,$C29,'DADOS BRUTOS'!DO$3:DO$500)))</f>
        <v/>
      </c>
      <c r="GP29" s="125">
        <f>IF(OR(GP$4="",$B29=""),0,SUMIF('DADOS BRUTOS'!$A$3:$A$500,$B29,'DADOS BRUTOS'!DP$3:DP$500)+IF($C29="",0,SUMIF('DADOS BRUTOS'!$A$3:$A$500,$C29,'DADOS BRUTOS'!DP$3:DP$500)))</f>
        <v/>
      </c>
      <c r="GQ29" s="125">
        <f>IF(OR(GQ$4="",$B29=""),0,SUMIF('DADOS BRUTOS'!$A$3:$A$500,$B29,'DADOS BRUTOS'!DQ$3:DQ$500)+IF($C29="",0,SUMIF('DADOS BRUTOS'!$A$3:$A$500,$C29,'DADOS BRUTOS'!DQ$3:DQ$500)))</f>
        <v/>
      </c>
      <c r="GR29" s="125">
        <f>IF(OR(GR$4="",$B29=""),0,SUMIF('DADOS BRUTOS'!$A$3:$A$500,$B29,'DADOS BRUTOS'!DR$3:DR$500)+IF($C29="",0,SUMIF('DADOS BRUTOS'!$A$3:$A$500,$C29,'DADOS BRUTOS'!DR$3:DR$500)))</f>
        <v/>
      </c>
      <c r="GS29" s="125">
        <f>IF(OR(GS$4="",$B29=""),0,SUMIF('DADOS BRUTOS'!$A$3:$A$500,$B29,'DADOS BRUTOS'!DS$3:DS$500)+IF($C29="",0,SUMIF('DADOS BRUTOS'!$A$3:$A$500,$C29,'DADOS BRUTOS'!DS$3:DS$500)))</f>
        <v/>
      </c>
      <c r="GT29" s="125">
        <f>IF(OR(GT$4="",$B29=""),0,SUMIF('DADOS BRUTOS'!$A$3:$A$500,$B29,'DADOS BRUTOS'!DT$3:DT$500)+IF($C29="",0,SUMIF('DADOS BRUTOS'!$A$3:$A$500,$C29,'DADOS BRUTOS'!DT$3:DT$500)))</f>
        <v/>
      </c>
      <c r="GU29" s="125">
        <f>IF(OR(GU$4="",$B29=""),0,SUMIF('DADOS BRUTOS'!$A$3:$A$500,$B29,'DADOS BRUTOS'!DU$3:DU$500)+IF($C29="",0,SUMIF('DADOS BRUTOS'!$A$3:$A$500,$C29,'DADOS BRUTOS'!DU$3:DU$500)))</f>
        <v/>
      </c>
      <c r="GV29" s="125">
        <f>IF(OR(GV$4="",$B29=""),0,SUMIF('DADOS BRUTOS'!$A$3:$A$500,$B29,'DADOS BRUTOS'!DV$3:DV$500)+IF($C29="",0,SUMIF('DADOS BRUTOS'!$A$3:$A$500,$C29,'DADOS BRUTOS'!DV$3:DV$500)))</f>
        <v/>
      </c>
      <c r="GW29" s="125">
        <f>IF(OR(GW$4="",$B29=""),0,SUMIF('DADOS BRUTOS'!$A$3:$A$500,$B29,'DADOS BRUTOS'!DW$3:DW$500)+IF($C29="",0,SUMIF('DADOS BRUTOS'!$A$3:$A$500,$C29,'DADOS BRUTOS'!DW$3:DW$500)))</f>
        <v/>
      </c>
      <c r="GX29" s="125">
        <f>IF(OR(GX$4="",$B29=""),0,SUMIF('DADOS BRUTOS'!$A$3:$A$500,$B29,'DADOS BRUTOS'!DX$3:DX$500)+IF($C29="",0,SUMIF('DADOS BRUTOS'!$A$3:$A$500,$C29,'DADOS BRUTOS'!DX$3:DX$500)))</f>
        <v/>
      </c>
      <c r="GY29" s="125">
        <f>IF(OR(GY$4="",$B29=""),0,SUMIF('DADOS BRUTOS'!$A$3:$A$500,$B29,'DADOS BRUTOS'!DY$3:DY$500)+IF($C29="",0,SUMIF('DADOS BRUTOS'!$A$3:$A$500,$C29,'DADOS BRUTOS'!DY$3:DY$500)))</f>
        <v/>
      </c>
      <c r="GZ29" s="125">
        <f>IF(OR(GZ$4="",$B29=""),0,SUMIF('DADOS BRUTOS'!$A$3:$A$500,$B29,'DADOS BRUTOS'!DZ$3:DZ$500)+IF($C29="",0,SUMIF('DADOS BRUTOS'!$A$3:$A$500,$C29,'DADOS BRUTOS'!DZ$3:DZ$500)))</f>
        <v/>
      </c>
      <c r="HA29" s="125">
        <f>IF(OR(HA$4="",$B29=""),0,SUMIF('DADOS BRUTOS'!$A$3:$A$500,$B29,'DADOS BRUTOS'!EA$3:EA$500)+IF($C29="",0,SUMIF('DADOS BRUTOS'!$A$3:$A$500,$C29,'DADOS BRUTOS'!EA$3:EA$500)))</f>
        <v/>
      </c>
      <c r="HB29" s="125">
        <f>IF(OR(HB$4="",$B29=""),0,SUMIF('DADOS BRUTOS'!$A$3:$A$500,$B29,'DADOS BRUTOS'!EB$3:EB$500)+IF($C29="",0,SUMIF('DADOS BRUTOS'!$A$3:$A$500,$C29,'DADOS BRUTOS'!EB$3:EB$500)))</f>
        <v/>
      </c>
      <c r="HC29" s="125">
        <f>IF(OR(HC$4="",$B29=""),0,SUMIF('DADOS BRUTOS'!$A$3:$A$500,$B29,'DADOS BRUTOS'!EC$3:EC$500)+IF($C29="",0,SUMIF('DADOS BRUTOS'!$A$3:$A$500,$C29,'DADOS BRUTOS'!EC$3:EC$500)))</f>
        <v/>
      </c>
      <c r="HD29" s="125">
        <f>IF(OR(HD$4="",$B29=""),0,SUMIF('DADOS BRUTOS'!$A$3:$A$500,$B29,'DADOS BRUTOS'!ED$3:ED$500)+IF($C29="",0,SUMIF('DADOS BRUTOS'!$A$3:$A$500,$C29,'DADOS BRUTOS'!ED$3:ED$500)))</f>
        <v/>
      </c>
      <c r="HE29" s="125">
        <f>IF(OR(HE$4="",$B29=""),0,SUMIF('DADOS BRUTOS'!$A$3:$A$500,$B29,'DADOS BRUTOS'!EE$3:EE$500)+IF($C29="",0,SUMIF('DADOS BRUTOS'!$A$3:$A$500,$C29,'DADOS BRUTOS'!EE$3:EE$500)))</f>
        <v/>
      </c>
      <c r="HF29" s="125">
        <f>IF(OR(HF$4="",$B29=""),0,SUMIF('DADOS BRUTOS'!$A$3:$A$500,$B29,'DADOS BRUTOS'!EF$3:EF$500)+IF($C29="",0,SUMIF('DADOS BRUTOS'!$A$3:$A$500,$C29,'DADOS BRUTOS'!EF$3:EF$500)))</f>
        <v/>
      </c>
      <c r="HG29" s="125">
        <f>IF(OR(HG$4="",$B29=""),0,SUMIF('DADOS BRUTOS'!$A$3:$A$500,$B29,'DADOS BRUTOS'!EG$3:EG$500)+IF($C29="",0,SUMIF('DADOS BRUTOS'!$A$3:$A$500,$C29,'DADOS BRUTOS'!EG$3:EG$500)))</f>
        <v/>
      </c>
      <c r="HH29" s="125">
        <f>IF(OR(HH$4="",$B29=""),0,SUMIF('DADOS BRUTOS'!$A$3:$A$500,$B29,'DADOS BRUTOS'!EH$3:EH$500)+IF($C29="",0,SUMIF('DADOS BRUTOS'!$A$3:$A$500,$C29,'DADOS BRUTOS'!EH$3:EH$500)))</f>
        <v/>
      </c>
      <c r="HI29" s="125">
        <f>IF(OR(HI$4="",$B29=""),0,SUMIF('DADOS BRUTOS'!$A$3:$A$500,$B29,'DADOS BRUTOS'!EI$3:EI$500)+IF($C29="",0,SUMIF('DADOS BRUTOS'!$A$3:$A$500,$C29,'DADOS BRUTOS'!EI$3:EI$500)))</f>
        <v/>
      </c>
      <c r="HJ29" s="125">
        <f>IF(OR(HJ$4="",$B29=""),0,SUMIF('DADOS BRUTOS'!$A$3:$A$500,$B29,'DADOS BRUTOS'!EJ$3:EJ$500)+IF($C29="",0,SUMIF('DADOS BRUTOS'!$A$3:$A$500,$C29,'DADOS BRUTOS'!EJ$3:EJ$500)))</f>
        <v/>
      </c>
      <c r="HK29" s="125">
        <f>IF(OR(HK$4="",$B29=""),0,SUMIF('DADOS BRUTOS'!$A$3:$A$500,$B29,'DADOS BRUTOS'!EK$3:EK$500)+IF($C29="",0,SUMIF('DADOS BRUTOS'!$A$3:$A$500,$C29,'DADOS BRUTOS'!EK$3:EK$500)))</f>
        <v/>
      </c>
      <c r="HL29" s="125">
        <f>IF(OR(HL$4="",$B29=""),0,SUMIF('DADOS BRUTOS'!$A$3:$A$500,$B29,'DADOS BRUTOS'!EL$3:EL$500)+IF($C29="",0,SUMIF('DADOS BRUTOS'!$A$3:$A$500,$C29,'DADOS BRUTOS'!EL$3:EL$500)))</f>
        <v/>
      </c>
      <c r="HM29" s="125">
        <f>IF(OR(HM$4="",$B29=""),0,SUMIF('DADOS BRUTOS'!$A$3:$A$500,$B29,'DADOS BRUTOS'!EM$3:EM$500)+IF($C29="",0,SUMIF('DADOS BRUTOS'!$A$3:$A$500,$C29,'DADOS BRUTOS'!EM$3:EM$500)))</f>
        <v/>
      </c>
      <c r="HN29" s="125">
        <f>IF(OR(HN$4="",$B29=""),0,SUMIF('DADOS BRUTOS'!$A$3:$A$500,$B29,'DADOS BRUTOS'!EN$3:EN$500)+IF($C29="",0,SUMIF('DADOS BRUTOS'!$A$3:$A$500,$C29,'DADOS BRUTOS'!EN$3:EN$500)))</f>
        <v/>
      </c>
      <c r="HO29" s="125">
        <f>IF(OR(HO$4="",$B29=""),0,SUMIF('DADOS BRUTOS'!$A$3:$A$500,$B29,'DADOS BRUTOS'!EO$3:EO$500)+IF($C29="",0,SUMIF('DADOS BRUTOS'!$A$3:$A$500,$C29,'DADOS BRUTOS'!EO$3:EO$500)))</f>
        <v/>
      </c>
      <c r="HP29" s="125">
        <f>IF(OR(HP$4="",$B29=""),0,SUMIF('DADOS BRUTOS'!$A$3:$A$500,$B29,'DADOS BRUTOS'!EP$3:EP$500)+IF($C29="",0,SUMIF('DADOS BRUTOS'!$A$3:$A$500,$C29,'DADOS BRUTOS'!EP$3:EP$500)))</f>
        <v/>
      </c>
      <c r="HQ29" s="125">
        <f>IF(OR(HQ$4="",$B29=""),0,SUMIF('DADOS BRUTOS'!$A$3:$A$500,$B29,'DADOS BRUTOS'!EQ$3:EQ$500)+IF($C29="",0,SUMIF('DADOS BRUTOS'!$A$3:$A$500,$C29,'DADOS BRUTOS'!EQ$3:EQ$500)))</f>
        <v/>
      </c>
      <c r="HR29" s="125">
        <f>IF(OR(HR$4="",$B29=""),0,SUMIF('DADOS BRUTOS'!$A$3:$A$500,$B29,'DADOS BRUTOS'!ER$3:ER$500)+IF($C29="",0,SUMIF('DADOS BRUTOS'!$A$3:$A$500,$C29,'DADOS BRUTOS'!ER$3:ER$500)))</f>
        <v/>
      </c>
      <c r="HS29" s="125">
        <f>IF(OR(HS$4="",$B29=""),0,SUMIF('DADOS BRUTOS'!$A$3:$A$500,$B29,'DADOS BRUTOS'!ES$3:ES$500)+IF($C29="",0,SUMIF('DADOS BRUTOS'!$A$3:$A$500,$C29,'DADOS BRUTOS'!ES$3:ES$500)))</f>
        <v/>
      </c>
      <c r="HT29" s="125">
        <f>IF(OR(HT$4="",$B29=""),0,SUMIF('DADOS BRUTOS'!$A$3:$A$500,$B29,'DADOS BRUTOS'!ET$3:ET$500)+IF($C29="",0,SUMIF('DADOS BRUTOS'!$A$3:$A$500,$C29,'DADOS BRUTOS'!ET$3:ET$500)))</f>
        <v/>
      </c>
      <c r="HU29" s="125">
        <f>IF(OR(HU$4="",$B29=""),0,SUMIF('DADOS BRUTOS'!$A$3:$A$500,$B29,'DADOS BRUTOS'!EU$3:EU$500)+IF($C29="",0,SUMIF('DADOS BRUTOS'!$A$3:$A$500,$C29,'DADOS BRUTOS'!EU$3:EU$500)))</f>
        <v/>
      </c>
      <c r="HV29" s="125">
        <f>IF(OR(HV$4="",$B29=""),0,SUMIF('DADOS BRUTOS'!$A$3:$A$500,$B29,'DADOS BRUTOS'!EV$3:EV$500)+IF($C29="",0,SUMIF('DADOS BRUTOS'!$A$3:$A$500,$C29,'DADOS BRUTOS'!EV$3:EV$500)))</f>
        <v/>
      </c>
      <c r="HW29" s="125">
        <f>IF(OR(HW$4="",$B29=""),0,SUMIF('DADOS BRUTOS'!$A$3:$A$500,$B29,'DADOS BRUTOS'!EW$3:EW$500)+IF($C29="",0,SUMIF('DADOS BRUTOS'!$A$3:$A$500,$C29,'DADOS BRUTOS'!EW$3:EW$500)))</f>
        <v/>
      </c>
      <c r="HX29" s="125">
        <f>IF(OR(HX$4="",$B29=""),0,SUMIF('DADOS BRUTOS'!$A$3:$A$500,$B29,'DADOS BRUTOS'!EX$3:EX$500)+IF($C29="",0,SUMIF('DADOS BRUTOS'!$A$3:$A$500,$C29,'DADOS BRUTOS'!EX$3:EX$500)))</f>
        <v/>
      </c>
      <c r="HY29" s="125">
        <f>IF(OR(HY$4="",$B29=""),0,SUMIF('DADOS BRUTOS'!$A$3:$A$500,$B29,'DADOS BRUTOS'!EY$3:EY$500)+IF($C29="",0,SUMIF('DADOS BRUTOS'!$A$3:$A$500,$C29,'DADOS BRUTOS'!EY$3:EY$500)))</f>
        <v/>
      </c>
      <c r="HZ29" s="125">
        <f>IF(OR(HZ$4="",$B29=""),0,SUMIF('DADOS BRUTOS'!$A$3:$A$500,$B29,'DADOS BRUTOS'!EZ$3:EZ$500)+IF($C29="",0,SUMIF('DADOS BRUTOS'!$A$3:$A$500,$C29,'DADOS BRUTOS'!EZ$3:EZ$500)))</f>
        <v/>
      </c>
      <c r="IA29" s="125">
        <f>IF(OR(IA$4="",$B29=""),0,SUMIF('DADOS BRUTOS'!$A$3:$A$500,$B29,'DADOS BRUTOS'!FA$3:FA$500)+IF($C29="",0,SUMIF('DADOS BRUTOS'!$A$3:$A$500,$C29,'DADOS BRUTOS'!FA$3:FA$500)))</f>
        <v/>
      </c>
      <c r="IB29" s="125">
        <f>IF(OR(IB$4="",$B29=""),0,SUMIF('DADOS BRUTOS'!$A$3:$A$500,$B29,'DADOS BRUTOS'!FB$3:FB$500)+IF($C29="",0,SUMIF('DADOS BRUTOS'!$A$3:$A$500,$C29,'DADOS BRUTOS'!FB$3:FB$500)))</f>
        <v/>
      </c>
      <c r="IC29" s="125">
        <f>IF(OR(IC$4="",$B29=""),0,SUMIF('DADOS BRUTOS'!$A$3:$A$500,$B29,'DADOS BRUTOS'!FC$3:FC$500)+IF($C29="",0,SUMIF('DADOS BRUTOS'!$A$3:$A$500,$C29,'DADOS BRUTOS'!FC$3:FC$500)))</f>
        <v/>
      </c>
      <c r="ID29" s="125">
        <f>IF(OR(ID$4="",$B29=""),0,SUMIF('DADOS BRUTOS'!$A$3:$A$500,$B29,'DADOS BRUTOS'!FD$3:FD$500)+IF($C29="",0,SUMIF('DADOS BRUTOS'!$A$3:$A$500,$C29,'DADOS BRUTOS'!FD$3:FD$500)))</f>
        <v/>
      </c>
      <c r="IE29" s="125">
        <f>IF(OR(IE$4="",$B29=""),0,SUMIF('DADOS BRUTOS'!$A$3:$A$500,$B29,'DADOS BRUTOS'!FE$3:FE$500)+IF($C29="",0,SUMIF('DADOS BRUTOS'!$A$3:$A$500,$C29,'DADOS BRUTOS'!FE$3:FE$500)))</f>
        <v/>
      </c>
      <c r="IF29" s="125">
        <f>IF(OR(IF$4="",$B29=""),0,SUMIF('DADOS BRUTOS'!$A$3:$A$500,$B29,'DADOS BRUTOS'!FF$3:FF$500)+IF($C29="",0,SUMIF('DADOS BRUTOS'!$A$3:$A$500,$C29,'DADOS BRUTOS'!FF$3:FF$500)))</f>
        <v/>
      </c>
      <c r="IG29" s="125">
        <f>IF(OR(IG$4="",$B29=""),0,SUMIF('DADOS BRUTOS'!$A$3:$A$500,$B29,'DADOS BRUTOS'!FG$3:FG$500)+IF($C29="",0,SUMIF('DADOS BRUTOS'!$A$3:$A$500,$C29,'DADOS BRUTOS'!FG$3:FG$500)))</f>
        <v/>
      </c>
      <c r="IH29" s="125">
        <f>IF(OR(IH$4="",$B29=""),0,SUMIF('DADOS BRUTOS'!$A$3:$A$500,$B29,'DADOS BRUTOS'!FH$3:FH$500)+IF($C29="",0,SUMIF('DADOS BRUTOS'!$A$3:$A$500,$C29,'DADOS BRUTOS'!FH$3:FH$500)))</f>
        <v/>
      </c>
      <c r="II29" s="125">
        <f>IF(OR(II$4="",$B29=""),0,SUMIF('DADOS BRUTOS'!$A$3:$A$500,$B29,'DADOS BRUTOS'!FI$3:FI$500)+IF($C29="",0,SUMIF('DADOS BRUTOS'!$A$3:$A$500,$C29,'DADOS BRUTOS'!FI$3:FI$500)))</f>
        <v/>
      </c>
      <c r="IJ29" s="125">
        <f>IF(OR(IJ$4="",$B29=""),0,SUMIF('DADOS BRUTOS'!$A$3:$A$500,$B29,'DADOS BRUTOS'!FJ$3:FJ$500)+IF($C29="",0,SUMIF('DADOS BRUTOS'!$A$3:$A$500,$C29,'DADOS BRUTOS'!FJ$3:FJ$500)))</f>
        <v/>
      </c>
      <c r="IK29" s="125">
        <f>IF(OR(IK$4="",$B29=""),0,SUMIF('DADOS BRUTOS'!$A$3:$A$500,$B29,'DADOS BRUTOS'!FK$3:FK$500)+IF($C29="",0,SUMIF('DADOS BRUTOS'!$A$3:$A$500,$C29,'DADOS BRUTOS'!FK$3:FK$500)))</f>
        <v/>
      </c>
      <c r="IL29" s="125">
        <f>IF(OR(IL$4="",$B29=""),0,SUMIF('DADOS BRUTOS'!$A$3:$A$500,$B29,'DADOS BRUTOS'!FL$3:FL$500)+IF($C29="",0,SUMIF('DADOS BRUTOS'!$A$3:$A$500,$C29,'DADOS BRUTOS'!FL$3:FL$500)))</f>
        <v/>
      </c>
      <c r="IM29" s="125">
        <f>IF(OR(IM$4="",$B29=""),0,SUMIF('DADOS BRUTOS'!$A$3:$A$500,$B29,'DADOS BRUTOS'!FM$3:FM$500)+IF($C29="",0,SUMIF('DADOS BRUTOS'!$A$3:$A$500,$C29,'DADOS BRUTOS'!FM$3:FM$500)))</f>
        <v/>
      </c>
      <c r="IN29" s="125">
        <f>IF(OR(IN$4="",$B29=""),0,SUMIF('DADOS BRUTOS'!$A$3:$A$500,$B29,'DADOS BRUTOS'!FN$3:FN$500)+IF($C29="",0,SUMIF('DADOS BRUTOS'!$A$3:$A$500,$C29,'DADOS BRUTOS'!FN$3:FN$500)))</f>
        <v/>
      </c>
      <c r="IO29" s="125">
        <f>IF(OR(IO$4="",$B29=""),0,SUMIF('DADOS BRUTOS'!$A$3:$A$500,$B29,'DADOS BRUTOS'!FO$3:FO$500)+IF($C29="",0,SUMIF('DADOS BRUTOS'!$A$3:$A$500,$C29,'DADOS BRUTOS'!FO$3:FO$500)))</f>
        <v/>
      </c>
      <c r="IP29" s="125">
        <f>IF(OR(IP$4="",$B29=""),0,SUMIF('DADOS BRUTOS'!$A$3:$A$500,$B29,'DADOS BRUTOS'!FP$3:FP$500)+IF($C29="",0,SUMIF('DADOS BRUTOS'!$A$3:$A$500,$C29,'DADOS BRUTOS'!FP$3:FP$500)))</f>
        <v/>
      </c>
      <c r="IQ29" s="125">
        <f>IF(OR(IQ$4="",$B29=""),0,SUMIF('DADOS BRUTOS'!$A$3:$A$500,$B29,'DADOS BRUTOS'!FQ$3:FQ$500)+IF($C29="",0,SUMIF('DADOS BRUTOS'!$A$3:$A$500,$C29,'DADOS BRUTOS'!FQ$3:FQ$500)))</f>
        <v/>
      </c>
      <c r="IR29" s="125">
        <f>IF(OR(IR$4="",$B29=""),0,SUMIF('DADOS BRUTOS'!$A$3:$A$500,$B29,'DADOS BRUTOS'!FR$3:FR$500)+IF($C29="",0,SUMIF('DADOS BRUTOS'!$A$3:$A$500,$C29,'DADOS BRUTOS'!FR$3:FR$500)))</f>
        <v/>
      </c>
      <c r="IS29" s="125">
        <f>IF(OR(IS$4="",$B29=""),0,SUMIF('DADOS BRUTOS'!$A$3:$A$500,$B29,'DADOS BRUTOS'!FS$3:FS$500)+IF($C29="",0,SUMIF('DADOS BRUTOS'!$A$3:$A$500,$C29,'DADOS BRUTOS'!FS$3:FS$500)))</f>
        <v/>
      </c>
      <c r="IT29" s="125">
        <f>IF(OR(IT$4="",$B29=""),0,SUMIF('DADOS BRUTOS'!$A$3:$A$500,$B29,'DADOS BRUTOS'!FT$3:FT$500)+IF($C29="",0,SUMIF('DADOS BRUTOS'!$A$3:$A$500,$C29,'DADOS BRUTOS'!FT$3:FT$500)))</f>
        <v/>
      </c>
      <c r="IU29" s="125">
        <f>IF(OR(IU$4="",$B29=""),0,SUMIF('DADOS BRUTOS'!$A$3:$A$500,$B29,'DADOS BRUTOS'!FU$3:FU$500)+IF($C29="",0,SUMIF('DADOS BRUTOS'!$A$3:$A$500,$C29,'DADOS BRUTOS'!FU$3:FU$500)))</f>
        <v/>
      </c>
      <c r="IV29" s="125">
        <f>IF(OR(IV$4="",$B29=""),0,SUMIF('DADOS BRUTOS'!$A$3:$A$500,$B29,'DADOS BRUTOS'!FV$3:FV$500)+IF($C29="",0,SUMIF('DADOS BRUTOS'!$A$3:$A$500,$C29,'DADOS BRUTOS'!FV$3:FV$500)))</f>
        <v/>
      </c>
      <c r="IW29" s="125">
        <f>IF(OR(IW$4="",$B29=""),0,SUMIF('DADOS BRUTOS'!$A$3:$A$500,$B29,'DADOS BRUTOS'!FW$3:FW$500)+IF($C29="",0,SUMIF('DADOS BRUTOS'!$A$3:$A$500,$C29,'DADOS BRUTOS'!FW$3:FW$500)))</f>
        <v/>
      </c>
      <c r="IX29" s="125">
        <f>IF(OR(IX$4="",$B29=""),0,SUMIF('DADOS BRUTOS'!$A$3:$A$500,$B29,'DADOS BRUTOS'!FX$3:FX$500)+IF($C29="",0,SUMIF('DADOS BRUTOS'!$A$3:$A$500,$C29,'DADOS BRUTOS'!FX$3:FX$500)))</f>
        <v/>
      </c>
      <c r="IY29" s="125">
        <f>IF(OR(IY$4="",$B29=""),0,SUMIF('DADOS BRUTOS'!$A$3:$A$500,$B29,'DADOS BRUTOS'!FY$3:FY$500)+IF($C29="",0,SUMIF('DADOS BRUTOS'!$A$3:$A$500,$C29,'DADOS BRUTOS'!FY$3:FY$500)))</f>
        <v/>
      </c>
      <c r="IZ29" s="125">
        <f>IF(OR(IZ$4="",$B29=""),0,SUMIF('DADOS BRUTOS'!$A$3:$A$500,$B29,'DADOS BRUTOS'!FZ$3:FZ$500)+IF($C29="",0,SUMIF('DADOS BRUTOS'!$A$3:$A$500,$C29,'DADOS BRUTOS'!FZ$3:FZ$500)))</f>
        <v/>
      </c>
      <c r="JA29" s="125">
        <f>IF(OR(JA$4="",$B29=""),0,SUMIF('DADOS BRUTOS'!$A$3:$A$500,$B29,'DADOS BRUTOS'!GA$3:GA$500)+IF($C29="",0,SUMIF('DADOS BRUTOS'!$A$3:$A$500,$C29,'DADOS BRUTOS'!GA$3:GA$500)))</f>
        <v/>
      </c>
      <c r="JB29" s="125">
        <f>IF(OR(JB$4="",$B29=""),0,SUMIF('DADOS BRUTOS'!$A$3:$A$500,$B29,'DADOS BRUTOS'!GB$3:GB$500)+IF($C29="",0,SUMIF('DADOS BRUTOS'!$A$3:$A$500,$C29,'DADOS BRUTOS'!GB$3:GB$500)))</f>
        <v/>
      </c>
      <c r="JC29" s="125">
        <f>IF(OR(JC$4="",$B29=""),0,SUMIF('DADOS BRUTOS'!$A$3:$A$500,$B29,'DADOS BRUTOS'!GC$3:GC$500)+IF($C29="",0,SUMIF('DADOS BRUTOS'!$A$3:$A$500,$C29,'DADOS BRUTOS'!GC$3:GC$500)))</f>
        <v/>
      </c>
      <c r="JD29" s="125">
        <f>IF(OR(JD$4="",$B29=""),0,SUMIF('DADOS BRUTOS'!$A$3:$A$500,$B29,'DADOS BRUTOS'!GD$3:GD$500)+IF($C29="",0,SUMIF('DADOS BRUTOS'!$A$3:$A$500,$C29,'DADOS BRUTOS'!GD$3:GD$500)))</f>
        <v/>
      </c>
      <c r="JE29" s="125">
        <f>IF(OR(JE$4="",$B29=""),0,SUMIF('DADOS BRUTOS'!$A$3:$A$500,$B29,'DADOS BRUTOS'!GE$3:GE$500)+IF($C29="",0,SUMIF('DADOS BRUTOS'!$A$3:$A$500,$C29,'DADOS BRUTOS'!GE$3:GE$500)))</f>
        <v/>
      </c>
      <c r="JF29" s="125">
        <f>IF(OR(JF$4="",$B29=""),0,SUMIF('DADOS BRUTOS'!$A$3:$A$500,$B29,'DADOS BRUTOS'!GF$3:GF$500)+IF($C29="",0,SUMIF('DADOS BRUTOS'!$A$3:$A$500,$C29,'DADOS BRUTOS'!GF$3:GF$500)))</f>
        <v/>
      </c>
      <c r="JG29" s="125">
        <f>IF(OR(JG$4="",$B29=""),0,SUMIF('DADOS BRUTOS'!$A$3:$A$500,$B29,'DADOS BRUTOS'!GG$3:GG$500)+IF($C29="",0,SUMIF('DADOS BRUTOS'!$A$3:$A$500,$C29,'DADOS BRUTOS'!GG$3:GG$500)))</f>
        <v/>
      </c>
      <c r="JH29" s="125">
        <f>IF(OR(JH$4="",$B29=""),0,SUMIF('DADOS BRUTOS'!$A$3:$A$500,$B29,'DADOS BRUTOS'!GH$3:GH$500)+IF($C29="",0,SUMIF('DADOS BRUTOS'!$A$3:$A$500,$C29,'DADOS BRUTOS'!GH$3:GH$500)))</f>
        <v/>
      </c>
      <c r="JI29" s="125">
        <f>IF(OR(JI$4="",$B29=""),0,SUMIF('DADOS BRUTOS'!$A$3:$A$500,$B29,'DADOS BRUTOS'!GI$3:GI$500)+IF($C29="",0,SUMIF('DADOS BRUTOS'!$A$3:$A$500,$C29,'DADOS BRUTOS'!GI$3:GI$500)))</f>
        <v/>
      </c>
      <c r="JJ29" s="125">
        <f>IF(OR(JJ$4="",$B29=""),0,SUMIF('DADOS BRUTOS'!$A$3:$A$500,$B29,'DADOS BRUTOS'!GJ$3:GJ$500)+IF($C29="",0,SUMIF('DADOS BRUTOS'!$A$3:$A$500,$C29,'DADOS BRUTOS'!GJ$3:GJ$500)))</f>
        <v/>
      </c>
      <c r="JK29" s="125">
        <f>IF(OR(JK$4="",$B29=""),0,SUMIF('DADOS BRUTOS'!$A$3:$A$500,$B29,'DADOS BRUTOS'!GK$3:GK$500)+IF($C29="",0,SUMIF('DADOS BRUTOS'!$A$3:$A$500,$C29,'DADOS BRUTOS'!GK$3:GK$500)))</f>
        <v/>
      </c>
      <c r="JL29" s="125">
        <f>IF(OR(JL$4="",$B29=""),0,SUMIF('DADOS BRUTOS'!$A$3:$A$500,$B29,'DADOS BRUTOS'!GL$3:GL$500)+IF($C29="",0,SUMIF('DADOS BRUTOS'!$A$3:$A$500,$C29,'DADOS BRUTOS'!GL$3:GL$500)))</f>
        <v/>
      </c>
      <c r="JM29" s="125">
        <f>IF(OR(JM$4="",$B29=""),0,SUMIF('DADOS BRUTOS'!$A$3:$A$500,$B29,'DADOS BRUTOS'!GM$3:GM$500)+IF($C29="",0,SUMIF('DADOS BRUTOS'!$A$3:$A$500,$C29,'DADOS BRUTOS'!GM$3:GM$500)))</f>
        <v/>
      </c>
      <c r="JN29" s="125">
        <f>IF(OR(JN$4="",$B29=""),0,SUMIF('DADOS BRUTOS'!$A$3:$A$500,$B29,'DADOS BRUTOS'!GN$3:GN$500)+IF($C29="",0,SUMIF('DADOS BRUTOS'!$A$3:$A$500,$C29,'DADOS BRUTOS'!GN$3:GN$500)))</f>
        <v/>
      </c>
      <c r="JO29" s="125">
        <f>IF(OR(JO$4="",$B29=""),0,SUMIF('DADOS BRUTOS'!$A$3:$A$500,$B29,'DADOS BRUTOS'!GO$3:GO$500)+IF($C29="",0,SUMIF('DADOS BRUTOS'!$A$3:$A$500,$C29,'DADOS BRUTOS'!GO$3:GO$500)))</f>
        <v/>
      </c>
      <c r="JP29" s="125">
        <f>IF(OR(JP$4="",$B29=""),0,SUMIF('DADOS BRUTOS'!$A$3:$A$500,$B29,'DADOS BRUTOS'!GP$3:GP$500)+IF($C29="",0,SUMIF('DADOS BRUTOS'!$A$3:$A$500,$C29,'DADOS BRUTOS'!GP$3:GP$500)))</f>
        <v/>
      </c>
      <c r="JQ29" s="125">
        <f>IF(OR(JQ$4="",$B29=""),0,SUMIF('DADOS BRUTOS'!$A$3:$A$500,$B29,'DADOS BRUTOS'!GQ$3:GQ$500)+IF($C29="",0,SUMIF('DADOS BRUTOS'!$A$3:$A$500,$C29,'DADOS BRUTOS'!GQ$3:GQ$500)))</f>
        <v/>
      </c>
      <c r="JR29" s="125">
        <f>IF(OR(JR$4="",$B29=""),0,SUMIF('DADOS BRUTOS'!$A$3:$A$500,$B29,'DADOS BRUTOS'!GR$3:GR$500)+IF($C29="",0,SUMIF('DADOS BRUTOS'!$A$3:$A$500,$C29,'DADOS BRUTOS'!GR$3:GR$500)))</f>
        <v/>
      </c>
      <c r="JS29" s="125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25">
        <f>IF(OR(CB$4="",$B30=""),0,SUMIF('DADOS BRUTOS'!$A$3:$A$500,$B30,'DADOS BRUTOS'!B$3:B$500)+IF($C30="",0,SUMIF('DADOS BRUTOS'!$A$3:$A$500,$C30,'DADOS BRUTOS'!B$3:B$500)))</f>
        <v/>
      </c>
      <c r="CC30" s="125">
        <f>IF(OR(CC$4="",$B30=""),0,SUMIF('DADOS BRUTOS'!$A$3:$A$500,$B30,'DADOS BRUTOS'!C$3:C$500)+IF($C30="",0,SUMIF('DADOS BRUTOS'!$A$3:$A$500,$C30,'DADOS BRUTOS'!C$3:C$500)))</f>
        <v/>
      </c>
      <c r="CD30" s="125">
        <f>IF(OR(CD$4="",$B30=""),0,SUMIF('DADOS BRUTOS'!$A$3:$A$500,$B30,'DADOS BRUTOS'!D$3:D$500)+IF($C30="",0,SUMIF('DADOS BRUTOS'!$A$3:$A$500,$C30,'DADOS BRUTOS'!D$3:D$500)))</f>
        <v/>
      </c>
      <c r="CE30" s="125">
        <f>IF(OR(CE$4="",$B30=""),0,SUMIF('DADOS BRUTOS'!$A$3:$A$500,$B30,'DADOS BRUTOS'!E$3:E$500)+IF($C30="",0,SUMIF('DADOS BRUTOS'!$A$3:$A$500,$C30,'DADOS BRUTOS'!E$3:E$500)))</f>
        <v/>
      </c>
      <c r="CF30" s="125">
        <f>IF(OR(CF$4="",$B30=""),0,SUMIF('DADOS BRUTOS'!$A$3:$A$500,$B30,'DADOS BRUTOS'!F$3:F$500)+IF($C30="",0,SUMIF('DADOS BRUTOS'!$A$3:$A$500,$C30,'DADOS BRUTOS'!F$3:F$500)))</f>
        <v/>
      </c>
      <c r="CG30" s="125">
        <f>IF(OR(CG$4="",$B30=""),0,SUMIF('DADOS BRUTOS'!$A$3:$A$500,$B30,'DADOS BRUTOS'!G$3:G$500)+IF($C30="",0,SUMIF('DADOS BRUTOS'!$A$3:$A$500,$C30,'DADOS BRUTOS'!G$3:G$500)))</f>
        <v/>
      </c>
      <c r="CH30" s="125">
        <f>IF(OR(CH$4="",$B30=""),0,SUMIF('DADOS BRUTOS'!$A$3:$A$500,$B30,'DADOS BRUTOS'!H$3:H$500)+IF($C30="",0,SUMIF('DADOS BRUTOS'!$A$3:$A$500,$C30,'DADOS BRUTOS'!H$3:H$500)))</f>
        <v/>
      </c>
      <c r="CI30" s="125">
        <f>IF(OR(CI$4="",$B30=""),0,SUMIF('DADOS BRUTOS'!$A$3:$A$500,$B30,'DADOS BRUTOS'!I$3:I$500)+IF($C30="",0,SUMIF('DADOS BRUTOS'!$A$3:$A$500,$C30,'DADOS BRUTOS'!I$3:I$500)))</f>
        <v/>
      </c>
      <c r="CJ30" s="125">
        <f>IF(OR(CJ$4="",$B30=""),0,SUMIF('DADOS BRUTOS'!$A$3:$A$500,$B30,'DADOS BRUTOS'!J$3:J$500)+IF($C30="",0,SUMIF('DADOS BRUTOS'!$A$3:$A$500,$C30,'DADOS BRUTOS'!J$3:J$500)))</f>
        <v/>
      </c>
      <c r="CK30" s="125">
        <f>IF(OR(CK$4="",$B30=""),0,SUMIF('DADOS BRUTOS'!$A$3:$A$500,$B30,'DADOS BRUTOS'!K$3:K$500)+IF($C30="",0,SUMIF('DADOS BRUTOS'!$A$3:$A$500,$C30,'DADOS BRUTOS'!K$3:K$500)))</f>
        <v/>
      </c>
      <c r="CL30" s="125">
        <f>IF(OR(CL$4="",$B30=""),0,SUMIF('DADOS BRUTOS'!$A$3:$A$500,$B30,'DADOS BRUTOS'!L$3:L$500)+IF($C30="",0,SUMIF('DADOS BRUTOS'!$A$3:$A$500,$C30,'DADOS BRUTOS'!L$3:L$500)))</f>
        <v/>
      </c>
      <c r="CM30" s="125">
        <f>IF(OR(CM$4="",$B30=""),0,SUMIF('DADOS BRUTOS'!$A$3:$A$500,$B30,'DADOS BRUTOS'!M$3:M$500)+IF($C30="",0,SUMIF('DADOS BRUTOS'!$A$3:$A$500,$C30,'DADOS BRUTOS'!M$3:M$500)))</f>
        <v/>
      </c>
      <c r="CN30" s="125">
        <f>IF(OR(CN$4="",$B30=""),0,SUMIF('DADOS BRUTOS'!$A$3:$A$500,$B30,'DADOS BRUTOS'!N$3:N$500)+IF($C30="",0,SUMIF('DADOS BRUTOS'!$A$3:$A$500,$C30,'DADOS BRUTOS'!N$3:N$500)))</f>
        <v/>
      </c>
      <c r="CO30" s="125">
        <f>IF(OR(CO$4="",$B30=""),0,SUMIF('DADOS BRUTOS'!$A$3:$A$500,$B30,'DADOS BRUTOS'!O$3:O$500)+IF($C30="",0,SUMIF('DADOS BRUTOS'!$A$3:$A$500,$C30,'DADOS BRUTOS'!O$3:O$500)))</f>
        <v/>
      </c>
      <c r="CP30" s="125">
        <f>IF(OR(CP$4="",$B30=""),0,SUMIF('DADOS BRUTOS'!$A$3:$A$500,$B30,'DADOS BRUTOS'!P$3:P$500)+IF($C30="",0,SUMIF('DADOS BRUTOS'!$A$3:$A$500,$C30,'DADOS BRUTOS'!P$3:P$500)))</f>
        <v/>
      </c>
      <c r="CQ30" s="125">
        <f>IF(OR(CQ$4="",$B30=""),0,SUMIF('DADOS BRUTOS'!$A$3:$A$500,$B30,'DADOS BRUTOS'!Q$3:Q$500)+IF($C30="",0,SUMIF('DADOS BRUTOS'!$A$3:$A$500,$C30,'DADOS BRUTOS'!Q$3:Q$500)))</f>
        <v/>
      </c>
      <c r="CR30" s="125">
        <f>IF(OR(CR$4="",$B30=""),0,SUMIF('DADOS BRUTOS'!$A$3:$A$500,$B30,'DADOS BRUTOS'!R$3:R$500)+IF($C30="",0,SUMIF('DADOS BRUTOS'!$A$3:$A$500,$C30,'DADOS BRUTOS'!R$3:R$500)))</f>
        <v/>
      </c>
      <c r="CS30" s="125">
        <f>IF(OR(CS$4="",$B30=""),0,SUMIF('DADOS BRUTOS'!$A$3:$A$500,$B30,'DADOS BRUTOS'!S$3:S$500)+IF($C30="",0,SUMIF('DADOS BRUTOS'!$A$3:$A$500,$C30,'DADOS BRUTOS'!S$3:S$500)))</f>
        <v/>
      </c>
      <c r="CT30" s="125">
        <f>IF(OR(CT$4="",$B30=""),0,SUMIF('DADOS BRUTOS'!$A$3:$A$500,$B30,'DADOS BRUTOS'!T$3:T$500)+IF($C30="",0,SUMIF('DADOS BRUTOS'!$A$3:$A$500,$C30,'DADOS BRUTOS'!T$3:T$500)))</f>
        <v/>
      </c>
      <c r="CU30" s="125">
        <f>IF(OR(CU$4="",$B30=""),0,SUMIF('DADOS BRUTOS'!$A$3:$A$500,$B30,'DADOS BRUTOS'!U$3:U$500)+IF($C30="",0,SUMIF('DADOS BRUTOS'!$A$3:$A$500,$C30,'DADOS BRUTOS'!U$3:U$500)))</f>
        <v/>
      </c>
      <c r="CV30" s="125">
        <f>IF(OR(CV$4="",$B30=""),0,SUMIF('DADOS BRUTOS'!$A$3:$A$500,$B30,'DADOS BRUTOS'!V$3:V$500)+IF($C30="",0,SUMIF('DADOS BRUTOS'!$A$3:$A$500,$C30,'DADOS BRUTOS'!V$3:V$500)))</f>
        <v/>
      </c>
      <c r="CW30" s="125">
        <f>IF(OR(CW$4="",$B30=""),0,SUMIF('DADOS BRUTOS'!$A$3:$A$500,$B30,'DADOS BRUTOS'!W$3:W$500)+IF($C30="",0,SUMIF('DADOS BRUTOS'!$A$3:$A$500,$C30,'DADOS BRUTOS'!W$3:W$500)))</f>
        <v/>
      </c>
      <c r="CX30" s="125">
        <f>IF(OR(CX$4="",$B30=""),0,SUMIF('DADOS BRUTOS'!$A$3:$A$500,$B30,'DADOS BRUTOS'!X$3:X$500)+IF($C30="",0,SUMIF('DADOS BRUTOS'!$A$3:$A$500,$C30,'DADOS BRUTOS'!X$3:X$500)))</f>
        <v/>
      </c>
      <c r="CY30" s="125">
        <f>IF(OR(CY$4="",$B30=""),0,SUMIF('DADOS BRUTOS'!$A$3:$A$500,$B30,'DADOS BRUTOS'!Y$3:Y$500)+IF($C30="",0,SUMIF('DADOS BRUTOS'!$A$3:$A$500,$C30,'DADOS BRUTOS'!Y$3:Y$500)))</f>
        <v/>
      </c>
      <c r="CZ30" s="125">
        <f>IF(OR(CZ$4="",$B30=""),0,SUMIF('DADOS BRUTOS'!$A$3:$A$500,$B30,'DADOS BRUTOS'!Z$3:Z$500)+IF($C30="",0,SUMIF('DADOS BRUTOS'!$A$3:$A$500,$C30,'DADOS BRUTOS'!Z$3:Z$500)))</f>
        <v/>
      </c>
      <c r="DA30" s="125">
        <f>IF(OR(DA$4="",$B30=""),0,SUMIF('DADOS BRUTOS'!$A$3:$A$500,$B30,'DADOS BRUTOS'!AA$3:AA$500)+IF($C30="",0,SUMIF('DADOS BRUTOS'!$A$3:$A$500,$C30,'DADOS BRUTOS'!AA$3:AA$500)))</f>
        <v/>
      </c>
      <c r="DB30" s="125">
        <f>IF(OR(DB$4="",$B30=""),0,SUMIF('DADOS BRUTOS'!$A$3:$A$500,$B30,'DADOS BRUTOS'!AB$3:AB$500)+IF($C30="",0,SUMIF('DADOS BRUTOS'!$A$3:$A$500,$C30,'DADOS BRUTOS'!AB$3:AB$500)))</f>
        <v/>
      </c>
      <c r="DC30" s="125">
        <f>IF(OR(DC$4="",$B30=""),0,SUMIF('DADOS BRUTOS'!$A$3:$A$500,$B30,'DADOS BRUTOS'!AC$3:AC$500)+IF($C30="",0,SUMIF('DADOS BRUTOS'!$A$3:$A$500,$C30,'DADOS BRUTOS'!AC$3:AC$500)))</f>
        <v/>
      </c>
      <c r="DD30" s="125">
        <f>IF(OR(DD$4="",$B30=""),0,SUMIF('DADOS BRUTOS'!$A$3:$A$500,$B30,'DADOS BRUTOS'!AD$3:AD$500)+IF($C30="",0,SUMIF('DADOS BRUTOS'!$A$3:$A$500,$C30,'DADOS BRUTOS'!AD$3:AD$500)))</f>
        <v/>
      </c>
      <c r="DE30" s="125">
        <f>IF(OR(DE$4="",$B30=""),0,SUMIF('DADOS BRUTOS'!$A$3:$A$500,$B30,'DADOS BRUTOS'!AE$3:AE$500)+IF($C30="",0,SUMIF('DADOS BRUTOS'!$A$3:$A$500,$C30,'DADOS BRUTOS'!AE$3:AE$500)))</f>
        <v/>
      </c>
      <c r="DF30" s="125">
        <f>IF(OR(DF$4="",$B30=""),0,SUMIF('DADOS BRUTOS'!$A$3:$A$500,$B30,'DADOS BRUTOS'!AF$3:AF$500)+IF($C30="",0,SUMIF('DADOS BRUTOS'!$A$3:$A$500,$C30,'DADOS BRUTOS'!AF$3:AF$500)))</f>
        <v/>
      </c>
      <c r="DG30" s="125">
        <f>IF(OR(DG$4="",$B30=""),0,SUMIF('DADOS BRUTOS'!$A$3:$A$500,$B30,'DADOS BRUTOS'!AG$3:AG$500)+IF($C30="",0,SUMIF('DADOS BRUTOS'!$A$3:$A$500,$C30,'DADOS BRUTOS'!AG$3:AG$500)))</f>
        <v/>
      </c>
      <c r="DH30" s="125">
        <f>IF(OR(DH$4="",$B30=""),0,SUMIF('DADOS BRUTOS'!$A$3:$A$500,$B30,'DADOS BRUTOS'!AH$3:AH$500)+IF($C30="",0,SUMIF('DADOS BRUTOS'!$A$3:$A$500,$C30,'DADOS BRUTOS'!AH$3:AH$500)))</f>
        <v/>
      </c>
      <c r="DI30" s="125">
        <f>IF(OR(DI$4="",$B30=""),0,SUMIF('DADOS BRUTOS'!$A$3:$A$500,$B30,'DADOS BRUTOS'!AI$3:AI$500)+IF($C30="",0,SUMIF('DADOS BRUTOS'!$A$3:$A$500,$C30,'DADOS BRUTOS'!AI$3:AI$500)))</f>
        <v/>
      </c>
      <c r="DJ30" s="125">
        <f>IF(OR(DJ$4="",$B30=""),0,SUMIF('DADOS BRUTOS'!$A$3:$A$500,$B30,'DADOS BRUTOS'!AJ$3:AJ$500)+IF($C30="",0,SUMIF('DADOS BRUTOS'!$A$3:$A$500,$C30,'DADOS BRUTOS'!AJ$3:AJ$500)))</f>
        <v/>
      </c>
      <c r="DK30" s="125">
        <f>IF(OR(DK$4="",$B30=""),0,SUMIF('DADOS BRUTOS'!$A$3:$A$500,$B30,'DADOS BRUTOS'!AK$3:AK$500)+IF($C30="",0,SUMIF('DADOS BRUTOS'!$A$3:$A$500,$C30,'DADOS BRUTOS'!AK$3:AK$500)))</f>
        <v/>
      </c>
      <c r="DL30" s="125">
        <f>IF(OR(DL$4="",$B30=""),0,SUMIF('DADOS BRUTOS'!$A$3:$A$500,$B30,'DADOS BRUTOS'!AL$3:AL$500)+IF($C30="",0,SUMIF('DADOS BRUTOS'!$A$3:$A$500,$C30,'DADOS BRUTOS'!AL$3:AL$500)))</f>
        <v/>
      </c>
      <c r="DM30" s="125">
        <f>IF(OR(DM$4="",$B30=""),0,SUMIF('DADOS BRUTOS'!$A$3:$A$500,$B30,'DADOS BRUTOS'!AM$3:AM$500)+IF($C30="",0,SUMIF('DADOS BRUTOS'!$A$3:$A$500,$C30,'DADOS BRUTOS'!AM$3:AM$500)))</f>
        <v/>
      </c>
      <c r="DN30" s="125">
        <f>IF(OR(DN$4="",$B30=""),0,SUMIF('DADOS BRUTOS'!$A$3:$A$500,$B30,'DADOS BRUTOS'!AN$3:AN$500)+IF($C30="",0,SUMIF('DADOS BRUTOS'!$A$3:$A$500,$C30,'DADOS BRUTOS'!AN$3:AN$500)))</f>
        <v/>
      </c>
      <c r="DO30" s="125">
        <f>IF(OR(DO$4="",$B30=""),0,SUMIF('DADOS BRUTOS'!$A$3:$A$500,$B30,'DADOS BRUTOS'!AO$3:AO$500)+IF($C30="",0,SUMIF('DADOS BRUTOS'!$A$3:$A$500,$C30,'DADOS BRUTOS'!AO$3:AO$500)))</f>
        <v/>
      </c>
      <c r="DP30" s="125">
        <f>IF(OR(DP$4="",$B30=""),0,SUMIF('DADOS BRUTOS'!$A$3:$A$500,$B30,'DADOS BRUTOS'!AP$3:AP$500)+IF($C30="",0,SUMIF('DADOS BRUTOS'!$A$3:$A$500,$C30,'DADOS BRUTOS'!AP$3:AP$500)))</f>
        <v/>
      </c>
      <c r="DQ30" s="125">
        <f>IF(OR(DQ$4="",$B30=""),0,SUMIF('DADOS BRUTOS'!$A$3:$A$500,$B30,'DADOS BRUTOS'!AQ$3:AQ$500)+IF($C30="",0,SUMIF('DADOS BRUTOS'!$A$3:$A$500,$C30,'DADOS BRUTOS'!AQ$3:AQ$500)))</f>
        <v/>
      </c>
      <c r="DR30" s="125">
        <f>IF(OR(DR$4="",$B30=""),0,SUMIF('DADOS BRUTOS'!$A$3:$A$500,$B30,'DADOS BRUTOS'!AR$3:AR$500)+IF($C30="",0,SUMIF('DADOS BRUTOS'!$A$3:$A$500,$C30,'DADOS BRUTOS'!AR$3:AR$500)))</f>
        <v/>
      </c>
      <c r="DS30" s="125">
        <f>IF(OR(DS$4="",$B30=""),0,SUMIF('DADOS BRUTOS'!$A$3:$A$500,$B30,'DADOS BRUTOS'!AS$3:AS$500)+IF($C30="",0,SUMIF('DADOS BRUTOS'!$A$3:$A$500,$C30,'DADOS BRUTOS'!AS$3:AS$500)))</f>
        <v/>
      </c>
      <c r="DT30" s="125">
        <f>IF(OR(DT$4="",$B30=""),0,SUMIF('DADOS BRUTOS'!$A$3:$A$500,$B30,'DADOS BRUTOS'!AT$3:AT$500)+IF($C30="",0,SUMIF('DADOS BRUTOS'!$A$3:$A$500,$C30,'DADOS BRUTOS'!AT$3:AT$500)))</f>
        <v/>
      </c>
      <c r="DU30" s="125">
        <f>IF(OR(DU$4="",$B30=""),0,SUMIF('DADOS BRUTOS'!$A$3:$A$500,$B30,'DADOS BRUTOS'!AU$3:AU$500)+IF($C30="",0,SUMIF('DADOS BRUTOS'!$A$3:$A$500,$C30,'DADOS BRUTOS'!AU$3:AU$500)))</f>
        <v/>
      </c>
      <c r="DV30" s="125">
        <f>IF(OR(DV$4="",$B30=""),0,SUMIF('DADOS BRUTOS'!$A$3:$A$500,$B30,'DADOS BRUTOS'!AV$3:AV$500)+IF($C30="",0,SUMIF('DADOS BRUTOS'!$A$3:$A$500,$C30,'DADOS BRUTOS'!AV$3:AV$500)))</f>
        <v/>
      </c>
      <c r="DW30" s="125">
        <f>IF(OR(DW$4="",$B30=""),0,SUMIF('DADOS BRUTOS'!$A$3:$A$500,$B30,'DADOS BRUTOS'!AW$3:AW$500)+IF($C30="",0,SUMIF('DADOS BRUTOS'!$A$3:$A$500,$C30,'DADOS BRUTOS'!AW$3:AW$500)))</f>
        <v/>
      </c>
      <c r="DX30" s="125">
        <f>IF(OR(DX$4="",$B30=""),0,SUMIF('DADOS BRUTOS'!$A$3:$A$500,$B30,'DADOS BRUTOS'!AX$3:AX$500)+IF($C30="",0,SUMIF('DADOS BRUTOS'!$A$3:$A$500,$C30,'DADOS BRUTOS'!AX$3:AX$500)))</f>
        <v/>
      </c>
      <c r="DY30" s="125">
        <f>IF(OR(DY$4="",$B30=""),0,SUMIF('DADOS BRUTOS'!$A$3:$A$500,$B30,'DADOS BRUTOS'!AY$3:AY$500)+IF($C30="",0,SUMIF('DADOS BRUTOS'!$A$3:$A$500,$C30,'DADOS BRUTOS'!AY$3:AY$500)))</f>
        <v/>
      </c>
      <c r="DZ30" s="125">
        <f>IF(OR(DZ$4="",$B30=""),0,SUMIF('DADOS BRUTOS'!$A$3:$A$500,$B30,'DADOS BRUTOS'!AZ$3:AZ$500)+IF($C30="",0,SUMIF('DADOS BRUTOS'!$A$3:$A$500,$C30,'DADOS BRUTOS'!AZ$3:AZ$500)))</f>
        <v/>
      </c>
      <c r="EA30" s="125">
        <f>IF(OR(EA$4="",$B30=""),0,SUMIF('DADOS BRUTOS'!$A$3:$A$500,$B30,'DADOS BRUTOS'!BA$3:BA$500)+IF($C30="",0,SUMIF('DADOS BRUTOS'!$A$3:$A$500,$C30,'DADOS BRUTOS'!BA$3:BA$500)))</f>
        <v/>
      </c>
      <c r="EB30" s="125">
        <f>IF(OR(EB$4="",$B30=""),0,SUMIF('DADOS BRUTOS'!$A$3:$A$500,$B30,'DADOS BRUTOS'!BB$3:BB$500)+IF($C30="",0,SUMIF('DADOS BRUTOS'!$A$3:$A$500,$C30,'DADOS BRUTOS'!BB$3:BB$500)))</f>
        <v/>
      </c>
      <c r="EC30" s="125">
        <f>IF(OR(EC$4="",$B30=""),0,SUMIF('DADOS BRUTOS'!$A$3:$A$500,$B30,'DADOS BRUTOS'!BC$3:BC$500)+IF($C30="",0,SUMIF('DADOS BRUTOS'!$A$3:$A$500,$C30,'DADOS BRUTOS'!BC$3:BC$500)))</f>
        <v/>
      </c>
      <c r="ED30" s="125">
        <f>IF(OR(ED$4="",$B30=""),0,SUMIF('DADOS BRUTOS'!$A$3:$A$500,$B30,'DADOS BRUTOS'!BD$3:BD$500)+IF($C30="",0,SUMIF('DADOS BRUTOS'!$A$3:$A$500,$C30,'DADOS BRUTOS'!BD$3:BD$500)))</f>
        <v/>
      </c>
      <c r="EE30" s="125">
        <f>IF(OR(EE$4="",$B30=""),0,SUMIF('DADOS BRUTOS'!$A$3:$A$500,$B30,'DADOS BRUTOS'!BE$3:BE$500)+IF($C30="",0,SUMIF('DADOS BRUTOS'!$A$3:$A$500,$C30,'DADOS BRUTOS'!BE$3:BE$500)))</f>
        <v/>
      </c>
      <c r="EF30" s="125">
        <f>IF(OR(EF$4="",$B30=""),0,SUMIF('DADOS BRUTOS'!$A$3:$A$500,$B30,'DADOS BRUTOS'!BF$3:BF$500)+IF($C30="",0,SUMIF('DADOS BRUTOS'!$A$3:$A$500,$C30,'DADOS BRUTOS'!BF$3:BF$500)))</f>
        <v/>
      </c>
      <c r="EG30" s="125">
        <f>IF(OR(EG$4="",$B30=""),0,SUMIF('DADOS BRUTOS'!$A$3:$A$500,$B30,'DADOS BRUTOS'!BG$3:BG$500)+IF($C30="",0,SUMIF('DADOS BRUTOS'!$A$3:$A$500,$C30,'DADOS BRUTOS'!BG$3:BG$500)))</f>
        <v/>
      </c>
      <c r="EH30" s="125">
        <f>IF(OR(EH$4="",$B30=""),0,SUMIF('DADOS BRUTOS'!$A$3:$A$500,$B30,'DADOS BRUTOS'!BH$3:BH$500)+IF($C30="",0,SUMIF('DADOS BRUTOS'!$A$3:$A$500,$C30,'DADOS BRUTOS'!BH$3:BH$500)))</f>
        <v/>
      </c>
      <c r="EI30" s="125">
        <f>IF(OR(EI$4="",$B30=""),0,SUMIF('DADOS BRUTOS'!$A$3:$A$500,$B30,'DADOS BRUTOS'!BI$3:BI$500)+IF($C30="",0,SUMIF('DADOS BRUTOS'!$A$3:$A$500,$C30,'DADOS BRUTOS'!BI$3:BI$500)))</f>
        <v/>
      </c>
      <c r="EJ30" s="125">
        <f>IF(OR(EJ$4="",$B30=""),0,SUMIF('DADOS BRUTOS'!$A$3:$A$500,$B30,'DADOS BRUTOS'!BJ$3:BJ$500)+IF($C30="",0,SUMIF('DADOS BRUTOS'!$A$3:$A$500,$C30,'DADOS BRUTOS'!BJ$3:BJ$500)))</f>
        <v/>
      </c>
      <c r="EK30" s="125">
        <f>IF(OR(EK$4="",$B30=""),0,SUMIF('DADOS BRUTOS'!$A$3:$A$500,$B30,'DADOS BRUTOS'!BK$3:BK$500)+IF($C30="",0,SUMIF('DADOS BRUTOS'!$A$3:$A$500,$C30,'DADOS BRUTOS'!BK$3:BK$500)))</f>
        <v/>
      </c>
      <c r="EL30" s="125">
        <f>IF(OR(EL$4="",$B30=""),0,SUMIF('DADOS BRUTOS'!$A$3:$A$500,$B30,'DADOS BRUTOS'!BL$3:BL$500)+IF($C30="",0,SUMIF('DADOS BRUTOS'!$A$3:$A$500,$C30,'DADOS BRUTOS'!BL$3:BL$500)))</f>
        <v/>
      </c>
      <c r="EM30" s="125">
        <f>IF(OR(EM$4="",$B30=""),0,SUMIF('DADOS BRUTOS'!$A$3:$A$500,$B30,'DADOS BRUTOS'!BM$3:BM$500)+IF($C30="",0,SUMIF('DADOS BRUTOS'!$A$3:$A$500,$C30,'DADOS BRUTOS'!BM$3:BM$500)))</f>
        <v/>
      </c>
      <c r="EN30" s="125">
        <f>IF(OR(EN$4="",$B30=""),0,SUMIF('DADOS BRUTOS'!$A$3:$A$500,$B30,'DADOS BRUTOS'!BN$3:BN$500)+IF($C30="",0,SUMIF('DADOS BRUTOS'!$A$3:$A$500,$C30,'DADOS BRUTOS'!BN$3:BN$500)))</f>
        <v/>
      </c>
      <c r="EO30" s="125">
        <f>IF(OR(EO$4="",$B30=""),0,SUMIF('DADOS BRUTOS'!$A$3:$A$500,$B30,'DADOS BRUTOS'!BO$3:BO$500)+IF($C30="",0,SUMIF('DADOS BRUTOS'!$A$3:$A$500,$C30,'DADOS BRUTOS'!BO$3:BO$500)))</f>
        <v/>
      </c>
      <c r="EP30" s="125">
        <f>IF(OR(EP$4="",$B30=""),0,SUMIF('DADOS BRUTOS'!$A$3:$A$500,$B30,'DADOS BRUTOS'!BP$3:BP$500)+IF($C30="",0,SUMIF('DADOS BRUTOS'!$A$3:$A$500,$C30,'DADOS BRUTOS'!BP$3:BP$500)))</f>
        <v/>
      </c>
      <c r="EQ30" s="125">
        <f>IF(OR(EQ$4="",$B30=""),0,SUMIF('DADOS BRUTOS'!$A$3:$A$500,$B30,'DADOS BRUTOS'!BQ$3:BQ$500)+IF($C30="",0,SUMIF('DADOS BRUTOS'!$A$3:$A$500,$C30,'DADOS BRUTOS'!BQ$3:BQ$500)))</f>
        <v/>
      </c>
      <c r="ER30" s="125">
        <f>IF(OR(ER$4="",$B30=""),0,SUMIF('DADOS BRUTOS'!$A$3:$A$500,$B30,'DADOS BRUTOS'!BR$3:BR$500)+IF($C30="",0,SUMIF('DADOS BRUTOS'!$A$3:$A$500,$C30,'DADOS BRUTOS'!BR$3:BR$500)))</f>
        <v/>
      </c>
      <c r="ES30" s="125">
        <f>IF(OR(ES$4="",$B30=""),0,SUMIF('DADOS BRUTOS'!$A$3:$A$500,$B30,'DADOS BRUTOS'!BS$3:BS$500)+IF($C30="",0,SUMIF('DADOS BRUTOS'!$A$3:$A$500,$C30,'DADOS BRUTOS'!BS$3:BS$500)))</f>
        <v/>
      </c>
      <c r="ET30" s="125">
        <f>IF(OR(ET$4="",$B30=""),0,SUMIF('DADOS BRUTOS'!$A$3:$A$500,$B30,'DADOS BRUTOS'!BT$3:BT$500)+IF($C30="",0,SUMIF('DADOS BRUTOS'!$A$3:$A$500,$C30,'DADOS BRUTOS'!BT$3:BT$500)))</f>
        <v/>
      </c>
      <c r="EU30" s="125">
        <f>IF(OR(EU$4="",$B30=""),0,SUMIF('DADOS BRUTOS'!$A$3:$A$500,$B30,'DADOS BRUTOS'!BU$3:BU$500)+IF($C30="",0,SUMIF('DADOS BRUTOS'!$A$3:$A$500,$C30,'DADOS BRUTOS'!BU$3:BU$500)))</f>
        <v/>
      </c>
      <c r="EV30" s="125">
        <f>IF(OR(EV$4="",$B30=""),0,SUMIF('DADOS BRUTOS'!$A$3:$A$500,$B30,'DADOS BRUTOS'!BV$3:BV$500)+IF($C30="",0,SUMIF('DADOS BRUTOS'!$A$3:$A$500,$C30,'DADOS BRUTOS'!BV$3:BV$500)))</f>
        <v/>
      </c>
      <c r="EW30" s="125">
        <f>IF(OR(EW$4="",$B30=""),0,SUMIF('DADOS BRUTOS'!$A$3:$A$500,$B30,'DADOS BRUTOS'!BW$3:BW$500)+IF($C30="",0,SUMIF('DADOS BRUTOS'!$A$3:$A$500,$C30,'DADOS BRUTOS'!BW$3:BW$500)))</f>
        <v/>
      </c>
      <c r="EX30" s="125">
        <f>IF(OR(EX$4="",$B30=""),0,SUMIF('DADOS BRUTOS'!$A$3:$A$500,$B30,'DADOS BRUTOS'!BX$3:BX$500)+IF($C30="",0,SUMIF('DADOS BRUTOS'!$A$3:$A$500,$C30,'DADOS BRUTOS'!BX$3:BX$500)))</f>
        <v/>
      </c>
      <c r="EY30" s="125">
        <f>IF(OR(EY$4="",$B30=""),0,SUMIF('DADOS BRUTOS'!$A$3:$A$500,$B30,'DADOS BRUTOS'!BY$3:BY$500)+IF($C30="",0,SUMIF('DADOS BRUTOS'!$A$3:$A$500,$C30,'DADOS BRUTOS'!BY$3:BY$500)))</f>
        <v/>
      </c>
      <c r="EZ30" s="125">
        <f>IF(OR(EZ$4="",$B30=""),0,SUMIF('DADOS BRUTOS'!$A$3:$A$500,$B30,'DADOS BRUTOS'!BZ$3:BZ$500)+IF($C30="",0,SUMIF('DADOS BRUTOS'!$A$3:$A$500,$C30,'DADOS BRUTOS'!BZ$3:BZ$500)))</f>
        <v/>
      </c>
      <c r="FA30" s="125">
        <f>IF(OR(FA$4="",$B30=""),0,SUMIF('DADOS BRUTOS'!$A$3:$A$500,$B30,'DADOS BRUTOS'!CA$3:CA$500)+IF($C30="",0,SUMIF('DADOS BRUTOS'!$A$3:$A$500,$C30,'DADOS BRUTOS'!CA$3:CA$500)))</f>
        <v/>
      </c>
      <c r="FB30" s="125">
        <f>IF(OR(FB$4="",$B30=""),0,SUMIF('DADOS BRUTOS'!$A$3:$A$500,$B30,'DADOS BRUTOS'!CB$3:CB$500)+IF($C30="",0,SUMIF('DADOS BRUTOS'!$A$3:$A$500,$C30,'DADOS BRUTOS'!CB$3:CB$500)))</f>
        <v/>
      </c>
      <c r="FC30" s="125">
        <f>IF(OR(FC$4="",$B30=""),0,SUMIF('DADOS BRUTOS'!$A$3:$A$500,$B30,'DADOS BRUTOS'!CC$3:CC$500)+IF($C30="",0,SUMIF('DADOS BRUTOS'!$A$3:$A$500,$C30,'DADOS BRUTOS'!CC$3:CC$500)))</f>
        <v/>
      </c>
      <c r="FD30" s="125">
        <f>IF(OR(FD$4="",$B30=""),0,SUMIF('DADOS BRUTOS'!$A$3:$A$500,$B30,'DADOS BRUTOS'!CD$3:CD$500)+IF($C30="",0,SUMIF('DADOS BRUTOS'!$A$3:$A$500,$C30,'DADOS BRUTOS'!CD$3:CD$500)))</f>
        <v/>
      </c>
      <c r="FE30" s="125">
        <f>IF(OR(FE$4="",$B30=""),0,SUMIF('DADOS BRUTOS'!$A$3:$A$500,$B30,'DADOS BRUTOS'!CE$3:CE$500)+IF($C30="",0,SUMIF('DADOS BRUTOS'!$A$3:$A$500,$C30,'DADOS BRUTOS'!CE$3:CE$500)))</f>
        <v/>
      </c>
      <c r="FF30" s="125">
        <f>IF(OR(FF$4="",$B30=""),0,SUMIF('DADOS BRUTOS'!$A$3:$A$500,$B30,'DADOS BRUTOS'!CF$3:CF$500)+IF($C30="",0,SUMIF('DADOS BRUTOS'!$A$3:$A$500,$C30,'DADOS BRUTOS'!CF$3:CF$500)))</f>
        <v/>
      </c>
      <c r="FG30" s="125">
        <f>IF(OR(FG$4="",$B30=""),0,SUMIF('DADOS BRUTOS'!$A$3:$A$500,$B30,'DADOS BRUTOS'!CG$3:CG$500)+IF($C30="",0,SUMIF('DADOS BRUTOS'!$A$3:$A$500,$C30,'DADOS BRUTOS'!CG$3:CG$500)))</f>
        <v/>
      </c>
      <c r="FH30" s="125">
        <f>IF(OR(FH$4="",$B30=""),0,SUMIF('DADOS BRUTOS'!$A$3:$A$500,$B30,'DADOS BRUTOS'!CH$3:CH$500)+IF($C30="",0,SUMIF('DADOS BRUTOS'!$A$3:$A$500,$C30,'DADOS BRUTOS'!CH$3:CH$500)))</f>
        <v/>
      </c>
      <c r="FI30" s="125">
        <f>IF(OR(FI$4="",$B30=""),0,SUMIF('DADOS BRUTOS'!$A$3:$A$500,$B30,'DADOS BRUTOS'!CI$3:CI$500)+IF($C30="",0,SUMIF('DADOS BRUTOS'!$A$3:$A$500,$C30,'DADOS BRUTOS'!CI$3:CI$500)))</f>
        <v/>
      </c>
      <c r="FJ30" s="125">
        <f>IF(OR(FJ$4="",$B30=""),0,SUMIF('DADOS BRUTOS'!$A$3:$A$500,$B30,'DADOS BRUTOS'!CJ$3:CJ$500)+IF($C30="",0,SUMIF('DADOS BRUTOS'!$A$3:$A$500,$C30,'DADOS BRUTOS'!CJ$3:CJ$500)))</f>
        <v/>
      </c>
      <c r="FK30" s="125">
        <f>IF(OR(FK$4="",$B30=""),0,SUMIF('DADOS BRUTOS'!$A$3:$A$500,$B30,'DADOS BRUTOS'!CK$3:CK$500)+IF($C30="",0,SUMIF('DADOS BRUTOS'!$A$3:$A$500,$C30,'DADOS BRUTOS'!CK$3:CK$500)))</f>
        <v/>
      </c>
      <c r="FL30" s="125">
        <f>IF(OR(FL$4="",$B30=""),0,SUMIF('DADOS BRUTOS'!$A$3:$A$500,$B30,'DADOS BRUTOS'!CL$3:CL$500)+IF($C30="",0,SUMIF('DADOS BRUTOS'!$A$3:$A$500,$C30,'DADOS BRUTOS'!CL$3:CL$500)))</f>
        <v/>
      </c>
      <c r="FM30" s="125">
        <f>IF(OR(FM$4="",$B30=""),0,SUMIF('DADOS BRUTOS'!$A$3:$A$500,$B30,'DADOS BRUTOS'!CM$3:CM$500)+IF($C30="",0,SUMIF('DADOS BRUTOS'!$A$3:$A$500,$C30,'DADOS BRUTOS'!CM$3:CM$500)))</f>
        <v/>
      </c>
      <c r="FN30" s="125">
        <f>IF(OR(FN$4="",$B30=""),0,SUMIF('DADOS BRUTOS'!$A$3:$A$500,$B30,'DADOS BRUTOS'!CN$3:CN$500)+IF($C30="",0,SUMIF('DADOS BRUTOS'!$A$3:$A$500,$C30,'DADOS BRUTOS'!CN$3:CN$500)))</f>
        <v/>
      </c>
      <c r="FO30" s="125">
        <f>IF(OR(FO$4="",$B30=""),0,SUMIF('DADOS BRUTOS'!$A$3:$A$500,$B30,'DADOS BRUTOS'!CO$3:CO$500)+IF($C30="",0,SUMIF('DADOS BRUTOS'!$A$3:$A$500,$C30,'DADOS BRUTOS'!CO$3:CO$500)))</f>
        <v/>
      </c>
      <c r="FP30" s="125">
        <f>IF(OR(FP$4="",$B30=""),0,SUMIF('DADOS BRUTOS'!$A$3:$A$500,$B30,'DADOS BRUTOS'!CP$3:CP$500)+IF($C30="",0,SUMIF('DADOS BRUTOS'!$A$3:$A$500,$C30,'DADOS BRUTOS'!CP$3:CP$500)))</f>
        <v/>
      </c>
      <c r="FQ30" s="125">
        <f>IF(OR(FQ$4="",$B30=""),0,SUMIF('DADOS BRUTOS'!$A$3:$A$500,$B30,'DADOS BRUTOS'!CQ$3:CQ$500)+IF($C30="",0,SUMIF('DADOS BRUTOS'!$A$3:$A$500,$C30,'DADOS BRUTOS'!CQ$3:CQ$500)))</f>
        <v/>
      </c>
      <c r="FR30" s="125">
        <f>IF(OR(FR$4="",$B30=""),0,SUMIF('DADOS BRUTOS'!$A$3:$A$500,$B30,'DADOS BRUTOS'!CR$3:CR$500)+IF($C30="",0,SUMIF('DADOS BRUTOS'!$A$3:$A$500,$C30,'DADOS BRUTOS'!CR$3:CR$500)))</f>
        <v/>
      </c>
      <c r="FS30" s="125">
        <f>IF(OR(FS$4="",$B30=""),0,SUMIF('DADOS BRUTOS'!$A$3:$A$500,$B30,'DADOS BRUTOS'!CS$3:CS$500)+IF($C30="",0,SUMIF('DADOS BRUTOS'!$A$3:$A$500,$C30,'DADOS BRUTOS'!CS$3:CS$500)))</f>
        <v/>
      </c>
      <c r="FT30" s="125">
        <f>IF(OR(FT$4="",$B30=""),0,SUMIF('DADOS BRUTOS'!$A$3:$A$500,$B30,'DADOS BRUTOS'!CT$3:CT$500)+IF($C30="",0,SUMIF('DADOS BRUTOS'!$A$3:$A$500,$C30,'DADOS BRUTOS'!CT$3:CT$500)))</f>
        <v/>
      </c>
      <c r="FU30" s="125">
        <f>IF(OR(FU$4="",$B30=""),0,SUMIF('DADOS BRUTOS'!$A$3:$A$500,$B30,'DADOS BRUTOS'!CU$3:CU$500)+IF($C30="",0,SUMIF('DADOS BRUTOS'!$A$3:$A$500,$C30,'DADOS BRUTOS'!CU$3:CU$500)))</f>
        <v/>
      </c>
      <c r="FV30" s="125">
        <f>IF(OR(FV$4="",$B30=""),0,SUMIF('DADOS BRUTOS'!$A$3:$A$500,$B30,'DADOS BRUTOS'!CV$3:CV$500)+IF($C30="",0,SUMIF('DADOS BRUTOS'!$A$3:$A$500,$C30,'DADOS BRUTOS'!CV$3:CV$500)))</f>
        <v/>
      </c>
      <c r="FW30" s="125">
        <f>IF(OR(FW$4="",$B30=""),0,SUMIF('DADOS BRUTOS'!$A$3:$A$500,$B30,'DADOS BRUTOS'!CW$3:CW$500)+IF($C30="",0,SUMIF('DADOS BRUTOS'!$A$3:$A$500,$C30,'DADOS BRUTOS'!CW$3:CW$500)))</f>
        <v/>
      </c>
      <c r="FX30" s="125">
        <f>IF(OR(FX$4="",$B30=""),0,SUMIF('DADOS BRUTOS'!$A$3:$A$500,$B30,'DADOS BRUTOS'!CX$3:CX$500)+IF($C30="",0,SUMIF('DADOS BRUTOS'!$A$3:$A$500,$C30,'DADOS BRUTOS'!CX$3:CX$500)))</f>
        <v/>
      </c>
      <c r="FY30" s="125">
        <f>IF(OR(FY$4="",$B30=""),0,SUMIF('DADOS BRUTOS'!$A$3:$A$500,$B30,'DADOS BRUTOS'!CY$3:CY$500)+IF($C30="",0,SUMIF('DADOS BRUTOS'!$A$3:$A$500,$C30,'DADOS BRUTOS'!CY$3:CY$500)))</f>
        <v/>
      </c>
      <c r="FZ30" s="125">
        <f>IF(OR(FZ$4="",$B30=""),0,SUMIF('DADOS BRUTOS'!$A$3:$A$500,$B30,'DADOS BRUTOS'!CZ$3:CZ$500)+IF($C30="",0,SUMIF('DADOS BRUTOS'!$A$3:$A$500,$C30,'DADOS BRUTOS'!CZ$3:CZ$500)))</f>
        <v/>
      </c>
      <c r="GA30" s="125">
        <f>IF(OR(GA$4="",$B30=""),0,SUMIF('DADOS BRUTOS'!$A$3:$A$500,$B30,'DADOS BRUTOS'!DA$3:DA$500)+IF($C30="",0,SUMIF('DADOS BRUTOS'!$A$3:$A$500,$C30,'DADOS BRUTOS'!DA$3:DA$500)))</f>
        <v/>
      </c>
      <c r="GB30" s="125">
        <f>IF(OR(GB$4="",$B30=""),0,SUMIF('DADOS BRUTOS'!$A$3:$A$500,$B30,'DADOS BRUTOS'!DB$3:DB$500)+IF($C30="",0,SUMIF('DADOS BRUTOS'!$A$3:$A$500,$C30,'DADOS BRUTOS'!DB$3:DB$500)))</f>
        <v/>
      </c>
      <c r="GC30" s="125">
        <f>IF(OR(GC$4="",$B30=""),0,SUMIF('DADOS BRUTOS'!$A$3:$A$500,$B30,'DADOS BRUTOS'!DC$3:DC$500)+IF($C30="",0,SUMIF('DADOS BRUTOS'!$A$3:$A$500,$C30,'DADOS BRUTOS'!DC$3:DC$500)))</f>
        <v/>
      </c>
      <c r="GD30" s="125">
        <f>IF(OR(GD$4="",$B30=""),0,SUMIF('DADOS BRUTOS'!$A$3:$A$500,$B30,'DADOS BRUTOS'!DD$3:DD$500)+IF($C30="",0,SUMIF('DADOS BRUTOS'!$A$3:$A$500,$C30,'DADOS BRUTOS'!DD$3:DD$500)))</f>
        <v/>
      </c>
      <c r="GE30" s="125">
        <f>IF(OR(GE$4="",$B30=""),0,SUMIF('DADOS BRUTOS'!$A$3:$A$500,$B30,'DADOS BRUTOS'!DE$3:DE$500)+IF($C30="",0,SUMIF('DADOS BRUTOS'!$A$3:$A$500,$C30,'DADOS BRUTOS'!DE$3:DE$500)))</f>
        <v/>
      </c>
      <c r="GF30" s="125">
        <f>IF(OR(GF$4="",$B30=""),0,SUMIF('DADOS BRUTOS'!$A$3:$A$500,$B30,'DADOS BRUTOS'!DF$3:DF$500)+IF($C30="",0,SUMIF('DADOS BRUTOS'!$A$3:$A$500,$C30,'DADOS BRUTOS'!DF$3:DF$500)))</f>
        <v/>
      </c>
      <c r="GG30" s="125">
        <f>IF(OR(GG$4="",$B30=""),0,SUMIF('DADOS BRUTOS'!$A$3:$A$500,$B30,'DADOS BRUTOS'!DG$3:DG$500)+IF($C30="",0,SUMIF('DADOS BRUTOS'!$A$3:$A$500,$C30,'DADOS BRUTOS'!DG$3:DG$500)))</f>
        <v/>
      </c>
      <c r="GH30" s="125">
        <f>IF(OR(GH$4="",$B30=""),0,SUMIF('DADOS BRUTOS'!$A$3:$A$500,$B30,'DADOS BRUTOS'!DH$3:DH$500)+IF($C30="",0,SUMIF('DADOS BRUTOS'!$A$3:$A$500,$C30,'DADOS BRUTOS'!DH$3:DH$500)))</f>
        <v/>
      </c>
      <c r="GI30" s="125">
        <f>IF(OR(GI$4="",$B30=""),0,SUMIF('DADOS BRUTOS'!$A$3:$A$500,$B30,'DADOS BRUTOS'!DI$3:DI$500)+IF($C30="",0,SUMIF('DADOS BRUTOS'!$A$3:$A$500,$C30,'DADOS BRUTOS'!DI$3:DI$500)))</f>
        <v/>
      </c>
      <c r="GJ30" s="125">
        <f>IF(OR(GJ$4="",$B30=""),0,SUMIF('DADOS BRUTOS'!$A$3:$A$500,$B30,'DADOS BRUTOS'!DJ$3:DJ$500)+IF($C30="",0,SUMIF('DADOS BRUTOS'!$A$3:$A$500,$C30,'DADOS BRUTOS'!DJ$3:DJ$500)))</f>
        <v/>
      </c>
      <c r="GK30" s="125">
        <f>IF(OR(GK$4="",$B30=""),0,SUMIF('DADOS BRUTOS'!$A$3:$A$500,$B30,'DADOS BRUTOS'!DK$3:DK$500)+IF($C30="",0,SUMIF('DADOS BRUTOS'!$A$3:$A$500,$C30,'DADOS BRUTOS'!DK$3:DK$500)))</f>
        <v/>
      </c>
      <c r="GL30" s="125">
        <f>IF(OR(GL$4="",$B30=""),0,SUMIF('DADOS BRUTOS'!$A$3:$A$500,$B30,'DADOS BRUTOS'!DL$3:DL$500)+IF($C30="",0,SUMIF('DADOS BRUTOS'!$A$3:$A$500,$C30,'DADOS BRUTOS'!DL$3:DL$500)))</f>
        <v/>
      </c>
      <c r="GM30" s="125">
        <f>IF(OR(GM$4="",$B30=""),0,SUMIF('DADOS BRUTOS'!$A$3:$A$500,$B30,'DADOS BRUTOS'!DM$3:DM$500)+IF($C30="",0,SUMIF('DADOS BRUTOS'!$A$3:$A$500,$C30,'DADOS BRUTOS'!DM$3:DM$500)))</f>
        <v/>
      </c>
      <c r="GN30" s="125">
        <f>IF(OR(GN$4="",$B30=""),0,SUMIF('DADOS BRUTOS'!$A$3:$A$500,$B30,'DADOS BRUTOS'!DN$3:DN$500)+IF($C30="",0,SUMIF('DADOS BRUTOS'!$A$3:$A$500,$C30,'DADOS BRUTOS'!DN$3:DN$500)))</f>
        <v/>
      </c>
      <c r="GO30" s="125">
        <f>IF(OR(GO$4="",$B30=""),0,SUMIF('DADOS BRUTOS'!$A$3:$A$500,$B30,'DADOS BRUTOS'!DO$3:DO$500)+IF($C30="",0,SUMIF('DADOS BRUTOS'!$A$3:$A$500,$C30,'DADOS BRUTOS'!DO$3:DO$500)))</f>
        <v/>
      </c>
      <c r="GP30" s="125">
        <f>IF(OR(GP$4="",$B30=""),0,SUMIF('DADOS BRUTOS'!$A$3:$A$500,$B30,'DADOS BRUTOS'!DP$3:DP$500)+IF($C30="",0,SUMIF('DADOS BRUTOS'!$A$3:$A$500,$C30,'DADOS BRUTOS'!DP$3:DP$500)))</f>
        <v/>
      </c>
      <c r="GQ30" s="125">
        <f>IF(OR(GQ$4="",$B30=""),0,SUMIF('DADOS BRUTOS'!$A$3:$A$500,$B30,'DADOS BRUTOS'!DQ$3:DQ$500)+IF($C30="",0,SUMIF('DADOS BRUTOS'!$A$3:$A$500,$C30,'DADOS BRUTOS'!DQ$3:DQ$500)))</f>
        <v/>
      </c>
      <c r="GR30" s="125">
        <f>IF(OR(GR$4="",$B30=""),0,SUMIF('DADOS BRUTOS'!$A$3:$A$500,$B30,'DADOS BRUTOS'!DR$3:DR$500)+IF($C30="",0,SUMIF('DADOS BRUTOS'!$A$3:$A$500,$C30,'DADOS BRUTOS'!DR$3:DR$500)))</f>
        <v/>
      </c>
      <c r="GS30" s="125">
        <f>IF(OR(GS$4="",$B30=""),0,SUMIF('DADOS BRUTOS'!$A$3:$A$500,$B30,'DADOS BRUTOS'!DS$3:DS$500)+IF($C30="",0,SUMIF('DADOS BRUTOS'!$A$3:$A$500,$C30,'DADOS BRUTOS'!DS$3:DS$500)))</f>
        <v/>
      </c>
      <c r="GT30" s="125">
        <f>IF(OR(GT$4="",$B30=""),0,SUMIF('DADOS BRUTOS'!$A$3:$A$500,$B30,'DADOS BRUTOS'!DT$3:DT$500)+IF($C30="",0,SUMIF('DADOS BRUTOS'!$A$3:$A$500,$C30,'DADOS BRUTOS'!DT$3:DT$500)))</f>
        <v/>
      </c>
      <c r="GU30" s="125">
        <f>IF(OR(GU$4="",$B30=""),0,SUMIF('DADOS BRUTOS'!$A$3:$A$500,$B30,'DADOS BRUTOS'!DU$3:DU$500)+IF($C30="",0,SUMIF('DADOS BRUTOS'!$A$3:$A$500,$C30,'DADOS BRUTOS'!DU$3:DU$500)))</f>
        <v/>
      </c>
      <c r="GV30" s="125">
        <f>IF(OR(GV$4="",$B30=""),0,SUMIF('DADOS BRUTOS'!$A$3:$A$500,$B30,'DADOS BRUTOS'!DV$3:DV$500)+IF($C30="",0,SUMIF('DADOS BRUTOS'!$A$3:$A$500,$C30,'DADOS BRUTOS'!DV$3:DV$500)))</f>
        <v/>
      </c>
      <c r="GW30" s="125">
        <f>IF(OR(GW$4="",$B30=""),0,SUMIF('DADOS BRUTOS'!$A$3:$A$500,$B30,'DADOS BRUTOS'!DW$3:DW$500)+IF($C30="",0,SUMIF('DADOS BRUTOS'!$A$3:$A$500,$C30,'DADOS BRUTOS'!DW$3:DW$500)))</f>
        <v/>
      </c>
      <c r="GX30" s="125">
        <f>IF(OR(GX$4="",$B30=""),0,SUMIF('DADOS BRUTOS'!$A$3:$A$500,$B30,'DADOS BRUTOS'!DX$3:DX$500)+IF($C30="",0,SUMIF('DADOS BRUTOS'!$A$3:$A$500,$C30,'DADOS BRUTOS'!DX$3:DX$500)))</f>
        <v/>
      </c>
      <c r="GY30" s="125">
        <f>IF(OR(GY$4="",$B30=""),0,SUMIF('DADOS BRUTOS'!$A$3:$A$500,$B30,'DADOS BRUTOS'!DY$3:DY$500)+IF($C30="",0,SUMIF('DADOS BRUTOS'!$A$3:$A$500,$C30,'DADOS BRUTOS'!DY$3:DY$500)))</f>
        <v/>
      </c>
      <c r="GZ30" s="125">
        <f>IF(OR(GZ$4="",$B30=""),0,SUMIF('DADOS BRUTOS'!$A$3:$A$500,$B30,'DADOS BRUTOS'!DZ$3:DZ$500)+IF($C30="",0,SUMIF('DADOS BRUTOS'!$A$3:$A$500,$C30,'DADOS BRUTOS'!DZ$3:DZ$500)))</f>
        <v/>
      </c>
      <c r="HA30" s="125">
        <f>IF(OR(HA$4="",$B30=""),0,SUMIF('DADOS BRUTOS'!$A$3:$A$500,$B30,'DADOS BRUTOS'!EA$3:EA$500)+IF($C30="",0,SUMIF('DADOS BRUTOS'!$A$3:$A$500,$C30,'DADOS BRUTOS'!EA$3:EA$500)))</f>
        <v/>
      </c>
      <c r="HB30" s="125">
        <f>IF(OR(HB$4="",$B30=""),0,SUMIF('DADOS BRUTOS'!$A$3:$A$500,$B30,'DADOS BRUTOS'!EB$3:EB$500)+IF($C30="",0,SUMIF('DADOS BRUTOS'!$A$3:$A$500,$C30,'DADOS BRUTOS'!EB$3:EB$500)))</f>
        <v/>
      </c>
      <c r="HC30" s="125">
        <f>IF(OR(HC$4="",$B30=""),0,SUMIF('DADOS BRUTOS'!$A$3:$A$500,$B30,'DADOS BRUTOS'!EC$3:EC$500)+IF($C30="",0,SUMIF('DADOS BRUTOS'!$A$3:$A$500,$C30,'DADOS BRUTOS'!EC$3:EC$500)))</f>
        <v/>
      </c>
      <c r="HD30" s="125">
        <f>IF(OR(HD$4="",$B30=""),0,SUMIF('DADOS BRUTOS'!$A$3:$A$500,$B30,'DADOS BRUTOS'!ED$3:ED$500)+IF($C30="",0,SUMIF('DADOS BRUTOS'!$A$3:$A$500,$C30,'DADOS BRUTOS'!ED$3:ED$500)))</f>
        <v/>
      </c>
      <c r="HE30" s="125">
        <f>IF(OR(HE$4="",$B30=""),0,SUMIF('DADOS BRUTOS'!$A$3:$A$500,$B30,'DADOS BRUTOS'!EE$3:EE$500)+IF($C30="",0,SUMIF('DADOS BRUTOS'!$A$3:$A$500,$C30,'DADOS BRUTOS'!EE$3:EE$500)))</f>
        <v/>
      </c>
      <c r="HF30" s="125">
        <f>IF(OR(HF$4="",$B30=""),0,SUMIF('DADOS BRUTOS'!$A$3:$A$500,$B30,'DADOS BRUTOS'!EF$3:EF$500)+IF($C30="",0,SUMIF('DADOS BRUTOS'!$A$3:$A$500,$C30,'DADOS BRUTOS'!EF$3:EF$500)))</f>
        <v/>
      </c>
      <c r="HG30" s="125">
        <f>IF(OR(HG$4="",$B30=""),0,SUMIF('DADOS BRUTOS'!$A$3:$A$500,$B30,'DADOS BRUTOS'!EG$3:EG$500)+IF($C30="",0,SUMIF('DADOS BRUTOS'!$A$3:$A$500,$C30,'DADOS BRUTOS'!EG$3:EG$500)))</f>
        <v/>
      </c>
      <c r="HH30" s="125">
        <f>IF(OR(HH$4="",$B30=""),0,SUMIF('DADOS BRUTOS'!$A$3:$A$500,$B30,'DADOS BRUTOS'!EH$3:EH$500)+IF($C30="",0,SUMIF('DADOS BRUTOS'!$A$3:$A$500,$C30,'DADOS BRUTOS'!EH$3:EH$500)))</f>
        <v/>
      </c>
      <c r="HI30" s="125">
        <f>IF(OR(HI$4="",$B30=""),0,SUMIF('DADOS BRUTOS'!$A$3:$A$500,$B30,'DADOS BRUTOS'!EI$3:EI$500)+IF($C30="",0,SUMIF('DADOS BRUTOS'!$A$3:$A$500,$C30,'DADOS BRUTOS'!EI$3:EI$500)))</f>
        <v/>
      </c>
      <c r="HJ30" s="125">
        <f>IF(OR(HJ$4="",$B30=""),0,SUMIF('DADOS BRUTOS'!$A$3:$A$500,$B30,'DADOS BRUTOS'!EJ$3:EJ$500)+IF($C30="",0,SUMIF('DADOS BRUTOS'!$A$3:$A$500,$C30,'DADOS BRUTOS'!EJ$3:EJ$500)))</f>
        <v/>
      </c>
      <c r="HK30" s="125">
        <f>IF(OR(HK$4="",$B30=""),0,SUMIF('DADOS BRUTOS'!$A$3:$A$500,$B30,'DADOS BRUTOS'!EK$3:EK$500)+IF($C30="",0,SUMIF('DADOS BRUTOS'!$A$3:$A$500,$C30,'DADOS BRUTOS'!EK$3:EK$500)))</f>
        <v/>
      </c>
      <c r="HL30" s="125">
        <f>IF(OR(HL$4="",$B30=""),0,SUMIF('DADOS BRUTOS'!$A$3:$A$500,$B30,'DADOS BRUTOS'!EL$3:EL$500)+IF($C30="",0,SUMIF('DADOS BRUTOS'!$A$3:$A$500,$C30,'DADOS BRUTOS'!EL$3:EL$500)))</f>
        <v/>
      </c>
      <c r="HM30" s="125">
        <f>IF(OR(HM$4="",$B30=""),0,SUMIF('DADOS BRUTOS'!$A$3:$A$500,$B30,'DADOS BRUTOS'!EM$3:EM$500)+IF($C30="",0,SUMIF('DADOS BRUTOS'!$A$3:$A$500,$C30,'DADOS BRUTOS'!EM$3:EM$500)))</f>
        <v/>
      </c>
      <c r="HN30" s="125">
        <f>IF(OR(HN$4="",$B30=""),0,SUMIF('DADOS BRUTOS'!$A$3:$A$500,$B30,'DADOS BRUTOS'!EN$3:EN$500)+IF($C30="",0,SUMIF('DADOS BRUTOS'!$A$3:$A$500,$C30,'DADOS BRUTOS'!EN$3:EN$500)))</f>
        <v/>
      </c>
      <c r="HO30" s="125">
        <f>IF(OR(HO$4="",$B30=""),0,SUMIF('DADOS BRUTOS'!$A$3:$A$500,$B30,'DADOS BRUTOS'!EO$3:EO$500)+IF($C30="",0,SUMIF('DADOS BRUTOS'!$A$3:$A$500,$C30,'DADOS BRUTOS'!EO$3:EO$500)))</f>
        <v/>
      </c>
      <c r="HP30" s="125">
        <f>IF(OR(HP$4="",$B30=""),0,SUMIF('DADOS BRUTOS'!$A$3:$A$500,$B30,'DADOS BRUTOS'!EP$3:EP$500)+IF($C30="",0,SUMIF('DADOS BRUTOS'!$A$3:$A$500,$C30,'DADOS BRUTOS'!EP$3:EP$500)))</f>
        <v/>
      </c>
      <c r="HQ30" s="125">
        <f>IF(OR(HQ$4="",$B30=""),0,SUMIF('DADOS BRUTOS'!$A$3:$A$500,$B30,'DADOS BRUTOS'!EQ$3:EQ$500)+IF($C30="",0,SUMIF('DADOS BRUTOS'!$A$3:$A$500,$C30,'DADOS BRUTOS'!EQ$3:EQ$500)))</f>
        <v/>
      </c>
      <c r="HR30" s="125">
        <f>IF(OR(HR$4="",$B30=""),0,SUMIF('DADOS BRUTOS'!$A$3:$A$500,$B30,'DADOS BRUTOS'!ER$3:ER$500)+IF($C30="",0,SUMIF('DADOS BRUTOS'!$A$3:$A$500,$C30,'DADOS BRUTOS'!ER$3:ER$500)))</f>
        <v/>
      </c>
      <c r="HS30" s="125">
        <f>IF(OR(HS$4="",$B30=""),0,SUMIF('DADOS BRUTOS'!$A$3:$A$500,$B30,'DADOS BRUTOS'!ES$3:ES$500)+IF($C30="",0,SUMIF('DADOS BRUTOS'!$A$3:$A$500,$C30,'DADOS BRUTOS'!ES$3:ES$500)))</f>
        <v/>
      </c>
      <c r="HT30" s="125">
        <f>IF(OR(HT$4="",$B30=""),0,SUMIF('DADOS BRUTOS'!$A$3:$A$500,$B30,'DADOS BRUTOS'!ET$3:ET$500)+IF($C30="",0,SUMIF('DADOS BRUTOS'!$A$3:$A$500,$C30,'DADOS BRUTOS'!ET$3:ET$500)))</f>
        <v/>
      </c>
      <c r="HU30" s="125">
        <f>IF(OR(HU$4="",$B30=""),0,SUMIF('DADOS BRUTOS'!$A$3:$A$500,$B30,'DADOS BRUTOS'!EU$3:EU$500)+IF($C30="",0,SUMIF('DADOS BRUTOS'!$A$3:$A$500,$C30,'DADOS BRUTOS'!EU$3:EU$500)))</f>
        <v/>
      </c>
      <c r="HV30" s="125">
        <f>IF(OR(HV$4="",$B30=""),0,SUMIF('DADOS BRUTOS'!$A$3:$A$500,$B30,'DADOS BRUTOS'!EV$3:EV$500)+IF($C30="",0,SUMIF('DADOS BRUTOS'!$A$3:$A$500,$C30,'DADOS BRUTOS'!EV$3:EV$500)))</f>
        <v/>
      </c>
      <c r="HW30" s="125">
        <f>IF(OR(HW$4="",$B30=""),0,SUMIF('DADOS BRUTOS'!$A$3:$A$500,$B30,'DADOS BRUTOS'!EW$3:EW$500)+IF($C30="",0,SUMIF('DADOS BRUTOS'!$A$3:$A$500,$C30,'DADOS BRUTOS'!EW$3:EW$500)))</f>
        <v/>
      </c>
      <c r="HX30" s="125">
        <f>IF(OR(HX$4="",$B30=""),0,SUMIF('DADOS BRUTOS'!$A$3:$A$500,$B30,'DADOS BRUTOS'!EX$3:EX$500)+IF($C30="",0,SUMIF('DADOS BRUTOS'!$A$3:$A$500,$C30,'DADOS BRUTOS'!EX$3:EX$500)))</f>
        <v/>
      </c>
      <c r="HY30" s="125">
        <f>IF(OR(HY$4="",$B30=""),0,SUMIF('DADOS BRUTOS'!$A$3:$A$500,$B30,'DADOS BRUTOS'!EY$3:EY$500)+IF($C30="",0,SUMIF('DADOS BRUTOS'!$A$3:$A$500,$C30,'DADOS BRUTOS'!EY$3:EY$500)))</f>
        <v/>
      </c>
      <c r="HZ30" s="125">
        <f>IF(OR(HZ$4="",$B30=""),0,SUMIF('DADOS BRUTOS'!$A$3:$A$500,$B30,'DADOS BRUTOS'!EZ$3:EZ$500)+IF($C30="",0,SUMIF('DADOS BRUTOS'!$A$3:$A$500,$C30,'DADOS BRUTOS'!EZ$3:EZ$500)))</f>
        <v/>
      </c>
      <c r="IA30" s="125">
        <f>IF(OR(IA$4="",$B30=""),0,SUMIF('DADOS BRUTOS'!$A$3:$A$500,$B30,'DADOS BRUTOS'!FA$3:FA$500)+IF($C30="",0,SUMIF('DADOS BRUTOS'!$A$3:$A$500,$C30,'DADOS BRUTOS'!FA$3:FA$500)))</f>
        <v/>
      </c>
      <c r="IB30" s="125">
        <f>IF(OR(IB$4="",$B30=""),0,SUMIF('DADOS BRUTOS'!$A$3:$A$500,$B30,'DADOS BRUTOS'!FB$3:FB$500)+IF($C30="",0,SUMIF('DADOS BRUTOS'!$A$3:$A$500,$C30,'DADOS BRUTOS'!FB$3:FB$500)))</f>
        <v/>
      </c>
      <c r="IC30" s="125">
        <f>IF(OR(IC$4="",$B30=""),0,SUMIF('DADOS BRUTOS'!$A$3:$A$500,$B30,'DADOS BRUTOS'!FC$3:FC$500)+IF($C30="",0,SUMIF('DADOS BRUTOS'!$A$3:$A$500,$C30,'DADOS BRUTOS'!FC$3:FC$500)))</f>
        <v/>
      </c>
      <c r="ID30" s="125">
        <f>IF(OR(ID$4="",$B30=""),0,SUMIF('DADOS BRUTOS'!$A$3:$A$500,$B30,'DADOS BRUTOS'!FD$3:FD$500)+IF($C30="",0,SUMIF('DADOS BRUTOS'!$A$3:$A$500,$C30,'DADOS BRUTOS'!FD$3:FD$500)))</f>
        <v/>
      </c>
      <c r="IE30" s="125">
        <f>IF(OR(IE$4="",$B30=""),0,SUMIF('DADOS BRUTOS'!$A$3:$A$500,$B30,'DADOS BRUTOS'!FE$3:FE$500)+IF($C30="",0,SUMIF('DADOS BRUTOS'!$A$3:$A$500,$C30,'DADOS BRUTOS'!FE$3:FE$500)))</f>
        <v/>
      </c>
      <c r="IF30" s="125">
        <f>IF(OR(IF$4="",$B30=""),0,SUMIF('DADOS BRUTOS'!$A$3:$A$500,$B30,'DADOS BRUTOS'!FF$3:FF$500)+IF($C30="",0,SUMIF('DADOS BRUTOS'!$A$3:$A$500,$C30,'DADOS BRUTOS'!FF$3:FF$500)))</f>
        <v/>
      </c>
      <c r="IG30" s="125">
        <f>IF(OR(IG$4="",$B30=""),0,SUMIF('DADOS BRUTOS'!$A$3:$A$500,$B30,'DADOS BRUTOS'!FG$3:FG$500)+IF($C30="",0,SUMIF('DADOS BRUTOS'!$A$3:$A$500,$C30,'DADOS BRUTOS'!FG$3:FG$500)))</f>
        <v/>
      </c>
      <c r="IH30" s="125">
        <f>IF(OR(IH$4="",$B30=""),0,SUMIF('DADOS BRUTOS'!$A$3:$A$500,$B30,'DADOS BRUTOS'!FH$3:FH$500)+IF($C30="",0,SUMIF('DADOS BRUTOS'!$A$3:$A$500,$C30,'DADOS BRUTOS'!FH$3:FH$500)))</f>
        <v/>
      </c>
      <c r="II30" s="125">
        <f>IF(OR(II$4="",$B30=""),0,SUMIF('DADOS BRUTOS'!$A$3:$A$500,$B30,'DADOS BRUTOS'!FI$3:FI$500)+IF($C30="",0,SUMIF('DADOS BRUTOS'!$A$3:$A$500,$C30,'DADOS BRUTOS'!FI$3:FI$500)))</f>
        <v/>
      </c>
      <c r="IJ30" s="125">
        <f>IF(OR(IJ$4="",$B30=""),0,SUMIF('DADOS BRUTOS'!$A$3:$A$500,$B30,'DADOS BRUTOS'!FJ$3:FJ$500)+IF($C30="",0,SUMIF('DADOS BRUTOS'!$A$3:$A$500,$C30,'DADOS BRUTOS'!FJ$3:FJ$500)))</f>
        <v/>
      </c>
      <c r="IK30" s="125">
        <f>IF(OR(IK$4="",$B30=""),0,SUMIF('DADOS BRUTOS'!$A$3:$A$500,$B30,'DADOS BRUTOS'!FK$3:FK$500)+IF($C30="",0,SUMIF('DADOS BRUTOS'!$A$3:$A$500,$C30,'DADOS BRUTOS'!FK$3:FK$500)))</f>
        <v/>
      </c>
      <c r="IL30" s="125">
        <f>IF(OR(IL$4="",$B30=""),0,SUMIF('DADOS BRUTOS'!$A$3:$A$500,$B30,'DADOS BRUTOS'!FL$3:FL$500)+IF($C30="",0,SUMIF('DADOS BRUTOS'!$A$3:$A$500,$C30,'DADOS BRUTOS'!FL$3:FL$500)))</f>
        <v/>
      </c>
      <c r="IM30" s="125">
        <f>IF(OR(IM$4="",$B30=""),0,SUMIF('DADOS BRUTOS'!$A$3:$A$500,$B30,'DADOS BRUTOS'!FM$3:FM$500)+IF($C30="",0,SUMIF('DADOS BRUTOS'!$A$3:$A$500,$C30,'DADOS BRUTOS'!FM$3:FM$500)))</f>
        <v/>
      </c>
      <c r="IN30" s="125">
        <f>IF(OR(IN$4="",$B30=""),0,SUMIF('DADOS BRUTOS'!$A$3:$A$500,$B30,'DADOS BRUTOS'!FN$3:FN$500)+IF($C30="",0,SUMIF('DADOS BRUTOS'!$A$3:$A$500,$C30,'DADOS BRUTOS'!FN$3:FN$500)))</f>
        <v/>
      </c>
      <c r="IO30" s="125">
        <f>IF(OR(IO$4="",$B30=""),0,SUMIF('DADOS BRUTOS'!$A$3:$A$500,$B30,'DADOS BRUTOS'!FO$3:FO$500)+IF($C30="",0,SUMIF('DADOS BRUTOS'!$A$3:$A$500,$C30,'DADOS BRUTOS'!FO$3:FO$500)))</f>
        <v/>
      </c>
      <c r="IP30" s="125">
        <f>IF(OR(IP$4="",$B30=""),0,SUMIF('DADOS BRUTOS'!$A$3:$A$500,$B30,'DADOS BRUTOS'!FP$3:FP$500)+IF($C30="",0,SUMIF('DADOS BRUTOS'!$A$3:$A$500,$C30,'DADOS BRUTOS'!FP$3:FP$500)))</f>
        <v/>
      </c>
      <c r="IQ30" s="125">
        <f>IF(OR(IQ$4="",$B30=""),0,SUMIF('DADOS BRUTOS'!$A$3:$A$500,$B30,'DADOS BRUTOS'!FQ$3:FQ$500)+IF($C30="",0,SUMIF('DADOS BRUTOS'!$A$3:$A$500,$C30,'DADOS BRUTOS'!FQ$3:FQ$500)))</f>
        <v/>
      </c>
      <c r="IR30" s="125">
        <f>IF(OR(IR$4="",$B30=""),0,SUMIF('DADOS BRUTOS'!$A$3:$A$500,$B30,'DADOS BRUTOS'!FR$3:FR$500)+IF($C30="",0,SUMIF('DADOS BRUTOS'!$A$3:$A$500,$C30,'DADOS BRUTOS'!FR$3:FR$500)))</f>
        <v/>
      </c>
      <c r="IS30" s="125">
        <f>IF(OR(IS$4="",$B30=""),0,SUMIF('DADOS BRUTOS'!$A$3:$A$500,$B30,'DADOS BRUTOS'!FS$3:FS$500)+IF($C30="",0,SUMIF('DADOS BRUTOS'!$A$3:$A$500,$C30,'DADOS BRUTOS'!FS$3:FS$500)))</f>
        <v/>
      </c>
      <c r="IT30" s="125">
        <f>IF(OR(IT$4="",$B30=""),0,SUMIF('DADOS BRUTOS'!$A$3:$A$500,$B30,'DADOS BRUTOS'!FT$3:FT$500)+IF($C30="",0,SUMIF('DADOS BRUTOS'!$A$3:$A$500,$C30,'DADOS BRUTOS'!FT$3:FT$500)))</f>
        <v/>
      </c>
      <c r="IU30" s="125">
        <f>IF(OR(IU$4="",$B30=""),0,SUMIF('DADOS BRUTOS'!$A$3:$A$500,$B30,'DADOS BRUTOS'!FU$3:FU$500)+IF($C30="",0,SUMIF('DADOS BRUTOS'!$A$3:$A$500,$C30,'DADOS BRUTOS'!FU$3:FU$500)))</f>
        <v/>
      </c>
      <c r="IV30" s="125">
        <f>IF(OR(IV$4="",$B30=""),0,SUMIF('DADOS BRUTOS'!$A$3:$A$500,$B30,'DADOS BRUTOS'!FV$3:FV$500)+IF($C30="",0,SUMIF('DADOS BRUTOS'!$A$3:$A$500,$C30,'DADOS BRUTOS'!FV$3:FV$500)))</f>
        <v/>
      </c>
      <c r="IW30" s="125">
        <f>IF(OR(IW$4="",$B30=""),0,SUMIF('DADOS BRUTOS'!$A$3:$A$500,$B30,'DADOS BRUTOS'!FW$3:FW$500)+IF($C30="",0,SUMIF('DADOS BRUTOS'!$A$3:$A$500,$C30,'DADOS BRUTOS'!FW$3:FW$500)))</f>
        <v/>
      </c>
      <c r="IX30" s="125">
        <f>IF(OR(IX$4="",$B30=""),0,SUMIF('DADOS BRUTOS'!$A$3:$A$500,$B30,'DADOS BRUTOS'!FX$3:FX$500)+IF($C30="",0,SUMIF('DADOS BRUTOS'!$A$3:$A$500,$C30,'DADOS BRUTOS'!FX$3:FX$500)))</f>
        <v/>
      </c>
      <c r="IY30" s="125">
        <f>IF(OR(IY$4="",$B30=""),0,SUMIF('DADOS BRUTOS'!$A$3:$A$500,$B30,'DADOS BRUTOS'!FY$3:FY$500)+IF($C30="",0,SUMIF('DADOS BRUTOS'!$A$3:$A$500,$C30,'DADOS BRUTOS'!FY$3:FY$500)))</f>
        <v/>
      </c>
      <c r="IZ30" s="125">
        <f>IF(OR(IZ$4="",$B30=""),0,SUMIF('DADOS BRUTOS'!$A$3:$A$500,$B30,'DADOS BRUTOS'!FZ$3:FZ$500)+IF($C30="",0,SUMIF('DADOS BRUTOS'!$A$3:$A$500,$C30,'DADOS BRUTOS'!FZ$3:FZ$500)))</f>
        <v/>
      </c>
      <c r="JA30" s="125">
        <f>IF(OR(JA$4="",$B30=""),0,SUMIF('DADOS BRUTOS'!$A$3:$A$500,$B30,'DADOS BRUTOS'!GA$3:GA$500)+IF($C30="",0,SUMIF('DADOS BRUTOS'!$A$3:$A$500,$C30,'DADOS BRUTOS'!GA$3:GA$500)))</f>
        <v/>
      </c>
      <c r="JB30" s="125">
        <f>IF(OR(JB$4="",$B30=""),0,SUMIF('DADOS BRUTOS'!$A$3:$A$500,$B30,'DADOS BRUTOS'!GB$3:GB$500)+IF($C30="",0,SUMIF('DADOS BRUTOS'!$A$3:$A$500,$C30,'DADOS BRUTOS'!GB$3:GB$500)))</f>
        <v/>
      </c>
      <c r="JC30" s="125">
        <f>IF(OR(JC$4="",$B30=""),0,SUMIF('DADOS BRUTOS'!$A$3:$A$500,$B30,'DADOS BRUTOS'!GC$3:GC$500)+IF($C30="",0,SUMIF('DADOS BRUTOS'!$A$3:$A$500,$C30,'DADOS BRUTOS'!GC$3:GC$500)))</f>
        <v/>
      </c>
      <c r="JD30" s="125">
        <f>IF(OR(JD$4="",$B30=""),0,SUMIF('DADOS BRUTOS'!$A$3:$A$500,$B30,'DADOS BRUTOS'!GD$3:GD$500)+IF($C30="",0,SUMIF('DADOS BRUTOS'!$A$3:$A$500,$C30,'DADOS BRUTOS'!GD$3:GD$500)))</f>
        <v/>
      </c>
      <c r="JE30" s="125">
        <f>IF(OR(JE$4="",$B30=""),0,SUMIF('DADOS BRUTOS'!$A$3:$A$500,$B30,'DADOS BRUTOS'!GE$3:GE$500)+IF($C30="",0,SUMIF('DADOS BRUTOS'!$A$3:$A$500,$C30,'DADOS BRUTOS'!GE$3:GE$500)))</f>
        <v/>
      </c>
      <c r="JF30" s="125">
        <f>IF(OR(JF$4="",$B30=""),0,SUMIF('DADOS BRUTOS'!$A$3:$A$500,$B30,'DADOS BRUTOS'!GF$3:GF$500)+IF($C30="",0,SUMIF('DADOS BRUTOS'!$A$3:$A$500,$C30,'DADOS BRUTOS'!GF$3:GF$500)))</f>
        <v/>
      </c>
      <c r="JG30" s="125">
        <f>IF(OR(JG$4="",$B30=""),0,SUMIF('DADOS BRUTOS'!$A$3:$A$500,$B30,'DADOS BRUTOS'!GG$3:GG$500)+IF($C30="",0,SUMIF('DADOS BRUTOS'!$A$3:$A$500,$C30,'DADOS BRUTOS'!GG$3:GG$500)))</f>
        <v/>
      </c>
      <c r="JH30" s="125">
        <f>IF(OR(JH$4="",$B30=""),0,SUMIF('DADOS BRUTOS'!$A$3:$A$500,$B30,'DADOS BRUTOS'!GH$3:GH$500)+IF($C30="",0,SUMIF('DADOS BRUTOS'!$A$3:$A$500,$C30,'DADOS BRUTOS'!GH$3:GH$500)))</f>
        <v/>
      </c>
      <c r="JI30" s="125">
        <f>IF(OR(JI$4="",$B30=""),0,SUMIF('DADOS BRUTOS'!$A$3:$A$500,$B30,'DADOS BRUTOS'!GI$3:GI$500)+IF($C30="",0,SUMIF('DADOS BRUTOS'!$A$3:$A$500,$C30,'DADOS BRUTOS'!GI$3:GI$500)))</f>
        <v/>
      </c>
      <c r="JJ30" s="125">
        <f>IF(OR(JJ$4="",$B30=""),0,SUMIF('DADOS BRUTOS'!$A$3:$A$500,$B30,'DADOS BRUTOS'!GJ$3:GJ$500)+IF($C30="",0,SUMIF('DADOS BRUTOS'!$A$3:$A$500,$C30,'DADOS BRUTOS'!GJ$3:GJ$500)))</f>
        <v/>
      </c>
      <c r="JK30" s="125">
        <f>IF(OR(JK$4="",$B30=""),0,SUMIF('DADOS BRUTOS'!$A$3:$A$500,$B30,'DADOS BRUTOS'!GK$3:GK$500)+IF($C30="",0,SUMIF('DADOS BRUTOS'!$A$3:$A$500,$C30,'DADOS BRUTOS'!GK$3:GK$500)))</f>
        <v/>
      </c>
      <c r="JL30" s="125">
        <f>IF(OR(JL$4="",$B30=""),0,SUMIF('DADOS BRUTOS'!$A$3:$A$500,$B30,'DADOS BRUTOS'!GL$3:GL$500)+IF($C30="",0,SUMIF('DADOS BRUTOS'!$A$3:$A$500,$C30,'DADOS BRUTOS'!GL$3:GL$500)))</f>
        <v/>
      </c>
      <c r="JM30" s="125">
        <f>IF(OR(JM$4="",$B30=""),0,SUMIF('DADOS BRUTOS'!$A$3:$A$500,$B30,'DADOS BRUTOS'!GM$3:GM$500)+IF($C30="",0,SUMIF('DADOS BRUTOS'!$A$3:$A$500,$C30,'DADOS BRUTOS'!GM$3:GM$500)))</f>
        <v/>
      </c>
      <c r="JN30" s="125">
        <f>IF(OR(JN$4="",$B30=""),0,SUMIF('DADOS BRUTOS'!$A$3:$A$500,$B30,'DADOS BRUTOS'!GN$3:GN$500)+IF($C30="",0,SUMIF('DADOS BRUTOS'!$A$3:$A$500,$C30,'DADOS BRUTOS'!GN$3:GN$500)))</f>
        <v/>
      </c>
      <c r="JO30" s="125">
        <f>IF(OR(JO$4="",$B30=""),0,SUMIF('DADOS BRUTOS'!$A$3:$A$500,$B30,'DADOS BRUTOS'!GO$3:GO$500)+IF($C30="",0,SUMIF('DADOS BRUTOS'!$A$3:$A$500,$C30,'DADOS BRUTOS'!GO$3:GO$500)))</f>
        <v/>
      </c>
      <c r="JP30" s="125">
        <f>IF(OR(JP$4="",$B30=""),0,SUMIF('DADOS BRUTOS'!$A$3:$A$500,$B30,'DADOS BRUTOS'!GP$3:GP$500)+IF($C30="",0,SUMIF('DADOS BRUTOS'!$A$3:$A$500,$C30,'DADOS BRUTOS'!GP$3:GP$500)))</f>
        <v/>
      </c>
      <c r="JQ30" s="125">
        <f>IF(OR(JQ$4="",$B30=""),0,SUMIF('DADOS BRUTOS'!$A$3:$A$500,$B30,'DADOS BRUTOS'!GQ$3:GQ$500)+IF($C30="",0,SUMIF('DADOS BRUTOS'!$A$3:$A$500,$C30,'DADOS BRUTOS'!GQ$3:GQ$500)))</f>
        <v/>
      </c>
      <c r="JR30" s="125">
        <f>IF(OR(JR$4="",$B30=""),0,SUMIF('DADOS BRUTOS'!$A$3:$A$500,$B30,'DADOS BRUTOS'!GR$3:GR$500)+IF($C30="",0,SUMIF('DADOS BRUTOS'!$A$3:$A$500,$C30,'DADOS BRUTOS'!GR$3:GR$500)))</f>
        <v/>
      </c>
      <c r="JS30" s="125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25">
        <f>IF(OR(CB$4="",$B31=""),0,SUMIF('DADOS BRUTOS'!$A$3:$A$500,$B31,'DADOS BRUTOS'!B$3:B$500)+IF($C31="",0,SUMIF('DADOS BRUTOS'!$A$3:$A$500,$C31,'DADOS BRUTOS'!B$3:B$500)))</f>
        <v/>
      </c>
      <c r="CC31" s="125">
        <f>IF(OR(CC$4="",$B31=""),0,SUMIF('DADOS BRUTOS'!$A$3:$A$500,$B31,'DADOS BRUTOS'!C$3:C$500)+IF($C31="",0,SUMIF('DADOS BRUTOS'!$A$3:$A$500,$C31,'DADOS BRUTOS'!C$3:C$500)))</f>
        <v/>
      </c>
      <c r="CD31" s="125">
        <f>IF(OR(CD$4="",$B31=""),0,SUMIF('DADOS BRUTOS'!$A$3:$A$500,$B31,'DADOS BRUTOS'!D$3:D$500)+IF($C31="",0,SUMIF('DADOS BRUTOS'!$A$3:$A$500,$C31,'DADOS BRUTOS'!D$3:D$500)))</f>
        <v/>
      </c>
      <c r="CE31" s="125">
        <f>IF(OR(CE$4="",$B31=""),0,SUMIF('DADOS BRUTOS'!$A$3:$A$500,$B31,'DADOS BRUTOS'!E$3:E$500)+IF($C31="",0,SUMIF('DADOS BRUTOS'!$A$3:$A$500,$C31,'DADOS BRUTOS'!E$3:E$500)))</f>
        <v/>
      </c>
      <c r="CF31" s="125">
        <f>IF(OR(CF$4="",$B31=""),0,SUMIF('DADOS BRUTOS'!$A$3:$A$500,$B31,'DADOS BRUTOS'!F$3:F$500)+IF($C31="",0,SUMIF('DADOS BRUTOS'!$A$3:$A$500,$C31,'DADOS BRUTOS'!F$3:F$500)))</f>
        <v/>
      </c>
      <c r="CG31" s="125">
        <f>IF(OR(CG$4="",$B31=""),0,SUMIF('DADOS BRUTOS'!$A$3:$A$500,$B31,'DADOS BRUTOS'!G$3:G$500)+IF($C31="",0,SUMIF('DADOS BRUTOS'!$A$3:$A$500,$C31,'DADOS BRUTOS'!G$3:G$500)))</f>
        <v/>
      </c>
      <c r="CH31" s="125">
        <f>IF(OR(CH$4="",$B31=""),0,SUMIF('DADOS BRUTOS'!$A$3:$A$500,$B31,'DADOS BRUTOS'!H$3:H$500)+IF($C31="",0,SUMIF('DADOS BRUTOS'!$A$3:$A$500,$C31,'DADOS BRUTOS'!H$3:H$500)))</f>
        <v/>
      </c>
      <c r="CI31" s="125">
        <f>IF(OR(CI$4="",$B31=""),0,SUMIF('DADOS BRUTOS'!$A$3:$A$500,$B31,'DADOS BRUTOS'!I$3:I$500)+IF($C31="",0,SUMIF('DADOS BRUTOS'!$A$3:$A$500,$C31,'DADOS BRUTOS'!I$3:I$500)))</f>
        <v/>
      </c>
      <c r="CJ31" s="125">
        <f>IF(OR(CJ$4="",$B31=""),0,SUMIF('DADOS BRUTOS'!$A$3:$A$500,$B31,'DADOS BRUTOS'!J$3:J$500)+IF($C31="",0,SUMIF('DADOS BRUTOS'!$A$3:$A$500,$C31,'DADOS BRUTOS'!J$3:J$500)))</f>
        <v/>
      </c>
      <c r="CK31" s="125">
        <f>IF(OR(CK$4="",$B31=""),0,SUMIF('DADOS BRUTOS'!$A$3:$A$500,$B31,'DADOS BRUTOS'!K$3:K$500)+IF($C31="",0,SUMIF('DADOS BRUTOS'!$A$3:$A$500,$C31,'DADOS BRUTOS'!K$3:K$500)))</f>
        <v/>
      </c>
      <c r="CL31" s="125">
        <f>IF(OR(CL$4="",$B31=""),0,SUMIF('DADOS BRUTOS'!$A$3:$A$500,$B31,'DADOS BRUTOS'!L$3:L$500)+IF($C31="",0,SUMIF('DADOS BRUTOS'!$A$3:$A$500,$C31,'DADOS BRUTOS'!L$3:L$500)))</f>
        <v/>
      </c>
      <c r="CM31" s="125">
        <f>IF(OR(CM$4="",$B31=""),0,SUMIF('DADOS BRUTOS'!$A$3:$A$500,$B31,'DADOS BRUTOS'!M$3:M$500)+IF($C31="",0,SUMIF('DADOS BRUTOS'!$A$3:$A$500,$C31,'DADOS BRUTOS'!M$3:M$500)))</f>
        <v/>
      </c>
      <c r="CN31" s="125">
        <f>IF(OR(CN$4="",$B31=""),0,SUMIF('DADOS BRUTOS'!$A$3:$A$500,$B31,'DADOS BRUTOS'!N$3:N$500)+IF($C31="",0,SUMIF('DADOS BRUTOS'!$A$3:$A$500,$C31,'DADOS BRUTOS'!N$3:N$500)))</f>
        <v/>
      </c>
      <c r="CO31" s="125">
        <f>IF(OR(CO$4="",$B31=""),0,SUMIF('DADOS BRUTOS'!$A$3:$A$500,$B31,'DADOS BRUTOS'!O$3:O$500)+IF($C31="",0,SUMIF('DADOS BRUTOS'!$A$3:$A$500,$C31,'DADOS BRUTOS'!O$3:O$500)))</f>
        <v/>
      </c>
      <c r="CP31" s="125">
        <f>IF(OR(CP$4="",$B31=""),0,SUMIF('DADOS BRUTOS'!$A$3:$A$500,$B31,'DADOS BRUTOS'!P$3:P$500)+IF($C31="",0,SUMIF('DADOS BRUTOS'!$A$3:$A$500,$C31,'DADOS BRUTOS'!P$3:P$500)))</f>
        <v/>
      </c>
      <c r="CQ31" s="125">
        <f>IF(OR(CQ$4="",$B31=""),0,SUMIF('DADOS BRUTOS'!$A$3:$A$500,$B31,'DADOS BRUTOS'!Q$3:Q$500)+IF($C31="",0,SUMIF('DADOS BRUTOS'!$A$3:$A$500,$C31,'DADOS BRUTOS'!Q$3:Q$500)))</f>
        <v/>
      </c>
      <c r="CR31" s="125">
        <f>IF(OR(CR$4="",$B31=""),0,SUMIF('DADOS BRUTOS'!$A$3:$A$500,$B31,'DADOS BRUTOS'!R$3:R$500)+IF($C31="",0,SUMIF('DADOS BRUTOS'!$A$3:$A$500,$C31,'DADOS BRUTOS'!R$3:R$500)))</f>
        <v/>
      </c>
      <c r="CS31" s="125">
        <f>IF(OR(CS$4="",$B31=""),0,SUMIF('DADOS BRUTOS'!$A$3:$A$500,$B31,'DADOS BRUTOS'!S$3:S$500)+IF($C31="",0,SUMIF('DADOS BRUTOS'!$A$3:$A$500,$C31,'DADOS BRUTOS'!S$3:S$500)))</f>
        <v/>
      </c>
      <c r="CT31" s="125">
        <f>IF(OR(CT$4="",$B31=""),0,SUMIF('DADOS BRUTOS'!$A$3:$A$500,$B31,'DADOS BRUTOS'!T$3:T$500)+IF($C31="",0,SUMIF('DADOS BRUTOS'!$A$3:$A$500,$C31,'DADOS BRUTOS'!T$3:T$500)))</f>
        <v/>
      </c>
      <c r="CU31" s="125">
        <f>IF(OR(CU$4="",$B31=""),0,SUMIF('DADOS BRUTOS'!$A$3:$A$500,$B31,'DADOS BRUTOS'!U$3:U$500)+IF($C31="",0,SUMIF('DADOS BRUTOS'!$A$3:$A$500,$C31,'DADOS BRUTOS'!U$3:U$500)))</f>
        <v/>
      </c>
      <c r="CV31" s="125">
        <f>IF(OR(CV$4="",$B31=""),0,SUMIF('DADOS BRUTOS'!$A$3:$A$500,$B31,'DADOS BRUTOS'!V$3:V$500)+IF($C31="",0,SUMIF('DADOS BRUTOS'!$A$3:$A$500,$C31,'DADOS BRUTOS'!V$3:V$500)))</f>
        <v/>
      </c>
      <c r="CW31" s="125">
        <f>IF(OR(CW$4="",$B31=""),0,SUMIF('DADOS BRUTOS'!$A$3:$A$500,$B31,'DADOS BRUTOS'!W$3:W$500)+IF($C31="",0,SUMIF('DADOS BRUTOS'!$A$3:$A$500,$C31,'DADOS BRUTOS'!W$3:W$500)))</f>
        <v/>
      </c>
      <c r="CX31" s="125">
        <f>IF(OR(CX$4="",$B31=""),0,SUMIF('DADOS BRUTOS'!$A$3:$A$500,$B31,'DADOS BRUTOS'!X$3:X$500)+IF($C31="",0,SUMIF('DADOS BRUTOS'!$A$3:$A$500,$C31,'DADOS BRUTOS'!X$3:X$500)))</f>
        <v/>
      </c>
      <c r="CY31" s="125">
        <f>IF(OR(CY$4="",$B31=""),0,SUMIF('DADOS BRUTOS'!$A$3:$A$500,$B31,'DADOS BRUTOS'!Y$3:Y$500)+IF($C31="",0,SUMIF('DADOS BRUTOS'!$A$3:$A$500,$C31,'DADOS BRUTOS'!Y$3:Y$500)))</f>
        <v/>
      </c>
      <c r="CZ31" s="125">
        <f>IF(OR(CZ$4="",$B31=""),0,SUMIF('DADOS BRUTOS'!$A$3:$A$500,$B31,'DADOS BRUTOS'!Z$3:Z$500)+IF($C31="",0,SUMIF('DADOS BRUTOS'!$A$3:$A$500,$C31,'DADOS BRUTOS'!Z$3:Z$500)))</f>
        <v/>
      </c>
      <c r="DA31" s="125">
        <f>IF(OR(DA$4="",$B31=""),0,SUMIF('DADOS BRUTOS'!$A$3:$A$500,$B31,'DADOS BRUTOS'!AA$3:AA$500)+IF($C31="",0,SUMIF('DADOS BRUTOS'!$A$3:$A$500,$C31,'DADOS BRUTOS'!AA$3:AA$500)))</f>
        <v/>
      </c>
      <c r="DB31" s="125">
        <f>IF(OR(DB$4="",$B31=""),0,SUMIF('DADOS BRUTOS'!$A$3:$A$500,$B31,'DADOS BRUTOS'!AB$3:AB$500)+IF($C31="",0,SUMIF('DADOS BRUTOS'!$A$3:$A$500,$C31,'DADOS BRUTOS'!AB$3:AB$500)))</f>
        <v/>
      </c>
      <c r="DC31" s="125">
        <f>IF(OR(DC$4="",$B31=""),0,SUMIF('DADOS BRUTOS'!$A$3:$A$500,$B31,'DADOS BRUTOS'!AC$3:AC$500)+IF($C31="",0,SUMIF('DADOS BRUTOS'!$A$3:$A$500,$C31,'DADOS BRUTOS'!AC$3:AC$500)))</f>
        <v/>
      </c>
      <c r="DD31" s="125">
        <f>IF(OR(DD$4="",$B31=""),0,SUMIF('DADOS BRUTOS'!$A$3:$A$500,$B31,'DADOS BRUTOS'!AD$3:AD$500)+IF($C31="",0,SUMIF('DADOS BRUTOS'!$A$3:$A$500,$C31,'DADOS BRUTOS'!AD$3:AD$500)))</f>
        <v/>
      </c>
      <c r="DE31" s="125">
        <f>IF(OR(DE$4="",$B31=""),0,SUMIF('DADOS BRUTOS'!$A$3:$A$500,$B31,'DADOS BRUTOS'!AE$3:AE$500)+IF($C31="",0,SUMIF('DADOS BRUTOS'!$A$3:$A$500,$C31,'DADOS BRUTOS'!AE$3:AE$500)))</f>
        <v/>
      </c>
      <c r="DF31" s="125">
        <f>IF(OR(DF$4="",$B31=""),0,SUMIF('DADOS BRUTOS'!$A$3:$A$500,$B31,'DADOS BRUTOS'!AF$3:AF$500)+IF($C31="",0,SUMIF('DADOS BRUTOS'!$A$3:$A$500,$C31,'DADOS BRUTOS'!AF$3:AF$500)))</f>
        <v/>
      </c>
      <c r="DG31" s="125">
        <f>IF(OR(DG$4="",$B31=""),0,SUMIF('DADOS BRUTOS'!$A$3:$A$500,$B31,'DADOS BRUTOS'!AG$3:AG$500)+IF($C31="",0,SUMIF('DADOS BRUTOS'!$A$3:$A$500,$C31,'DADOS BRUTOS'!AG$3:AG$500)))</f>
        <v/>
      </c>
      <c r="DH31" s="125">
        <f>IF(OR(DH$4="",$B31=""),0,SUMIF('DADOS BRUTOS'!$A$3:$A$500,$B31,'DADOS BRUTOS'!AH$3:AH$500)+IF($C31="",0,SUMIF('DADOS BRUTOS'!$A$3:$A$500,$C31,'DADOS BRUTOS'!AH$3:AH$500)))</f>
        <v/>
      </c>
      <c r="DI31" s="125">
        <f>IF(OR(DI$4="",$B31=""),0,SUMIF('DADOS BRUTOS'!$A$3:$A$500,$B31,'DADOS BRUTOS'!AI$3:AI$500)+IF($C31="",0,SUMIF('DADOS BRUTOS'!$A$3:$A$500,$C31,'DADOS BRUTOS'!AI$3:AI$500)))</f>
        <v/>
      </c>
      <c r="DJ31" s="125">
        <f>IF(OR(DJ$4="",$B31=""),0,SUMIF('DADOS BRUTOS'!$A$3:$A$500,$B31,'DADOS BRUTOS'!AJ$3:AJ$500)+IF($C31="",0,SUMIF('DADOS BRUTOS'!$A$3:$A$500,$C31,'DADOS BRUTOS'!AJ$3:AJ$500)))</f>
        <v/>
      </c>
      <c r="DK31" s="125">
        <f>IF(OR(DK$4="",$B31=""),0,SUMIF('DADOS BRUTOS'!$A$3:$A$500,$B31,'DADOS BRUTOS'!AK$3:AK$500)+IF($C31="",0,SUMIF('DADOS BRUTOS'!$A$3:$A$500,$C31,'DADOS BRUTOS'!AK$3:AK$500)))</f>
        <v/>
      </c>
      <c r="DL31" s="125">
        <f>IF(OR(DL$4="",$B31=""),0,SUMIF('DADOS BRUTOS'!$A$3:$A$500,$B31,'DADOS BRUTOS'!AL$3:AL$500)+IF($C31="",0,SUMIF('DADOS BRUTOS'!$A$3:$A$500,$C31,'DADOS BRUTOS'!AL$3:AL$500)))</f>
        <v/>
      </c>
      <c r="DM31" s="125">
        <f>IF(OR(DM$4="",$B31=""),0,SUMIF('DADOS BRUTOS'!$A$3:$A$500,$B31,'DADOS BRUTOS'!AM$3:AM$500)+IF($C31="",0,SUMIF('DADOS BRUTOS'!$A$3:$A$500,$C31,'DADOS BRUTOS'!AM$3:AM$500)))</f>
        <v/>
      </c>
      <c r="DN31" s="125">
        <f>IF(OR(DN$4="",$B31=""),0,SUMIF('DADOS BRUTOS'!$A$3:$A$500,$B31,'DADOS BRUTOS'!AN$3:AN$500)+IF($C31="",0,SUMIF('DADOS BRUTOS'!$A$3:$A$500,$C31,'DADOS BRUTOS'!AN$3:AN$500)))</f>
        <v/>
      </c>
      <c r="DO31" s="125">
        <f>IF(OR(DO$4="",$B31=""),0,SUMIF('DADOS BRUTOS'!$A$3:$A$500,$B31,'DADOS BRUTOS'!AO$3:AO$500)+IF($C31="",0,SUMIF('DADOS BRUTOS'!$A$3:$A$500,$C31,'DADOS BRUTOS'!AO$3:AO$500)))</f>
        <v/>
      </c>
      <c r="DP31" s="125">
        <f>IF(OR(DP$4="",$B31=""),0,SUMIF('DADOS BRUTOS'!$A$3:$A$500,$B31,'DADOS BRUTOS'!AP$3:AP$500)+IF($C31="",0,SUMIF('DADOS BRUTOS'!$A$3:$A$500,$C31,'DADOS BRUTOS'!AP$3:AP$500)))</f>
        <v/>
      </c>
      <c r="DQ31" s="125">
        <f>IF(OR(DQ$4="",$B31=""),0,SUMIF('DADOS BRUTOS'!$A$3:$A$500,$B31,'DADOS BRUTOS'!AQ$3:AQ$500)+IF($C31="",0,SUMIF('DADOS BRUTOS'!$A$3:$A$500,$C31,'DADOS BRUTOS'!AQ$3:AQ$500)))</f>
        <v/>
      </c>
      <c r="DR31" s="125">
        <f>IF(OR(DR$4="",$B31=""),0,SUMIF('DADOS BRUTOS'!$A$3:$A$500,$B31,'DADOS BRUTOS'!AR$3:AR$500)+IF($C31="",0,SUMIF('DADOS BRUTOS'!$A$3:$A$500,$C31,'DADOS BRUTOS'!AR$3:AR$500)))</f>
        <v/>
      </c>
      <c r="DS31" s="125">
        <f>IF(OR(DS$4="",$B31=""),0,SUMIF('DADOS BRUTOS'!$A$3:$A$500,$B31,'DADOS BRUTOS'!AS$3:AS$500)+IF($C31="",0,SUMIF('DADOS BRUTOS'!$A$3:$A$500,$C31,'DADOS BRUTOS'!AS$3:AS$500)))</f>
        <v/>
      </c>
      <c r="DT31" s="125">
        <f>IF(OR(DT$4="",$B31=""),0,SUMIF('DADOS BRUTOS'!$A$3:$A$500,$B31,'DADOS BRUTOS'!AT$3:AT$500)+IF($C31="",0,SUMIF('DADOS BRUTOS'!$A$3:$A$500,$C31,'DADOS BRUTOS'!AT$3:AT$500)))</f>
        <v/>
      </c>
      <c r="DU31" s="125">
        <f>IF(OR(DU$4="",$B31=""),0,SUMIF('DADOS BRUTOS'!$A$3:$A$500,$B31,'DADOS BRUTOS'!AU$3:AU$500)+IF($C31="",0,SUMIF('DADOS BRUTOS'!$A$3:$A$500,$C31,'DADOS BRUTOS'!AU$3:AU$500)))</f>
        <v/>
      </c>
      <c r="DV31" s="125">
        <f>IF(OR(DV$4="",$B31=""),0,SUMIF('DADOS BRUTOS'!$A$3:$A$500,$B31,'DADOS BRUTOS'!AV$3:AV$500)+IF($C31="",0,SUMIF('DADOS BRUTOS'!$A$3:$A$500,$C31,'DADOS BRUTOS'!AV$3:AV$500)))</f>
        <v/>
      </c>
      <c r="DW31" s="125">
        <f>IF(OR(DW$4="",$B31=""),0,SUMIF('DADOS BRUTOS'!$A$3:$A$500,$B31,'DADOS BRUTOS'!AW$3:AW$500)+IF($C31="",0,SUMIF('DADOS BRUTOS'!$A$3:$A$500,$C31,'DADOS BRUTOS'!AW$3:AW$500)))</f>
        <v/>
      </c>
      <c r="DX31" s="125">
        <f>IF(OR(DX$4="",$B31=""),0,SUMIF('DADOS BRUTOS'!$A$3:$A$500,$B31,'DADOS BRUTOS'!AX$3:AX$500)+IF($C31="",0,SUMIF('DADOS BRUTOS'!$A$3:$A$500,$C31,'DADOS BRUTOS'!AX$3:AX$500)))</f>
        <v/>
      </c>
      <c r="DY31" s="125">
        <f>IF(OR(DY$4="",$B31=""),0,SUMIF('DADOS BRUTOS'!$A$3:$A$500,$B31,'DADOS BRUTOS'!AY$3:AY$500)+IF($C31="",0,SUMIF('DADOS BRUTOS'!$A$3:$A$500,$C31,'DADOS BRUTOS'!AY$3:AY$500)))</f>
        <v/>
      </c>
      <c r="DZ31" s="125">
        <f>IF(OR(DZ$4="",$B31=""),0,SUMIF('DADOS BRUTOS'!$A$3:$A$500,$B31,'DADOS BRUTOS'!AZ$3:AZ$500)+IF($C31="",0,SUMIF('DADOS BRUTOS'!$A$3:$A$500,$C31,'DADOS BRUTOS'!AZ$3:AZ$500)))</f>
        <v/>
      </c>
      <c r="EA31" s="125">
        <f>IF(OR(EA$4="",$B31=""),0,SUMIF('DADOS BRUTOS'!$A$3:$A$500,$B31,'DADOS BRUTOS'!BA$3:BA$500)+IF($C31="",0,SUMIF('DADOS BRUTOS'!$A$3:$A$500,$C31,'DADOS BRUTOS'!BA$3:BA$500)))</f>
        <v/>
      </c>
      <c r="EB31" s="125">
        <f>IF(OR(EB$4="",$B31=""),0,SUMIF('DADOS BRUTOS'!$A$3:$A$500,$B31,'DADOS BRUTOS'!BB$3:BB$500)+IF($C31="",0,SUMIF('DADOS BRUTOS'!$A$3:$A$500,$C31,'DADOS BRUTOS'!BB$3:BB$500)))</f>
        <v/>
      </c>
      <c r="EC31" s="125">
        <f>IF(OR(EC$4="",$B31=""),0,SUMIF('DADOS BRUTOS'!$A$3:$A$500,$B31,'DADOS BRUTOS'!BC$3:BC$500)+IF($C31="",0,SUMIF('DADOS BRUTOS'!$A$3:$A$500,$C31,'DADOS BRUTOS'!BC$3:BC$500)))</f>
        <v/>
      </c>
      <c r="ED31" s="125">
        <f>IF(OR(ED$4="",$B31=""),0,SUMIF('DADOS BRUTOS'!$A$3:$A$500,$B31,'DADOS BRUTOS'!BD$3:BD$500)+IF($C31="",0,SUMIF('DADOS BRUTOS'!$A$3:$A$500,$C31,'DADOS BRUTOS'!BD$3:BD$500)))</f>
        <v/>
      </c>
      <c r="EE31" s="125">
        <f>IF(OR(EE$4="",$B31=""),0,SUMIF('DADOS BRUTOS'!$A$3:$A$500,$B31,'DADOS BRUTOS'!BE$3:BE$500)+IF($C31="",0,SUMIF('DADOS BRUTOS'!$A$3:$A$500,$C31,'DADOS BRUTOS'!BE$3:BE$500)))</f>
        <v/>
      </c>
      <c r="EF31" s="125">
        <f>IF(OR(EF$4="",$B31=""),0,SUMIF('DADOS BRUTOS'!$A$3:$A$500,$B31,'DADOS BRUTOS'!BF$3:BF$500)+IF($C31="",0,SUMIF('DADOS BRUTOS'!$A$3:$A$500,$C31,'DADOS BRUTOS'!BF$3:BF$500)))</f>
        <v/>
      </c>
      <c r="EG31" s="125">
        <f>IF(OR(EG$4="",$B31=""),0,SUMIF('DADOS BRUTOS'!$A$3:$A$500,$B31,'DADOS BRUTOS'!BG$3:BG$500)+IF($C31="",0,SUMIF('DADOS BRUTOS'!$A$3:$A$500,$C31,'DADOS BRUTOS'!BG$3:BG$500)))</f>
        <v/>
      </c>
      <c r="EH31" s="125">
        <f>IF(OR(EH$4="",$B31=""),0,SUMIF('DADOS BRUTOS'!$A$3:$A$500,$B31,'DADOS BRUTOS'!BH$3:BH$500)+IF($C31="",0,SUMIF('DADOS BRUTOS'!$A$3:$A$500,$C31,'DADOS BRUTOS'!BH$3:BH$500)))</f>
        <v/>
      </c>
      <c r="EI31" s="125">
        <f>IF(OR(EI$4="",$B31=""),0,SUMIF('DADOS BRUTOS'!$A$3:$A$500,$B31,'DADOS BRUTOS'!BI$3:BI$500)+IF($C31="",0,SUMIF('DADOS BRUTOS'!$A$3:$A$500,$C31,'DADOS BRUTOS'!BI$3:BI$500)))</f>
        <v/>
      </c>
      <c r="EJ31" s="125">
        <f>IF(OR(EJ$4="",$B31=""),0,SUMIF('DADOS BRUTOS'!$A$3:$A$500,$B31,'DADOS BRUTOS'!BJ$3:BJ$500)+IF($C31="",0,SUMIF('DADOS BRUTOS'!$A$3:$A$500,$C31,'DADOS BRUTOS'!BJ$3:BJ$500)))</f>
        <v/>
      </c>
      <c r="EK31" s="125">
        <f>IF(OR(EK$4="",$B31=""),0,SUMIF('DADOS BRUTOS'!$A$3:$A$500,$B31,'DADOS BRUTOS'!BK$3:BK$500)+IF($C31="",0,SUMIF('DADOS BRUTOS'!$A$3:$A$500,$C31,'DADOS BRUTOS'!BK$3:BK$500)))</f>
        <v/>
      </c>
      <c r="EL31" s="125">
        <f>IF(OR(EL$4="",$B31=""),0,SUMIF('DADOS BRUTOS'!$A$3:$A$500,$B31,'DADOS BRUTOS'!BL$3:BL$500)+IF($C31="",0,SUMIF('DADOS BRUTOS'!$A$3:$A$500,$C31,'DADOS BRUTOS'!BL$3:BL$500)))</f>
        <v/>
      </c>
      <c r="EM31" s="125">
        <f>IF(OR(EM$4="",$B31=""),0,SUMIF('DADOS BRUTOS'!$A$3:$A$500,$B31,'DADOS BRUTOS'!BM$3:BM$500)+IF($C31="",0,SUMIF('DADOS BRUTOS'!$A$3:$A$500,$C31,'DADOS BRUTOS'!BM$3:BM$500)))</f>
        <v/>
      </c>
      <c r="EN31" s="125">
        <f>IF(OR(EN$4="",$B31=""),0,SUMIF('DADOS BRUTOS'!$A$3:$A$500,$B31,'DADOS BRUTOS'!BN$3:BN$500)+IF($C31="",0,SUMIF('DADOS BRUTOS'!$A$3:$A$500,$C31,'DADOS BRUTOS'!BN$3:BN$500)))</f>
        <v/>
      </c>
      <c r="EO31" s="125">
        <f>IF(OR(EO$4="",$B31=""),0,SUMIF('DADOS BRUTOS'!$A$3:$A$500,$B31,'DADOS BRUTOS'!BO$3:BO$500)+IF($C31="",0,SUMIF('DADOS BRUTOS'!$A$3:$A$500,$C31,'DADOS BRUTOS'!BO$3:BO$500)))</f>
        <v/>
      </c>
      <c r="EP31" s="125">
        <f>IF(OR(EP$4="",$B31=""),0,SUMIF('DADOS BRUTOS'!$A$3:$A$500,$B31,'DADOS BRUTOS'!BP$3:BP$500)+IF($C31="",0,SUMIF('DADOS BRUTOS'!$A$3:$A$500,$C31,'DADOS BRUTOS'!BP$3:BP$500)))</f>
        <v/>
      </c>
      <c r="EQ31" s="125">
        <f>IF(OR(EQ$4="",$B31=""),0,SUMIF('DADOS BRUTOS'!$A$3:$A$500,$B31,'DADOS BRUTOS'!BQ$3:BQ$500)+IF($C31="",0,SUMIF('DADOS BRUTOS'!$A$3:$A$500,$C31,'DADOS BRUTOS'!BQ$3:BQ$500)))</f>
        <v/>
      </c>
      <c r="ER31" s="125">
        <f>IF(OR(ER$4="",$B31=""),0,SUMIF('DADOS BRUTOS'!$A$3:$A$500,$B31,'DADOS BRUTOS'!BR$3:BR$500)+IF($C31="",0,SUMIF('DADOS BRUTOS'!$A$3:$A$500,$C31,'DADOS BRUTOS'!BR$3:BR$500)))</f>
        <v/>
      </c>
      <c r="ES31" s="125">
        <f>IF(OR(ES$4="",$B31=""),0,SUMIF('DADOS BRUTOS'!$A$3:$A$500,$B31,'DADOS BRUTOS'!BS$3:BS$500)+IF($C31="",0,SUMIF('DADOS BRUTOS'!$A$3:$A$500,$C31,'DADOS BRUTOS'!BS$3:BS$500)))</f>
        <v/>
      </c>
      <c r="ET31" s="125">
        <f>IF(OR(ET$4="",$B31=""),0,SUMIF('DADOS BRUTOS'!$A$3:$A$500,$B31,'DADOS BRUTOS'!BT$3:BT$500)+IF($C31="",0,SUMIF('DADOS BRUTOS'!$A$3:$A$500,$C31,'DADOS BRUTOS'!BT$3:BT$500)))</f>
        <v/>
      </c>
      <c r="EU31" s="125">
        <f>IF(OR(EU$4="",$B31=""),0,SUMIF('DADOS BRUTOS'!$A$3:$A$500,$B31,'DADOS BRUTOS'!BU$3:BU$500)+IF($C31="",0,SUMIF('DADOS BRUTOS'!$A$3:$A$500,$C31,'DADOS BRUTOS'!BU$3:BU$500)))</f>
        <v/>
      </c>
      <c r="EV31" s="125">
        <f>IF(OR(EV$4="",$B31=""),0,SUMIF('DADOS BRUTOS'!$A$3:$A$500,$B31,'DADOS BRUTOS'!BV$3:BV$500)+IF($C31="",0,SUMIF('DADOS BRUTOS'!$A$3:$A$500,$C31,'DADOS BRUTOS'!BV$3:BV$500)))</f>
        <v/>
      </c>
      <c r="EW31" s="125">
        <f>IF(OR(EW$4="",$B31=""),0,SUMIF('DADOS BRUTOS'!$A$3:$A$500,$B31,'DADOS BRUTOS'!BW$3:BW$500)+IF($C31="",0,SUMIF('DADOS BRUTOS'!$A$3:$A$500,$C31,'DADOS BRUTOS'!BW$3:BW$500)))</f>
        <v/>
      </c>
      <c r="EX31" s="125">
        <f>IF(OR(EX$4="",$B31=""),0,SUMIF('DADOS BRUTOS'!$A$3:$A$500,$B31,'DADOS BRUTOS'!BX$3:BX$500)+IF($C31="",0,SUMIF('DADOS BRUTOS'!$A$3:$A$500,$C31,'DADOS BRUTOS'!BX$3:BX$500)))</f>
        <v/>
      </c>
      <c r="EY31" s="125">
        <f>IF(OR(EY$4="",$B31=""),0,SUMIF('DADOS BRUTOS'!$A$3:$A$500,$B31,'DADOS BRUTOS'!BY$3:BY$500)+IF($C31="",0,SUMIF('DADOS BRUTOS'!$A$3:$A$500,$C31,'DADOS BRUTOS'!BY$3:BY$500)))</f>
        <v/>
      </c>
      <c r="EZ31" s="125">
        <f>IF(OR(EZ$4="",$B31=""),0,SUMIF('DADOS BRUTOS'!$A$3:$A$500,$B31,'DADOS BRUTOS'!BZ$3:BZ$500)+IF($C31="",0,SUMIF('DADOS BRUTOS'!$A$3:$A$500,$C31,'DADOS BRUTOS'!BZ$3:BZ$500)))</f>
        <v/>
      </c>
      <c r="FA31" s="125">
        <f>IF(OR(FA$4="",$B31=""),0,SUMIF('DADOS BRUTOS'!$A$3:$A$500,$B31,'DADOS BRUTOS'!CA$3:CA$500)+IF($C31="",0,SUMIF('DADOS BRUTOS'!$A$3:$A$500,$C31,'DADOS BRUTOS'!CA$3:CA$500)))</f>
        <v/>
      </c>
      <c r="FB31" s="125">
        <f>IF(OR(FB$4="",$B31=""),0,SUMIF('DADOS BRUTOS'!$A$3:$A$500,$B31,'DADOS BRUTOS'!CB$3:CB$500)+IF($C31="",0,SUMIF('DADOS BRUTOS'!$A$3:$A$500,$C31,'DADOS BRUTOS'!CB$3:CB$500)))</f>
        <v/>
      </c>
      <c r="FC31" s="125">
        <f>IF(OR(FC$4="",$B31=""),0,SUMIF('DADOS BRUTOS'!$A$3:$A$500,$B31,'DADOS BRUTOS'!CC$3:CC$500)+IF($C31="",0,SUMIF('DADOS BRUTOS'!$A$3:$A$500,$C31,'DADOS BRUTOS'!CC$3:CC$500)))</f>
        <v/>
      </c>
      <c r="FD31" s="125">
        <f>IF(OR(FD$4="",$B31=""),0,SUMIF('DADOS BRUTOS'!$A$3:$A$500,$B31,'DADOS BRUTOS'!CD$3:CD$500)+IF($C31="",0,SUMIF('DADOS BRUTOS'!$A$3:$A$500,$C31,'DADOS BRUTOS'!CD$3:CD$500)))</f>
        <v/>
      </c>
      <c r="FE31" s="125">
        <f>IF(OR(FE$4="",$B31=""),0,SUMIF('DADOS BRUTOS'!$A$3:$A$500,$B31,'DADOS BRUTOS'!CE$3:CE$500)+IF($C31="",0,SUMIF('DADOS BRUTOS'!$A$3:$A$500,$C31,'DADOS BRUTOS'!CE$3:CE$500)))</f>
        <v/>
      </c>
      <c r="FF31" s="125">
        <f>IF(OR(FF$4="",$B31=""),0,SUMIF('DADOS BRUTOS'!$A$3:$A$500,$B31,'DADOS BRUTOS'!CF$3:CF$500)+IF($C31="",0,SUMIF('DADOS BRUTOS'!$A$3:$A$500,$C31,'DADOS BRUTOS'!CF$3:CF$500)))</f>
        <v/>
      </c>
      <c r="FG31" s="125">
        <f>IF(OR(FG$4="",$B31=""),0,SUMIF('DADOS BRUTOS'!$A$3:$A$500,$B31,'DADOS BRUTOS'!CG$3:CG$500)+IF($C31="",0,SUMIF('DADOS BRUTOS'!$A$3:$A$500,$C31,'DADOS BRUTOS'!CG$3:CG$500)))</f>
        <v/>
      </c>
      <c r="FH31" s="125">
        <f>IF(OR(FH$4="",$B31=""),0,SUMIF('DADOS BRUTOS'!$A$3:$A$500,$B31,'DADOS BRUTOS'!CH$3:CH$500)+IF($C31="",0,SUMIF('DADOS BRUTOS'!$A$3:$A$500,$C31,'DADOS BRUTOS'!CH$3:CH$500)))</f>
        <v/>
      </c>
      <c r="FI31" s="125">
        <f>IF(OR(FI$4="",$B31=""),0,SUMIF('DADOS BRUTOS'!$A$3:$A$500,$B31,'DADOS BRUTOS'!CI$3:CI$500)+IF($C31="",0,SUMIF('DADOS BRUTOS'!$A$3:$A$500,$C31,'DADOS BRUTOS'!CI$3:CI$500)))</f>
        <v/>
      </c>
      <c r="FJ31" s="125">
        <f>IF(OR(FJ$4="",$B31=""),0,SUMIF('DADOS BRUTOS'!$A$3:$A$500,$B31,'DADOS BRUTOS'!CJ$3:CJ$500)+IF($C31="",0,SUMIF('DADOS BRUTOS'!$A$3:$A$500,$C31,'DADOS BRUTOS'!CJ$3:CJ$500)))</f>
        <v/>
      </c>
      <c r="FK31" s="125">
        <f>IF(OR(FK$4="",$B31=""),0,SUMIF('DADOS BRUTOS'!$A$3:$A$500,$B31,'DADOS BRUTOS'!CK$3:CK$500)+IF($C31="",0,SUMIF('DADOS BRUTOS'!$A$3:$A$500,$C31,'DADOS BRUTOS'!CK$3:CK$500)))</f>
        <v/>
      </c>
      <c r="FL31" s="125">
        <f>IF(OR(FL$4="",$B31=""),0,SUMIF('DADOS BRUTOS'!$A$3:$A$500,$B31,'DADOS BRUTOS'!CL$3:CL$500)+IF($C31="",0,SUMIF('DADOS BRUTOS'!$A$3:$A$500,$C31,'DADOS BRUTOS'!CL$3:CL$500)))</f>
        <v/>
      </c>
      <c r="FM31" s="125">
        <f>IF(OR(FM$4="",$B31=""),0,SUMIF('DADOS BRUTOS'!$A$3:$A$500,$B31,'DADOS BRUTOS'!CM$3:CM$500)+IF($C31="",0,SUMIF('DADOS BRUTOS'!$A$3:$A$500,$C31,'DADOS BRUTOS'!CM$3:CM$500)))</f>
        <v/>
      </c>
      <c r="FN31" s="125">
        <f>IF(OR(FN$4="",$B31=""),0,SUMIF('DADOS BRUTOS'!$A$3:$A$500,$B31,'DADOS BRUTOS'!CN$3:CN$500)+IF($C31="",0,SUMIF('DADOS BRUTOS'!$A$3:$A$500,$C31,'DADOS BRUTOS'!CN$3:CN$500)))</f>
        <v/>
      </c>
      <c r="FO31" s="125">
        <f>IF(OR(FO$4="",$B31=""),0,SUMIF('DADOS BRUTOS'!$A$3:$A$500,$B31,'DADOS BRUTOS'!CO$3:CO$500)+IF($C31="",0,SUMIF('DADOS BRUTOS'!$A$3:$A$500,$C31,'DADOS BRUTOS'!CO$3:CO$500)))</f>
        <v/>
      </c>
      <c r="FP31" s="125">
        <f>IF(OR(FP$4="",$B31=""),0,SUMIF('DADOS BRUTOS'!$A$3:$A$500,$B31,'DADOS BRUTOS'!CP$3:CP$500)+IF($C31="",0,SUMIF('DADOS BRUTOS'!$A$3:$A$500,$C31,'DADOS BRUTOS'!CP$3:CP$500)))</f>
        <v/>
      </c>
      <c r="FQ31" s="125">
        <f>IF(OR(FQ$4="",$B31=""),0,SUMIF('DADOS BRUTOS'!$A$3:$A$500,$B31,'DADOS BRUTOS'!CQ$3:CQ$500)+IF($C31="",0,SUMIF('DADOS BRUTOS'!$A$3:$A$500,$C31,'DADOS BRUTOS'!CQ$3:CQ$500)))</f>
        <v/>
      </c>
      <c r="FR31" s="125">
        <f>IF(OR(FR$4="",$B31=""),0,SUMIF('DADOS BRUTOS'!$A$3:$A$500,$B31,'DADOS BRUTOS'!CR$3:CR$500)+IF($C31="",0,SUMIF('DADOS BRUTOS'!$A$3:$A$500,$C31,'DADOS BRUTOS'!CR$3:CR$500)))</f>
        <v/>
      </c>
      <c r="FS31" s="125">
        <f>IF(OR(FS$4="",$B31=""),0,SUMIF('DADOS BRUTOS'!$A$3:$A$500,$B31,'DADOS BRUTOS'!CS$3:CS$500)+IF($C31="",0,SUMIF('DADOS BRUTOS'!$A$3:$A$500,$C31,'DADOS BRUTOS'!CS$3:CS$500)))</f>
        <v/>
      </c>
      <c r="FT31" s="125">
        <f>IF(OR(FT$4="",$B31=""),0,SUMIF('DADOS BRUTOS'!$A$3:$A$500,$B31,'DADOS BRUTOS'!CT$3:CT$500)+IF($C31="",0,SUMIF('DADOS BRUTOS'!$A$3:$A$500,$C31,'DADOS BRUTOS'!CT$3:CT$500)))</f>
        <v/>
      </c>
      <c r="FU31" s="125">
        <f>IF(OR(FU$4="",$B31=""),0,SUMIF('DADOS BRUTOS'!$A$3:$A$500,$B31,'DADOS BRUTOS'!CU$3:CU$500)+IF($C31="",0,SUMIF('DADOS BRUTOS'!$A$3:$A$500,$C31,'DADOS BRUTOS'!CU$3:CU$500)))</f>
        <v/>
      </c>
      <c r="FV31" s="125">
        <f>IF(OR(FV$4="",$B31=""),0,SUMIF('DADOS BRUTOS'!$A$3:$A$500,$B31,'DADOS BRUTOS'!CV$3:CV$500)+IF($C31="",0,SUMIF('DADOS BRUTOS'!$A$3:$A$500,$C31,'DADOS BRUTOS'!CV$3:CV$500)))</f>
        <v/>
      </c>
      <c r="FW31" s="125">
        <f>IF(OR(FW$4="",$B31=""),0,SUMIF('DADOS BRUTOS'!$A$3:$A$500,$B31,'DADOS BRUTOS'!CW$3:CW$500)+IF($C31="",0,SUMIF('DADOS BRUTOS'!$A$3:$A$500,$C31,'DADOS BRUTOS'!CW$3:CW$500)))</f>
        <v/>
      </c>
      <c r="FX31" s="125">
        <f>IF(OR(FX$4="",$B31=""),0,SUMIF('DADOS BRUTOS'!$A$3:$A$500,$B31,'DADOS BRUTOS'!CX$3:CX$500)+IF($C31="",0,SUMIF('DADOS BRUTOS'!$A$3:$A$500,$C31,'DADOS BRUTOS'!CX$3:CX$500)))</f>
        <v/>
      </c>
      <c r="FY31" s="125">
        <f>IF(OR(FY$4="",$B31=""),0,SUMIF('DADOS BRUTOS'!$A$3:$A$500,$B31,'DADOS BRUTOS'!CY$3:CY$500)+IF($C31="",0,SUMIF('DADOS BRUTOS'!$A$3:$A$500,$C31,'DADOS BRUTOS'!CY$3:CY$500)))</f>
        <v/>
      </c>
      <c r="FZ31" s="125">
        <f>IF(OR(FZ$4="",$B31=""),0,SUMIF('DADOS BRUTOS'!$A$3:$A$500,$B31,'DADOS BRUTOS'!CZ$3:CZ$500)+IF($C31="",0,SUMIF('DADOS BRUTOS'!$A$3:$A$500,$C31,'DADOS BRUTOS'!CZ$3:CZ$500)))</f>
        <v/>
      </c>
      <c r="GA31" s="125">
        <f>IF(OR(GA$4="",$B31=""),0,SUMIF('DADOS BRUTOS'!$A$3:$A$500,$B31,'DADOS BRUTOS'!DA$3:DA$500)+IF($C31="",0,SUMIF('DADOS BRUTOS'!$A$3:$A$500,$C31,'DADOS BRUTOS'!DA$3:DA$500)))</f>
        <v/>
      </c>
      <c r="GB31" s="125">
        <f>IF(OR(GB$4="",$B31=""),0,SUMIF('DADOS BRUTOS'!$A$3:$A$500,$B31,'DADOS BRUTOS'!DB$3:DB$500)+IF($C31="",0,SUMIF('DADOS BRUTOS'!$A$3:$A$500,$C31,'DADOS BRUTOS'!DB$3:DB$500)))</f>
        <v/>
      </c>
      <c r="GC31" s="125">
        <f>IF(OR(GC$4="",$B31=""),0,SUMIF('DADOS BRUTOS'!$A$3:$A$500,$B31,'DADOS BRUTOS'!DC$3:DC$500)+IF($C31="",0,SUMIF('DADOS BRUTOS'!$A$3:$A$500,$C31,'DADOS BRUTOS'!DC$3:DC$500)))</f>
        <v/>
      </c>
      <c r="GD31" s="125">
        <f>IF(OR(GD$4="",$B31=""),0,SUMIF('DADOS BRUTOS'!$A$3:$A$500,$B31,'DADOS BRUTOS'!DD$3:DD$500)+IF($C31="",0,SUMIF('DADOS BRUTOS'!$A$3:$A$500,$C31,'DADOS BRUTOS'!DD$3:DD$500)))</f>
        <v/>
      </c>
      <c r="GE31" s="125">
        <f>IF(OR(GE$4="",$B31=""),0,SUMIF('DADOS BRUTOS'!$A$3:$A$500,$B31,'DADOS BRUTOS'!DE$3:DE$500)+IF($C31="",0,SUMIF('DADOS BRUTOS'!$A$3:$A$500,$C31,'DADOS BRUTOS'!DE$3:DE$500)))</f>
        <v/>
      </c>
      <c r="GF31" s="125">
        <f>IF(OR(GF$4="",$B31=""),0,SUMIF('DADOS BRUTOS'!$A$3:$A$500,$B31,'DADOS BRUTOS'!DF$3:DF$500)+IF($C31="",0,SUMIF('DADOS BRUTOS'!$A$3:$A$500,$C31,'DADOS BRUTOS'!DF$3:DF$500)))</f>
        <v/>
      </c>
      <c r="GG31" s="125">
        <f>IF(OR(GG$4="",$B31=""),0,SUMIF('DADOS BRUTOS'!$A$3:$A$500,$B31,'DADOS BRUTOS'!DG$3:DG$500)+IF($C31="",0,SUMIF('DADOS BRUTOS'!$A$3:$A$500,$C31,'DADOS BRUTOS'!DG$3:DG$500)))</f>
        <v/>
      </c>
      <c r="GH31" s="125">
        <f>IF(OR(GH$4="",$B31=""),0,SUMIF('DADOS BRUTOS'!$A$3:$A$500,$B31,'DADOS BRUTOS'!DH$3:DH$500)+IF($C31="",0,SUMIF('DADOS BRUTOS'!$A$3:$A$500,$C31,'DADOS BRUTOS'!DH$3:DH$500)))</f>
        <v/>
      </c>
      <c r="GI31" s="125">
        <f>IF(OR(GI$4="",$B31=""),0,SUMIF('DADOS BRUTOS'!$A$3:$A$500,$B31,'DADOS BRUTOS'!DI$3:DI$500)+IF($C31="",0,SUMIF('DADOS BRUTOS'!$A$3:$A$500,$C31,'DADOS BRUTOS'!DI$3:DI$500)))</f>
        <v/>
      </c>
      <c r="GJ31" s="125">
        <f>IF(OR(GJ$4="",$B31=""),0,SUMIF('DADOS BRUTOS'!$A$3:$A$500,$B31,'DADOS BRUTOS'!DJ$3:DJ$500)+IF($C31="",0,SUMIF('DADOS BRUTOS'!$A$3:$A$500,$C31,'DADOS BRUTOS'!DJ$3:DJ$500)))</f>
        <v/>
      </c>
      <c r="GK31" s="125">
        <f>IF(OR(GK$4="",$B31=""),0,SUMIF('DADOS BRUTOS'!$A$3:$A$500,$B31,'DADOS BRUTOS'!DK$3:DK$500)+IF($C31="",0,SUMIF('DADOS BRUTOS'!$A$3:$A$500,$C31,'DADOS BRUTOS'!DK$3:DK$500)))</f>
        <v/>
      </c>
      <c r="GL31" s="125">
        <f>IF(OR(GL$4="",$B31=""),0,SUMIF('DADOS BRUTOS'!$A$3:$A$500,$B31,'DADOS BRUTOS'!DL$3:DL$500)+IF($C31="",0,SUMIF('DADOS BRUTOS'!$A$3:$A$500,$C31,'DADOS BRUTOS'!DL$3:DL$500)))</f>
        <v/>
      </c>
      <c r="GM31" s="125">
        <f>IF(OR(GM$4="",$B31=""),0,SUMIF('DADOS BRUTOS'!$A$3:$A$500,$B31,'DADOS BRUTOS'!DM$3:DM$500)+IF($C31="",0,SUMIF('DADOS BRUTOS'!$A$3:$A$500,$C31,'DADOS BRUTOS'!DM$3:DM$500)))</f>
        <v/>
      </c>
      <c r="GN31" s="125">
        <f>IF(OR(GN$4="",$B31=""),0,SUMIF('DADOS BRUTOS'!$A$3:$A$500,$B31,'DADOS BRUTOS'!DN$3:DN$500)+IF($C31="",0,SUMIF('DADOS BRUTOS'!$A$3:$A$500,$C31,'DADOS BRUTOS'!DN$3:DN$500)))</f>
        <v/>
      </c>
      <c r="GO31" s="125">
        <f>IF(OR(GO$4="",$B31=""),0,SUMIF('DADOS BRUTOS'!$A$3:$A$500,$B31,'DADOS BRUTOS'!DO$3:DO$500)+IF($C31="",0,SUMIF('DADOS BRUTOS'!$A$3:$A$500,$C31,'DADOS BRUTOS'!DO$3:DO$500)))</f>
        <v/>
      </c>
      <c r="GP31" s="125">
        <f>IF(OR(GP$4="",$B31=""),0,SUMIF('DADOS BRUTOS'!$A$3:$A$500,$B31,'DADOS BRUTOS'!DP$3:DP$500)+IF($C31="",0,SUMIF('DADOS BRUTOS'!$A$3:$A$500,$C31,'DADOS BRUTOS'!DP$3:DP$500)))</f>
        <v/>
      </c>
      <c r="GQ31" s="125">
        <f>IF(OR(GQ$4="",$B31=""),0,SUMIF('DADOS BRUTOS'!$A$3:$A$500,$B31,'DADOS BRUTOS'!DQ$3:DQ$500)+IF($C31="",0,SUMIF('DADOS BRUTOS'!$A$3:$A$500,$C31,'DADOS BRUTOS'!DQ$3:DQ$500)))</f>
        <v/>
      </c>
      <c r="GR31" s="125">
        <f>IF(OR(GR$4="",$B31=""),0,SUMIF('DADOS BRUTOS'!$A$3:$A$500,$B31,'DADOS BRUTOS'!DR$3:DR$500)+IF($C31="",0,SUMIF('DADOS BRUTOS'!$A$3:$A$500,$C31,'DADOS BRUTOS'!DR$3:DR$500)))</f>
        <v/>
      </c>
      <c r="GS31" s="125">
        <f>IF(OR(GS$4="",$B31=""),0,SUMIF('DADOS BRUTOS'!$A$3:$A$500,$B31,'DADOS BRUTOS'!DS$3:DS$500)+IF($C31="",0,SUMIF('DADOS BRUTOS'!$A$3:$A$500,$C31,'DADOS BRUTOS'!DS$3:DS$500)))</f>
        <v/>
      </c>
      <c r="GT31" s="125">
        <f>IF(OR(GT$4="",$B31=""),0,SUMIF('DADOS BRUTOS'!$A$3:$A$500,$B31,'DADOS BRUTOS'!DT$3:DT$500)+IF($C31="",0,SUMIF('DADOS BRUTOS'!$A$3:$A$500,$C31,'DADOS BRUTOS'!DT$3:DT$500)))</f>
        <v/>
      </c>
      <c r="GU31" s="125">
        <f>IF(OR(GU$4="",$B31=""),0,SUMIF('DADOS BRUTOS'!$A$3:$A$500,$B31,'DADOS BRUTOS'!DU$3:DU$500)+IF($C31="",0,SUMIF('DADOS BRUTOS'!$A$3:$A$500,$C31,'DADOS BRUTOS'!DU$3:DU$500)))</f>
        <v/>
      </c>
      <c r="GV31" s="125">
        <f>IF(OR(GV$4="",$B31=""),0,SUMIF('DADOS BRUTOS'!$A$3:$A$500,$B31,'DADOS BRUTOS'!DV$3:DV$500)+IF($C31="",0,SUMIF('DADOS BRUTOS'!$A$3:$A$500,$C31,'DADOS BRUTOS'!DV$3:DV$500)))</f>
        <v/>
      </c>
      <c r="GW31" s="125">
        <f>IF(OR(GW$4="",$B31=""),0,SUMIF('DADOS BRUTOS'!$A$3:$A$500,$B31,'DADOS BRUTOS'!DW$3:DW$500)+IF($C31="",0,SUMIF('DADOS BRUTOS'!$A$3:$A$500,$C31,'DADOS BRUTOS'!DW$3:DW$500)))</f>
        <v/>
      </c>
      <c r="GX31" s="125">
        <f>IF(OR(GX$4="",$B31=""),0,SUMIF('DADOS BRUTOS'!$A$3:$A$500,$B31,'DADOS BRUTOS'!DX$3:DX$500)+IF($C31="",0,SUMIF('DADOS BRUTOS'!$A$3:$A$500,$C31,'DADOS BRUTOS'!DX$3:DX$500)))</f>
        <v/>
      </c>
      <c r="GY31" s="125">
        <f>IF(OR(GY$4="",$B31=""),0,SUMIF('DADOS BRUTOS'!$A$3:$A$500,$B31,'DADOS BRUTOS'!DY$3:DY$500)+IF($C31="",0,SUMIF('DADOS BRUTOS'!$A$3:$A$500,$C31,'DADOS BRUTOS'!DY$3:DY$500)))</f>
        <v/>
      </c>
      <c r="GZ31" s="125">
        <f>IF(OR(GZ$4="",$B31=""),0,SUMIF('DADOS BRUTOS'!$A$3:$A$500,$B31,'DADOS BRUTOS'!DZ$3:DZ$500)+IF($C31="",0,SUMIF('DADOS BRUTOS'!$A$3:$A$500,$C31,'DADOS BRUTOS'!DZ$3:DZ$500)))</f>
        <v/>
      </c>
      <c r="HA31" s="125">
        <f>IF(OR(HA$4="",$B31=""),0,SUMIF('DADOS BRUTOS'!$A$3:$A$500,$B31,'DADOS BRUTOS'!EA$3:EA$500)+IF($C31="",0,SUMIF('DADOS BRUTOS'!$A$3:$A$500,$C31,'DADOS BRUTOS'!EA$3:EA$500)))</f>
        <v/>
      </c>
      <c r="HB31" s="125">
        <f>IF(OR(HB$4="",$B31=""),0,SUMIF('DADOS BRUTOS'!$A$3:$A$500,$B31,'DADOS BRUTOS'!EB$3:EB$500)+IF($C31="",0,SUMIF('DADOS BRUTOS'!$A$3:$A$500,$C31,'DADOS BRUTOS'!EB$3:EB$500)))</f>
        <v/>
      </c>
      <c r="HC31" s="125">
        <f>IF(OR(HC$4="",$B31=""),0,SUMIF('DADOS BRUTOS'!$A$3:$A$500,$B31,'DADOS BRUTOS'!EC$3:EC$500)+IF($C31="",0,SUMIF('DADOS BRUTOS'!$A$3:$A$500,$C31,'DADOS BRUTOS'!EC$3:EC$500)))</f>
        <v/>
      </c>
      <c r="HD31" s="125">
        <f>IF(OR(HD$4="",$B31=""),0,SUMIF('DADOS BRUTOS'!$A$3:$A$500,$B31,'DADOS BRUTOS'!ED$3:ED$500)+IF($C31="",0,SUMIF('DADOS BRUTOS'!$A$3:$A$500,$C31,'DADOS BRUTOS'!ED$3:ED$500)))</f>
        <v/>
      </c>
      <c r="HE31" s="125">
        <f>IF(OR(HE$4="",$B31=""),0,SUMIF('DADOS BRUTOS'!$A$3:$A$500,$B31,'DADOS BRUTOS'!EE$3:EE$500)+IF($C31="",0,SUMIF('DADOS BRUTOS'!$A$3:$A$500,$C31,'DADOS BRUTOS'!EE$3:EE$500)))</f>
        <v/>
      </c>
      <c r="HF31" s="125">
        <f>IF(OR(HF$4="",$B31=""),0,SUMIF('DADOS BRUTOS'!$A$3:$A$500,$B31,'DADOS BRUTOS'!EF$3:EF$500)+IF($C31="",0,SUMIF('DADOS BRUTOS'!$A$3:$A$500,$C31,'DADOS BRUTOS'!EF$3:EF$500)))</f>
        <v/>
      </c>
      <c r="HG31" s="125">
        <f>IF(OR(HG$4="",$B31=""),0,SUMIF('DADOS BRUTOS'!$A$3:$A$500,$B31,'DADOS BRUTOS'!EG$3:EG$500)+IF($C31="",0,SUMIF('DADOS BRUTOS'!$A$3:$A$500,$C31,'DADOS BRUTOS'!EG$3:EG$500)))</f>
        <v/>
      </c>
      <c r="HH31" s="125">
        <f>IF(OR(HH$4="",$B31=""),0,SUMIF('DADOS BRUTOS'!$A$3:$A$500,$B31,'DADOS BRUTOS'!EH$3:EH$500)+IF($C31="",0,SUMIF('DADOS BRUTOS'!$A$3:$A$500,$C31,'DADOS BRUTOS'!EH$3:EH$500)))</f>
        <v/>
      </c>
      <c r="HI31" s="125">
        <f>IF(OR(HI$4="",$B31=""),0,SUMIF('DADOS BRUTOS'!$A$3:$A$500,$B31,'DADOS BRUTOS'!EI$3:EI$500)+IF($C31="",0,SUMIF('DADOS BRUTOS'!$A$3:$A$500,$C31,'DADOS BRUTOS'!EI$3:EI$500)))</f>
        <v/>
      </c>
      <c r="HJ31" s="125">
        <f>IF(OR(HJ$4="",$B31=""),0,SUMIF('DADOS BRUTOS'!$A$3:$A$500,$B31,'DADOS BRUTOS'!EJ$3:EJ$500)+IF($C31="",0,SUMIF('DADOS BRUTOS'!$A$3:$A$500,$C31,'DADOS BRUTOS'!EJ$3:EJ$500)))</f>
        <v/>
      </c>
      <c r="HK31" s="125">
        <f>IF(OR(HK$4="",$B31=""),0,SUMIF('DADOS BRUTOS'!$A$3:$A$500,$B31,'DADOS BRUTOS'!EK$3:EK$500)+IF($C31="",0,SUMIF('DADOS BRUTOS'!$A$3:$A$500,$C31,'DADOS BRUTOS'!EK$3:EK$500)))</f>
        <v/>
      </c>
      <c r="HL31" s="125">
        <f>IF(OR(HL$4="",$B31=""),0,SUMIF('DADOS BRUTOS'!$A$3:$A$500,$B31,'DADOS BRUTOS'!EL$3:EL$500)+IF($C31="",0,SUMIF('DADOS BRUTOS'!$A$3:$A$500,$C31,'DADOS BRUTOS'!EL$3:EL$500)))</f>
        <v/>
      </c>
      <c r="HM31" s="125">
        <f>IF(OR(HM$4="",$B31=""),0,SUMIF('DADOS BRUTOS'!$A$3:$A$500,$B31,'DADOS BRUTOS'!EM$3:EM$500)+IF($C31="",0,SUMIF('DADOS BRUTOS'!$A$3:$A$500,$C31,'DADOS BRUTOS'!EM$3:EM$500)))</f>
        <v/>
      </c>
      <c r="HN31" s="125">
        <f>IF(OR(HN$4="",$B31=""),0,SUMIF('DADOS BRUTOS'!$A$3:$A$500,$B31,'DADOS BRUTOS'!EN$3:EN$500)+IF($C31="",0,SUMIF('DADOS BRUTOS'!$A$3:$A$500,$C31,'DADOS BRUTOS'!EN$3:EN$500)))</f>
        <v/>
      </c>
      <c r="HO31" s="125">
        <f>IF(OR(HO$4="",$B31=""),0,SUMIF('DADOS BRUTOS'!$A$3:$A$500,$B31,'DADOS BRUTOS'!EO$3:EO$500)+IF($C31="",0,SUMIF('DADOS BRUTOS'!$A$3:$A$500,$C31,'DADOS BRUTOS'!EO$3:EO$500)))</f>
        <v/>
      </c>
      <c r="HP31" s="125">
        <f>IF(OR(HP$4="",$B31=""),0,SUMIF('DADOS BRUTOS'!$A$3:$A$500,$B31,'DADOS BRUTOS'!EP$3:EP$500)+IF($C31="",0,SUMIF('DADOS BRUTOS'!$A$3:$A$500,$C31,'DADOS BRUTOS'!EP$3:EP$500)))</f>
        <v/>
      </c>
      <c r="HQ31" s="125">
        <f>IF(OR(HQ$4="",$B31=""),0,SUMIF('DADOS BRUTOS'!$A$3:$A$500,$B31,'DADOS BRUTOS'!EQ$3:EQ$500)+IF($C31="",0,SUMIF('DADOS BRUTOS'!$A$3:$A$500,$C31,'DADOS BRUTOS'!EQ$3:EQ$500)))</f>
        <v/>
      </c>
      <c r="HR31" s="125">
        <f>IF(OR(HR$4="",$B31=""),0,SUMIF('DADOS BRUTOS'!$A$3:$A$500,$B31,'DADOS BRUTOS'!ER$3:ER$500)+IF($C31="",0,SUMIF('DADOS BRUTOS'!$A$3:$A$500,$C31,'DADOS BRUTOS'!ER$3:ER$500)))</f>
        <v/>
      </c>
      <c r="HS31" s="125">
        <f>IF(OR(HS$4="",$B31=""),0,SUMIF('DADOS BRUTOS'!$A$3:$A$500,$B31,'DADOS BRUTOS'!ES$3:ES$500)+IF($C31="",0,SUMIF('DADOS BRUTOS'!$A$3:$A$500,$C31,'DADOS BRUTOS'!ES$3:ES$500)))</f>
        <v/>
      </c>
      <c r="HT31" s="125">
        <f>IF(OR(HT$4="",$B31=""),0,SUMIF('DADOS BRUTOS'!$A$3:$A$500,$B31,'DADOS BRUTOS'!ET$3:ET$500)+IF($C31="",0,SUMIF('DADOS BRUTOS'!$A$3:$A$500,$C31,'DADOS BRUTOS'!ET$3:ET$500)))</f>
        <v/>
      </c>
      <c r="HU31" s="125">
        <f>IF(OR(HU$4="",$B31=""),0,SUMIF('DADOS BRUTOS'!$A$3:$A$500,$B31,'DADOS BRUTOS'!EU$3:EU$500)+IF($C31="",0,SUMIF('DADOS BRUTOS'!$A$3:$A$500,$C31,'DADOS BRUTOS'!EU$3:EU$500)))</f>
        <v/>
      </c>
      <c r="HV31" s="125">
        <f>IF(OR(HV$4="",$B31=""),0,SUMIF('DADOS BRUTOS'!$A$3:$A$500,$B31,'DADOS BRUTOS'!EV$3:EV$500)+IF($C31="",0,SUMIF('DADOS BRUTOS'!$A$3:$A$500,$C31,'DADOS BRUTOS'!EV$3:EV$500)))</f>
        <v/>
      </c>
      <c r="HW31" s="125">
        <f>IF(OR(HW$4="",$B31=""),0,SUMIF('DADOS BRUTOS'!$A$3:$A$500,$B31,'DADOS BRUTOS'!EW$3:EW$500)+IF($C31="",0,SUMIF('DADOS BRUTOS'!$A$3:$A$500,$C31,'DADOS BRUTOS'!EW$3:EW$500)))</f>
        <v/>
      </c>
      <c r="HX31" s="125">
        <f>IF(OR(HX$4="",$B31=""),0,SUMIF('DADOS BRUTOS'!$A$3:$A$500,$B31,'DADOS BRUTOS'!EX$3:EX$500)+IF($C31="",0,SUMIF('DADOS BRUTOS'!$A$3:$A$500,$C31,'DADOS BRUTOS'!EX$3:EX$500)))</f>
        <v/>
      </c>
      <c r="HY31" s="125">
        <f>IF(OR(HY$4="",$B31=""),0,SUMIF('DADOS BRUTOS'!$A$3:$A$500,$B31,'DADOS BRUTOS'!EY$3:EY$500)+IF($C31="",0,SUMIF('DADOS BRUTOS'!$A$3:$A$500,$C31,'DADOS BRUTOS'!EY$3:EY$500)))</f>
        <v/>
      </c>
      <c r="HZ31" s="125">
        <f>IF(OR(HZ$4="",$B31=""),0,SUMIF('DADOS BRUTOS'!$A$3:$A$500,$B31,'DADOS BRUTOS'!EZ$3:EZ$500)+IF($C31="",0,SUMIF('DADOS BRUTOS'!$A$3:$A$500,$C31,'DADOS BRUTOS'!EZ$3:EZ$500)))</f>
        <v/>
      </c>
      <c r="IA31" s="125">
        <f>IF(OR(IA$4="",$B31=""),0,SUMIF('DADOS BRUTOS'!$A$3:$A$500,$B31,'DADOS BRUTOS'!FA$3:FA$500)+IF($C31="",0,SUMIF('DADOS BRUTOS'!$A$3:$A$500,$C31,'DADOS BRUTOS'!FA$3:FA$500)))</f>
        <v/>
      </c>
      <c r="IB31" s="125">
        <f>IF(OR(IB$4="",$B31=""),0,SUMIF('DADOS BRUTOS'!$A$3:$A$500,$B31,'DADOS BRUTOS'!FB$3:FB$500)+IF($C31="",0,SUMIF('DADOS BRUTOS'!$A$3:$A$500,$C31,'DADOS BRUTOS'!FB$3:FB$500)))</f>
        <v/>
      </c>
      <c r="IC31" s="125">
        <f>IF(OR(IC$4="",$B31=""),0,SUMIF('DADOS BRUTOS'!$A$3:$A$500,$B31,'DADOS BRUTOS'!FC$3:FC$500)+IF($C31="",0,SUMIF('DADOS BRUTOS'!$A$3:$A$500,$C31,'DADOS BRUTOS'!FC$3:FC$500)))</f>
        <v/>
      </c>
      <c r="ID31" s="125">
        <f>IF(OR(ID$4="",$B31=""),0,SUMIF('DADOS BRUTOS'!$A$3:$A$500,$B31,'DADOS BRUTOS'!FD$3:FD$500)+IF($C31="",0,SUMIF('DADOS BRUTOS'!$A$3:$A$500,$C31,'DADOS BRUTOS'!FD$3:FD$500)))</f>
        <v/>
      </c>
      <c r="IE31" s="125">
        <f>IF(OR(IE$4="",$B31=""),0,SUMIF('DADOS BRUTOS'!$A$3:$A$500,$B31,'DADOS BRUTOS'!FE$3:FE$500)+IF($C31="",0,SUMIF('DADOS BRUTOS'!$A$3:$A$500,$C31,'DADOS BRUTOS'!FE$3:FE$500)))</f>
        <v/>
      </c>
      <c r="IF31" s="125">
        <f>IF(OR(IF$4="",$B31=""),0,SUMIF('DADOS BRUTOS'!$A$3:$A$500,$B31,'DADOS BRUTOS'!FF$3:FF$500)+IF($C31="",0,SUMIF('DADOS BRUTOS'!$A$3:$A$500,$C31,'DADOS BRUTOS'!FF$3:FF$500)))</f>
        <v/>
      </c>
      <c r="IG31" s="125">
        <f>IF(OR(IG$4="",$B31=""),0,SUMIF('DADOS BRUTOS'!$A$3:$A$500,$B31,'DADOS BRUTOS'!FG$3:FG$500)+IF($C31="",0,SUMIF('DADOS BRUTOS'!$A$3:$A$500,$C31,'DADOS BRUTOS'!FG$3:FG$500)))</f>
        <v/>
      </c>
      <c r="IH31" s="125">
        <f>IF(OR(IH$4="",$B31=""),0,SUMIF('DADOS BRUTOS'!$A$3:$A$500,$B31,'DADOS BRUTOS'!FH$3:FH$500)+IF($C31="",0,SUMIF('DADOS BRUTOS'!$A$3:$A$500,$C31,'DADOS BRUTOS'!FH$3:FH$500)))</f>
        <v/>
      </c>
      <c r="II31" s="125">
        <f>IF(OR(II$4="",$B31=""),0,SUMIF('DADOS BRUTOS'!$A$3:$A$500,$B31,'DADOS BRUTOS'!FI$3:FI$500)+IF($C31="",0,SUMIF('DADOS BRUTOS'!$A$3:$A$500,$C31,'DADOS BRUTOS'!FI$3:FI$500)))</f>
        <v/>
      </c>
      <c r="IJ31" s="125">
        <f>IF(OR(IJ$4="",$B31=""),0,SUMIF('DADOS BRUTOS'!$A$3:$A$500,$B31,'DADOS BRUTOS'!FJ$3:FJ$500)+IF($C31="",0,SUMIF('DADOS BRUTOS'!$A$3:$A$500,$C31,'DADOS BRUTOS'!FJ$3:FJ$500)))</f>
        <v/>
      </c>
      <c r="IK31" s="125">
        <f>IF(OR(IK$4="",$B31=""),0,SUMIF('DADOS BRUTOS'!$A$3:$A$500,$B31,'DADOS BRUTOS'!FK$3:FK$500)+IF($C31="",0,SUMIF('DADOS BRUTOS'!$A$3:$A$500,$C31,'DADOS BRUTOS'!FK$3:FK$500)))</f>
        <v/>
      </c>
      <c r="IL31" s="125">
        <f>IF(OR(IL$4="",$B31=""),0,SUMIF('DADOS BRUTOS'!$A$3:$A$500,$B31,'DADOS BRUTOS'!FL$3:FL$500)+IF($C31="",0,SUMIF('DADOS BRUTOS'!$A$3:$A$500,$C31,'DADOS BRUTOS'!FL$3:FL$500)))</f>
        <v/>
      </c>
      <c r="IM31" s="125">
        <f>IF(OR(IM$4="",$B31=""),0,SUMIF('DADOS BRUTOS'!$A$3:$A$500,$B31,'DADOS BRUTOS'!FM$3:FM$500)+IF($C31="",0,SUMIF('DADOS BRUTOS'!$A$3:$A$500,$C31,'DADOS BRUTOS'!FM$3:FM$500)))</f>
        <v/>
      </c>
      <c r="IN31" s="125">
        <f>IF(OR(IN$4="",$B31=""),0,SUMIF('DADOS BRUTOS'!$A$3:$A$500,$B31,'DADOS BRUTOS'!FN$3:FN$500)+IF($C31="",0,SUMIF('DADOS BRUTOS'!$A$3:$A$500,$C31,'DADOS BRUTOS'!FN$3:FN$500)))</f>
        <v/>
      </c>
      <c r="IO31" s="125">
        <f>IF(OR(IO$4="",$B31=""),0,SUMIF('DADOS BRUTOS'!$A$3:$A$500,$B31,'DADOS BRUTOS'!FO$3:FO$500)+IF($C31="",0,SUMIF('DADOS BRUTOS'!$A$3:$A$500,$C31,'DADOS BRUTOS'!FO$3:FO$500)))</f>
        <v/>
      </c>
      <c r="IP31" s="125">
        <f>IF(OR(IP$4="",$B31=""),0,SUMIF('DADOS BRUTOS'!$A$3:$A$500,$B31,'DADOS BRUTOS'!FP$3:FP$500)+IF($C31="",0,SUMIF('DADOS BRUTOS'!$A$3:$A$500,$C31,'DADOS BRUTOS'!FP$3:FP$500)))</f>
        <v/>
      </c>
      <c r="IQ31" s="125">
        <f>IF(OR(IQ$4="",$B31=""),0,SUMIF('DADOS BRUTOS'!$A$3:$A$500,$B31,'DADOS BRUTOS'!FQ$3:FQ$500)+IF($C31="",0,SUMIF('DADOS BRUTOS'!$A$3:$A$500,$C31,'DADOS BRUTOS'!FQ$3:FQ$500)))</f>
        <v/>
      </c>
      <c r="IR31" s="125">
        <f>IF(OR(IR$4="",$B31=""),0,SUMIF('DADOS BRUTOS'!$A$3:$A$500,$B31,'DADOS BRUTOS'!FR$3:FR$500)+IF($C31="",0,SUMIF('DADOS BRUTOS'!$A$3:$A$500,$C31,'DADOS BRUTOS'!FR$3:FR$500)))</f>
        <v/>
      </c>
      <c r="IS31" s="125">
        <f>IF(OR(IS$4="",$B31=""),0,SUMIF('DADOS BRUTOS'!$A$3:$A$500,$B31,'DADOS BRUTOS'!FS$3:FS$500)+IF($C31="",0,SUMIF('DADOS BRUTOS'!$A$3:$A$500,$C31,'DADOS BRUTOS'!FS$3:FS$500)))</f>
        <v/>
      </c>
      <c r="IT31" s="125">
        <f>IF(OR(IT$4="",$B31=""),0,SUMIF('DADOS BRUTOS'!$A$3:$A$500,$B31,'DADOS BRUTOS'!FT$3:FT$500)+IF($C31="",0,SUMIF('DADOS BRUTOS'!$A$3:$A$500,$C31,'DADOS BRUTOS'!FT$3:FT$500)))</f>
        <v/>
      </c>
      <c r="IU31" s="125">
        <f>IF(OR(IU$4="",$B31=""),0,SUMIF('DADOS BRUTOS'!$A$3:$A$500,$B31,'DADOS BRUTOS'!FU$3:FU$500)+IF($C31="",0,SUMIF('DADOS BRUTOS'!$A$3:$A$500,$C31,'DADOS BRUTOS'!FU$3:FU$500)))</f>
        <v/>
      </c>
      <c r="IV31" s="125">
        <f>IF(OR(IV$4="",$B31=""),0,SUMIF('DADOS BRUTOS'!$A$3:$A$500,$B31,'DADOS BRUTOS'!FV$3:FV$500)+IF($C31="",0,SUMIF('DADOS BRUTOS'!$A$3:$A$500,$C31,'DADOS BRUTOS'!FV$3:FV$500)))</f>
        <v/>
      </c>
      <c r="IW31" s="125">
        <f>IF(OR(IW$4="",$B31=""),0,SUMIF('DADOS BRUTOS'!$A$3:$A$500,$B31,'DADOS BRUTOS'!FW$3:FW$500)+IF($C31="",0,SUMIF('DADOS BRUTOS'!$A$3:$A$500,$C31,'DADOS BRUTOS'!FW$3:FW$500)))</f>
        <v/>
      </c>
      <c r="IX31" s="125">
        <f>IF(OR(IX$4="",$B31=""),0,SUMIF('DADOS BRUTOS'!$A$3:$A$500,$B31,'DADOS BRUTOS'!FX$3:FX$500)+IF($C31="",0,SUMIF('DADOS BRUTOS'!$A$3:$A$500,$C31,'DADOS BRUTOS'!FX$3:FX$500)))</f>
        <v/>
      </c>
      <c r="IY31" s="125">
        <f>IF(OR(IY$4="",$B31=""),0,SUMIF('DADOS BRUTOS'!$A$3:$A$500,$B31,'DADOS BRUTOS'!FY$3:FY$500)+IF($C31="",0,SUMIF('DADOS BRUTOS'!$A$3:$A$500,$C31,'DADOS BRUTOS'!FY$3:FY$500)))</f>
        <v/>
      </c>
      <c r="IZ31" s="125">
        <f>IF(OR(IZ$4="",$B31=""),0,SUMIF('DADOS BRUTOS'!$A$3:$A$500,$B31,'DADOS BRUTOS'!FZ$3:FZ$500)+IF($C31="",0,SUMIF('DADOS BRUTOS'!$A$3:$A$500,$C31,'DADOS BRUTOS'!FZ$3:FZ$500)))</f>
        <v/>
      </c>
      <c r="JA31" s="125">
        <f>IF(OR(JA$4="",$B31=""),0,SUMIF('DADOS BRUTOS'!$A$3:$A$500,$B31,'DADOS BRUTOS'!GA$3:GA$500)+IF($C31="",0,SUMIF('DADOS BRUTOS'!$A$3:$A$500,$C31,'DADOS BRUTOS'!GA$3:GA$500)))</f>
        <v/>
      </c>
      <c r="JB31" s="125">
        <f>IF(OR(JB$4="",$B31=""),0,SUMIF('DADOS BRUTOS'!$A$3:$A$500,$B31,'DADOS BRUTOS'!GB$3:GB$500)+IF($C31="",0,SUMIF('DADOS BRUTOS'!$A$3:$A$500,$C31,'DADOS BRUTOS'!GB$3:GB$500)))</f>
        <v/>
      </c>
      <c r="JC31" s="125">
        <f>IF(OR(JC$4="",$B31=""),0,SUMIF('DADOS BRUTOS'!$A$3:$A$500,$B31,'DADOS BRUTOS'!GC$3:GC$500)+IF($C31="",0,SUMIF('DADOS BRUTOS'!$A$3:$A$500,$C31,'DADOS BRUTOS'!GC$3:GC$500)))</f>
        <v/>
      </c>
      <c r="JD31" s="125">
        <f>IF(OR(JD$4="",$B31=""),0,SUMIF('DADOS BRUTOS'!$A$3:$A$500,$B31,'DADOS BRUTOS'!GD$3:GD$500)+IF($C31="",0,SUMIF('DADOS BRUTOS'!$A$3:$A$500,$C31,'DADOS BRUTOS'!GD$3:GD$500)))</f>
        <v/>
      </c>
      <c r="JE31" s="125">
        <f>IF(OR(JE$4="",$B31=""),0,SUMIF('DADOS BRUTOS'!$A$3:$A$500,$B31,'DADOS BRUTOS'!GE$3:GE$500)+IF($C31="",0,SUMIF('DADOS BRUTOS'!$A$3:$A$500,$C31,'DADOS BRUTOS'!GE$3:GE$500)))</f>
        <v/>
      </c>
      <c r="JF31" s="125">
        <f>IF(OR(JF$4="",$B31=""),0,SUMIF('DADOS BRUTOS'!$A$3:$A$500,$B31,'DADOS BRUTOS'!GF$3:GF$500)+IF($C31="",0,SUMIF('DADOS BRUTOS'!$A$3:$A$500,$C31,'DADOS BRUTOS'!GF$3:GF$500)))</f>
        <v/>
      </c>
      <c r="JG31" s="125">
        <f>IF(OR(JG$4="",$B31=""),0,SUMIF('DADOS BRUTOS'!$A$3:$A$500,$B31,'DADOS BRUTOS'!GG$3:GG$500)+IF($C31="",0,SUMIF('DADOS BRUTOS'!$A$3:$A$500,$C31,'DADOS BRUTOS'!GG$3:GG$500)))</f>
        <v/>
      </c>
      <c r="JH31" s="125">
        <f>IF(OR(JH$4="",$B31=""),0,SUMIF('DADOS BRUTOS'!$A$3:$A$500,$B31,'DADOS BRUTOS'!GH$3:GH$500)+IF($C31="",0,SUMIF('DADOS BRUTOS'!$A$3:$A$500,$C31,'DADOS BRUTOS'!GH$3:GH$500)))</f>
        <v/>
      </c>
      <c r="JI31" s="125">
        <f>IF(OR(JI$4="",$B31=""),0,SUMIF('DADOS BRUTOS'!$A$3:$A$500,$B31,'DADOS BRUTOS'!GI$3:GI$500)+IF($C31="",0,SUMIF('DADOS BRUTOS'!$A$3:$A$500,$C31,'DADOS BRUTOS'!GI$3:GI$500)))</f>
        <v/>
      </c>
      <c r="JJ31" s="125">
        <f>IF(OR(JJ$4="",$B31=""),0,SUMIF('DADOS BRUTOS'!$A$3:$A$500,$B31,'DADOS BRUTOS'!GJ$3:GJ$500)+IF($C31="",0,SUMIF('DADOS BRUTOS'!$A$3:$A$500,$C31,'DADOS BRUTOS'!GJ$3:GJ$500)))</f>
        <v/>
      </c>
      <c r="JK31" s="125">
        <f>IF(OR(JK$4="",$B31=""),0,SUMIF('DADOS BRUTOS'!$A$3:$A$500,$B31,'DADOS BRUTOS'!GK$3:GK$500)+IF($C31="",0,SUMIF('DADOS BRUTOS'!$A$3:$A$500,$C31,'DADOS BRUTOS'!GK$3:GK$500)))</f>
        <v/>
      </c>
      <c r="JL31" s="125">
        <f>IF(OR(JL$4="",$B31=""),0,SUMIF('DADOS BRUTOS'!$A$3:$A$500,$B31,'DADOS BRUTOS'!GL$3:GL$500)+IF($C31="",0,SUMIF('DADOS BRUTOS'!$A$3:$A$500,$C31,'DADOS BRUTOS'!GL$3:GL$500)))</f>
        <v/>
      </c>
      <c r="JM31" s="125">
        <f>IF(OR(JM$4="",$B31=""),0,SUMIF('DADOS BRUTOS'!$A$3:$A$500,$B31,'DADOS BRUTOS'!GM$3:GM$500)+IF($C31="",0,SUMIF('DADOS BRUTOS'!$A$3:$A$500,$C31,'DADOS BRUTOS'!GM$3:GM$500)))</f>
        <v/>
      </c>
      <c r="JN31" s="125">
        <f>IF(OR(JN$4="",$B31=""),0,SUMIF('DADOS BRUTOS'!$A$3:$A$500,$B31,'DADOS BRUTOS'!GN$3:GN$500)+IF($C31="",0,SUMIF('DADOS BRUTOS'!$A$3:$A$500,$C31,'DADOS BRUTOS'!GN$3:GN$500)))</f>
        <v/>
      </c>
      <c r="JO31" s="125">
        <f>IF(OR(JO$4="",$B31=""),0,SUMIF('DADOS BRUTOS'!$A$3:$A$500,$B31,'DADOS BRUTOS'!GO$3:GO$500)+IF($C31="",0,SUMIF('DADOS BRUTOS'!$A$3:$A$500,$C31,'DADOS BRUTOS'!GO$3:GO$500)))</f>
        <v/>
      </c>
      <c r="JP31" s="125">
        <f>IF(OR(JP$4="",$B31=""),0,SUMIF('DADOS BRUTOS'!$A$3:$A$500,$B31,'DADOS BRUTOS'!GP$3:GP$500)+IF($C31="",0,SUMIF('DADOS BRUTOS'!$A$3:$A$500,$C31,'DADOS BRUTOS'!GP$3:GP$500)))</f>
        <v/>
      </c>
      <c r="JQ31" s="125">
        <f>IF(OR(JQ$4="",$B31=""),0,SUMIF('DADOS BRUTOS'!$A$3:$A$500,$B31,'DADOS BRUTOS'!GQ$3:GQ$500)+IF($C31="",0,SUMIF('DADOS BRUTOS'!$A$3:$A$500,$C31,'DADOS BRUTOS'!GQ$3:GQ$500)))</f>
        <v/>
      </c>
      <c r="JR31" s="125">
        <f>IF(OR(JR$4="",$B31=""),0,SUMIF('DADOS BRUTOS'!$A$3:$A$500,$B31,'DADOS BRUTOS'!GR$3:GR$500)+IF($C31="",0,SUMIF('DADOS BRUTOS'!$A$3:$A$500,$C31,'DADOS BRUTOS'!GR$3:GR$500)))</f>
        <v/>
      </c>
      <c r="JS31" s="125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25">
        <f>IF(OR(CB$4="",$B32=""),0,SUMIF('DADOS BRUTOS'!$A$3:$A$500,$B32,'DADOS BRUTOS'!B$3:B$500)+IF($C32="",0,SUMIF('DADOS BRUTOS'!$A$3:$A$500,$C32,'DADOS BRUTOS'!B$3:B$500)))</f>
        <v/>
      </c>
      <c r="CC32" s="125">
        <f>IF(OR(CC$4="",$B32=""),0,SUMIF('DADOS BRUTOS'!$A$3:$A$500,$B32,'DADOS BRUTOS'!C$3:C$500)+IF($C32="",0,SUMIF('DADOS BRUTOS'!$A$3:$A$500,$C32,'DADOS BRUTOS'!C$3:C$500)))</f>
        <v/>
      </c>
      <c r="CD32" s="125">
        <f>IF(OR(CD$4="",$B32=""),0,SUMIF('DADOS BRUTOS'!$A$3:$A$500,$B32,'DADOS BRUTOS'!D$3:D$500)+IF($C32="",0,SUMIF('DADOS BRUTOS'!$A$3:$A$500,$C32,'DADOS BRUTOS'!D$3:D$500)))</f>
        <v/>
      </c>
      <c r="CE32" s="125">
        <f>IF(OR(CE$4="",$B32=""),0,SUMIF('DADOS BRUTOS'!$A$3:$A$500,$B32,'DADOS BRUTOS'!E$3:E$500)+IF($C32="",0,SUMIF('DADOS BRUTOS'!$A$3:$A$500,$C32,'DADOS BRUTOS'!E$3:E$500)))</f>
        <v/>
      </c>
      <c r="CF32" s="125">
        <f>IF(OR(CF$4="",$B32=""),0,SUMIF('DADOS BRUTOS'!$A$3:$A$500,$B32,'DADOS BRUTOS'!F$3:F$500)+IF($C32="",0,SUMIF('DADOS BRUTOS'!$A$3:$A$500,$C32,'DADOS BRUTOS'!F$3:F$500)))</f>
        <v/>
      </c>
      <c r="CG32" s="125">
        <f>IF(OR(CG$4="",$B32=""),0,SUMIF('DADOS BRUTOS'!$A$3:$A$500,$B32,'DADOS BRUTOS'!G$3:G$500)+IF($C32="",0,SUMIF('DADOS BRUTOS'!$A$3:$A$500,$C32,'DADOS BRUTOS'!G$3:G$500)))</f>
        <v/>
      </c>
      <c r="CH32" s="125">
        <f>IF(OR(CH$4="",$B32=""),0,SUMIF('DADOS BRUTOS'!$A$3:$A$500,$B32,'DADOS BRUTOS'!H$3:H$500)+IF($C32="",0,SUMIF('DADOS BRUTOS'!$A$3:$A$500,$C32,'DADOS BRUTOS'!H$3:H$500)))</f>
        <v/>
      </c>
      <c r="CI32" s="125">
        <f>IF(OR(CI$4="",$B32=""),0,SUMIF('DADOS BRUTOS'!$A$3:$A$500,$B32,'DADOS BRUTOS'!I$3:I$500)+IF($C32="",0,SUMIF('DADOS BRUTOS'!$A$3:$A$500,$C32,'DADOS BRUTOS'!I$3:I$500)))</f>
        <v/>
      </c>
      <c r="CJ32" s="125">
        <f>IF(OR(CJ$4="",$B32=""),0,SUMIF('DADOS BRUTOS'!$A$3:$A$500,$B32,'DADOS BRUTOS'!J$3:J$500)+IF($C32="",0,SUMIF('DADOS BRUTOS'!$A$3:$A$500,$C32,'DADOS BRUTOS'!J$3:J$500)))</f>
        <v/>
      </c>
      <c r="CK32" s="125">
        <f>IF(OR(CK$4="",$B32=""),0,SUMIF('DADOS BRUTOS'!$A$3:$A$500,$B32,'DADOS BRUTOS'!K$3:K$500)+IF($C32="",0,SUMIF('DADOS BRUTOS'!$A$3:$A$500,$C32,'DADOS BRUTOS'!K$3:K$500)))</f>
        <v/>
      </c>
      <c r="CL32" s="125">
        <f>IF(OR(CL$4="",$B32=""),0,SUMIF('DADOS BRUTOS'!$A$3:$A$500,$B32,'DADOS BRUTOS'!L$3:L$500)+IF($C32="",0,SUMIF('DADOS BRUTOS'!$A$3:$A$500,$C32,'DADOS BRUTOS'!L$3:L$500)))</f>
        <v/>
      </c>
      <c r="CM32" s="125">
        <f>IF(OR(CM$4="",$B32=""),0,SUMIF('DADOS BRUTOS'!$A$3:$A$500,$B32,'DADOS BRUTOS'!M$3:M$500)+IF($C32="",0,SUMIF('DADOS BRUTOS'!$A$3:$A$500,$C32,'DADOS BRUTOS'!M$3:M$500)))</f>
        <v/>
      </c>
      <c r="CN32" s="125">
        <f>IF(OR(CN$4="",$B32=""),0,SUMIF('DADOS BRUTOS'!$A$3:$A$500,$B32,'DADOS BRUTOS'!N$3:N$500)+IF($C32="",0,SUMIF('DADOS BRUTOS'!$A$3:$A$500,$C32,'DADOS BRUTOS'!N$3:N$500)))</f>
        <v/>
      </c>
      <c r="CO32" s="125">
        <f>IF(OR(CO$4="",$B32=""),0,SUMIF('DADOS BRUTOS'!$A$3:$A$500,$B32,'DADOS BRUTOS'!O$3:O$500)+IF($C32="",0,SUMIF('DADOS BRUTOS'!$A$3:$A$500,$C32,'DADOS BRUTOS'!O$3:O$500)))</f>
        <v/>
      </c>
      <c r="CP32" s="125">
        <f>IF(OR(CP$4="",$B32=""),0,SUMIF('DADOS BRUTOS'!$A$3:$A$500,$B32,'DADOS BRUTOS'!P$3:P$500)+IF($C32="",0,SUMIF('DADOS BRUTOS'!$A$3:$A$500,$C32,'DADOS BRUTOS'!P$3:P$500)))</f>
        <v/>
      </c>
      <c r="CQ32" s="125">
        <f>IF(OR(CQ$4="",$B32=""),0,SUMIF('DADOS BRUTOS'!$A$3:$A$500,$B32,'DADOS BRUTOS'!Q$3:Q$500)+IF($C32="",0,SUMIF('DADOS BRUTOS'!$A$3:$A$500,$C32,'DADOS BRUTOS'!Q$3:Q$500)))</f>
        <v/>
      </c>
      <c r="CR32" s="125">
        <f>IF(OR(CR$4="",$B32=""),0,SUMIF('DADOS BRUTOS'!$A$3:$A$500,$B32,'DADOS BRUTOS'!R$3:R$500)+IF($C32="",0,SUMIF('DADOS BRUTOS'!$A$3:$A$500,$C32,'DADOS BRUTOS'!R$3:R$500)))</f>
        <v/>
      </c>
      <c r="CS32" s="125">
        <f>IF(OR(CS$4="",$B32=""),0,SUMIF('DADOS BRUTOS'!$A$3:$A$500,$B32,'DADOS BRUTOS'!S$3:S$500)+IF($C32="",0,SUMIF('DADOS BRUTOS'!$A$3:$A$500,$C32,'DADOS BRUTOS'!S$3:S$500)))</f>
        <v/>
      </c>
      <c r="CT32" s="125">
        <f>IF(OR(CT$4="",$B32=""),0,SUMIF('DADOS BRUTOS'!$A$3:$A$500,$B32,'DADOS BRUTOS'!T$3:T$500)+IF($C32="",0,SUMIF('DADOS BRUTOS'!$A$3:$A$500,$C32,'DADOS BRUTOS'!T$3:T$500)))</f>
        <v/>
      </c>
      <c r="CU32" s="125">
        <f>IF(OR(CU$4="",$B32=""),0,SUMIF('DADOS BRUTOS'!$A$3:$A$500,$B32,'DADOS BRUTOS'!U$3:U$500)+IF($C32="",0,SUMIF('DADOS BRUTOS'!$A$3:$A$500,$C32,'DADOS BRUTOS'!U$3:U$500)))</f>
        <v/>
      </c>
      <c r="CV32" s="125">
        <f>IF(OR(CV$4="",$B32=""),0,SUMIF('DADOS BRUTOS'!$A$3:$A$500,$B32,'DADOS BRUTOS'!V$3:V$500)+IF($C32="",0,SUMIF('DADOS BRUTOS'!$A$3:$A$500,$C32,'DADOS BRUTOS'!V$3:V$500)))</f>
        <v/>
      </c>
      <c r="CW32" s="125">
        <f>IF(OR(CW$4="",$B32=""),0,SUMIF('DADOS BRUTOS'!$A$3:$A$500,$B32,'DADOS BRUTOS'!W$3:W$500)+IF($C32="",0,SUMIF('DADOS BRUTOS'!$A$3:$A$500,$C32,'DADOS BRUTOS'!W$3:W$500)))</f>
        <v/>
      </c>
      <c r="CX32" s="125">
        <f>IF(OR(CX$4="",$B32=""),0,SUMIF('DADOS BRUTOS'!$A$3:$A$500,$B32,'DADOS BRUTOS'!X$3:X$500)+IF($C32="",0,SUMIF('DADOS BRUTOS'!$A$3:$A$500,$C32,'DADOS BRUTOS'!X$3:X$500)))</f>
        <v/>
      </c>
      <c r="CY32" s="125">
        <f>IF(OR(CY$4="",$B32=""),0,SUMIF('DADOS BRUTOS'!$A$3:$A$500,$B32,'DADOS BRUTOS'!Y$3:Y$500)+IF($C32="",0,SUMIF('DADOS BRUTOS'!$A$3:$A$500,$C32,'DADOS BRUTOS'!Y$3:Y$500)))</f>
        <v/>
      </c>
      <c r="CZ32" s="125">
        <f>IF(OR(CZ$4="",$B32=""),0,SUMIF('DADOS BRUTOS'!$A$3:$A$500,$B32,'DADOS BRUTOS'!Z$3:Z$500)+IF($C32="",0,SUMIF('DADOS BRUTOS'!$A$3:$A$500,$C32,'DADOS BRUTOS'!Z$3:Z$500)))</f>
        <v/>
      </c>
      <c r="DA32" s="125">
        <f>IF(OR(DA$4="",$B32=""),0,SUMIF('DADOS BRUTOS'!$A$3:$A$500,$B32,'DADOS BRUTOS'!AA$3:AA$500)+IF($C32="",0,SUMIF('DADOS BRUTOS'!$A$3:$A$500,$C32,'DADOS BRUTOS'!AA$3:AA$500)))</f>
        <v/>
      </c>
      <c r="DB32" s="125">
        <f>IF(OR(DB$4="",$B32=""),0,SUMIF('DADOS BRUTOS'!$A$3:$A$500,$B32,'DADOS BRUTOS'!AB$3:AB$500)+IF($C32="",0,SUMIF('DADOS BRUTOS'!$A$3:$A$500,$C32,'DADOS BRUTOS'!AB$3:AB$500)))</f>
        <v/>
      </c>
      <c r="DC32" s="125">
        <f>IF(OR(DC$4="",$B32=""),0,SUMIF('DADOS BRUTOS'!$A$3:$A$500,$B32,'DADOS BRUTOS'!AC$3:AC$500)+IF($C32="",0,SUMIF('DADOS BRUTOS'!$A$3:$A$500,$C32,'DADOS BRUTOS'!AC$3:AC$500)))</f>
        <v/>
      </c>
      <c r="DD32" s="125">
        <f>IF(OR(DD$4="",$B32=""),0,SUMIF('DADOS BRUTOS'!$A$3:$A$500,$B32,'DADOS BRUTOS'!AD$3:AD$500)+IF($C32="",0,SUMIF('DADOS BRUTOS'!$A$3:$A$500,$C32,'DADOS BRUTOS'!AD$3:AD$500)))</f>
        <v/>
      </c>
      <c r="DE32" s="125">
        <f>IF(OR(DE$4="",$B32=""),0,SUMIF('DADOS BRUTOS'!$A$3:$A$500,$B32,'DADOS BRUTOS'!AE$3:AE$500)+IF($C32="",0,SUMIF('DADOS BRUTOS'!$A$3:$A$500,$C32,'DADOS BRUTOS'!AE$3:AE$500)))</f>
        <v/>
      </c>
      <c r="DF32" s="125">
        <f>IF(OR(DF$4="",$B32=""),0,SUMIF('DADOS BRUTOS'!$A$3:$A$500,$B32,'DADOS BRUTOS'!AF$3:AF$500)+IF($C32="",0,SUMIF('DADOS BRUTOS'!$A$3:$A$500,$C32,'DADOS BRUTOS'!AF$3:AF$500)))</f>
        <v/>
      </c>
      <c r="DG32" s="125">
        <f>IF(OR(DG$4="",$B32=""),0,SUMIF('DADOS BRUTOS'!$A$3:$A$500,$B32,'DADOS BRUTOS'!AG$3:AG$500)+IF($C32="",0,SUMIF('DADOS BRUTOS'!$A$3:$A$500,$C32,'DADOS BRUTOS'!AG$3:AG$500)))</f>
        <v/>
      </c>
      <c r="DH32" s="125">
        <f>IF(OR(DH$4="",$B32=""),0,SUMIF('DADOS BRUTOS'!$A$3:$A$500,$B32,'DADOS BRUTOS'!AH$3:AH$500)+IF($C32="",0,SUMIF('DADOS BRUTOS'!$A$3:$A$500,$C32,'DADOS BRUTOS'!AH$3:AH$500)))</f>
        <v/>
      </c>
      <c r="DI32" s="125">
        <f>IF(OR(DI$4="",$B32=""),0,SUMIF('DADOS BRUTOS'!$A$3:$A$500,$B32,'DADOS BRUTOS'!AI$3:AI$500)+IF($C32="",0,SUMIF('DADOS BRUTOS'!$A$3:$A$500,$C32,'DADOS BRUTOS'!AI$3:AI$500)))</f>
        <v/>
      </c>
      <c r="DJ32" s="125">
        <f>IF(OR(DJ$4="",$B32=""),0,SUMIF('DADOS BRUTOS'!$A$3:$A$500,$B32,'DADOS BRUTOS'!AJ$3:AJ$500)+IF($C32="",0,SUMIF('DADOS BRUTOS'!$A$3:$A$500,$C32,'DADOS BRUTOS'!AJ$3:AJ$500)))</f>
        <v/>
      </c>
      <c r="DK32" s="125">
        <f>IF(OR(DK$4="",$B32=""),0,SUMIF('DADOS BRUTOS'!$A$3:$A$500,$B32,'DADOS BRUTOS'!AK$3:AK$500)+IF($C32="",0,SUMIF('DADOS BRUTOS'!$A$3:$A$500,$C32,'DADOS BRUTOS'!AK$3:AK$500)))</f>
        <v/>
      </c>
      <c r="DL32" s="125">
        <f>IF(OR(DL$4="",$B32=""),0,SUMIF('DADOS BRUTOS'!$A$3:$A$500,$B32,'DADOS BRUTOS'!AL$3:AL$500)+IF($C32="",0,SUMIF('DADOS BRUTOS'!$A$3:$A$500,$C32,'DADOS BRUTOS'!AL$3:AL$500)))</f>
        <v/>
      </c>
      <c r="DM32" s="125">
        <f>IF(OR(DM$4="",$B32=""),0,SUMIF('DADOS BRUTOS'!$A$3:$A$500,$B32,'DADOS BRUTOS'!AM$3:AM$500)+IF($C32="",0,SUMIF('DADOS BRUTOS'!$A$3:$A$500,$C32,'DADOS BRUTOS'!AM$3:AM$500)))</f>
        <v/>
      </c>
      <c r="DN32" s="125">
        <f>IF(OR(DN$4="",$B32=""),0,SUMIF('DADOS BRUTOS'!$A$3:$A$500,$B32,'DADOS BRUTOS'!AN$3:AN$500)+IF($C32="",0,SUMIF('DADOS BRUTOS'!$A$3:$A$500,$C32,'DADOS BRUTOS'!AN$3:AN$500)))</f>
        <v/>
      </c>
      <c r="DO32" s="125">
        <f>IF(OR(DO$4="",$B32=""),0,SUMIF('DADOS BRUTOS'!$A$3:$A$500,$B32,'DADOS BRUTOS'!AO$3:AO$500)+IF($C32="",0,SUMIF('DADOS BRUTOS'!$A$3:$A$500,$C32,'DADOS BRUTOS'!AO$3:AO$500)))</f>
        <v/>
      </c>
      <c r="DP32" s="125">
        <f>IF(OR(DP$4="",$B32=""),0,SUMIF('DADOS BRUTOS'!$A$3:$A$500,$B32,'DADOS BRUTOS'!AP$3:AP$500)+IF($C32="",0,SUMIF('DADOS BRUTOS'!$A$3:$A$500,$C32,'DADOS BRUTOS'!AP$3:AP$500)))</f>
        <v/>
      </c>
      <c r="DQ32" s="125">
        <f>IF(OR(DQ$4="",$B32=""),0,SUMIF('DADOS BRUTOS'!$A$3:$A$500,$B32,'DADOS BRUTOS'!AQ$3:AQ$500)+IF($C32="",0,SUMIF('DADOS BRUTOS'!$A$3:$A$500,$C32,'DADOS BRUTOS'!AQ$3:AQ$500)))</f>
        <v/>
      </c>
      <c r="DR32" s="125">
        <f>IF(OR(DR$4="",$B32=""),0,SUMIF('DADOS BRUTOS'!$A$3:$A$500,$B32,'DADOS BRUTOS'!AR$3:AR$500)+IF($C32="",0,SUMIF('DADOS BRUTOS'!$A$3:$A$500,$C32,'DADOS BRUTOS'!AR$3:AR$500)))</f>
        <v/>
      </c>
      <c r="DS32" s="125">
        <f>IF(OR(DS$4="",$B32=""),0,SUMIF('DADOS BRUTOS'!$A$3:$A$500,$B32,'DADOS BRUTOS'!AS$3:AS$500)+IF($C32="",0,SUMIF('DADOS BRUTOS'!$A$3:$A$500,$C32,'DADOS BRUTOS'!AS$3:AS$500)))</f>
        <v/>
      </c>
      <c r="DT32" s="125">
        <f>IF(OR(DT$4="",$B32=""),0,SUMIF('DADOS BRUTOS'!$A$3:$A$500,$B32,'DADOS BRUTOS'!AT$3:AT$500)+IF($C32="",0,SUMIF('DADOS BRUTOS'!$A$3:$A$500,$C32,'DADOS BRUTOS'!AT$3:AT$500)))</f>
        <v/>
      </c>
      <c r="DU32" s="125">
        <f>IF(OR(DU$4="",$B32=""),0,SUMIF('DADOS BRUTOS'!$A$3:$A$500,$B32,'DADOS BRUTOS'!AU$3:AU$500)+IF($C32="",0,SUMIF('DADOS BRUTOS'!$A$3:$A$500,$C32,'DADOS BRUTOS'!AU$3:AU$500)))</f>
        <v/>
      </c>
      <c r="DV32" s="125">
        <f>IF(OR(DV$4="",$B32=""),0,SUMIF('DADOS BRUTOS'!$A$3:$A$500,$B32,'DADOS BRUTOS'!AV$3:AV$500)+IF($C32="",0,SUMIF('DADOS BRUTOS'!$A$3:$A$500,$C32,'DADOS BRUTOS'!AV$3:AV$500)))</f>
        <v/>
      </c>
      <c r="DW32" s="125">
        <f>IF(OR(DW$4="",$B32=""),0,SUMIF('DADOS BRUTOS'!$A$3:$A$500,$B32,'DADOS BRUTOS'!AW$3:AW$500)+IF($C32="",0,SUMIF('DADOS BRUTOS'!$A$3:$A$500,$C32,'DADOS BRUTOS'!AW$3:AW$500)))</f>
        <v/>
      </c>
      <c r="DX32" s="125">
        <f>IF(OR(DX$4="",$B32=""),0,SUMIF('DADOS BRUTOS'!$A$3:$A$500,$B32,'DADOS BRUTOS'!AX$3:AX$500)+IF($C32="",0,SUMIF('DADOS BRUTOS'!$A$3:$A$500,$C32,'DADOS BRUTOS'!AX$3:AX$500)))</f>
        <v/>
      </c>
      <c r="DY32" s="125">
        <f>IF(OR(DY$4="",$B32=""),0,SUMIF('DADOS BRUTOS'!$A$3:$A$500,$B32,'DADOS BRUTOS'!AY$3:AY$500)+IF($C32="",0,SUMIF('DADOS BRUTOS'!$A$3:$A$500,$C32,'DADOS BRUTOS'!AY$3:AY$500)))</f>
        <v/>
      </c>
      <c r="DZ32" s="125">
        <f>IF(OR(DZ$4="",$B32=""),0,SUMIF('DADOS BRUTOS'!$A$3:$A$500,$B32,'DADOS BRUTOS'!AZ$3:AZ$500)+IF($C32="",0,SUMIF('DADOS BRUTOS'!$A$3:$A$500,$C32,'DADOS BRUTOS'!AZ$3:AZ$500)))</f>
        <v/>
      </c>
      <c r="EA32" s="125">
        <f>IF(OR(EA$4="",$B32=""),0,SUMIF('DADOS BRUTOS'!$A$3:$A$500,$B32,'DADOS BRUTOS'!BA$3:BA$500)+IF($C32="",0,SUMIF('DADOS BRUTOS'!$A$3:$A$500,$C32,'DADOS BRUTOS'!BA$3:BA$500)))</f>
        <v/>
      </c>
      <c r="EB32" s="125">
        <f>IF(OR(EB$4="",$B32=""),0,SUMIF('DADOS BRUTOS'!$A$3:$A$500,$B32,'DADOS BRUTOS'!BB$3:BB$500)+IF($C32="",0,SUMIF('DADOS BRUTOS'!$A$3:$A$500,$C32,'DADOS BRUTOS'!BB$3:BB$500)))</f>
        <v/>
      </c>
      <c r="EC32" s="125">
        <f>IF(OR(EC$4="",$B32=""),0,SUMIF('DADOS BRUTOS'!$A$3:$A$500,$B32,'DADOS BRUTOS'!BC$3:BC$500)+IF($C32="",0,SUMIF('DADOS BRUTOS'!$A$3:$A$500,$C32,'DADOS BRUTOS'!BC$3:BC$500)))</f>
        <v/>
      </c>
      <c r="ED32" s="125">
        <f>IF(OR(ED$4="",$B32=""),0,SUMIF('DADOS BRUTOS'!$A$3:$A$500,$B32,'DADOS BRUTOS'!BD$3:BD$500)+IF($C32="",0,SUMIF('DADOS BRUTOS'!$A$3:$A$500,$C32,'DADOS BRUTOS'!BD$3:BD$500)))</f>
        <v/>
      </c>
      <c r="EE32" s="125">
        <f>IF(OR(EE$4="",$B32=""),0,SUMIF('DADOS BRUTOS'!$A$3:$A$500,$B32,'DADOS BRUTOS'!BE$3:BE$500)+IF($C32="",0,SUMIF('DADOS BRUTOS'!$A$3:$A$500,$C32,'DADOS BRUTOS'!BE$3:BE$500)))</f>
        <v/>
      </c>
      <c r="EF32" s="125">
        <f>IF(OR(EF$4="",$B32=""),0,SUMIF('DADOS BRUTOS'!$A$3:$A$500,$B32,'DADOS BRUTOS'!BF$3:BF$500)+IF($C32="",0,SUMIF('DADOS BRUTOS'!$A$3:$A$500,$C32,'DADOS BRUTOS'!BF$3:BF$500)))</f>
        <v/>
      </c>
      <c r="EG32" s="125">
        <f>IF(OR(EG$4="",$B32=""),0,SUMIF('DADOS BRUTOS'!$A$3:$A$500,$B32,'DADOS BRUTOS'!BG$3:BG$500)+IF($C32="",0,SUMIF('DADOS BRUTOS'!$A$3:$A$500,$C32,'DADOS BRUTOS'!BG$3:BG$500)))</f>
        <v/>
      </c>
      <c r="EH32" s="125">
        <f>IF(OR(EH$4="",$B32=""),0,SUMIF('DADOS BRUTOS'!$A$3:$A$500,$B32,'DADOS BRUTOS'!BH$3:BH$500)+IF($C32="",0,SUMIF('DADOS BRUTOS'!$A$3:$A$500,$C32,'DADOS BRUTOS'!BH$3:BH$500)))</f>
        <v/>
      </c>
      <c r="EI32" s="125">
        <f>IF(OR(EI$4="",$B32=""),0,SUMIF('DADOS BRUTOS'!$A$3:$A$500,$B32,'DADOS BRUTOS'!BI$3:BI$500)+IF($C32="",0,SUMIF('DADOS BRUTOS'!$A$3:$A$500,$C32,'DADOS BRUTOS'!BI$3:BI$500)))</f>
        <v/>
      </c>
      <c r="EJ32" s="125">
        <f>IF(OR(EJ$4="",$B32=""),0,SUMIF('DADOS BRUTOS'!$A$3:$A$500,$B32,'DADOS BRUTOS'!BJ$3:BJ$500)+IF($C32="",0,SUMIF('DADOS BRUTOS'!$A$3:$A$500,$C32,'DADOS BRUTOS'!BJ$3:BJ$500)))</f>
        <v/>
      </c>
      <c r="EK32" s="125">
        <f>IF(OR(EK$4="",$B32=""),0,SUMIF('DADOS BRUTOS'!$A$3:$A$500,$B32,'DADOS BRUTOS'!BK$3:BK$500)+IF($C32="",0,SUMIF('DADOS BRUTOS'!$A$3:$A$500,$C32,'DADOS BRUTOS'!BK$3:BK$500)))</f>
        <v/>
      </c>
      <c r="EL32" s="125">
        <f>IF(OR(EL$4="",$B32=""),0,SUMIF('DADOS BRUTOS'!$A$3:$A$500,$B32,'DADOS BRUTOS'!BL$3:BL$500)+IF($C32="",0,SUMIF('DADOS BRUTOS'!$A$3:$A$500,$C32,'DADOS BRUTOS'!BL$3:BL$500)))</f>
        <v/>
      </c>
      <c r="EM32" s="125">
        <f>IF(OR(EM$4="",$B32=""),0,SUMIF('DADOS BRUTOS'!$A$3:$A$500,$B32,'DADOS BRUTOS'!BM$3:BM$500)+IF($C32="",0,SUMIF('DADOS BRUTOS'!$A$3:$A$500,$C32,'DADOS BRUTOS'!BM$3:BM$500)))</f>
        <v/>
      </c>
      <c r="EN32" s="125">
        <f>IF(OR(EN$4="",$B32=""),0,SUMIF('DADOS BRUTOS'!$A$3:$A$500,$B32,'DADOS BRUTOS'!BN$3:BN$500)+IF($C32="",0,SUMIF('DADOS BRUTOS'!$A$3:$A$500,$C32,'DADOS BRUTOS'!BN$3:BN$500)))</f>
        <v/>
      </c>
      <c r="EO32" s="125">
        <f>IF(OR(EO$4="",$B32=""),0,SUMIF('DADOS BRUTOS'!$A$3:$A$500,$B32,'DADOS BRUTOS'!BO$3:BO$500)+IF($C32="",0,SUMIF('DADOS BRUTOS'!$A$3:$A$500,$C32,'DADOS BRUTOS'!BO$3:BO$500)))</f>
        <v/>
      </c>
      <c r="EP32" s="125">
        <f>IF(OR(EP$4="",$B32=""),0,SUMIF('DADOS BRUTOS'!$A$3:$A$500,$B32,'DADOS BRUTOS'!BP$3:BP$500)+IF($C32="",0,SUMIF('DADOS BRUTOS'!$A$3:$A$500,$C32,'DADOS BRUTOS'!BP$3:BP$500)))</f>
        <v/>
      </c>
      <c r="EQ32" s="125">
        <f>IF(OR(EQ$4="",$B32=""),0,SUMIF('DADOS BRUTOS'!$A$3:$A$500,$B32,'DADOS BRUTOS'!BQ$3:BQ$500)+IF($C32="",0,SUMIF('DADOS BRUTOS'!$A$3:$A$500,$C32,'DADOS BRUTOS'!BQ$3:BQ$500)))</f>
        <v/>
      </c>
      <c r="ER32" s="125">
        <f>IF(OR(ER$4="",$B32=""),0,SUMIF('DADOS BRUTOS'!$A$3:$A$500,$B32,'DADOS BRUTOS'!BR$3:BR$500)+IF($C32="",0,SUMIF('DADOS BRUTOS'!$A$3:$A$500,$C32,'DADOS BRUTOS'!BR$3:BR$500)))</f>
        <v/>
      </c>
      <c r="ES32" s="125">
        <f>IF(OR(ES$4="",$B32=""),0,SUMIF('DADOS BRUTOS'!$A$3:$A$500,$B32,'DADOS BRUTOS'!BS$3:BS$500)+IF($C32="",0,SUMIF('DADOS BRUTOS'!$A$3:$A$500,$C32,'DADOS BRUTOS'!BS$3:BS$500)))</f>
        <v/>
      </c>
      <c r="ET32" s="125">
        <f>IF(OR(ET$4="",$B32=""),0,SUMIF('DADOS BRUTOS'!$A$3:$A$500,$B32,'DADOS BRUTOS'!BT$3:BT$500)+IF($C32="",0,SUMIF('DADOS BRUTOS'!$A$3:$A$500,$C32,'DADOS BRUTOS'!BT$3:BT$500)))</f>
        <v/>
      </c>
      <c r="EU32" s="125">
        <f>IF(OR(EU$4="",$B32=""),0,SUMIF('DADOS BRUTOS'!$A$3:$A$500,$B32,'DADOS BRUTOS'!BU$3:BU$500)+IF($C32="",0,SUMIF('DADOS BRUTOS'!$A$3:$A$500,$C32,'DADOS BRUTOS'!BU$3:BU$500)))</f>
        <v/>
      </c>
      <c r="EV32" s="125">
        <f>IF(OR(EV$4="",$B32=""),0,SUMIF('DADOS BRUTOS'!$A$3:$A$500,$B32,'DADOS BRUTOS'!BV$3:BV$500)+IF($C32="",0,SUMIF('DADOS BRUTOS'!$A$3:$A$500,$C32,'DADOS BRUTOS'!BV$3:BV$500)))</f>
        <v/>
      </c>
      <c r="EW32" s="125">
        <f>IF(OR(EW$4="",$B32=""),0,SUMIF('DADOS BRUTOS'!$A$3:$A$500,$B32,'DADOS BRUTOS'!BW$3:BW$500)+IF($C32="",0,SUMIF('DADOS BRUTOS'!$A$3:$A$500,$C32,'DADOS BRUTOS'!BW$3:BW$500)))</f>
        <v/>
      </c>
      <c r="EX32" s="125">
        <f>IF(OR(EX$4="",$B32=""),0,SUMIF('DADOS BRUTOS'!$A$3:$A$500,$B32,'DADOS BRUTOS'!BX$3:BX$500)+IF($C32="",0,SUMIF('DADOS BRUTOS'!$A$3:$A$500,$C32,'DADOS BRUTOS'!BX$3:BX$500)))</f>
        <v/>
      </c>
      <c r="EY32" s="125">
        <f>IF(OR(EY$4="",$B32=""),0,SUMIF('DADOS BRUTOS'!$A$3:$A$500,$B32,'DADOS BRUTOS'!BY$3:BY$500)+IF($C32="",0,SUMIF('DADOS BRUTOS'!$A$3:$A$500,$C32,'DADOS BRUTOS'!BY$3:BY$500)))</f>
        <v/>
      </c>
      <c r="EZ32" s="125">
        <f>IF(OR(EZ$4="",$B32=""),0,SUMIF('DADOS BRUTOS'!$A$3:$A$500,$B32,'DADOS BRUTOS'!BZ$3:BZ$500)+IF($C32="",0,SUMIF('DADOS BRUTOS'!$A$3:$A$500,$C32,'DADOS BRUTOS'!BZ$3:BZ$500)))</f>
        <v/>
      </c>
      <c r="FA32" s="125">
        <f>IF(OR(FA$4="",$B32=""),0,SUMIF('DADOS BRUTOS'!$A$3:$A$500,$B32,'DADOS BRUTOS'!CA$3:CA$500)+IF($C32="",0,SUMIF('DADOS BRUTOS'!$A$3:$A$500,$C32,'DADOS BRUTOS'!CA$3:CA$500)))</f>
        <v/>
      </c>
      <c r="FB32" s="125">
        <f>IF(OR(FB$4="",$B32=""),0,SUMIF('DADOS BRUTOS'!$A$3:$A$500,$B32,'DADOS BRUTOS'!CB$3:CB$500)+IF($C32="",0,SUMIF('DADOS BRUTOS'!$A$3:$A$500,$C32,'DADOS BRUTOS'!CB$3:CB$500)))</f>
        <v/>
      </c>
      <c r="FC32" s="125">
        <f>IF(OR(FC$4="",$B32=""),0,SUMIF('DADOS BRUTOS'!$A$3:$A$500,$B32,'DADOS BRUTOS'!CC$3:CC$500)+IF($C32="",0,SUMIF('DADOS BRUTOS'!$A$3:$A$500,$C32,'DADOS BRUTOS'!CC$3:CC$500)))</f>
        <v/>
      </c>
      <c r="FD32" s="125">
        <f>IF(OR(FD$4="",$B32=""),0,SUMIF('DADOS BRUTOS'!$A$3:$A$500,$B32,'DADOS BRUTOS'!CD$3:CD$500)+IF($C32="",0,SUMIF('DADOS BRUTOS'!$A$3:$A$500,$C32,'DADOS BRUTOS'!CD$3:CD$500)))</f>
        <v/>
      </c>
      <c r="FE32" s="125">
        <f>IF(OR(FE$4="",$B32=""),0,SUMIF('DADOS BRUTOS'!$A$3:$A$500,$B32,'DADOS BRUTOS'!CE$3:CE$500)+IF($C32="",0,SUMIF('DADOS BRUTOS'!$A$3:$A$500,$C32,'DADOS BRUTOS'!CE$3:CE$500)))</f>
        <v/>
      </c>
      <c r="FF32" s="125">
        <f>IF(OR(FF$4="",$B32=""),0,SUMIF('DADOS BRUTOS'!$A$3:$A$500,$B32,'DADOS BRUTOS'!CF$3:CF$500)+IF($C32="",0,SUMIF('DADOS BRUTOS'!$A$3:$A$500,$C32,'DADOS BRUTOS'!CF$3:CF$500)))</f>
        <v/>
      </c>
      <c r="FG32" s="125">
        <f>IF(OR(FG$4="",$B32=""),0,SUMIF('DADOS BRUTOS'!$A$3:$A$500,$B32,'DADOS BRUTOS'!CG$3:CG$500)+IF($C32="",0,SUMIF('DADOS BRUTOS'!$A$3:$A$500,$C32,'DADOS BRUTOS'!CG$3:CG$500)))</f>
        <v/>
      </c>
      <c r="FH32" s="125">
        <f>IF(OR(FH$4="",$B32=""),0,SUMIF('DADOS BRUTOS'!$A$3:$A$500,$B32,'DADOS BRUTOS'!CH$3:CH$500)+IF($C32="",0,SUMIF('DADOS BRUTOS'!$A$3:$A$500,$C32,'DADOS BRUTOS'!CH$3:CH$500)))</f>
        <v/>
      </c>
      <c r="FI32" s="125">
        <f>IF(OR(FI$4="",$B32=""),0,SUMIF('DADOS BRUTOS'!$A$3:$A$500,$B32,'DADOS BRUTOS'!CI$3:CI$500)+IF($C32="",0,SUMIF('DADOS BRUTOS'!$A$3:$A$500,$C32,'DADOS BRUTOS'!CI$3:CI$500)))</f>
        <v/>
      </c>
      <c r="FJ32" s="125">
        <f>IF(OR(FJ$4="",$B32=""),0,SUMIF('DADOS BRUTOS'!$A$3:$A$500,$B32,'DADOS BRUTOS'!CJ$3:CJ$500)+IF($C32="",0,SUMIF('DADOS BRUTOS'!$A$3:$A$500,$C32,'DADOS BRUTOS'!CJ$3:CJ$500)))</f>
        <v/>
      </c>
      <c r="FK32" s="125">
        <f>IF(OR(FK$4="",$B32=""),0,SUMIF('DADOS BRUTOS'!$A$3:$A$500,$B32,'DADOS BRUTOS'!CK$3:CK$500)+IF($C32="",0,SUMIF('DADOS BRUTOS'!$A$3:$A$500,$C32,'DADOS BRUTOS'!CK$3:CK$500)))</f>
        <v/>
      </c>
      <c r="FL32" s="125">
        <f>IF(OR(FL$4="",$B32=""),0,SUMIF('DADOS BRUTOS'!$A$3:$A$500,$B32,'DADOS BRUTOS'!CL$3:CL$500)+IF($C32="",0,SUMIF('DADOS BRUTOS'!$A$3:$A$500,$C32,'DADOS BRUTOS'!CL$3:CL$500)))</f>
        <v/>
      </c>
      <c r="FM32" s="125">
        <f>IF(OR(FM$4="",$B32=""),0,SUMIF('DADOS BRUTOS'!$A$3:$A$500,$B32,'DADOS BRUTOS'!CM$3:CM$500)+IF($C32="",0,SUMIF('DADOS BRUTOS'!$A$3:$A$500,$C32,'DADOS BRUTOS'!CM$3:CM$500)))</f>
        <v/>
      </c>
      <c r="FN32" s="125">
        <f>IF(OR(FN$4="",$B32=""),0,SUMIF('DADOS BRUTOS'!$A$3:$A$500,$B32,'DADOS BRUTOS'!CN$3:CN$500)+IF($C32="",0,SUMIF('DADOS BRUTOS'!$A$3:$A$500,$C32,'DADOS BRUTOS'!CN$3:CN$500)))</f>
        <v/>
      </c>
      <c r="FO32" s="125">
        <f>IF(OR(FO$4="",$B32=""),0,SUMIF('DADOS BRUTOS'!$A$3:$A$500,$B32,'DADOS BRUTOS'!CO$3:CO$500)+IF($C32="",0,SUMIF('DADOS BRUTOS'!$A$3:$A$500,$C32,'DADOS BRUTOS'!CO$3:CO$500)))</f>
        <v/>
      </c>
      <c r="FP32" s="125">
        <f>IF(OR(FP$4="",$B32=""),0,SUMIF('DADOS BRUTOS'!$A$3:$A$500,$B32,'DADOS BRUTOS'!CP$3:CP$500)+IF($C32="",0,SUMIF('DADOS BRUTOS'!$A$3:$A$500,$C32,'DADOS BRUTOS'!CP$3:CP$500)))</f>
        <v/>
      </c>
      <c r="FQ32" s="125">
        <f>IF(OR(FQ$4="",$B32=""),0,SUMIF('DADOS BRUTOS'!$A$3:$A$500,$B32,'DADOS BRUTOS'!CQ$3:CQ$500)+IF($C32="",0,SUMIF('DADOS BRUTOS'!$A$3:$A$500,$C32,'DADOS BRUTOS'!CQ$3:CQ$500)))</f>
        <v/>
      </c>
      <c r="FR32" s="125">
        <f>IF(OR(FR$4="",$B32=""),0,SUMIF('DADOS BRUTOS'!$A$3:$A$500,$B32,'DADOS BRUTOS'!CR$3:CR$500)+IF($C32="",0,SUMIF('DADOS BRUTOS'!$A$3:$A$500,$C32,'DADOS BRUTOS'!CR$3:CR$500)))</f>
        <v/>
      </c>
      <c r="FS32" s="125">
        <f>IF(OR(FS$4="",$B32=""),0,SUMIF('DADOS BRUTOS'!$A$3:$A$500,$B32,'DADOS BRUTOS'!CS$3:CS$500)+IF($C32="",0,SUMIF('DADOS BRUTOS'!$A$3:$A$500,$C32,'DADOS BRUTOS'!CS$3:CS$500)))</f>
        <v/>
      </c>
      <c r="FT32" s="125">
        <f>IF(OR(FT$4="",$B32=""),0,SUMIF('DADOS BRUTOS'!$A$3:$A$500,$B32,'DADOS BRUTOS'!CT$3:CT$500)+IF($C32="",0,SUMIF('DADOS BRUTOS'!$A$3:$A$500,$C32,'DADOS BRUTOS'!CT$3:CT$500)))</f>
        <v/>
      </c>
      <c r="FU32" s="125">
        <f>IF(OR(FU$4="",$B32=""),0,SUMIF('DADOS BRUTOS'!$A$3:$A$500,$B32,'DADOS BRUTOS'!CU$3:CU$500)+IF($C32="",0,SUMIF('DADOS BRUTOS'!$A$3:$A$500,$C32,'DADOS BRUTOS'!CU$3:CU$500)))</f>
        <v/>
      </c>
      <c r="FV32" s="125">
        <f>IF(OR(FV$4="",$B32=""),0,SUMIF('DADOS BRUTOS'!$A$3:$A$500,$B32,'DADOS BRUTOS'!CV$3:CV$500)+IF($C32="",0,SUMIF('DADOS BRUTOS'!$A$3:$A$500,$C32,'DADOS BRUTOS'!CV$3:CV$500)))</f>
        <v/>
      </c>
      <c r="FW32" s="125">
        <f>IF(OR(FW$4="",$B32=""),0,SUMIF('DADOS BRUTOS'!$A$3:$A$500,$B32,'DADOS BRUTOS'!CW$3:CW$500)+IF($C32="",0,SUMIF('DADOS BRUTOS'!$A$3:$A$500,$C32,'DADOS BRUTOS'!CW$3:CW$500)))</f>
        <v/>
      </c>
      <c r="FX32" s="125">
        <f>IF(OR(FX$4="",$B32=""),0,SUMIF('DADOS BRUTOS'!$A$3:$A$500,$B32,'DADOS BRUTOS'!CX$3:CX$500)+IF($C32="",0,SUMIF('DADOS BRUTOS'!$A$3:$A$500,$C32,'DADOS BRUTOS'!CX$3:CX$500)))</f>
        <v/>
      </c>
      <c r="FY32" s="125">
        <f>IF(OR(FY$4="",$B32=""),0,SUMIF('DADOS BRUTOS'!$A$3:$A$500,$B32,'DADOS BRUTOS'!CY$3:CY$500)+IF($C32="",0,SUMIF('DADOS BRUTOS'!$A$3:$A$500,$C32,'DADOS BRUTOS'!CY$3:CY$500)))</f>
        <v/>
      </c>
      <c r="FZ32" s="125">
        <f>IF(OR(FZ$4="",$B32=""),0,SUMIF('DADOS BRUTOS'!$A$3:$A$500,$B32,'DADOS BRUTOS'!CZ$3:CZ$500)+IF($C32="",0,SUMIF('DADOS BRUTOS'!$A$3:$A$500,$C32,'DADOS BRUTOS'!CZ$3:CZ$500)))</f>
        <v/>
      </c>
      <c r="GA32" s="125">
        <f>IF(OR(GA$4="",$B32=""),0,SUMIF('DADOS BRUTOS'!$A$3:$A$500,$B32,'DADOS BRUTOS'!DA$3:DA$500)+IF($C32="",0,SUMIF('DADOS BRUTOS'!$A$3:$A$500,$C32,'DADOS BRUTOS'!DA$3:DA$500)))</f>
        <v/>
      </c>
      <c r="GB32" s="125">
        <f>IF(OR(GB$4="",$B32=""),0,SUMIF('DADOS BRUTOS'!$A$3:$A$500,$B32,'DADOS BRUTOS'!DB$3:DB$500)+IF($C32="",0,SUMIF('DADOS BRUTOS'!$A$3:$A$500,$C32,'DADOS BRUTOS'!DB$3:DB$500)))</f>
        <v/>
      </c>
      <c r="GC32" s="125">
        <f>IF(OR(GC$4="",$B32=""),0,SUMIF('DADOS BRUTOS'!$A$3:$A$500,$B32,'DADOS BRUTOS'!DC$3:DC$500)+IF($C32="",0,SUMIF('DADOS BRUTOS'!$A$3:$A$500,$C32,'DADOS BRUTOS'!DC$3:DC$500)))</f>
        <v/>
      </c>
      <c r="GD32" s="125">
        <f>IF(OR(GD$4="",$B32=""),0,SUMIF('DADOS BRUTOS'!$A$3:$A$500,$B32,'DADOS BRUTOS'!DD$3:DD$500)+IF($C32="",0,SUMIF('DADOS BRUTOS'!$A$3:$A$500,$C32,'DADOS BRUTOS'!DD$3:DD$500)))</f>
        <v/>
      </c>
      <c r="GE32" s="125">
        <f>IF(OR(GE$4="",$B32=""),0,SUMIF('DADOS BRUTOS'!$A$3:$A$500,$B32,'DADOS BRUTOS'!DE$3:DE$500)+IF($C32="",0,SUMIF('DADOS BRUTOS'!$A$3:$A$500,$C32,'DADOS BRUTOS'!DE$3:DE$500)))</f>
        <v/>
      </c>
      <c r="GF32" s="125">
        <f>IF(OR(GF$4="",$B32=""),0,SUMIF('DADOS BRUTOS'!$A$3:$A$500,$B32,'DADOS BRUTOS'!DF$3:DF$500)+IF($C32="",0,SUMIF('DADOS BRUTOS'!$A$3:$A$500,$C32,'DADOS BRUTOS'!DF$3:DF$500)))</f>
        <v/>
      </c>
      <c r="GG32" s="125">
        <f>IF(OR(GG$4="",$B32=""),0,SUMIF('DADOS BRUTOS'!$A$3:$A$500,$B32,'DADOS BRUTOS'!DG$3:DG$500)+IF($C32="",0,SUMIF('DADOS BRUTOS'!$A$3:$A$500,$C32,'DADOS BRUTOS'!DG$3:DG$500)))</f>
        <v/>
      </c>
      <c r="GH32" s="125">
        <f>IF(OR(GH$4="",$B32=""),0,SUMIF('DADOS BRUTOS'!$A$3:$A$500,$B32,'DADOS BRUTOS'!DH$3:DH$500)+IF($C32="",0,SUMIF('DADOS BRUTOS'!$A$3:$A$500,$C32,'DADOS BRUTOS'!DH$3:DH$500)))</f>
        <v/>
      </c>
      <c r="GI32" s="125">
        <f>IF(OR(GI$4="",$B32=""),0,SUMIF('DADOS BRUTOS'!$A$3:$A$500,$B32,'DADOS BRUTOS'!DI$3:DI$500)+IF($C32="",0,SUMIF('DADOS BRUTOS'!$A$3:$A$500,$C32,'DADOS BRUTOS'!DI$3:DI$500)))</f>
        <v/>
      </c>
      <c r="GJ32" s="125">
        <f>IF(OR(GJ$4="",$B32=""),0,SUMIF('DADOS BRUTOS'!$A$3:$A$500,$B32,'DADOS BRUTOS'!DJ$3:DJ$500)+IF($C32="",0,SUMIF('DADOS BRUTOS'!$A$3:$A$500,$C32,'DADOS BRUTOS'!DJ$3:DJ$500)))</f>
        <v/>
      </c>
      <c r="GK32" s="125">
        <f>IF(OR(GK$4="",$B32=""),0,SUMIF('DADOS BRUTOS'!$A$3:$A$500,$B32,'DADOS BRUTOS'!DK$3:DK$500)+IF($C32="",0,SUMIF('DADOS BRUTOS'!$A$3:$A$500,$C32,'DADOS BRUTOS'!DK$3:DK$500)))</f>
        <v/>
      </c>
      <c r="GL32" s="125">
        <f>IF(OR(GL$4="",$B32=""),0,SUMIF('DADOS BRUTOS'!$A$3:$A$500,$B32,'DADOS BRUTOS'!DL$3:DL$500)+IF($C32="",0,SUMIF('DADOS BRUTOS'!$A$3:$A$500,$C32,'DADOS BRUTOS'!DL$3:DL$500)))</f>
        <v/>
      </c>
      <c r="GM32" s="125">
        <f>IF(OR(GM$4="",$B32=""),0,SUMIF('DADOS BRUTOS'!$A$3:$A$500,$B32,'DADOS BRUTOS'!DM$3:DM$500)+IF($C32="",0,SUMIF('DADOS BRUTOS'!$A$3:$A$500,$C32,'DADOS BRUTOS'!DM$3:DM$500)))</f>
        <v/>
      </c>
      <c r="GN32" s="125">
        <f>IF(OR(GN$4="",$B32=""),0,SUMIF('DADOS BRUTOS'!$A$3:$A$500,$B32,'DADOS BRUTOS'!DN$3:DN$500)+IF($C32="",0,SUMIF('DADOS BRUTOS'!$A$3:$A$500,$C32,'DADOS BRUTOS'!DN$3:DN$500)))</f>
        <v/>
      </c>
      <c r="GO32" s="125">
        <f>IF(OR(GO$4="",$B32=""),0,SUMIF('DADOS BRUTOS'!$A$3:$A$500,$B32,'DADOS BRUTOS'!DO$3:DO$500)+IF($C32="",0,SUMIF('DADOS BRUTOS'!$A$3:$A$500,$C32,'DADOS BRUTOS'!DO$3:DO$500)))</f>
        <v/>
      </c>
      <c r="GP32" s="125">
        <f>IF(OR(GP$4="",$B32=""),0,SUMIF('DADOS BRUTOS'!$A$3:$A$500,$B32,'DADOS BRUTOS'!DP$3:DP$500)+IF($C32="",0,SUMIF('DADOS BRUTOS'!$A$3:$A$500,$C32,'DADOS BRUTOS'!DP$3:DP$500)))</f>
        <v/>
      </c>
      <c r="GQ32" s="125">
        <f>IF(OR(GQ$4="",$B32=""),0,SUMIF('DADOS BRUTOS'!$A$3:$A$500,$B32,'DADOS BRUTOS'!DQ$3:DQ$500)+IF($C32="",0,SUMIF('DADOS BRUTOS'!$A$3:$A$500,$C32,'DADOS BRUTOS'!DQ$3:DQ$500)))</f>
        <v/>
      </c>
      <c r="GR32" s="125">
        <f>IF(OR(GR$4="",$B32=""),0,SUMIF('DADOS BRUTOS'!$A$3:$A$500,$B32,'DADOS BRUTOS'!DR$3:DR$500)+IF($C32="",0,SUMIF('DADOS BRUTOS'!$A$3:$A$500,$C32,'DADOS BRUTOS'!DR$3:DR$500)))</f>
        <v/>
      </c>
      <c r="GS32" s="125">
        <f>IF(OR(GS$4="",$B32=""),0,SUMIF('DADOS BRUTOS'!$A$3:$A$500,$B32,'DADOS BRUTOS'!DS$3:DS$500)+IF($C32="",0,SUMIF('DADOS BRUTOS'!$A$3:$A$500,$C32,'DADOS BRUTOS'!DS$3:DS$500)))</f>
        <v/>
      </c>
      <c r="GT32" s="125">
        <f>IF(OR(GT$4="",$B32=""),0,SUMIF('DADOS BRUTOS'!$A$3:$A$500,$B32,'DADOS BRUTOS'!DT$3:DT$500)+IF($C32="",0,SUMIF('DADOS BRUTOS'!$A$3:$A$500,$C32,'DADOS BRUTOS'!DT$3:DT$500)))</f>
        <v/>
      </c>
      <c r="GU32" s="125">
        <f>IF(OR(GU$4="",$B32=""),0,SUMIF('DADOS BRUTOS'!$A$3:$A$500,$B32,'DADOS BRUTOS'!DU$3:DU$500)+IF($C32="",0,SUMIF('DADOS BRUTOS'!$A$3:$A$500,$C32,'DADOS BRUTOS'!DU$3:DU$500)))</f>
        <v/>
      </c>
      <c r="GV32" s="125">
        <f>IF(OR(GV$4="",$B32=""),0,SUMIF('DADOS BRUTOS'!$A$3:$A$500,$B32,'DADOS BRUTOS'!DV$3:DV$500)+IF($C32="",0,SUMIF('DADOS BRUTOS'!$A$3:$A$500,$C32,'DADOS BRUTOS'!DV$3:DV$500)))</f>
        <v/>
      </c>
      <c r="GW32" s="125">
        <f>IF(OR(GW$4="",$B32=""),0,SUMIF('DADOS BRUTOS'!$A$3:$A$500,$B32,'DADOS BRUTOS'!DW$3:DW$500)+IF($C32="",0,SUMIF('DADOS BRUTOS'!$A$3:$A$500,$C32,'DADOS BRUTOS'!DW$3:DW$500)))</f>
        <v/>
      </c>
      <c r="GX32" s="125">
        <f>IF(OR(GX$4="",$B32=""),0,SUMIF('DADOS BRUTOS'!$A$3:$A$500,$B32,'DADOS BRUTOS'!DX$3:DX$500)+IF($C32="",0,SUMIF('DADOS BRUTOS'!$A$3:$A$500,$C32,'DADOS BRUTOS'!DX$3:DX$500)))</f>
        <v/>
      </c>
      <c r="GY32" s="125">
        <f>IF(OR(GY$4="",$B32=""),0,SUMIF('DADOS BRUTOS'!$A$3:$A$500,$B32,'DADOS BRUTOS'!DY$3:DY$500)+IF($C32="",0,SUMIF('DADOS BRUTOS'!$A$3:$A$500,$C32,'DADOS BRUTOS'!DY$3:DY$500)))</f>
        <v/>
      </c>
      <c r="GZ32" s="125">
        <f>IF(OR(GZ$4="",$B32=""),0,SUMIF('DADOS BRUTOS'!$A$3:$A$500,$B32,'DADOS BRUTOS'!DZ$3:DZ$500)+IF($C32="",0,SUMIF('DADOS BRUTOS'!$A$3:$A$500,$C32,'DADOS BRUTOS'!DZ$3:DZ$500)))</f>
        <v/>
      </c>
      <c r="HA32" s="125">
        <f>IF(OR(HA$4="",$B32=""),0,SUMIF('DADOS BRUTOS'!$A$3:$A$500,$B32,'DADOS BRUTOS'!EA$3:EA$500)+IF($C32="",0,SUMIF('DADOS BRUTOS'!$A$3:$A$500,$C32,'DADOS BRUTOS'!EA$3:EA$500)))</f>
        <v/>
      </c>
      <c r="HB32" s="125">
        <f>IF(OR(HB$4="",$B32=""),0,SUMIF('DADOS BRUTOS'!$A$3:$A$500,$B32,'DADOS BRUTOS'!EB$3:EB$500)+IF($C32="",0,SUMIF('DADOS BRUTOS'!$A$3:$A$500,$C32,'DADOS BRUTOS'!EB$3:EB$500)))</f>
        <v/>
      </c>
      <c r="HC32" s="125">
        <f>IF(OR(HC$4="",$B32=""),0,SUMIF('DADOS BRUTOS'!$A$3:$A$500,$B32,'DADOS BRUTOS'!EC$3:EC$500)+IF($C32="",0,SUMIF('DADOS BRUTOS'!$A$3:$A$500,$C32,'DADOS BRUTOS'!EC$3:EC$500)))</f>
        <v/>
      </c>
      <c r="HD32" s="125">
        <f>IF(OR(HD$4="",$B32=""),0,SUMIF('DADOS BRUTOS'!$A$3:$A$500,$B32,'DADOS BRUTOS'!ED$3:ED$500)+IF($C32="",0,SUMIF('DADOS BRUTOS'!$A$3:$A$500,$C32,'DADOS BRUTOS'!ED$3:ED$500)))</f>
        <v/>
      </c>
      <c r="HE32" s="125">
        <f>IF(OR(HE$4="",$B32=""),0,SUMIF('DADOS BRUTOS'!$A$3:$A$500,$B32,'DADOS BRUTOS'!EE$3:EE$500)+IF($C32="",0,SUMIF('DADOS BRUTOS'!$A$3:$A$500,$C32,'DADOS BRUTOS'!EE$3:EE$500)))</f>
        <v/>
      </c>
      <c r="HF32" s="125">
        <f>IF(OR(HF$4="",$B32=""),0,SUMIF('DADOS BRUTOS'!$A$3:$A$500,$B32,'DADOS BRUTOS'!EF$3:EF$500)+IF($C32="",0,SUMIF('DADOS BRUTOS'!$A$3:$A$500,$C32,'DADOS BRUTOS'!EF$3:EF$500)))</f>
        <v/>
      </c>
      <c r="HG32" s="125">
        <f>IF(OR(HG$4="",$B32=""),0,SUMIF('DADOS BRUTOS'!$A$3:$A$500,$B32,'DADOS BRUTOS'!EG$3:EG$500)+IF($C32="",0,SUMIF('DADOS BRUTOS'!$A$3:$A$500,$C32,'DADOS BRUTOS'!EG$3:EG$500)))</f>
        <v/>
      </c>
      <c r="HH32" s="125">
        <f>IF(OR(HH$4="",$B32=""),0,SUMIF('DADOS BRUTOS'!$A$3:$A$500,$B32,'DADOS BRUTOS'!EH$3:EH$500)+IF($C32="",0,SUMIF('DADOS BRUTOS'!$A$3:$A$500,$C32,'DADOS BRUTOS'!EH$3:EH$500)))</f>
        <v/>
      </c>
      <c r="HI32" s="125">
        <f>IF(OR(HI$4="",$B32=""),0,SUMIF('DADOS BRUTOS'!$A$3:$A$500,$B32,'DADOS BRUTOS'!EI$3:EI$500)+IF($C32="",0,SUMIF('DADOS BRUTOS'!$A$3:$A$500,$C32,'DADOS BRUTOS'!EI$3:EI$500)))</f>
        <v/>
      </c>
      <c r="HJ32" s="125">
        <f>IF(OR(HJ$4="",$B32=""),0,SUMIF('DADOS BRUTOS'!$A$3:$A$500,$B32,'DADOS BRUTOS'!EJ$3:EJ$500)+IF($C32="",0,SUMIF('DADOS BRUTOS'!$A$3:$A$500,$C32,'DADOS BRUTOS'!EJ$3:EJ$500)))</f>
        <v/>
      </c>
      <c r="HK32" s="125">
        <f>IF(OR(HK$4="",$B32=""),0,SUMIF('DADOS BRUTOS'!$A$3:$A$500,$B32,'DADOS BRUTOS'!EK$3:EK$500)+IF($C32="",0,SUMIF('DADOS BRUTOS'!$A$3:$A$500,$C32,'DADOS BRUTOS'!EK$3:EK$500)))</f>
        <v/>
      </c>
      <c r="HL32" s="125">
        <f>IF(OR(HL$4="",$B32=""),0,SUMIF('DADOS BRUTOS'!$A$3:$A$500,$B32,'DADOS BRUTOS'!EL$3:EL$500)+IF($C32="",0,SUMIF('DADOS BRUTOS'!$A$3:$A$500,$C32,'DADOS BRUTOS'!EL$3:EL$500)))</f>
        <v/>
      </c>
      <c r="HM32" s="125">
        <f>IF(OR(HM$4="",$B32=""),0,SUMIF('DADOS BRUTOS'!$A$3:$A$500,$B32,'DADOS BRUTOS'!EM$3:EM$500)+IF($C32="",0,SUMIF('DADOS BRUTOS'!$A$3:$A$500,$C32,'DADOS BRUTOS'!EM$3:EM$500)))</f>
        <v/>
      </c>
      <c r="HN32" s="125">
        <f>IF(OR(HN$4="",$B32=""),0,SUMIF('DADOS BRUTOS'!$A$3:$A$500,$B32,'DADOS BRUTOS'!EN$3:EN$500)+IF($C32="",0,SUMIF('DADOS BRUTOS'!$A$3:$A$500,$C32,'DADOS BRUTOS'!EN$3:EN$500)))</f>
        <v/>
      </c>
      <c r="HO32" s="125">
        <f>IF(OR(HO$4="",$B32=""),0,SUMIF('DADOS BRUTOS'!$A$3:$A$500,$B32,'DADOS BRUTOS'!EO$3:EO$500)+IF($C32="",0,SUMIF('DADOS BRUTOS'!$A$3:$A$500,$C32,'DADOS BRUTOS'!EO$3:EO$500)))</f>
        <v/>
      </c>
      <c r="HP32" s="125">
        <f>IF(OR(HP$4="",$B32=""),0,SUMIF('DADOS BRUTOS'!$A$3:$A$500,$B32,'DADOS BRUTOS'!EP$3:EP$500)+IF($C32="",0,SUMIF('DADOS BRUTOS'!$A$3:$A$500,$C32,'DADOS BRUTOS'!EP$3:EP$500)))</f>
        <v/>
      </c>
      <c r="HQ32" s="125">
        <f>IF(OR(HQ$4="",$B32=""),0,SUMIF('DADOS BRUTOS'!$A$3:$A$500,$B32,'DADOS BRUTOS'!EQ$3:EQ$500)+IF($C32="",0,SUMIF('DADOS BRUTOS'!$A$3:$A$500,$C32,'DADOS BRUTOS'!EQ$3:EQ$500)))</f>
        <v/>
      </c>
      <c r="HR32" s="125">
        <f>IF(OR(HR$4="",$B32=""),0,SUMIF('DADOS BRUTOS'!$A$3:$A$500,$B32,'DADOS BRUTOS'!ER$3:ER$500)+IF($C32="",0,SUMIF('DADOS BRUTOS'!$A$3:$A$500,$C32,'DADOS BRUTOS'!ER$3:ER$500)))</f>
        <v/>
      </c>
      <c r="HS32" s="125">
        <f>IF(OR(HS$4="",$B32=""),0,SUMIF('DADOS BRUTOS'!$A$3:$A$500,$B32,'DADOS BRUTOS'!ES$3:ES$500)+IF($C32="",0,SUMIF('DADOS BRUTOS'!$A$3:$A$500,$C32,'DADOS BRUTOS'!ES$3:ES$500)))</f>
        <v/>
      </c>
      <c r="HT32" s="125">
        <f>IF(OR(HT$4="",$B32=""),0,SUMIF('DADOS BRUTOS'!$A$3:$A$500,$B32,'DADOS BRUTOS'!ET$3:ET$500)+IF($C32="",0,SUMIF('DADOS BRUTOS'!$A$3:$A$500,$C32,'DADOS BRUTOS'!ET$3:ET$500)))</f>
        <v/>
      </c>
      <c r="HU32" s="125">
        <f>IF(OR(HU$4="",$B32=""),0,SUMIF('DADOS BRUTOS'!$A$3:$A$500,$B32,'DADOS BRUTOS'!EU$3:EU$500)+IF($C32="",0,SUMIF('DADOS BRUTOS'!$A$3:$A$500,$C32,'DADOS BRUTOS'!EU$3:EU$500)))</f>
        <v/>
      </c>
      <c r="HV32" s="125">
        <f>IF(OR(HV$4="",$B32=""),0,SUMIF('DADOS BRUTOS'!$A$3:$A$500,$B32,'DADOS BRUTOS'!EV$3:EV$500)+IF($C32="",0,SUMIF('DADOS BRUTOS'!$A$3:$A$500,$C32,'DADOS BRUTOS'!EV$3:EV$500)))</f>
        <v/>
      </c>
      <c r="HW32" s="125">
        <f>IF(OR(HW$4="",$B32=""),0,SUMIF('DADOS BRUTOS'!$A$3:$A$500,$B32,'DADOS BRUTOS'!EW$3:EW$500)+IF($C32="",0,SUMIF('DADOS BRUTOS'!$A$3:$A$500,$C32,'DADOS BRUTOS'!EW$3:EW$500)))</f>
        <v/>
      </c>
      <c r="HX32" s="125">
        <f>IF(OR(HX$4="",$B32=""),0,SUMIF('DADOS BRUTOS'!$A$3:$A$500,$B32,'DADOS BRUTOS'!EX$3:EX$500)+IF($C32="",0,SUMIF('DADOS BRUTOS'!$A$3:$A$500,$C32,'DADOS BRUTOS'!EX$3:EX$500)))</f>
        <v/>
      </c>
      <c r="HY32" s="125">
        <f>IF(OR(HY$4="",$B32=""),0,SUMIF('DADOS BRUTOS'!$A$3:$A$500,$B32,'DADOS BRUTOS'!EY$3:EY$500)+IF($C32="",0,SUMIF('DADOS BRUTOS'!$A$3:$A$500,$C32,'DADOS BRUTOS'!EY$3:EY$500)))</f>
        <v/>
      </c>
      <c r="HZ32" s="125">
        <f>IF(OR(HZ$4="",$B32=""),0,SUMIF('DADOS BRUTOS'!$A$3:$A$500,$B32,'DADOS BRUTOS'!EZ$3:EZ$500)+IF($C32="",0,SUMIF('DADOS BRUTOS'!$A$3:$A$500,$C32,'DADOS BRUTOS'!EZ$3:EZ$500)))</f>
        <v/>
      </c>
      <c r="IA32" s="125">
        <f>IF(OR(IA$4="",$B32=""),0,SUMIF('DADOS BRUTOS'!$A$3:$A$500,$B32,'DADOS BRUTOS'!FA$3:FA$500)+IF($C32="",0,SUMIF('DADOS BRUTOS'!$A$3:$A$500,$C32,'DADOS BRUTOS'!FA$3:FA$500)))</f>
        <v/>
      </c>
      <c r="IB32" s="125">
        <f>IF(OR(IB$4="",$B32=""),0,SUMIF('DADOS BRUTOS'!$A$3:$A$500,$B32,'DADOS BRUTOS'!FB$3:FB$500)+IF($C32="",0,SUMIF('DADOS BRUTOS'!$A$3:$A$500,$C32,'DADOS BRUTOS'!FB$3:FB$500)))</f>
        <v/>
      </c>
      <c r="IC32" s="125">
        <f>IF(OR(IC$4="",$B32=""),0,SUMIF('DADOS BRUTOS'!$A$3:$A$500,$B32,'DADOS BRUTOS'!FC$3:FC$500)+IF($C32="",0,SUMIF('DADOS BRUTOS'!$A$3:$A$500,$C32,'DADOS BRUTOS'!FC$3:FC$500)))</f>
        <v/>
      </c>
      <c r="ID32" s="125">
        <f>IF(OR(ID$4="",$B32=""),0,SUMIF('DADOS BRUTOS'!$A$3:$A$500,$B32,'DADOS BRUTOS'!FD$3:FD$500)+IF($C32="",0,SUMIF('DADOS BRUTOS'!$A$3:$A$500,$C32,'DADOS BRUTOS'!FD$3:FD$500)))</f>
        <v/>
      </c>
      <c r="IE32" s="125">
        <f>IF(OR(IE$4="",$B32=""),0,SUMIF('DADOS BRUTOS'!$A$3:$A$500,$B32,'DADOS BRUTOS'!FE$3:FE$500)+IF($C32="",0,SUMIF('DADOS BRUTOS'!$A$3:$A$500,$C32,'DADOS BRUTOS'!FE$3:FE$500)))</f>
        <v/>
      </c>
      <c r="IF32" s="125">
        <f>IF(OR(IF$4="",$B32=""),0,SUMIF('DADOS BRUTOS'!$A$3:$A$500,$B32,'DADOS BRUTOS'!FF$3:FF$500)+IF($C32="",0,SUMIF('DADOS BRUTOS'!$A$3:$A$500,$C32,'DADOS BRUTOS'!FF$3:FF$500)))</f>
        <v/>
      </c>
      <c r="IG32" s="125">
        <f>IF(OR(IG$4="",$B32=""),0,SUMIF('DADOS BRUTOS'!$A$3:$A$500,$B32,'DADOS BRUTOS'!FG$3:FG$500)+IF($C32="",0,SUMIF('DADOS BRUTOS'!$A$3:$A$500,$C32,'DADOS BRUTOS'!FG$3:FG$500)))</f>
        <v/>
      </c>
      <c r="IH32" s="125">
        <f>IF(OR(IH$4="",$B32=""),0,SUMIF('DADOS BRUTOS'!$A$3:$A$500,$B32,'DADOS BRUTOS'!FH$3:FH$500)+IF($C32="",0,SUMIF('DADOS BRUTOS'!$A$3:$A$500,$C32,'DADOS BRUTOS'!FH$3:FH$500)))</f>
        <v/>
      </c>
      <c r="II32" s="125">
        <f>IF(OR(II$4="",$B32=""),0,SUMIF('DADOS BRUTOS'!$A$3:$A$500,$B32,'DADOS BRUTOS'!FI$3:FI$500)+IF($C32="",0,SUMIF('DADOS BRUTOS'!$A$3:$A$500,$C32,'DADOS BRUTOS'!FI$3:FI$500)))</f>
        <v/>
      </c>
      <c r="IJ32" s="125">
        <f>IF(OR(IJ$4="",$B32=""),0,SUMIF('DADOS BRUTOS'!$A$3:$A$500,$B32,'DADOS BRUTOS'!FJ$3:FJ$500)+IF($C32="",0,SUMIF('DADOS BRUTOS'!$A$3:$A$500,$C32,'DADOS BRUTOS'!FJ$3:FJ$500)))</f>
        <v/>
      </c>
      <c r="IK32" s="125">
        <f>IF(OR(IK$4="",$B32=""),0,SUMIF('DADOS BRUTOS'!$A$3:$A$500,$B32,'DADOS BRUTOS'!FK$3:FK$500)+IF($C32="",0,SUMIF('DADOS BRUTOS'!$A$3:$A$500,$C32,'DADOS BRUTOS'!FK$3:FK$500)))</f>
        <v/>
      </c>
      <c r="IL32" s="125">
        <f>IF(OR(IL$4="",$B32=""),0,SUMIF('DADOS BRUTOS'!$A$3:$A$500,$B32,'DADOS BRUTOS'!FL$3:FL$500)+IF($C32="",0,SUMIF('DADOS BRUTOS'!$A$3:$A$500,$C32,'DADOS BRUTOS'!FL$3:FL$500)))</f>
        <v/>
      </c>
      <c r="IM32" s="125">
        <f>IF(OR(IM$4="",$B32=""),0,SUMIF('DADOS BRUTOS'!$A$3:$A$500,$B32,'DADOS BRUTOS'!FM$3:FM$500)+IF($C32="",0,SUMIF('DADOS BRUTOS'!$A$3:$A$500,$C32,'DADOS BRUTOS'!FM$3:FM$500)))</f>
        <v/>
      </c>
      <c r="IN32" s="125">
        <f>IF(OR(IN$4="",$B32=""),0,SUMIF('DADOS BRUTOS'!$A$3:$A$500,$B32,'DADOS BRUTOS'!FN$3:FN$500)+IF($C32="",0,SUMIF('DADOS BRUTOS'!$A$3:$A$500,$C32,'DADOS BRUTOS'!FN$3:FN$500)))</f>
        <v/>
      </c>
      <c r="IO32" s="125">
        <f>IF(OR(IO$4="",$B32=""),0,SUMIF('DADOS BRUTOS'!$A$3:$A$500,$B32,'DADOS BRUTOS'!FO$3:FO$500)+IF($C32="",0,SUMIF('DADOS BRUTOS'!$A$3:$A$500,$C32,'DADOS BRUTOS'!FO$3:FO$500)))</f>
        <v/>
      </c>
      <c r="IP32" s="125">
        <f>IF(OR(IP$4="",$B32=""),0,SUMIF('DADOS BRUTOS'!$A$3:$A$500,$B32,'DADOS BRUTOS'!FP$3:FP$500)+IF($C32="",0,SUMIF('DADOS BRUTOS'!$A$3:$A$500,$C32,'DADOS BRUTOS'!FP$3:FP$500)))</f>
        <v/>
      </c>
      <c r="IQ32" s="125">
        <f>IF(OR(IQ$4="",$B32=""),0,SUMIF('DADOS BRUTOS'!$A$3:$A$500,$B32,'DADOS BRUTOS'!FQ$3:FQ$500)+IF($C32="",0,SUMIF('DADOS BRUTOS'!$A$3:$A$500,$C32,'DADOS BRUTOS'!FQ$3:FQ$500)))</f>
        <v/>
      </c>
      <c r="IR32" s="125">
        <f>IF(OR(IR$4="",$B32=""),0,SUMIF('DADOS BRUTOS'!$A$3:$A$500,$B32,'DADOS BRUTOS'!FR$3:FR$500)+IF($C32="",0,SUMIF('DADOS BRUTOS'!$A$3:$A$500,$C32,'DADOS BRUTOS'!FR$3:FR$500)))</f>
        <v/>
      </c>
      <c r="IS32" s="125">
        <f>IF(OR(IS$4="",$B32=""),0,SUMIF('DADOS BRUTOS'!$A$3:$A$500,$B32,'DADOS BRUTOS'!FS$3:FS$500)+IF($C32="",0,SUMIF('DADOS BRUTOS'!$A$3:$A$500,$C32,'DADOS BRUTOS'!FS$3:FS$500)))</f>
        <v/>
      </c>
      <c r="IT32" s="125">
        <f>IF(OR(IT$4="",$B32=""),0,SUMIF('DADOS BRUTOS'!$A$3:$A$500,$B32,'DADOS BRUTOS'!FT$3:FT$500)+IF($C32="",0,SUMIF('DADOS BRUTOS'!$A$3:$A$500,$C32,'DADOS BRUTOS'!FT$3:FT$500)))</f>
        <v/>
      </c>
      <c r="IU32" s="125">
        <f>IF(OR(IU$4="",$B32=""),0,SUMIF('DADOS BRUTOS'!$A$3:$A$500,$B32,'DADOS BRUTOS'!FU$3:FU$500)+IF($C32="",0,SUMIF('DADOS BRUTOS'!$A$3:$A$500,$C32,'DADOS BRUTOS'!FU$3:FU$500)))</f>
        <v/>
      </c>
      <c r="IV32" s="125">
        <f>IF(OR(IV$4="",$B32=""),0,SUMIF('DADOS BRUTOS'!$A$3:$A$500,$B32,'DADOS BRUTOS'!FV$3:FV$500)+IF($C32="",0,SUMIF('DADOS BRUTOS'!$A$3:$A$500,$C32,'DADOS BRUTOS'!FV$3:FV$500)))</f>
        <v/>
      </c>
      <c r="IW32" s="125">
        <f>IF(OR(IW$4="",$B32=""),0,SUMIF('DADOS BRUTOS'!$A$3:$A$500,$B32,'DADOS BRUTOS'!FW$3:FW$500)+IF($C32="",0,SUMIF('DADOS BRUTOS'!$A$3:$A$500,$C32,'DADOS BRUTOS'!FW$3:FW$500)))</f>
        <v/>
      </c>
      <c r="IX32" s="125">
        <f>IF(OR(IX$4="",$B32=""),0,SUMIF('DADOS BRUTOS'!$A$3:$A$500,$B32,'DADOS BRUTOS'!FX$3:FX$500)+IF($C32="",0,SUMIF('DADOS BRUTOS'!$A$3:$A$500,$C32,'DADOS BRUTOS'!FX$3:FX$500)))</f>
        <v/>
      </c>
      <c r="IY32" s="125">
        <f>IF(OR(IY$4="",$B32=""),0,SUMIF('DADOS BRUTOS'!$A$3:$A$500,$B32,'DADOS BRUTOS'!FY$3:FY$500)+IF($C32="",0,SUMIF('DADOS BRUTOS'!$A$3:$A$500,$C32,'DADOS BRUTOS'!FY$3:FY$500)))</f>
        <v/>
      </c>
      <c r="IZ32" s="125">
        <f>IF(OR(IZ$4="",$B32=""),0,SUMIF('DADOS BRUTOS'!$A$3:$A$500,$B32,'DADOS BRUTOS'!FZ$3:FZ$500)+IF($C32="",0,SUMIF('DADOS BRUTOS'!$A$3:$A$500,$C32,'DADOS BRUTOS'!FZ$3:FZ$500)))</f>
        <v/>
      </c>
      <c r="JA32" s="125">
        <f>IF(OR(JA$4="",$B32=""),0,SUMIF('DADOS BRUTOS'!$A$3:$A$500,$B32,'DADOS BRUTOS'!GA$3:GA$500)+IF($C32="",0,SUMIF('DADOS BRUTOS'!$A$3:$A$500,$C32,'DADOS BRUTOS'!GA$3:GA$500)))</f>
        <v/>
      </c>
      <c r="JB32" s="125">
        <f>IF(OR(JB$4="",$B32=""),0,SUMIF('DADOS BRUTOS'!$A$3:$A$500,$B32,'DADOS BRUTOS'!GB$3:GB$500)+IF($C32="",0,SUMIF('DADOS BRUTOS'!$A$3:$A$500,$C32,'DADOS BRUTOS'!GB$3:GB$500)))</f>
        <v/>
      </c>
      <c r="JC32" s="125">
        <f>IF(OR(JC$4="",$B32=""),0,SUMIF('DADOS BRUTOS'!$A$3:$A$500,$B32,'DADOS BRUTOS'!GC$3:GC$500)+IF($C32="",0,SUMIF('DADOS BRUTOS'!$A$3:$A$500,$C32,'DADOS BRUTOS'!GC$3:GC$500)))</f>
        <v/>
      </c>
      <c r="JD32" s="125">
        <f>IF(OR(JD$4="",$B32=""),0,SUMIF('DADOS BRUTOS'!$A$3:$A$500,$B32,'DADOS BRUTOS'!GD$3:GD$500)+IF($C32="",0,SUMIF('DADOS BRUTOS'!$A$3:$A$500,$C32,'DADOS BRUTOS'!GD$3:GD$500)))</f>
        <v/>
      </c>
      <c r="JE32" s="125">
        <f>IF(OR(JE$4="",$B32=""),0,SUMIF('DADOS BRUTOS'!$A$3:$A$500,$B32,'DADOS BRUTOS'!GE$3:GE$500)+IF($C32="",0,SUMIF('DADOS BRUTOS'!$A$3:$A$500,$C32,'DADOS BRUTOS'!GE$3:GE$500)))</f>
        <v/>
      </c>
      <c r="JF32" s="125">
        <f>IF(OR(JF$4="",$B32=""),0,SUMIF('DADOS BRUTOS'!$A$3:$A$500,$B32,'DADOS BRUTOS'!GF$3:GF$500)+IF($C32="",0,SUMIF('DADOS BRUTOS'!$A$3:$A$500,$C32,'DADOS BRUTOS'!GF$3:GF$500)))</f>
        <v/>
      </c>
      <c r="JG32" s="125">
        <f>IF(OR(JG$4="",$B32=""),0,SUMIF('DADOS BRUTOS'!$A$3:$A$500,$B32,'DADOS BRUTOS'!GG$3:GG$500)+IF($C32="",0,SUMIF('DADOS BRUTOS'!$A$3:$A$500,$C32,'DADOS BRUTOS'!GG$3:GG$500)))</f>
        <v/>
      </c>
      <c r="JH32" s="125">
        <f>IF(OR(JH$4="",$B32=""),0,SUMIF('DADOS BRUTOS'!$A$3:$A$500,$B32,'DADOS BRUTOS'!GH$3:GH$500)+IF($C32="",0,SUMIF('DADOS BRUTOS'!$A$3:$A$500,$C32,'DADOS BRUTOS'!GH$3:GH$500)))</f>
        <v/>
      </c>
      <c r="JI32" s="125">
        <f>IF(OR(JI$4="",$B32=""),0,SUMIF('DADOS BRUTOS'!$A$3:$A$500,$B32,'DADOS BRUTOS'!GI$3:GI$500)+IF($C32="",0,SUMIF('DADOS BRUTOS'!$A$3:$A$500,$C32,'DADOS BRUTOS'!GI$3:GI$500)))</f>
        <v/>
      </c>
      <c r="JJ32" s="125">
        <f>IF(OR(JJ$4="",$B32=""),0,SUMIF('DADOS BRUTOS'!$A$3:$A$500,$B32,'DADOS BRUTOS'!GJ$3:GJ$500)+IF($C32="",0,SUMIF('DADOS BRUTOS'!$A$3:$A$500,$C32,'DADOS BRUTOS'!GJ$3:GJ$500)))</f>
        <v/>
      </c>
      <c r="JK32" s="125">
        <f>IF(OR(JK$4="",$B32=""),0,SUMIF('DADOS BRUTOS'!$A$3:$A$500,$B32,'DADOS BRUTOS'!GK$3:GK$500)+IF($C32="",0,SUMIF('DADOS BRUTOS'!$A$3:$A$500,$C32,'DADOS BRUTOS'!GK$3:GK$500)))</f>
        <v/>
      </c>
      <c r="JL32" s="125">
        <f>IF(OR(JL$4="",$B32=""),0,SUMIF('DADOS BRUTOS'!$A$3:$A$500,$B32,'DADOS BRUTOS'!GL$3:GL$500)+IF($C32="",0,SUMIF('DADOS BRUTOS'!$A$3:$A$500,$C32,'DADOS BRUTOS'!GL$3:GL$500)))</f>
        <v/>
      </c>
      <c r="JM32" s="125">
        <f>IF(OR(JM$4="",$B32=""),0,SUMIF('DADOS BRUTOS'!$A$3:$A$500,$B32,'DADOS BRUTOS'!GM$3:GM$500)+IF($C32="",0,SUMIF('DADOS BRUTOS'!$A$3:$A$500,$C32,'DADOS BRUTOS'!GM$3:GM$500)))</f>
        <v/>
      </c>
      <c r="JN32" s="125">
        <f>IF(OR(JN$4="",$B32=""),0,SUMIF('DADOS BRUTOS'!$A$3:$A$500,$B32,'DADOS BRUTOS'!GN$3:GN$500)+IF($C32="",0,SUMIF('DADOS BRUTOS'!$A$3:$A$500,$C32,'DADOS BRUTOS'!GN$3:GN$500)))</f>
        <v/>
      </c>
      <c r="JO32" s="125">
        <f>IF(OR(JO$4="",$B32=""),0,SUMIF('DADOS BRUTOS'!$A$3:$A$500,$B32,'DADOS BRUTOS'!GO$3:GO$500)+IF($C32="",0,SUMIF('DADOS BRUTOS'!$A$3:$A$500,$C32,'DADOS BRUTOS'!GO$3:GO$500)))</f>
        <v/>
      </c>
      <c r="JP32" s="125">
        <f>IF(OR(JP$4="",$B32=""),0,SUMIF('DADOS BRUTOS'!$A$3:$A$500,$B32,'DADOS BRUTOS'!GP$3:GP$500)+IF($C32="",0,SUMIF('DADOS BRUTOS'!$A$3:$A$500,$C32,'DADOS BRUTOS'!GP$3:GP$500)))</f>
        <v/>
      </c>
      <c r="JQ32" s="125">
        <f>IF(OR(JQ$4="",$B32=""),0,SUMIF('DADOS BRUTOS'!$A$3:$A$500,$B32,'DADOS BRUTOS'!GQ$3:GQ$500)+IF($C32="",0,SUMIF('DADOS BRUTOS'!$A$3:$A$500,$C32,'DADOS BRUTOS'!GQ$3:GQ$500)))</f>
        <v/>
      </c>
      <c r="JR32" s="125">
        <f>IF(OR(JR$4="",$B32=""),0,SUMIF('DADOS BRUTOS'!$A$3:$A$500,$B32,'DADOS BRUTOS'!GR$3:GR$500)+IF($C32="",0,SUMIF('DADOS BRUTOS'!$A$3:$A$500,$C32,'DADOS BRUTOS'!GR$3:GR$500)))</f>
        <v/>
      </c>
      <c r="JS32" s="125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25">
        <f>IF(OR(CB$4="",$B33=""),0,SUMIF('DADOS BRUTOS'!$A$3:$A$500,$B33,'DADOS BRUTOS'!B$3:B$500)+IF($C33="",0,SUMIF('DADOS BRUTOS'!$A$3:$A$500,$C33,'DADOS BRUTOS'!B$3:B$500)))</f>
        <v/>
      </c>
      <c r="CC33" s="125">
        <f>IF(OR(CC$4="",$B33=""),0,SUMIF('DADOS BRUTOS'!$A$3:$A$500,$B33,'DADOS BRUTOS'!C$3:C$500)+IF($C33="",0,SUMIF('DADOS BRUTOS'!$A$3:$A$500,$C33,'DADOS BRUTOS'!C$3:C$500)))</f>
        <v/>
      </c>
      <c r="CD33" s="125">
        <f>IF(OR(CD$4="",$B33=""),0,SUMIF('DADOS BRUTOS'!$A$3:$A$500,$B33,'DADOS BRUTOS'!D$3:D$500)+IF($C33="",0,SUMIF('DADOS BRUTOS'!$A$3:$A$500,$C33,'DADOS BRUTOS'!D$3:D$500)))</f>
        <v/>
      </c>
      <c r="CE33" s="125">
        <f>IF(OR(CE$4="",$B33=""),0,SUMIF('DADOS BRUTOS'!$A$3:$A$500,$B33,'DADOS BRUTOS'!E$3:E$500)+IF($C33="",0,SUMIF('DADOS BRUTOS'!$A$3:$A$500,$C33,'DADOS BRUTOS'!E$3:E$500)))</f>
        <v/>
      </c>
      <c r="CF33" s="125">
        <f>IF(OR(CF$4="",$B33=""),0,SUMIF('DADOS BRUTOS'!$A$3:$A$500,$B33,'DADOS BRUTOS'!F$3:F$500)+IF($C33="",0,SUMIF('DADOS BRUTOS'!$A$3:$A$500,$C33,'DADOS BRUTOS'!F$3:F$500)))</f>
        <v/>
      </c>
      <c r="CG33" s="125">
        <f>IF(OR(CG$4="",$B33=""),0,SUMIF('DADOS BRUTOS'!$A$3:$A$500,$B33,'DADOS BRUTOS'!G$3:G$500)+IF($C33="",0,SUMIF('DADOS BRUTOS'!$A$3:$A$500,$C33,'DADOS BRUTOS'!G$3:G$500)))</f>
        <v/>
      </c>
      <c r="CH33" s="125">
        <f>IF(OR(CH$4="",$B33=""),0,SUMIF('DADOS BRUTOS'!$A$3:$A$500,$B33,'DADOS BRUTOS'!H$3:H$500)+IF($C33="",0,SUMIF('DADOS BRUTOS'!$A$3:$A$500,$C33,'DADOS BRUTOS'!H$3:H$500)))</f>
        <v/>
      </c>
      <c r="CI33" s="125">
        <f>IF(OR(CI$4="",$B33=""),0,SUMIF('DADOS BRUTOS'!$A$3:$A$500,$B33,'DADOS BRUTOS'!I$3:I$500)+IF($C33="",0,SUMIF('DADOS BRUTOS'!$A$3:$A$500,$C33,'DADOS BRUTOS'!I$3:I$500)))</f>
        <v/>
      </c>
      <c r="CJ33" s="125">
        <f>IF(OR(CJ$4="",$B33=""),0,SUMIF('DADOS BRUTOS'!$A$3:$A$500,$B33,'DADOS BRUTOS'!J$3:J$500)+IF($C33="",0,SUMIF('DADOS BRUTOS'!$A$3:$A$500,$C33,'DADOS BRUTOS'!J$3:J$500)))</f>
        <v/>
      </c>
      <c r="CK33" s="125">
        <f>IF(OR(CK$4="",$B33=""),0,SUMIF('DADOS BRUTOS'!$A$3:$A$500,$B33,'DADOS BRUTOS'!K$3:K$500)+IF($C33="",0,SUMIF('DADOS BRUTOS'!$A$3:$A$500,$C33,'DADOS BRUTOS'!K$3:K$500)))</f>
        <v/>
      </c>
      <c r="CL33" s="125">
        <f>IF(OR(CL$4="",$B33=""),0,SUMIF('DADOS BRUTOS'!$A$3:$A$500,$B33,'DADOS BRUTOS'!L$3:L$500)+IF($C33="",0,SUMIF('DADOS BRUTOS'!$A$3:$A$500,$C33,'DADOS BRUTOS'!L$3:L$500)))</f>
        <v/>
      </c>
      <c r="CM33" s="125">
        <f>IF(OR(CM$4="",$B33=""),0,SUMIF('DADOS BRUTOS'!$A$3:$A$500,$B33,'DADOS BRUTOS'!M$3:M$500)+IF($C33="",0,SUMIF('DADOS BRUTOS'!$A$3:$A$500,$C33,'DADOS BRUTOS'!M$3:M$500)))</f>
        <v/>
      </c>
      <c r="CN33" s="125">
        <f>IF(OR(CN$4="",$B33=""),0,SUMIF('DADOS BRUTOS'!$A$3:$A$500,$B33,'DADOS BRUTOS'!N$3:N$500)+IF($C33="",0,SUMIF('DADOS BRUTOS'!$A$3:$A$500,$C33,'DADOS BRUTOS'!N$3:N$500)))</f>
        <v/>
      </c>
      <c r="CO33" s="125">
        <f>IF(OR(CO$4="",$B33=""),0,SUMIF('DADOS BRUTOS'!$A$3:$A$500,$B33,'DADOS BRUTOS'!O$3:O$500)+IF($C33="",0,SUMIF('DADOS BRUTOS'!$A$3:$A$500,$C33,'DADOS BRUTOS'!O$3:O$500)))</f>
        <v/>
      </c>
      <c r="CP33" s="125">
        <f>IF(OR(CP$4="",$B33=""),0,SUMIF('DADOS BRUTOS'!$A$3:$A$500,$B33,'DADOS BRUTOS'!P$3:P$500)+IF($C33="",0,SUMIF('DADOS BRUTOS'!$A$3:$A$500,$C33,'DADOS BRUTOS'!P$3:P$500)))</f>
        <v/>
      </c>
      <c r="CQ33" s="125">
        <f>IF(OR(CQ$4="",$B33=""),0,SUMIF('DADOS BRUTOS'!$A$3:$A$500,$B33,'DADOS BRUTOS'!Q$3:Q$500)+IF($C33="",0,SUMIF('DADOS BRUTOS'!$A$3:$A$500,$C33,'DADOS BRUTOS'!Q$3:Q$500)))</f>
        <v/>
      </c>
      <c r="CR33" s="125">
        <f>IF(OR(CR$4="",$B33=""),0,SUMIF('DADOS BRUTOS'!$A$3:$A$500,$B33,'DADOS BRUTOS'!R$3:R$500)+IF($C33="",0,SUMIF('DADOS BRUTOS'!$A$3:$A$500,$C33,'DADOS BRUTOS'!R$3:R$500)))</f>
        <v/>
      </c>
      <c r="CS33" s="125">
        <f>IF(OR(CS$4="",$B33=""),0,SUMIF('DADOS BRUTOS'!$A$3:$A$500,$B33,'DADOS BRUTOS'!S$3:S$500)+IF($C33="",0,SUMIF('DADOS BRUTOS'!$A$3:$A$500,$C33,'DADOS BRUTOS'!S$3:S$500)))</f>
        <v/>
      </c>
      <c r="CT33" s="125">
        <f>IF(OR(CT$4="",$B33=""),0,SUMIF('DADOS BRUTOS'!$A$3:$A$500,$B33,'DADOS BRUTOS'!T$3:T$500)+IF($C33="",0,SUMIF('DADOS BRUTOS'!$A$3:$A$500,$C33,'DADOS BRUTOS'!T$3:T$500)))</f>
        <v/>
      </c>
      <c r="CU33" s="125">
        <f>IF(OR(CU$4="",$B33=""),0,SUMIF('DADOS BRUTOS'!$A$3:$A$500,$B33,'DADOS BRUTOS'!U$3:U$500)+IF($C33="",0,SUMIF('DADOS BRUTOS'!$A$3:$A$500,$C33,'DADOS BRUTOS'!U$3:U$500)))</f>
        <v/>
      </c>
      <c r="CV33" s="125">
        <f>IF(OR(CV$4="",$B33=""),0,SUMIF('DADOS BRUTOS'!$A$3:$A$500,$B33,'DADOS BRUTOS'!V$3:V$500)+IF($C33="",0,SUMIF('DADOS BRUTOS'!$A$3:$A$500,$C33,'DADOS BRUTOS'!V$3:V$500)))</f>
        <v/>
      </c>
      <c r="CW33" s="125">
        <f>IF(OR(CW$4="",$B33=""),0,SUMIF('DADOS BRUTOS'!$A$3:$A$500,$B33,'DADOS BRUTOS'!W$3:W$500)+IF($C33="",0,SUMIF('DADOS BRUTOS'!$A$3:$A$500,$C33,'DADOS BRUTOS'!W$3:W$500)))</f>
        <v/>
      </c>
      <c r="CX33" s="125">
        <f>IF(OR(CX$4="",$B33=""),0,SUMIF('DADOS BRUTOS'!$A$3:$A$500,$B33,'DADOS BRUTOS'!X$3:X$500)+IF($C33="",0,SUMIF('DADOS BRUTOS'!$A$3:$A$500,$C33,'DADOS BRUTOS'!X$3:X$500)))</f>
        <v/>
      </c>
      <c r="CY33" s="125">
        <f>IF(OR(CY$4="",$B33=""),0,SUMIF('DADOS BRUTOS'!$A$3:$A$500,$B33,'DADOS BRUTOS'!Y$3:Y$500)+IF($C33="",0,SUMIF('DADOS BRUTOS'!$A$3:$A$500,$C33,'DADOS BRUTOS'!Y$3:Y$500)))</f>
        <v/>
      </c>
      <c r="CZ33" s="125">
        <f>IF(OR(CZ$4="",$B33=""),0,SUMIF('DADOS BRUTOS'!$A$3:$A$500,$B33,'DADOS BRUTOS'!Z$3:Z$500)+IF($C33="",0,SUMIF('DADOS BRUTOS'!$A$3:$A$500,$C33,'DADOS BRUTOS'!Z$3:Z$500)))</f>
        <v/>
      </c>
      <c r="DA33" s="125">
        <f>IF(OR(DA$4="",$B33=""),0,SUMIF('DADOS BRUTOS'!$A$3:$A$500,$B33,'DADOS BRUTOS'!AA$3:AA$500)+IF($C33="",0,SUMIF('DADOS BRUTOS'!$A$3:$A$500,$C33,'DADOS BRUTOS'!AA$3:AA$500)))</f>
        <v/>
      </c>
      <c r="DB33" s="125">
        <f>IF(OR(DB$4="",$B33=""),0,SUMIF('DADOS BRUTOS'!$A$3:$A$500,$B33,'DADOS BRUTOS'!AB$3:AB$500)+IF($C33="",0,SUMIF('DADOS BRUTOS'!$A$3:$A$500,$C33,'DADOS BRUTOS'!AB$3:AB$500)))</f>
        <v/>
      </c>
      <c r="DC33" s="125">
        <f>IF(OR(DC$4="",$B33=""),0,SUMIF('DADOS BRUTOS'!$A$3:$A$500,$B33,'DADOS BRUTOS'!AC$3:AC$500)+IF($C33="",0,SUMIF('DADOS BRUTOS'!$A$3:$A$500,$C33,'DADOS BRUTOS'!AC$3:AC$500)))</f>
        <v/>
      </c>
      <c r="DD33" s="125">
        <f>IF(OR(DD$4="",$B33=""),0,SUMIF('DADOS BRUTOS'!$A$3:$A$500,$B33,'DADOS BRUTOS'!AD$3:AD$500)+IF($C33="",0,SUMIF('DADOS BRUTOS'!$A$3:$A$500,$C33,'DADOS BRUTOS'!AD$3:AD$500)))</f>
        <v/>
      </c>
      <c r="DE33" s="125">
        <f>IF(OR(DE$4="",$B33=""),0,SUMIF('DADOS BRUTOS'!$A$3:$A$500,$B33,'DADOS BRUTOS'!AE$3:AE$500)+IF($C33="",0,SUMIF('DADOS BRUTOS'!$A$3:$A$500,$C33,'DADOS BRUTOS'!AE$3:AE$500)))</f>
        <v/>
      </c>
      <c r="DF33" s="125">
        <f>IF(OR(DF$4="",$B33=""),0,SUMIF('DADOS BRUTOS'!$A$3:$A$500,$B33,'DADOS BRUTOS'!AF$3:AF$500)+IF($C33="",0,SUMIF('DADOS BRUTOS'!$A$3:$A$500,$C33,'DADOS BRUTOS'!AF$3:AF$500)))</f>
        <v/>
      </c>
      <c r="DG33" s="125">
        <f>IF(OR(DG$4="",$B33=""),0,SUMIF('DADOS BRUTOS'!$A$3:$A$500,$B33,'DADOS BRUTOS'!AG$3:AG$500)+IF($C33="",0,SUMIF('DADOS BRUTOS'!$A$3:$A$500,$C33,'DADOS BRUTOS'!AG$3:AG$500)))</f>
        <v/>
      </c>
      <c r="DH33" s="125">
        <f>IF(OR(DH$4="",$B33=""),0,SUMIF('DADOS BRUTOS'!$A$3:$A$500,$B33,'DADOS BRUTOS'!AH$3:AH$500)+IF($C33="",0,SUMIF('DADOS BRUTOS'!$A$3:$A$500,$C33,'DADOS BRUTOS'!AH$3:AH$500)))</f>
        <v/>
      </c>
      <c r="DI33" s="125">
        <f>IF(OR(DI$4="",$B33=""),0,SUMIF('DADOS BRUTOS'!$A$3:$A$500,$B33,'DADOS BRUTOS'!AI$3:AI$500)+IF($C33="",0,SUMIF('DADOS BRUTOS'!$A$3:$A$500,$C33,'DADOS BRUTOS'!AI$3:AI$500)))</f>
        <v/>
      </c>
      <c r="DJ33" s="125">
        <f>IF(OR(DJ$4="",$B33=""),0,SUMIF('DADOS BRUTOS'!$A$3:$A$500,$B33,'DADOS BRUTOS'!AJ$3:AJ$500)+IF($C33="",0,SUMIF('DADOS BRUTOS'!$A$3:$A$500,$C33,'DADOS BRUTOS'!AJ$3:AJ$500)))</f>
        <v/>
      </c>
      <c r="DK33" s="125">
        <f>IF(OR(DK$4="",$B33=""),0,SUMIF('DADOS BRUTOS'!$A$3:$A$500,$B33,'DADOS BRUTOS'!AK$3:AK$500)+IF($C33="",0,SUMIF('DADOS BRUTOS'!$A$3:$A$500,$C33,'DADOS BRUTOS'!AK$3:AK$500)))</f>
        <v/>
      </c>
      <c r="DL33" s="125">
        <f>IF(OR(DL$4="",$B33=""),0,SUMIF('DADOS BRUTOS'!$A$3:$A$500,$B33,'DADOS BRUTOS'!AL$3:AL$500)+IF($C33="",0,SUMIF('DADOS BRUTOS'!$A$3:$A$500,$C33,'DADOS BRUTOS'!AL$3:AL$500)))</f>
        <v/>
      </c>
      <c r="DM33" s="125">
        <f>IF(OR(DM$4="",$B33=""),0,SUMIF('DADOS BRUTOS'!$A$3:$A$500,$B33,'DADOS BRUTOS'!AM$3:AM$500)+IF($C33="",0,SUMIF('DADOS BRUTOS'!$A$3:$A$500,$C33,'DADOS BRUTOS'!AM$3:AM$500)))</f>
        <v/>
      </c>
      <c r="DN33" s="125">
        <f>IF(OR(DN$4="",$B33=""),0,SUMIF('DADOS BRUTOS'!$A$3:$A$500,$B33,'DADOS BRUTOS'!AN$3:AN$500)+IF($C33="",0,SUMIF('DADOS BRUTOS'!$A$3:$A$500,$C33,'DADOS BRUTOS'!AN$3:AN$500)))</f>
        <v/>
      </c>
      <c r="DO33" s="125">
        <f>IF(OR(DO$4="",$B33=""),0,SUMIF('DADOS BRUTOS'!$A$3:$A$500,$B33,'DADOS BRUTOS'!AO$3:AO$500)+IF($C33="",0,SUMIF('DADOS BRUTOS'!$A$3:$A$500,$C33,'DADOS BRUTOS'!AO$3:AO$500)))</f>
        <v/>
      </c>
      <c r="DP33" s="125">
        <f>IF(OR(DP$4="",$B33=""),0,SUMIF('DADOS BRUTOS'!$A$3:$A$500,$B33,'DADOS BRUTOS'!AP$3:AP$500)+IF($C33="",0,SUMIF('DADOS BRUTOS'!$A$3:$A$500,$C33,'DADOS BRUTOS'!AP$3:AP$500)))</f>
        <v/>
      </c>
      <c r="DQ33" s="125">
        <f>IF(OR(DQ$4="",$B33=""),0,SUMIF('DADOS BRUTOS'!$A$3:$A$500,$B33,'DADOS BRUTOS'!AQ$3:AQ$500)+IF($C33="",0,SUMIF('DADOS BRUTOS'!$A$3:$A$500,$C33,'DADOS BRUTOS'!AQ$3:AQ$500)))</f>
        <v/>
      </c>
      <c r="DR33" s="125">
        <f>IF(OR(DR$4="",$B33=""),0,SUMIF('DADOS BRUTOS'!$A$3:$A$500,$B33,'DADOS BRUTOS'!AR$3:AR$500)+IF($C33="",0,SUMIF('DADOS BRUTOS'!$A$3:$A$500,$C33,'DADOS BRUTOS'!AR$3:AR$500)))</f>
        <v/>
      </c>
      <c r="DS33" s="125">
        <f>IF(OR(DS$4="",$B33=""),0,SUMIF('DADOS BRUTOS'!$A$3:$A$500,$B33,'DADOS BRUTOS'!AS$3:AS$500)+IF($C33="",0,SUMIF('DADOS BRUTOS'!$A$3:$A$500,$C33,'DADOS BRUTOS'!AS$3:AS$500)))</f>
        <v/>
      </c>
      <c r="DT33" s="125">
        <f>IF(OR(DT$4="",$B33=""),0,SUMIF('DADOS BRUTOS'!$A$3:$A$500,$B33,'DADOS BRUTOS'!AT$3:AT$500)+IF($C33="",0,SUMIF('DADOS BRUTOS'!$A$3:$A$500,$C33,'DADOS BRUTOS'!AT$3:AT$500)))</f>
        <v/>
      </c>
      <c r="DU33" s="125">
        <f>IF(OR(DU$4="",$B33=""),0,SUMIF('DADOS BRUTOS'!$A$3:$A$500,$B33,'DADOS BRUTOS'!AU$3:AU$500)+IF($C33="",0,SUMIF('DADOS BRUTOS'!$A$3:$A$500,$C33,'DADOS BRUTOS'!AU$3:AU$500)))</f>
        <v/>
      </c>
      <c r="DV33" s="125">
        <f>IF(OR(DV$4="",$B33=""),0,SUMIF('DADOS BRUTOS'!$A$3:$A$500,$B33,'DADOS BRUTOS'!AV$3:AV$500)+IF($C33="",0,SUMIF('DADOS BRUTOS'!$A$3:$A$500,$C33,'DADOS BRUTOS'!AV$3:AV$500)))</f>
        <v/>
      </c>
      <c r="DW33" s="125">
        <f>IF(OR(DW$4="",$B33=""),0,SUMIF('DADOS BRUTOS'!$A$3:$A$500,$B33,'DADOS BRUTOS'!AW$3:AW$500)+IF($C33="",0,SUMIF('DADOS BRUTOS'!$A$3:$A$500,$C33,'DADOS BRUTOS'!AW$3:AW$500)))</f>
        <v/>
      </c>
      <c r="DX33" s="125">
        <f>IF(OR(DX$4="",$B33=""),0,SUMIF('DADOS BRUTOS'!$A$3:$A$500,$B33,'DADOS BRUTOS'!AX$3:AX$500)+IF($C33="",0,SUMIF('DADOS BRUTOS'!$A$3:$A$500,$C33,'DADOS BRUTOS'!AX$3:AX$500)))</f>
        <v/>
      </c>
      <c r="DY33" s="125">
        <f>IF(OR(DY$4="",$B33=""),0,SUMIF('DADOS BRUTOS'!$A$3:$A$500,$B33,'DADOS BRUTOS'!AY$3:AY$500)+IF($C33="",0,SUMIF('DADOS BRUTOS'!$A$3:$A$500,$C33,'DADOS BRUTOS'!AY$3:AY$500)))</f>
        <v/>
      </c>
      <c r="DZ33" s="125">
        <f>IF(OR(DZ$4="",$B33=""),0,SUMIF('DADOS BRUTOS'!$A$3:$A$500,$B33,'DADOS BRUTOS'!AZ$3:AZ$500)+IF($C33="",0,SUMIF('DADOS BRUTOS'!$A$3:$A$500,$C33,'DADOS BRUTOS'!AZ$3:AZ$500)))</f>
        <v/>
      </c>
      <c r="EA33" s="125">
        <f>IF(OR(EA$4="",$B33=""),0,SUMIF('DADOS BRUTOS'!$A$3:$A$500,$B33,'DADOS BRUTOS'!BA$3:BA$500)+IF($C33="",0,SUMIF('DADOS BRUTOS'!$A$3:$A$500,$C33,'DADOS BRUTOS'!BA$3:BA$500)))</f>
        <v/>
      </c>
      <c r="EB33" s="125">
        <f>IF(OR(EB$4="",$B33=""),0,SUMIF('DADOS BRUTOS'!$A$3:$A$500,$B33,'DADOS BRUTOS'!BB$3:BB$500)+IF($C33="",0,SUMIF('DADOS BRUTOS'!$A$3:$A$500,$C33,'DADOS BRUTOS'!BB$3:BB$500)))</f>
        <v/>
      </c>
      <c r="EC33" s="125">
        <f>IF(OR(EC$4="",$B33=""),0,SUMIF('DADOS BRUTOS'!$A$3:$A$500,$B33,'DADOS BRUTOS'!BC$3:BC$500)+IF($C33="",0,SUMIF('DADOS BRUTOS'!$A$3:$A$500,$C33,'DADOS BRUTOS'!BC$3:BC$500)))</f>
        <v/>
      </c>
      <c r="ED33" s="125">
        <f>IF(OR(ED$4="",$B33=""),0,SUMIF('DADOS BRUTOS'!$A$3:$A$500,$B33,'DADOS BRUTOS'!BD$3:BD$500)+IF($C33="",0,SUMIF('DADOS BRUTOS'!$A$3:$A$500,$C33,'DADOS BRUTOS'!BD$3:BD$500)))</f>
        <v/>
      </c>
      <c r="EE33" s="125">
        <f>IF(OR(EE$4="",$B33=""),0,SUMIF('DADOS BRUTOS'!$A$3:$A$500,$B33,'DADOS BRUTOS'!BE$3:BE$500)+IF($C33="",0,SUMIF('DADOS BRUTOS'!$A$3:$A$500,$C33,'DADOS BRUTOS'!BE$3:BE$500)))</f>
        <v/>
      </c>
      <c r="EF33" s="125">
        <f>IF(OR(EF$4="",$B33=""),0,SUMIF('DADOS BRUTOS'!$A$3:$A$500,$B33,'DADOS BRUTOS'!BF$3:BF$500)+IF($C33="",0,SUMIF('DADOS BRUTOS'!$A$3:$A$500,$C33,'DADOS BRUTOS'!BF$3:BF$500)))</f>
        <v/>
      </c>
      <c r="EG33" s="125">
        <f>IF(OR(EG$4="",$B33=""),0,SUMIF('DADOS BRUTOS'!$A$3:$A$500,$B33,'DADOS BRUTOS'!BG$3:BG$500)+IF($C33="",0,SUMIF('DADOS BRUTOS'!$A$3:$A$500,$C33,'DADOS BRUTOS'!BG$3:BG$500)))</f>
        <v/>
      </c>
      <c r="EH33" s="125">
        <f>IF(OR(EH$4="",$B33=""),0,SUMIF('DADOS BRUTOS'!$A$3:$A$500,$B33,'DADOS BRUTOS'!BH$3:BH$500)+IF($C33="",0,SUMIF('DADOS BRUTOS'!$A$3:$A$500,$C33,'DADOS BRUTOS'!BH$3:BH$500)))</f>
        <v/>
      </c>
      <c r="EI33" s="125">
        <f>IF(OR(EI$4="",$B33=""),0,SUMIF('DADOS BRUTOS'!$A$3:$A$500,$B33,'DADOS BRUTOS'!BI$3:BI$500)+IF($C33="",0,SUMIF('DADOS BRUTOS'!$A$3:$A$500,$C33,'DADOS BRUTOS'!BI$3:BI$500)))</f>
        <v/>
      </c>
      <c r="EJ33" s="125">
        <f>IF(OR(EJ$4="",$B33=""),0,SUMIF('DADOS BRUTOS'!$A$3:$A$500,$B33,'DADOS BRUTOS'!BJ$3:BJ$500)+IF($C33="",0,SUMIF('DADOS BRUTOS'!$A$3:$A$500,$C33,'DADOS BRUTOS'!BJ$3:BJ$500)))</f>
        <v/>
      </c>
      <c r="EK33" s="125">
        <f>IF(OR(EK$4="",$B33=""),0,SUMIF('DADOS BRUTOS'!$A$3:$A$500,$B33,'DADOS BRUTOS'!BK$3:BK$500)+IF($C33="",0,SUMIF('DADOS BRUTOS'!$A$3:$A$500,$C33,'DADOS BRUTOS'!BK$3:BK$500)))</f>
        <v/>
      </c>
      <c r="EL33" s="125">
        <f>IF(OR(EL$4="",$B33=""),0,SUMIF('DADOS BRUTOS'!$A$3:$A$500,$B33,'DADOS BRUTOS'!BL$3:BL$500)+IF($C33="",0,SUMIF('DADOS BRUTOS'!$A$3:$A$500,$C33,'DADOS BRUTOS'!BL$3:BL$500)))</f>
        <v/>
      </c>
      <c r="EM33" s="125">
        <f>IF(OR(EM$4="",$B33=""),0,SUMIF('DADOS BRUTOS'!$A$3:$A$500,$B33,'DADOS BRUTOS'!BM$3:BM$500)+IF($C33="",0,SUMIF('DADOS BRUTOS'!$A$3:$A$500,$C33,'DADOS BRUTOS'!BM$3:BM$500)))</f>
        <v/>
      </c>
      <c r="EN33" s="125">
        <f>IF(OR(EN$4="",$B33=""),0,SUMIF('DADOS BRUTOS'!$A$3:$A$500,$B33,'DADOS BRUTOS'!BN$3:BN$500)+IF($C33="",0,SUMIF('DADOS BRUTOS'!$A$3:$A$500,$C33,'DADOS BRUTOS'!BN$3:BN$500)))</f>
        <v/>
      </c>
      <c r="EO33" s="125">
        <f>IF(OR(EO$4="",$B33=""),0,SUMIF('DADOS BRUTOS'!$A$3:$A$500,$B33,'DADOS BRUTOS'!BO$3:BO$500)+IF($C33="",0,SUMIF('DADOS BRUTOS'!$A$3:$A$500,$C33,'DADOS BRUTOS'!BO$3:BO$500)))</f>
        <v/>
      </c>
      <c r="EP33" s="125">
        <f>IF(OR(EP$4="",$B33=""),0,SUMIF('DADOS BRUTOS'!$A$3:$A$500,$B33,'DADOS BRUTOS'!BP$3:BP$500)+IF($C33="",0,SUMIF('DADOS BRUTOS'!$A$3:$A$500,$C33,'DADOS BRUTOS'!BP$3:BP$500)))</f>
        <v/>
      </c>
      <c r="EQ33" s="125">
        <f>IF(OR(EQ$4="",$B33=""),0,SUMIF('DADOS BRUTOS'!$A$3:$A$500,$B33,'DADOS BRUTOS'!BQ$3:BQ$500)+IF($C33="",0,SUMIF('DADOS BRUTOS'!$A$3:$A$500,$C33,'DADOS BRUTOS'!BQ$3:BQ$500)))</f>
        <v/>
      </c>
      <c r="ER33" s="125">
        <f>IF(OR(ER$4="",$B33=""),0,SUMIF('DADOS BRUTOS'!$A$3:$A$500,$B33,'DADOS BRUTOS'!BR$3:BR$500)+IF($C33="",0,SUMIF('DADOS BRUTOS'!$A$3:$A$500,$C33,'DADOS BRUTOS'!BR$3:BR$500)))</f>
        <v/>
      </c>
      <c r="ES33" s="125">
        <f>IF(OR(ES$4="",$B33=""),0,SUMIF('DADOS BRUTOS'!$A$3:$A$500,$B33,'DADOS BRUTOS'!BS$3:BS$500)+IF($C33="",0,SUMIF('DADOS BRUTOS'!$A$3:$A$500,$C33,'DADOS BRUTOS'!BS$3:BS$500)))</f>
        <v/>
      </c>
      <c r="ET33" s="125">
        <f>IF(OR(ET$4="",$B33=""),0,SUMIF('DADOS BRUTOS'!$A$3:$A$500,$B33,'DADOS BRUTOS'!BT$3:BT$500)+IF($C33="",0,SUMIF('DADOS BRUTOS'!$A$3:$A$500,$C33,'DADOS BRUTOS'!BT$3:BT$500)))</f>
        <v/>
      </c>
      <c r="EU33" s="125">
        <f>IF(OR(EU$4="",$B33=""),0,SUMIF('DADOS BRUTOS'!$A$3:$A$500,$B33,'DADOS BRUTOS'!BU$3:BU$500)+IF($C33="",0,SUMIF('DADOS BRUTOS'!$A$3:$A$500,$C33,'DADOS BRUTOS'!BU$3:BU$500)))</f>
        <v/>
      </c>
      <c r="EV33" s="125">
        <f>IF(OR(EV$4="",$B33=""),0,SUMIF('DADOS BRUTOS'!$A$3:$A$500,$B33,'DADOS BRUTOS'!BV$3:BV$500)+IF($C33="",0,SUMIF('DADOS BRUTOS'!$A$3:$A$500,$C33,'DADOS BRUTOS'!BV$3:BV$500)))</f>
        <v/>
      </c>
      <c r="EW33" s="125">
        <f>IF(OR(EW$4="",$B33=""),0,SUMIF('DADOS BRUTOS'!$A$3:$A$500,$B33,'DADOS BRUTOS'!BW$3:BW$500)+IF($C33="",0,SUMIF('DADOS BRUTOS'!$A$3:$A$500,$C33,'DADOS BRUTOS'!BW$3:BW$500)))</f>
        <v/>
      </c>
      <c r="EX33" s="125">
        <f>IF(OR(EX$4="",$B33=""),0,SUMIF('DADOS BRUTOS'!$A$3:$A$500,$B33,'DADOS BRUTOS'!BX$3:BX$500)+IF($C33="",0,SUMIF('DADOS BRUTOS'!$A$3:$A$500,$C33,'DADOS BRUTOS'!BX$3:BX$500)))</f>
        <v/>
      </c>
      <c r="EY33" s="125">
        <f>IF(OR(EY$4="",$B33=""),0,SUMIF('DADOS BRUTOS'!$A$3:$A$500,$B33,'DADOS BRUTOS'!BY$3:BY$500)+IF($C33="",0,SUMIF('DADOS BRUTOS'!$A$3:$A$500,$C33,'DADOS BRUTOS'!BY$3:BY$500)))</f>
        <v/>
      </c>
      <c r="EZ33" s="125">
        <f>IF(OR(EZ$4="",$B33=""),0,SUMIF('DADOS BRUTOS'!$A$3:$A$500,$B33,'DADOS BRUTOS'!BZ$3:BZ$500)+IF($C33="",0,SUMIF('DADOS BRUTOS'!$A$3:$A$500,$C33,'DADOS BRUTOS'!BZ$3:BZ$500)))</f>
        <v/>
      </c>
      <c r="FA33" s="125">
        <f>IF(OR(FA$4="",$B33=""),0,SUMIF('DADOS BRUTOS'!$A$3:$A$500,$B33,'DADOS BRUTOS'!CA$3:CA$500)+IF($C33="",0,SUMIF('DADOS BRUTOS'!$A$3:$A$500,$C33,'DADOS BRUTOS'!CA$3:CA$500)))</f>
        <v/>
      </c>
      <c r="FB33" s="125">
        <f>IF(OR(FB$4="",$B33=""),0,SUMIF('DADOS BRUTOS'!$A$3:$A$500,$B33,'DADOS BRUTOS'!CB$3:CB$500)+IF($C33="",0,SUMIF('DADOS BRUTOS'!$A$3:$A$500,$C33,'DADOS BRUTOS'!CB$3:CB$500)))</f>
        <v/>
      </c>
      <c r="FC33" s="125">
        <f>IF(OR(FC$4="",$B33=""),0,SUMIF('DADOS BRUTOS'!$A$3:$A$500,$B33,'DADOS BRUTOS'!CC$3:CC$500)+IF($C33="",0,SUMIF('DADOS BRUTOS'!$A$3:$A$500,$C33,'DADOS BRUTOS'!CC$3:CC$500)))</f>
        <v/>
      </c>
      <c r="FD33" s="125">
        <f>IF(OR(FD$4="",$B33=""),0,SUMIF('DADOS BRUTOS'!$A$3:$A$500,$B33,'DADOS BRUTOS'!CD$3:CD$500)+IF($C33="",0,SUMIF('DADOS BRUTOS'!$A$3:$A$500,$C33,'DADOS BRUTOS'!CD$3:CD$500)))</f>
        <v/>
      </c>
      <c r="FE33" s="125">
        <f>IF(OR(FE$4="",$B33=""),0,SUMIF('DADOS BRUTOS'!$A$3:$A$500,$B33,'DADOS BRUTOS'!CE$3:CE$500)+IF($C33="",0,SUMIF('DADOS BRUTOS'!$A$3:$A$500,$C33,'DADOS BRUTOS'!CE$3:CE$500)))</f>
        <v/>
      </c>
      <c r="FF33" s="125">
        <f>IF(OR(FF$4="",$B33=""),0,SUMIF('DADOS BRUTOS'!$A$3:$A$500,$B33,'DADOS BRUTOS'!CF$3:CF$500)+IF($C33="",0,SUMIF('DADOS BRUTOS'!$A$3:$A$500,$C33,'DADOS BRUTOS'!CF$3:CF$500)))</f>
        <v/>
      </c>
      <c r="FG33" s="125">
        <f>IF(OR(FG$4="",$B33=""),0,SUMIF('DADOS BRUTOS'!$A$3:$A$500,$B33,'DADOS BRUTOS'!CG$3:CG$500)+IF($C33="",0,SUMIF('DADOS BRUTOS'!$A$3:$A$500,$C33,'DADOS BRUTOS'!CG$3:CG$500)))</f>
        <v/>
      </c>
      <c r="FH33" s="125">
        <f>IF(OR(FH$4="",$B33=""),0,SUMIF('DADOS BRUTOS'!$A$3:$A$500,$B33,'DADOS BRUTOS'!CH$3:CH$500)+IF($C33="",0,SUMIF('DADOS BRUTOS'!$A$3:$A$500,$C33,'DADOS BRUTOS'!CH$3:CH$500)))</f>
        <v/>
      </c>
      <c r="FI33" s="125">
        <f>IF(OR(FI$4="",$B33=""),0,SUMIF('DADOS BRUTOS'!$A$3:$A$500,$B33,'DADOS BRUTOS'!CI$3:CI$500)+IF($C33="",0,SUMIF('DADOS BRUTOS'!$A$3:$A$500,$C33,'DADOS BRUTOS'!CI$3:CI$500)))</f>
        <v/>
      </c>
      <c r="FJ33" s="125">
        <f>IF(OR(FJ$4="",$B33=""),0,SUMIF('DADOS BRUTOS'!$A$3:$A$500,$B33,'DADOS BRUTOS'!CJ$3:CJ$500)+IF($C33="",0,SUMIF('DADOS BRUTOS'!$A$3:$A$500,$C33,'DADOS BRUTOS'!CJ$3:CJ$500)))</f>
        <v/>
      </c>
      <c r="FK33" s="125">
        <f>IF(OR(FK$4="",$B33=""),0,SUMIF('DADOS BRUTOS'!$A$3:$A$500,$B33,'DADOS BRUTOS'!CK$3:CK$500)+IF($C33="",0,SUMIF('DADOS BRUTOS'!$A$3:$A$500,$C33,'DADOS BRUTOS'!CK$3:CK$500)))</f>
        <v/>
      </c>
      <c r="FL33" s="125">
        <f>IF(OR(FL$4="",$B33=""),0,SUMIF('DADOS BRUTOS'!$A$3:$A$500,$B33,'DADOS BRUTOS'!CL$3:CL$500)+IF($C33="",0,SUMIF('DADOS BRUTOS'!$A$3:$A$500,$C33,'DADOS BRUTOS'!CL$3:CL$500)))</f>
        <v/>
      </c>
      <c r="FM33" s="125">
        <f>IF(OR(FM$4="",$B33=""),0,SUMIF('DADOS BRUTOS'!$A$3:$A$500,$B33,'DADOS BRUTOS'!CM$3:CM$500)+IF($C33="",0,SUMIF('DADOS BRUTOS'!$A$3:$A$500,$C33,'DADOS BRUTOS'!CM$3:CM$500)))</f>
        <v/>
      </c>
      <c r="FN33" s="125">
        <f>IF(OR(FN$4="",$B33=""),0,SUMIF('DADOS BRUTOS'!$A$3:$A$500,$B33,'DADOS BRUTOS'!CN$3:CN$500)+IF($C33="",0,SUMIF('DADOS BRUTOS'!$A$3:$A$500,$C33,'DADOS BRUTOS'!CN$3:CN$500)))</f>
        <v/>
      </c>
      <c r="FO33" s="125">
        <f>IF(OR(FO$4="",$B33=""),0,SUMIF('DADOS BRUTOS'!$A$3:$A$500,$B33,'DADOS BRUTOS'!CO$3:CO$500)+IF($C33="",0,SUMIF('DADOS BRUTOS'!$A$3:$A$500,$C33,'DADOS BRUTOS'!CO$3:CO$500)))</f>
        <v/>
      </c>
      <c r="FP33" s="125">
        <f>IF(OR(FP$4="",$B33=""),0,SUMIF('DADOS BRUTOS'!$A$3:$A$500,$B33,'DADOS BRUTOS'!CP$3:CP$500)+IF($C33="",0,SUMIF('DADOS BRUTOS'!$A$3:$A$500,$C33,'DADOS BRUTOS'!CP$3:CP$500)))</f>
        <v/>
      </c>
      <c r="FQ33" s="125">
        <f>IF(OR(FQ$4="",$B33=""),0,SUMIF('DADOS BRUTOS'!$A$3:$A$500,$B33,'DADOS BRUTOS'!CQ$3:CQ$500)+IF($C33="",0,SUMIF('DADOS BRUTOS'!$A$3:$A$500,$C33,'DADOS BRUTOS'!CQ$3:CQ$500)))</f>
        <v/>
      </c>
      <c r="FR33" s="125">
        <f>IF(OR(FR$4="",$B33=""),0,SUMIF('DADOS BRUTOS'!$A$3:$A$500,$B33,'DADOS BRUTOS'!CR$3:CR$500)+IF($C33="",0,SUMIF('DADOS BRUTOS'!$A$3:$A$500,$C33,'DADOS BRUTOS'!CR$3:CR$500)))</f>
        <v/>
      </c>
      <c r="FS33" s="125">
        <f>IF(OR(FS$4="",$B33=""),0,SUMIF('DADOS BRUTOS'!$A$3:$A$500,$B33,'DADOS BRUTOS'!CS$3:CS$500)+IF($C33="",0,SUMIF('DADOS BRUTOS'!$A$3:$A$500,$C33,'DADOS BRUTOS'!CS$3:CS$500)))</f>
        <v/>
      </c>
      <c r="FT33" s="125">
        <f>IF(OR(FT$4="",$B33=""),0,SUMIF('DADOS BRUTOS'!$A$3:$A$500,$B33,'DADOS BRUTOS'!CT$3:CT$500)+IF($C33="",0,SUMIF('DADOS BRUTOS'!$A$3:$A$500,$C33,'DADOS BRUTOS'!CT$3:CT$500)))</f>
        <v/>
      </c>
      <c r="FU33" s="125">
        <f>IF(OR(FU$4="",$B33=""),0,SUMIF('DADOS BRUTOS'!$A$3:$A$500,$B33,'DADOS BRUTOS'!CU$3:CU$500)+IF($C33="",0,SUMIF('DADOS BRUTOS'!$A$3:$A$500,$C33,'DADOS BRUTOS'!CU$3:CU$500)))</f>
        <v/>
      </c>
      <c r="FV33" s="125">
        <f>IF(OR(FV$4="",$B33=""),0,SUMIF('DADOS BRUTOS'!$A$3:$A$500,$B33,'DADOS BRUTOS'!CV$3:CV$500)+IF($C33="",0,SUMIF('DADOS BRUTOS'!$A$3:$A$500,$C33,'DADOS BRUTOS'!CV$3:CV$500)))</f>
        <v/>
      </c>
      <c r="FW33" s="125">
        <f>IF(OR(FW$4="",$B33=""),0,SUMIF('DADOS BRUTOS'!$A$3:$A$500,$B33,'DADOS BRUTOS'!CW$3:CW$500)+IF($C33="",0,SUMIF('DADOS BRUTOS'!$A$3:$A$500,$C33,'DADOS BRUTOS'!CW$3:CW$500)))</f>
        <v/>
      </c>
      <c r="FX33" s="125">
        <f>IF(OR(FX$4="",$B33=""),0,SUMIF('DADOS BRUTOS'!$A$3:$A$500,$B33,'DADOS BRUTOS'!CX$3:CX$500)+IF($C33="",0,SUMIF('DADOS BRUTOS'!$A$3:$A$500,$C33,'DADOS BRUTOS'!CX$3:CX$500)))</f>
        <v/>
      </c>
      <c r="FY33" s="125">
        <f>IF(OR(FY$4="",$B33=""),0,SUMIF('DADOS BRUTOS'!$A$3:$A$500,$B33,'DADOS BRUTOS'!CY$3:CY$500)+IF($C33="",0,SUMIF('DADOS BRUTOS'!$A$3:$A$500,$C33,'DADOS BRUTOS'!CY$3:CY$500)))</f>
        <v/>
      </c>
      <c r="FZ33" s="125">
        <f>IF(OR(FZ$4="",$B33=""),0,SUMIF('DADOS BRUTOS'!$A$3:$A$500,$B33,'DADOS BRUTOS'!CZ$3:CZ$500)+IF($C33="",0,SUMIF('DADOS BRUTOS'!$A$3:$A$500,$C33,'DADOS BRUTOS'!CZ$3:CZ$500)))</f>
        <v/>
      </c>
      <c r="GA33" s="125">
        <f>IF(OR(GA$4="",$B33=""),0,SUMIF('DADOS BRUTOS'!$A$3:$A$500,$B33,'DADOS BRUTOS'!DA$3:DA$500)+IF($C33="",0,SUMIF('DADOS BRUTOS'!$A$3:$A$500,$C33,'DADOS BRUTOS'!DA$3:DA$500)))</f>
        <v/>
      </c>
      <c r="GB33" s="125">
        <f>IF(OR(GB$4="",$B33=""),0,SUMIF('DADOS BRUTOS'!$A$3:$A$500,$B33,'DADOS BRUTOS'!DB$3:DB$500)+IF($C33="",0,SUMIF('DADOS BRUTOS'!$A$3:$A$500,$C33,'DADOS BRUTOS'!DB$3:DB$500)))</f>
        <v/>
      </c>
      <c r="GC33" s="125">
        <f>IF(OR(GC$4="",$B33=""),0,SUMIF('DADOS BRUTOS'!$A$3:$A$500,$B33,'DADOS BRUTOS'!DC$3:DC$500)+IF($C33="",0,SUMIF('DADOS BRUTOS'!$A$3:$A$500,$C33,'DADOS BRUTOS'!DC$3:DC$500)))</f>
        <v/>
      </c>
      <c r="GD33" s="125">
        <f>IF(OR(GD$4="",$B33=""),0,SUMIF('DADOS BRUTOS'!$A$3:$A$500,$B33,'DADOS BRUTOS'!DD$3:DD$500)+IF($C33="",0,SUMIF('DADOS BRUTOS'!$A$3:$A$500,$C33,'DADOS BRUTOS'!DD$3:DD$500)))</f>
        <v/>
      </c>
      <c r="GE33" s="125">
        <f>IF(OR(GE$4="",$B33=""),0,SUMIF('DADOS BRUTOS'!$A$3:$A$500,$B33,'DADOS BRUTOS'!DE$3:DE$500)+IF($C33="",0,SUMIF('DADOS BRUTOS'!$A$3:$A$500,$C33,'DADOS BRUTOS'!DE$3:DE$500)))</f>
        <v/>
      </c>
      <c r="GF33" s="125">
        <f>IF(OR(GF$4="",$B33=""),0,SUMIF('DADOS BRUTOS'!$A$3:$A$500,$B33,'DADOS BRUTOS'!DF$3:DF$500)+IF($C33="",0,SUMIF('DADOS BRUTOS'!$A$3:$A$500,$C33,'DADOS BRUTOS'!DF$3:DF$500)))</f>
        <v/>
      </c>
      <c r="GG33" s="125">
        <f>IF(OR(GG$4="",$B33=""),0,SUMIF('DADOS BRUTOS'!$A$3:$A$500,$B33,'DADOS BRUTOS'!DG$3:DG$500)+IF($C33="",0,SUMIF('DADOS BRUTOS'!$A$3:$A$500,$C33,'DADOS BRUTOS'!DG$3:DG$500)))</f>
        <v/>
      </c>
      <c r="GH33" s="125">
        <f>IF(OR(GH$4="",$B33=""),0,SUMIF('DADOS BRUTOS'!$A$3:$A$500,$B33,'DADOS BRUTOS'!DH$3:DH$500)+IF($C33="",0,SUMIF('DADOS BRUTOS'!$A$3:$A$500,$C33,'DADOS BRUTOS'!DH$3:DH$500)))</f>
        <v/>
      </c>
      <c r="GI33" s="125">
        <f>IF(OR(GI$4="",$B33=""),0,SUMIF('DADOS BRUTOS'!$A$3:$A$500,$B33,'DADOS BRUTOS'!DI$3:DI$500)+IF($C33="",0,SUMIF('DADOS BRUTOS'!$A$3:$A$500,$C33,'DADOS BRUTOS'!DI$3:DI$500)))</f>
        <v/>
      </c>
      <c r="GJ33" s="125">
        <f>IF(OR(GJ$4="",$B33=""),0,SUMIF('DADOS BRUTOS'!$A$3:$A$500,$B33,'DADOS BRUTOS'!DJ$3:DJ$500)+IF($C33="",0,SUMIF('DADOS BRUTOS'!$A$3:$A$500,$C33,'DADOS BRUTOS'!DJ$3:DJ$500)))</f>
        <v/>
      </c>
      <c r="GK33" s="125">
        <f>IF(OR(GK$4="",$B33=""),0,SUMIF('DADOS BRUTOS'!$A$3:$A$500,$B33,'DADOS BRUTOS'!DK$3:DK$500)+IF($C33="",0,SUMIF('DADOS BRUTOS'!$A$3:$A$500,$C33,'DADOS BRUTOS'!DK$3:DK$500)))</f>
        <v/>
      </c>
      <c r="GL33" s="125">
        <f>IF(OR(GL$4="",$B33=""),0,SUMIF('DADOS BRUTOS'!$A$3:$A$500,$B33,'DADOS BRUTOS'!DL$3:DL$500)+IF($C33="",0,SUMIF('DADOS BRUTOS'!$A$3:$A$500,$C33,'DADOS BRUTOS'!DL$3:DL$500)))</f>
        <v/>
      </c>
      <c r="GM33" s="125">
        <f>IF(OR(GM$4="",$B33=""),0,SUMIF('DADOS BRUTOS'!$A$3:$A$500,$B33,'DADOS BRUTOS'!DM$3:DM$500)+IF($C33="",0,SUMIF('DADOS BRUTOS'!$A$3:$A$500,$C33,'DADOS BRUTOS'!DM$3:DM$500)))</f>
        <v/>
      </c>
      <c r="GN33" s="125">
        <f>IF(OR(GN$4="",$B33=""),0,SUMIF('DADOS BRUTOS'!$A$3:$A$500,$B33,'DADOS BRUTOS'!DN$3:DN$500)+IF($C33="",0,SUMIF('DADOS BRUTOS'!$A$3:$A$500,$C33,'DADOS BRUTOS'!DN$3:DN$500)))</f>
        <v/>
      </c>
      <c r="GO33" s="125">
        <f>IF(OR(GO$4="",$B33=""),0,SUMIF('DADOS BRUTOS'!$A$3:$A$500,$B33,'DADOS BRUTOS'!DO$3:DO$500)+IF($C33="",0,SUMIF('DADOS BRUTOS'!$A$3:$A$500,$C33,'DADOS BRUTOS'!DO$3:DO$500)))</f>
        <v/>
      </c>
      <c r="GP33" s="125">
        <f>IF(OR(GP$4="",$B33=""),0,SUMIF('DADOS BRUTOS'!$A$3:$A$500,$B33,'DADOS BRUTOS'!DP$3:DP$500)+IF($C33="",0,SUMIF('DADOS BRUTOS'!$A$3:$A$500,$C33,'DADOS BRUTOS'!DP$3:DP$500)))</f>
        <v/>
      </c>
      <c r="GQ33" s="125">
        <f>IF(OR(GQ$4="",$B33=""),0,SUMIF('DADOS BRUTOS'!$A$3:$A$500,$B33,'DADOS BRUTOS'!DQ$3:DQ$500)+IF($C33="",0,SUMIF('DADOS BRUTOS'!$A$3:$A$500,$C33,'DADOS BRUTOS'!DQ$3:DQ$500)))</f>
        <v/>
      </c>
      <c r="GR33" s="125">
        <f>IF(OR(GR$4="",$B33=""),0,SUMIF('DADOS BRUTOS'!$A$3:$A$500,$B33,'DADOS BRUTOS'!DR$3:DR$500)+IF($C33="",0,SUMIF('DADOS BRUTOS'!$A$3:$A$500,$C33,'DADOS BRUTOS'!DR$3:DR$500)))</f>
        <v/>
      </c>
      <c r="GS33" s="125">
        <f>IF(OR(GS$4="",$B33=""),0,SUMIF('DADOS BRUTOS'!$A$3:$A$500,$B33,'DADOS BRUTOS'!DS$3:DS$500)+IF($C33="",0,SUMIF('DADOS BRUTOS'!$A$3:$A$500,$C33,'DADOS BRUTOS'!DS$3:DS$500)))</f>
        <v/>
      </c>
      <c r="GT33" s="125">
        <f>IF(OR(GT$4="",$B33=""),0,SUMIF('DADOS BRUTOS'!$A$3:$A$500,$B33,'DADOS BRUTOS'!DT$3:DT$500)+IF($C33="",0,SUMIF('DADOS BRUTOS'!$A$3:$A$500,$C33,'DADOS BRUTOS'!DT$3:DT$500)))</f>
        <v/>
      </c>
      <c r="GU33" s="125">
        <f>IF(OR(GU$4="",$B33=""),0,SUMIF('DADOS BRUTOS'!$A$3:$A$500,$B33,'DADOS BRUTOS'!DU$3:DU$500)+IF($C33="",0,SUMIF('DADOS BRUTOS'!$A$3:$A$500,$C33,'DADOS BRUTOS'!DU$3:DU$500)))</f>
        <v/>
      </c>
      <c r="GV33" s="125">
        <f>IF(OR(GV$4="",$B33=""),0,SUMIF('DADOS BRUTOS'!$A$3:$A$500,$B33,'DADOS BRUTOS'!DV$3:DV$500)+IF($C33="",0,SUMIF('DADOS BRUTOS'!$A$3:$A$500,$C33,'DADOS BRUTOS'!DV$3:DV$500)))</f>
        <v/>
      </c>
      <c r="GW33" s="125">
        <f>IF(OR(GW$4="",$B33=""),0,SUMIF('DADOS BRUTOS'!$A$3:$A$500,$B33,'DADOS BRUTOS'!DW$3:DW$500)+IF($C33="",0,SUMIF('DADOS BRUTOS'!$A$3:$A$500,$C33,'DADOS BRUTOS'!DW$3:DW$500)))</f>
        <v/>
      </c>
      <c r="GX33" s="125">
        <f>IF(OR(GX$4="",$B33=""),0,SUMIF('DADOS BRUTOS'!$A$3:$A$500,$B33,'DADOS BRUTOS'!DX$3:DX$500)+IF($C33="",0,SUMIF('DADOS BRUTOS'!$A$3:$A$500,$C33,'DADOS BRUTOS'!DX$3:DX$500)))</f>
        <v/>
      </c>
      <c r="GY33" s="125">
        <f>IF(OR(GY$4="",$B33=""),0,SUMIF('DADOS BRUTOS'!$A$3:$A$500,$B33,'DADOS BRUTOS'!DY$3:DY$500)+IF($C33="",0,SUMIF('DADOS BRUTOS'!$A$3:$A$500,$C33,'DADOS BRUTOS'!DY$3:DY$500)))</f>
        <v/>
      </c>
      <c r="GZ33" s="125">
        <f>IF(OR(GZ$4="",$B33=""),0,SUMIF('DADOS BRUTOS'!$A$3:$A$500,$B33,'DADOS BRUTOS'!DZ$3:DZ$500)+IF($C33="",0,SUMIF('DADOS BRUTOS'!$A$3:$A$500,$C33,'DADOS BRUTOS'!DZ$3:DZ$500)))</f>
        <v/>
      </c>
      <c r="HA33" s="125">
        <f>IF(OR(HA$4="",$B33=""),0,SUMIF('DADOS BRUTOS'!$A$3:$A$500,$B33,'DADOS BRUTOS'!EA$3:EA$500)+IF($C33="",0,SUMIF('DADOS BRUTOS'!$A$3:$A$500,$C33,'DADOS BRUTOS'!EA$3:EA$500)))</f>
        <v/>
      </c>
      <c r="HB33" s="125">
        <f>IF(OR(HB$4="",$B33=""),0,SUMIF('DADOS BRUTOS'!$A$3:$A$500,$B33,'DADOS BRUTOS'!EB$3:EB$500)+IF($C33="",0,SUMIF('DADOS BRUTOS'!$A$3:$A$500,$C33,'DADOS BRUTOS'!EB$3:EB$500)))</f>
        <v/>
      </c>
      <c r="HC33" s="125">
        <f>IF(OR(HC$4="",$B33=""),0,SUMIF('DADOS BRUTOS'!$A$3:$A$500,$B33,'DADOS BRUTOS'!EC$3:EC$500)+IF($C33="",0,SUMIF('DADOS BRUTOS'!$A$3:$A$500,$C33,'DADOS BRUTOS'!EC$3:EC$500)))</f>
        <v/>
      </c>
      <c r="HD33" s="125">
        <f>IF(OR(HD$4="",$B33=""),0,SUMIF('DADOS BRUTOS'!$A$3:$A$500,$B33,'DADOS BRUTOS'!ED$3:ED$500)+IF($C33="",0,SUMIF('DADOS BRUTOS'!$A$3:$A$500,$C33,'DADOS BRUTOS'!ED$3:ED$500)))</f>
        <v/>
      </c>
      <c r="HE33" s="125">
        <f>IF(OR(HE$4="",$B33=""),0,SUMIF('DADOS BRUTOS'!$A$3:$A$500,$B33,'DADOS BRUTOS'!EE$3:EE$500)+IF($C33="",0,SUMIF('DADOS BRUTOS'!$A$3:$A$500,$C33,'DADOS BRUTOS'!EE$3:EE$500)))</f>
        <v/>
      </c>
      <c r="HF33" s="125">
        <f>IF(OR(HF$4="",$B33=""),0,SUMIF('DADOS BRUTOS'!$A$3:$A$500,$B33,'DADOS BRUTOS'!EF$3:EF$500)+IF($C33="",0,SUMIF('DADOS BRUTOS'!$A$3:$A$500,$C33,'DADOS BRUTOS'!EF$3:EF$500)))</f>
        <v/>
      </c>
      <c r="HG33" s="125">
        <f>IF(OR(HG$4="",$B33=""),0,SUMIF('DADOS BRUTOS'!$A$3:$A$500,$B33,'DADOS BRUTOS'!EG$3:EG$500)+IF($C33="",0,SUMIF('DADOS BRUTOS'!$A$3:$A$500,$C33,'DADOS BRUTOS'!EG$3:EG$500)))</f>
        <v/>
      </c>
      <c r="HH33" s="125">
        <f>IF(OR(HH$4="",$B33=""),0,SUMIF('DADOS BRUTOS'!$A$3:$A$500,$B33,'DADOS BRUTOS'!EH$3:EH$500)+IF($C33="",0,SUMIF('DADOS BRUTOS'!$A$3:$A$500,$C33,'DADOS BRUTOS'!EH$3:EH$500)))</f>
        <v/>
      </c>
      <c r="HI33" s="125">
        <f>IF(OR(HI$4="",$B33=""),0,SUMIF('DADOS BRUTOS'!$A$3:$A$500,$B33,'DADOS BRUTOS'!EI$3:EI$500)+IF($C33="",0,SUMIF('DADOS BRUTOS'!$A$3:$A$500,$C33,'DADOS BRUTOS'!EI$3:EI$500)))</f>
        <v/>
      </c>
      <c r="HJ33" s="125">
        <f>IF(OR(HJ$4="",$B33=""),0,SUMIF('DADOS BRUTOS'!$A$3:$A$500,$B33,'DADOS BRUTOS'!EJ$3:EJ$500)+IF($C33="",0,SUMIF('DADOS BRUTOS'!$A$3:$A$500,$C33,'DADOS BRUTOS'!EJ$3:EJ$500)))</f>
        <v/>
      </c>
      <c r="HK33" s="125">
        <f>IF(OR(HK$4="",$B33=""),0,SUMIF('DADOS BRUTOS'!$A$3:$A$500,$B33,'DADOS BRUTOS'!EK$3:EK$500)+IF($C33="",0,SUMIF('DADOS BRUTOS'!$A$3:$A$500,$C33,'DADOS BRUTOS'!EK$3:EK$500)))</f>
        <v/>
      </c>
      <c r="HL33" s="125">
        <f>IF(OR(HL$4="",$B33=""),0,SUMIF('DADOS BRUTOS'!$A$3:$A$500,$B33,'DADOS BRUTOS'!EL$3:EL$500)+IF($C33="",0,SUMIF('DADOS BRUTOS'!$A$3:$A$500,$C33,'DADOS BRUTOS'!EL$3:EL$500)))</f>
        <v/>
      </c>
      <c r="HM33" s="125">
        <f>IF(OR(HM$4="",$B33=""),0,SUMIF('DADOS BRUTOS'!$A$3:$A$500,$B33,'DADOS BRUTOS'!EM$3:EM$500)+IF($C33="",0,SUMIF('DADOS BRUTOS'!$A$3:$A$500,$C33,'DADOS BRUTOS'!EM$3:EM$500)))</f>
        <v/>
      </c>
      <c r="HN33" s="125">
        <f>IF(OR(HN$4="",$B33=""),0,SUMIF('DADOS BRUTOS'!$A$3:$A$500,$B33,'DADOS BRUTOS'!EN$3:EN$500)+IF($C33="",0,SUMIF('DADOS BRUTOS'!$A$3:$A$500,$C33,'DADOS BRUTOS'!EN$3:EN$500)))</f>
        <v/>
      </c>
      <c r="HO33" s="125">
        <f>IF(OR(HO$4="",$B33=""),0,SUMIF('DADOS BRUTOS'!$A$3:$A$500,$B33,'DADOS BRUTOS'!EO$3:EO$500)+IF($C33="",0,SUMIF('DADOS BRUTOS'!$A$3:$A$500,$C33,'DADOS BRUTOS'!EO$3:EO$500)))</f>
        <v/>
      </c>
      <c r="HP33" s="125">
        <f>IF(OR(HP$4="",$B33=""),0,SUMIF('DADOS BRUTOS'!$A$3:$A$500,$B33,'DADOS BRUTOS'!EP$3:EP$500)+IF($C33="",0,SUMIF('DADOS BRUTOS'!$A$3:$A$500,$C33,'DADOS BRUTOS'!EP$3:EP$500)))</f>
        <v/>
      </c>
      <c r="HQ33" s="125">
        <f>IF(OR(HQ$4="",$B33=""),0,SUMIF('DADOS BRUTOS'!$A$3:$A$500,$B33,'DADOS BRUTOS'!EQ$3:EQ$500)+IF($C33="",0,SUMIF('DADOS BRUTOS'!$A$3:$A$500,$C33,'DADOS BRUTOS'!EQ$3:EQ$500)))</f>
        <v/>
      </c>
      <c r="HR33" s="125">
        <f>IF(OR(HR$4="",$B33=""),0,SUMIF('DADOS BRUTOS'!$A$3:$A$500,$B33,'DADOS BRUTOS'!ER$3:ER$500)+IF($C33="",0,SUMIF('DADOS BRUTOS'!$A$3:$A$500,$C33,'DADOS BRUTOS'!ER$3:ER$500)))</f>
        <v/>
      </c>
      <c r="HS33" s="125">
        <f>IF(OR(HS$4="",$B33=""),0,SUMIF('DADOS BRUTOS'!$A$3:$A$500,$B33,'DADOS BRUTOS'!ES$3:ES$500)+IF($C33="",0,SUMIF('DADOS BRUTOS'!$A$3:$A$500,$C33,'DADOS BRUTOS'!ES$3:ES$500)))</f>
        <v/>
      </c>
      <c r="HT33" s="125">
        <f>IF(OR(HT$4="",$B33=""),0,SUMIF('DADOS BRUTOS'!$A$3:$A$500,$B33,'DADOS BRUTOS'!ET$3:ET$500)+IF($C33="",0,SUMIF('DADOS BRUTOS'!$A$3:$A$500,$C33,'DADOS BRUTOS'!ET$3:ET$500)))</f>
        <v/>
      </c>
      <c r="HU33" s="125">
        <f>IF(OR(HU$4="",$B33=""),0,SUMIF('DADOS BRUTOS'!$A$3:$A$500,$B33,'DADOS BRUTOS'!EU$3:EU$500)+IF($C33="",0,SUMIF('DADOS BRUTOS'!$A$3:$A$500,$C33,'DADOS BRUTOS'!EU$3:EU$500)))</f>
        <v/>
      </c>
      <c r="HV33" s="125">
        <f>IF(OR(HV$4="",$B33=""),0,SUMIF('DADOS BRUTOS'!$A$3:$A$500,$B33,'DADOS BRUTOS'!EV$3:EV$500)+IF($C33="",0,SUMIF('DADOS BRUTOS'!$A$3:$A$500,$C33,'DADOS BRUTOS'!EV$3:EV$500)))</f>
        <v/>
      </c>
      <c r="HW33" s="125">
        <f>IF(OR(HW$4="",$B33=""),0,SUMIF('DADOS BRUTOS'!$A$3:$A$500,$B33,'DADOS BRUTOS'!EW$3:EW$500)+IF($C33="",0,SUMIF('DADOS BRUTOS'!$A$3:$A$500,$C33,'DADOS BRUTOS'!EW$3:EW$500)))</f>
        <v/>
      </c>
      <c r="HX33" s="125">
        <f>IF(OR(HX$4="",$B33=""),0,SUMIF('DADOS BRUTOS'!$A$3:$A$500,$B33,'DADOS BRUTOS'!EX$3:EX$500)+IF($C33="",0,SUMIF('DADOS BRUTOS'!$A$3:$A$500,$C33,'DADOS BRUTOS'!EX$3:EX$500)))</f>
        <v/>
      </c>
      <c r="HY33" s="125">
        <f>IF(OR(HY$4="",$B33=""),0,SUMIF('DADOS BRUTOS'!$A$3:$A$500,$B33,'DADOS BRUTOS'!EY$3:EY$500)+IF($C33="",0,SUMIF('DADOS BRUTOS'!$A$3:$A$500,$C33,'DADOS BRUTOS'!EY$3:EY$500)))</f>
        <v/>
      </c>
      <c r="HZ33" s="125">
        <f>IF(OR(HZ$4="",$B33=""),0,SUMIF('DADOS BRUTOS'!$A$3:$A$500,$B33,'DADOS BRUTOS'!EZ$3:EZ$500)+IF($C33="",0,SUMIF('DADOS BRUTOS'!$A$3:$A$500,$C33,'DADOS BRUTOS'!EZ$3:EZ$500)))</f>
        <v/>
      </c>
      <c r="IA33" s="125">
        <f>IF(OR(IA$4="",$B33=""),0,SUMIF('DADOS BRUTOS'!$A$3:$A$500,$B33,'DADOS BRUTOS'!FA$3:FA$500)+IF($C33="",0,SUMIF('DADOS BRUTOS'!$A$3:$A$500,$C33,'DADOS BRUTOS'!FA$3:FA$500)))</f>
        <v/>
      </c>
      <c r="IB33" s="125">
        <f>IF(OR(IB$4="",$B33=""),0,SUMIF('DADOS BRUTOS'!$A$3:$A$500,$B33,'DADOS BRUTOS'!FB$3:FB$500)+IF($C33="",0,SUMIF('DADOS BRUTOS'!$A$3:$A$500,$C33,'DADOS BRUTOS'!FB$3:FB$500)))</f>
        <v/>
      </c>
      <c r="IC33" s="125">
        <f>IF(OR(IC$4="",$B33=""),0,SUMIF('DADOS BRUTOS'!$A$3:$A$500,$B33,'DADOS BRUTOS'!FC$3:FC$500)+IF($C33="",0,SUMIF('DADOS BRUTOS'!$A$3:$A$500,$C33,'DADOS BRUTOS'!FC$3:FC$500)))</f>
        <v/>
      </c>
      <c r="ID33" s="125">
        <f>IF(OR(ID$4="",$B33=""),0,SUMIF('DADOS BRUTOS'!$A$3:$A$500,$B33,'DADOS BRUTOS'!FD$3:FD$500)+IF($C33="",0,SUMIF('DADOS BRUTOS'!$A$3:$A$500,$C33,'DADOS BRUTOS'!FD$3:FD$500)))</f>
        <v/>
      </c>
      <c r="IE33" s="125">
        <f>IF(OR(IE$4="",$B33=""),0,SUMIF('DADOS BRUTOS'!$A$3:$A$500,$B33,'DADOS BRUTOS'!FE$3:FE$500)+IF($C33="",0,SUMIF('DADOS BRUTOS'!$A$3:$A$500,$C33,'DADOS BRUTOS'!FE$3:FE$500)))</f>
        <v/>
      </c>
      <c r="IF33" s="125">
        <f>IF(OR(IF$4="",$B33=""),0,SUMIF('DADOS BRUTOS'!$A$3:$A$500,$B33,'DADOS BRUTOS'!FF$3:FF$500)+IF($C33="",0,SUMIF('DADOS BRUTOS'!$A$3:$A$500,$C33,'DADOS BRUTOS'!FF$3:FF$500)))</f>
        <v/>
      </c>
      <c r="IG33" s="125">
        <f>IF(OR(IG$4="",$B33=""),0,SUMIF('DADOS BRUTOS'!$A$3:$A$500,$B33,'DADOS BRUTOS'!FG$3:FG$500)+IF($C33="",0,SUMIF('DADOS BRUTOS'!$A$3:$A$500,$C33,'DADOS BRUTOS'!FG$3:FG$500)))</f>
        <v/>
      </c>
      <c r="IH33" s="125">
        <f>IF(OR(IH$4="",$B33=""),0,SUMIF('DADOS BRUTOS'!$A$3:$A$500,$B33,'DADOS BRUTOS'!FH$3:FH$500)+IF($C33="",0,SUMIF('DADOS BRUTOS'!$A$3:$A$500,$C33,'DADOS BRUTOS'!FH$3:FH$500)))</f>
        <v/>
      </c>
      <c r="II33" s="125">
        <f>IF(OR(II$4="",$B33=""),0,SUMIF('DADOS BRUTOS'!$A$3:$A$500,$B33,'DADOS BRUTOS'!FI$3:FI$500)+IF($C33="",0,SUMIF('DADOS BRUTOS'!$A$3:$A$500,$C33,'DADOS BRUTOS'!FI$3:FI$500)))</f>
        <v/>
      </c>
      <c r="IJ33" s="125">
        <f>IF(OR(IJ$4="",$B33=""),0,SUMIF('DADOS BRUTOS'!$A$3:$A$500,$B33,'DADOS BRUTOS'!FJ$3:FJ$500)+IF($C33="",0,SUMIF('DADOS BRUTOS'!$A$3:$A$500,$C33,'DADOS BRUTOS'!FJ$3:FJ$500)))</f>
        <v/>
      </c>
      <c r="IK33" s="125">
        <f>IF(OR(IK$4="",$B33=""),0,SUMIF('DADOS BRUTOS'!$A$3:$A$500,$B33,'DADOS BRUTOS'!FK$3:FK$500)+IF($C33="",0,SUMIF('DADOS BRUTOS'!$A$3:$A$500,$C33,'DADOS BRUTOS'!FK$3:FK$500)))</f>
        <v/>
      </c>
      <c r="IL33" s="125">
        <f>IF(OR(IL$4="",$B33=""),0,SUMIF('DADOS BRUTOS'!$A$3:$A$500,$B33,'DADOS BRUTOS'!FL$3:FL$500)+IF($C33="",0,SUMIF('DADOS BRUTOS'!$A$3:$A$500,$C33,'DADOS BRUTOS'!FL$3:FL$500)))</f>
        <v/>
      </c>
      <c r="IM33" s="125">
        <f>IF(OR(IM$4="",$B33=""),0,SUMIF('DADOS BRUTOS'!$A$3:$A$500,$B33,'DADOS BRUTOS'!FM$3:FM$500)+IF($C33="",0,SUMIF('DADOS BRUTOS'!$A$3:$A$500,$C33,'DADOS BRUTOS'!FM$3:FM$500)))</f>
        <v/>
      </c>
      <c r="IN33" s="125">
        <f>IF(OR(IN$4="",$B33=""),0,SUMIF('DADOS BRUTOS'!$A$3:$A$500,$B33,'DADOS BRUTOS'!FN$3:FN$500)+IF($C33="",0,SUMIF('DADOS BRUTOS'!$A$3:$A$500,$C33,'DADOS BRUTOS'!FN$3:FN$500)))</f>
        <v/>
      </c>
      <c r="IO33" s="125">
        <f>IF(OR(IO$4="",$B33=""),0,SUMIF('DADOS BRUTOS'!$A$3:$A$500,$B33,'DADOS BRUTOS'!FO$3:FO$500)+IF($C33="",0,SUMIF('DADOS BRUTOS'!$A$3:$A$500,$C33,'DADOS BRUTOS'!FO$3:FO$500)))</f>
        <v/>
      </c>
      <c r="IP33" s="125">
        <f>IF(OR(IP$4="",$B33=""),0,SUMIF('DADOS BRUTOS'!$A$3:$A$500,$B33,'DADOS BRUTOS'!FP$3:FP$500)+IF($C33="",0,SUMIF('DADOS BRUTOS'!$A$3:$A$500,$C33,'DADOS BRUTOS'!FP$3:FP$500)))</f>
        <v/>
      </c>
      <c r="IQ33" s="125">
        <f>IF(OR(IQ$4="",$B33=""),0,SUMIF('DADOS BRUTOS'!$A$3:$A$500,$B33,'DADOS BRUTOS'!FQ$3:FQ$500)+IF($C33="",0,SUMIF('DADOS BRUTOS'!$A$3:$A$500,$C33,'DADOS BRUTOS'!FQ$3:FQ$500)))</f>
        <v/>
      </c>
      <c r="IR33" s="125">
        <f>IF(OR(IR$4="",$B33=""),0,SUMIF('DADOS BRUTOS'!$A$3:$A$500,$B33,'DADOS BRUTOS'!FR$3:FR$500)+IF($C33="",0,SUMIF('DADOS BRUTOS'!$A$3:$A$500,$C33,'DADOS BRUTOS'!FR$3:FR$500)))</f>
        <v/>
      </c>
      <c r="IS33" s="125">
        <f>IF(OR(IS$4="",$B33=""),0,SUMIF('DADOS BRUTOS'!$A$3:$A$500,$B33,'DADOS BRUTOS'!FS$3:FS$500)+IF($C33="",0,SUMIF('DADOS BRUTOS'!$A$3:$A$500,$C33,'DADOS BRUTOS'!FS$3:FS$500)))</f>
        <v/>
      </c>
      <c r="IT33" s="125">
        <f>IF(OR(IT$4="",$B33=""),0,SUMIF('DADOS BRUTOS'!$A$3:$A$500,$B33,'DADOS BRUTOS'!FT$3:FT$500)+IF($C33="",0,SUMIF('DADOS BRUTOS'!$A$3:$A$500,$C33,'DADOS BRUTOS'!FT$3:FT$500)))</f>
        <v/>
      </c>
      <c r="IU33" s="125">
        <f>IF(OR(IU$4="",$B33=""),0,SUMIF('DADOS BRUTOS'!$A$3:$A$500,$B33,'DADOS BRUTOS'!FU$3:FU$500)+IF($C33="",0,SUMIF('DADOS BRUTOS'!$A$3:$A$500,$C33,'DADOS BRUTOS'!FU$3:FU$500)))</f>
        <v/>
      </c>
      <c r="IV33" s="125">
        <f>IF(OR(IV$4="",$B33=""),0,SUMIF('DADOS BRUTOS'!$A$3:$A$500,$B33,'DADOS BRUTOS'!FV$3:FV$500)+IF($C33="",0,SUMIF('DADOS BRUTOS'!$A$3:$A$500,$C33,'DADOS BRUTOS'!FV$3:FV$500)))</f>
        <v/>
      </c>
      <c r="IW33" s="125">
        <f>IF(OR(IW$4="",$B33=""),0,SUMIF('DADOS BRUTOS'!$A$3:$A$500,$B33,'DADOS BRUTOS'!FW$3:FW$500)+IF($C33="",0,SUMIF('DADOS BRUTOS'!$A$3:$A$500,$C33,'DADOS BRUTOS'!FW$3:FW$500)))</f>
        <v/>
      </c>
      <c r="IX33" s="125">
        <f>IF(OR(IX$4="",$B33=""),0,SUMIF('DADOS BRUTOS'!$A$3:$A$500,$B33,'DADOS BRUTOS'!FX$3:FX$500)+IF($C33="",0,SUMIF('DADOS BRUTOS'!$A$3:$A$500,$C33,'DADOS BRUTOS'!FX$3:FX$500)))</f>
        <v/>
      </c>
      <c r="IY33" s="125">
        <f>IF(OR(IY$4="",$B33=""),0,SUMIF('DADOS BRUTOS'!$A$3:$A$500,$B33,'DADOS BRUTOS'!FY$3:FY$500)+IF($C33="",0,SUMIF('DADOS BRUTOS'!$A$3:$A$500,$C33,'DADOS BRUTOS'!FY$3:FY$500)))</f>
        <v/>
      </c>
      <c r="IZ33" s="125">
        <f>IF(OR(IZ$4="",$B33=""),0,SUMIF('DADOS BRUTOS'!$A$3:$A$500,$B33,'DADOS BRUTOS'!FZ$3:FZ$500)+IF($C33="",0,SUMIF('DADOS BRUTOS'!$A$3:$A$500,$C33,'DADOS BRUTOS'!FZ$3:FZ$500)))</f>
        <v/>
      </c>
      <c r="JA33" s="125">
        <f>IF(OR(JA$4="",$B33=""),0,SUMIF('DADOS BRUTOS'!$A$3:$A$500,$B33,'DADOS BRUTOS'!GA$3:GA$500)+IF($C33="",0,SUMIF('DADOS BRUTOS'!$A$3:$A$500,$C33,'DADOS BRUTOS'!GA$3:GA$500)))</f>
        <v/>
      </c>
      <c r="JB33" s="125">
        <f>IF(OR(JB$4="",$B33=""),0,SUMIF('DADOS BRUTOS'!$A$3:$A$500,$B33,'DADOS BRUTOS'!GB$3:GB$500)+IF($C33="",0,SUMIF('DADOS BRUTOS'!$A$3:$A$500,$C33,'DADOS BRUTOS'!GB$3:GB$500)))</f>
        <v/>
      </c>
      <c r="JC33" s="125">
        <f>IF(OR(JC$4="",$B33=""),0,SUMIF('DADOS BRUTOS'!$A$3:$A$500,$B33,'DADOS BRUTOS'!GC$3:GC$500)+IF($C33="",0,SUMIF('DADOS BRUTOS'!$A$3:$A$500,$C33,'DADOS BRUTOS'!GC$3:GC$500)))</f>
        <v/>
      </c>
      <c r="JD33" s="125">
        <f>IF(OR(JD$4="",$B33=""),0,SUMIF('DADOS BRUTOS'!$A$3:$A$500,$B33,'DADOS BRUTOS'!GD$3:GD$500)+IF($C33="",0,SUMIF('DADOS BRUTOS'!$A$3:$A$500,$C33,'DADOS BRUTOS'!GD$3:GD$500)))</f>
        <v/>
      </c>
      <c r="JE33" s="125">
        <f>IF(OR(JE$4="",$B33=""),0,SUMIF('DADOS BRUTOS'!$A$3:$A$500,$B33,'DADOS BRUTOS'!GE$3:GE$500)+IF($C33="",0,SUMIF('DADOS BRUTOS'!$A$3:$A$500,$C33,'DADOS BRUTOS'!GE$3:GE$500)))</f>
        <v/>
      </c>
      <c r="JF33" s="125">
        <f>IF(OR(JF$4="",$B33=""),0,SUMIF('DADOS BRUTOS'!$A$3:$A$500,$B33,'DADOS BRUTOS'!GF$3:GF$500)+IF($C33="",0,SUMIF('DADOS BRUTOS'!$A$3:$A$500,$C33,'DADOS BRUTOS'!GF$3:GF$500)))</f>
        <v/>
      </c>
      <c r="JG33" s="125">
        <f>IF(OR(JG$4="",$B33=""),0,SUMIF('DADOS BRUTOS'!$A$3:$A$500,$B33,'DADOS BRUTOS'!GG$3:GG$500)+IF($C33="",0,SUMIF('DADOS BRUTOS'!$A$3:$A$500,$C33,'DADOS BRUTOS'!GG$3:GG$500)))</f>
        <v/>
      </c>
      <c r="JH33" s="125">
        <f>IF(OR(JH$4="",$B33=""),0,SUMIF('DADOS BRUTOS'!$A$3:$A$500,$B33,'DADOS BRUTOS'!GH$3:GH$500)+IF($C33="",0,SUMIF('DADOS BRUTOS'!$A$3:$A$500,$C33,'DADOS BRUTOS'!GH$3:GH$500)))</f>
        <v/>
      </c>
      <c r="JI33" s="125">
        <f>IF(OR(JI$4="",$B33=""),0,SUMIF('DADOS BRUTOS'!$A$3:$A$500,$B33,'DADOS BRUTOS'!GI$3:GI$500)+IF($C33="",0,SUMIF('DADOS BRUTOS'!$A$3:$A$500,$C33,'DADOS BRUTOS'!GI$3:GI$500)))</f>
        <v/>
      </c>
      <c r="JJ33" s="125">
        <f>IF(OR(JJ$4="",$B33=""),0,SUMIF('DADOS BRUTOS'!$A$3:$A$500,$B33,'DADOS BRUTOS'!GJ$3:GJ$500)+IF($C33="",0,SUMIF('DADOS BRUTOS'!$A$3:$A$500,$C33,'DADOS BRUTOS'!GJ$3:GJ$500)))</f>
        <v/>
      </c>
      <c r="JK33" s="125">
        <f>IF(OR(JK$4="",$B33=""),0,SUMIF('DADOS BRUTOS'!$A$3:$A$500,$B33,'DADOS BRUTOS'!GK$3:GK$500)+IF($C33="",0,SUMIF('DADOS BRUTOS'!$A$3:$A$500,$C33,'DADOS BRUTOS'!GK$3:GK$500)))</f>
        <v/>
      </c>
      <c r="JL33" s="125">
        <f>IF(OR(JL$4="",$B33=""),0,SUMIF('DADOS BRUTOS'!$A$3:$A$500,$B33,'DADOS BRUTOS'!GL$3:GL$500)+IF($C33="",0,SUMIF('DADOS BRUTOS'!$A$3:$A$500,$C33,'DADOS BRUTOS'!GL$3:GL$500)))</f>
        <v/>
      </c>
      <c r="JM33" s="125">
        <f>IF(OR(JM$4="",$B33=""),0,SUMIF('DADOS BRUTOS'!$A$3:$A$500,$B33,'DADOS BRUTOS'!GM$3:GM$500)+IF($C33="",0,SUMIF('DADOS BRUTOS'!$A$3:$A$500,$C33,'DADOS BRUTOS'!GM$3:GM$500)))</f>
        <v/>
      </c>
      <c r="JN33" s="125">
        <f>IF(OR(JN$4="",$B33=""),0,SUMIF('DADOS BRUTOS'!$A$3:$A$500,$B33,'DADOS BRUTOS'!GN$3:GN$500)+IF($C33="",0,SUMIF('DADOS BRUTOS'!$A$3:$A$500,$C33,'DADOS BRUTOS'!GN$3:GN$500)))</f>
        <v/>
      </c>
      <c r="JO33" s="125">
        <f>IF(OR(JO$4="",$B33=""),0,SUMIF('DADOS BRUTOS'!$A$3:$A$500,$B33,'DADOS BRUTOS'!GO$3:GO$500)+IF($C33="",0,SUMIF('DADOS BRUTOS'!$A$3:$A$500,$C33,'DADOS BRUTOS'!GO$3:GO$500)))</f>
        <v/>
      </c>
      <c r="JP33" s="125">
        <f>IF(OR(JP$4="",$B33=""),0,SUMIF('DADOS BRUTOS'!$A$3:$A$500,$B33,'DADOS BRUTOS'!GP$3:GP$500)+IF($C33="",0,SUMIF('DADOS BRUTOS'!$A$3:$A$500,$C33,'DADOS BRUTOS'!GP$3:GP$500)))</f>
        <v/>
      </c>
      <c r="JQ33" s="125">
        <f>IF(OR(JQ$4="",$B33=""),0,SUMIF('DADOS BRUTOS'!$A$3:$A$500,$B33,'DADOS BRUTOS'!GQ$3:GQ$500)+IF($C33="",0,SUMIF('DADOS BRUTOS'!$A$3:$A$500,$C33,'DADOS BRUTOS'!GQ$3:GQ$500)))</f>
        <v/>
      </c>
      <c r="JR33" s="125">
        <f>IF(OR(JR$4="",$B33=""),0,SUMIF('DADOS BRUTOS'!$A$3:$A$500,$B33,'DADOS BRUTOS'!GR$3:GR$500)+IF($C33="",0,SUMIF('DADOS BRUTOS'!$A$3:$A$500,$C33,'DADOS BRUTOS'!GR$3:GR$500)))</f>
        <v/>
      </c>
      <c r="JS33" s="125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 DE ACABAMENTO</t>
        </is>
      </c>
      <c r="C34" s="59" t="inlineStr">
        <is>
          <t>REVESTIMENTOS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25">
        <f>IF(OR(CB$4="",$B34=""),0,SUMIF('DADOS BRUTOS'!$A$3:$A$500,$B34,'DADOS BRUTOS'!B$3:B$500)+IF($C34="",0,SUMIF('DADOS BRUTOS'!$A$3:$A$500,$C34,'DADOS BRUTOS'!B$3:B$500)))</f>
        <v/>
      </c>
      <c r="CC34" s="125">
        <f>IF(OR(CC$4="",$B34=""),0,SUMIF('DADOS BRUTOS'!$A$3:$A$500,$B34,'DADOS BRUTOS'!C$3:C$500)+IF($C34="",0,SUMIF('DADOS BRUTOS'!$A$3:$A$500,$C34,'DADOS BRUTOS'!C$3:C$500)))</f>
        <v/>
      </c>
      <c r="CD34" s="125">
        <f>IF(OR(CD$4="",$B34=""),0,SUMIF('DADOS BRUTOS'!$A$3:$A$500,$B34,'DADOS BRUTOS'!D$3:D$500)+IF($C34="",0,SUMIF('DADOS BRUTOS'!$A$3:$A$500,$C34,'DADOS BRUTOS'!D$3:D$500)))</f>
        <v/>
      </c>
      <c r="CE34" s="125">
        <f>IF(OR(CE$4="",$B34=""),0,SUMIF('DADOS BRUTOS'!$A$3:$A$500,$B34,'DADOS BRUTOS'!E$3:E$500)+IF($C34="",0,SUMIF('DADOS BRUTOS'!$A$3:$A$500,$C34,'DADOS BRUTOS'!E$3:E$500)))</f>
        <v/>
      </c>
      <c r="CF34" s="125">
        <f>IF(OR(CF$4="",$B34=""),0,SUMIF('DADOS BRUTOS'!$A$3:$A$500,$B34,'DADOS BRUTOS'!F$3:F$500)+IF($C34="",0,SUMIF('DADOS BRUTOS'!$A$3:$A$500,$C34,'DADOS BRUTOS'!F$3:F$500)))</f>
        <v/>
      </c>
      <c r="CG34" s="125">
        <f>IF(OR(CG$4="",$B34=""),0,SUMIF('DADOS BRUTOS'!$A$3:$A$500,$B34,'DADOS BRUTOS'!G$3:G$500)+IF($C34="",0,SUMIF('DADOS BRUTOS'!$A$3:$A$500,$C34,'DADOS BRUTOS'!G$3:G$500)))</f>
        <v/>
      </c>
      <c r="CH34" s="125">
        <f>IF(OR(CH$4="",$B34=""),0,SUMIF('DADOS BRUTOS'!$A$3:$A$500,$B34,'DADOS BRUTOS'!H$3:H$500)+IF($C34="",0,SUMIF('DADOS BRUTOS'!$A$3:$A$500,$C34,'DADOS BRUTOS'!H$3:H$500)))</f>
        <v/>
      </c>
      <c r="CI34" s="125">
        <f>IF(OR(CI$4="",$B34=""),0,SUMIF('DADOS BRUTOS'!$A$3:$A$500,$B34,'DADOS BRUTOS'!I$3:I$500)+IF($C34="",0,SUMIF('DADOS BRUTOS'!$A$3:$A$500,$C34,'DADOS BRUTOS'!I$3:I$500)))</f>
        <v/>
      </c>
      <c r="CJ34" s="125">
        <f>IF(OR(CJ$4="",$B34=""),0,SUMIF('DADOS BRUTOS'!$A$3:$A$500,$B34,'DADOS BRUTOS'!J$3:J$500)+IF($C34="",0,SUMIF('DADOS BRUTOS'!$A$3:$A$500,$C34,'DADOS BRUTOS'!J$3:J$500)))</f>
        <v/>
      </c>
      <c r="CK34" s="125">
        <f>IF(OR(CK$4="",$B34=""),0,SUMIF('DADOS BRUTOS'!$A$3:$A$500,$B34,'DADOS BRUTOS'!K$3:K$500)+IF($C34="",0,SUMIF('DADOS BRUTOS'!$A$3:$A$500,$C34,'DADOS BRUTOS'!K$3:K$500)))</f>
        <v/>
      </c>
      <c r="CL34" s="125">
        <f>IF(OR(CL$4="",$B34=""),0,SUMIF('DADOS BRUTOS'!$A$3:$A$500,$B34,'DADOS BRUTOS'!L$3:L$500)+IF($C34="",0,SUMIF('DADOS BRUTOS'!$A$3:$A$500,$C34,'DADOS BRUTOS'!L$3:L$500)))</f>
        <v/>
      </c>
      <c r="CM34" s="125">
        <f>IF(OR(CM$4="",$B34=""),0,SUMIF('DADOS BRUTOS'!$A$3:$A$500,$B34,'DADOS BRUTOS'!M$3:M$500)+IF($C34="",0,SUMIF('DADOS BRUTOS'!$A$3:$A$500,$C34,'DADOS BRUTOS'!M$3:M$500)))</f>
        <v/>
      </c>
      <c r="CN34" s="125">
        <f>IF(OR(CN$4="",$B34=""),0,SUMIF('DADOS BRUTOS'!$A$3:$A$500,$B34,'DADOS BRUTOS'!N$3:N$500)+IF($C34="",0,SUMIF('DADOS BRUTOS'!$A$3:$A$500,$C34,'DADOS BRUTOS'!N$3:N$500)))</f>
        <v/>
      </c>
      <c r="CO34" s="125">
        <f>IF(OR(CO$4="",$B34=""),0,SUMIF('DADOS BRUTOS'!$A$3:$A$500,$B34,'DADOS BRUTOS'!O$3:O$500)+IF($C34="",0,SUMIF('DADOS BRUTOS'!$A$3:$A$500,$C34,'DADOS BRUTOS'!O$3:O$500)))</f>
        <v/>
      </c>
      <c r="CP34" s="125">
        <f>IF(OR(CP$4="",$B34=""),0,SUMIF('DADOS BRUTOS'!$A$3:$A$500,$B34,'DADOS BRUTOS'!P$3:P$500)+IF($C34="",0,SUMIF('DADOS BRUTOS'!$A$3:$A$500,$C34,'DADOS BRUTOS'!P$3:P$500)))</f>
        <v/>
      </c>
      <c r="CQ34" s="125">
        <f>IF(OR(CQ$4="",$B34=""),0,SUMIF('DADOS BRUTOS'!$A$3:$A$500,$B34,'DADOS BRUTOS'!Q$3:Q$500)+IF($C34="",0,SUMIF('DADOS BRUTOS'!$A$3:$A$500,$C34,'DADOS BRUTOS'!Q$3:Q$500)))</f>
        <v/>
      </c>
      <c r="CR34" s="125">
        <f>IF(OR(CR$4="",$B34=""),0,SUMIF('DADOS BRUTOS'!$A$3:$A$500,$B34,'DADOS BRUTOS'!R$3:R$500)+IF($C34="",0,SUMIF('DADOS BRUTOS'!$A$3:$A$500,$C34,'DADOS BRUTOS'!R$3:R$500)))</f>
        <v/>
      </c>
      <c r="CS34" s="125">
        <f>IF(OR(CS$4="",$B34=""),0,SUMIF('DADOS BRUTOS'!$A$3:$A$500,$B34,'DADOS BRUTOS'!S$3:S$500)+IF($C34="",0,SUMIF('DADOS BRUTOS'!$A$3:$A$500,$C34,'DADOS BRUTOS'!S$3:S$500)))</f>
        <v/>
      </c>
      <c r="CT34" s="125">
        <f>IF(OR(CT$4="",$B34=""),0,SUMIF('DADOS BRUTOS'!$A$3:$A$500,$B34,'DADOS BRUTOS'!T$3:T$500)+IF($C34="",0,SUMIF('DADOS BRUTOS'!$A$3:$A$500,$C34,'DADOS BRUTOS'!T$3:T$500)))</f>
        <v/>
      </c>
      <c r="CU34" s="125">
        <f>IF(OR(CU$4="",$B34=""),0,SUMIF('DADOS BRUTOS'!$A$3:$A$500,$B34,'DADOS BRUTOS'!U$3:U$500)+IF($C34="",0,SUMIF('DADOS BRUTOS'!$A$3:$A$500,$C34,'DADOS BRUTOS'!U$3:U$500)))</f>
        <v/>
      </c>
      <c r="CV34" s="125">
        <f>IF(OR(CV$4="",$B34=""),0,SUMIF('DADOS BRUTOS'!$A$3:$A$500,$B34,'DADOS BRUTOS'!V$3:V$500)+IF($C34="",0,SUMIF('DADOS BRUTOS'!$A$3:$A$500,$C34,'DADOS BRUTOS'!V$3:V$500)))</f>
        <v/>
      </c>
      <c r="CW34" s="125">
        <f>IF(OR(CW$4="",$B34=""),0,SUMIF('DADOS BRUTOS'!$A$3:$A$500,$B34,'DADOS BRUTOS'!W$3:W$500)+IF($C34="",0,SUMIF('DADOS BRUTOS'!$A$3:$A$500,$C34,'DADOS BRUTOS'!W$3:W$500)))</f>
        <v/>
      </c>
      <c r="CX34" s="125">
        <f>IF(OR(CX$4="",$B34=""),0,SUMIF('DADOS BRUTOS'!$A$3:$A$500,$B34,'DADOS BRUTOS'!X$3:X$500)+IF($C34="",0,SUMIF('DADOS BRUTOS'!$A$3:$A$500,$C34,'DADOS BRUTOS'!X$3:X$500)))</f>
        <v/>
      </c>
      <c r="CY34" s="125">
        <f>IF(OR(CY$4="",$B34=""),0,SUMIF('DADOS BRUTOS'!$A$3:$A$500,$B34,'DADOS BRUTOS'!Y$3:Y$500)+IF($C34="",0,SUMIF('DADOS BRUTOS'!$A$3:$A$500,$C34,'DADOS BRUTOS'!Y$3:Y$500)))</f>
        <v/>
      </c>
      <c r="CZ34" s="125">
        <f>IF(OR(CZ$4="",$B34=""),0,SUMIF('DADOS BRUTOS'!$A$3:$A$500,$B34,'DADOS BRUTOS'!Z$3:Z$500)+IF($C34="",0,SUMIF('DADOS BRUTOS'!$A$3:$A$500,$C34,'DADOS BRUTOS'!Z$3:Z$500)))</f>
        <v/>
      </c>
      <c r="DA34" s="125">
        <f>IF(OR(DA$4="",$B34=""),0,SUMIF('DADOS BRUTOS'!$A$3:$A$500,$B34,'DADOS BRUTOS'!AA$3:AA$500)+IF($C34="",0,SUMIF('DADOS BRUTOS'!$A$3:$A$500,$C34,'DADOS BRUTOS'!AA$3:AA$500)))</f>
        <v/>
      </c>
      <c r="DB34" s="125">
        <f>IF(OR(DB$4="",$B34=""),0,SUMIF('DADOS BRUTOS'!$A$3:$A$500,$B34,'DADOS BRUTOS'!AB$3:AB$500)+IF($C34="",0,SUMIF('DADOS BRUTOS'!$A$3:$A$500,$C34,'DADOS BRUTOS'!AB$3:AB$500)))</f>
        <v/>
      </c>
      <c r="DC34" s="125">
        <f>IF(OR(DC$4="",$B34=""),0,SUMIF('DADOS BRUTOS'!$A$3:$A$500,$B34,'DADOS BRUTOS'!AC$3:AC$500)+IF($C34="",0,SUMIF('DADOS BRUTOS'!$A$3:$A$500,$C34,'DADOS BRUTOS'!AC$3:AC$500)))</f>
        <v/>
      </c>
      <c r="DD34" s="125">
        <f>IF(OR(DD$4="",$B34=""),0,SUMIF('DADOS BRUTOS'!$A$3:$A$500,$B34,'DADOS BRUTOS'!AD$3:AD$500)+IF($C34="",0,SUMIF('DADOS BRUTOS'!$A$3:$A$500,$C34,'DADOS BRUTOS'!AD$3:AD$500)))</f>
        <v/>
      </c>
      <c r="DE34" s="125">
        <f>IF(OR(DE$4="",$B34=""),0,SUMIF('DADOS BRUTOS'!$A$3:$A$500,$B34,'DADOS BRUTOS'!AE$3:AE$500)+IF($C34="",0,SUMIF('DADOS BRUTOS'!$A$3:$A$500,$C34,'DADOS BRUTOS'!AE$3:AE$500)))</f>
        <v/>
      </c>
      <c r="DF34" s="125">
        <f>IF(OR(DF$4="",$B34=""),0,SUMIF('DADOS BRUTOS'!$A$3:$A$500,$B34,'DADOS BRUTOS'!AF$3:AF$500)+IF($C34="",0,SUMIF('DADOS BRUTOS'!$A$3:$A$500,$C34,'DADOS BRUTOS'!AF$3:AF$500)))</f>
        <v/>
      </c>
      <c r="DG34" s="125">
        <f>IF(OR(DG$4="",$B34=""),0,SUMIF('DADOS BRUTOS'!$A$3:$A$500,$B34,'DADOS BRUTOS'!AG$3:AG$500)+IF($C34="",0,SUMIF('DADOS BRUTOS'!$A$3:$A$500,$C34,'DADOS BRUTOS'!AG$3:AG$500)))</f>
        <v/>
      </c>
      <c r="DH34" s="125">
        <f>IF(OR(DH$4="",$B34=""),0,SUMIF('DADOS BRUTOS'!$A$3:$A$500,$B34,'DADOS BRUTOS'!AH$3:AH$500)+IF($C34="",0,SUMIF('DADOS BRUTOS'!$A$3:$A$500,$C34,'DADOS BRUTOS'!AH$3:AH$500)))</f>
        <v/>
      </c>
      <c r="DI34" s="125">
        <f>IF(OR(DI$4="",$B34=""),0,SUMIF('DADOS BRUTOS'!$A$3:$A$500,$B34,'DADOS BRUTOS'!AI$3:AI$500)+IF($C34="",0,SUMIF('DADOS BRUTOS'!$A$3:$A$500,$C34,'DADOS BRUTOS'!AI$3:AI$500)))</f>
        <v/>
      </c>
      <c r="DJ34" s="125">
        <f>IF(OR(DJ$4="",$B34=""),0,SUMIF('DADOS BRUTOS'!$A$3:$A$500,$B34,'DADOS BRUTOS'!AJ$3:AJ$500)+IF($C34="",0,SUMIF('DADOS BRUTOS'!$A$3:$A$500,$C34,'DADOS BRUTOS'!AJ$3:AJ$500)))</f>
        <v/>
      </c>
      <c r="DK34" s="125">
        <f>IF(OR(DK$4="",$B34=""),0,SUMIF('DADOS BRUTOS'!$A$3:$A$500,$B34,'DADOS BRUTOS'!AK$3:AK$500)+IF($C34="",0,SUMIF('DADOS BRUTOS'!$A$3:$A$500,$C34,'DADOS BRUTOS'!AK$3:AK$500)))</f>
        <v/>
      </c>
      <c r="DL34" s="125">
        <f>IF(OR(DL$4="",$B34=""),0,SUMIF('DADOS BRUTOS'!$A$3:$A$500,$B34,'DADOS BRUTOS'!AL$3:AL$500)+IF($C34="",0,SUMIF('DADOS BRUTOS'!$A$3:$A$500,$C34,'DADOS BRUTOS'!AL$3:AL$500)))</f>
        <v/>
      </c>
      <c r="DM34" s="125">
        <f>IF(OR(DM$4="",$B34=""),0,SUMIF('DADOS BRUTOS'!$A$3:$A$500,$B34,'DADOS BRUTOS'!AM$3:AM$500)+IF($C34="",0,SUMIF('DADOS BRUTOS'!$A$3:$A$500,$C34,'DADOS BRUTOS'!AM$3:AM$500)))</f>
        <v/>
      </c>
      <c r="DN34" s="125">
        <f>IF(OR(DN$4="",$B34=""),0,SUMIF('DADOS BRUTOS'!$A$3:$A$500,$B34,'DADOS BRUTOS'!AN$3:AN$500)+IF($C34="",0,SUMIF('DADOS BRUTOS'!$A$3:$A$500,$C34,'DADOS BRUTOS'!AN$3:AN$500)))</f>
        <v/>
      </c>
      <c r="DO34" s="125">
        <f>IF(OR(DO$4="",$B34=""),0,SUMIF('DADOS BRUTOS'!$A$3:$A$500,$B34,'DADOS BRUTOS'!AO$3:AO$500)+IF($C34="",0,SUMIF('DADOS BRUTOS'!$A$3:$A$500,$C34,'DADOS BRUTOS'!AO$3:AO$500)))</f>
        <v/>
      </c>
      <c r="DP34" s="125">
        <f>IF(OR(DP$4="",$B34=""),0,SUMIF('DADOS BRUTOS'!$A$3:$A$500,$B34,'DADOS BRUTOS'!AP$3:AP$500)+IF($C34="",0,SUMIF('DADOS BRUTOS'!$A$3:$A$500,$C34,'DADOS BRUTOS'!AP$3:AP$500)))</f>
        <v/>
      </c>
      <c r="DQ34" s="125">
        <f>IF(OR(DQ$4="",$B34=""),0,SUMIF('DADOS BRUTOS'!$A$3:$A$500,$B34,'DADOS BRUTOS'!AQ$3:AQ$500)+IF($C34="",0,SUMIF('DADOS BRUTOS'!$A$3:$A$500,$C34,'DADOS BRUTOS'!AQ$3:AQ$500)))</f>
        <v/>
      </c>
      <c r="DR34" s="125">
        <f>IF(OR(DR$4="",$B34=""),0,SUMIF('DADOS BRUTOS'!$A$3:$A$500,$B34,'DADOS BRUTOS'!AR$3:AR$500)+IF($C34="",0,SUMIF('DADOS BRUTOS'!$A$3:$A$500,$C34,'DADOS BRUTOS'!AR$3:AR$500)))</f>
        <v/>
      </c>
      <c r="DS34" s="125">
        <f>IF(OR(DS$4="",$B34=""),0,SUMIF('DADOS BRUTOS'!$A$3:$A$500,$B34,'DADOS BRUTOS'!AS$3:AS$500)+IF($C34="",0,SUMIF('DADOS BRUTOS'!$A$3:$A$500,$C34,'DADOS BRUTOS'!AS$3:AS$500)))</f>
        <v/>
      </c>
      <c r="DT34" s="125">
        <f>IF(OR(DT$4="",$B34=""),0,SUMIF('DADOS BRUTOS'!$A$3:$A$500,$B34,'DADOS BRUTOS'!AT$3:AT$500)+IF($C34="",0,SUMIF('DADOS BRUTOS'!$A$3:$A$500,$C34,'DADOS BRUTOS'!AT$3:AT$500)))</f>
        <v/>
      </c>
      <c r="DU34" s="125">
        <f>IF(OR(DU$4="",$B34=""),0,SUMIF('DADOS BRUTOS'!$A$3:$A$500,$B34,'DADOS BRUTOS'!AU$3:AU$500)+IF($C34="",0,SUMIF('DADOS BRUTOS'!$A$3:$A$500,$C34,'DADOS BRUTOS'!AU$3:AU$500)))</f>
        <v/>
      </c>
      <c r="DV34" s="125">
        <f>IF(OR(DV$4="",$B34=""),0,SUMIF('DADOS BRUTOS'!$A$3:$A$500,$B34,'DADOS BRUTOS'!AV$3:AV$500)+IF($C34="",0,SUMIF('DADOS BRUTOS'!$A$3:$A$500,$C34,'DADOS BRUTOS'!AV$3:AV$500)))</f>
        <v/>
      </c>
      <c r="DW34" s="125">
        <f>IF(OR(DW$4="",$B34=""),0,SUMIF('DADOS BRUTOS'!$A$3:$A$500,$B34,'DADOS BRUTOS'!AW$3:AW$500)+IF($C34="",0,SUMIF('DADOS BRUTOS'!$A$3:$A$500,$C34,'DADOS BRUTOS'!AW$3:AW$500)))</f>
        <v/>
      </c>
      <c r="DX34" s="125">
        <f>IF(OR(DX$4="",$B34=""),0,SUMIF('DADOS BRUTOS'!$A$3:$A$500,$B34,'DADOS BRUTOS'!AX$3:AX$500)+IF($C34="",0,SUMIF('DADOS BRUTOS'!$A$3:$A$500,$C34,'DADOS BRUTOS'!AX$3:AX$500)))</f>
        <v/>
      </c>
      <c r="DY34" s="125">
        <f>IF(OR(DY$4="",$B34=""),0,SUMIF('DADOS BRUTOS'!$A$3:$A$500,$B34,'DADOS BRUTOS'!AY$3:AY$500)+IF($C34="",0,SUMIF('DADOS BRUTOS'!$A$3:$A$500,$C34,'DADOS BRUTOS'!AY$3:AY$500)))</f>
        <v/>
      </c>
      <c r="DZ34" s="125">
        <f>IF(OR(DZ$4="",$B34=""),0,SUMIF('DADOS BRUTOS'!$A$3:$A$500,$B34,'DADOS BRUTOS'!AZ$3:AZ$500)+IF($C34="",0,SUMIF('DADOS BRUTOS'!$A$3:$A$500,$C34,'DADOS BRUTOS'!AZ$3:AZ$500)))</f>
        <v/>
      </c>
      <c r="EA34" s="125">
        <f>IF(OR(EA$4="",$B34=""),0,SUMIF('DADOS BRUTOS'!$A$3:$A$500,$B34,'DADOS BRUTOS'!BA$3:BA$500)+IF($C34="",0,SUMIF('DADOS BRUTOS'!$A$3:$A$500,$C34,'DADOS BRUTOS'!BA$3:BA$500)))</f>
        <v/>
      </c>
      <c r="EB34" s="125">
        <f>IF(OR(EB$4="",$B34=""),0,SUMIF('DADOS BRUTOS'!$A$3:$A$500,$B34,'DADOS BRUTOS'!BB$3:BB$500)+IF($C34="",0,SUMIF('DADOS BRUTOS'!$A$3:$A$500,$C34,'DADOS BRUTOS'!BB$3:BB$500)))</f>
        <v/>
      </c>
      <c r="EC34" s="125">
        <f>IF(OR(EC$4="",$B34=""),0,SUMIF('DADOS BRUTOS'!$A$3:$A$500,$B34,'DADOS BRUTOS'!BC$3:BC$500)+IF($C34="",0,SUMIF('DADOS BRUTOS'!$A$3:$A$500,$C34,'DADOS BRUTOS'!BC$3:BC$500)))</f>
        <v/>
      </c>
      <c r="ED34" s="125">
        <f>IF(OR(ED$4="",$B34=""),0,SUMIF('DADOS BRUTOS'!$A$3:$A$500,$B34,'DADOS BRUTOS'!BD$3:BD$500)+IF($C34="",0,SUMIF('DADOS BRUTOS'!$A$3:$A$500,$C34,'DADOS BRUTOS'!BD$3:BD$500)))</f>
        <v/>
      </c>
      <c r="EE34" s="125">
        <f>IF(OR(EE$4="",$B34=""),0,SUMIF('DADOS BRUTOS'!$A$3:$A$500,$B34,'DADOS BRUTOS'!BE$3:BE$500)+IF($C34="",0,SUMIF('DADOS BRUTOS'!$A$3:$A$500,$C34,'DADOS BRUTOS'!BE$3:BE$500)))</f>
        <v/>
      </c>
      <c r="EF34" s="125">
        <f>IF(OR(EF$4="",$B34=""),0,SUMIF('DADOS BRUTOS'!$A$3:$A$500,$B34,'DADOS BRUTOS'!BF$3:BF$500)+IF($C34="",0,SUMIF('DADOS BRUTOS'!$A$3:$A$500,$C34,'DADOS BRUTOS'!BF$3:BF$500)))</f>
        <v/>
      </c>
      <c r="EG34" s="125">
        <f>IF(OR(EG$4="",$B34=""),0,SUMIF('DADOS BRUTOS'!$A$3:$A$500,$B34,'DADOS BRUTOS'!BG$3:BG$500)+IF($C34="",0,SUMIF('DADOS BRUTOS'!$A$3:$A$500,$C34,'DADOS BRUTOS'!BG$3:BG$500)))</f>
        <v/>
      </c>
      <c r="EH34" s="125">
        <f>IF(OR(EH$4="",$B34=""),0,SUMIF('DADOS BRUTOS'!$A$3:$A$500,$B34,'DADOS BRUTOS'!BH$3:BH$500)+IF($C34="",0,SUMIF('DADOS BRUTOS'!$A$3:$A$500,$C34,'DADOS BRUTOS'!BH$3:BH$500)))</f>
        <v/>
      </c>
      <c r="EI34" s="125">
        <f>IF(OR(EI$4="",$B34=""),0,SUMIF('DADOS BRUTOS'!$A$3:$A$500,$B34,'DADOS BRUTOS'!BI$3:BI$500)+IF($C34="",0,SUMIF('DADOS BRUTOS'!$A$3:$A$500,$C34,'DADOS BRUTOS'!BI$3:BI$500)))</f>
        <v/>
      </c>
      <c r="EJ34" s="125">
        <f>IF(OR(EJ$4="",$B34=""),0,SUMIF('DADOS BRUTOS'!$A$3:$A$500,$B34,'DADOS BRUTOS'!BJ$3:BJ$500)+IF($C34="",0,SUMIF('DADOS BRUTOS'!$A$3:$A$500,$C34,'DADOS BRUTOS'!BJ$3:BJ$500)))</f>
        <v/>
      </c>
      <c r="EK34" s="125">
        <f>IF(OR(EK$4="",$B34=""),0,SUMIF('DADOS BRUTOS'!$A$3:$A$500,$B34,'DADOS BRUTOS'!BK$3:BK$500)+IF($C34="",0,SUMIF('DADOS BRUTOS'!$A$3:$A$500,$C34,'DADOS BRUTOS'!BK$3:BK$500)))</f>
        <v/>
      </c>
      <c r="EL34" s="125">
        <f>IF(OR(EL$4="",$B34=""),0,SUMIF('DADOS BRUTOS'!$A$3:$A$500,$B34,'DADOS BRUTOS'!BL$3:BL$500)+IF($C34="",0,SUMIF('DADOS BRUTOS'!$A$3:$A$500,$C34,'DADOS BRUTOS'!BL$3:BL$500)))</f>
        <v/>
      </c>
      <c r="EM34" s="125">
        <f>IF(OR(EM$4="",$B34=""),0,SUMIF('DADOS BRUTOS'!$A$3:$A$500,$B34,'DADOS BRUTOS'!BM$3:BM$500)+IF($C34="",0,SUMIF('DADOS BRUTOS'!$A$3:$A$500,$C34,'DADOS BRUTOS'!BM$3:BM$500)))</f>
        <v/>
      </c>
      <c r="EN34" s="125">
        <f>IF(OR(EN$4="",$B34=""),0,SUMIF('DADOS BRUTOS'!$A$3:$A$500,$B34,'DADOS BRUTOS'!BN$3:BN$500)+IF($C34="",0,SUMIF('DADOS BRUTOS'!$A$3:$A$500,$C34,'DADOS BRUTOS'!BN$3:BN$500)))</f>
        <v/>
      </c>
      <c r="EO34" s="125">
        <f>IF(OR(EO$4="",$B34=""),0,SUMIF('DADOS BRUTOS'!$A$3:$A$500,$B34,'DADOS BRUTOS'!BO$3:BO$500)+IF($C34="",0,SUMIF('DADOS BRUTOS'!$A$3:$A$500,$C34,'DADOS BRUTOS'!BO$3:BO$500)))</f>
        <v/>
      </c>
      <c r="EP34" s="125">
        <f>IF(OR(EP$4="",$B34=""),0,SUMIF('DADOS BRUTOS'!$A$3:$A$500,$B34,'DADOS BRUTOS'!BP$3:BP$500)+IF($C34="",0,SUMIF('DADOS BRUTOS'!$A$3:$A$500,$C34,'DADOS BRUTOS'!BP$3:BP$500)))</f>
        <v/>
      </c>
      <c r="EQ34" s="125">
        <f>IF(OR(EQ$4="",$B34=""),0,SUMIF('DADOS BRUTOS'!$A$3:$A$500,$B34,'DADOS BRUTOS'!BQ$3:BQ$500)+IF($C34="",0,SUMIF('DADOS BRUTOS'!$A$3:$A$500,$C34,'DADOS BRUTOS'!BQ$3:BQ$500)))</f>
        <v/>
      </c>
      <c r="ER34" s="125">
        <f>IF(OR(ER$4="",$B34=""),0,SUMIF('DADOS BRUTOS'!$A$3:$A$500,$B34,'DADOS BRUTOS'!BR$3:BR$500)+IF($C34="",0,SUMIF('DADOS BRUTOS'!$A$3:$A$500,$C34,'DADOS BRUTOS'!BR$3:BR$500)))</f>
        <v/>
      </c>
      <c r="ES34" s="125">
        <f>IF(OR(ES$4="",$B34=""),0,SUMIF('DADOS BRUTOS'!$A$3:$A$500,$B34,'DADOS BRUTOS'!BS$3:BS$500)+IF($C34="",0,SUMIF('DADOS BRUTOS'!$A$3:$A$500,$C34,'DADOS BRUTOS'!BS$3:BS$500)))</f>
        <v/>
      </c>
      <c r="ET34" s="125">
        <f>IF(OR(ET$4="",$B34=""),0,SUMIF('DADOS BRUTOS'!$A$3:$A$500,$B34,'DADOS BRUTOS'!BT$3:BT$500)+IF($C34="",0,SUMIF('DADOS BRUTOS'!$A$3:$A$500,$C34,'DADOS BRUTOS'!BT$3:BT$500)))</f>
        <v/>
      </c>
      <c r="EU34" s="125">
        <f>IF(OR(EU$4="",$B34=""),0,SUMIF('DADOS BRUTOS'!$A$3:$A$500,$B34,'DADOS BRUTOS'!BU$3:BU$500)+IF($C34="",0,SUMIF('DADOS BRUTOS'!$A$3:$A$500,$C34,'DADOS BRUTOS'!BU$3:BU$500)))</f>
        <v/>
      </c>
      <c r="EV34" s="125">
        <f>IF(OR(EV$4="",$B34=""),0,SUMIF('DADOS BRUTOS'!$A$3:$A$500,$B34,'DADOS BRUTOS'!BV$3:BV$500)+IF($C34="",0,SUMIF('DADOS BRUTOS'!$A$3:$A$500,$C34,'DADOS BRUTOS'!BV$3:BV$500)))</f>
        <v/>
      </c>
      <c r="EW34" s="125">
        <f>IF(OR(EW$4="",$B34=""),0,SUMIF('DADOS BRUTOS'!$A$3:$A$500,$B34,'DADOS BRUTOS'!BW$3:BW$500)+IF($C34="",0,SUMIF('DADOS BRUTOS'!$A$3:$A$500,$C34,'DADOS BRUTOS'!BW$3:BW$500)))</f>
        <v/>
      </c>
      <c r="EX34" s="125">
        <f>IF(OR(EX$4="",$B34=""),0,SUMIF('DADOS BRUTOS'!$A$3:$A$500,$B34,'DADOS BRUTOS'!BX$3:BX$500)+IF($C34="",0,SUMIF('DADOS BRUTOS'!$A$3:$A$500,$C34,'DADOS BRUTOS'!BX$3:BX$500)))</f>
        <v/>
      </c>
      <c r="EY34" s="125">
        <f>IF(OR(EY$4="",$B34=""),0,SUMIF('DADOS BRUTOS'!$A$3:$A$500,$B34,'DADOS BRUTOS'!BY$3:BY$500)+IF($C34="",0,SUMIF('DADOS BRUTOS'!$A$3:$A$500,$C34,'DADOS BRUTOS'!BY$3:BY$500)))</f>
        <v/>
      </c>
      <c r="EZ34" s="125">
        <f>IF(OR(EZ$4="",$B34=""),0,SUMIF('DADOS BRUTOS'!$A$3:$A$500,$B34,'DADOS BRUTOS'!BZ$3:BZ$500)+IF($C34="",0,SUMIF('DADOS BRUTOS'!$A$3:$A$500,$C34,'DADOS BRUTOS'!BZ$3:BZ$500)))</f>
        <v/>
      </c>
      <c r="FA34" s="125">
        <f>IF(OR(FA$4="",$B34=""),0,SUMIF('DADOS BRUTOS'!$A$3:$A$500,$B34,'DADOS BRUTOS'!CA$3:CA$500)+IF($C34="",0,SUMIF('DADOS BRUTOS'!$A$3:$A$500,$C34,'DADOS BRUTOS'!CA$3:CA$500)))</f>
        <v/>
      </c>
      <c r="FB34" s="125">
        <f>IF(OR(FB$4="",$B34=""),0,SUMIF('DADOS BRUTOS'!$A$3:$A$500,$B34,'DADOS BRUTOS'!CB$3:CB$500)+IF($C34="",0,SUMIF('DADOS BRUTOS'!$A$3:$A$500,$C34,'DADOS BRUTOS'!CB$3:CB$500)))</f>
        <v/>
      </c>
      <c r="FC34" s="125">
        <f>IF(OR(FC$4="",$B34=""),0,SUMIF('DADOS BRUTOS'!$A$3:$A$500,$B34,'DADOS BRUTOS'!CC$3:CC$500)+IF($C34="",0,SUMIF('DADOS BRUTOS'!$A$3:$A$500,$C34,'DADOS BRUTOS'!CC$3:CC$500)))</f>
        <v/>
      </c>
      <c r="FD34" s="125">
        <f>IF(OR(FD$4="",$B34=""),0,SUMIF('DADOS BRUTOS'!$A$3:$A$500,$B34,'DADOS BRUTOS'!CD$3:CD$500)+IF($C34="",0,SUMIF('DADOS BRUTOS'!$A$3:$A$500,$C34,'DADOS BRUTOS'!CD$3:CD$500)))</f>
        <v/>
      </c>
      <c r="FE34" s="125">
        <f>IF(OR(FE$4="",$B34=""),0,SUMIF('DADOS BRUTOS'!$A$3:$A$500,$B34,'DADOS BRUTOS'!CE$3:CE$500)+IF($C34="",0,SUMIF('DADOS BRUTOS'!$A$3:$A$500,$C34,'DADOS BRUTOS'!CE$3:CE$500)))</f>
        <v/>
      </c>
      <c r="FF34" s="125">
        <f>IF(OR(FF$4="",$B34=""),0,SUMIF('DADOS BRUTOS'!$A$3:$A$500,$B34,'DADOS BRUTOS'!CF$3:CF$500)+IF($C34="",0,SUMIF('DADOS BRUTOS'!$A$3:$A$500,$C34,'DADOS BRUTOS'!CF$3:CF$500)))</f>
        <v/>
      </c>
      <c r="FG34" s="125">
        <f>IF(OR(FG$4="",$B34=""),0,SUMIF('DADOS BRUTOS'!$A$3:$A$500,$B34,'DADOS BRUTOS'!CG$3:CG$500)+IF($C34="",0,SUMIF('DADOS BRUTOS'!$A$3:$A$500,$C34,'DADOS BRUTOS'!CG$3:CG$500)))</f>
        <v/>
      </c>
      <c r="FH34" s="125">
        <f>IF(OR(FH$4="",$B34=""),0,SUMIF('DADOS BRUTOS'!$A$3:$A$500,$B34,'DADOS BRUTOS'!CH$3:CH$500)+IF($C34="",0,SUMIF('DADOS BRUTOS'!$A$3:$A$500,$C34,'DADOS BRUTOS'!CH$3:CH$500)))</f>
        <v/>
      </c>
      <c r="FI34" s="125">
        <f>IF(OR(FI$4="",$B34=""),0,SUMIF('DADOS BRUTOS'!$A$3:$A$500,$B34,'DADOS BRUTOS'!CI$3:CI$500)+IF($C34="",0,SUMIF('DADOS BRUTOS'!$A$3:$A$500,$C34,'DADOS BRUTOS'!CI$3:CI$500)))</f>
        <v/>
      </c>
      <c r="FJ34" s="125">
        <f>IF(OR(FJ$4="",$B34=""),0,SUMIF('DADOS BRUTOS'!$A$3:$A$500,$B34,'DADOS BRUTOS'!CJ$3:CJ$500)+IF($C34="",0,SUMIF('DADOS BRUTOS'!$A$3:$A$500,$C34,'DADOS BRUTOS'!CJ$3:CJ$500)))</f>
        <v/>
      </c>
      <c r="FK34" s="125">
        <f>IF(OR(FK$4="",$B34=""),0,SUMIF('DADOS BRUTOS'!$A$3:$A$500,$B34,'DADOS BRUTOS'!CK$3:CK$500)+IF($C34="",0,SUMIF('DADOS BRUTOS'!$A$3:$A$500,$C34,'DADOS BRUTOS'!CK$3:CK$500)))</f>
        <v/>
      </c>
      <c r="FL34" s="125">
        <f>IF(OR(FL$4="",$B34=""),0,SUMIF('DADOS BRUTOS'!$A$3:$A$500,$B34,'DADOS BRUTOS'!CL$3:CL$500)+IF($C34="",0,SUMIF('DADOS BRUTOS'!$A$3:$A$500,$C34,'DADOS BRUTOS'!CL$3:CL$500)))</f>
        <v/>
      </c>
      <c r="FM34" s="125">
        <f>IF(OR(FM$4="",$B34=""),0,SUMIF('DADOS BRUTOS'!$A$3:$A$500,$B34,'DADOS BRUTOS'!CM$3:CM$500)+IF($C34="",0,SUMIF('DADOS BRUTOS'!$A$3:$A$500,$C34,'DADOS BRUTOS'!CM$3:CM$500)))</f>
        <v/>
      </c>
      <c r="FN34" s="125">
        <f>IF(OR(FN$4="",$B34=""),0,SUMIF('DADOS BRUTOS'!$A$3:$A$500,$B34,'DADOS BRUTOS'!CN$3:CN$500)+IF($C34="",0,SUMIF('DADOS BRUTOS'!$A$3:$A$500,$C34,'DADOS BRUTOS'!CN$3:CN$500)))</f>
        <v/>
      </c>
      <c r="FO34" s="125">
        <f>IF(OR(FO$4="",$B34=""),0,SUMIF('DADOS BRUTOS'!$A$3:$A$500,$B34,'DADOS BRUTOS'!CO$3:CO$500)+IF($C34="",0,SUMIF('DADOS BRUTOS'!$A$3:$A$500,$C34,'DADOS BRUTOS'!CO$3:CO$500)))</f>
        <v/>
      </c>
      <c r="FP34" s="125">
        <f>IF(OR(FP$4="",$B34=""),0,SUMIF('DADOS BRUTOS'!$A$3:$A$500,$B34,'DADOS BRUTOS'!CP$3:CP$500)+IF($C34="",0,SUMIF('DADOS BRUTOS'!$A$3:$A$500,$C34,'DADOS BRUTOS'!CP$3:CP$500)))</f>
        <v/>
      </c>
      <c r="FQ34" s="125">
        <f>IF(OR(FQ$4="",$B34=""),0,SUMIF('DADOS BRUTOS'!$A$3:$A$500,$B34,'DADOS BRUTOS'!CQ$3:CQ$500)+IF($C34="",0,SUMIF('DADOS BRUTOS'!$A$3:$A$500,$C34,'DADOS BRUTOS'!CQ$3:CQ$500)))</f>
        <v/>
      </c>
      <c r="FR34" s="125">
        <f>IF(OR(FR$4="",$B34=""),0,SUMIF('DADOS BRUTOS'!$A$3:$A$500,$B34,'DADOS BRUTOS'!CR$3:CR$500)+IF($C34="",0,SUMIF('DADOS BRUTOS'!$A$3:$A$500,$C34,'DADOS BRUTOS'!CR$3:CR$500)))</f>
        <v/>
      </c>
      <c r="FS34" s="125">
        <f>IF(OR(FS$4="",$B34=""),0,SUMIF('DADOS BRUTOS'!$A$3:$A$500,$B34,'DADOS BRUTOS'!CS$3:CS$500)+IF($C34="",0,SUMIF('DADOS BRUTOS'!$A$3:$A$500,$C34,'DADOS BRUTOS'!CS$3:CS$500)))</f>
        <v/>
      </c>
      <c r="FT34" s="125">
        <f>IF(OR(FT$4="",$B34=""),0,SUMIF('DADOS BRUTOS'!$A$3:$A$500,$B34,'DADOS BRUTOS'!CT$3:CT$500)+IF($C34="",0,SUMIF('DADOS BRUTOS'!$A$3:$A$500,$C34,'DADOS BRUTOS'!CT$3:CT$500)))</f>
        <v/>
      </c>
      <c r="FU34" s="125">
        <f>IF(OR(FU$4="",$B34=""),0,SUMIF('DADOS BRUTOS'!$A$3:$A$500,$B34,'DADOS BRUTOS'!CU$3:CU$500)+IF($C34="",0,SUMIF('DADOS BRUTOS'!$A$3:$A$500,$C34,'DADOS BRUTOS'!CU$3:CU$500)))</f>
        <v/>
      </c>
      <c r="FV34" s="125">
        <f>IF(OR(FV$4="",$B34=""),0,SUMIF('DADOS BRUTOS'!$A$3:$A$500,$B34,'DADOS BRUTOS'!CV$3:CV$500)+IF($C34="",0,SUMIF('DADOS BRUTOS'!$A$3:$A$500,$C34,'DADOS BRUTOS'!CV$3:CV$500)))</f>
        <v/>
      </c>
      <c r="FW34" s="125">
        <f>IF(OR(FW$4="",$B34=""),0,SUMIF('DADOS BRUTOS'!$A$3:$A$500,$B34,'DADOS BRUTOS'!CW$3:CW$500)+IF($C34="",0,SUMIF('DADOS BRUTOS'!$A$3:$A$500,$C34,'DADOS BRUTOS'!CW$3:CW$500)))</f>
        <v/>
      </c>
      <c r="FX34" s="125">
        <f>IF(OR(FX$4="",$B34=""),0,SUMIF('DADOS BRUTOS'!$A$3:$A$500,$B34,'DADOS BRUTOS'!CX$3:CX$500)+IF($C34="",0,SUMIF('DADOS BRUTOS'!$A$3:$A$500,$C34,'DADOS BRUTOS'!CX$3:CX$500)))</f>
        <v/>
      </c>
      <c r="FY34" s="125">
        <f>IF(OR(FY$4="",$B34=""),0,SUMIF('DADOS BRUTOS'!$A$3:$A$500,$B34,'DADOS BRUTOS'!CY$3:CY$500)+IF($C34="",0,SUMIF('DADOS BRUTOS'!$A$3:$A$500,$C34,'DADOS BRUTOS'!CY$3:CY$500)))</f>
        <v/>
      </c>
      <c r="FZ34" s="125">
        <f>IF(OR(FZ$4="",$B34=""),0,SUMIF('DADOS BRUTOS'!$A$3:$A$500,$B34,'DADOS BRUTOS'!CZ$3:CZ$500)+IF($C34="",0,SUMIF('DADOS BRUTOS'!$A$3:$A$500,$C34,'DADOS BRUTOS'!CZ$3:CZ$500)))</f>
        <v/>
      </c>
      <c r="GA34" s="125">
        <f>IF(OR(GA$4="",$B34=""),0,SUMIF('DADOS BRUTOS'!$A$3:$A$500,$B34,'DADOS BRUTOS'!DA$3:DA$500)+IF($C34="",0,SUMIF('DADOS BRUTOS'!$A$3:$A$500,$C34,'DADOS BRUTOS'!DA$3:DA$500)))</f>
        <v/>
      </c>
      <c r="GB34" s="125">
        <f>IF(OR(GB$4="",$B34=""),0,SUMIF('DADOS BRUTOS'!$A$3:$A$500,$B34,'DADOS BRUTOS'!DB$3:DB$500)+IF($C34="",0,SUMIF('DADOS BRUTOS'!$A$3:$A$500,$C34,'DADOS BRUTOS'!DB$3:DB$500)))</f>
        <v/>
      </c>
      <c r="GC34" s="125">
        <f>IF(OR(GC$4="",$B34=""),0,SUMIF('DADOS BRUTOS'!$A$3:$A$500,$B34,'DADOS BRUTOS'!DC$3:DC$500)+IF($C34="",0,SUMIF('DADOS BRUTOS'!$A$3:$A$500,$C34,'DADOS BRUTOS'!DC$3:DC$500)))</f>
        <v/>
      </c>
      <c r="GD34" s="125">
        <f>IF(OR(GD$4="",$B34=""),0,SUMIF('DADOS BRUTOS'!$A$3:$A$500,$B34,'DADOS BRUTOS'!DD$3:DD$500)+IF($C34="",0,SUMIF('DADOS BRUTOS'!$A$3:$A$500,$C34,'DADOS BRUTOS'!DD$3:DD$500)))</f>
        <v/>
      </c>
      <c r="GE34" s="125">
        <f>IF(OR(GE$4="",$B34=""),0,SUMIF('DADOS BRUTOS'!$A$3:$A$500,$B34,'DADOS BRUTOS'!DE$3:DE$500)+IF($C34="",0,SUMIF('DADOS BRUTOS'!$A$3:$A$500,$C34,'DADOS BRUTOS'!DE$3:DE$500)))</f>
        <v/>
      </c>
      <c r="GF34" s="125">
        <f>IF(OR(GF$4="",$B34=""),0,SUMIF('DADOS BRUTOS'!$A$3:$A$500,$B34,'DADOS BRUTOS'!DF$3:DF$500)+IF($C34="",0,SUMIF('DADOS BRUTOS'!$A$3:$A$500,$C34,'DADOS BRUTOS'!DF$3:DF$500)))</f>
        <v/>
      </c>
      <c r="GG34" s="125">
        <f>IF(OR(GG$4="",$B34=""),0,SUMIF('DADOS BRUTOS'!$A$3:$A$500,$B34,'DADOS BRUTOS'!DG$3:DG$500)+IF($C34="",0,SUMIF('DADOS BRUTOS'!$A$3:$A$500,$C34,'DADOS BRUTOS'!DG$3:DG$500)))</f>
        <v/>
      </c>
      <c r="GH34" s="125">
        <f>IF(OR(GH$4="",$B34=""),0,SUMIF('DADOS BRUTOS'!$A$3:$A$500,$B34,'DADOS BRUTOS'!DH$3:DH$500)+IF($C34="",0,SUMIF('DADOS BRUTOS'!$A$3:$A$500,$C34,'DADOS BRUTOS'!DH$3:DH$500)))</f>
        <v/>
      </c>
      <c r="GI34" s="125">
        <f>IF(OR(GI$4="",$B34=""),0,SUMIF('DADOS BRUTOS'!$A$3:$A$500,$B34,'DADOS BRUTOS'!DI$3:DI$500)+IF($C34="",0,SUMIF('DADOS BRUTOS'!$A$3:$A$500,$C34,'DADOS BRUTOS'!DI$3:DI$500)))</f>
        <v/>
      </c>
      <c r="GJ34" s="125">
        <f>IF(OR(GJ$4="",$B34=""),0,SUMIF('DADOS BRUTOS'!$A$3:$A$500,$B34,'DADOS BRUTOS'!DJ$3:DJ$500)+IF($C34="",0,SUMIF('DADOS BRUTOS'!$A$3:$A$500,$C34,'DADOS BRUTOS'!DJ$3:DJ$500)))</f>
        <v/>
      </c>
      <c r="GK34" s="125">
        <f>IF(OR(GK$4="",$B34=""),0,SUMIF('DADOS BRUTOS'!$A$3:$A$500,$B34,'DADOS BRUTOS'!DK$3:DK$500)+IF($C34="",0,SUMIF('DADOS BRUTOS'!$A$3:$A$500,$C34,'DADOS BRUTOS'!DK$3:DK$500)))</f>
        <v/>
      </c>
      <c r="GL34" s="125">
        <f>IF(OR(GL$4="",$B34=""),0,SUMIF('DADOS BRUTOS'!$A$3:$A$500,$B34,'DADOS BRUTOS'!DL$3:DL$500)+IF($C34="",0,SUMIF('DADOS BRUTOS'!$A$3:$A$500,$C34,'DADOS BRUTOS'!DL$3:DL$500)))</f>
        <v/>
      </c>
      <c r="GM34" s="125">
        <f>IF(OR(GM$4="",$B34=""),0,SUMIF('DADOS BRUTOS'!$A$3:$A$500,$B34,'DADOS BRUTOS'!DM$3:DM$500)+IF($C34="",0,SUMIF('DADOS BRUTOS'!$A$3:$A$500,$C34,'DADOS BRUTOS'!DM$3:DM$500)))</f>
        <v/>
      </c>
      <c r="GN34" s="125">
        <f>IF(OR(GN$4="",$B34=""),0,SUMIF('DADOS BRUTOS'!$A$3:$A$500,$B34,'DADOS BRUTOS'!DN$3:DN$500)+IF($C34="",0,SUMIF('DADOS BRUTOS'!$A$3:$A$500,$C34,'DADOS BRUTOS'!DN$3:DN$500)))</f>
        <v/>
      </c>
      <c r="GO34" s="125">
        <f>IF(OR(GO$4="",$B34=""),0,SUMIF('DADOS BRUTOS'!$A$3:$A$500,$B34,'DADOS BRUTOS'!DO$3:DO$500)+IF($C34="",0,SUMIF('DADOS BRUTOS'!$A$3:$A$500,$C34,'DADOS BRUTOS'!DO$3:DO$500)))</f>
        <v/>
      </c>
      <c r="GP34" s="125">
        <f>IF(OR(GP$4="",$B34=""),0,SUMIF('DADOS BRUTOS'!$A$3:$A$500,$B34,'DADOS BRUTOS'!DP$3:DP$500)+IF($C34="",0,SUMIF('DADOS BRUTOS'!$A$3:$A$500,$C34,'DADOS BRUTOS'!DP$3:DP$500)))</f>
        <v/>
      </c>
      <c r="GQ34" s="125">
        <f>IF(OR(GQ$4="",$B34=""),0,SUMIF('DADOS BRUTOS'!$A$3:$A$500,$B34,'DADOS BRUTOS'!DQ$3:DQ$500)+IF($C34="",0,SUMIF('DADOS BRUTOS'!$A$3:$A$500,$C34,'DADOS BRUTOS'!DQ$3:DQ$500)))</f>
        <v/>
      </c>
      <c r="GR34" s="125">
        <f>IF(OR(GR$4="",$B34=""),0,SUMIF('DADOS BRUTOS'!$A$3:$A$500,$B34,'DADOS BRUTOS'!DR$3:DR$500)+IF($C34="",0,SUMIF('DADOS BRUTOS'!$A$3:$A$500,$C34,'DADOS BRUTOS'!DR$3:DR$500)))</f>
        <v/>
      </c>
      <c r="GS34" s="125">
        <f>IF(OR(GS$4="",$B34=""),0,SUMIF('DADOS BRUTOS'!$A$3:$A$500,$B34,'DADOS BRUTOS'!DS$3:DS$500)+IF($C34="",0,SUMIF('DADOS BRUTOS'!$A$3:$A$500,$C34,'DADOS BRUTOS'!DS$3:DS$500)))</f>
        <v/>
      </c>
      <c r="GT34" s="125">
        <f>IF(OR(GT$4="",$B34=""),0,SUMIF('DADOS BRUTOS'!$A$3:$A$500,$B34,'DADOS BRUTOS'!DT$3:DT$500)+IF($C34="",0,SUMIF('DADOS BRUTOS'!$A$3:$A$500,$C34,'DADOS BRUTOS'!DT$3:DT$500)))</f>
        <v/>
      </c>
      <c r="GU34" s="125">
        <f>IF(OR(GU$4="",$B34=""),0,SUMIF('DADOS BRUTOS'!$A$3:$A$500,$B34,'DADOS BRUTOS'!DU$3:DU$500)+IF($C34="",0,SUMIF('DADOS BRUTOS'!$A$3:$A$500,$C34,'DADOS BRUTOS'!DU$3:DU$500)))</f>
        <v/>
      </c>
      <c r="GV34" s="125">
        <f>IF(OR(GV$4="",$B34=""),0,SUMIF('DADOS BRUTOS'!$A$3:$A$500,$B34,'DADOS BRUTOS'!DV$3:DV$500)+IF($C34="",0,SUMIF('DADOS BRUTOS'!$A$3:$A$500,$C34,'DADOS BRUTOS'!DV$3:DV$500)))</f>
        <v/>
      </c>
      <c r="GW34" s="125">
        <f>IF(OR(GW$4="",$B34=""),0,SUMIF('DADOS BRUTOS'!$A$3:$A$500,$B34,'DADOS BRUTOS'!DW$3:DW$500)+IF($C34="",0,SUMIF('DADOS BRUTOS'!$A$3:$A$500,$C34,'DADOS BRUTOS'!DW$3:DW$500)))</f>
        <v/>
      </c>
      <c r="GX34" s="125">
        <f>IF(OR(GX$4="",$B34=""),0,SUMIF('DADOS BRUTOS'!$A$3:$A$500,$B34,'DADOS BRUTOS'!DX$3:DX$500)+IF($C34="",0,SUMIF('DADOS BRUTOS'!$A$3:$A$500,$C34,'DADOS BRUTOS'!DX$3:DX$500)))</f>
        <v/>
      </c>
      <c r="GY34" s="125">
        <f>IF(OR(GY$4="",$B34=""),0,SUMIF('DADOS BRUTOS'!$A$3:$A$500,$B34,'DADOS BRUTOS'!DY$3:DY$500)+IF($C34="",0,SUMIF('DADOS BRUTOS'!$A$3:$A$500,$C34,'DADOS BRUTOS'!DY$3:DY$500)))</f>
        <v/>
      </c>
      <c r="GZ34" s="125">
        <f>IF(OR(GZ$4="",$B34=""),0,SUMIF('DADOS BRUTOS'!$A$3:$A$500,$B34,'DADOS BRUTOS'!DZ$3:DZ$500)+IF($C34="",0,SUMIF('DADOS BRUTOS'!$A$3:$A$500,$C34,'DADOS BRUTOS'!DZ$3:DZ$500)))</f>
        <v/>
      </c>
      <c r="HA34" s="125">
        <f>IF(OR(HA$4="",$B34=""),0,SUMIF('DADOS BRUTOS'!$A$3:$A$500,$B34,'DADOS BRUTOS'!EA$3:EA$500)+IF($C34="",0,SUMIF('DADOS BRUTOS'!$A$3:$A$500,$C34,'DADOS BRUTOS'!EA$3:EA$500)))</f>
        <v/>
      </c>
      <c r="HB34" s="125">
        <f>IF(OR(HB$4="",$B34=""),0,SUMIF('DADOS BRUTOS'!$A$3:$A$500,$B34,'DADOS BRUTOS'!EB$3:EB$500)+IF($C34="",0,SUMIF('DADOS BRUTOS'!$A$3:$A$500,$C34,'DADOS BRUTOS'!EB$3:EB$500)))</f>
        <v/>
      </c>
      <c r="HC34" s="125">
        <f>IF(OR(HC$4="",$B34=""),0,SUMIF('DADOS BRUTOS'!$A$3:$A$500,$B34,'DADOS BRUTOS'!EC$3:EC$500)+IF($C34="",0,SUMIF('DADOS BRUTOS'!$A$3:$A$500,$C34,'DADOS BRUTOS'!EC$3:EC$500)))</f>
        <v/>
      </c>
      <c r="HD34" s="125">
        <f>IF(OR(HD$4="",$B34=""),0,SUMIF('DADOS BRUTOS'!$A$3:$A$500,$B34,'DADOS BRUTOS'!ED$3:ED$500)+IF($C34="",0,SUMIF('DADOS BRUTOS'!$A$3:$A$500,$C34,'DADOS BRUTOS'!ED$3:ED$500)))</f>
        <v/>
      </c>
      <c r="HE34" s="125">
        <f>IF(OR(HE$4="",$B34=""),0,SUMIF('DADOS BRUTOS'!$A$3:$A$500,$B34,'DADOS BRUTOS'!EE$3:EE$500)+IF($C34="",0,SUMIF('DADOS BRUTOS'!$A$3:$A$500,$C34,'DADOS BRUTOS'!EE$3:EE$500)))</f>
        <v/>
      </c>
      <c r="HF34" s="125">
        <f>IF(OR(HF$4="",$B34=""),0,SUMIF('DADOS BRUTOS'!$A$3:$A$500,$B34,'DADOS BRUTOS'!EF$3:EF$500)+IF($C34="",0,SUMIF('DADOS BRUTOS'!$A$3:$A$500,$C34,'DADOS BRUTOS'!EF$3:EF$500)))</f>
        <v/>
      </c>
      <c r="HG34" s="125">
        <f>IF(OR(HG$4="",$B34=""),0,SUMIF('DADOS BRUTOS'!$A$3:$A$500,$B34,'DADOS BRUTOS'!EG$3:EG$500)+IF($C34="",0,SUMIF('DADOS BRUTOS'!$A$3:$A$500,$C34,'DADOS BRUTOS'!EG$3:EG$500)))</f>
        <v/>
      </c>
      <c r="HH34" s="125">
        <f>IF(OR(HH$4="",$B34=""),0,SUMIF('DADOS BRUTOS'!$A$3:$A$500,$B34,'DADOS BRUTOS'!EH$3:EH$500)+IF($C34="",0,SUMIF('DADOS BRUTOS'!$A$3:$A$500,$C34,'DADOS BRUTOS'!EH$3:EH$500)))</f>
        <v/>
      </c>
      <c r="HI34" s="125">
        <f>IF(OR(HI$4="",$B34=""),0,SUMIF('DADOS BRUTOS'!$A$3:$A$500,$B34,'DADOS BRUTOS'!EI$3:EI$500)+IF($C34="",0,SUMIF('DADOS BRUTOS'!$A$3:$A$500,$C34,'DADOS BRUTOS'!EI$3:EI$500)))</f>
        <v/>
      </c>
      <c r="HJ34" s="125">
        <f>IF(OR(HJ$4="",$B34=""),0,SUMIF('DADOS BRUTOS'!$A$3:$A$500,$B34,'DADOS BRUTOS'!EJ$3:EJ$500)+IF($C34="",0,SUMIF('DADOS BRUTOS'!$A$3:$A$500,$C34,'DADOS BRUTOS'!EJ$3:EJ$500)))</f>
        <v/>
      </c>
      <c r="HK34" s="125">
        <f>IF(OR(HK$4="",$B34=""),0,SUMIF('DADOS BRUTOS'!$A$3:$A$500,$B34,'DADOS BRUTOS'!EK$3:EK$500)+IF($C34="",0,SUMIF('DADOS BRUTOS'!$A$3:$A$500,$C34,'DADOS BRUTOS'!EK$3:EK$500)))</f>
        <v/>
      </c>
      <c r="HL34" s="125">
        <f>IF(OR(HL$4="",$B34=""),0,SUMIF('DADOS BRUTOS'!$A$3:$A$500,$B34,'DADOS BRUTOS'!EL$3:EL$500)+IF($C34="",0,SUMIF('DADOS BRUTOS'!$A$3:$A$500,$C34,'DADOS BRUTOS'!EL$3:EL$500)))</f>
        <v/>
      </c>
      <c r="HM34" s="125">
        <f>IF(OR(HM$4="",$B34=""),0,SUMIF('DADOS BRUTOS'!$A$3:$A$500,$B34,'DADOS BRUTOS'!EM$3:EM$500)+IF($C34="",0,SUMIF('DADOS BRUTOS'!$A$3:$A$500,$C34,'DADOS BRUTOS'!EM$3:EM$500)))</f>
        <v/>
      </c>
      <c r="HN34" s="125">
        <f>IF(OR(HN$4="",$B34=""),0,SUMIF('DADOS BRUTOS'!$A$3:$A$500,$B34,'DADOS BRUTOS'!EN$3:EN$500)+IF($C34="",0,SUMIF('DADOS BRUTOS'!$A$3:$A$500,$C34,'DADOS BRUTOS'!EN$3:EN$500)))</f>
        <v/>
      </c>
      <c r="HO34" s="125">
        <f>IF(OR(HO$4="",$B34=""),0,SUMIF('DADOS BRUTOS'!$A$3:$A$500,$B34,'DADOS BRUTOS'!EO$3:EO$500)+IF($C34="",0,SUMIF('DADOS BRUTOS'!$A$3:$A$500,$C34,'DADOS BRUTOS'!EO$3:EO$500)))</f>
        <v/>
      </c>
      <c r="HP34" s="125">
        <f>IF(OR(HP$4="",$B34=""),0,SUMIF('DADOS BRUTOS'!$A$3:$A$500,$B34,'DADOS BRUTOS'!EP$3:EP$500)+IF($C34="",0,SUMIF('DADOS BRUTOS'!$A$3:$A$500,$C34,'DADOS BRUTOS'!EP$3:EP$500)))</f>
        <v/>
      </c>
      <c r="HQ34" s="125">
        <f>IF(OR(HQ$4="",$B34=""),0,SUMIF('DADOS BRUTOS'!$A$3:$A$500,$B34,'DADOS BRUTOS'!EQ$3:EQ$500)+IF($C34="",0,SUMIF('DADOS BRUTOS'!$A$3:$A$500,$C34,'DADOS BRUTOS'!EQ$3:EQ$500)))</f>
        <v/>
      </c>
      <c r="HR34" s="125">
        <f>IF(OR(HR$4="",$B34=""),0,SUMIF('DADOS BRUTOS'!$A$3:$A$500,$B34,'DADOS BRUTOS'!ER$3:ER$500)+IF($C34="",0,SUMIF('DADOS BRUTOS'!$A$3:$A$500,$C34,'DADOS BRUTOS'!ER$3:ER$500)))</f>
        <v/>
      </c>
      <c r="HS34" s="125">
        <f>IF(OR(HS$4="",$B34=""),0,SUMIF('DADOS BRUTOS'!$A$3:$A$500,$B34,'DADOS BRUTOS'!ES$3:ES$500)+IF($C34="",0,SUMIF('DADOS BRUTOS'!$A$3:$A$500,$C34,'DADOS BRUTOS'!ES$3:ES$500)))</f>
        <v/>
      </c>
      <c r="HT34" s="125">
        <f>IF(OR(HT$4="",$B34=""),0,SUMIF('DADOS BRUTOS'!$A$3:$A$500,$B34,'DADOS BRUTOS'!ET$3:ET$500)+IF($C34="",0,SUMIF('DADOS BRUTOS'!$A$3:$A$500,$C34,'DADOS BRUTOS'!ET$3:ET$500)))</f>
        <v/>
      </c>
      <c r="HU34" s="125">
        <f>IF(OR(HU$4="",$B34=""),0,SUMIF('DADOS BRUTOS'!$A$3:$A$500,$B34,'DADOS BRUTOS'!EU$3:EU$500)+IF($C34="",0,SUMIF('DADOS BRUTOS'!$A$3:$A$500,$C34,'DADOS BRUTOS'!EU$3:EU$500)))</f>
        <v/>
      </c>
      <c r="HV34" s="125">
        <f>IF(OR(HV$4="",$B34=""),0,SUMIF('DADOS BRUTOS'!$A$3:$A$500,$B34,'DADOS BRUTOS'!EV$3:EV$500)+IF($C34="",0,SUMIF('DADOS BRUTOS'!$A$3:$A$500,$C34,'DADOS BRUTOS'!EV$3:EV$500)))</f>
        <v/>
      </c>
      <c r="HW34" s="125">
        <f>IF(OR(HW$4="",$B34=""),0,SUMIF('DADOS BRUTOS'!$A$3:$A$500,$B34,'DADOS BRUTOS'!EW$3:EW$500)+IF($C34="",0,SUMIF('DADOS BRUTOS'!$A$3:$A$500,$C34,'DADOS BRUTOS'!EW$3:EW$500)))</f>
        <v/>
      </c>
      <c r="HX34" s="125">
        <f>IF(OR(HX$4="",$B34=""),0,SUMIF('DADOS BRUTOS'!$A$3:$A$500,$B34,'DADOS BRUTOS'!EX$3:EX$500)+IF($C34="",0,SUMIF('DADOS BRUTOS'!$A$3:$A$500,$C34,'DADOS BRUTOS'!EX$3:EX$500)))</f>
        <v/>
      </c>
      <c r="HY34" s="125">
        <f>IF(OR(HY$4="",$B34=""),0,SUMIF('DADOS BRUTOS'!$A$3:$A$500,$B34,'DADOS BRUTOS'!EY$3:EY$500)+IF($C34="",0,SUMIF('DADOS BRUTOS'!$A$3:$A$500,$C34,'DADOS BRUTOS'!EY$3:EY$500)))</f>
        <v/>
      </c>
      <c r="HZ34" s="125">
        <f>IF(OR(HZ$4="",$B34=""),0,SUMIF('DADOS BRUTOS'!$A$3:$A$500,$B34,'DADOS BRUTOS'!EZ$3:EZ$500)+IF($C34="",0,SUMIF('DADOS BRUTOS'!$A$3:$A$500,$C34,'DADOS BRUTOS'!EZ$3:EZ$500)))</f>
        <v/>
      </c>
      <c r="IA34" s="125">
        <f>IF(OR(IA$4="",$B34=""),0,SUMIF('DADOS BRUTOS'!$A$3:$A$500,$B34,'DADOS BRUTOS'!FA$3:FA$500)+IF($C34="",0,SUMIF('DADOS BRUTOS'!$A$3:$A$500,$C34,'DADOS BRUTOS'!FA$3:FA$500)))</f>
        <v/>
      </c>
      <c r="IB34" s="125">
        <f>IF(OR(IB$4="",$B34=""),0,SUMIF('DADOS BRUTOS'!$A$3:$A$500,$B34,'DADOS BRUTOS'!FB$3:FB$500)+IF($C34="",0,SUMIF('DADOS BRUTOS'!$A$3:$A$500,$C34,'DADOS BRUTOS'!FB$3:FB$500)))</f>
        <v/>
      </c>
      <c r="IC34" s="125">
        <f>IF(OR(IC$4="",$B34=""),0,SUMIF('DADOS BRUTOS'!$A$3:$A$500,$B34,'DADOS BRUTOS'!FC$3:FC$500)+IF($C34="",0,SUMIF('DADOS BRUTOS'!$A$3:$A$500,$C34,'DADOS BRUTOS'!FC$3:FC$500)))</f>
        <v/>
      </c>
      <c r="ID34" s="125">
        <f>IF(OR(ID$4="",$B34=""),0,SUMIF('DADOS BRUTOS'!$A$3:$A$500,$B34,'DADOS BRUTOS'!FD$3:FD$500)+IF($C34="",0,SUMIF('DADOS BRUTOS'!$A$3:$A$500,$C34,'DADOS BRUTOS'!FD$3:FD$500)))</f>
        <v/>
      </c>
      <c r="IE34" s="125">
        <f>IF(OR(IE$4="",$B34=""),0,SUMIF('DADOS BRUTOS'!$A$3:$A$500,$B34,'DADOS BRUTOS'!FE$3:FE$500)+IF($C34="",0,SUMIF('DADOS BRUTOS'!$A$3:$A$500,$C34,'DADOS BRUTOS'!FE$3:FE$500)))</f>
        <v/>
      </c>
      <c r="IF34" s="125">
        <f>IF(OR(IF$4="",$B34=""),0,SUMIF('DADOS BRUTOS'!$A$3:$A$500,$B34,'DADOS BRUTOS'!FF$3:FF$500)+IF($C34="",0,SUMIF('DADOS BRUTOS'!$A$3:$A$500,$C34,'DADOS BRUTOS'!FF$3:FF$500)))</f>
        <v/>
      </c>
      <c r="IG34" s="125">
        <f>IF(OR(IG$4="",$B34=""),0,SUMIF('DADOS BRUTOS'!$A$3:$A$500,$B34,'DADOS BRUTOS'!FG$3:FG$500)+IF($C34="",0,SUMIF('DADOS BRUTOS'!$A$3:$A$500,$C34,'DADOS BRUTOS'!FG$3:FG$500)))</f>
        <v/>
      </c>
      <c r="IH34" s="125">
        <f>IF(OR(IH$4="",$B34=""),0,SUMIF('DADOS BRUTOS'!$A$3:$A$500,$B34,'DADOS BRUTOS'!FH$3:FH$500)+IF($C34="",0,SUMIF('DADOS BRUTOS'!$A$3:$A$500,$C34,'DADOS BRUTOS'!FH$3:FH$500)))</f>
        <v/>
      </c>
      <c r="II34" s="125">
        <f>IF(OR(II$4="",$B34=""),0,SUMIF('DADOS BRUTOS'!$A$3:$A$500,$B34,'DADOS BRUTOS'!FI$3:FI$500)+IF($C34="",0,SUMIF('DADOS BRUTOS'!$A$3:$A$500,$C34,'DADOS BRUTOS'!FI$3:FI$500)))</f>
        <v/>
      </c>
      <c r="IJ34" s="125">
        <f>IF(OR(IJ$4="",$B34=""),0,SUMIF('DADOS BRUTOS'!$A$3:$A$500,$B34,'DADOS BRUTOS'!FJ$3:FJ$500)+IF($C34="",0,SUMIF('DADOS BRUTOS'!$A$3:$A$500,$C34,'DADOS BRUTOS'!FJ$3:FJ$500)))</f>
        <v/>
      </c>
      <c r="IK34" s="125">
        <f>IF(OR(IK$4="",$B34=""),0,SUMIF('DADOS BRUTOS'!$A$3:$A$500,$B34,'DADOS BRUTOS'!FK$3:FK$500)+IF($C34="",0,SUMIF('DADOS BRUTOS'!$A$3:$A$500,$C34,'DADOS BRUTOS'!FK$3:FK$500)))</f>
        <v/>
      </c>
      <c r="IL34" s="125">
        <f>IF(OR(IL$4="",$B34=""),0,SUMIF('DADOS BRUTOS'!$A$3:$A$500,$B34,'DADOS BRUTOS'!FL$3:FL$500)+IF($C34="",0,SUMIF('DADOS BRUTOS'!$A$3:$A$500,$C34,'DADOS BRUTOS'!FL$3:FL$500)))</f>
        <v/>
      </c>
      <c r="IM34" s="125">
        <f>IF(OR(IM$4="",$B34=""),0,SUMIF('DADOS BRUTOS'!$A$3:$A$500,$B34,'DADOS BRUTOS'!FM$3:FM$500)+IF($C34="",0,SUMIF('DADOS BRUTOS'!$A$3:$A$500,$C34,'DADOS BRUTOS'!FM$3:FM$500)))</f>
        <v/>
      </c>
      <c r="IN34" s="125">
        <f>IF(OR(IN$4="",$B34=""),0,SUMIF('DADOS BRUTOS'!$A$3:$A$500,$B34,'DADOS BRUTOS'!FN$3:FN$500)+IF($C34="",0,SUMIF('DADOS BRUTOS'!$A$3:$A$500,$C34,'DADOS BRUTOS'!FN$3:FN$500)))</f>
        <v/>
      </c>
      <c r="IO34" s="125">
        <f>IF(OR(IO$4="",$B34=""),0,SUMIF('DADOS BRUTOS'!$A$3:$A$500,$B34,'DADOS BRUTOS'!FO$3:FO$500)+IF($C34="",0,SUMIF('DADOS BRUTOS'!$A$3:$A$500,$C34,'DADOS BRUTOS'!FO$3:FO$500)))</f>
        <v/>
      </c>
      <c r="IP34" s="125">
        <f>IF(OR(IP$4="",$B34=""),0,SUMIF('DADOS BRUTOS'!$A$3:$A$500,$B34,'DADOS BRUTOS'!FP$3:FP$500)+IF($C34="",0,SUMIF('DADOS BRUTOS'!$A$3:$A$500,$C34,'DADOS BRUTOS'!FP$3:FP$500)))</f>
        <v/>
      </c>
      <c r="IQ34" s="125">
        <f>IF(OR(IQ$4="",$B34=""),0,SUMIF('DADOS BRUTOS'!$A$3:$A$500,$B34,'DADOS BRUTOS'!FQ$3:FQ$500)+IF($C34="",0,SUMIF('DADOS BRUTOS'!$A$3:$A$500,$C34,'DADOS BRUTOS'!FQ$3:FQ$500)))</f>
        <v/>
      </c>
      <c r="IR34" s="125">
        <f>IF(OR(IR$4="",$B34=""),0,SUMIF('DADOS BRUTOS'!$A$3:$A$500,$B34,'DADOS BRUTOS'!FR$3:FR$500)+IF($C34="",0,SUMIF('DADOS BRUTOS'!$A$3:$A$500,$C34,'DADOS BRUTOS'!FR$3:FR$500)))</f>
        <v/>
      </c>
      <c r="IS34" s="125">
        <f>IF(OR(IS$4="",$B34=""),0,SUMIF('DADOS BRUTOS'!$A$3:$A$500,$B34,'DADOS BRUTOS'!FS$3:FS$500)+IF($C34="",0,SUMIF('DADOS BRUTOS'!$A$3:$A$500,$C34,'DADOS BRUTOS'!FS$3:FS$500)))</f>
        <v/>
      </c>
      <c r="IT34" s="125">
        <f>IF(OR(IT$4="",$B34=""),0,SUMIF('DADOS BRUTOS'!$A$3:$A$500,$B34,'DADOS BRUTOS'!FT$3:FT$500)+IF($C34="",0,SUMIF('DADOS BRUTOS'!$A$3:$A$500,$C34,'DADOS BRUTOS'!FT$3:FT$500)))</f>
        <v/>
      </c>
      <c r="IU34" s="125">
        <f>IF(OR(IU$4="",$B34=""),0,SUMIF('DADOS BRUTOS'!$A$3:$A$500,$B34,'DADOS BRUTOS'!FU$3:FU$500)+IF($C34="",0,SUMIF('DADOS BRUTOS'!$A$3:$A$500,$C34,'DADOS BRUTOS'!FU$3:FU$500)))</f>
        <v/>
      </c>
      <c r="IV34" s="125">
        <f>IF(OR(IV$4="",$B34=""),0,SUMIF('DADOS BRUTOS'!$A$3:$A$500,$B34,'DADOS BRUTOS'!FV$3:FV$500)+IF($C34="",0,SUMIF('DADOS BRUTOS'!$A$3:$A$500,$C34,'DADOS BRUTOS'!FV$3:FV$500)))</f>
        <v/>
      </c>
      <c r="IW34" s="125">
        <f>IF(OR(IW$4="",$B34=""),0,SUMIF('DADOS BRUTOS'!$A$3:$A$500,$B34,'DADOS BRUTOS'!FW$3:FW$500)+IF($C34="",0,SUMIF('DADOS BRUTOS'!$A$3:$A$500,$C34,'DADOS BRUTOS'!FW$3:FW$500)))</f>
        <v/>
      </c>
      <c r="IX34" s="125">
        <f>IF(OR(IX$4="",$B34=""),0,SUMIF('DADOS BRUTOS'!$A$3:$A$500,$B34,'DADOS BRUTOS'!FX$3:FX$500)+IF($C34="",0,SUMIF('DADOS BRUTOS'!$A$3:$A$500,$C34,'DADOS BRUTOS'!FX$3:FX$500)))</f>
        <v/>
      </c>
      <c r="IY34" s="125">
        <f>IF(OR(IY$4="",$B34=""),0,SUMIF('DADOS BRUTOS'!$A$3:$A$500,$B34,'DADOS BRUTOS'!FY$3:FY$500)+IF($C34="",0,SUMIF('DADOS BRUTOS'!$A$3:$A$500,$C34,'DADOS BRUTOS'!FY$3:FY$500)))</f>
        <v/>
      </c>
      <c r="IZ34" s="125">
        <f>IF(OR(IZ$4="",$B34=""),0,SUMIF('DADOS BRUTOS'!$A$3:$A$500,$B34,'DADOS BRUTOS'!FZ$3:FZ$500)+IF($C34="",0,SUMIF('DADOS BRUTOS'!$A$3:$A$500,$C34,'DADOS BRUTOS'!FZ$3:FZ$500)))</f>
        <v/>
      </c>
      <c r="JA34" s="125">
        <f>IF(OR(JA$4="",$B34=""),0,SUMIF('DADOS BRUTOS'!$A$3:$A$500,$B34,'DADOS BRUTOS'!GA$3:GA$500)+IF($C34="",0,SUMIF('DADOS BRUTOS'!$A$3:$A$500,$C34,'DADOS BRUTOS'!GA$3:GA$500)))</f>
        <v/>
      </c>
      <c r="JB34" s="125">
        <f>IF(OR(JB$4="",$B34=""),0,SUMIF('DADOS BRUTOS'!$A$3:$A$500,$B34,'DADOS BRUTOS'!GB$3:GB$500)+IF($C34="",0,SUMIF('DADOS BRUTOS'!$A$3:$A$500,$C34,'DADOS BRUTOS'!GB$3:GB$500)))</f>
        <v/>
      </c>
      <c r="JC34" s="125">
        <f>IF(OR(JC$4="",$B34=""),0,SUMIF('DADOS BRUTOS'!$A$3:$A$500,$B34,'DADOS BRUTOS'!GC$3:GC$500)+IF($C34="",0,SUMIF('DADOS BRUTOS'!$A$3:$A$500,$C34,'DADOS BRUTOS'!GC$3:GC$500)))</f>
        <v/>
      </c>
      <c r="JD34" s="125">
        <f>IF(OR(JD$4="",$B34=""),0,SUMIF('DADOS BRUTOS'!$A$3:$A$500,$B34,'DADOS BRUTOS'!GD$3:GD$500)+IF($C34="",0,SUMIF('DADOS BRUTOS'!$A$3:$A$500,$C34,'DADOS BRUTOS'!GD$3:GD$500)))</f>
        <v/>
      </c>
      <c r="JE34" s="125">
        <f>IF(OR(JE$4="",$B34=""),0,SUMIF('DADOS BRUTOS'!$A$3:$A$500,$B34,'DADOS BRUTOS'!GE$3:GE$500)+IF($C34="",0,SUMIF('DADOS BRUTOS'!$A$3:$A$500,$C34,'DADOS BRUTOS'!GE$3:GE$500)))</f>
        <v/>
      </c>
      <c r="JF34" s="125">
        <f>IF(OR(JF$4="",$B34=""),0,SUMIF('DADOS BRUTOS'!$A$3:$A$500,$B34,'DADOS BRUTOS'!GF$3:GF$500)+IF($C34="",0,SUMIF('DADOS BRUTOS'!$A$3:$A$500,$C34,'DADOS BRUTOS'!GF$3:GF$500)))</f>
        <v/>
      </c>
      <c r="JG34" s="125">
        <f>IF(OR(JG$4="",$B34=""),0,SUMIF('DADOS BRUTOS'!$A$3:$A$500,$B34,'DADOS BRUTOS'!GG$3:GG$500)+IF($C34="",0,SUMIF('DADOS BRUTOS'!$A$3:$A$500,$C34,'DADOS BRUTOS'!GG$3:GG$500)))</f>
        <v/>
      </c>
      <c r="JH34" s="125">
        <f>IF(OR(JH$4="",$B34=""),0,SUMIF('DADOS BRUTOS'!$A$3:$A$500,$B34,'DADOS BRUTOS'!GH$3:GH$500)+IF($C34="",0,SUMIF('DADOS BRUTOS'!$A$3:$A$500,$C34,'DADOS BRUTOS'!GH$3:GH$500)))</f>
        <v/>
      </c>
      <c r="JI34" s="125">
        <f>IF(OR(JI$4="",$B34=""),0,SUMIF('DADOS BRUTOS'!$A$3:$A$500,$B34,'DADOS BRUTOS'!GI$3:GI$500)+IF($C34="",0,SUMIF('DADOS BRUTOS'!$A$3:$A$500,$C34,'DADOS BRUTOS'!GI$3:GI$500)))</f>
        <v/>
      </c>
      <c r="JJ34" s="125">
        <f>IF(OR(JJ$4="",$B34=""),0,SUMIF('DADOS BRUTOS'!$A$3:$A$500,$B34,'DADOS BRUTOS'!GJ$3:GJ$500)+IF($C34="",0,SUMIF('DADOS BRUTOS'!$A$3:$A$500,$C34,'DADOS BRUTOS'!GJ$3:GJ$500)))</f>
        <v/>
      </c>
      <c r="JK34" s="125">
        <f>IF(OR(JK$4="",$B34=""),0,SUMIF('DADOS BRUTOS'!$A$3:$A$500,$B34,'DADOS BRUTOS'!GK$3:GK$500)+IF($C34="",0,SUMIF('DADOS BRUTOS'!$A$3:$A$500,$C34,'DADOS BRUTOS'!GK$3:GK$500)))</f>
        <v/>
      </c>
      <c r="JL34" s="125">
        <f>IF(OR(JL$4="",$B34=""),0,SUMIF('DADOS BRUTOS'!$A$3:$A$500,$B34,'DADOS BRUTOS'!GL$3:GL$500)+IF($C34="",0,SUMIF('DADOS BRUTOS'!$A$3:$A$500,$C34,'DADOS BRUTOS'!GL$3:GL$500)))</f>
        <v/>
      </c>
      <c r="JM34" s="125">
        <f>IF(OR(JM$4="",$B34=""),0,SUMIF('DADOS BRUTOS'!$A$3:$A$500,$B34,'DADOS BRUTOS'!GM$3:GM$500)+IF($C34="",0,SUMIF('DADOS BRUTOS'!$A$3:$A$500,$C34,'DADOS BRUTOS'!GM$3:GM$500)))</f>
        <v/>
      </c>
      <c r="JN34" s="125">
        <f>IF(OR(JN$4="",$B34=""),0,SUMIF('DADOS BRUTOS'!$A$3:$A$500,$B34,'DADOS BRUTOS'!GN$3:GN$500)+IF($C34="",0,SUMIF('DADOS BRUTOS'!$A$3:$A$500,$C34,'DADOS BRUTOS'!GN$3:GN$500)))</f>
        <v/>
      </c>
      <c r="JO34" s="125">
        <f>IF(OR(JO$4="",$B34=""),0,SUMIF('DADOS BRUTOS'!$A$3:$A$500,$B34,'DADOS BRUTOS'!GO$3:GO$500)+IF($C34="",0,SUMIF('DADOS BRUTOS'!$A$3:$A$500,$C34,'DADOS BRUTOS'!GO$3:GO$500)))</f>
        <v/>
      </c>
      <c r="JP34" s="125">
        <f>IF(OR(JP$4="",$B34=""),0,SUMIF('DADOS BRUTOS'!$A$3:$A$500,$B34,'DADOS BRUTOS'!GP$3:GP$500)+IF($C34="",0,SUMIF('DADOS BRUTOS'!$A$3:$A$500,$C34,'DADOS BRUTOS'!GP$3:GP$500)))</f>
        <v/>
      </c>
      <c r="JQ34" s="125">
        <f>IF(OR(JQ$4="",$B34=""),0,SUMIF('DADOS BRUTOS'!$A$3:$A$500,$B34,'DADOS BRUTOS'!GQ$3:GQ$500)+IF($C34="",0,SUMIF('DADOS BRUTOS'!$A$3:$A$500,$C34,'DADOS BRUTOS'!GQ$3:GQ$500)))</f>
        <v/>
      </c>
      <c r="JR34" s="125">
        <f>IF(OR(JR$4="",$B34=""),0,SUMIF('DADOS BRUTOS'!$A$3:$A$500,$B34,'DADOS BRUTOS'!GR$3:GR$500)+IF($C34="",0,SUMIF('DADOS BRUTOS'!$A$3:$A$500,$C34,'DADOS BRUTOS'!GR$3:GR$500)))</f>
        <v/>
      </c>
      <c r="JS34" s="125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PAVIMENTAÇÃO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25">
        <f>IF(OR(CB$4="",$B35=""),0,SUMIF('DADOS BRUTOS'!$A$3:$A$500,$B35,'DADOS BRUTOS'!B$3:B$500)+IF($C35="",0,SUMIF('DADOS BRUTOS'!$A$3:$A$500,$C35,'DADOS BRUTOS'!B$3:B$500)))</f>
        <v/>
      </c>
      <c r="CC35" s="125">
        <f>IF(OR(CC$4="",$B35=""),0,SUMIF('DADOS BRUTOS'!$A$3:$A$500,$B35,'DADOS BRUTOS'!C$3:C$500)+IF($C35="",0,SUMIF('DADOS BRUTOS'!$A$3:$A$500,$C35,'DADOS BRUTOS'!C$3:C$500)))</f>
        <v/>
      </c>
      <c r="CD35" s="125">
        <f>IF(OR(CD$4="",$B35=""),0,SUMIF('DADOS BRUTOS'!$A$3:$A$500,$B35,'DADOS BRUTOS'!D$3:D$500)+IF($C35="",0,SUMIF('DADOS BRUTOS'!$A$3:$A$500,$C35,'DADOS BRUTOS'!D$3:D$500)))</f>
        <v/>
      </c>
      <c r="CE35" s="125">
        <f>IF(OR(CE$4="",$B35=""),0,SUMIF('DADOS BRUTOS'!$A$3:$A$500,$B35,'DADOS BRUTOS'!E$3:E$500)+IF($C35="",0,SUMIF('DADOS BRUTOS'!$A$3:$A$500,$C35,'DADOS BRUTOS'!E$3:E$500)))</f>
        <v/>
      </c>
      <c r="CF35" s="125">
        <f>IF(OR(CF$4="",$B35=""),0,SUMIF('DADOS BRUTOS'!$A$3:$A$500,$B35,'DADOS BRUTOS'!F$3:F$500)+IF($C35="",0,SUMIF('DADOS BRUTOS'!$A$3:$A$500,$C35,'DADOS BRUTOS'!F$3:F$500)))</f>
        <v/>
      </c>
      <c r="CG35" s="125">
        <f>IF(OR(CG$4="",$B35=""),0,SUMIF('DADOS BRUTOS'!$A$3:$A$500,$B35,'DADOS BRUTOS'!G$3:G$500)+IF($C35="",0,SUMIF('DADOS BRUTOS'!$A$3:$A$500,$C35,'DADOS BRUTOS'!G$3:G$500)))</f>
        <v/>
      </c>
      <c r="CH35" s="125">
        <f>IF(OR(CH$4="",$B35=""),0,SUMIF('DADOS BRUTOS'!$A$3:$A$500,$B35,'DADOS BRUTOS'!H$3:H$500)+IF($C35="",0,SUMIF('DADOS BRUTOS'!$A$3:$A$500,$C35,'DADOS BRUTOS'!H$3:H$500)))</f>
        <v/>
      </c>
      <c r="CI35" s="125">
        <f>IF(OR(CI$4="",$B35=""),0,SUMIF('DADOS BRUTOS'!$A$3:$A$500,$B35,'DADOS BRUTOS'!I$3:I$500)+IF($C35="",0,SUMIF('DADOS BRUTOS'!$A$3:$A$500,$C35,'DADOS BRUTOS'!I$3:I$500)))</f>
        <v/>
      </c>
      <c r="CJ35" s="125">
        <f>IF(OR(CJ$4="",$B35=""),0,SUMIF('DADOS BRUTOS'!$A$3:$A$500,$B35,'DADOS BRUTOS'!J$3:J$500)+IF($C35="",0,SUMIF('DADOS BRUTOS'!$A$3:$A$500,$C35,'DADOS BRUTOS'!J$3:J$500)))</f>
        <v/>
      </c>
      <c r="CK35" s="125">
        <f>IF(OR(CK$4="",$B35=""),0,SUMIF('DADOS BRUTOS'!$A$3:$A$500,$B35,'DADOS BRUTOS'!K$3:K$500)+IF($C35="",0,SUMIF('DADOS BRUTOS'!$A$3:$A$500,$C35,'DADOS BRUTOS'!K$3:K$500)))</f>
        <v/>
      </c>
      <c r="CL35" s="125">
        <f>IF(OR(CL$4="",$B35=""),0,SUMIF('DADOS BRUTOS'!$A$3:$A$500,$B35,'DADOS BRUTOS'!L$3:L$500)+IF($C35="",0,SUMIF('DADOS BRUTOS'!$A$3:$A$500,$C35,'DADOS BRUTOS'!L$3:L$500)))</f>
        <v/>
      </c>
      <c r="CM35" s="125">
        <f>IF(OR(CM$4="",$B35=""),0,SUMIF('DADOS BRUTOS'!$A$3:$A$500,$B35,'DADOS BRUTOS'!M$3:M$500)+IF($C35="",0,SUMIF('DADOS BRUTOS'!$A$3:$A$500,$C35,'DADOS BRUTOS'!M$3:M$500)))</f>
        <v/>
      </c>
      <c r="CN35" s="125">
        <f>IF(OR(CN$4="",$B35=""),0,SUMIF('DADOS BRUTOS'!$A$3:$A$500,$B35,'DADOS BRUTOS'!N$3:N$500)+IF($C35="",0,SUMIF('DADOS BRUTOS'!$A$3:$A$500,$C35,'DADOS BRUTOS'!N$3:N$500)))</f>
        <v/>
      </c>
      <c r="CO35" s="125">
        <f>IF(OR(CO$4="",$B35=""),0,SUMIF('DADOS BRUTOS'!$A$3:$A$500,$B35,'DADOS BRUTOS'!O$3:O$500)+IF($C35="",0,SUMIF('DADOS BRUTOS'!$A$3:$A$500,$C35,'DADOS BRUTOS'!O$3:O$500)))</f>
        <v/>
      </c>
      <c r="CP35" s="125">
        <f>IF(OR(CP$4="",$B35=""),0,SUMIF('DADOS BRUTOS'!$A$3:$A$500,$B35,'DADOS BRUTOS'!P$3:P$500)+IF($C35="",0,SUMIF('DADOS BRUTOS'!$A$3:$A$500,$C35,'DADOS BRUTOS'!P$3:P$500)))</f>
        <v/>
      </c>
      <c r="CQ35" s="125">
        <f>IF(OR(CQ$4="",$B35=""),0,SUMIF('DADOS BRUTOS'!$A$3:$A$500,$B35,'DADOS BRUTOS'!Q$3:Q$500)+IF($C35="",0,SUMIF('DADOS BRUTOS'!$A$3:$A$500,$C35,'DADOS BRUTOS'!Q$3:Q$500)))</f>
        <v/>
      </c>
      <c r="CR35" s="125">
        <f>IF(OR(CR$4="",$B35=""),0,SUMIF('DADOS BRUTOS'!$A$3:$A$500,$B35,'DADOS BRUTOS'!R$3:R$500)+IF($C35="",0,SUMIF('DADOS BRUTOS'!$A$3:$A$500,$C35,'DADOS BRUTOS'!R$3:R$500)))</f>
        <v/>
      </c>
      <c r="CS35" s="125">
        <f>IF(OR(CS$4="",$B35=""),0,SUMIF('DADOS BRUTOS'!$A$3:$A$500,$B35,'DADOS BRUTOS'!S$3:S$500)+IF($C35="",0,SUMIF('DADOS BRUTOS'!$A$3:$A$500,$C35,'DADOS BRUTOS'!S$3:S$500)))</f>
        <v/>
      </c>
      <c r="CT35" s="125">
        <f>IF(OR(CT$4="",$B35=""),0,SUMIF('DADOS BRUTOS'!$A$3:$A$500,$B35,'DADOS BRUTOS'!T$3:T$500)+IF($C35="",0,SUMIF('DADOS BRUTOS'!$A$3:$A$500,$C35,'DADOS BRUTOS'!T$3:T$500)))</f>
        <v/>
      </c>
      <c r="CU35" s="125">
        <f>IF(OR(CU$4="",$B35=""),0,SUMIF('DADOS BRUTOS'!$A$3:$A$500,$B35,'DADOS BRUTOS'!U$3:U$500)+IF($C35="",0,SUMIF('DADOS BRUTOS'!$A$3:$A$500,$C35,'DADOS BRUTOS'!U$3:U$500)))</f>
        <v/>
      </c>
      <c r="CV35" s="125">
        <f>IF(OR(CV$4="",$B35=""),0,SUMIF('DADOS BRUTOS'!$A$3:$A$500,$B35,'DADOS BRUTOS'!V$3:V$500)+IF($C35="",0,SUMIF('DADOS BRUTOS'!$A$3:$A$500,$C35,'DADOS BRUTOS'!V$3:V$500)))</f>
        <v/>
      </c>
      <c r="CW35" s="125">
        <f>IF(OR(CW$4="",$B35=""),0,SUMIF('DADOS BRUTOS'!$A$3:$A$500,$B35,'DADOS BRUTOS'!W$3:W$500)+IF($C35="",0,SUMIF('DADOS BRUTOS'!$A$3:$A$500,$C35,'DADOS BRUTOS'!W$3:W$500)))</f>
        <v/>
      </c>
      <c r="CX35" s="125">
        <f>IF(OR(CX$4="",$B35=""),0,SUMIF('DADOS BRUTOS'!$A$3:$A$500,$B35,'DADOS BRUTOS'!X$3:X$500)+IF($C35="",0,SUMIF('DADOS BRUTOS'!$A$3:$A$500,$C35,'DADOS BRUTOS'!X$3:X$500)))</f>
        <v/>
      </c>
      <c r="CY35" s="125">
        <f>IF(OR(CY$4="",$B35=""),0,SUMIF('DADOS BRUTOS'!$A$3:$A$500,$B35,'DADOS BRUTOS'!Y$3:Y$500)+IF($C35="",0,SUMIF('DADOS BRUTOS'!$A$3:$A$500,$C35,'DADOS BRUTOS'!Y$3:Y$500)))</f>
        <v/>
      </c>
      <c r="CZ35" s="125">
        <f>IF(OR(CZ$4="",$B35=""),0,SUMIF('DADOS BRUTOS'!$A$3:$A$500,$B35,'DADOS BRUTOS'!Z$3:Z$500)+IF($C35="",0,SUMIF('DADOS BRUTOS'!$A$3:$A$500,$C35,'DADOS BRUTOS'!Z$3:Z$500)))</f>
        <v/>
      </c>
      <c r="DA35" s="125">
        <f>IF(OR(DA$4="",$B35=""),0,SUMIF('DADOS BRUTOS'!$A$3:$A$500,$B35,'DADOS BRUTOS'!AA$3:AA$500)+IF($C35="",0,SUMIF('DADOS BRUTOS'!$A$3:$A$500,$C35,'DADOS BRUTOS'!AA$3:AA$500)))</f>
        <v/>
      </c>
      <c r="DB35" s="125">
        <f>IF(OR(DB$4="",$B35=""),0,SUMIF('DADOS BRUTOS'!$A$3:$A$500,$B35,'DADOS BRUTOS'!AB$3:AB$500)+IF($C35="",0,SUMIF('DADOS BRUTOS'!$A$3:$A$500,$C35,'DADOS BRUTOS'!AB$3:AB$500)))</f>
        <v/>
      </c>
      <c r="DC35" s="125">
        <f>IF(OR(DC$4="",$B35=""),0,SUMIF('DADOS BRUTOS'!$A$3:$A$500,$B35,'DADOS BRUTOS'!AC$3:AC$500)+IF($C35="",0,SUMIF('DADOS BRUTOS'!$A$3:$A$500,$C35,'DADOS BRUTOS'!AC$3:AC$500)))</f>
        <v/>
      </c>
      <c r="DD35" s="125">
        <f>IF(OR(DD$4="",$B35=""),0,SUMIF('DADOS BRUTOS'!$A$3:$A$500,$B35,'DADOS BRUTOS'!AD$3:AD$500)+IF($C35="",0,SUMIF('DADOS BRUTOS'!$A$3:$A$500,$C35,'DADOS BRUTOS'!AD$3:AD$500)))</f>
        <v/>
      </c>
      <c r="DE35" s="125">
        <f>IF(OR(DE$4="",$B35=""),0,SUMIF('DADOS BRUTOS'!$A$3:$A$500,$B35,'DADOS BRUTOS'!AE$3:AE$500)+IF($C35="",0,SUMIF('DADOS BRUTOS'!$A$3:$A$500,$C35,'DADOS BRUTOS'!AE$3:AE$500)))</f>
        <v/>
      </c>
      <c r="DF35" s="125">
        <f>IF(OR(DF$4="",$B35=""),0,SUMIF('DADOS BRUTOS'!$A$3:$A$500,$B35,'DADOS BRUTOS'!AF$3:AF$500)+IF($C35="",0,SUMIF('DADOS BRUTOS'!$A$3:$A$500,$C35,'DADOS BRUTOS'!AF$3:AF$500)))</f>
        <v/>
      </c>
      <c r="DG35" s="125">
        <f>IF(OR(DG$4="",$B35=""),0,SUMIF('DADOS BRUTOS'!$A$3:$A$500,$B35,'DADOS BRUTOS'!AG$3:AG$500)+IF($C35="",0,SUMIF('DADOS BRUTOS'!$A$3:$A$500,$C35,'DADOS BRUTOS'!AG$3:AG$500)))</f>
        <v/>
      </c>
      <c r="DH35" s="125">
        <f>IF(OR(DH$4="",$B35=""),0,SUMIF('DADOS BRUTOS'!$A$3:$A$500,$B35,'DADOS BRUTOS'!AH$3:AH$500)+IF($C35="",0,SUMIF('DADOS BRUTOS'!$A$3:$A$500,$C35,'DADOS BRUTOS'!AH$3:AH$500)))</f>
        <v/>
      </c>
      <c r="DI35" s="125">
        <f>IF(OR(DI$4="",$B35=""),0,SUMIF('DADOS BRUTOS'!$A$3:$A$500,$B35,'DADOS BRUTOS'!AI$3:AI$500)+IF($C35="",0,SUMIF('DADOS BRUTOS'!$A$3:$A$500,$C35,'DADOS BRUTOS'!AI$3:AI$500)))</f>
        <v/>
      </c>
      <c r="DJ35" s="125">
        <f>IF(OR(DJ$4="",$B35=""),0,SUMIF('DADOS BRUTOS'!$A$3:$A$500,$B35,'DADOS BRUTOS'!AJ$3:AJ$500)+IF($C35="",0,SUMIF('DADOS BRUTOS'!$A$3:$A$500,$C35,'DADOS BRUTOS'!AJ$3:AJ$500)))</f>
        <v/>
      </c>
      <c r="DK35" s="125">
        <f>IF(OR(DK$4="",$B35=""),0,SUMIF('DADOS BRUTOS'!$A$3:$A$500,$B35,'DADOS BRUTOS'!AK$3:AK$500)+IF($C35="",0,SUMIF('DADOS BRUTOS'!$A$3:$A$500,$C35,'DADOS BRUTOS'!AK$3:AK$500)))</f>
        <v/>
      </c>
      <c r="DL35" s="125">
        <f>IF(OR(DL$4="",$B35=""),0,SUMIF('DADOS BRUTOS'!$A$3:$A$500,$B35,'DADOS BRUTOS'!AL$3:AL$500)+IF($C35="",0,SUMIF('DADOS BRUTOS'!$A$3:$A$500,$C35,'DADOS BRUTOS'!AL$3:AL$500)))</f>
        <v/>
      </c>
      <c r="DM35" s="125">
        <f>IF(OR(DM$4="",$B35=""),0,SUMIF('DADOS BRUTOS'!$A$3:$A$500,$B35,'DADOS BRUTOS'!AM$3:AM$500)+IF($C35="",0,SUMIF('DADOS BRUTOS'!$A$3:$A$500,$C35,'DADOS BRUTOS'!AM$3:AM$500)))</f>
        <v/>
      </c>
      <c r="DN35" s="125">
        <f>IF(OR(DN$4="",$B35=""),0,SUMIF('DADOS BRUTOS'!$A$3:$A$500,$B35,'DADOS BRUTOS'!AN$3:AN$500)+IF($C35="",0,SUMIF('DADOS BRUTOS'!$A$3:$A$500,$C35,'DADOS BRUTOS'!AN$3:AN$500)))</f>
        <v/>
      </c>
      <c r="DO35" s="125">
        <f>IF(OR(DO$4="",$B35=""),0,SUMIF('DADOS BRUTOS'!$A$3:$A$500,$B35,'DADOS BRUTOS'!AO$3:AO$500)+IF($C35="",0,SUMIF('DADOS BRUTOS'!$A$3:$A$500,$C35,'DADOS BRUTOS'!AO$3:AO$500)))</f>
        <v/>
      </c>
      <c r="DP35" s="125">
        <f>IF(OR(DP$4="",$B35=""),0,SUMIF('DADOS BRUTOS'!$A$3:$A$500,$B35,'DADOS BRUTOS'!AP$3:AP$500)+IF($C35="",0,SUMIF('DADOS BRUTOS'!$A$3:$A$500,$C35,'DADOS BRUTOS'!AP$3:AP$500)))</f>
        <v/>
      </c>
      <c r="DQ35" s="125">
        <f>IF(OR(DQ$4="",$B35=""),0,SUMIF('DADOS BRUTOS'!$A$3:$A$500,$B35,'DADOS BRUTOS'!AQ$3:AQ$500)+IF($C35="",0,SUMIF('DADOS BRUTOS'!$A$3:$A$500,$C35,'DADOS BRUTOS'!AQ$3:AQ$500)))</f>
        <v/>
      </c>
      <c r="DR35" s="125">
        <f>IF(OR(DR$4="",$B35=""),0,SUMIF('DADOS BRUTOS'!$A$3:$A$500,$B35,'DADOS BRUTOS'!AR$3:AR$500)+IF($C35="",0,SUMIF('DADOS BRUTOS'!$A$3:$A$500,$C35,'DADOS BRUTOS'!AR$3:AR$500)))</f>
        <v/>
      </c>
      <c r="DS35" s="125">
        <f>IF(OR(DS$4="",$B35=""),0,SUMIF('DADOS BRUTOS'!$A$3:$A$500,$B35,'DADOS BRUTOS'!AS$3:AS$500)+IF($C35="",0,SUMIF('DADOS BRUTOS'!$A$3:$A$500,$C35,'DADOS BRUTOS'!AS$3:AS$500)))</f>
        <v/>
      </c>
      <c r="DT35" s="125">
        <f>IF(OR(DT$4="",$B35=""),0,SUMIF('DADOS BRUTOS'!$A$3:$A$500,$B35,'DADOS BRUTOS'!AT$3:AT$500)+IF($C35="",0,SUMIF('DADOS BRUTOS'!$A$3:$A$500,$C35,'DADOS BRUTOS'!AT$3:AT$500)))</f>
        <v/>
      </c>
      <c r="DU35" s="125">
        <f>IF(OR(DU$4="",$B35=""),0,SUMIF('DADOS BRUTOS'!$A$3:$A$500,$B35,'DADOS BRUTOS'!AU$3:AU$500)+IF($C35="",0,SUMIF('DADOS BRUTOS'!$A$3:$A$500,$C35,'DADOS BRUTOS'!AU$3:AU$500)))</f>
        <v/>
      </c>
      <c r="DV35" s="125">
        <f>IF(OR(DV$4="",$B35=""),0,SUMIF('DADOS BRUTOS'!$A$3:$A$500,$B35,'DADOS BRUTOS'!AV$3:AV$500)+IF($C35="",0,SUMIF('DADOS BRUTOS'!$A$3:$A$500,$C35,'DADOS BRUTOS'!AV$3:AV$500)))</f>
        <v/>
      </c>
      <c r="DW35" s="125">
        <f>IF(OR(DW$4="",$B35=""),0,SUMIF('DADOS BRUTOS'!$A$3:$A$500,$B35,'DADOS BRUTOS'!AW$3:AW$500)+IF($C35="",0,SUMIF('DADOS BRUTOS'!$A$3:$A$500,$C35,'DADOS BRUTOS'!AW$3:AW$500)))</f>
        <v/>
      </c>
      <c r="DX35" s="125">
        <f>IF(OR(DX$4="",$B35=""),0,SUMIF('DADOS BRUTOS'!$A$3:$A$500,$B35,'DADOS BRUTOS'!AX$3:AX$500)+IF($C35="",0,SUMIF('DADOS BRUTOS'!$A$3:$A$500,$C35,'DADOS BRUTOS'!AX$3:AX$500)))</f>
        <v/>
      </c>
      <c r="DY35" s="125">
        <f>IF(OR(DY$4="",$B35=""),0,SUMIF('DADOS BRUTOS'!$A$3:$A$500,$B35,'DADOS BRUTOS'!AY$3:AY$500)+IF($C35="",0,SUMIF('DADOS BRUTOS'!$A$3:$A$500,$C35,'DADOS BRUTOS'!AY$3:AY$500)))</f>
        <v/>
      </c>
      <c r="DZ35" s="125">
        <f>IF(OR(DZ$4="",$B35=""),0,SUMIF('DADOS BRUTOS'!$A$3:$A$500,$B35,'DADOS BRUTOS'!AZ$3:AZ$500)+IF($C35="",0,SUMIF('DADOS BRUTOS'!$A$3:$A$500,$C35,'DADOS BRUTOS'!AZ$3:AZ$500)))</f>
        <v/>
      </c>
      <c r="EA35" s="125">
        <f>IF(OR(EA$4="",$B35=""),0,SUMIF('DADOS BRUTOS'!$A$3:$A$500,$B35,'DADOS BRUTOS'!BA$3:BA$500)+IF($C35="",0,SUMIF('DADOS BRUTOS'!$A$3:$A$500,$C35,'DADOS BRUTOS'!BA$3:BA$500)))</f>
        <v/>
      </c>
      <c r="EB35" s="125">
        <f>IF(OR(EB$4="",$B35=""),0,SUMIF('DADOS BRUTOS'!$A$3:$A$500,$B35,'DADOS BRUTOS'!BB$3:BB$500)+IF($C35="",0,SUMIF('DADOS BRUTOS'!$A$3:$A$500,$C35,'DADOS BRUTOS'!BB$3:BB$500)))</f>
        <v/>
      </c>
      <c r="EC35" s="125">
        <f>IF(OR(EC$4="",$B35=""),0,SUMIF('DADOS BRUTOS'!$A$3:$A$500,$B35,'DADOS BRUTOS'!BC$3:BC$500)+IF($C35="",0,SUMIF('DADOS BRUTOS'!$A$3:$A$500,$C35,'DADOS BRUTOS'!BC$3:BC$500)))</f>
        <v/>
      </c>
      <c r="ED35" s="125">
        <f>IF(OR(ED$4="",$B35=""),0,SUMIF('DADOS BRUTOS'!$A$3:$A$500,$B35,'DADOS BRUTOS'!BD$3:BD$500)+IF($C35="",0,SUMIF('DADOS BRUTOS'!$A$3:$A$500,$C35,'DADOS BRUTOS'!BD$3:BD$500)))</f>
        <v/>
      </c>
      <c r="EE35" s="125">
        <f>IF(OR(EE$4="",$B35=""),0,SUMIF('DADOS BRUTOS'!$A$3:$A$500,$B35,'DADOS BRUTOS'!BE$3:BE$500)+IF($C35="",0,SUMIF('DADOS BRUTOS'!$A$3:$A$500,$C35,'DADOS BRUTOS'!BE$3:BE$500)))</f>
        <v/>
      </c>
      <c r="EF35" s="125">
        <f>IF(OR(EF$4="",$B35=""),0,SUMIF('DADOS BRUTOS'!$A$3:$A$500,$B35,'DADOS BRUTOS'!BF$3:BF$500)+IF($C35="",0,SUMIF('DADOS BRUTOS'!$A$3:$A$500,$C35,'DADOS BRUTOS'!BF$3:BF$500)))</f>
        <v/>
      </c>
      <c r="EG35" s="125">
        <f>IF(OR(EG$4="",$B35=""),0,SUMIF('DADOS BRUTOS'!$A$3:$A$500,$B35,'DADOS BRUTOS'!BG$3:BG$500)+IF($C35="",0,SUMIF('DADOS BRUTOS'!$A$3:$A$500,$C35,'DADOS BRUTOS'!BG$3:BG$500)))</f>
        <v/>
      </c>
      <c r="EH35" s="125">
        <f>IF(OR(EH$4="",$B35=""),0,SUMIF('DADOS BRUTOS'!$A$3:$A$500,$B35,'DADOS BRUTOS'!BH$3:BH$500)+IF($C35="",0,SUMIF('DADOS BRUTOS'!$A$3:$A$500,$C35,'DADOS BRUTOS'!BH$3:BH$500)))</f>
        <v/>
      </c>
      <c r="EI35" s="125">
        <f>IF(OR(EI$4="",$B35=""),0,SUMIF('DADOS BRUTOS'!$A$3:$A$500,$B35,'DADOS BRUTOS'!BI$3:BI$500)+IF($C35="",0,SUMIF('DADOS BRUTOS'!$A$3:$A$500,$C35,'DADOS BRUTOS'!BI$3:BI$500)))</f>
        <v/>
      </c>
      <c r="EJ35" s="125">
        <f>IF(OR(EJ$4="",$B35=""),0,SUMIF('DADOS BRUTOS'!$A$3:$A$500,$B35,'DADOS BRUTOS'!BJ$3:BJ$500)+IF($C35="",0,SUMIF('DADOS BRUTOS'!$A$3:$A$500,$C35,'DADOS BRUTOS'!BJ$3:BJ$500)))</f>
        <v/>
      </c>
      <c r="EK35" s="125">
        <f>IF(OR(EK$4="",$B35=""),0,SUMIF('DADOS BRUTOS'!$A$3:$A$500,$B35,'DADOS BRUTOS'!BK$3:BK$500)+IF($C35="",0,SUMIF('DADOS BRUTOS'!$A$3:$A$500,$C35,'DADOS BRUTOS'!BK$3:BK$500)))</f>
        <v/>
      </c>
      <c r="EL35" s="125">
        <f>IF(OR(EL$4="",$B35=""),0,SUMIF('DADOS BRUTOS'!$A$3:$A$500,$B35,'DADOS BRUTOS'!BL$3:BL$500)+IF($C35="",0,SUMIF('DADOS BRUTOS'!$A$3:$A$500,$C35,'DADOS BRUTOS'!BL$3:BL$500)))</f>
        <v/>
      </c>
      <c r="EM35" s="125">
        <f>IF(OR(EM$4="",$B35=""),0,SUMIF('DADOS BRUTOS'!$A$3:$A$500,$B35,'DADOS BRUTOS'!BM$3:BM$500)+IF($C35="",0,SUMIF('DADOS BRUTOS'!$A$3:$A$500,$C35,'DADOS BRUTOS'!BM$3:BM$500)))</f>
        <v/>
      </c>
      <c r="EN35" s="125">
        <f>IF(OR(EN$4="",$B35=""),0,SUMIF('DADOS BRUTOS'!$A$3:$A$500,$B35,'DADOS BRUTOS'!BN$3:BN$500)+IF($C35="",0,SUMIF('DADOS BRUTOS'!$A$3:$A$500,$C35,'DADOS BRUTOS'!BN$3:BN$500)))</f>
        <v/>
      </c>
      <c r="EO35" s="125">
        <f>IF(OR(EO$4="",$B35=""),0,SUMIF('DADOS BRUTOS'!$A$3:$A$500,$B35,'DADOS BRUTOS'!BO$3:BO$500)+IF($C35="",0,SUMIF('DADOS BRUTOS'!$A$3:$A$500,$C35,'DADOS BRUTOS'!BO$3:BO$500)))</f>
        <v/>
      </c>
      <c r="EP35" s="125">
        <f>IF(OR(EP$4="",$B35=""),0,SUMIF('DADOS BRUTOS'!$A$3:$A$500,$B35,'DADOS BRUTOS'!BP$3:BP$500)+IF($C35="",0,SUMIF('DADOS BRUTOS'!$A$3:$A$500,$C35,'DADOS BRUTOS'!BP$3:BP$500)))</f>
        <v/>
      </c>
      <c r="EQ35" s="125">
        <f>IF(OR(EQ$4="",$B35=""),0,SUMIF('DADOS BRUTOS'!$A$3:$A$500,$B35,'DADOS BRUTOS'!BQ$3:BQ$500)+IF($C35="",0,SUMIF('DADOS BRUTOS'!$A$3:$A$500,$C35,'DADOS BRUTOS'!BQ$3:BQ$500)))</f>
        <v/>
      </c>
      <c r="ER35" s="125">
        <f>IF(OR(ER$4="",$B35=""),0,SUMIF('DADOS BRUTOS'!$A$3:$A$500,$B35,'DADOS BRUTOS'!BR$3:BR$500)+IF($C35="",0,SUMIF('DADOS BRUTOS'!$A$3:$A$500,$C35,'DADOS BRUTOS'!BR$3:BR$500)))</f>
        <v/>
      </c>
      <c r="ES35" s="125">
        <f>IF(OR(ES$4="",$B35=""),0,SUMIF('DADOS BRUTOS'!$A$3:$A$500,$B35,'DADOS BRUTOS'!BS$3:BS$500)+IF($C35="",0,SUMIF('DADOS BRUTOS'!$A$3:$A$500,$C35,'DADOS BRUTOS'!BS$3:BS$500)))</f>
        <v/>
      </c>
      <c r="ET35" s="125">
        <f>IF(OR(ET$4="",$B35=""),0,SUMIF('DADOS BRUTOS'!$A$3:$A$500,$B35,'DADOS BRUTOS'!BT$3:BT$500)+IF($C35="",0,SUMIF('DADOS BRUTOS'!$A$3:$A$500,$C35,'DADOS BRUTOS'!BT$3:BT$500)))</f>
        <v/>
      </c>
      <c r="EU35" s="125">
        <f>IF(OR(EU$4="",$B35=""),0,SUMIF('DADOS BRUTOS'!$A$3:$A$500,$B35,'DADOS BRUTOS'!BU$3:BU$500)+IF($C35="",0,SUMIF('DADOS BRUTOS'!$A$3:$A$500,$C35,'DADOS BRUTOS'!BU$3:BU$500)))</f>
        <v/>
      </c>
      <c r="EV35" s="125">
        <f>IF(OR(EV$4="",$B35=""),0,SUMIF('DADOS BRUTOS'!$A$3:$A$500,$B35,'DADOS BRUTOS'!BV$3:BV$500)+IF($C35="",0,SUMIF('DADOS BRUTOS'!$A$3:$A$500,$C35,'DADOS BRUTOS'!BV$3:BV$500)))</f>
        <v/>
      </c>
      <c r="EW35" s="125">
        <f>IF(OR(EW$4="",$B35=""),0,SUMIF('DADOS BRUTOS'!$A$3:$A$500,$B35,'DADOS BRUTOS'!BW$3:BW$500)+IF($C35="",0,SUMIF('DADOS BRUTOS'!$A$3:$A$500,$C35,'DADOS BRUTOS'!BW$3:BW$500)))</f>
        <v/>
      </c>
      <c r="EX35" s="125">
        <f>IF(OR(EX$4="",$B35=""),0,SUMIF('DADOS BRUTOS'!$A$3:$A$500,$B35,'DADOS BRUTOS'!BX$3:BX$500)+IF($C35="",0,SUMIF('DADOS BRUTOS'!$A$3:$A$500,$C35,'DADOS BRUTOS'!BX$3:BX$500)))</f>
        <v/>
      </c>
      <c r="EY35" s="125">
        <f>IF(OR(EY$4="",$B35=""),0,SUMIF('DADOS BRUTOS'!$A$3:$A$500,$B35,'DADOS BRUTOS'!BY$3:BY$500)+IF($C35="",0,SUMIF('DADOS BRUTOS'!$A$3:$A$500,$C35,'DADOS BRUTOS'!BY$3:BY$500)))</f>
        <v/>
      </c>
      <c r="EZ35" s="125">
        <f>IF(OR(EZ$4="",$B35=""),0,SUMIF('DADOS BRUTOS'!$A$3:$A$500,$B35,'DADOS BRUTOS'!BZ$3:BZ$500)+IF($C35="",0,SUMIF('DADOS BRUTOS'!$A$3:$A$500,$C35,'DADOS BRUTOS'!BZ$3:BZ$500)))</f>
        <v/>
      </c>
      <c r="FA35" s="125">
        <f>IF(OR(FA$4="",$B35=""),0,SUMIF('DADOS BRUTOS'!$A$3:$A$500,$B35,'DADOS BRUTOS'!CA$3:CA$500)+IF($C35="",0,SUMIF('DADOS BRUTOS'!$A$3:$A$500,$C35,'DADOS BRUTOS'!CA$3:CA$500)))</f>
        <v/>
      </c>
      <c r="FB35" s="125">
        <f>IF(OR(FB$4="",$B35=""),0,SUMIF('DADOS BRUTOS'!$A$3:$A$500,$B35,'DADOS BRUTOS'!CB$3:CB$500)+IF($C35="",0,SUMIF('DADOS BRUTOS'!$A$3:$A$500,$C35,'DADOS BRUTOS'!CB$3:CB$500)))</f>
        <v/>
      </c>
      <c r="FC35" s="125">
        <f>IF(OR(FC$4="",$B35=""),0,SUMIF('DADOS BRUTOS'!$A$3:$A$500,$B35,'DADOS BRUTOS'!CC$3:CC$500)+IF($C35="",0,SUMIF('DADOS BRUTOS'!$A$3:$A$500,$C35,'DADOS BRUTOS'!CC$3:CC$500)))</f>
        <v/>
      </c>
      <c r="FD35" s="125">
        <f>IF(OR(FD$4="",$B35=""),0,SUMIF('DADOS BRUTOS'!$A$3:$A$500,$B35,'DADOS BRUTOS'!CD$3:CD$500)+IF($C35="",0,SUMIF('DADOS BRUTOS'!$A$3:$A$500,$C35,'DADOS BRUTOS'!CD$3:CD$500)))</f>
        <v/>
      </c>
      <c r="FE35" s="125">
        <f>IF(OR(FE$4="",$B35=""),0,SUMIF('DADOS BRUTOS'!$A$3:$A$500,$B35,'DADOS BRUTOS'!CE$3:CE$500)+IF($C35="",0,SUMIF('DADOS BRUTOS'!$A$3:$A$500,$C35,'DADOS BRUTOS'!CE$3:CE$500)))</f>
        <v/>
      </c>
      <c r="FF35" s="125">
        <f>IF(OR(FF$4="",$B35=""),0,SUMIF('DADOS BRUTOS'!$A$3:$A$500,$B35,'DADOS BRUTOS'!CF$3:CF$500)+IF($C35="",0,SUMIF('DADOS BRUTOS'!$A$3:$A$500,$C35,'DADOS BRUTOS'!CF$3:CF$500)))</f>
        <v/>
      </c>
      <c r="FG35" s="125">
        <f>IF(OR(FG$4="",$B35=""),0,SUMIF('DADOS BRUTOS'!$A$3:$A$500,$B35,'DADOS BRUTOS'!CG$3:CG$500)+IF($C35="",0,SUMIF('DADOS BRUTOS'!$A$3:$A$500,$C35,'DADOS BRUTOS'!CG$3:CG$500)))</f>
        <v/>
      </c>
      <c r="FH35" s="125">
        <f>IF(OR(FH$4="",$B35=""),0,SUMIF('DADOS BRUTOS'!$A$3:$A$500,$B35,'DADOS BRUTOS'!CH$3:CH$500)+IF($C35="",0,SUMIF('DADOS BRUTOS'!$A$3:$A$500,$C35,'DADOS BRUTOS'!CH$3:CH$500)))</f>
        <v/>
      </c>
      <c r="FI35" s="125">
        <f>IF(OR(FI$4="",$B35=""),0,SUMIF('DADOS BRUTOS'!$A$3:$A$500,$B35,'DADOS BRUTOS'!CI$3:CI$500)+IF($C35="",0,SUMIF('DADOS BRUTOS'!$A$3:$A$500,$C35,'DADOS BRUTOS'!CI$3:CI$500)))</f>
        <v/>
      </c>
      <c r="FJ35" s="125">
        <f>IF(OR(FJ$4="",$B35=""),0,SUMIF('DADOS BRUTOS'!$A$3:$A$500,$B35,'DADOS BRUTOS'!CJ$3:CJ$500)+IF($C35="",0,SUMIF('DADOS BRUTOS'!$A$3:$A$500,$C35,'DADOS BRUTOS'!CJ$3:CJ$500)))</f>
        <v/>
      </c>
      <c r="FK35" s="125">
        <f>IF(OR(FK$4="",$B35=""),0,SUMIF('DADOS BRUTOS'!$A$3:$A$500,$B35,'DADOS BRUTOS'!CK$3:CK$500)+IF($C35="",0,SUMIF('DADOS BRUTOS'!$A$3:$A$500,$C35,'DADOS BRUTOS'!CK$3:CK$500)))</f>
        <v/>
      </c>
      <c r="FL35" s="125">
        <f>IF(OR(FL$4="",$B35=""),0,SUMIF('DADOS BRUTOS'!$A$3:$A$500,$B35,'DADOS BRUTOS'!CL$3:CL$500)+IF($C35="",0,SUMIF('DADOS BRUTOS'!$A$3:$A$500,$C35,'DADOS BRUTOS'!CL$3:CL$500)))</f>
        <v/>
      </c>
      <c r="FM35" s="125">
        <f>IF(OR(FM$4="",$B35=""),0,SUMIF('DADOS BRUTOS'!$A$3:$A$500,$B35,'DADOS BRUTOS'!CM$3:CM$500)+IF($C35="",0,SUMIF('DADOS BRUTOS'!$A$3:$A$500,$C35,'DADOS BRUTOS'!CM$3:CM$500)))</f>
        <v/>
      </c>
      <c r="FN35" s="125">
        <f>IF(OR(FN$4="",$B35=""),0,SUMIF('DADOS BRUTOS'!$A$3:$A$500,$B35,'DADOS BRUTOS'!CN$3:CN$500)+IF($C35="",0,SUMIF('DADOS BRUTOS'!$A$3:$A$500,$C35,'DADOS BRUTOS'!CN$3:CN$500)))</f>
        <v/>
      </c>
      <c r="FO35" s="125">
        <f>IF(OR(FO$4="",$B35=""),0,SUMIF('DADOS BRUTOS'!$A$3:$A$500,$B35,'DADOS BRUTOS'!CO$3:CO$500)+IF($C35="",0,SUMIF('DADOS BRUTOS'!$A$3:$A$500,$C35,'DADOS BRUTOS'!CO$3:CO$500)))</f>
        <v/>
      </c>
      <c r="FP35" s="125">
        <f>IF(OR(FP$4="",$B35=""),0,SUMIF('DADOS BRUTOS'!$A$3:$A$500,$B35,'DADOS BRUTOS'!CP$3:CP$500)+IF($C35="",0,SUMIF('DADOS BRUTOS'!$A$3:$A$500,$C35,'DADOS BRUTOS'!CP$3:CP$500)))</f>
        <v/>
      </c>
      <c r="FQ35" s="125">
        <f>IF(OR(FQ$4="",$B35=""),0,SUMIF('DADOS BRUTOS'!$A$3:$A$500,$B35,'DADOS BRUTOS'!CQ$3:CQ$500)+IF($C35="",0,SUMIF('DADOS BRUTOS'!$A$3:$A$500,$C35,'DADOS BRUTOS'!CQ$3:CQ$500)))</f>
        <v/>
      </c>
      <c r="FR35" s="125">
        <f>IF(OR(FR$4="",$B35=""),0,SUMIF('DADOS BRUTOS'!$A$3:$A$500,$B35,'DADOS BRUTOS'!CR$3:CR$500)+IF($C35="",0,SUMIF('DADOS BRUTOS'!$A$3:$A$500,$C35,'DADOS BRUTOS'!CR$3:CR$500)))</f>
        <v/>
      </c>
      <c r="FS35" s="125">
        <f>IF(OR(FS$4="",$B35=""),0,SUMIF('DADOS BRUTOS'!$A$3:$A$500,$B35,'DADOS BRUTOS'!CS$3:CS$500)+IF($C35="",0,SUMIF('DADOS BRUTOS'!$A$3:$A$500,$C35,'DADOS BRUTOS'!CS$3:CS$500)))</f>
        <v/>
      </c>
      <c r="FT35" s="125">
        <f>IF(OR(FT$4="",$B35=""),0,SUMIF('DADOS BRUTOS'!$A$3:$A$500,$B35,'DADOS BRUTOS'!CT$3:CT$500)+IF($C35="",0,SUMIF('DADOS BRUTOS'!$A$3:$A$500,$C35,'DADOS BRUTOS'!CT$3:CT$500)))</f>
        <v/>
      </c>
      <c r="FU35" s="125">
        <f>IF(OR(FU$4="",$B35=""),0,SUMIF('DADOS BRUTOS'!$A$3:$A$500,$B35,'DADOS BRUTOS'!CU$3:CU$500)+IF($C35="",0,SUMIF('DADOS BRUTOS'!$A$3:$A$500,$C35,'DADOS BRUTOS'!CU$3:CU$500)))</f>
        <v/>
      </c>
      <c r="FV35" s="125">
        <f>IF(OR(FV$4="",$B35=""),0,SUMIF('DADOS BRUTOS'!$A$3:$A$500,$B35,'DADOS BRUTOS'!CV$3:CV$500)+IF($C35="",0,SUMIF('DADOS BRUTOS'!$A$3:$A$500,$C35,'DADOS BRUTOS'!CV$3:CV$500)))</f>
        <v/>
      </c>
      <c r="FW35" s="125">
        <f>IF(OR(FW$4="",$B35=""),0,SUMIF('DADOS BRUTOS'!$A$3:$A$500,$B35,'DADOS BRUTOS'!CW$3:CW$500)+IF($C35="",0,SUMIF('DADOS BRUTOS'!$A$3:$A$500,$C35,'DADOS BRUTOS'!CW$3:CW$500)))</f>
        <v/>
      </c>
      <c r="FX35" s="125">
        <f>IF(OR(FX$4="",$B35=""),0,SUMIF('DADOS BRUTOS'!$A$3:$A$500,$B35,'DADOS BRUTOS'!CX$3:CX$500)+IF($C35="",0,SUMIF('DADOS BRUTOS'!$A$3:$A$500,$C35,'DADOS BRUTOS'!CX$3:CX$500)))</f>
        <v/>
      </c>
      <c r="FY35" s="125">
        <f>IF(OR(FY$4="",$B35=""),0,SUMIF('DADOS BRUTOS'!$A$3:$A$500,$B35,'DADOS BRUTOS'!CY$3:CY$500)+IF($C35="",0,SUMIF('DADOS BRUTOS'!$A$3:$A$500,$C35,'DADOS BRUTOS'!CY$3:CY$500)))</f>
        <v/>
      </c>
      <c r="FZ35" s="125">
        <f>IF(OR(FZ$4="",$B35=""),0,SUMIF('DADOS BRUTOS'!$A$3:$A$500,$B35,'DADOS BRUTOS'!CZ$3:CZ$500)+IF($C35="",0,SUMIF('DADOS BRUTOS'!$A$3:$A$500,$C35,'DADOS BRUTOS'!CZ$3:CZ$500)))</f>
        <v/>
      </c>
      <c r="GA35" s="125">
        <f>IF(OR(GA$4="",$B35=""),0,SUMIF('DADOS BRUTOS'!$A$3:$A$500,$B35,'DADOS BRUTOS'!DA$3:DA$500)+IF($C35="",0,SUMIF('DADOS BRUTOS'!$A$3:$A$500,$C35,'DADOS BRUTOS'!DA$3:DA$500)))</f>
        <v/>
      </c>
      <c r="GB35" s="125">
        <f>IF(OR(GB$4="",$B35=""),0,SUMIF('DADOS BRUTOS'!$A$3:$A$500,$B35,'DADOS BRUTOS'!DB$3:DB$500)+IF($C35="",0,SUMIF('DADOS BRUTOS'!$A$3:$A$500,$C35,'DADOS BRUTOS'!DB$3:DB$500)))</f>
        <v/>
      </c>
      <c r="GC35" s="125">
        <f>IF(OR(GC$4="",$B35=""),0,SUMIF('DADOS BRUTOS'!$A$3:$A$500,$B35,'DADOS BRUTOS'!DC$3:DC$500)+IF($C35="",0,SUMIF('DADOS BRUTOS'!$A$3:$A$500,$C35,'DADOS BRUTOS'!DC$3:DC$500)))</f>
        <v/>
      </c>
      <c r="GD35" s="125">
        <f>IF(OR(GD$4="",$B35=""),0,SUMIF('DADOS BRUTOS'!$A$3:$A$500,$B35,'DADOS BRUTOS'!DD$3:DD$500)+IF($C35="",0,SUMIF('DADOS BRUTOS'!$A$3:$A$500,$C35,'DADOS BRUTOS'!DD$3:DD$500)))</f>
        <v/>
      </c>
      <c r="GE35" s="125">
        <f>IF(OR(GE$4="",$B35=""),0,SUMIF('DADOS BRUTOS'!$A$3:$A$500,$B35,'DADOS BRUTOS'!DE$3:DE$500)+IF($C35="",0,SUMIF('DADOS BRUTOS'!$A$3:$A$500,$C35,'DADOS BRUTOS'!DE$3:DE$500)))</f>
        <v/>
      </c>
      <c r="GF35" s="125">
        <f>IF(OR(GF$4="",$B35=""),0,SUMIF('DADOS BRUTOS'!$A$3:$A$500,$B35,'DADOS BRUTOS'!DF$3:DF$500)+IF($C35="",0,SUMIF('DADOS BRUTOS'!$A$3:$A$500,$C35,'DADOS BRUTOS'!DF$3:DF$500)))</f>
        <v/>
      </c>
      <c r="GG35" s="125">
        <f>IF(OR(GG$4="",$B35=""),0,SUMIF('DADOS BRUTOS'!$A$3:$A$500,$B35,'DADOS BRUTOS'!DG$3:DG$500)+IF($C35="",0,SUMIF('DADOS BRUTOS'!$A$3:$A$500,$C35,'DADOS BRUTOS'!DG$3:DG$500)))</f>
        <v/>
      </c>
      <c r="GH35" s="125">
        <f>IF(OR(GH$4="",$B35=""),0,SUMIF('DADOS BRUTOS'!$A$3:$A$500,$B35,'DADOS BRUTOS'!DH$3:DH$500)+IF($C35="",0,SUMIF('DADOS BRUTOS'!$A$3:$A$500,$C35,'DADOS BRUTOS'!DH$3:DH$500)))</f>
        <v/>
      </c>
      <c r="GI35" s="125">
        <f>IF(OR(GI$4="",$B35=""),0,SUMIF('DADOS BRUTOS'!$A$3:$A$500,$B35,'DADOS BRUTOS'!DI$3:DI$500)+IF($C35="",0,SUMIF('DADOS BRUTOS'!$A$3:$A$500,$C35,'DADOS BRUTOS'!DI$3:DI$500)))</f>
        <v/>
      </c>
      <c r="GJ35" s="125">
        <f>IF(OR(GJ$4="",$B35=""),0,SUMIF('DADOS BRUTOS'!$A$3:$A$500,$B35,'DADOS BRUTOS'!DJ$3:DJ$500)+IF($C35="",0,SUMIF('DADOS BRUTOS'!$A$3:$A$500,$C35,'DADOS BRUTOS'!DJ$3:DJ$500)))</f>
        <v/>
      </c>
      <c r="GK35" s="125">
        <f>IF(OR(GK$4="",$B35=""),0,SUMIF('DADOS BRUTOS'!$A$3:$A$500,$B35,'DADOS BRUTOS'!DK$3:DK$500)+IF($C35="",0,SUMIF('DADOS BRUTOS'!$A$3:$A$500,$C35,'DADOS BRUTOS'!DK$3:DK$500)))</f>
        <v/>
      </c>
      <c r="GL35" s="125">
        <f>IF(OR(GL$4="",$B35=""),0,SUMIF('DADOS BRUTOS'!$A$3:$A$500,$B35,'DADOS BRUTOS'!DL$3:DL$500)+IF($C35="",0,SUMIF('DADOS BRUTOS'!$A$3:$A$500,$C35,'DADOS BRUTOS'!DL$3:DL$500)))</f>
        <v/>
      </c>
      <c r="GM35" s="125">
        <f>IF(OR(GM$4="",$B35=""),0,SUMIF('DADOS BRUTOS'!$A$3:$A$500,$B35,'DADOS BRUTOS'!DM$3:DM$500)+IF($C35="",0,SUMIF('DADOS BRUTOS'!$A$3:$A$500,$C35,'DADOS BRUTOS'!DM$3:DM$500)))</f>
        <v/>
      </c>
      <c r="GN35" s="125">
        <f>IF(OR(GN$4="",$B35=""),0,SUMIF('DADOS BRUTOS'!$A$3:$A$500,$B35,'DADOS BRUTOS'!DN$3:DN$500)+IF($C35="",0,SUMIF('DADOS BRUTOS'!$A$3:$A$500,$C35,'DADOS BRUTOS'!DN$3:DN$500)))</f>
        <v/>
      </c>
      <c r="GO35" s="125">
        <f>IF(OR(GO$4="",$B35=""),0,SUMIF('DADOS BRUTOS'!$A$3:$A$500,$B35,'DADOS BRUTOS'!DO$3:DO$500)+IF($C35="",0,SUMIF('DADOS BRUTOS'!$A$3:$A$500,$C35,'DADOS BRUTOS'!DO$3:DO$500)))</f>
        <v/>
      </c>
      <c r="GP35" s="125">
        <f>IF(OR(GP$4="",$B35=""),0,SUMIF('DADOS BRUTOS'!$A$3:$A$500,$B35,'DADOS BRUTOS'!DP$3:DP$500)+IF($C35="",0,SUMIF('DADOS BRUTOS'!$A$3:$A$500,$C35,'DADOS BRUTOS'!DP$3:DP$500)))</f>
        <v/>
      </c>
      <c r="GQ35" s="125">
        <f>IF(OR(GQ$4="",$B35=""),0,SUMIF('DADOS BRUTOS'!$A$3:$A$500,$B35,'DADOS BRUTOS'!DQ$3:DQ$500)+IF($C35="",0,SUMIF('DADOS BRUTOS'!$A$3:$A$500,$C35,'DADOS BRUTOS'!DQ$3:DQ$500)))</f>
        <v/>
      </c>
      <c r="GR35" s="125">
        <f>IF(OR(GR$4="",$B35=""),0,SUMIF('DADOS BRUTOS'!$A$3:$A$500,$B35,'DADOS BRUTOS'!DR$3:DR$500)+IF($C35="",0,SUMIF('DADOS BRUTOS'!$A$3:$A$500,$C35,'DADOS BRUTOS'!DR$3:DR$500)))</f>
        <v/>
      </c>
      <c r="GS35" s="125">
        <f>IF(OR(GS$4="",$B35=""),0,SUMIF('DADOS BRUTOS'!$A$3:$A$500,$B35,'DADOS BRUTOS'!DS$3:DS$500)+IF($C35="",0,SUMIF('DADOS BRUTOS'!$A$3:$A$500,$C35,'DADOS BRUTOS'!DS$3:DS$500)))</f>
        <v/>
      </c>
      <c r="GT35" s="125">
        <f>IF(OR(GT$4="",$B35=""),0,SUMIF('DADOS BRUTOS'!$A$3:$A$500,$B35,'DADOS BRUTOS'!DT$3:DT$500)+IF($C35="",0,SUMIF('DADOS BRUTOS'!$A$3:$A$500,$C35,'DADOS BRUTOS'!DT$3:DT$500)))</f>
        <v/>
      </c>
      <c r="GU35" s="125">
        <f>IF(OR(GU$4="",$B35=""),0,SUMIF('DADOS BRUTOS'!$A$3:$A$500,$B35,'DADOS BRUTOS'!DU$3:DU$500)+IF($C35="",0,SUMIF('DADOS BRUTOS'!$A$3:$A$500,$C35,'DADOS BRUTOS'!DU$3:DU$500)))</f>
        <v/>
      </c>
      <c r="GV35" s="125">
        <f>IF(OR(GV$4="",$B35=""),0,SUMIF('DADOS BRUTOS'!$A$3:$A$500,$B35,'DADOS BRUTOS'!DV$3:DV$500)+IF($C35="",0,SUMIF('DADOS BRUTOS'!$A$3:$A$500,$C35,'DADOS BRUTOS'!DV$3:DV$500)))</f>
        <v/>
      </c>
      <c r="GW35" s="125">
        <f>IF(OR(GW$4="",$B35=""),0,SUMIF('DADOS BRUTOS'!$A$3:$A$500,$B35,'DADOS BRUTOS'!DW$3:DW$500)+IF($C35="",0,SUMIF('DADOS BRUTOS'!$A$3:$A$500,$C35,'DADOS BRUTOS'!DW$3:DW$500)))</f>
        <v/>
      </c>
      <c r="GX35" s="125">
        <f>IF(OR(GX$4="",$B35=""),0,SUMIF('DADOS BRUTOS'!$A$3:$A$500,$B35,'DADOS BRUTOS'!DX$3:DX$500)+IF($C35="",0,SUMIF('DADOS BRUTOS'!$A$3:$A$500,$C35,'DADOS BRUTOS'!DX$3:DX$500)))</f>
        <v/>
      </c>
      <c r="GY35" s="125">
        <f>IF(OR(GY$4="",$B35=""),0,SUMIF('DADOS BRUTOS'!$A$3:$A$500,$B35,'DADOS BRUTOS'!DY$3:DY$500)+IF($C35="",0,SUMIF('DADOS BRUTOS'!$A$3:$A$500,$C35,'DADOS BRUTOS'!DY$3:DY$500)))</f>
        <v/>
      </c>
      <c r="GZ35" s="125">
        <f>IF(OR(GZ$4="",$B35=""),0,SUMIF('DADOS BRUTOS'!$A$3:$A$500,$B35,'DADOS BRUTOS'!DZ$3:DZ$500)+IF($C35="",0,SUMIF('DADOS BRUTOS'!$A$3:$A$500,$C35,'DADOS BRUTOS'!DZ$3:DZ$500)))</f>
        <v/>
      </c>
      <c r="HA35" s="125">
        <f>IF(OR(HA$4="",$B35=""),0,SUMIF('DADOS BRUTOS'!$A$3:$A$500,$B35,'DADOS BRUTOS'!EA$3:EA$500)+IF($C35="",0,SUMIF('DADOS BRUTOS'!$A$3:$A$500,$C35,'DADOS BRUTOS'!EA$3:EA$500)))</f>
        <v/>
      </c>
      <c r="HB35" s="125">
        <f>IF(OR(HB$4="",$B35=""),0,SUMIF('DADOS BRUTOS'!$A$3:$A$500,$B35,'DADOS BRUTOS'!EB$3:EB$500)+IF($C35="",0,SUMIF('DADOS BRUTOS'!$A$3:$A$500,$C35,'DADOS BRUTOS'!EB$3:EB$500)))</f>
        <v/>
      </c>
      <c r="HC35" s="125">
        <f>IF(OR(HC$4="",$B35=""),0,SUMIF('DADOS BRUTOS'!$A$3:$A$500,$B35,'DADOS BRUTOS'!EC$3:EC$500)+IF($C35="",0,SUMIF('DADOS BRUTOS'!$A$3:$A$500,$C35,'DADOS BRUTOS'!EC$3:EC$500)))</f>
        <v/>
      </c>
      <c r="HD35" s="125">
        <f>IF(OR(HD$4="",$B35=""),0,SUMIF('DADOS BRUTOS'!$A$3:$A$500,$B35,'DADOS BRUTOS'!ED$3:ED$500)+IF($C35="",0,SUMIF('DADOS BRUTOS'!$A$3:$A$500,$C35,'DADOS BRUTOS'!ED$3:ED$500)))</f>
        <v/>
      </c>
      <c r="HE35" s="125">
        <f>IF(OR(HE$4="",$B35=""),0,SUMIF('DADOS BRUTOS'!$A$3:$A$500,$B35,'DADOS BRUTOS'!EE$3:EE$500)+IF($C35="",0,SUMIF('DADOS BRUTOS'!$A$3:$A$500,$C35,'DADOS BRUTOS'!EE$3:EE$500)))</f>
        <v/>
      </c>
      <c r="HF35" s="125">
        <f>IF(OR(HF$4="",$B35=""),0,SUMIF('DADOS BRUTOS'!$A$3:$A$500,$B35,'DADOS BRUTOS'!EF$3:EF$500)+IF($C35="",0,SUMIF('DADOS BRUTOS'!$A$3:$A$500,$C35,'DADOS BRUTOS'!EF$3:EF$500)))</f>
        <v/>
      </c>
      <c r="HG35" s="125">
        <f>IF(OR(HG$4="",$B35=""),0,SUMIF('DADOS BRUTOS'!$A$3:$A$500,$B35,'DADOS BRUTOS'!EG$3:EG$500)+IF($C35="",0,SUMIF('DADOS BRUTOS'!$A$3:$A$500,$C35,'DADOS BRUTOS'!EG$3:EG$500)))</f>
        <v/>
      </c>
      <c r="HH35" s="125">
        <f>IF(OR(HH$4="",$B35=""),0,SUMIF('DADOS BRUTOS'!$A$3:$A$500,$B35,'DADOS BRUTOS'!EH$3:EH$500)+IF($C35="",0,SUMIF('DADOS BRUTOS'!$A$3:$A$500,$C35,'DADOS BRUTOS'!EH$3:EH$500)))</f>
        <v/>
      </c>
      <c r="HI35" s="125">
        <f>IF(OR(HI$4="",$B35=""),0,SUMIF('DADOS BRUTOS'!$A$3:$A$500,$B35,'DADOS BRUTOS'!EI$3:EI$500)+IF($C35="",0,SUMIF('DADOS BRUTOS'!$A$3:$A$500,$C35,'DADOS BRUTOS'!EI$3:EI$500)))</f>
        <v/>
      </c>
      <c r="HJ35" s="125">
        <f>IF(OR(HJ$4="",$B35=""),0,SUMIF('DADOS BRUTOS'!$A$3:$A$500,$B35,'DADOS BRUTOS'!EJ$3:EJ$500)+IF($C35="",0,SUMIF('DADOS BRUTOS'!$A$3:$A$500,$C35,'DADOS BRUTOS'!EJ$3:EJ$500)))</f>
        <v/>
      </c>
      <c r="HK35" s="125">
        <f>IF(OR(HK$4="",$B35=""),0,SUMIF('DADOS BRUTOS'!$A$3:$A$500,$B35,'DADOS BRUTOS'!EK$3:EK$500)+IF($C35="",0,SUMIF('DADOS BRUTOS'!$A$3:$A$500,$C35,'DADOS BRUTOS'!EK$3:EK$500)))</f>
        <v/>
      </c>
      <c r="HL35" s="125">
        <f>IF(OR(HL$4="",$B35=""),0,SUMIF('DADOS BRUTOS'!$A$3:$A$500,$B35,'DADOS BRUTOS'!EL$3:EL$500)+IF($C35="",0,SUMIF('DADOS BRUTOS'!$A$3:$A$500,$C35,'DADOS BRUTOS'!EL$3:EL$500)))</f>
        <v/>
      </c>
      <c r="HM35" s="125">
        <f>IF(OR(HM$4="",$B35=""),0,SUMIF('DADOS BRUTOS'!$A$3:$A$500,$B35,'DADOS BRUTOS'!EM$3:EM$500)+IF($C35="",0,SUMIF('DADOS BRUTOS'!$A$3:$A$500,$C35,'DADOS BRUTOS'!EM$3:EM$500)))</f>
        <v/>
      </c>
      <c r="HN35" s="125">
        <f>IF(OR(HN$4="",$B35=""),0,SUMIF('DADOS BRUTOS'!$A$3:$A$500,$B35,'DADOS BRUTOS'!EN$3:EN$500)+IF($C35="",0,SUMIF('DADOS BRUTOS'!$A$3:$A$500,$C35,'DADOS BRUTOS'!EN$3:EN$500)))</f>
        <v/>
      </c>
      <c r="HO35" s="125">
        <f>IF(OR(HO$4="",$B35=""),0,SUMIF('DADOS BRUTOS'!$A$3:$A$500,$B35,'DADOS BRUTOS'!EO$3:EO$500)+IF($C35="",0,SUMIF('DADOS BRUTOS'!$A$3:$A$500,$C35,'DADOS BRUTOS'!EO$3:EO$500)))</f>
        <v/>
      </c>
      <c r="HP35" s="125">
        <f>IF(OR(HP$4="",$B35=""),0,SUMIF('DADOS BRUTOS'!$A$3:$A$500,$B35,'DADOS BRUTOS'!EP$3:EP$500)+IF($C35="",0,SUMIF('DADOS BRUTOS'!$A$3:$A$500,$C35,'DADOS BRUTOS'!EP$3:EP$500)))</f>
        <v/>
      </c>
      <c r="HQ35" s="125">
        <f>IF(OR(HQ$4="",$B35=""),0,SUMIF('DADOS BRUTOS'!$A$3:$A$500,$B35,'DADOS BRUTOS'!EQ$3:EQ$500)+IF($C35="",0,SUMIF('DADOS BRUTOS'!$A$3:$A$500,$C35,'DADOS BRUTOS'!EQ$3:EQ$500)))</f>
        <v/>
      </c>
      <c r="HR35" s="125">
        <f>IF(OR(HR$4="",$B35=""),0,SUMIF('DADOS BRUTOS'!$A$3:$A$500,$B35,'DADOS BRUTOS'!ER$3:ER$500)+IF($C35="",0,SUMIF('DADOS BRUTOS'!$A$3:$A$500,$C35,'DADOS BRUTOS'!ER$3:ER$500)))</f>
        <v/>
      </c>
      <c r="HS35" s="125">
        <f>IF(OR(HS$4="",$B35=""),0,SUMIF('DADOS BRUTOS'!$A$3:$A$500,$B35,'DADOS BRUTOS'!ES$3:ES$500)+IF($C35="",0,SUMIF('DADOS BRUTOS'!$A$3:$A$500,$C35,'DADOS BRUTOS'!ES$3:ES$500)))</f>
        <v/>
      </c>
      <c r="HT35" s="125">
        <f>IF(OR(HT$4="",$B35=""),0,SUMIF('DADOS BRUTOS'!$A$3:$A$500,$B35,'DADOS BRUTOS'!ET$3:ET$500)+IF($C35="",0,SUMIF('DADOS BRUTOS'!$A$3:$A$500,$C35,'DADOS BRUTOS'!ET$3:ET$500)))</f>
        <v/>
      </c>
      <c r="HU35" s="125">
        <f>IF(OR(HU$4="",$B35=""),0,SUMIF('DADOS BRUTOS'!$A$3:$A$500,$B35,'DADOS BRUTOS'!EU$3:EU$500)+IF($C35="",0,SUMIF('DADOS BRUTOS'!$A$3:$A$500,$C35,'DADOS BRUTOS'!EU$3:EU$500)))</f>
        <v/>
      </c>
      <c r="HV35" s="125">
        <f>IF(OR(HV$4="",$B35=""),0,SUMIF('DADOS BRUTOS'!$A$3:$A$500,$B35,'DADOS BRUTOS'!EV$3:EV$500)+IF($C35="",0,SUMIF('DADOS BRUTOS'!$A$3:$A$500,$C35,'DADOS BRUTOS'!EV$3:EV$500)))</f>
        <v/>
      </c>
      <c r="HW35" s="125">
        <f>IF(OR(HW$4="",$B35=""),0,SUMIF('DADOS BRUTOS'!$A$3:$A$500,$B35,'DADOS BRUTOS'!EW$3:EW$500)+IF($C35="",0,SUMIF('DADOS BRUTOS'!$A$3:$A$500,$C35,'DADOS BRUTOS'!EW$3:EW$500)))</f>
        <v/>
      </c>
      <c r="HX35" s="125">
        <f>IF(OR(HX$4="",$B35=""),0,SUMIF('DADOS BRUTOS'!$A$3:$A$500,$B35,'DADOS BRUTOS'!EX$3:EX$500)+IF($C35="",0,SUMIF('DADOS BRUTOS'!$A$3:$A$500,$C35,'DADOS BRUTOS'!EX$3:EX$500)))</f>
        <v/>
      </c>
      <c r="HY35" s="125">
        <f>IF(OR(HY$4="",$B35=""),0,SUMIF('DADOS BRUTOS'!$A$3:$A$500,$B35,'DADOS BRUTOS'!EY$3:EY$500)+IF($C35="",0,SUMIF('DADOS BRUTOS'!$A$3:$A$500,$C35,'DADOS BRUTOS'!EY$3:EY$500)))</f>
        <v/>
      </c>
      <c r="HZ35" s="125">
        <f>IF(OR(HZ$4="",$B35=""),0,SUMIF('DADOS BRUTOS'!$A$3:$A$500,$B35,'DADOS BRUTOS'!EZ$3:EZ$500)+IF($C35="",0,SUMIF('DADOS BRUTOS'!$A$3:$A$500,$C35,'DADOS BRUTOS'!EZ$3:EZ$500)))</f>
        <v/>
      </c>
      <c r="IA35" s="125">
        <f>IF(OR(IA$4="",$B35=""),0,SUMIF('DADOS BRUTOS'!$A$3:$A$500,$B35,'DADOS BRUTOS'!FA$3:FA$500)+IF($C35="",0,SUMIF('DADOS BRUTOS'!$A$3:$A$500,$C35,'DADOS BRUTOS'!FA$3:FA$500)))</f>
        <v/>
      </c>
      <c r="IB35" s="125">
        <f>IF(OR(IB$4="",$B35=""),0,SUMIF('DADOS BRUTOS'!$A$3:$A$500,$B35,'DADOS BRUTOS'!FB$3:FB$500)+IF($C35="",0,SUMIF('DADOS BRUTOS'!$A$3:$A$500,$C35,'DADOS BRUTOS'!FB$3:FB$500)))</f>
        <v/>
      </c>
      <c r="IC35" s="125">
        <f>IF(OR(IC$4="",$B35=""),0,SUMIF('DADOS BRUTOS'!$A$3:$A$500,$B35,'DADOS BRUTOS'!FC$3:FC$500)+IF($C35="",0,SUMIF('DADOS BRUTOS'!$A$3:$A$500,$C35,'DADOS BRUTOS'!FC$3:FC$500)))</f>
        <v/>
      </c>
      <c r="ID35" s="125">
        <f>IF(OR(ID$4="",$B35=""),0,SUMIF('DADOS BRUTOS'!$A$3:$A$500,$B35,'DADOS BRUTOS'!FD$3:FD$500)+IF($C35="",0,SUMIF('DADOS BRUTOS'!$A$3:$A$500,$C35,'DADOS BRUTOS'!FD$3:FD$500)))</f>
        <v/>
      </c>
      <c r="IE35" s="125">
        <f>IF(OR(IE$4="",$B35=""),0,SUMIF('DADOS BRUTOS'!$A$3:$A$500,$B35,'DADOS BRUTOS'!FE$3:FE$500)+IF($C35="",0,SUMIF('DADOS BRUTOS'!$A$3:$A$500,$C35,'DADOS BRUTOS'!FE$3:FE$500)))</f>
        <v/>
      </c>
      <c r="IF35" s="125">
        <f>IF(OR(IF$4="",$B35=""),0,SUMIF('DADOS BRUTOS'!$A$3:$A$500,$B35,'DADOS BRUTOS'!FF$3:FF$500)+IF($C35="",0,SUMIF('DADOS BRUTOS'!$A$3:$A$500,$C35,'DADOS BRUTOS'!FF$3:FF$500)))</f>
        <v/>
      </c>
      <c r="IG35" s="125">
        <f>IF(OR(IG$4="",$B35=""),0,SUMIF('DADOS BRUTOS'!$A$3:$A$500,$B35,'DADOS BRUTOS'!FG$3:FG$500)+IF($C35="",0,SUMIF('DADOS BRUTOS'!$A$3:$A$500,$C35,'DADOS BRUTOS'!FG$3:FG$500)))</f>
        <v/>
      </c>
      <c r="IH35" s="125">
        <f>IF(OR(IH$4="",$B35=""),0,SUMIF('DADOS BRUTOS'!$A$3:$A$500,$B35,'DADOS BRUTOS'!FH$3:FH$500)+IF($C35="",0,SUMIF('DADOS BRUTOS'!$A$3:$A$500,$C35,'DADOS BRUTOS'!FH$3:FH$500)))</f>
        <v/>
      </c>
      <c r="II35" s="125">
        <f>IF(OR(II$4="",$B35=""),0,SUMIF('DADOS BRUTOS'!$A$3:$A$500,$B35,'DADOS BRUTOS'!FI$3:FI$500)+IF($C35="",0,SUMIF('DADOS BRUTOS'!$A$3:$A$500,$C35,'DADOS BRUTOS'!FI$3:FI$500)))</f>
        <v/>
      </c>
      <c r="IJ35" s="125">
        <f>IF(OR(IJ$4="",$B35=""),0,SUMIF('DADOS BRUTOS'!$A$3:$A$500,$B35,'DADOS BRUTOS'!FJ$3:FJ$500)+IF($C35="",0,SUMIF('DADOS BRUTOS'!$A$3:$A$500,$C35,'DADOS BRUTOS'!FJ$3:FJ$500)))</f>
        <v/>
      </c>
      <c r="IK35" s="125">
        <f>IF(OR(IK$4="",$B35=""),0,SUMIF('DADOS BRUTOS'!$A$3:$A$500,$B35,'DADOS BRUTOS'!FK$3:FK$500)+IF($C35="",0,SUMIF('DADOS BRUTOS'!$A$3:$A$500,$C35,'DADOS BRUTOS'!FK$3:FK$500)))</f>
        <v/>
      </c>
      <c r="IL35" s="125">
        <f>IF(OR(IL$4="",$B35=""),0,SUMIF('DADOS BRUTOS'!$A$3:$A$500,$B35,'DADOS BRUTOS'!FL$3:FL$500)+IF($C35="",0,SUMIF('DADOS BRUTOS'!$A$3:$A$500,$C35,'DADOS BRUTOS'!FL$3:FL$500)))</f>
        <v/>
      </c>
      <c r="IM35" s="125">
        <f>IF(OR(IM$4="",$B35=""),0,SUMIF('DADOS BRUTOS'!$A$3:$A$500,$B35,'DADOS BRUTOS'!FM$3:FM$500)+IF($C35="",0,SUMIF('DADOS BRUTOS'!$A$3:$A$500,$C35,'DADOS BRUTOS'!FM$3:FM$500)))</f>
        <v/>
      </c>
      <c r="IN35" s="125">
        <f>IF(OR(IN$4="",$B35=""),0,SUMIF('DADOS BRUTOS'!$A$3:$A$500,$B35,'DADOS BRUTOS'!FN$3:FN$500)+IF($C35="",0,SUMIF('DADOS BRUTOS'!$A$3:$A$500,$C35,'DADOS BRUTOS'!FN$3:FN$500)))</f>
        <v/>
      </c>
      <c r="IO35" s="125">
        <f>IF(OR(IO$4="",$B35=""),0,SUMIF('DADOS BRUTOS'!$A$3:$A$500,$B35,'DADOS BRUTOS'!FO$3:FO$500)+IF($C35="",0,SUMIF('DADOS BRUTOS'!$A$3:$A$500,$C35,'DADOS BRUTOS'!FO$3:FO$500)))</f>
        <v/>
      </c>
      <c r="IP35" s="125">
        <f>IF(OR(IP$4="",$B35=""),0,SUMIF('DADOS BRUTOS'!$A$3:$A$500,$B35,'DADOS BRUTOS'!FP$3:FP$500)+IF($C35="",0,SUMIF('DADOS BRUTOS'!$A$3:$A$500,$C35,'DADOS BRUTOS'!FP$3:FP$500)))</f>
        <v/>
      </c>
      <c r="IQ35" s="125">
        <f>IF(OR(IQ$4="",$B35=""),0,SUMIF('DADOS BRUTOS'!$A$3:$A$500,$B35,'DADOS BRUTOS'!FQ$3:FQ$500)+IF($C35="",0,SUMIF('DADOS BRUTOS'!$A$3:$A$500,$C35,'DADOS BRUTOS'!FQ$3:FQ$500)))</f>
        <v/>
      </c>
      <c r="IR35" s="125">
        <f>IF(OR(IR$4="",$B35=""),0,SUMIF('DADOS BRUTOS'!$A$3:$A$500,$B35,'DADOS BRUTOS'!FR$3:FR$500)+IF($C35="",0,SUMIF('DADOS BRUTOS'!$A$3:$A$500,$C35,'DADOS BRUTOS'!FR$3:FR$500)))</f>
        <v/>
      </c>
      <c r="IS35" s="125">
        <f>IF(OR(IS$4="",$B35=""),0,SUMIF('DADOS BRUTOS'!$A$3:$A$500,$B35,'DADOS BRUTOS'!FS$3:FS$500)+IF($C35="",0,SUMIF('DADOS BRUTOS'!$A$3:$A$500,$C35,'DADOS BRUTOS'!FS$3:FS$500)))</f>
        <v/>
      </c>
      <c r="IT35" s="125">
        <f>IF(OR(IT$4="",$B35=""),0,SUMIF('DADOS BRUTOS'!$A$3:$A$500,$B35,'DADOS BRUTOS'!FT$3:FT$500)+IF($C35="",0,SUMIF('DADOS BRUTOS'!$A$3:$A$500,$C35,'DADOS BRUTOS'!FT$3:FT$500)))</f>
        <v/>
      </c>
      <c r="IU35" s="125">
        <f>IF(OR(IU$4="",$B35=""),0,SUMIF('DADOS BRUTOS'!$A$3:$A$500,$B35,'DADOS BRUTOS'!FU$3:FU$500)+IF($C35="",0,SUMIF('DADOS BRUTOS'!$A$3:$A$500,$C35,'DADOS BRUTOS'!FU$3:FU$500)))</f>
        <v/>
      </c>
      <c r="IV35" s="125">
        <f>IF(OR(IV$4="",$B35=""),0,SUMIF('DADOS BRUTOS'!$A$3:$A$500,$B35,'DADOS BRUTOS'!FV$3:FV$500)+IF($C35="",0,SUMIF('DADOS BRUTOS'!$A$3:$A$500,$C35,'DADOS BRUTOS'!FV$3:FV$500)))</f>
        <v/>
      </c>
      <c r="IW35" s="125">
        <f>IF(OR(IW$4="",$B35=""),0,SUMIF('DADOS BRUTOS'!$A$3:$A$500,$B35,'DADOS BRUTOS'!FW$3:FW$500)+IF($C35="",0,SUMIF('DADOS BRUTOS'!$A$3:$A$500,$C35,'DADOS BRUTOS'!FW$3:FW$500)))</f>
        <v/>
      </c>
      <c r="IX35" s="125">
        <f>IF(OR(IX$4="",$B35=""),0,SUMIF('DADOS BRUTOS'!$A$3:$A$500,$B35,'DADOS BRUTOS'!FX$3:FX$500)+IF($C35="",0,SUMIF('DADOS BRUTOS'!$A$3:$A$500,$C35,'DADOS BRUTOS'!FX$3:FX$500)))</f>
        <v/>
      </c>
      <c r="IY35" s="125">
        <f>IF(OR(IY$4="",$B35=""),0,SUMIF('DADOS BRUTOS'!$A$3:$A$500,$B35,'DADOS BRUTOS'!FY$3:FY$500)+IF($C35="",0,SUMIF('DADOS BRUTOS'!$A$3:$A$500,$C35,'DADOS BRUTOS'!FY$3:FY$500)))</f>
        <v/>
      </c>
      <c r="IZ35" s="125">
        <f>IF(OR(IZ$4="",$B35=""),0,SUMIF('DADOS BRUTOS'!$A$3:$A$500,$B35,'DADOS BRUTOS'!FZ$3:FZ$500)+IF($C35="",0,SUMIF('DADOS BRUTOS'!$A$3:$A$500,$C35,'DADOS BRUTOS'!FZ$3:FZ$500)))</f>
        <v/>
      </c>
      <c r="JA35" s="125">
        <f>IF(OR(JA$4="",$B35=""),0,SUMIF('DADOS BRUTOS'!$A$3:$A$500,$B35,'DADOS BRUTOS'!GA$3:GA$500)+IF($C35="",0,SUMIF('DADOS BRUTOS'!$A$3:$A$500,$C35,'DADOS BRUTOS'!GA$3:GA$500)))</f>
        <v/>
      </c>
      <c r="JB35" s="125">
        <f>IF(OR(JB$4="",$B35=""),0,SUMIF('DADOS BRUTOS'!$A$3:$A$500,$B35,'DADOS BRUTOS'!GB$3:GB$500)+IF($C35="",0,SUMIF('DADOS BRUTOS'!$A$3:$A$500,$C35,'DADOS BRUTOS'!GB$3:GB$500)))</f>
        <v/>
      </c>
      <c r="JC35" s="125">
        <f>IF(OR(JC$4="",$B35=""),0,SUMIF('DADOS BRUTOS'!$A$3:$A$500,$B35,'DADOS BRUTOS'!GC$3:GC$500)+IF($C35="",0,SUMIF('DADOS BRUTOS'!$A$3:$A$500,$C35,'DADOS BRUTOS'!GC$3:GC$500)))</f>
        <v/>
      </c>
      <c r="JD35" s="125">
        <f>IF(OR(JD$4="",$B35=""),0,SUMIF('DADOS BRUTOS'!$A$3:$A$500,$B35,'DADOS BRUTOS'!GD$3:GD$500)+IF($C35="",0,SUMIF('DADOS BRUTOS'!$A$3:$A$500,$C35,'DADOS BRUTOS'!GD$3:GD$500)))</f>
        <v/>
      </c>
      <c r="JE35" s="125">
        <f>IF(OR(JE$4="",$B35=""),0,SUMIF('DADOS BRUTOS'!$A$3:$A$500,$B35,'DADOS BRUTOS'!GE$3:GE$500)+IF($C35="",0,SUMIF('DADOS BRUTOS'!$A$3:$A$500,$C35,'DADOS BRUTOS'!GE$3:GE$500)))</f>
        <v/>
      </c>
      <c r="JF35" s="125">
        <f>IF(OR(JF$4="",$B35=""),0,SUMIF('DADOS BRUTOS'!$A$3:$A$500,$B35,'DADOS BRUTOS'!GF$3:GF$500)+IF($C35="",0,SUMIF('DADOS BRUTOS'!$A$3:$A$500,$C35,'DADOS BRUTOS'!GF$3:GF$500)))</f>
        <v/>
      </c>
      <c r="JG35" s="125">
        <f>IF(OR(JG$4="",$B35=""),0,SUMIF('DADOS BRUTOS'!$A$3:$A$500,$B35,'DADOS BRUTOS'!GG$3:GG$500)+IF($C35="",0,SUMIF('DADOS BRUTOS'!$A$3:$A$500,$C35,'DADOS BRUTOS'!GG$3:GG$500)))</f>
        <v/>
      </c>
      <c r="JH35" s="125">
        <f>IF(OR(JH$4="",$B35=""),0,SUMIF('DADOS BRUTOS'!$A$3:$A$500,$B35,'DADOS BRUTOS'!GH$3:GH$500)+IF($C35="",0,SUMIF('DADOS BRUTOS'!$A$3:$A$500,$C35,'DADOS BRUTOS'!GH$3:GH$500)))</f>
        <v/>
      </c>
      <c r="JI35" s="125">
        <f>IF(OR(JI$4="",$B35=""),0,SUMIF('DADOS BRUTOS'!$A$3:$A$500,$B35,'DADOS BRUTOS'!GI$3:GI$500)+IF($C35="",0,SUMIF('DADOS BRUTOS'!$A$3:$A$500,$C35,'DADOS BRUTOS'!GI$3:GI$500)))</f>
        <v/>
      </c>
      <c r="JJ35" s="125">
        <f>IF(OR(JJ$4="",$B35=""),0,SUMIF('DADOS BRUTOS'!$A$3:$A$500,$B35,'DADOS BRUTOS'!GJ$3:GJ$500)+IF($C35="",0,SUMIF('DADOS BRUTOS'!$A$3:$A$500,$C35,'DADOS BRUTOS'!GJ$3:GJ$500)))</f>
        <v/>
      </c>
      <c r="JK35" s="125">
        <f>IF(OR(JK$4="",$B35=""),0,SUMIF('DADOS BRUTOS'!$A$3:$A$500,$B35,'DADOS BRUTOS'!GK$3:GK$500)+IF($C35="",0,SUMIF('DADOS BRUTOS'!$A$3:$A$500,$C35,'DADOS BRUTOS'!GK$3:GK$500)))</f>
        <v/>
      </c>
      <c r="JL35" s="125">
        <f>IF(OR(JL$4="",$B35=""),0,SUMIF('DADOS BRUTOS'!$A$3:$A$500,$B35,'DADOS BRUTOS'!GL$3:GL$500)+IF($C35="",0,SUMIF('DADOS BRUTOS'!$A$3:$A$500,$C35,'DADOS BRUTOS'!GL$3:GL$500)))</f>
        <v/>
      </c>
      <c r="JM35" s="125">
        <f>IF(OR(JM$4="",$B35=""),0,SUMIF('DADOS BRUTOS'!$A$3:$A$500,$B35,'DADOS BRUTOS'!GM$3:GM$500)+IF($C35="",0,SUMIF('DADOS BRUTOS'!$A$3:$A$500,$C35,'DADOS BRUTOS'!GM$3:GM$500)))</f>
        <v/>
      </c>
      <c r="JN35" s="125">
        <f>IF(OR(JN$4="",$B35=""),0,SUMIF('DADOS BRUTOS'!$A$3:$A$500,$B35,'DADOS BRUTOS'!GN$3:GN$500)+IF($C35="",0,SUMIF('DADOS BRUTOS'!$A$3:$A$500,$C35,'DADOS BRUTOS'!GN$3:GN$500)))</f>
        <v/>
      </c>
      <c r="JO35" s="125">
        <f>IF(OR(JO$4="",$B35=""),0,SUMIF('DADOS BRUTOS'!$A$3:$A$500,$B35,'DADOS BRUTOS'!GO$3:GO$500)+IF($C35="",0,SUMIF('DADOS BRUTOS'!$A$3:$A$500,$C35,'DADOS BRUTOS'!GO$3:GO$500)))</f>
        <v/>
      </c>
      <c r="JP35" s="125">
        <f>IF(OR(JP$4="",$B35=""),0,SUMIF('DADOS BRUTOS'!$A$3:$A$500,$B35,'DADOS BRUTOS'!GP$3:GP$500)+IF($C35="",0,SUMIF('DADOS BRUTOS'!$A$3:$A$500,$C35,'DADOS BRUTOS'!GP$3:GP$500)))</f>
        <v/>
      </c>
      <c r="JQ35" s="125">
        <f>IF(OR(JQ$4="",$B35=""),0,SUMIF('DADOS BRUTOS'!$A$3:$A$500,$B35,'DADOS BRUTOS'!GQ$3:GQ$500)+IF($C35="",0,SUMIF('DADOS BRUTOS'!$A$3:$A$500,$C35,'DADOS BRUTOS'!GQ$3:GQ$500)))</f>
        <v/>
      </c>
      <c r="JR35" s="125">
        <f>IF(OR(JR$4="",$B35=""),0,SUMIF('DADOS BRUTOS'!$A$3:$A$500,$B35,'DADOS BRUTOS'!GR$3:GR$500)+IF($C35="",0,SUMIF('DADOS BRUTOS'!$A$3:$A$500,$C35,'DADOS BRUTOS'!GR$3:GR$500)))</f>
        <v/>
      </c>
      <c r="JS35" s="125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25">
        <f>IF(OR(CB$4="",$B36=""),0,SUMIF('DADOS BRUTOS'!$A$3:$A$500,$B36,'DADOS BRUTOS'!B$3:B$500)+IF($C36="",0,SUMIF('DADOS BRUTOS'!$A$3:$A$500,$C36,'DADOS BRUTOS'!B$3:B$500)))</f>
        <v/>
      </c>
      <c r="CC36" s="125">
        <f>IF(OR(CC$4="",$B36=""),0,SUMIF('DADOS BRUTOS'!$A$3:$A$500,$B36,'DADOS BRUTOS'!C$3:C$500)+IF($C36="",0,SUMIF('DADOS BRUTOS'!$A$3:$A$500,$C36,'DADOS BRUTOS'!C$3:C$500)))</f>
        <v/>
      </c>
      <c r="CD36" s="125">
        <f>IF(OR(CD$4="",$B36=""),0,SUMIF('DADOS BRUTOS'!$A$3:$A$500,$B36,'DADOS BRUTOS'!D$3:D$500)+IF($C36="",0,SUMIF('DADOS BRUTOS'!$A$3:$A$500,$C36,'DADOS BRUTOS'!D$3:D$500)))</f>
        <v/>
      </c>
      <c r="CE36" s="125">
        <f>IF(OR(CE$4="",$B36=""),0,SUMIF('DADOS BRUTOS'!$A$3:$A$500,$B36,'DADOS BRUTOS'!E$3:E$500)+IF($C36="",0,SUMIF('DADOS BRUTOS'!$A$3:$A$500,$C36,'DADOS BRUTOS'!E$3:E$500)))</f>
        <v/>
      </c>
      <c r="CF36" s="125">
        <f>IF(OR(CF$4="",$B36=""),0,SUMIF('DADOS BRUTOS'!$A$3:$A$500,$B36,'DADOS BRUTOS'!F$3:F$500)+IF($C36="",0,SUMIF('DADOS BRUTOS'!$A$3:$A$500,$C36,'DADOS BRUTOS'!F$3:F$500)))</f>
        <v/>
      </c>
      <c r="CG36" s="125">
        <f>IF(OR(CG$4="",$B36=""),0,SUMIF('DADOS BRUTOS'!$A$3:$A$500,$B36,'DADOS BRUTOS'!G$3:G$500)+IF($C36="",0,SUMIF('DADOS BRUTOS'!$A$3:$A$500,$C36,'DADOS BRUTOS'!G$3:G$500)))</f>
        <v/>
      </c>
      <c r="CH36" s="125">
        <f>IF(OR(CH$4="",$B36=""),0,SUMIF('DADOS BRUTOS'!$A$3:$A$500,$B36,'DADOS BRUTOS'!H$3:H$500)+IF($C36="",0,SUMIF('DADOS BRUTOS'!$A$3:$A$500,$C36,'DADOS BRUTOS'!H$3:H$500)))</f>
        <v/>
      </c>
      <c r="CI36" s="125">
        <f>IF(OR(CI$4="",$B36=""),0,SUMIF('DADOS BRUTOS'!$A$3:$A$500,$B36,'DADOS BRUTOS'!I$3:I$500)+IF($C36="",0,SUMIF('DADOS BRUTOS'!$A$3:$A$500,$C36,'DADOS BRUTOS'!I$3:I$500)))</f>
        <v/>
      </c>
      <c r="CJ36" s="125">
        <f>IF(OR(CJ$4="",$B36=""),0,SUMIF('DADOS BRUTOS'!$A$3:$A$500,$B36,'DADOS BRUTOS'!J$3:J$500)+IF($C36="",0,SUMIF('DADOS BRUTOS'!$A$3:$A$500,$C36,'DADOS BRUTOS'!J$3:J$500)))</f>
        <v/>
      </c>
      <c r="CK36" s="125">
        <f>IF(OR(CK$4="",$B36=""),0,SUMIF('DADOS BRUTOS'!$A$3:$A$500,$B36,'DADOS BRUTOS'!K$3:K$500)+IF($C36="",0,SUMIF('DADOS BRUTOS'!$A$3:$A$500,$C36,'DADOS BRUTOS'!K$3:K$500)))</f>
        <v/>
      </c>
      <c r="CL36" s="125">
        <f>IF(OR(CL$4="",$B36=""),0,SUMIF('DADOS BRUTOS'!$A$3:$A$500,$B36,'DADOS BRUTOS'!L$3:L$500)+IF($C36="",0,SUMIF('DADOS BRUTOS'!$A$3:$A$500,$C36,'DADOS BRUTOS'!L$3:L$500)))</f>
        <v/>
      </c>
      <c r="CM36" s="125">
        <f>IF(OR(CM$4="",$B36=""),0,SUMIF('DADOS BRUTOS'!$A$3:$A$500,$B36,'DADOS BRUTOS'!M$3:M$500)+IF($C36="",0,SUMIF('DADOS BRUTOS'!$A$3:$A$500,$C36,'DADOS BRUTOS'!M$3:M$500)))</f>
        <v/>
      </c>
      <c r="CN36" s="125">
        <f>IF(OR(CN$4="",$B36=""),0,SUMIF('DADOS BRUTOS'!$A$3:$A$500,$B36,'DADOS BRUTOS'!N$3:N$500)+IF($C36="",0,SUMIF('DADOS BRUTOS'!$A$3:$A$500,$C36,'DADOS BRUTOS'!N$3:N$500)))</f>
        <v/>
      </c>
      <c r="CO36" s="125">
        <f>IF(OR(CO$4="",$B36=""),0,SUMIF('DADOS BRUTOS'!$A$3:$A$500,$B36,'DADOS BRUTOS'!O$3:O$500)+IF($C36="",0,SUMIF('DADOS BRUTOS'!$A$3:$A$500,$C36,'DADOS BRUTOS'!O$3:O$500)))</f>
        <v/>
      </c>
      <c r="CP36" s="125">
        <f>IF(OR(CP$4="",$B36=""),0,SUMIF('DADOS BRUTOS'!$A$3:$A$500,$B36,'DADOS BRUTOS'!P$3:P$500)+IF($C36="",0,SUMIF('DADOS BRUTOS'!$A$3:$A$500,$C36,'DADOS BRUTOS'!P$3:P$500)))</f>
        <v/>
      </c>
      <c r="CQ36" s="125">
        <f>IF(OR(CQ$4="",$B36=""),0,SUMIF('DADOS BRUTOS'!$A$3:$A$500,$B36,'DADOS BRUTOS'!Q$3:Q$500)+IF($C36="",0,SUMIF('DADOS BRUTOS'!$A$3:$A$500,$C36,'DADOS BRUTOS'!Q$3:Q$500)))</f>
        <v/>
      </c>
      <c r="CR36" s="125">
        <f>IF(OR(CR$4="",$B36=""),0,SUMIF('DADOS BRUTOS'!$A$3:$A$500,$B36,'DADOS BRUTOS'!R$3:R$500)+IF($C36="",0,SUMIF('DADOS BRUTOS'!$A$3:$A$500,$C36,'DADOS BRUTOS'!R$3:R$500)))</f>
        <v/>
      </c>
      <c r="CS36" s="125">
        <f>IF(OR(CS$4="",$B36=""),0,SUMIF('DADOS BRUTOS'!$A$3:$A$500,$B36,'DADOS BRUTOS'!S$3:S$500)+IF($C36="",0,SUMIF('DADOS BRUTOS'!$A$3:$A$500,$C36,'DADOS BRUTOS'!S$3:S$500)))</f>
        <v/>
      </c>
      <c r="CT36" s="125">
        <f>IF(OR(CT$4="",$B36=""),0,SUMIF('DADOS BRUTOS'!$A$3:$A$500,$B36,'DADOS BRUTOS'!T$3:T$500)+IF($C36="",0,SUMIF('DADOS BRUTOS'!$A$3:$A$500,$C36,'DADOS BRUTOS'!T$3:T$500)))</f>
        <v/>
      </c>
      <c r="CU36" s="125">
        <f>IF(OR(CU$4="",$B36=""),0,SUMIF('DADOS BRUTOS'!$A$3:$A$500,$B36,'DADOS BRUTOS'!U$3:U$500)+IF($C36="",0,SUMIF('DADOS BRUTOS'!$A$3:$A$500,$C36,'DADOS BRUTOS'!U$3:U$500)))</f>
        <v/>
      </c>
      <c r="CV36" s="125">
        <f>IF(OR(CV$4="",$B36=""),0,SUMIF('DADOS BRUTOS'!$A$3:$A$500,$B36,'DADOS BRUTOS'!V$3:V$500)+IF($C36="",0,SUMIF('DADOS BRUTOS'!$A$3:$A$500,$C36,'DADOS BRUTOS'!V$3:V$500)))</f>
        <v/>
      </c>
      <c r="CW36" s="125">
        <f>IF(OR(CW$4="",$B36=""),0,SUMIF('DADOS BRUTOS'!$A$3:$A$500,$B36,'DADOS BRUTOS'!W$3:W$500)+IF($C36="",0,SUMIF('DADOS BRUTOS'!$A$3:$A$500,$C36,'DADOS BRUTOS'!W$3:W$500)))</f>
        <v/>
      </c>
      <c r="CX36" s="125">
        <f>IF(OR(CX$4="",$B36=""),0,SUMIF('DADOS BRUTOS'!$A$3:$A$500,$B36,'DADOS BRUTOS'!X$3:X$500)+IF($C36="",0,SUMIF('DADOS BRUTOS'!$A$3:$A$500,$C36,'DADOS BRUTOS'!X$3:X$500)))</f>
        <v/>
      </c>
      <c r="CY36" s="125">
        <f>IF(OR(CY$4="",$B36=""),0,SUMIF('DADOS BRUTOS'!$A$3:$A$500,$B36,'DADOS BRUTOS'!Y$3:Y$500)+IF($C36="",0,SUMIF('DADOS BRUTOS'!$A$3:$A$500,$C36,'DADOS BRUTOS'!Y$3:Y$500)))</f>
        <v/>
      </c>
      <c r="CZ36" s="125">
        <f>IF(OR(CZ$4="",$B36=""),0,SUMIF('DADOS BRUTOS'!$A$3:$A$500,$B36,'DADOS BRUTOS'!Z$3:Z$500)+IF($C36="",0,SUMIF('DADOS BRUTOS'!$A$3:$A$500,$C36,'DADOS BRUTOS'!Z$3:Z$500)))</f>
        <v/>
      </c>
      <c r="DA36" s="125">
        <f>IF(OR(DA$4="",$B36=""),0,SUMIF('DADOS BRUTOS'!$A$3:$A$500,$B36,'DADOS BRUTOS'!AA$3:AA$500)+IF($C36="",0,SUMIF('DADOS BRUTOS'!$A$3:$A$500,$C36,'DADOS BRUTOS'!AA$3:AA$500)))</f>
        <v/>
      </c>
      <c r="DB36" s="125">
        <f>IF(OR(DB$4="",$B36=""),0,SUMIF('DADOS BRUTOS'!$A$3:$A$500,$B36,'DADOS BRUTOS'!AB$3:AB$500)+IF($C36="",0,SUMIF('DADOS BRUTOS'!$A$3:$A$500,$C36,'DADOS BRUTOS'!AB$3:AB$500)))</f>
        <v/>
      </c>
      <c r="DC36" s="125">
        <f>IF(OR(DC$4="",$B36=""),0,SUMIF('DADOS BRUTOS'!$A$3:$A$500,$B36,'DADOS BRUTOS'!AC$3:AC$500)+IF($C36="",0,SUMIF('DADOS BRUTOS'!$A$3:$A$500,$C36,'DADOS BRUTOS'!AC$3:AC$500)))</f>
        <v/>
      </c>
      <c r="DD36" s="125">
        <f>IF(OR(DD$4="",$B36=""),0,SUMIF('DADOS BRUTOS'!$A$3:$A$500,$B36,'DADOS BRUTOS'!AD$3:AD$500)+IF($C36="",0,SUMIF('DADOS BRUTOS'!$A$3:$A$500,$C36,'DADOS BRUTOS'!AD$3:AD$500)))</f>
        <v/>
      </c>
      <c r="DE36" s="125">
        <f>IF(OR(DE$4="",$B36=""),0,SUMIF('DADOS BRUTOS'!$A$3:$A$500,$B36,'DADOS BRUTOS'!AE$3:AE$500)+IF($C36="",0,SUMIF('DADOS BRUTOS'!$A$3:$A$500,$C36,'DADOS BRUTOS'!AE$3:AE$500)))</f>
        <v/>
      </c>
      <c r="DF36" s="125">
        <f>IF(OR(DF$4="",$B36=""),0,SUMIF('DADOS BRUTOS'!$A$3:$A$500,$B36,'DADOS BRUTOS'!AF$3:AF$500)+IF($C36="",0,SUMIF('DADOS BRUTOS'!$A$3:$A$500,$C36,'DADOS BRUTOS'!AF$3:AF$500)))</f>
        <v/>
      </c>
      <c r="DG36" s="125">
        <f>IF(OR(DG$4="",$B36=""),0,SUMIF('DADOS BRUTOS'!$A$3:$A$500,$B36,'DADOS BRUTOS'!AG$3:AG$500)+IF($C36="",0,SUMIF('DADOS BRUTOS'!$A$3:$A$500,$C36,'DADOS BRUTOS'!AG$3:AG$500)))</f>
        <v/>
      </c>
      <c r="DH36" s="125">
        <f>IF(OR(DH$4="",$B36=""),0,SUMIF('DADOS BRUTOS'!$A$3:$A$500,$B36,'DADOS BRUTOS'!AH$3:AH$500)+IF($C36="",0,SUMIF('DADOS BRUTOS'!$A$3:$A$500,$C36,'DADOS BRUTOS'!AH$3:AH$500)))</f>
        <v/>
      </c>
      <c r="DI36" s="125">
        <f>IF(OR(DI$4="",$B36=""),0,SUMIF('DADOS BRUTOS'!$A$3:$A$500,$B36,'DADOS BRUTOS'!AI$3:AI$500)+IF($C36="",0,SUMIF('DADOS BRUTOS'!$A$3:$A$500,$C36,'DADOS BRUTOS'!AI$3:AI$500)))</f>
        <v/>
      </c>
      <c r="DJ36" s="125">
        <f>IF(OR(DJ$4="",$B36=""),0,SUMIF('DADOS BRUTOS'!$A$3:$A$500,$B36,'DADOS BRUTOS'!AJ$3:AJ$500)+IF($C36="",0,SUMIF('DADOS BRUTOS'!$A$3:$A$500,$C36,'DADOS BRUTOS'!AJ$3:AJ$500)))</f>
        <v/>
      </c>
      <c r="DK36" s="125">
        <f>IF(OR(DK$4="",$B36=""),0,SUMIF('DADOS BRUTOS'!$A$3:$A$500,$B36,'DADOS BRUTOS'!AK$3:AK$500)+IF($C36="",0,SUMIF('DADOS BRUTOS'!$A$3:$A$500,$C36,'DADOS BRUTOS'!AK$3:AK$500)))</f>
        <v/>
      </c>
      <c r="DL36" s="125">
        <f>IF(OR(DL$4="",$B36=""),0,SUMIF('DADOS BRUTOS'!$A$3:$A$500,$B36,'DADOS BRUTOS'!AL$3:AL$500)+IF($C36="",0,SUMIF('DADOS BRUTOS'!$A$3:$A$500,$C36,'DADOS BRUTOS'!AL$3:AL$500)))</f>
        <v/>
      </c>
      <c r="DM36" s="125">
        <f>IF(OR(DM$4="",$B36=""),0,SUMIF('DADOS BRUTOS'!$A$3:$A$500,$B36,'DADOS BRUTOS'!AM$3:AM$500)+IF($C36="",0,SUMIF('DADOS BRUTOS'!$A$3:$A$500,$C36,'DADOS BRUTOS'!AM$3:AM$500)))</f>
        <v/>
      </c>
      <c r="DN36" s="125">
        <f>IF(OR(DN$4="",$B36=""),0,SUMIF('DADOS BRUTOS'!$A$3:$A$500,$B36,'DADOS BRUTOS'!AN$3:AN$500)+IF($C36="",0,SUMIF('DADOS BRUTOS'!$A$3:$A$500,$C36,'DADOS BRUTOS'!AN$3:AN$500)))</f>
        <v/>
      </c>
      <c r="DO36" s="125">
        <f>IF(OR(DO$4="",$B36=""),0,SUMIF('DADOS BRUTOS'!$A$3:$A$500,$B36,'DADOS BRUTOS'!AO$3:AO$500)+IF($C36="",0,SUMIF('DADOS BRUTOS'!$A$3:$A$500,$C36,'DADOS BRUTOS'!AO$3:AO$500)))</f>
        <v/>
      </c>
      <c r="DP36" s="125">
        <f>IF(OR(DP$4="",$B36=""),0,SUMIF('DADOS BRUTOS'!$A$3:$A$500,$B36,'DADOS BRUTOS'!AP$3:AP$500)+IF($C36="",0,SUMIF('DADOS BRUTOS'!$A$3:$A$500,$C36,'DADOS BRUTOS'!AP$3:AP$500)))</f>
        <v/>
      </c>
      <c r="DQ36" s="125">
        <f>IF(OR(DQ$4="",$B36=""),0,SUMIF('DADOS BRUTOS'!$A$3:$A$500,$B36,'DADOS BRUTOS'!AQ$3:AQ$500)+IF($C36="",0,SUMIF('DADOS BRUTOS'!$A$3:$A$500,$C36,'DADOS BRUTOS'!AQ$3:AQ$500)))</f>
        <v/>
      </c>
      <c r="DR36" s="125">
        <f>IF(OR(DR$4="",$B36=""),0,SUMIF('DADOS BRUTOS'!$A$3:$A$500,$B36,'DADOS BRUTOS'!AR$3:AR$500)+IF($C36="",0,SUMIF('DADOS BRUTOS'!$A$3:$A$500,$C36,'DADOS BRUTOS'!AR$3:AR$500)))</f>
        <v/>
      </c>
      <c r="DS36" s="125">
        <f>IF(OR(DS$4="",$B36=""),0,SUMIF('DADOS BRUTOS'!$A$3:$A$500,$B36,'DADOS BRUTOS'!AS$3:AS$500)+IF($C36="",0,SUMIF('DADOS BRUTOS'!$A$3:$A$500,$C36,'DADOS BRUTOS'!AS$3:AS$500)))</f>
        <v/>
      </c>
      <c r="DT36" s="125">
        <f>IF(OR(DT$4="",$B36=""),0,SUMIF('DADOS BRUTOS'!$A$3:$A$500,$B36,'DADOS BRUTOS'!AT$3:AT$500)+IF($C36="",0,SUMIF('DADOS BRUTOS'!$A$3:$A$500,$C36,'DADOS BRUTOS'!AT$3:AT$500)))</f>
        <v/>
      </c>
      <c r="DU36" s="125">
        <f>IF(OR(DU$4="",$B36=""),0,SUMIF('DADOS BRUTOS'!$A$3:$A$500,$B36,'DADOS BRUTOS'!AU$3:AU$500)+IF($C36="",0,SUMIF('DADOS BRUTOS'!$A$3:$A$500,$C36,'DADOS BRUTOS'!AU$3:AU$500)))</f>
        <v/>
      </c>
      <c r="DV36" s="125">
        <f>IF(OR(DV$4="",$B36=""),0,SUMIF('DADOS BRUTOS'!$A$3:$A$500,$B36,'DADOS BRUTOS'!AV$3:AV$500)+IF($C36="",0,SUMIF('DADOS BRUTOS'!$A$3:$A$500,$C36,'DADOS BRUTOS'!AV$3:AV$500)))</f>
        <v/>
      </c>
      <c r="DW36" s="125">
        <f>IF(OR(DW$4="",$B36=""),0,SUMIF('DADOS BRUTOS'!$A$3:$A$500,$B36,'DADOS BRUTOS'!AW$3:AW$500)+IF($C36="",0,SUMIF('DADOS BRUTOS'!$A$3:$A$500,$C36,'DADOS BRUTOS'!AW$3:AW$500)))</f>
        <v/>
      </c>
      <c r="DX36" s="125">
        <f>IF(OR(DX$4="",$B36=""),0,SUMIF('DADOS BRUTOS'!$A$3:$A$500,$B36,'DADOS BRUTOS'!AX$3:AX$500)+IF($C36="",0,SUMIF('DADOS BRUTOS'!$A$3:$A$500,$C36,'DADOS BRUTOS'!AX$3:AX$500)))</f>
        <v/>
      </c>
      <c r="DY36" s="125">
        <f>IF(OR(DY$4="",$B36=""),0,SUMIF('DADOS BRUTOS'!$A$3:$A$500,$B36,'DADOS BRUTOS'!AY$3:AY$500)+IF($C36="",0,SUMIF('DADOS BRUTOS'!$A$3:$A$500,$C36,'DADOS BRUTOS'!AY$3:AY$500)))</f>
        <v/>
      </c>
      <c r="DZ36" s="125">
        <f>IF(OR(DZ$4="",$B36=""),0,SUMIF('DADOS BRUTOS'!$A$3:$A$500,$B36,'DADOS BRUTOS'!AZ$3:AZ$500)+IF($C36="",0,SUMIF('DADOS BRUTOS'!$A$3:$A$500,$C36,'DADOS BRUTOS'!AZ$3:AZ$500)))</f>
        <v/>
      </c>
      <c r="EA36" s="125">
        <f>IF(OR(EA$4="",$B36=""),0,SUMIF('DADOS BRUTOS'!$A$3:$A$500,$B36,'DADOS BRUTOS'!BA$3:BA$500)+IF($C36="",0,SUMIF('DADOS BRUTOS'!$A$3:$A$500,$C36,'DADOS BRUTOS'!BA$3:BA$500)))</f>
        <v/>
      </c>
      <c r="EB36" s="125">
        <f>IF(OR(EB$4="",$B36=""),0,SUMIF('DADOS BRUTOS'!$A$3:$A$500,$B36,'DADOS BRUTOS'!BB$3:BB$500)+IF($C36="",0,SUMIF('DADOS BRUTOS'!$A$3:$A$500,$C36,'DADOS BRUTOS'!BB$3:BB$500)))</f>
        <v/>
      </c>
      <c r="EC36" s="125">
        <f>IF(OR(EC$4="",$B36=""),0,SUMIF('DADOS BRUTOS'!$A$3:$A$500,$B36,'DADOS BRUTOS'!BC$3:BC$500)+IF($C36="",0,SUMIF('DADOS BRUTOS'!$A$3:$A$500,$C36,'DADOS BRUTOS'!BC$3:BC$500)))</f>
        <v/>
      </c>
      <c r="ED36" s="125">
        <f>IF(OR(ED$4="",$B36=""),0,SUMIF('DADOS BRUTOS'!$A$3:$A$500,$B36,'DADOS BRUTOS'!BD$3:BD$500)+IF($C36="",0,SUMIF('DADOS BRUTOS'!$A$3:$A$500,$C36,'DADOS BRUTOS'!BD$3:BD$500)))</f>
        <v/>
      </c>
      <c r="EE36" s="125">
        <f>IF(OR(EE$4="",$B36=""),0,SUMIF('DADOS BRUTOS'!$A$3:$A$500,$B36,'DADOS BRUTOS'!BE$3:BE$500)+IF($C36="",0,SUMIF('DADOS BRUTOS'!$A$3:$A$500,$C36,'DADOS BRUTOS'!BE$3:BE$500)))</f>
        <v/>
      </c>
      <c r="EF36" s="125">
        <f>IF(OR(EF$4="",$B36=""),0,SUMIF('DADOS BRUTOS'!$A$3:$A$500,$B36,'DADOS BRUTOS'!BF$3:BF$500)+IF($C36="",0,SUMIF('DADOS BRUTOS'!$A$3:$A$500,$C36,'DADOS BRUTOS'!BF$3:BF$500)))</f>
        <v/>
      </c>
      <c r="EG36" s="125">
        <f>IF(OR(EG$4="",$B36=""),0,SUMIF('DADOS BRUTOS'!$A$3:$A$500,$B36,'DADOS BRUTOS'!BG$3:BG$500)+IF($C36="",0,SUMIF('DADOS BRUTOS'!$A$3:$A$500,$C36,'DADOS BRUTOS'!BG$3:BG$500)))</f>
        <v/>
      </c>
      <c r="EH36" s="125">
        <f>IF(OR(EH$4="",$B36=""),0,SUMIF('DADOS BRUTOS'!$A$3:$A$500,$B36,'DADOS BRUTOS'!BH$3:BH$500)+IF($C36="",0,SUMIF('DADOS BRUTOS'!$A$3:$A$500,$C36,'DADOS BRUTOS'!BH$3:BH$500)))</f>
        <v/>
      </c>
      <c r="EI36" s="125">
        <f>IF(OR(EI$4="",$B36=""),0,SUMIF('DADOS BRUTOS'!$A$3:$A$500,$B36,'DADOS BRUTOS'!BI$3:BI$500)+IF($C36="",0,SUMIF('DADOS BRUTOS'!$A$3:$A$500,$C36,'DADOS BRUTOS'!BI$3:BI$500)))</f>
        <v/>
      </c>
      <c r="EJ36" s="125">
        <f>IF(OR(EJ$4="",$B36=""),0,SUMIF('DADOS BRUTOS'!$A$3:$A$500,$B36,'DADOS BRUTOS'!BJ$3:BJ$500)+IF($C36="",0,SUMIF('DADOS BRUTOS'!$A$3:$A$500,$C36,'DADOS BRUTOS'!BJ$3:BJ$500)))</f>
        <v/>
      </c>
      <c r="EK36" s="125">
        <f>IF(OR(EK$4="",$B36=""),0,SUMIF('DADOS BRUTOS'!$A$3:$A$500,$B36,'DADOS BRUTOS'!BK$3:BK$500)+IF($C36="",0,SUMIF('DADOS BRUTOS'!$A$3:$A$500,$C36,'DADOS BRUTOS'!BK$3:BK$500)))</f>
        <v/>
      </c>
      <c r="EL36" s="125">
        <f>IF(OR(EL$4="",$B36=""),0,SUMIF('DADOS BRUTOS'!$A$3:$A$500,$B36,'DADOS BRUTOS'!BL$3:BL$500)+IF($C36="",0,SUMIF('DADOS BRUTOS'!$A$3:$A$500,$C36,'DADOS BRUTOS'!BL$3:BL$500)))</f>
        <v/>
      </c>
      <c r="EM36" s="125">
        <f>IF(OR(EM$4="",$B36=""),0,SUMIF('DADOS BRUTOS'!$A$3:$A$500,$B36,'DADOS BRUTOS'!BM$3:BM$500)+IF($C36="",0,SUMIF('DADOS BRUTOS'!$A$3:$A$500,$C36,'DADOS BRUTOS'!BM$3:BM$500)))</f>
        <v/>
      </c>
      <c r="EN36" s="125">
        <f>IF(OR(EN$4="",$B36=""),0,SUMIF('DADOS BRUTOS'!$A$3:$A$500,$B36,'DADOS BRUTOS'!BN$3:BN$500)+IF($C36="",0,SUMIF('DADOS BRUTOS'!$A$3:$A$500,$C36,'DADOS BRUTOS'!BN$3:BN$500)))</f>
        <v/>
      </c>
      <c r="EO36" s="125">
        <f>IF(OR(EO$4="",$B36=""),0,SUMIF('DADOS BRUTOS'!$A$3:$A$500,$B36,'DADOS BRUTOS'!BO$3:BO$500)+IF($C36="",0,SUMIF('DADOS BRUTOS'!$A$3:$A$500,$C36,'DADOS BRUTOS'!BO$3:BO$500)))</f>
        <v/>
      </c>
      <c r="EP36" s="125">
        <f>IF(OR(EP$4="",$B36=""),0,SUMIF('DADOS BRUTOS'!$A$3:$A$500,$B36,'DADOS BRUTOS'!BP$3:BP$500)+IF($C36="",0,SUMIF('DADOS BRUTOS'!$A$3:$A$500,$C36,'DADOS BRUTOS'!BP$3:BP$500)))</f>
        <v/>
      </c>
      <c r="EQ36" s="125">
        <f>IF(OR(EQ$4="",$B36=""),0,SUMIF('DADOS BRUTOS'!$A$3:$A$500,$B36,'DADOS BRUTOS'!BQ$3:BQ$500)+IF($C36="",0,SUMIF('DADOS BRUTOS'!$A$3:$A$500,$C36,'DADOS BRUTOS'!BQ$3:BQ$500)))</f>
        <v/>
      </c>
      <c r="ER36" s="125">
        <f>IF(OR(ER$4="",$B36=""),0,SUMIF('DADOS BRUTOS'!$A$3:$A$500,$B36,'DADOS BRUTOS'!BR$3:BR$500)+IF($C36="",0,SUMIF('DADOS BRUTOS'!$A$3:$A$500,$C36,'DADOS BRUTOS'!BR$3:BR$500)))</f>
        <v/>
      </c>
      <c r="ES36" s="125">
        <f>IF(OR(ES$4="",$B36=""),0,SUMIF('DADOS BRUTOS'!$A$3:$A$500,$B36,'DADOS BRUTOS'!BS$3:BS$500)+IF($C36="",0,SUMIF('DADOS BRUTOS'!$A$3:$A$500,$C36,'DADOS BRUTOS'!BS$3:BS$500)))</f>
        <v/>
      </c>
      <c r="ET36" s="125">
        <f>IF(OR(ET$4="",$B36=""),0,SUMIF('DADOS BRUTOS'!$A$3:$A$500,$B36,'DADOS BRUTOS'!BT$3:BT$500)+IF($C36="",0,SUMIF('DADOS BRUTOS'!$A$3:$A$500,$C36,'DADOS BRUTOS'!BT$3:BT$500)))</f>
        <v/>
      </c>
      <c r="EU36" s="125">
        <f>IF(OR(EU$4="",$B36=""),0,SUMIF('DADOS BRUTOS'!$A$3:$A$500,$B36,'DADOS BRUTOS'!BU$3:BU$500)+IF($C36="",0,SUMIF('DADOS BRUTOS'!$A$3:$A$500,$C36,'DADOS BRUTOS'!BU$3:BU$500)))</f>
        <v/>
      </c>
      <c r="EV36" s="125">
        <f>IF(OR(EV$4="",$B36=""),0,SUMIF('DADOS BRUTOS'!$A$3:$A$500,$B36,'DADOS BRUTOS'!BV$3:BV$500)+IF($C36="",0,SUMIF('DADOS BRUTOS'!$A$3:$A$500,$C36,'DADOS BRUTOS'!BV$3:BV$500)))</f>
        <v/>
      </c>
      <c r="EW36" s="125">
        <f>IF(OR(EW$4="",$B36=""),0,SUMIF('DADOS BRUTOS'!$A$3:$A$500,$B36,'DADOS BRUTOS'!BW$3:BW$500)+IF($C36="",0,SUMIF('DADOS BRUTOS'!$A$3:$A$500,$C36,'DADOS BRUTOS'!BW$3:BW$500)))</f>
        <v/>
      </c>
      <c r="EX36" s="125">
        <f>IF(OR(EX$4="",$B36=""),0,SUMIF('DADOS BRUTOS'!$A$3:$A$500,$B36,'DADOS BRUTOS'!BX$3:BX$500)+IF($C36="",0,SUMIF('DADOS BRUTOS'!$A$3:$A$500,$C36,'DADOS BRUTOS'!BX$3:BX$500)))</f>
        <v/>
      </c>
      <c r="EY36" s="125">
        <f>IF(OR(EY$4="",$B36=""),0,SUMIF('DADOS BRUTOS'!$A$3:$A$500,$B36,'DADOS BRUTOS'!BY$3:BY$500)+IF($C36="",0,SUMIF('DADOS BRUTOS'!$A$3:$A$500,$C36,'DADOS BRUTOS'!BY$3:BY$500)))</f>
        <v/>
      </c>
      <c r="EZ36" s="125">
        <f>IF(OR(EZ$4="",$B36=""),0,SUMIF('DADOS BRUTOS'!$A$3:$A$500,$B36,'DADOS BRUTOS'!BZ$3:BZ$500)+IF($C36="",0,SUMIF('DADOS BRUTOS'!$A$3:$A$500,$C36,'DADOS BRUTOS'!BZ$3:BZ$500)))</f>
        <v/>
      </c>
      <c r="FA36" s="125">
        <f>IF(OR(FA$4="",$B36=""),0,SUMIF('DADOS BRUTOS'!$A$3:$A$500,$B36,'DADOS BRUTOS'!CA$3:CA$500)+IF($C36="",0,SUMIF('DADOS BRUTOS'!$A$3:$A$500,$C36,'DADOS BRUTOS'!CA$3:CA$500)))</f>
        <v/>
      </c>
      <c r="FB36" s="125">
        <f>IF(OR(FB$4="",$B36=""),0,SUMIF('DADOS BRUTOS'!$A$3:$A$500,$B36,'DADOS BRUTOS'!CB$3:CB$500)+IF($C36="",0,SUMIF('DADOS BRUTOS'!$A$3:$A$500,$C36,'DADOS BRUTOS'!CB$3:CB$500)))</f>
        <v/>
      </c>
      <c r="FC36" s="125">
        <f>IF(OR(FC$4="",$B36=""),0,SUMIF('DADOS BRUTOS'!$A$3:$A$500,$B36,'DADOS BRUTOS'!CC$3:CC$500)+IF($C36="",0,SUMIF('DADOS BRUTOS'!$A$3:$A$500,$C36,'DADOS BRUTOS'!CC$3:CC$500)))</f>
        <v/>
      </c>
      <c r="FD36" s="125">
        <f>IF(OR(FD$4="",$B36=""),0,SUMIF('DADOS BRUTOS'!$A$3:$A$500,$B36,'DADOS BRUTOS'!CD$3:CD$500)+IF($C36="",0,SUMIF('DADOS BRUTOS'!$A$3:$A$500,$C36,'DADOS BRUTOS'!CD$3:CD$500)))</f>
        <v/>
      </c>
      <c r="FE36" s="125">
        <f>IF(OR(FE$4="",$B36=""),0,SUMIF('DADOS BRUTOS'!$A$3:$A$500,$B36,'DADOS BRUTOS'!CE$3:CE$500)+IF($C36="",0,SUMIF('DADOS BRUTOS'!$A$3:$A$500,$C36,'DADOS BRUTOS'!CE$3:CE$500)))</f>
        <v/>
      </c>
      <c r="FF36" s="125">
        <f>IF(OR(FF$4="",$B36=""),0,SUMIF('DADOS BRUTOS'!$A$3:$A$500,$B36,'DADOS BRUTOS'!CF$3:CF$500)+IF($C36="",0,SUMIF('DADOS BRUTOS'!$A$3:$A$500,$C36,'DADOS BRUTOS'!CF$3:CF$500)))</f>
        <v/>
      </c>
      <c r="FG36" s="125">
        <f>IF(OR(FG$4="",$B36=""),0,SUMIF('DADOS BRUTOS'!$A$3:$A$500,$B36,'DADOS BRUTOS'!CG$3:CG$500)+IF($C36="",0,SUMIF('DADOS BRUTOS'!$A$3:$A$500,$C36,'DADOS BRUTOS'!CG$3:CG$500)))</f>
        <v/>
      </c>
      <c r="FH36" s="125">
        <f>IF(OR(FH$4="",$B36=""),0,SUMIF('DADOS BRUTOS'!$A$3:$A$500,$B36,'DADOS BRUTOS'!CH$3:CH$500)+IF($C36="",0,SUMIF('DADOS BRUTOS'!$A$3:$A$500,$C36,'DADOS BRUTOS'!CH$3:CH$500)))</f>
        <v/>
      </c>
      <c r="FI36" s="125">
        <f>IF(OR(FI$4="",$B36=""),0,SUMIF('DADOS BRUTOS'!$A$3:$A$500,$B36,'DADOS BRUTOS'!CI$3:CI$500)+IF($C36="",0,SUMIF('DADOS BRUTOS'!$A$3:$A$500,$C36,'DADOS BRUTOS'!CI$3:CI$500)))</f>
        <v/>
      </c>
      <c r="FJ36" s="125">
        <f>IF(OR(FJ$4="",$B36=""),0,SUMIF('DADOS BRUTOS'!$A$3:$A$500,$B36,'DADOS BRUTOS'!CJ$3:CJ$500)+IF($C36="",0,SUMIF('DADOS BRUTOS'!$A$3:$A$500,$C36,'DADOS BRUTOS'!CJ$3:CJ$500)))</f>
        <v/>
      </c>
      <c r="FK36" s="125">
        <f>IF(OR(FK$4="",$B36=""),0,SUMIF('DADOS BRUTOS'!$A$3:$A$500,$B36,'DADOS BRUTOS'!CK$3:CK$500)+IF($C36="",0,SUMIF('DADOS BRUTOS'!$A$3:$A$500,$C36,'DADOS BRUTOS'!CK$3:CK$500)))</f>
        <v/>
      </c>
      <c r="FL36" s="125">
        <f>IF(OR(FL$4="",$B36=""),0,SUMIF('DADOS BRUTOS'!$A$3:$A$500,$B36,'DADOS BRUTOS'!CL$3:CL$500)+IF($C36="",0,SUMIF('DADOS BRUTOS'!$A$3:$A$500,$C36,'DADOS BRUTOS'!CL$3:CL$500)))</f>
        <v/>
      </c>
      <c r="FM36" s="125">
        <f>IF(OR(FM$4="",$B36=""),0,SUMIF('DADOS BRUTOS'!$A$3:$A$500,$B36,'DADOS BRUTOS'!CM$3:CM$500)+IF($C36="",0,SUMIF('DADOS BRUTOS'!$A$3:$A$500,$C36,'DADOS BRUTOS'!CM$3:CM$500)))</f>
        <v/>
      </c>
      <c r="FN36" s="125">
        <f>IF(OR(FN$4="",$B36=""),0,SUMIF('DADOS BRUTOS'!$A$3:$A$500,$B36,'DADOS BRUTOS'!CN$3:CN$500)+IF($C36="",0,SUMIF('DADOS BRUTOS'!$A$3:$A$500,$C36,'DADOS BRUTOS'!CN$3:CN$500)))</f>
        <v/>
      </c>
      <c r="FO36" s="125">
        <f>IF(OR(FO$4="",$B36=""),0,SUMIF('DADOS BRUTOS'!$A$3:$A$500,$B36,'DADOS BRUTOS'!CO$3:CO$500)+IF($C36="",0,SUMIF('DADOS BRUTOS'!$A$3:$A$500,$C36,'DADOS BRUTOS'!CO$3:CO$500)))</f>
        <v/>
      </c>
      <c r="FP36" s="125">
        <f>IF(OR(FP$4="",$B36=""),0,SUMIF('DADOS BRUTOS'!$A$3:$A$500,$B36,'DADOS BRUTOS'!CP$3:CP$500)+IF($C36="",0,SUMIF('DADOS BRUTOS'!$A$3:$A$500,$C36,'DADOS BRUTOS'!CP$3:CP$500)))</f>
        <v/>
      </c>
      <c r="FQ36" s="125">
        <f>IF(OR(FQ$4="",$B36=""),0,SUMIF('DADOS BRUTOS'!$A$3:$A$500,$B36,'DADOS BRUTOS'!CQ$3:CQ$500)+IF($C36="",0,SUMIF('DADOS BRUTOS'!$A$3:$A$500,$C36,'DADOS BRUTOS'!CQ$3:CQ$500)))</f>
        <v/>
      </c>
      <c r="FR36" s="125">
        <f>IF(OR(FR$4="",$B36=""),0,SUMIF('DADOS BRUTOS'!$A$3:$A$500,$B36,'DADOS BRUTOS'!CR$3:CR$500)+IF($C36="",0,SUMIF('DADOS BRUTOS'!$A$3:$A$500,$C36,'DADOS BRUTOS'!CR$3:CR$500)))</f>
        <v/>
      </c>
      <c r="FS36" s="125">
        <f>IF(OR(FS$4="",$B36=""),0,SUMIF('DADOS BRUTOS'!$A$3:$A$500,$B36,'DADOS BRUTOS'!CS$3:CS$500)+IF($C36="",0,SUMIF('DADOS BRUTOS'!$A$3:$A$500,$C36,'DADOS BRUTOS'!CS$3:CS$500)))</f>
        <v/>
      </c>
      <c r="FT36" s="125">
        <f>IF(OR(FT$4="",$B36=""),0,SUMIF('DADOS BRUTOS'!$A$3:$A$500,$B36,'DADOS BRUTOS'!CT$3:CT$500)+IF($C36="",0,SUMIF('DADOS BRUTOS'!$A$3:$A$500,$C36,'DADOS BRUTOS'!CT$3:CT$500)))</f>
        <v/>
      </c>
      <c r="FU36" s="125">
        <f>IF(OR(FU$4="",$B36=""),0,SUMIF('DADOS BRUTOS'!$A$3:$A$500,$B36,'DADOS BRUTOS'!CU$3:CU$500)+IF($C36="",0,SUMIF('DADOS BRUTOS'!$A$3:$A$500,$C36,'DADOS BRUTOS'!CU$3:CU$500)))</f>
        <v/>
      </c>
      <c r="FV36" s="125">
        <f>IF(OR(FV$4="",$B36=""),0,SUMIF('DADOS BRUTOS'!$A$3:$A$500,$B36,'DADOS BRUTOS'!CV$3:CV$500)+IF($C36="",0,SUMIF('DADOS BRUTOS'!$A$3:$A$500,$C36,'DADOS BRUTOS'!CV$3:CV$500)))</f>
        <v/>
      </c>
      <c r="FW36" s="125">
        <f>IF(OR(FW$4="",$B36=""),0,SUMIF('DADOS BRUTOS'!$A$3:$A$500,$B36,'DADOS BRUTOS'!CW$3:CW$500)+IF($C36="",0,SUMIF('DADOS BRUTOS'!$A$3:$A$500,$C36,'DADOS BRUTOS'!CW$3:CW$500)))</f>
        <v/>
      </c>
      <c r="FX36" s="125">
        <f>IF(OR(FX$4="",$B36=""),0,SUMIF('DADOS BRUTOS'!$A$3:$A$500,$B36,'DADOS BRUTOS'!CX$3:CX$500)+IF($C36="",0,SUMIF('DADOS BRUTOS'!$A$3:$A$500,$C36,'DADOS BRUTOS'!CX$3:CX$500)))</f>
        <v/>
      </c>
      <c r="FY36" s="125">
        <f>IF(OR(FY$4="",$B36=""),0,SUMIF('DADOS BRUTOS'!$A$3:$A$500,$B36,'DADOS BRUTOS'!CY$3:CY$500)+IF($C36="",0,SUMIF('DADOS BRUTOS'!$A$3:$A$500,$C36,'DADOS BRUTOS'!CY$3:CY$500)))</f>
        <v/>
      </c>
      <c r="FZ36" s="125">
        <f>IF(OR(FZ$4="",$B36=""),0,SUMIF('DADOS BRUTOS'!$A$3:$A$500,$B36,'DADOS BRUTOS'!CZ$3:CZ$500)+IF($C36="",0,SUMIF('DADOS BRUTOS'!$A$3:$A$500,$C36,'DADOS BRUTOS'!CZ$3:CZ$500)))</f>
        <v/>
      </c>
      <c r="GA36" s="125">
        <f>IF(OR(GA$4="",$B36=""),0,SUMIF('DADOS BRUTOS'!$A$3:$A$500,$B36,'DADOS BRUTOS'!DA$3:DA$500)+IF($C36="",0,SUMIF('DADOS BRUTOS'!$A$3:$A$500,$C36,'DADOS BRUTOS'!DA$3:DA$500)))</f>
        <v/>
      </c>
      <c r="GB36" s="125">
        <f>IF(OR(GB$4="",$B36=""),0,SUMIF('DADOS BRUTOS'!$A$3:$A$500,$B36,'DADOS BRUTOS'!DB$3:DB$500)+IF($C36="",0,SUMIF('DADOS BRUTOS'!$A$3:$A$500,$C36,'DADOS BRUTOS'!DB$3:DB$500)))</f>
        <v/>
      </c>
      <c r="GC36" s="125">
        <f>IF(OR(GC$4="",$B36=""),0,SUMIF('DADOS BRUTOS'!$A$3:$A$500,$B36,'DADOS BRUTOS'!DC$3:DC$500)+IF($C36="",0,SUMIF('DADOS BRUTOS'!$A$3:$A$500,$C36,'DADOS BRUTOS'!DC$3:DC$500)))</f>
        <v/>
      </c>
      <c r="GD36" s="125">
        <f>IF(OR(GD$4="",$B36=""),0,SUMIF('DADOS BRUTOS'!$A$3:$A$500,$B36,'DADOS BRUTOS'!DD$3:DD$500)+IF($C36="",0,SUMIF('DADOS BRUTOS'!$A$3:$A$500,$C36,'DADOS BRUTOS'!DD$3:DD$500)))</f>
        <v/>
      </c>
      <c r="GE36" s="125">
        <f>IF(OR(GE$4="",$B36=""),0,SUMIF('DADOS BRUTOS'!$A$3:$A$500,$B36,'DADOS BRUTOS'!DE$3:DE$500)+IF($C36="",0,SUMIF('DADOS BRUTOS'!$A$3:$A$500,$C36,'DADOS BRUTOS'!DE$3:DE$500)))</f>
        <v/>
      </c>
      <c r="GF36" s="125">
        <f>IF(OR(GF$4="",$B36=""),0,SUMIF('DADOS BRUTOS'!$A$3:$A$500,$B36,'DADOS BRUTOS'!DF$3:DF$500)+IF($C36="",0,SUMIF('DADOS BRUTOS'!$A$3:$A$500,$C36,'DADOS BRUTOS'!DF$3:DF$500)))</f>
        <v/>
      </c>
      <c r="GG36" s="125">
        <f>IF(OR(GG$4="",$B36=""),0,SUMIF('DADOS BRUTOS'!$A$3:$A$500,$B36,'DADOS BRUTOS'!DG$3:DG$500)+IF($C36="",0,SUMIF('DADOS BRUTOS'!$A$3:$A$500,$C36,'DADOS BRUTOS'!DG$3:DG$500)))</f>
        <v/>
      </c>
      <c r="GH36" s="125">
        <f>IF(OR(GH$4="",$B36=""),0,SUMIF('DADOS BRUTOS'!$A$3:$A$500,$B36,'DADOS BRUTOS'!DH$3:DH$500)+IF($C36="",0,SUMIF('DADOS BRUTOS'!$A$3:$A$500,$C36,'DADOS BRUTOS'!DH$3:DH$500)))</f>
        <v/>
      </c>
      <c r="GI36" s="125">
        <f>IF(OR(GI$4="",$B36=""),0,SUMIF('DADOS BRUTOS'!$A$3:$A$500,$B36,'DADOS BRUTOS'!DI$3:DI$500)+IF($C36="",0,SUMIF('DADOS BRUTOS'!$A$3:$A$500,$C36,'DADOS BRUTOS'!DI$3:DI$500)))</f>
        <v/>
      </c>
      <c r="GJ36" s="125">
        <f>IF(OR(GJ$4="",$B36=""),0,SUMIF('DADOS BRUTOS'!$A$3:$A$500,$B36,'DADOS BRUTOS'!DJ$3:DJ$500)+IF($C36="",0,SUMIF('DADOS BRUTOS'!$A$3:$A$500,$C36,'DADOS BRUTOS'!DJ$3:DJ$500)))</f>
        <v/>
      </c>
      <c r="GK36" s="125">
        <f>IF(OR(GK$4="",$B36=""),0,SUMIF('DADOS BRUTOS'!$A$3:$A$500,$B36,'DADOS BRUTOS'!DK$3:DK$500)+IF($C36="",0,SUMIF('DADOS BRUTOS'!$A$3:$A$500,$C36,'DADOS BRUTOS'!DK$3:DK$500)))</f>
        <v/>
      </c>
      <c r="GL36" s="125">
        <f>IF(OR(GL$4="",$B36=""),0,SUMIF('DADOS BRUTOS'!$A$3:$A$500,$B36,'DADOS BRUTOS'!DL$3:DL$500)+IF($C36="",0,SUMIF('DADOS BRUTOS'!$A$3:$A$500,$C36,'DADOS BRUTOS'!DL$3:DL$500)))</f>
        <v/>
      </c>
      <c r="GM36" s="125">
        <f>IF(OR(GM$4="",$B36=""),0,SUMIF('DADOS BRUTOS'!$A$3:$A$500,$B36,'DADOS BRUTOS'!DM$3:DM$500)+IF($C36="",0,SUMIF('DADOS BRUTOS'!$A$3:$A$500,$C36,'DADOS BRUTOS'!DM$3:DM$500)))</f>
        <v/>
      </c>
      <c r="GN36" s="125">
        <f>IF(OR(GN$4="",$B36=""),0,SUMIF('DADOS BRUTOS'!$A$3:$A$500,$B36,'DADOS BRUTOS'!DN$3:DN$500)+IF($C36="",0,SUMIF('DADOS BRUTOS'!$A$3:$A$500,$C36,'DADOS BRUTOS'!DN$3:DN$500)))</f>
        <v/>
      </c>
      <c r="GO36" s="125">
        <f>IF(OR(GO$4="",$B36=""),0,SUMIF('DADOS BRUTOS'!$A$3:$A$500,$B36,'DADOS BRUTOS'!DO$3:DO$500)+IF($C36="",0,SUMIF('DADOS BRUTOS'!$A$3:$A$500,$C36,'DADOS BRUTOS'!DO$3:DO$500)))</f>
        <v/>
      </c>
      <c r="GP36" s="125">
        <f>IF(OR(GP$4="",$B36=""),0,SUMIF('DADOS BRUTOS'!$A$3:$A$500,$B36,'DADOS BRUTOS'!DP$3:DP$500)+IF($C36="",0,SUMIF('DADOS BRUTOS'!$A$3:$A$500,$C36,'DADOS BRUTOS'!DP$3:DP$500)))</f>
        <v/>
      </c>
      <c r="GQ36" s="125">
        <f>IF(OR(GQ$4="",$B36=""),0,SUMIF('DADOS BRUTOS'!$A$3:$A$500,$B36,'DADOS BRUTOS'!DQ$3:DQ$500)+IF($C36="",0,SUMIF('DADOS BRUTOS'!$A$3:$A$500,$C36,'DADOS BRUTOS'!DQ$3:DQ$500)))</f>
        <v/>
      </c>
      <c r="GR36" s="125">
        <f>IF(OR(GR$4="",$B36=""),0,SUMIF('DADOS BRUTOS'!$A$3:$A$500,$B36,'DADOS BRUTOS'!DR$3:DR$500)+IF($C36="",0,SUMIF('DADOS BRUTOS'!$A$3:$A$500,$C36,'DADOS BRUTOS'!DR$3:DR$500)))</f>
        <v/>
      </c>
      <c r="GS36" s="125">
        <f>IF(OR(GS$4="",$B36=""),0,SUMIF('DADOS BRUTOS'!$A$3:$A$500,$B36,'DADOS BRUTOS'!DS$3:DS$500)+IF($C36="",0,SUMIF('DADOS BRUTOS'!$A$3:$A$500,$C36,'DADOS BRUTOS'!DS$3:DS$500)))</f>
        <v/>
      </c>
      <c r="GT36" s="125">
        <f>IF(OR(GT$4="",$B36=""),0,SUMIF('DADOS BRUTOS'!$A$3:$A$500,$B36,'DADOS BRUTOS'!DT$3:DT$500)+IF($C36="",0,SUMIF('DADOS BRUTOS'!$A$3:$A$500,$C36,'DADOS BRUTOS'!DT$3:DT$500)))</f>
        <v/>
      </c>
      <c r="GU36" s="125">
        <f>IF(OR(GU$4="",$B36=""),0,SUMIF('DADOS BRUTOS'!$A$3:$A$500,$B36,'DADOS BRUTOS'!DU$3:DU$500)+IF($C36="",0,SUMIF('DADOS BRUTOS'!$A$3:$A$500,$C36,'DADOS BRUTOS'!DU$3:DU$500)))</f>
        <v/>
      </c>
      <c r="GV36" s="125">
        <f>IF(OR(GV$4="",$B36=""),0,SUMIF('DADOS BRUTOS'!$A$3:$A$500,$B36,'DADOS BRUTOS'!DV$3:DV$500)+IF($C36="",0,SUMIF('DADOS BRUTOS'!$A$3:$A$500,$C36,'DADOS BRUTOS'!DV$3:DV$500)))</f>
        <v/>
      </c>
      <c r="GW36" s="125">
        <f>IF(OR(GW$4="",$B36=""),0,SUMIF('DADOS BRUTOS'!$A$3:$A$500,$B36,'DADOS BRUTOS'!DW$3:DW$500)+IF($C36="",0,SUMIF('DADOS BRUTOS'!$A$3:$A$500,$C36,'DADOS BRUTOS'!DW$3:DW$500)))</f>
        <v/>
      </c>
      <c r="GX36" s="125">
        <f>IF(OR(GX$4="",$B36=""),0,SUMIF('DADOS BRUTOS'!$A$3:$A$500,$B36,'DADOS BRUTOS'!DX$3:DX$500)+IF($C36="",0,SUMIF('DADOS BRUTOS'!$A$3:$A$500,$C36,'DADOS BRUTOS'!DX$3:DX$500)))</f>
        <v/>
      </c>
      <c r="GY36" s="125">
        <f>IF(OR(GY$4="",$B36=""),0,SUMIF('DADOS BRUTOS'!$A$3:$A$500,$B36,'DADOS BRUTOS'!DY$3:DY$500)+IF($C36="",0,SUMIF('DADOS BRUTOS'!$A$3:$A$500,$C36,'DADOS BRUTOS'!DY$3:DY$500)))</f>
        <v/>
      </c>
      <c r="GZ36" s="125">
        <f>IF(OR(GZ$4="",$B36=""),0,SUMIF('DADOS BRUTOS'!$A$3:$A$500,$B36,'DADOS BRUTOS'!DZ$3:DZ$500)+IF($C36="",0,SUMIF('DADOS BRUTOS'!$A$3:$A$500,$C36,'DADOS BRUTOS'!DZ$3:DZ$500)))</f>
        <v/>
      </c>
      <c r="HA36" s="125">
        <f>IF(OR(HA$4="",$B36=""),0,SUMIF('DADOS BRUTOS'!$A$3:$A$500,$B36,'DADOS BRUTOS'!EA$3:EA$500)+IF($C36="",0,SUMIF('DADOS BRUTOS'!$A$3:$A$500,$C36,'DADOS BRUTOS'!EA$3:EA$500)))</f>
        <v/>
      </c>
      <c r="HB36" s="125">
        <f>IF(OR(HB$4="",$B36=""),0,SUMIF('DADOS BRUTOS'!$A$3:$A$500,$B36,'DADOS BRUTOS'!EB$3:EB$500)+IF($C36="",0,SUMIF('DADOS BRUTOS'!$A$3:$A$500,$C36,'DADOS BRUTOS'!EB$3:EB$500)))</f>
        <v/>
      </c>
      <c r="HC36" s="125">
        <f>IF(OR(HC$4="",$B36=""),0,SUMIF('DADOS BRUTOS'!$A$3:$A$500,$B36,'DADOS BRUTOS'!EC$3:EC$500)+IF($C36="",0,SUMIF('DADOS BRUTOS'!$A$3:$A$500,$C36,'DADOS BRUTOS'!EC$3:EC$500)))</f>
        <v/>
      </c>
      <c r="HD36" s="125">
        <f>IF(OR(HD$4="",$B36=""),0,SUMIF('DADOS BRUTOS'!$A$3:$A$500,$B36,'DADOS BRUTOS'!ED$3:ED$500)+IF($C36="",0,SUMIF('DADOS BRUTOS'!$A$3:$A$500,$C36,'DADOS BRUTOS'!ED$3:ED$500)))</f>
        <v/>
      </c>
      <c r="HE36" s="125">
        <f>IF(OR(HE$4="",$B36=""),0,SUMIF('DADOS BRUTOS'!$A$3:$A$500,$B36,'DADOS BRUTOS'!EE$3:EE$500)+IF($C36="",0,SUMIF('DADOS BRUTOS'!$A$3:$A$500,$C36,'DADOS BRUTOS'!EE$3:EE$500)))</f>
        <v/>
      </c>
      <c r="HF36" s="125">
        <f>IF(OR(HF$4="",$B36=""),0,SUMIF('DADOS BRUTOS'!$A$3:$A$500,$B36,'DADOS BRUTOS'!EF$3:EF$500)+IF($C36="",0,SUMIF('DADOS BRUTOS'!$A$3:$A$500,$C36,'DADOS BRUTOS'!EF$3:EF$500)))</f>
        <v/>
      </c>
      <c r="HG36" s="125">
        <f>IF(OR(HG$4="",$B36=""),0,SUMIF('DADOS BRUTOS'!$A$3:$A$500,$B36,'DADOS BRUTOS'!EG$3:EG$500)+IF($C36="",0,SUMIF('DADOS BRUTOS'!$A$3:$A$500,$C36,'DADOS BRUTOS'!EG$3:EG$500)))</f>
        <v/>
      </c>
      <c r="HH36" s="125">
        <f>IF(OR(HH$4="",$B36=""),0,SUMIF('DADOS BRUTOS'!$A$3:$A$500,$B36,'DADOS BRUTOS'!EH$3:EH$500)+IF($C36="",0,SUMIF('DADOS BRUTOS'!$A$3:$A$500,$C36,'DADOS BRUTOS'!EH$3:EH$500)))</f>
        <v/>
      </c>
      <c r="HI36" s="125">
        <f>IF(OR(HI$4="",$B36=""),0,SUMIF('DADOS BRUTOS'!$A$3:$A$500,$B36,'DADOS BRUTOS'!EI$3:EI$500)+IF($C36="",0,SUMIF('DADOS BRUTOS'!$A$3:$A$500,$C36,'DADOS BRUTOS'!EI$3:EI$500)))</f>
        <v/>
      </c>
      <c r="HJ36" s="125">
        <f>IF(OR(HJ$4="",$B36=""),0,SUMIF('DADOS BRUTOS'!$A$3:$A$500,$B36,'DADOS BRUTOS'!EJ$3:EJ$500)+IF($C36="",0,SUMIF('DADOS BRUTOS'!$A$3:$A$500,$C36,'DADOS BRUTOS'!EJ$3:EJ$500)))</f>
        <v/>
      </c>
      <c r="HK36" s="125">
        <f>IF(OR(HK$4="",$B36=""),0,SUMIF('DADOS BRUTOS'!$A$3:$A$500,$B36,'DADOS BRUTOS'!EK$3:EK$500)+IF($C36="",0,SUMIF('DADOS BRUTOS'!$A$3:$A$500,$C36,'DADOS BRUTOS'!EK$3:EK$500)))</f>
        <v/>
      </c>
      <c r="HL36" s="125">
        <f>IF(OR(HL$4="",$B36=""),0,SUMIF('DADOS BRUTOS'!$A$3:$A$500,$B36,'DADOS BRUTOS'!EL$3:EL$500)+IF($C36="",0,SUMIF('DADOS BRUTOS'!$A$3:$A$500,$C36,'DADOS BRUTOS'!EL$3:EL$500)))</f>
        <v/>
      </c>
      <c r="HM36" s="125">
        <f>IF(OR(HM$4="",$B36=""),0,SUMIF('DADOS BRUTOS'!$A$3:$A$500,$B36,'DADOS BRUTOS'!EM$3:EM$500)+IF($C36="",0,SUMIF('DADOS BRUTOS'!$A$3:$A$500,$C36,'DADOS BRUTOS'!EM$3:EM$500)))</f>
        <v/>
      </c>
      <c r="HN36" s="125">
        <f>IF(OR(HN$4="",$B36=""),0,SUMIF('DADOS BRUTOS'!$A$3:$A$500,$B36,'DADOS BRUTOS'!EN$3:EN$500)+IF($C36="",0,SUMIF('DADOS BRUTOS'!$A$3:$A$500,$C36,'DADOS BRUTOS'!EN$3:EN$500)))</f>
        <v/>
      </c>
      <c r="HO36" s="125">
        <f>IF(OR(HO$4="",$B36=""),0,SUMIF('DADOS BRUTOS'!$A$3:$A$500,$B36,'DADOS BRUTOS'!EO$3:EO$500)+IF($C36="",0,SUMIF('DADOS BRUTOS'!$A$3:$A$500,$C36,'DADOS BRUTOS'!EO$3:EO$500)))</f>
        <v/>
      </c>
      <c r="HP36" s="125">
        <f>IF(OR(HP$4="",$B36=""),0,SUMIF('DADOS BRUTOS'!$A$3:$A$500,$B36,'DADOS BRUTOS'!EP$3:EP$500)+IF($C36="",0,SUMIF('DADOS BRUTOS'!$A$3:$A$500,$C36,'DADOS BRUTOS'!EP$3:EP$500)))</f>
        <v/>
      </c>
      <c r="HQ36" s="125">
        <f>IF(OR(HQ$4="",$B36=""),0,SUMIF('DADOS BRUTOS'!$A$3:$A$500,$B36,'DADOS BRUTOS'!EQ$3:EQ$500)+IF($C36="",0,SUMIF('DADOS BRUTOS'!$A$3:$A$500,$C36,'DADOS BRUTOS'!EQ$3:EQ$500)))</f>
        <v/>
      </c>
      <c r="HR36" s="125">
        <f>IF(OR(HR$4="",$B36=""),0,SUMIF('DADOS BRUTOS'!$A$3:$A$500,$B36,'DADOS BRUTOS'!ER$3:ER$500)+IF($C36="",0,SUMIF('DADOS BRUTOS'!$A$3:$A$500,$C36,'DADOS BRUTOS'!ER$3:ER$500)))</f>
        <v/>
      </c>
      <c r="HS36" s="125">
        <f>IF(OR(HS$4="",$B36=""),0,SUMIF('DADOS BRUTOS'!$A$3:$A$500,$B36,'DADOS BRUTOS'!ES$3:ES$500)+IF($C36="",0,SUMIF('DADOS BRUTOS'!$A$3:$A$500,$C36,'DADOS BRUTOS'!ES$3:ES$500)))</f>
        <v/>
      </c>
      <c r="HT36" s="125">
        <f>IF(OR(HT$4="",$B36=""),0,SUMIF('DADOS BRUTOS'!$A$3:$A$500,$B36,'DADOS BRUTOS'!ET$3:ET$500)+IF($C36="",0,SUMIF('DADOS BRUTOS'!$A$3:$A$500,$C36,'DADOS BRUTOS'!ET$3:ET$500)))</f>
        <v/>
      </c>
      <c r="HU36" s="125">
        <f>IF(OR(HU$4="",$B36=""),0,SUMIF('DADOS BRUTOS'!$A$3:$A$500,$B36,'DADOS BRUTOS'!EU$3:EU$500)+IF($C36="",0,SUMIF('DADOS BRUTOS'!$A$3:$A$500,$C36,'DADOS BRUTOS'!EU$3:EU$500)))</f>
        <v/>
      </c>
      <c r="HV36" s="125">
        <f>IF(OR(HV$4="",$B36=""),0,SUMIF('DADOS BRUTOS'!$A$3:$A$500,$B36,'DADOS BRUTOS'!EV$3:EV$500)+IF($C36="",0,SUMIF('DADOS BRUTOS'!$A$3:$A$500,$C36,'DADOS BRUTOS'!EV$3:EV$500)))</f>
        <v/>
      </c>
      <c r="HW36" s="125">
        <f>IF(OR(HW$4="",$B36=""),0,SUMIF('DADOS BRUTOS'!$A$3:$A$500,$B36,'DADOS BRUTOS'!EW$3:EW$500)+IF($C36="",0,SUMIF('DADOS BRUTOS'!$A$3:$A$500,$C36,'DADOS BRUTOS'!EW$3:EW$500)))</f>
        <v/>
      </c>
      <c r="HX36" s="125">
        <f>IF(OR(HX$4="",$B36=""),0,SUMIF('DADOS BRUTOS'!$A$3:$A$500,$B36,'DADOS BRUTOS'!EX$3:EX$500)+IF($C36="",0,SUMIF('DADOS BRUTOS'!$A$3:$A$500,$C36,'DADOS BRUTOS'!EX$3:EX$500)))</f>
        <v/>
      </c>
      <c r="HY36" s="125">
        <f>IF(OR(HY$4="",$B36=""),0,SUMIF('DADOS BRUTOS'!$A$3:$A$500,$B36,'DADOS BRUTOS'!EY$3:EY$500)+IF($C36="",0,SUMIF('DADOS BRUTOS'!$A$3:$A$500,$C36,'DADOS BRUTOS'!EY$3:EY$500)))</f>
        <v/>
      </c>
      <c r="HZ36" s="125">
        <f>IF(OR(HZ$4="",$B36=""),0,SUMIF('DADOS BRUTOS'!$A$3:$A$500,$B36,'DADOS BRUTOS'!EZ$3:EZ$500)+IF($C36="",0,SUMIF('DADOS BRUTOS'!$A$3:$A$500,$C36,'DADOS BRUTOS'!EZ$3:EZ$500)))</f>
        <v/>
      </c>
      <c r="IA36" s="125">
        <f>IF(OR(IA$4="",$B36=""),0,SUMIF('DADOS BRUTOS'!$A$3:$A$500,$B36,'DADOS BRUTOS'!FA$3:FA$500)+IF($C36="",0,SUMIF('DADOS BRUTOS'!$A$3:$A$500,$C36,'DADOS BRUTOS'!FA$3:FA$500)))</f>
        <v/>
      </c>
      <c r="IB36" s="125">
        <f>IF(OR(IB$4="",$B36=""),0,SUMIF('DADOS BRUTOS'!$A$3:$A$500,$B36,'DADOS BRUTOS'!FB$3:FB$500)+IF($C36="",0,SUMIF('DADOS BRUTOS'!$A$3:$A$500,$C36,'DADOS BRUTOS'!FB$3:FB$500)))</f>
        <v/>
      </c>
      <c r="IC36" s="125">
        <f>IF(OR(IC$4="",$B36=""),0,SUMIF('DADOS BRUTOS'!$A$3:$A$500,$B36,'DADOS BRUTOS'!FC$3:FC$500)+IF($C36="",0,SUMIF('DADOS BRUTOS'!$A$3:$A$500,$C36,'DADOS BRUTOS'!FC$3:FC$500)))</f>
        <v/>
      </c>
      <c r="ID36" s="125">
        <f>IF(OR(ID$4="",$B36=""),0,SUMIF('DADOS BRUTOS'!$A$3:$A$500,$B36,'DADOS BRUTOS'!FD$3:FD$500)+IF($C36="",0,SUMIF('DADOS BRUTOS'!$A$3:$A$500,$C36,'DADOS BRUTOS'!FD$3:FD$500)))</f>
        <v/>
      </c>
      <c r="IE36" s="125">
        <f>IF(OR(IE$4="",$B36=""),0,SUMIF('DADOS BRUTOS'!$A$3:$A$500,$B36,'DADOS BRUTOS'!FE$3:FE$500)+IF($C36="",0,SUMIF('DADOS BRUTOS'!$A$3:$A$500,$C36,'DADOS BRUTOS'!FE$3:FE$500)))</f>
        <v/>
      </c>
      <c r="IF36" s="125">
        <f>IF(OR(IF$4="",$B36=""),0,SUMIF('DADOS BRUTOS'!$A$3:$A$500,$B36,'DADOS BRUTOS'!FF$3:FF$500)+IF($C36="",0,SUMIF('DADOS BRUTOS'!$A$3:$A$500,$C36,'DADOS BRUTOS'!FF$3:FF$500)))</f>
        <v/>
      </c>
      <c r="IG36" s="125">
        <f>IF(OR(IG$4="",$B36=""),0,SUMIF('DADOS BRUTOS'!$A$3:$A$500,$B36,'DADOS BRUTOS'!FG$3:FG$500)+IF($C36="",0,SUMIF('DADOS BRUTOS'!$A$3:$A$500,$C36,'DADOS BRUTOS'!FG$3:FG$500)))</f>
        <v/>
      </c>
      <c r="IH36" s="125">
        <f>IF(OR(IH$4="",$B36=""),0,SUMIF('DADOS BRUTOS'!$A$3:$A$500,$B36,'DADOS BRUTOS'!FH$3:FH$500)+IF($C36="",0,SUMIF('DADOS BRUTOS'!$A$3:$A$500,$C36,'DADOS BRUTOS'!FH$3:FH$500)))</f>
        <v/>
      </c>
      <c r="II36" s="125">
        <f>IF(OR(II$4="",$B36=""),0,SUMIF('DADOS BRUTOS'!$A$3:$A$500,$B36,'DADOS BRUTOS'!FI$3:FI$500)+IF($C36="",0,SUMIF('DADOS BRUTOS'!$A$3:$A$500,$C36,'DADOS BRUTOS'!FI$3:FI$500)))</f>
        <v/>
      </c>
      <c r="IJ36" s="125">
        <f>IF(OR(IJ$4="",$B36=""),0,SUMIF('DADOS BRUTOS'!$A$3:$A$500,$B36,'DADOS BRUTOS'!FJ$3:FJ$500)+IF($C36="",0,SUMIF('DADOS BRUTOS'!$A$3:$A$500,$C36,'DADOS BRUTOS'!FJ$3:FJ$500)))</f>
        <v/>
      </c>
      <c r="IK36" s="125">
        <f>IF(OR(IK$4="",$B36=""),0,SUMIF('DADOS BRUTOS'!$A$3:$A$500,$B36,'DADOS BRUTOS'!FK$3:FK$500)+IF($C36="",0,SUMIF('DADOS BRUTOS'!$A$3:$A$500,$C36,'DADOS BRUTOS'!FK$3:FK$500)))</f>
        <v/>
      </c>
      <c r="IL36" s="125">
        <f>IF(OR(IL$4="",$B36=""),0,SUMIF('DADOS BRUTOS'!$A$3:$A$500,$B36,'DADOS BRUTOS'!FL$3:FL$500)+IF($C36="",0,SUMIF('DADOS BRUTOS'!$A$3:$A$500,$C36,'DADOS BRUTOS'!FL$3:FL$500)))</f>
        <v/>
      </c>
      <c r="IM36" s="125">
        <f>IF(OR(IM$4="",$B36=""),0,SUMIF('DADOS BRUTOS'!$A$3:$A$500,$B36,'DADOS BRUTOS'!FM$3:FM$500)+IF($C36="",0,SUMIF('DADOS BRUTOS'!$A$3:$A$500,$C36,'DADOS BRUTOS'!FM$3:FM$500)))</f>
        <v/>
      </c>
      <c r="IN36" s="125">
        <f>IF(OR(IN$4="",$B36=""),0,SUMIF('DADOS BRUTOS'!$A$3:$A$500,$B36,'DADOS BRUTOS'!FN$3:FN$500)+IF($C36="",0,SUMIF('DADOS BRUTOS'!$A$3:$A$500,$C36,'DADOS BRUTOS'!FN$3:FN$500)))</f>
        <v/>
      </c>
      <c r="IO36" s="125">
        <f>IF(OR(IO$4="",$B36=""),0,SUMIF('DADOS BRUTOS'!$A$3:$A$500,$B36,'DADOS BRUTOS'!FO$3:FO$500)+IF($C36="",0,SUMIF('DADOS BRUTOS'!$A$3:$A$500,$C36,'DADOS BRUTOS'!FO$3:FO$500)))</f>
        <v/>
      </c>
      <c r="IP36" s="125">
        <f>IF(OR(IP$4="",$B36=""),0,SUMIF('DADOS BRUTOS'!$A$3:$A$500,$B36,'DADOS BRUTOS'!FP$3:FP$500)+IF($C36="",0,SUMIF('DADOS BRUTOS'!$A$3:$A$500,$C36,'DADOS BRUTOS'!FP$3:FP$500)))</f>
        <v/>
      </c>
      <c r="IQ36" s="125">
        <f>IF(OR(IQ$4="",$B36=""),0,SUMIF('DADOS BRUTOS'!$A$3:$A$500,$B36,'DADOS BRUTOS'!FQ$3:FQ$500)+IF($C36="",0,SUMIF('DADOS BRUTOS'!$A$3:$A$500,$C36,'DADOS BRUTOS'!FQ$3:FQ$500)))</f>
        <v/>
      </c>
      <c r="IR36" s="125">
        <f>IF(OR(IR$4="",$B36=""),0,SUMIF('DADOS BRUTOS'!$A$3:$A$500,$B36,'DADOS BRUTOS'!FR$3:FR$500)+IF($C36="",0,SUMIF('DADOS BRUTOS'!$A$3:$A$500,$C36,'DADOS BRUTOS'!FR$3:FR$500)))</f>
        <v/>
      </c>
      <c r="IS36" s="125">
        <f>IF(OR(IS$4="",$B36=""),0,SUMIF('DADOS BRUTOS'!$A$3:$A$500,$B36,'DADOS BRUTOS'!FS$3:FS$500)+IF($C36="",0,SUMIF('DADOS BRUTOS'!$A$3:$A$500,$C36,'DADOS BRUTOS'!FS$3:FS$500)))</f>
        <v/>
      </c>
      <c r="IT36" s="125">
        <f>IF(OR(IT$4="",$B36=""),0,SUMIF('DADOS BRUTOS'!$A$3:$A$500,$B36,'DADOS BRUTOS'!FT$3:FT$500)+IF($C36="",0,SUMIF('DADOS BRUTOS'!$A$3:$A$500,$C36,'DADOS BRUTOS'!FT$3:FT$500)))</f>
        <v/>
      </c>
      <c r="IU36" s="125">
        <f>IF(OR(IU$4="",$B36=""),0,SUMIF('DADOS BRUTOS'!$A$3:$A$500,$B36,'DADOS BRUTOS'!FU$3:FU$500)+IF($C36="",0,SUMIF('DADOS BRUTOS'!$A$3:$A$500,$C36,'DADOS BRUTOS'!FU$3:FU$500)))</f>
        <v/>
      </c>
      <c r="IV36" s="125">
        <f>IF(OR(IV$4="",$B36=""),0,SUMIF('DADOS BRUTOS'!$A$3:$A$500,$B36,'DADOS BRUTOS'!FV$3:FV$500)+IF($C36="",0,SUMIF('DADOS BRUTOS'!$A$3:$A$500,$C36,'DADOS BRUTOS'!FV$3:FV$500)))</f>
        <v/>
      </c>
      <c r="IW36" s="125">
        <f>IF(OR(IW$4="",$B36=""),0,SUMIF('DADOS BRUTOS'!$A$3:$A$500,$B36,'DADOS BRUTOS'!FW$3:FW$500)+IF($C36="",0,SUMIF('DADOS BRUTOS'!$A$3:$A$500,$C36,'DADOS BRUTOS'!FW$3:FW$500)))</f>
        <v/>
      </c>
      <c r="IX36" s="125">
        <f>IF(OR(IX$4="",$B36=""),0,SUMIF('DADOS BRUTOS'!$A$3:$A$500,$B36,'DADOS BRUTOS'!FX$3:FX$500)+IF($C36="",0,SUMIF('DADOS BRUTOS'!$A$3:$A$500,$C36,'DADOS BRUTOS'!FX$3:FX$500)))</f>
        <v/>
      </c>
      <c r="IY36" s="125">
        <f>IF(OR(IY$4="",$B36=""),0,SUMIF('DADOS BRUTOS'!$A$3:$A$500,$B36,'DADOS BRUTOS'!FY$3:FY$500)+IF($C36="",0,SUMIF('DADOS BRUTOS'!$A$3:$A$500,$C36,'DADOS BRUTOS'!FY$3:FY$500)))</f>
        <v/>
      </c>
      <c r="IZ36" s="125">
        <f>IF(OR(IZ$4="",$B36=""),0,SUMIF('DADOS BRUTOS'!$A$3:$A$500,$B36,'DADOS BRUTOS'!FZ$3:FZ$500)+IF($C36="",0,SUMIF('DADOS BRUTOS'!$A$3:$A$500,$C36,'DADOS BRUTOS'!FZ$3:FZ$500)))</f>
        <v/>
      </c>
      <c r="JA36" s="125">
        <f>IF(OR(JA$4="",$B36=""),0,SUMIF('DADOS BRUTOS'!$A$3:$A$500,$B36,'DADOS BRUTOS'!GA$3:GA$500)+IF($C36="",0,SUMIF('DADOS BRUTOS'!$A$3:$A$500,$C36,'DADOS BRUTOS'!GA$3:GA$500)))</f>
        <v/>
      </c>
      <c r="JB36" s="125">
        <f>IF(OR(JB$4="",$B36=""),0,SUMIF('DADOS BRUTOS'!$A$3:$A$500,$B36,'DADOS BRUTOS'!GB$3:GB$500)+IF($C36="",0,SUMIF('DADOS BRUTOS'!$A$3:$A$500,$C36,'DADOS BRUTOS'!GB$3:GB$500)))</f>
        <v/>
      </c>
      <c r="JC36" s="125">
        <f>IF(OR(JC$4="",$B36=""),0,SUMIF('DADOS BRUTOS'!$A$3:$A$500,$B36,'DADOS BRUTOS'!GC$3:GC$500)+IF($C36="",0,SUMIF('DADOS BRUTOS'!$A$3:$A$500,$C36,'DADOS BRUTOS'!GC$3:GC$500)))</f>
        <v/>
      </c>
      <c r="JD36" s="125">
        <f>IF(OR(JD$4="",$B36=""),0,SUMIF('DADOS BRUTOS'!$A$3:$A$500,$B36,'DADOS BRUTOS'!GD$3:GD$500)+IF($C36="",0,SUMIF('DADOS BRUTOS'!$A$3:$A$500,$C36,'DADOS BRUTOS'!GD$3:GD$500)))</f>
        <v/>
      </c>
      <c r="JE36" s="125">
        <f>IF(OR(JE$4="",$B36=""),0,SUMIF('DADOS BRUTOS'!$A$3:$A$500,$B36,'DADOS BRUTOS'!GE$3:GE$500)+IF($C36="",0,SUMIF('DADOS BRUTOS'!$A$3:$A$500,$C36,'DADOS BRUTOS'!GE$3:GE$500)))</f>
        <v/>
      </c>
      <c r="JF36" s="125">
        <f>IF(OR(JF$4="",$B36=""),0,SUMIF('DADOS BRUTOS'!$A$3:$A$500,$B36,'DADOS BRUTOS'!GF$3:GF$500)+IF($C36="",0,SUMIF('DADOS BRUTOS'!$A$3:$A$500,$C36,'DADOS BRUTOS'!GF$3:GF$500)))</f>
        <v/>
      </c>
      <c r="JG36" s="125">
        <f>IF(OR(JG$4="",$B36=""),0,SUMIF('DADOS BRUTOS'!$A$3:$A$500,$B36,'DADOS BRUTOS'!GG$3:GG$500)+IF($C36="",0,SUMIF('DADOS BRUTOS'!$A$3:$A$500,$C36,'DADOS BRUTOS'!GG$3:GG$500)))</f>
        <v/>
      </c>
      <c r="JH36" s="125">
        <f>IF(OR(JH$4="",$B36=""),0,SUMIF('DADOS BRUTOS'!$A$3:$A$500,$B36,'DADOS BRUTOS'!GH$3:GH$500)+IF($C36="",0,SUMIF('DADOS BRUTOS'!$A$3:$A$500,$C36,'DADOS BRUTOS'!GH$3:GH$500)))</f>
        <v/>
      </c>
      <c r="JI36" s="125">
        <f>IF(OR(JI$4="",$B36=""),0,SUMIF('DADOS BRUTOS'!$A$3:$A$500,$B36,'DADOS BRUTOS'!GI$3:GI$500)+IF($C36="",0,SUMIF('DADOS BRUTOS'!$A$3:$A$500,$C36,'DADOS BRUTOS'!GI$3:GI$500)))</f>
        <v/>
      </c>
      <c r="JJ36" s="125">
        <f>IF(OR(JJ$4="",$B36=""),0,SUMIF('DADOS BRUTOS'!$A$3:$A$500,$B36,'DADOS BRUTOS'!GJ$3:GJ$500)+IF($C36="",0,SUMIF('DADOS BRUTOS'!$A$3:$A$500,$C36,'DADOS BRUTOS'!GJ$3:GJ$500)))</f>
        <v/>
      </c>
      <c r="JK36" s="125">
        <f>IF(OR(JK$4="",$B36=""),0,SUMIF('DADOS BRUTOS'!$A$3:$A$500,$B36,'DADOS BRUTOS'!GK$3:GK$500)+IF($C36="",0,SUMIF('DADOS BRUTOS'!$A$3:$A$500,$C36,'DADOS BRUTOS'!GK$3:GK$500)))</f>
        <v/>
      </c>
      <c r="JL36" s="125">
        <f>IF(OR(JL$4="",$B36=""),0,SUMIF('DADOS BRUTOS'!$A$3:$A$500,$B36,'DADOS BRUTOS'!GL$3:GL$500)+IF($C36="",0,SUMIF('DADOS BRUTOS'!$A$3:$A$500,$C36,'DADOS BRUTOS'!GL$3:GL$500)))</f>
        <v/>
      </c>
      <c r="JM36" s="125">
        <f>IF(OR(JM$4="",$B36=""),0,SUMIF('DADOS BRUTOS'!$A$3:$A$500,$B36,'DADOS BRUTOS'!GM$3:GM$500)+IF($C36="",0,SUMIF('DADOS BRUTOS'!$A$3:$A$500,$C36,'DADOS BRUTOS'!GM$3:GM$500)))</f>
        <v/>
      </c>
      <c r="JN36" s="125">
        <f>IF(OR(JN$4="",$B36=""),0,SUMIF('DADOS BRUTOS'!$A$3:$A$500,$B36,'DADOS BRUTOS'!GN$3:GN$500)+IF($C36="",0,SUMIF('DADOS BRUTOS'!$A$3:$A$500,$C36,'DADOS BRUTOS'!GN$3:GN$500)))</f>
        <v/>
      </c>
      <c r="JO36" s="125">
        <f>IF(OR(JO$4="",$B36=""),0,SUMIF('DADOS BRUTOS'!$A$3:$A$500,$B36,'DADOS BRUTOS'!GO$3:GO$500)+IF($C36="",0,SUMIF('DADOS BRUTOS'!$A$3:$A$500,$C36,'DADOS BRUTOS'!GO$3:GO$500)))</f>
        <v/>
      </c>
      <c r="JP36" s="125">
        <f>IF(OR(JP$4="",$B36=""),0,SUMIF('DADOS BRUTOS'!$A$3:$A$500,$B36,'DADOS BRUTOS'!GP$3:GP$500)+IF($C36="",0,SUMIF('DADOS BRUTOS'!$A$3:$A$500,$C36,'DADOS BRUTOS'!GP$3:GP$500)))</f>
        <v/>
      </c>
      <c r="JQ36" s="125">
        <f>IF(OR(JQ$4="",$B36=""),0,SUMIF('DADOS BRUTOS'!$A$3:$A$500,$B36,'DADOS BRUTOS'!GQ$3:GQ$500)+IF($C36="",0,SUMIF('DADOS BRUTOS'!$A$3:$A$500,$C36,'DADOS BRUTOS'!GQ$3:GQ$500)))</f>
        <v/>
      </c>
      <c r="JR36" s="125">
        <f>IF(OR(JR$4="",$B36=""),0,SUMIF('DADOS BRUTOS'!$A$3:$A$500,$B36,'DADOS BRUTOS'!GR$3:GR$500)+IF($C36="",0,SUMIF('DADOS BRUTOS'!$A$3:$A$500,$C36,'DADOS BRUTOS'!GR$3:GR$500)))</f>
        <v/>
      </c>
      <c r="JS36" s="125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25">
        <f>IF(OR(CB$4="",$B37=""),0,SUMIF('DADOS BRUTOS'!$A$3:$A$500,$B37,'DADOS BRUTOS'!B$3:B$500)+IF($C37="",0,SUMIF('DADOS BRUTOS'!$A$3:$A$500,$C37,'DADOS BRUTOS'!B$3:B$500)))</f>
        <v/>
      </c>
      <c r="CC37" s="125">
        <f>IF(OR(CC$4="",$B37=""),0,SUMIF('DADOS BRUTOS'!$A$3:$A$500,$B37,'DADOS BRUTOS'!C$3:C$500)+IF($C37="",0,SUMIF('DADOS BRUTOS'!$A$3:$A$500,$C37,'DADOS BRUTOS'!C$3:C$500)))</f>
        <v/>
      </c>
      <c r="CD37" s="125">
        <f>IF(OR(CD$4="",$B37=""),0,SUMIF('DADOS BRUTOS'!$A$3:$A$500,$B37,'DADOS BRUTOS'!D$3:D$500)+IF($C37="",0,SUMIF('DADOS BRUTOS'!$A$3:$A$500,$C37,'DADOS BRUTOS'!D$3:D$500)))</f>
        <v/>
      </c>
      <c r="CE37" s="125">
        <f>IF(OR(CE$4="",$B37=""),0,SUMIF('DADOS BRUTOS'!$A$3:$A$500,$B37,'DADOS BRUTOS'!E$3:E$500)+IF($C37="",0,SUMIF('DADOS BRUTOS'!$A$3:$A$500,$C37,'DADOS BRUTOS'!E$3:E$500)))</f>
        <v/>
      </c>
      <c r="CF37" s="125">
        <f>IF(OR(CF$4="",$B37=""),0,SUMIF('DADOS BRUTOS'!$A$3:$A$500,$B37,'DADOS BRUTOS'!F$3:F$500)+IF($C37="",0,SUMIF('DADOS BRUTOS'!$A$3:$A$500,$C37,'DADOS BRUTOS'!F$3:F$500)))</f>
        <v/>
      </c>
      <c r="CG37" s="125">
        <f>IF(OR(CG$4="",$B37=""),0,SUMIF('DADOS BRUTOS'!$A$3:$A$500,$B37,'DADOS BRUTOS'!G$3:G$500)+IF($C37="",0,SUMIF('DADOS BRUTOS'!$A$3:$A$500,$C37,'DADOS BRUTOS'!G$3:G$500)))</f>
        <v/>
      </c>
      <c r="CH37" s="125">
        <f>IF(OR(CH$4="",$B37=""),0,SUMIF('DADOS BRUTOS'!$A$3:$A$500,$B37,'DADOS BRUTOS'!H$3:H$500)+IF($C37="",0,SUMIF('DADOS BRUTOS'!$A$3:$A$500,$C37,'DADOS BRUTOS'!H$3:H$500)))</f>
        <v/>
      </c>
      <c r="CI37" s="125">
        <f>IF(OR(CI$4="",$B37=""),0,SUMIF('DADOS BRUTOS'!$A$3:$A$500,$B37,'DADOS BRUTOS'!I$3:I$500)+IF($C37="",0,SUMIF('DADOS BRUTOS'!$A$3:$A$500,$C37,'DADOS BRUTOS'!I$3:I$500)))</f>
        <v/>
      </c>
      <c r="CJ37" s="125">
        <f>IF(OR(CJ$4="",$B37=""),0,SUMIF('DADOS BRUTOS'!$A$3:$A$500,$B37,'DADOS BRUTOS'!J$3:J$500)+IF($C37="",0,SUMIF('DADOS BRUTOS'!$A$3:$A$500,$C37,'DADOS BRUTOS'!J$3:J$500)))</f>
        <v/>
      </c>
      <c r="CK37" s="125">
        <f>IF(OR(CK$4="",$B37=""),0,SUMIF('DADOS BRUTOS'!$A$3:$A$500,$B37,'DADOS BRUTOS'!K$3:K$500)+IF($C37="",0,SUMIF('DADOS BRUTOS'!$A$3:$A$500,$C37,'DADOS BRUTOS'!K$3:K$500)))</f>
        <v/>
      </c>
      <c r="CL37" s="125">
        <f>IF(OR(CL$4="",$B37=""),0,SUMIF('DADOS BRUTOS'!$A$3:$A$500,$B37,'DADOS BRUTOS'!L$3:L$500)+IF($C37="",0,SUMIF('DADOS BRUTOS'!$A$3:$A$500,$C37,'DADOS BRUTOS'!L$3:L$500)))</f>
        <v/>
      </c>
      <c r="CM37" s="125">
        <f>IF(OR(CM$4="",$B37=""),0,SUMIF('DADOS BRUTOS'!$A$3:$A$500,$B37,'DADOS BRUTOS'!M$3:M$500)+IF($C37="",0,SUMIF('DADOS BRUTOS'!$A$3:$A$500,$C37,'DADOS BRUTOS'!M$3:M$500)))</f>
        <v/>
      </c>
      <c r="CN37" s="125">
        <f>IF(OR(CN$4="",$B37=""),0,SUMIF('DADOS BRUTOS'!$A$3:$A$500,$B37,'DADOS BRUTOS'!N$3:N$500)+IF($C37="",0,SUMIF('DADOS BRUTOS'!$A$3:$A$500,$C37,'DADOS BRUTOS'!N$3:N$500)))</f>
        <v/>
      </c>
      <c r="CO37" s="125">
        <f>IF(OR(CO$4="",$B37=""),0,SUMIF('DADOS BRUTOS'!$A$3:$A$500,$B37,'DADOS BRUTOS'!O$3:O$500)+IF($C37="",0,SUMIF('DADOS BRUTOS'!$A$3:$A$500,$C37,'DADOS BRUTOS'!O$3:O$500)))</f>
        <v/>
      </c>
      <c r="CP37" s="125">
        <f>IF(OR(CP$4="",$B37=""),0,SUMIF('DADOS BRUTOS'!$A$3:$A$500,$B37,'DADOS BRUTOS'!P$3:P$500)+IF($C37="",0,SUMIF('DADOS BRUTOS'!$A$3:$A$500,$C37,'DADOS BRUTOS'!P$3:P$500)))</f>
        <v/>
      </c>
      <c r="CQ37" s="125">
        <f>IF(OR(CQ$4="",$B37=""),0,SUMIF('DADOS BRUTOS'!$A$3:$A$500,$B37,'DADOS BRUTOS'!Q$3:Q$500)+IF($C37="",0,SUMIF('DADOS BRUTOS'!$A$3:$A$500,$C37,'DADOS BRUTOS'!Q$3:Q$500)))</f>
        <v/>
      </c>
      <c r="CR37" s="125">
        <f>IF(OR(CR$4="",$B37=""),0,SUMIF('DADOS BRUTOS'!$A$3:$A$500,$B37,'DADOS BRUTOS'!R$3:R$500)+IF($C37="",0,SUMIF('DADOS BRUTOS'!$A$3:$A$500,$C37,'DADOS BRUTOS'!R$3:R$500)))</f>
        <v/>
      </c>
      <c r="CS37" s="125">
        <f>IF(OR(CS$4="",$B37=""),0,SUMIF('DADOS BRUTOS'!$A$3:$A$500,$B37,'DADOS BRUTOS'!S$3:S$500)+IF($C37="",0,SUMIF('DADOS BRUTOS'!$A$3:$A$500,$C37,'DADOS BRUTOS'!S$3:S$500)))</f>
        <v/>
      </c>
      <c r="CT37" s="125">
        <f>IF(OR(CT$4="",$B37=""),0,SUMIF('DADOS BRUTOS'!$A$3:$A$500,$B37,'DADOS BRUTOS'!T$3:T$500)+IF($C37="",0,SUMIF('DADOS BRUTOS'!$A$3:$A$500,$C37,'DADOS BRUTOS'!T$3:T$500)))</f>
        <v/>
      </c>
      <c r="CU37" s="125">
        <f>IF(OR(CU$4="",$B37=""),0,SUMIF('DADOS BRUTOS'!$A$3:$A$500,$B37,'DADOS BRUTOS'!U$3:U$500)+IF($C37="",0,SUMIF('DADOS BRUTOS'!$A$3:$A$500,$C37,'DADOS BRUTOS'!U$3:U$500)))</f>
        <v/>
      </c>
      <c r="CV37" s="125">
        <f>IF(OR(CV$4="",$B37=""),0,SUMIF('DADOS BRUTOS'!$A$3:$A$500,$B37,'DADOS BRUTOS'!V$3:V$500)+IF($C37="",0,SUMIF('DADOS BRUTOS'!$A$3:$A$500,$C37,'DADOS BRUTOS'!V$3:V$500)))</f>
        <v/>
      </c>
      <c r="CW37" s="125">
        <f>IF(OR(CW$4="",$B37=""),0,SUMIF('DADOS BRUTOS'!$A$3:$A$500,$B37,'DADOS BRUTOS'!W$3:W$500)+IF($C37="",0,SUMIF('DADOS BRUTOS'!$A$3:$A$500,$C37,'DADOS BRUTOS'!W$3:W$500)))</f>
        <v/>
      </c>
      <c r="CX37" s="125">
        <f>IF(OR(CX$4="",$B37=""),0,SUMIF('DADOS BRUTOS'!$A$3:$A$500,$B37,'DADOS BRUTOS'!X$3:X$500)+IF($C37="",0,SUMIF('DADOS BRUTOS'!$A$3:$A$500,$C37,'DADOS BRUTOS'!X$3:X$500)))</f>
        <v/>
      </c>
      <c r="CY37" s="125">
        <f>IF(OR(CY$4="",$B37=""),0,SUMIF('DADOS BRUTOS'!$A$3:$A$500,$B37,'DADOS BRUTOS'!Y$3:Y$500)+IF($C37="",0,SUMIF('DADOS BRUTOS'!$A$3:$A$500,$C37,'DADOS BRUTOS'!Y$3:Y$500)))</f>
        <v/>
      </c>
      <c r="CZ37" s="125">
        <f>IF(OR(CZ$4="",$B37=""),0,SUMIF('DADOS BRUTOS'!$A$3:$A$500,$B37,'DADOS BRUTOS'!Z$3:Z$500)+IF($C37="",0,SUMIF('DADOS BRUTOS'!$A$3:$A$500,$C37,'DADOS BRUTOS'!Z$3:Z$500)))</f>
        <v/>
      </c>
      <c r="DA37" s="125">
        <f>IF(OR(DA$4="",$B37=""),0,SUMIF('DADOS BRUTOS'!$A$3:$A$500,$B37,'DADOS BRUTOS'!AA$3:AA$500)+IF($C37="",0,SUMIF('DADOS BRUTOS'!$A$3:$A$500,$C37,'DADOS BRUTOS'!AA$3:AA$500)))</f>
        <v/>
      </c>
      <c r="DB37" s="125">
        <f>IF(OR(DB$4="",$B37=""),0,SUMIF('DADOS BRUTOS'!$A$3:$A$500,$B37,'DADOS BRUTOS'!AB$3:AB$500)+IF($C37="",0,SUMIF('DADOS BRUTOS'!$A$3:$A$500,$C37,'DADOS BRUTOS'!AB$3:AB$500)))</f>
        <v/>
      </c>
      <c r="DC37" s="125">
        <f>IF(OR(DC$4="",$B37=""),0,SUMIF('DADOS BRUTOS'!$A$3:$A$500,$B37,'DADOS BRUTOS'!AC$3:AC$500)+IF($C37="",0,SUMIF('DADOS BRUTOS'!$A$3:$A$500,$C37,'DADOS BRUTOS'!AC$3:AC$500)))</f>
        <v/>
      </c>
      <c r="DD37" s="125">
        <f>IF(OR(DD$4="",$B37=""),0,SUMIF('DADOS BRUTOS'!$A$3:$A$500,$B37,'DADOS BRUTOS'!AD$3:AD$500)+IF($C37="",0,SUMIF('DADOS BRUTOS'!$A$3:$A$500,$C37,'DADOS BRUTOS'!AD$3:AD$500)))</f>
        <v/>
      </c>
      <c r="DE37" s="125">
        <f>IF(OR(DE$4="",$B37=""),0,SUMIF('DADOS BRUTOS'!$A$3:$A$500,$B37,'DADOS BRUTOS'!AE$3:AE$500)+IF($C37="",0,SUMIF('DADOS BRUTOS'!$A$3:$A$500,$C37,'DADOS BRUTOS'!AE$3:AE$500)))</f>
        <v/>
      </c>
      <c r="DF37" s="125">
        <f>IF(OR(DF$4="",$B37=""),0,SUMIF('DADOS BRUTOS'!$A$3:$A$500,$B37,'DADOS BRUTOS'!AF$3:AF$500)+IF($C37="",0,SUMIF('DADOS BRUTOS'!$A$3:$A$500,$C37,'DADOS BRUTOS'!AF$3:AF$500)))</f>
        <v/>
      </c>
      <c r="DG37" s="125">
        <f>IF(OR(DG$4="",$B37=""),0,SUMIF('DADOS BRUTOS'!$A$3:$A$500,$B37,'DADOS BRUTOS'!AG$3:AG$500)+IF($C37="",0,SUMIF('DADOS BRUTOS'!$A$3:$A$500,$C37,'DADOS BRUTOS'!AG$3:AG$500)))</f>
        <v/>
      </c>
      <c r="DH37" s="125">
        <f>IF(OR(DH$4="",$B37=""),0,SUMIF('DADOS BRUTOS'!$A$3:$A$500,$B37,'DADOS BRUTOS'!AH$3:AH$500)+IF($C37="",0,SUMIF('DADOS BRUTOS'!$A$3:$A$500,$C37,'DADOS BRUTOS'!AH$3:AH$500)))</f>
        <v/>
      </c>
      <c r="DI37" s="125">
        <f>IF(OR(DI$4="",$B37=""),0,SUMIF('DADOS BRUTOS'!$A$3:$A$500,$B37,'DADOS BRUTOS'!AI$3:AI$500)+IF($C37="",0,SUMIF('DADOS BRUTOS'!$A$3:$A$500,$C37,'DADOS BRUTOS'!AI$3:AI$500)))</f>
        <v/>
      </c>
      <c r="DJ37" s="125">
        <f>IF(OR(DJ$4="",$B37=""),0,SUMIF('DADOS BRUTOS'!$A$3:$A$500,$B37,'DADOS BRUTOS'!AJ$3:AJ$500)+IF($C37="",0,SUMIF('DADOS BRUTOS'!$A$3:$A$500,$C37,'DADOS BRUTOS'!AJ$3:AJ$500)))</f>
        <v/>
      </c>
      <c r="DK37" s="125">
        <f>IF(OR(DK$4="",$B37=""),0,SUMIF('DADOS BRUTOS'!$A$3:$A$500,$B37,'DADOS BRUTOS'!AK$3:AK$500)+IF($C37="",0,SUMIF('DADOS BRUTOS'!$A$3:$A$500,$C37,'DADOS BRUTOS'!AK$3:AK$500)))</f>
        <v/>
      </c>
      <c r="DL37" s="125">
        <f>IF(OR(DL$4="",$B37=""),0,SUMIF('DADOS BRUTOS'!$A$3:$A$500,$B37,'DADOS BRUTOS'!AL$3:AL$500)+IF($C37="",0,SUMIF('DADOS BRUTOS'!$A$3:$A$500,$C37,'DADOS BRUTOS'!AL$3:AL$500)))</f>
        <v/>
      </c>
      <c r="DM37" s="125">
        <f>IF(OR(DM$4="",$B37=""),0,SUMIF('DADOS BRUTOS'!$A$3:$A$500,$B37,'DADOS BRUTOS'!AM$3:AM$500)+IF($C37="",0,SUMIF('DADOS BRUTOS'!$A$3:$A$500,$C37,'DADOS BRUTOS'!AM$3:AM$500)))</f>
        <v/>
      </c>
      <c r="DN37" s="125">
        <f>IF(OR(DN$4="",$B37=""),0,SUMIF('DADOS BRUTOS'!$A$3:$A$500,$B37,'DADOS BRUTOS'!AN$3:AN$500)+IF($C37="",0,SUMIF('DADOS BRUTOS'!$A$3:$A$500,$C37,'DADOS BRUTOS'!AN$3:AN$500)))</f>
        <v/>
      </c>
      <c r="DO37" s="125">
        <f>IF(OR(DO$4="",$B37=""),0,SUMIF('DADOS BRUTOS'!$A$3:$A$500,$B37,'DADOS BRUTOS'!AO$3:AO$500)+IF($C37="",0,SUMIF('DADOS BRUTOS'!$A$3:$A$500,$C37,'DADOS BRUTOS'!AO$3:AO$500)))</f>
        <v/>
      </c>
      <c r="DP37" s="125">
        <f>IF(OR(DP$4="",$B37=""),0,SUMIF('DADOS BRUTOS'!$A$3:$A$500,$B37,'DADOS BRUTOS'!AP$3:AP$500)+IF($C37="",0,SUMIF('DADOS BRUTOS'!$A$3:$A$500,$C37,'DADOS BRUTOS'!AP$3:AP$500)))</f>
        <v/>
      </c>
      <c r="DQ37" s="125">
        <f>IF(OR(DQ$4="",$B37=""),0,SUMIF('DADOS BRUTOS'!$A$3:$A$500,$B37,'DADOS BRUTOS'!AQ$3:AQ$500)+IF($C37="",0,SUMIF('DADOS BRUTOS'!$A$3:$A$500,$C37,'DADOS BRUTOS'!AQ$3:AQ$500)))</f>
        <v/>
      </c>
      <c r="DR37" s="125">
        <f>IF(OR(DR$4="",$B37=""),0,SUMIF('DADOS BRUTOS'!$A$3:$A$500,$B37,'DADOS BRUTOS'!AR$3:AR$500)+IF($C37="",0,SUMIF('DADOS BRUTOS'!$A$3:$A$500,$C37,'DADOS BRUTOS'!AR$3:AR$500)))</f>
        <v/>
      </c>
      <c r="DS37" s="125">
        <f>IF(OR(DS$4="",$B37=""),0,SUMIF('DADOS BRUTOS'!$A$3:$A$500,$B37,'DADOS BRUTOS'!AS$3:AS$500)+IF($C37="",0,SUMIF('DADOS BRUTOS'!$A$3:$A$500,$C37,'DADOS BRUTOS'!AS$3:AS$500)))</f>
        <v/>
      </c>
      <c r="DT37" s="125">
        <f>IF(OR(DT$4="",$B37=""),0,SUMIF('DADOS BRUTOS'!$A$3:$A$500,$B37,'DADOS BRUTOS'!AT$3:AT$500)+IF($C37="",0,SUMIF('DADOS BRUTOS'!$A$3:$A$500,$C37,'DADOS BRUTOS'!AT$3:AT$500)))</f>
        <v/>
      </c>
      <c r="DU37" s="125">
        <f>IF(OR(DU$4="",$B37=""),0,SUMIF('DADOS BRUTOS'!$A$3:$A$500,$B37,'DADOS BRUTOS'!AU$3:AU$500)+IF($C37="",0,SUMIF('DADOS BRUTOS'!$A$3:$A$500,$C37,'DADOS BRUTOS'!AU$3:AU$500)))</f>
        <v/>
      </c>
      <c r="DV37" s="125">
        <f>IF(OR(DV$4="",$B37=""),0,SUMIF('DADOS BRUTOS'!$A$3:$A$500,$B37,'DADOS BRUTOS'!AV$3:AV$500)+IF($C37="",0,SUMIF('DADOS BRUTOS'!$A$3:$A$500,$C37,'DADOS BRUTOS'!AV$3:AV$500)))</f>
        <v/>
      </c>
      <c r="DW37" s="125">
        <f>IF(OR(DW$4="",$B37=""),0,SUMIF('DADOS BRUTOS'!$A$3:$A$500,$B37,'DADOS BRUTOS'!AW$3:AW$500)+IF($C37="",0,SUMIF('DADOS BRUTOS'!$A$3:$A$500,$C37,'DADOS BRUTOS'!AW$3:AW$500)))</f>
        <v/>
      </c>
      <c r="DX37" s="125">
        <f>IF(OR(DX$4="",$B37=""),0,SUMIF('DADOS BRUTOS'!$A$3:$A$500,$B37,'DADOS BRUTOS'!AX$3:AX$500)+IF($C37="",0,SUMIF('DADOS BRUTOS'!$A$3:$A$500,$C37,'DADOS BRUTOS'!AX$3:AX$500)))</f>
        <v/>
      </c>
      <c r="DY37" s="125">
        <f>IF(OR(DY$4="",$B37=""),0,SUMIF('DADOS BRUTOS'!$A$3:$A$500,$B37,'DADOS BRUTOS'!AY$3:AY$500)+IF($C37="",0,SUMIF('DADOS BRUTOS'!$A$3:$A$500,$C37,'DADOS BRUTOS'!AY$3:AY$500)))</f>
        <v/>
      </c>
      <c r="DZ37" s="125">
        <f>IF(OR(DZ$4="",$B37=""),0,SUMIF('DADOS BRUTOS'!$A$3:$A$500,$B37,'DADOS BRUTOS'!AZ$3:AZ$500)+IF($C37="",0,SUMIF('DADOS BRUTOS'!$A$3:$A$500,$C37,'DADOS BRUTOS'!AZ$3:AZ$500)))</f>
        <v/>
      </c>
      <c r="EA37" s="125">
        <f>IF(OR(EA$4="",$B37=""),0,SUMIF('DADOS BRUTOS'!$A$3:$A$500,$B37,'DADOS BRUTOS'!BA$3:BA$500)+IF($C37="",0,SUMIF('DADOS BRUTOS'!$A$3:$A$500,$C37,'DADOS BRUTOS'!BA$3:BA$500)))</f>
        <v/>
      </c>
      <c r="EB37" s="125">
        <f>IF(OR(EB$4="",$B37=""),0,SUMIF('DADOS BRUTOS'!$A$3:$A$500,$B37,'DADOS BRUTOS'!BB$3:BB$500)+IF($C37="",0,SUMIF('DADOS BRUTOS'!$A$3:$A$500,$C37,'DADOS BRUTOS'!BB$3:BB$500)))</f>
        <v/>
      </c>
      <c r="EC37" s="125">
        <f>IF(OR(EC$4="",$B37=""),0,SUMIF('DADOS BRUTOS'!$A$3:$A$500,$B37,'DADOS BRUTOS'!BC$3:BC$500)+IF($C37="",0,SUMIF('DADOS BRUTOS'!$A$3:$A$500,$C37,'DADOS BRUTOS'!BC$3:BC$500)))</f>
        <v/>
      </c>
      <c r="ED37" s="125">
        <f>IF(OR(ED$4="",$B37=""),0,SUMIF('DADOS BRUTOS'!$A$3:$A$500,$B37,'DADOS BRUTOS'!BD$3:BD$500)+IF($C37="",0,SUMIF('DADOS BRUTOS'!$A$3:$A$500,$C37,'DADOS BRUTOS'!BD$3:BD$500)))</f>
        <v/>
      </c>
      <c r="EE37" s="125">
        <f>IF(OR(EE$4="",$B37=""),0,SUMIF('DADOS BRUTOS'!$A$3:$A$500,$B37,'DADOS BRUTOS'!BE$3:BE$500)+IF($C37="",0,SUMIF('DADOS BRUTOS'!$A$3:$A$500,$C37,'DADOS BRUTOS'!BE$3:BE$500)))</f>
        <v/>
      </c>
      <c r="EF37" s="125">
        <f>IF(OR(EF$4="",$B37=""),0,SUMIF('DADOS BRUTOS'!$A$3:$A$500,$B37,'DADOS BRUTOS'!BF$3:BF$500)+IF($C37="",0,SUMIF('DADOS BRUTOS'!$A$3:$A$500,$C37,'DADOS BRUTOS'!BF$3:BF$500)))</f>
        <v/>
      </c>
      <c r="EG37" s="125">
        <f>IF(OR(EG$4="",$B37=""),0,SUMIF('DADOS BRUTOS'!$A$3:$A$500,$B37,'DADOS BRUTOS'!BG$3:BG$500)+IF($C37="",0,SUMIF('DADOS BRUTOS'!$A$3:$A$500,$C37,'DADOS BRUTOS'!BG$3:BG$500)))</f>
        <v/>
      </c>
      <c r="EH37" s="125">
        <f>IF(OR(EH$4="",$B37=""),0,SUMIF('DADOS BRUTOS'!$A$3:$A$500,$B37,'DADOS BRUTOS'!BH$3:BH$500)+IF($C37="",0,SUMIF('DADOS BRUTOS'!$A$3:$A$500,$C37,'DADOS BRUTOS'!BH$3:BH$500)))</f>
        <v/>
      </c>
      <c r="EI37" s="125">
        <f>IF(OR(EI$4="",$B37=""),0,SUMIF('DADOS BRUTOS'!$A$3:$A$500,$B37,'DADOS BRUTOS'!BI$3:BI$500)+IF($C37="",0,SUMIF('DADOS BRUTOS'!$A$3:$A$500,$C37,'DADOS BRUTOS'!BI$3:BI$500)))</f>
        <v/>
      </c>
      <c r="EJ37" s="125">
        <f>IF(OR(EJ$4="",$B37=""),0,SUMIF('DADOS BRUTOS'!$A$3:$A$500,$B37,'DADOS BRUTOS'!BJ$3:BJ$500)+IF($C37="",0,SUMIF('DADOS BRUTOS'!$A$3:$A$500,$C37,'DADOS BRUTOS'!BJ$3:BJ$500)))</f>
        <v/>
      </c>
      <c r="EK37" s="125">
        <f>IF(OR(EK$4="",$B37=""),0,SUMIF('DADOS BRUTOS'!$A$3:$A$500,$B37,'DADOS BRUTOS'!BK$3:BK$500)+IF($C37="",0,SUMIF('DADOS BRUTOS'!$A$3:$A$500,$C37,'DADOS BRUTOS'!BK$3:BK$500)))</f>
        <v/>
      </c>
      <c r="EL37" s="125">
        <f>IF(OR(EL$4="",$B37=""),0,SUMIF('DADOS BRUTOS'!$A$3:$A$500,$B37,'DADOS BRUTOS'!BL$3:BL$500)+IF($C37="",0,SUMIF('DADOS BRUTOS'!$A$3:$A$500,$C37,'DADOS BRUTOS'!BL$3:BL$500)))</f>
        <v/>
      </c>
      <c r="EM37" s="125">
        <f>IF(OR(EM$4="",$B37=""),0,SUMIF('DADOS BRUTOS'!$A$3:$A$500,$B37,'DADOS BRUTOS'!BM$3:BM$500)+IF($C37="",0,SUMIF('DADOS BRUTOS'!$A$3:$A$500,$C37,'DADOS BRUTOS'!BM$3:BM$500)))</f>
        <v/>
      </c>
      <c r="EN37" s="125">
        <f>IF(OR(EN$4="",$B37=""),0,SUMIF('DADOS BRUTOS'!$A$3:$A$500,$B37,'DADOS BRUTOS'!BN$3:BN$500)+IF($C37="",0,SUMIF('DADOS BRUTOS'!$A$3:$A$500,$C37,'DADOS BRUTOS'!BN$3:BN$500)))</f>
        <v/>
      </c>
      <c r="EO37" s="125">
        <f>IF(OR(EO$4="",$B37=""),0,SUMIF('DADOS BRUTOS'!$A$3:$A$500,$B37,'DADOS BRUTOS'!BO$3:BO$500)+IF($C37="",0,SUMIF('DADOS BRUTOS'!$A$3:$A$500,$C37,'DADOS BRUTOS'!BO$3:BO$500)))</f>
        <v/>
      </c>
      <c r="EP37" s="125">
        <f>IF(OR(EP$4="",$B37=""),0,SUMIF('DADOS BRUTOS'!$A$3:$A$500,$B37,'DADOS BRUTOS'!BP$3:BP$500)+IF($C37="",0,SUMIF('DADOS BRUTOS'!$A$3:$A$500,$C37,'DADOS BRUTOS'!BP$3:BP$500)))</f>
        <v/>
      </c>
      <c r="EQ37" s="125">
        <f>IF(OR(EQ$4="",$B37=""),0,SUMIF('DADOS BRUTOS'!$A$3:$A$500,$B37,'DADOS BRUTOS'!BQ$3:BQ$500)+IF($C37="",0,SUMIF('DADOS BRUTOS'!$A$3:$A$500,$C37,'DADOS BRUTOS'!BQ$3:BQ$500)))</f>
        <v/>
      </c>
      <c r="ER37" s="125">
        <f>IF(OR(ER$4="",$B37=""),0,SUMIF('DADOS BRUTOS'!$A$3:$A$500,$B37,'DADOS BRUTOS'!BR$3:BR$500)+IF($C37="",0,SUMIF('DADOS BRUTOS'!$A$3:$A$500,$C37,'DADOS BRUTOS'!BR$3:BR$500)))</f>
        <v/>
      </c>
      <c r="ES37" s="125">
        <f>IF(OR(ES$4="",$B37=""),0,SUMIF('DADOS BRUTOS'!$A$3:$A$500,$B37,'DADOS BRUTOS'!BS$3:BS$500)+IF($C37="",0,SUMIF('DADOS BRUTOS'!$A$3:$A$500,$C37,'DADOS BRUTOS'!BS$3:BS$500)))</f>
        <v/>
      </c>
      <c r="ET37" s="125">
        <f>IF(OR(ET$4="",$B37=""),0,SUMIF('DADOS BRUTOS'!$A$3:$A$500,$B37,'DADOS BRUTOS'!BT$3:BT$500)+IF($C37="",0,SUMIF('DADOS BRUTOS'!$A$3:$A$500,$C37,'DADOS BRUTOS'!BT$3:BT$500)))</f>
        <v/>
      </c>
      <c r="EU37" s="125">
        <f>IF(OR(EU$4="",$B37=""),0,SUMIF('DADOS BRUTOS'!$A$3:$A$500,$B37,'DADOS BRUTOS'!BU$3:BU$500)+IF($C37="",0,SUMIF('DADOS BRUTOS'!$A$3:$A$500,$C37,'DADOS BRUTOS'!BU$3:BU$500)))</f>
        <v/>
      </c>
      <c r="EV37" s="125">
        <f>IF(OR(EV$4="",$B37=""),0,SUMIF('DADOS BRUTOS'!$A$3:$A$500,$B37,'DADOS BRUTOS'!BV$3:BV$500)+IF($C37="",0,SUMIF('DADOS BRUTOS'!$A$3:$A$500,$C37,'DADOS BRUTOS'!BV$3:BV$500)))</f>
        <v/>
      </c>
      <c r="EW37" s="125">
        <f>IF(OR(EW$4="",$B37=""),0,SUMIF('DADOS BRUTOS'!$A$3:$A$500,$B37,'DADOS BRUTOS'!BW$3:BW$500)+IF($C37="",0,SUMIF('DADOS BRUTOS'!$A$3:$A$500,$C37,'DADOS BRUTOS'!BW$3:BW$500)))</f>
        <v/>
      </c>
      <c r="EX37" s="125">
        <f>IF(OR(EX$4="",$B37=""),0,SUMIF('DADOS BRUTOS'!$A$3:$A$500,$B37,'DADOS BRUTOS'!BX$3:BX$500)+IF($C37="",0,SUMIF('DADOS BRUTOS'!$A$3:$A$500,$C37,'DADOS BRUTOS'!BX$3:BX$500)))</f>
        <v/>
      </c>
      <c r="EY37" s="125">
        <f>IF(OR(EY$4="",$B37=""),0,SUMIF('DADOS BRUTOS'!$A$3:$A$500,$B37,'DADOS BRUTOS'!BY$3:BY$500)+IF($C37="",0,SUMIF('DADOS BRUTOS'!$A$3:$A$500,$C37,'DADOS BRUTOS'!BY$3:BY$500)))</f>
        <v/>
      </c>
      <c r="EZ37" s="125">
        <f>IF(OR(EZ$4="",$B37=""),0,SUMIF('DADOS BRUTOS'!$A$3:$A$500,$B37,'DADOS BRUTOS'!BZ$3:BZ$500)+IF($C37="",0,SUMIF('DADOS BRUTOS'!$A$3:$A$500,$C37,'DADOS BRUTOS'!BZ$3:BZ$500)))</f>
        <v/>
      </c>
      <c r="FA37" s="125">
        <f>IF(OR(FA$4="",$B37=""),0,SUMIF('DADOS BRUTOS'!$A$3:$A$500,$B37,'DADOS BRUTOS'!CA$3:CA$500)+IF($C37="",0,SUMIF('DADOS BRUTOS'!$A$3:$A$500,$C37,'DADOS BRUTOS'!CA$3:CA$500)))</f>
        <v/>
      </c>
      <c r="FB37" s="125">
        <f>IF(OR(FB$4="",$B37=""),0,SUMIF('DADOS BRUTOS'!$A$3:$A$500,$B37,'DADOS BRUTOS'!CB$3:CB$500)+IF($C37="",0,SUMIF('DADOS BRUTOS'!$A$3:$A$500,$C37,'DADOS BRUTOS'!CB$3:CB$500)))</f>
        <v/>
      </c>
      <c r="FC37" s="125">
        <f>IF(OR(FC$4="",$B37=""),0,SUMIF('DADOS BRUTOS'!$A$3:$A$500,$B37,'DADOS BRUTOS'!CC$3:CC$500)+IF($C37="",0,SUMIF('DADOS BRUTOS'!$A$3:$A$500,$C37,'DADOS BRUTOS'!CC$3:CC$500)))</f>
        <v/>
      </c>
      <c r="FD37" s="125">
        <f>IF(OR(FD$4="",$B37=""),0,SUMIF('DADOS BRUTOS'!$A$3:$A$500,$B37,'DADOS BRUTOS'!CD$3:CD$500)+IF($C37="",0,SUMIF('DADOS BRUTOS'!$A$3:$A$500,$C37,'DADOS BRUTOS'!CD$3:CD$500)))</f>
        <v/>
      </c>
      <c r="FE37" s="125">
        <f>IF(OR(FE$4="",$B37=""),0,SUMIF('DADOS BRUTOS'!$A$3:$A$500,$B37,'DADOS BRUTOS'!CE$3:CE$500)+IF($C37="",0,SUMIF('DADOS BRUTOS'!$A$3:$A$500,$C37,'DADOS BRUTOS'!CE$3:CE$500)))</f>
        <v/>
      </c>
      <c r="FF37" s="125">
        <f>IF(OR(FF$4="",$B37=""),0,SUMIF('DADOS BRUTOS'!$A$3:$A$500,$B37,'DADOS BRUTOS'!CF$3:CF$500)+IF($C37="",0,SUMIF('DADOS BRUTOS'!$A$3:$A$500,$C37,'DADOS BRUTOS'!CF$3:CF$500)))</f>
        <v/>
      </c>
      <c r="FG37" s="125">
        <f>IF(OR(FG$4="",$B37=""),0,SUMIF('DADOS BRUTOS'!$A$3:$A$500,$B37,'DADOS BRUTOS'!CG$3:CG$500)+IF($C37="",0,SUMIF('DADOS BRUTOS'!$A$3:$A$500,$C37,'DADOS BRUTOS'!CG$3:CG$500)))</f>
        <v/>
      </c>
      <c r="FH37" s="125">
        <f>IF(OR(FH$4="",$B37=""),0,SUMIF('DADOS BRUTOS'!$A$3:$A$500,$B37,'DADOS BRUTOS'!CH$3:CH$500)+IF($C37="",0,SUMIF('DADOS BRUTOS'!$A$3:$A$500,$C37,'DADOS BRUTOS'!CH$3:CH$500)))</f>
        <v/>
      </c>
      <c r="FI37" s="125">
        <f>IF(OR(FI$4="",$B37=""),0,SUMIF('DADOS BRUTOS'!$A$3:$A$500,$B37,'DADOS BRUTOS'!CI$3:CI$500)+IF($C37="",0,SUMIF('DADOS BRUTOS'!$A$3:$A$500,$C37,'DADOS BRUTOS'!CI$3:CI$500)))</f>
        <v/>
      </c>
      <c r="FJ37" s="125">
        <f>IF(OR(FJ$4="",$B37=""),0,SUMIF('DADOS BRUTOS'!$A$3:$A$500,$B37,'DADOS BRUTOS'!CJ$3:CJ$500)+IF($C37="",0,SUMIF('DADOS BRUTOS'!$A$3:$A$500,$C37,'DADOS BRUTOS'!CJ$3:CJ$500)))</f>
        <v/>
      </c>
      <c r="FK37" s="125">
        <f>IF(OR(FK$4="",$B37=""),0,SUMIF('DADOS BRUTOS'!$A$3:$A$500,$B37,'DADOS BRUTOS'!CK$3:CK$500)+IF($C37="",0,SUMIF('DADOS BRUTOS'!$A$3:$A$500,$C37,'DADOS BRUTOS'!CK$3:CK$500)))</f>
        <v/>
      </c>
      <c r="FL37" s="125">
        <f>IF(OR(FL$4="",$B37=""),0,SUMIF('DADOS BRUTOS'!$A$3:$A$500,$B37,'DADOS BRUTOS'!CL$3:CL$500)+IF($C37="",0,SUMIF('DADOS BRUTOS'!$A$3:$A$500,$C37,'DADOS BRUTOS'!CL$3:CL$500)))</f>
        <v/>
      </c>
      <c r="FM37" s="125">
        <f>IF(OR(FM$4="",$B37=""),0,SUMIF('DADOS BRUTOS'!$A$3:$A$500,$B37,'DADOS BRUTOS'!CM$3:CM$500)+IF($C37="",0,SUMIF('DADOS BRUTOS'!$A$3:$A$500,$C37,'DADOS BRUTOS'!CM$3:CM$500)))</f>
        <v/>
      </c>
      <c r="FN37" s="125">
        <f>IF(OR(FN$4="",$B37=""),0,SUMIF('DADOS BRUTOS'!$A$3:$A$500,$B37,'DADOS BRUTOS'!CN$3:CN$500)+IF($C37="",0,SUMIF('DADOS BRUTOS'!$A$3:$A$500,$C37,'DADOS BRUTOS'!CN$3:CN$500)))</f>
        <v/>
      </c>
      <c r="FO37" s="125">
        <f>IF(OR(FO$4="",$B37=""),0,SUMIF('DADOS BRUTOS'!$A$3:$A$500,$B37,'DADOS BRUTOS'!CO$3:CO$500)+IF($C37="",0,SUMIF('DADOS BRUTOS'!$A$3:$A$500,$C37,'DADOS BRUTOS'!CO$3:CO$500)))</f>
        <v/>
      </c>
      <c r="FP37" s="125">
        <f>IF(OR(FP$4="",$B37=""),0,SUMIF('DADOS BRUTOS'!$A$3:$A$500,$B37,'DADOS BRUTOS'!CP$3:CP$500)+IF($C37="",0,SUMIF('DADOS BRUTOS'!$A$3:$A$500,$C37,'DADOS BRUTOS'!CP$3:CP$500)))</f>
        <v/>
      </c>
      <c r="FQ37" s="125">
        <f>IF(OR(FQ$4="",$B37=""),0,SUMIF('DADOS BRUTOS'!$A$3:$A$500,$B37,'DADOS BRUTOS'!CQ$3:CQ$500)+IF($C37="",0,SUMIF('DADOS BRUTOS'!$A$3:$A$500,$C37,'DADOS BRUTOS'!CQ$3:CQ$500)))</f>
        <v/>
      </c>
      <c r="FR37" s="125">
        <f>IF(OR(FR$4="",$B37=""),0,SUMIF('DADOS BRUTOS'!$A$3:$A$500,$B37,'DADOS BRUTOS'!CR$3:CR$500)+IF($C37="",0,SUMIF('DADOS BRUTOS'!$A$3:$A$500,$C37,'DADOS BRUTOS'!CR$3:CR$500)))</f>
        <v/>
      </c>
      <c r="FS37" s="125">
        <f>IF(OR(FS$4="",$B37=""),0,SUMIF('DADOS BRUTOS'!$A$3:$A$500,$B37,'DADOS BRUTOS'!CS$3:CS$500)+IF($C37="",0,SUMIF('DADOS BRUTOS'!$A$3:$A$500,$C37,'DADOS BRUTOS'!CS$3:CS$500)))</f>
        <v/>
      </c>
      <c r="FT37" s="125">
        <f>IF(OR(FT$4="",$B37=""),0,SUMIF('DADOS BRUTOS'!$A$3:$A$500,$B37,'DADOS BRUTOS'!CT$3:CT$500)+IF($C37="",0,SUMIF('DADOS BRUTOS'!$A$3:$A$500,$C37,'DADOS BRUTOS'!CT$3:CT$500)))</f>
        <v/>
      </c>
      <c r="FU37" s="125">
        <f>IF(OR(FU$4="",$B37=""),0,SUMIF('DADOS BRUTOS'!$A$3:$A$500,$B37,'DADOS BRUTOS'!CU$3:CU$500)+IF($C37="",0,SUMIF('DADOS BRUTOS'!$A$3:$A$500,$C37,'DADOS BRUTOS'!CU$3:CU$500)))</f>
        <v/>
      </c>
      <c r="FV37" s="125">
        <f>IF(OR(FV$4="",$B37=""),0,SUMIF('DADOS BRUTOS'!$A$3:$A$500,$B37,'DADOS BRUTOS'!CV$3:CV$500)+IF($C37="",0,SUMIF('DADOS BRUTOS'!$A$3:$A$500,$C37,'DADOS BRUTOS'!CV$3:CV$500)))</f>
        <v/>
      </c>
      <c r="FW37" s="125">
        <f>IF(OR(FW$4="",$B37=""),0,SUMIF('DADOS BRUTOS'!$A$3:$A$500,$B37,'DADOS BRUTOS'!CW$3:CW$500)+IF($C37="",0,SUMIF('DADOS BRUTOS'!$A$3:$A$500,$C37,'DADOS BRUTOS'!CW$3:CW$500)))</f>
        <v/>
      </c>
      <c r="FX37" s="125">
        <f>IF(OR(FX$4="",$B37=""),0,SUMIF('DADOS BRUTOS'!$A$3:$A$500,$B37,'DADOS BRUTOS'!CX$3:CX$500)+IF($C37="",0,SUMIF('DADOS BRUTOS'!$A$3:$A$500,$C37,'DADOS BRUTOS'!CX$3:CX$500)))</f>
        <v/>
      </c>
      <c r="FY37" s="125">
        <f>IF(OR(FY$4="",$B37=""),0,SUMIF('DADOS BRUTOS'!$A$3:$A$500,$B37,'DADOS BRUTOS'!CY$3:CY$500)+IF($C37="",0,SUMIF('DADOS BRUTOS'!$A$3:$A$500,$C37,'DADOS BRUTOS'!CY$3:CY$500)))</f>
        <v/>
      </c>
      <c r="FZ37" s="125">
        <f>IF(OR(FZ$4="",$B37=""),0,SUMIF('DADOS BRUTOS'!$A$3:$A$500,$B37,'DADOS BRUTOS'!CZ$3:CZ$500)+IF($C37="",0,SUMIF('DADOS BRUTOS'!$A$3:$A$500,$C37,'DADOS BRUTOS'!CZ$3:CZ$500)))</f>
        <v/>
      </c>
      <c r="GA37" s="125">
        <f>IF(OR(GA$4="",$B37=""),0,SUMIF('DADOS BRUTOS'!$A$3:$A$500,$B37,'DADOS BRUTOS'!DA$3:DA$500)+IF($C37="",0,SUMIF('DADOS BRUTOS'!$A$3:$A$500,$C37,'DADOS BRUTOS'!DA$3:DA$500)))</f>
        <v/>
      </c>
      <c r="GB37" s="125">
        <f>IF(OR(GB$4="",$B37=""),0,SUMIF('DADOS BRUTOS'!$A$3:$A$500,$B37,'DADOS BRUTOS'!DB$3:DB$500)+IF($C37="",0,SUMIF('DADOS BRUTOS'!$A$3:$A$500,$C37,'DADOS BRUTOS'!DB$3:DB$500)))</f>
        <v/>
      </c>
      <c r="GC37" s="125">
        <f>IF(OR(GC$4="",$B37=""),0,SUMIF('DADOS BRUTOS'!$A$3:$A$500,$B37,'DADOS BRUTOS'!DC$3:DC$500)+IF($C37="",0,SUMIF('DADOS BRUTOS'!$A$3:$A$500,$C37,'DADOS BRUTOS'!DC$3:DC$500)))</f>
        <v/>
      </c>
      <c r="GD37" s="125">
        <f>IF(OR(GD$4="",$B37=""),0,SUMIF('DADOS BRUTOS'!$A$3:$A$500,$B37,'DADOS BRUTOS'!DD$3:DD$500)+IF($C37="",0,SUMIF('DADOS BRUTOS'!$A$3:$A$500,$C37,'DADOS BRUTOS'!DD$3:DD$500)))</f>
        <v/>
      </c>
      <c r="GE37" s="125">
        <f>IF(OR(GE$4="",$B37=""),0,SUMIF('DADOS BRUTOS'!$A$3:$A$500,$B37,'DADOS BRUTOS'!DE$3:DE$500)+IF($C37="",0,SUMIF('DADOS BRUTOS'!$A$3:$A$500,$C37,'DADOS BRUTOS'!DE$3:DE$500)))</f>
        <v/>
      </c>
      <c r="GF37" s="125">
        <f>IF(OR(GF$4="",$B37=""),0,SUMIF('DADOS BRUTOS'!$A$3:$A$500,$B37,'DADOS BRUTOS'!DF$3:DF$500)+IF($C37="",0,SUMIF('DADOS BRUTOS'!$A$3:$A$500,$C37,'DADOS BRUTOS'!DF$3:DF$500)))</f>
        <v/>
      </c>
      <c r="GG37" s="125">
        <f>IF(OR(GG$4="",$B37=""),0,SUMIF('DADOS BRUTOS'!$A$3:$A$500,$B37,'DADOS BRUTOS'!DG$3:DG$500)+IF($C37="",0,SUMIF('DADOS BRUTOS'!$A$3:$A$500,$C37,'DADOS BRUTOS'!DG$3:DG$500)))</f>
        <v/>
      </c>
      <c r="GH37" s="125">
        <f>IF(OR(GH$4="",$B37=""),0,SUMIF('DADOS BRUTOS'!$A$3:$A$500,$B37,'DADOS BRUTOS'!DH$3:DH$500)+IF($C37="",0,SUMIF('DADOS BRUTOS'!$A$3:$A$500,$C37,'DADOS BRUTOS'!DH$3:DH$500)))</f>
        <v/>
      </c>
      <c r="GI37" s="125">
        <f>IF(OR(GI$4="",$B37=""),0,SUMIF('DADOS BRUTOS'!$A$3:$A$500,$B37,'DADOS BRUTOS'!DI$3:DI$500)+IF($C37="",0,SUMIF('DADOS BRUTOS'!$A$3:$A$500,$C37,'DADOS BRUTOS'!DI$3:DI$500)))</f>
        <v/>
      </c>
      <c r="GJ37" s="125">
        <f>IF(OR(GJ$4="",$B37=""),0,SUMIF('DADOS BRUTOS'!$A$3:$A$500,$B37,'DADOS BRUTOS'!DJ$3:DJ$500)+IF($C37="",0,SUMIF('DADOS BRUTOS'!$A$3:$A$500,$C37,'DADOS BRUTOS'!DJ$3:DJ$500)))</f>
        <v/>
      </c>
      <c r="GK37" s="125">
        <f>IF(OR(GK$4="",$B37=""),0,SUMIF('DADOS BRUTOS'!$A$3:$A$500,$B37,'DADOS BRUTOS'!DK$3:DK$500)+IF($C37="",0,SUMIF('DADOS BRUTOS'!$A$3:$A$500,$C37,'DADOS BRUTOS'!DK$3:DK$500)))</f>
        <v/>
      </c>
      <c r="GL37" s="125">
        <f>IF(OR(GL$4="",$B37=""),0,SUMIF('DADOS BRUTOS'!$A$3:$A$500,$B37,'DADOS BRUTOS'!DL$3:DL$500)+IF($C37="",0,SUMIF('DADOS BRUTOS'!$A$3:$A$500,$C37,'DADOS BRUTOS'!DL$3:DL$500)))</f>
        <v/>
      </c>
      <c r="GM37" s="125">
        <f>IF(OR(GM$4="",$B37=""),0,SUMIF('DADOS BRUTOS'!$A$3:$A$500,$B37,'DADOS BRUTOS'!DM$3:DM$500)+IF($C37="",0,SUMIF('DADOS BRUTOS'!$A$3:$A$500,$C37,'DADOS BRUTOS'!DM$3:DM$500)))</f>
        <v/>
      </c>
      <c r="GN37" s="125">
        <f>IF(OR(GN$4="",$B37=""),0,SUMIF('DADOS BRUTOS'!$A$3:$A$500,$B37,'DADOS BRUTOS'!DN$3:DN$500)+IF($C37="",0,SUMIF('DADOS BRUTOS'!$A$3:$A$500,$C37,'DADOS BRUTOS'!DN$3:DN$500)))</f>
        <v/>
      </c>
      <c r="GO37" s="125">
        <f>IF(OR(GO$4="",$B37=""),0,SUMIF('DADOS BRUTOS'!$A$3:$A$500,$B37,'DADOS BRUTOS'!DO$3:DO$500)+IF($C37="",0,SUMIF('DADOS BRUTOS'!$A$3:$A$500,$C37,'DADOS BRUTOS'!DO$3:DO$500)))</f>
        <v/>
      </c>
      <c r="GP37" s="125">
        <f>IF(OR(GP$4="",$B37=""),0,SUMIF('DADOS BRUTOS'!$A$3:$A$500,$B37,'DADOS BRUTOS'!DP$3:DP$500)+IF($C37="",0,SUMIF('DADOS BRUTOS'!$A$3:$A$500,$C37,'DADOS BRUTOS'!DP$3:DP$500)))</f>
        <v/>
      </c>
      <c r="GQ37" s="125">
        <f>IF(OR(GQ$4="",$B37=""),0,SUMIF('DADOS BRUTOS'!$A$3:$A$500,$B37,'DADOS BRUTOS'!DQ$3:DQ$500)+IF($C37="",0,SUMIF('DADOS BRUTOS'!$A$3:$A$500,$C37,'DADOS BRUTOS'!DQ$3:DQ$500)))</f>
        <v/>
      </c>
      <c r="GR37" s="125">
        <f>IF(OR(GR$4="",$B37=""),0,SUMIF('DADOS BRUTOS'!$A$3:$A$500,$B37,'DADOS BRUTOS'!DR$3:DR$500)+IF($C37="",0,SUMIF('DADOS BRUTOS'!$A$3:$A$500,$C37,'DADOS BRUTOS'!DR$3:DR$500)))</f>
        <v/>
      </c>
      <c r="GS37" s="125">
        <f>IF(OR(GS$4="",$B37=""),0,SUMIF('DADOS BRUTOS'!$A$3:$A$500,$B37,'DADOS BRUTOS'!DS$3:DS$500)+IF($C37="",0,SUMIF('DADOS BRUTOS'!$A$3:$A$500,$C37,'DADOS BRUTOS'!DS$3:DS$500)))</f>
        <v/>
      </c>
      <c r="GT37" s="125">
        <f>IF(OR(GT$4="",$B37=""),0,SUMIF('DADOS BRUTOS'!$A$3:$A$500,$B37,'DADOS BRUTOS'!DT$3:DT$500)+IF($C37="",0,SUMIF('DADOS BRUTOS'!$A$3:$A$500,$C37,'DADOS BRUTOS'!DT$3:DT$500)))</f>
        <v/>
      </c>
      <c r="GU37" s="125">
        <f>IF(OR(GU$4="",$B37=""),0,SUMIF('DADOS BRUTOS'!$A$3:$A$500,$B37,'DADOS BRUTOS'!DU$3:DU$500)+IF($C37="",0,SUMIF('DADOS BRUTOS'!$A$3:$A$500,$C37,'DADOS BRUTOS'!DU$3:DU$500)))</f>
        <v/>
      </c>
      <c r="GV37" s="125">
        <f>IF(OR(GV$4="",$B37=""),0,SUMIF('DADOS BRUTOS'!$A$3:$A$500,$B37,'DADOS BRUTOS'!DV$3:DV$500)+IF($C37="",0,SUMIF('DADOS BRUTOS'!$A$3:$A$500,$C37,'DADOS BRUTOS'!DV$3:DV$500)))</f>
        <v/>
      </c>
      <c r="GW37" s="125">
        <f>IF(OR(GW$4="",$B37=""),0,SUMIF('DADOS BRUTOS'!$A$3:$A$500,$B37,'DADOS BRUTOS'!DW$3:DW$500)+IF($C37="",0,SUMIF('DADOS BRUTOS'!$A$3:$A$500,$C37,'DADOS BRUTOS'!DW$3:DW$500)))</f>
        <v/>
      </c>
      <c r="GX37" s="125">
        <f>IF(OR(GX$4="",$B37=""),0,SUMIF('DADOS BRUTOS'!$A$3:$A$500,$B37,'DADOS BRUTOS'!DX$3:DX$500)+IF($C37="",0,SUMIF('DADOS BRUTOS'!$A$3:$A$500,$C37,'DADOS BRUTOS'!DX$3:DX$500)))</f>
        <v/>
      </c>
      <c r="GY37" s="125">
        <f>IF(OR(GY$4="",$B37=""),0,SUMIF('DADOS BRUTOS'!$A$3:$A$500,$B37,'DADOS BRUTOS'!DY$3:DY$500)+IF($C37="",0,SUMIF('DADOS BRUTOS'!$A$3:$A$500,$C37,'DADOS BRUTOS'!DY$3:DY$500)))</f>
        <v/>
      </c>
      <c r="GZ37" s="125">
        <f>IF(OR(GZ$4="",$B37=""),0,SUMIF('DADOS BRUTOS'!$A$3:$A$500,$B37,'DADOS BRUTOS'!DZ$3:DZ$500)+IF($C37="",0,SUMIF('DADOS BRUTOS'!$A$3:$A$500,$C37,'DADOS BRUTOS'!DZ$3:DZ$500)))</f>
        <v/>
      </c>
      <c r="HA37" s="125">
        <f>IF(OR(HA$4="",$B37=""),0,SUMIF('DADOS BRUTOS'!$A$3:$A$500,$B37,'DADOS BRUTOS'!EA$3:EA$500)+IF($C37="",0,SUMIF('DADOS BRUTOS'!$A$3:$A$500,$C37,'DADOS BRUTOS'!EA$3:EA$500)))</f>
        <v/>
      </c>
      <c r="HB37" s="125">
        <f>IF(OR(HB$4="",$B37=""),0,SUMIF('DADOS BRUTOS'!$A$3:$A$500,$B37,'DADOS BRUTOS'!EB$3:EB$500)+IF($C37="",0,SUMIF('DADOS BRUTOS'!$A$3:$A$500,$C37,'DADOS BRUTOS'!EB$3:EB$500)))</f>
        <v/>
      </c>
      <c r="HC37" s="125">
        <f>IF(OR(HC$4="",$B37=""),0,SUMIF('DADOS BRUTOS'!$A$3:$A$500,$B37,'DADOS BRUTOS'!EC$3:EC$500)+IF($C37="",0,SUMIF('DADOS BRUTOS'!$A$3:$A$500,$C37,'DADOS BRUTOS'!EC$3:EC$500)))</f>
        <v/>
      </c>
      <c r="HD37" s="125">
        <f>IF(OR(HD$4="",$B37=""),0,SUMIF('DADOS BRUTOS'!$A$3:$A$500,$B37,'DADOS BRUTOS'!ED$3:ED$500)+IF($C37="",0,SUMIF('DADOS BRUTOS'!$A$3:$A$500,$C37,'DADOS BRUTOS'!ED$3:ED$500)))</f>
        <v/>
      </c>
      <c r="HE37" s="125">
        <f>IF(OR(HE$4="",$B37=""),0,SUMIF('DADOS BRUTOS'!$A$3:$A$500,$B37,'DADOS BRUTOS'!EE$3:EE$500)+IF($C37="",0,SUMIF('DADOS BRUTOS'!$A$3:$A$500,$C37,'DADOS BRUTOS'!EE$3:EE$500)))</f>
        <v/>
      </c>
      <c r="HF37" s="125">
        <f>IF(OR(HF$4="",$B37=""),0,SUMIF('DADOS BRUTOS'!$A$3:$A$500,$B37,'DADOS BRUTOS'!EF$3:EF$500)+IF($C37="",0,SUMIF('DADOS BRUTOS'!$A$3:$A$500,$C37,'DADOS BRUTOS'!EF$3:EF$500)))</f>
        <v/>
      </c>
      <c r="HG37" s="125">
        <f>IF(OR(HG$4="",$B37=""),0,SUMIF('DADOS BRUTOS'!$A$3:$A$500,$B37,'DADOS BRUTOS'!EG$3:EG$500)+IF($C37="",0,SUMIF('DADOS BRUTOS'!$A$3:$A$500,$C37,'DADOS BRUTOS'!EG$3:EG$500)))</f>
        <v/>
      </c>
      <c r="HH37" s="125">
        <f>IF(OR(HH$4="",$B37=""),0,SUMIF('DADOS BRUTOS'!$A$3:$A$500,$B37,'DADOS BRUTOS'!EH$3:EH$500)+IF($C37="",0,SUMIF('DADOS BRUTOS'!$A$3:$A$500,$C37,'DADOS BRUTOS'!EH$3:EH$500)))</f>
        <v/>
      </c>
      <c r="HI37" s="125">
        <f>IF(OR(HI$4="",$B37=""),0,SUMIF('DADOS BRUTOS'!$A$3:$A$500,$B37,'DADOS BRUTOS'!EI$3:EI$500)+IF($C37="",0,SUMIF('DADOS BRUTOS'!$A$3:$A$500,$C37,'DADOS BRUTOS'!EI$3:EI$500)))</f>
        <v/>
      </c>
      <c r="HJ37" s="125">
        <f>IF(OR(HJ$4="",$B37=""),0,SUMIF('DADOS BRUTOS'!$A$3:$A$500,$B37,'DADOS BRUTOS'!EJ$3:EJ$500)+IF($C37="",0,SUMIF('DADOS BRUTOS'!$A$3:$A$500,$C37,'DADOS BRUTOS'!EJ$3:EJ$500)))</f>
        <v/>
      </c>
      <c r="HK37" s="125">
        <f>IF(OR(HK$4="",$B37=""),0,SUMIF('DADOS BRUTOS'!$A$3:$A$500,$B37,'DADOS BRUTOS'!EK$3:EK$500)+IF($C37="",0,SUMIF('DADOS BRUTOS'!$A$3:$A$500,$C37,'DADOS BRUTOS'!EK$3:EK$500)))</f>
        <v/>
      </c>
      <c r="HL37" s="125">
        <f>IF(OR(HL$4="",$B37=""),0,SUMIF('DADOS BRUTOS'!$A$3:$A$500,$B37,'DADOS BRUTOS'!EL$3:EL$500)+IF($C37="",0,SUMIF('DADOS BRUTOS'!$A$3:$A$500,$C37,'DADOS BRUTOS'!EL$3:EL$500)))</f>
        <v/>
      </c>
      <c r="HM37" s="125">
        <f>IF(OR(HM$4="",$B37=""),0,SUMIF('DADOS BRUTOS'!$A$3:$A$500,$B37,'DADOS BRUTOS'!EM$3:EM$500)+IF($C37="",0,SUMIF('DADOS BRUTOS'!$A$3:$A$500,$C37,'DADOS BRUTOS'!EM$3:EM$500)))</f>
        <v/>
      </c>
      <c r="HN37" s="125">
        <f>IF(OR(HN$4="",$B37=""),0,SUMIF('DADOS BRUTOS'!$A$3:$A$500,$B37,'DADOS BRUTOS'!EN$3:EN$500)+IF($C37="",0,SUMIF('DADOS BRUTOS'!$A$3:$A$500,$C37,'DADOS BRUTOS'!EN$3:EN$500)))</f>
        <v/>
      </c>
      <c r="HO37" s="125">
        <f>IF(OR(HO$4="",$B37=""),0,SUMIF('DADOS BRUTOS'!$A$3:$A$500,$B37,'DADOS BRUTOS'!EO$3:EO$500)+IF($C37="",0,SUMIF('DADOS BRUTOS'!$A$3:$A$500,$C37,'DADOS BRUTOS'!EO$3:EO$500)))</f>
        <v/>
      </c>
      <c r="HP37" s="125">
        <f>IF(OR(HP$4="",$B37=""),0,SUMIF('DADOS BRUTOS'!$A$3:$A$500,$B37,'DADOS BRUTOS'!EP$3:EP$500)+IF($C37="",0,SUMIF('DADOS BRUTOS'!$A$3:$A$500,$C37,'DADOS BRUTOS'!EP$3:EP$500)))</f>
        <v/>
      </c>
      <c r="HQ37" s="125">
        <f>IF(OR(HQ$4="",$B37=""),0,SUMIF('DADOS BRUTOS'!$A$3:$A$500,$B37,'DADOS BRUTOS'!EQ$3:EQ$500)+IF($C37="",0,SUMIF('DADOS BRUTOS'!$A$3:$A$500,$C37,'DADOS BRUTOS'!EQ$3:EQ$500)))</f>
        <v/>
      </c>
      <c r="HR37" s="125">
        <f>IF(OR(HR$4="",$B37=""),0,SUMIF('DADOS BRUTOS'!$A$3:$A$500,$B37,'DADOS BRUTOS'!ER$3:ER$500)+IF($C37="",0,SUMIF('DADOS BRUTOS'!$A$3:$A$500,$C37,'DADOS BRUTOS'!ER$3:ER$500)))</f>
        <v/>
      </c>
      <c r="HS37" s="125">
        <f>IF(OR(HS$4="",$B37=""),0,SUMIF('DADOS BRUTOS'!$A$3:$A$500,$B37,'DADOS BRUTOS'!ES$3:ES$500)+IF($C37="",0,SUMIF('DADOS BRUTOS'!$A$3:$A$500,$C37,'DADOS BRUTOS'!ES$3:ES$500)))</f>
        <v/>
      </c>
      <c r="HT37" s="125">
        <f>IF(OR(HT$4="",$B37=""),0,SUMIF('DADOS BRUTOS'!$A$3:$A$500,$B37,'DADOS BRUTOS'!ET$3:ET$500)+IF($C37="",0,SUMIF('DADOS BRUTOS'!$A$3:$A$500,$C37,'DADOS BRUTOS'!ET$3:ET$500)))</f>
        <v/>
      </c>
      <c r="HU37" s="125">
        <f>IF(OR(HU$4="",$B37=""),0,SUMIF('DADOS BRUTOS'!$A$3:$A$500,$B37,'DADOS BRUTOS'!EU$3:EU$500)+IF($C37="",0,SUMIF('DADOS BRUTOS'!$A$3:$A$500,$C37,'DADOS BRUTOS'!EU$3:EU$500)))</f>
        <v/>
      </c>
      <c r="HV37" s="125">
        <f>IF(OR(HV$4="",$B37=""),0,SUMIF('DADOS BRUTOS'!$A$3:$A$500,$B37,'DADOS BRUTOS'!EV$3:EV$500)+IF($C37="",0,SUMIF('DADOS BRUTOS'!$A$3:$A$500,$C37,'DADOS BRUTOS'!EV$3:EV$500)))</f>
        <v/>
      </c>
      <c r="HW37" s="125">
        <f>IF(OR(HW$4="",$B37=""),0,SUMIF('DADOS BRUTOS'!$A$3:$A$500,$B37,'DADOS BRUTOS'!EW$3:EW$500)+IF($C37="",0,SUMIF('DADOS BRUTOS'!$A$3:$A$500,$C37,'DADOS BRUTOS'!EW$3:EW$500)))</f>
        <v/>
      </c>
      <c r="HX37" s="125">
        <f>IF(OR(HX$4="",$B37=""),0,SUMIF('DADOS BRUTOS'!$A$3:$A$500,$B37,'DADOS BRUTOS'!EX$3:EX$500)+IF($C37="",0,SUMIF('DADOS BRUTOS'!$A$3:$A$500,$C37,'DADOS BRUTOS'!EX$3:EX$500)))</f>
        <v/>
      </c>
      <c r="HY37" s="125">
        <f>IF(OR(HY$4="",$B37=""),0,SUMIF('DADOS BRUTOS'!$A$3:$A$500,$B37,'DADOS BRUTOS'!EY$3:EY$500)+IF($C37="",0,SUMIF('DADOS BRUTOS'!$A$3:$A$500,$C37,'DADOS BRUTOS'!EY$3:EY$500)))</f>
        <v/>
      </c>
      <c r="HZ37" s="125">
        <f>IF(OR(HZ$4="",$B37=""),0,SUMIF('DADOS BRUTOS'!$A$3:$A$500,$B37,'DADOS BRUTOS'!EZ$3:EZ$500)+IF($C37="",0,SUMIF('DADOS BRUTOS'!$A$3:$A$500,$C37,'DADOS BRUTOS'!EZ$3:EZ$500)))</f>
        <v/>
      </c>
      <c r="IA37" s="125">
        <f>IF(OR(IA$4="",$B37=""),0,SUMIF('DADOS BRUTOS'!$A$3:$A$500,$B37,'DADOS BRUTOS'!FA$3:FA$500)+IF($C37="",0,SUMIF('DADOS BRUTOS'!$A$3:$A$500,$C37,'DADOS BRUTOS'!FA$3:FA$500)))</f>
        <v/>
      </c>
      <c r="IB37" s="125">
        <f>IF(OR(IB$4="",$B37=""),0,SUMIF('DADOS BRUTOS'!$A$3:$A$500,$B37,'DADOS BRUTOS'!FB$3:FB$500)+IF($C37="",0,SUMIF('DADOS BRUTOS'!$A$3:$A$500,$C37,'DADOS BRUTOS'!FB$3:FB$500)))</f>
        <v/>
      </c>
      <c r="IC37" s="125">
        <f>IF(OR(IC$4="",$B37=""),0,SUMIF('DADOS BRUTOS'!$A$3:$A$500,$B37,'DADOS BRUTOS'!FC$3:FC$500)+IF($C37="",0,SUMIF('DADOS BRUTOS'!$A$3:$A$500,$C37,'DADOS BRUTOS'!FC$3:FC$500)))</f>
        <v/>
      </c>
      <c r="ID37" s="125">
        <f>IF(OR(ID$4="",$B37=""),0,SUMIF('DADOS BRUTOS'!$A$3:$A$500,$B37,'DADOS BRUTOS'!FD$3:FD$500)+IF($C37="",0,SUMIF('DADOS BRUTOS'!$A$3:$A$500,$C37,'DADOS BRUTOS'!FD$3:FD$500)))</f>
        <v/>
      </c>
      <c r="IE37" s="125">
        <f>IF(OR(IE$4="",$B37=""),0,SUMIF('DADOS BRUTOS'!$A$3:$A$500,$B37,'DADOS BRUTOS'!FE$3:FE$500)+IF($C37="",0,SUMIF('DADOS BRUTOS'!$A$3:$A$500,$C37,'DADOS BRUTOS'!FE$3:FE$500)))</f>
        <v/>
      </c>
      <c r="IF37" s="125">
        <f>IF(OR(IF$4="",$B37=""),0,SUMIF('DADOS BRUTOS'!$A$3:$A$500,$B37,'DADOS BRUTOS'!FF$3:FF$500)+IF($C37="",0,SUMIF('DADOS BRUTOS'!$A$3:$A$500,$C37,'DADOS BRUTOS'!FF$3:FF$500)))</f>
        <v/>
      </c>
      <c r="IG37" s="125">
        <f>IF(OR(IG$4="",$B37=""),0,SUMIF('DADOS BRUTOS'!$A$3:$A$500,$B37,'DADOS BRUTOS'!FG$3:FG$500)+IF($C37="",0,SUMIF('DADOS BRUTOS'!$A$3:$A$500,$C37,'DADOS BRUTOS'!FG$3:FG$500)))</f>
        <v/>
      </c>
      <c r="IH37" s="125">
        <f>IF(OR(IH$4="",$B37=""),0,SUMIF('DADOS BRUTOS'!$A$3:$A$500,$B37,'DADOS BRUTOS'!FH$3:FH$500)+IF($C37="",0,SUMIF('DADOS BRUTOS'!$A$3:$A$500,$C37,'DADOS BRUTOS'!FH$3:FH$500)))</f>
        <v/>
      </c>
      <c r="II37" s="125">
        <f>IF(OR(II$4="",$B37=""),0,SUMIF('DADOS BRUTOS'!$A$3:$A$500,$B37,'DADOS BRUTOS'!FI$3:FI$500)+IF($C37="",0,SUMIF('DADOS BRUTOS'!$A$3:$A$500,$C37,'DADOS BRUTOS'!FI$3:FI$500)))</f>
        <v/>
      </c>
      <c r="IJ37" s="125">
        <f>IF(OR(IJ$4="",$B37=""),0,SUMIF('DADOS BRUTOS'!$A$3:$A$500,$B37,'DADOS BRUTOS'!FJ$3:FJ$500)+IF($C37="",0,SUMIF('DADOS BRUTOS'!$A$3:$A$500,$C37,'DADOS BRUTOS'!FJ$3:FJ$500)))</f>
        <v/>
      </c>
      <c r="IK37" s="125">
        <f>IF(OR(IK$4="",$B37=""),0,SUMIF('DADOS BRUTOS'!$A$3:$A$500,$B37,'DADOS BRUTOS'!FK$3:FK$500)+IF($C37="",0,SUMIF('DADOS BRUTOS'!$A$3:$A$500,$C37,'DADOS BRUTOS'!FK$3:FK$500)))</f>
        <v/>
      </c>
      <c r="IL37" s="125">
        <f>IF(OR(IL$4="",$B37=""),0,SUMIF('DADOS BRUTOS'!$A$3:$A$500,$B37,'DADOS BRUTOS'!FL$3:FL$500)+IF($C37="",0,SUMIF('DADOS BRUTOS'!$A$3:$A$500,$C37,'DADOS BRUTOS'!FL$3:FL$500)))</f>
        <v/>
      </c>
      <c r="IM37" s="125">
        <f>IF(OR(IM$4="",$B37=""),0,SUMIF('DADOS BRUTOS'!$A$3:$A$500,$B37,'DADOS BRUTOS'!FM$3:FM$500)+IF($C37="",0,SUMIF('DADOS BRUTOS'!$A$3:$A$500,$C37,'DADOS BRUTOS'!FM$3:FM$500)))</f>
        <v/>
      </c>
      <c r="IN37" s="125">
        <f>IF(OR(IN$4="",$B37=""),0,SUMIF('DADOS BRUTOS'!$A$3:$A$500,$B37,'DADOS BRUTOS'!FN$3:FN$500)+IF($C37="",0,SUMIF('DADOS BRUTOS'!$A$3:$A$500,$C37,'DADOS BRUTOS'!FN$3:FN$500)))</f>
        <v/>
      </c>
      <c r="IO37" s="125">
        <f>IF(OR(IO$4="",$B37=""),0,SUMIF('DADOS BRUTOS'!$A$3:$A$500,$B37,'DADOS BRUTOS'!FO$3:FO$500)+IF($C37="",0,SUMIF('DADOS BRUTOS'!$A$3:$A$500,$C37,'DADOS BRUTOS'!FO$3:FO$500)))</f>
        <v/>
      </c>
      <c r="IP37" s="125">
        <f>IF(OR(IP$4="",$B37=""),0,SUMIF('DADOS BRUTOS'!$A$3:$A$500,$B37,'DADOS BRUTOS'!FP$3:FP$500)+IF($C37="",0,SUMIF('DADOS BRUTOS'!$A$3:$A$500,$C37,'DADOS BRUTOS'!FP$3:FP$500)))</f>
        <v/>
      </c>
      <c r="IQ37" s="125">
        <f>IF(OR(IQ$4="",$B37=""),0,SUMIF('DADOS BRUTOS'!$A$3:$A$500,$B37,'DADOS BRUTOS'!FQ$3:FQ$500)+IF($C37="",0,SUMIF('DADOS BRUTOS'!$A$3:$A$500,$C37,'DADOS BRUTOS'!FQ$3:FQ$500)))</f>
        <v/>
      </c>
      <c r="IR37" s="125">
        <f>IF(OR(IR$4="",$B37=""),0,SUMIF('DADOS BRUTOS'!$A$3:$A$500,$B37,'DADOS BRUTOS'!FR$3:FR$500)+IF($C37="",0,SUMIF('DADOS BRUTOS'!$A$3:$A$500,$C37,'DADOS BRUTOS'!FR$3:FR$500)))</f>
        <v/>
      </c>
      <c r="IS37" s="125">
        <f>IF(OR(IS$4="",$B37=""),0,SUMIF('DADOS BRUTOS'!$A$3:$A$500,$B37,'DADOS BRUTOS'!FS$3:FS$500)+IF($C37="",0,SUMIF('DADOS BRUTOS'!$A$3:$A$500,$C37,'DADOS BRUTOS'!FS$3:FS$500)))</f>
        <v/>
      </c>
      <c r="IT37" s="125">
        <f>IF(OR(IT$4="",$B37=""),0,SUMIF('DADOS BRUTOS'!$A$3:$A$500,$B37,'DADOS BRUTOS'!FT$3:FT$500)+IF($C37="",0,SUMIF('DADOS BRUTOS'!$A$3:$A$500,$C37,'DADOS BRUTOS'!FT$3:FT$500)))</f>
        <v/>
      </c>
      <c r="IU37" s="125">
        <f>IF(OR(IU$4="",$B37=""),0,SUMIF('DADOS BRUTOS'!$A$3:$A$500,$B37,'DADOS BRUTOS'!FU$3:FU$500)+IF($C37="",0,SUMIF('DADOS BRUTOS'!$A$3:$A$500,$C37,'DADOS BRUTOS'!FU$3:FU$500)))</f>
        <v/>
      </c>
      <c r="IV37" s="125">
        <f>IF(OR(IV$4="",$B37=""),0,SUMIF('DADOS BRUTOS'!$A$3:$A$500,$B37,'DADOS BRUTOS'!FV$3:FV$500)+IF($C37="",0,SUMIF('DADOS BRUTOS'!$A$3:$A$500,$C37,'DADOS BRUTOS'!FV$3:FV$500)))</f>
        <v/>
      </c>
      <c r="IW37" s="125">
        <f>IF(OR(IW$4="",$B37=""),0,SUMIF('DADOS BRUTOS'!$A$3:$A$500,$B37,'DADOS BRUTOS'!FW$3:FW$500)+IF($C37="",0,SUMIF('DADOS BRUTOS'!$A$3:$A$500,$C37,'DADOS BRUTOS'!FW$3:FW$500)))</f>
        <v/>
      </c>
      <c r="IX37" s="125">
        <f>IF(OR(IX$4="",$B37=""),0,SUMIF('DADOS BRUTOS'!$A$3:$A$500,$B37,'DADOS BRUTOS'!FX$3:FX$500)+IF($C37="",0,SUMIF('DADOS BRUTOS'!$A$3:$A$500,$C37,'DADOS BRUTOS'!FX$3:FX$500)))</f>
        <v/>
      </c>
      <c r="IY37" s="125">
        <f>IF(OR(IY$4="",$B37=""),0,SUMIF('DADOS BRUTOS'!$A$3:$A$500,$B37,'DADOS BRUTOS'!FY$3:FY$500)+IF($C37="",0,SUMIF('DADOS BRUTOS'!$A$3:$A$500,$C37,'DADOS BRUTOS'!FY$3:FY$500)))</f>
        <v/>
      </c>
      <c r="IZ37" s="125">
        <f>IF(OR(IZ$4="",$B37=""),0,SUMIF('DADOS BRUTOS'!$A$3:$A$500,$B37,'DADOS BRUTOS'!FZ$3:FZ$500)+IF($C37="",0,SUMIF('DADOS BRUTOS'!$A$3:$A$500,$C37,'DADOS BRUTOS'!FZ$3:FZ$500)))</f>
        <v/>
      </c>
      <c r="JA37" s="125">
        <f>IF(OR(JA$4="",$B37=""),0,SUMIF('DADOS BRUTOS'!$A$3:$A$500,$B37,'DADOS BRUTOS'!GA$3:GA$500)+IF($C37="",0,SUMIF('DADOS BRUTOS'!$A$3:$A$500,$C37,'DADOS BRUTOS'!GA$3:GA$500)))</f>
        <v/>
      </c>
      <c r="JB37" s="125">
        <f>IF(OR(JB$4="",$B37=""),0,SUMIF('DADOS BRUTOS'!$A$3:$A$500,$B37,'DADOS BRUTOS'!GB$3:GB$500)+IF($C37="",0,SUMIF('DADOS BRUTOS'!$A$3:$A$500,$C37,'DADOS BRUTOS'!GB$3:GB$500)))</f>
        <v/>
      </c>
      <c r="JC37" s="125">
        <f>IF(OR(JC$4="",$B37=""),0,SUMIF('DADOS BRUTOS'!$A$3:$A$500,$B37,'DADOS BRUTOS'!GC$3:GC$500)+IF($C37="",0,SUMIF('DADOS BRUTOS'!$A$3:$A$500,$C37,'DADOS BRUTOS'!GC$3:GC$500)))</f>
        <v/>
      </c>
      <c r="JD37" s="125">
        <f>IF(OR(JD$4="",$B37=""),0,SUMIF('DADOS BRUTOS'!$A$3:$A$500,$B37,'DADOS BRUTOS'!GD$3:GD$500)+IF($C37="",0,SUMIF('DADOS BRUTOS'!$A$3:$A$500,$C37,'DADOS BRUTOS'!GD$3:GD$500)))</f>
        <v/>
      </c>
      <c r="JE37" s="125">
        <f>IF(OR(JE$4="",$B37=""),0,SUMIF('DADOS BRUTOS'!$A$3:$A$500,$B37,'DADOS BRUTOS'!GE$3:GE$500)+IF($C37="",0,SUMIF('DADOS BRUTOS'!$A$3:$A$500,$C37,'DADOS BRUTOS'!GE$3:GE$500)))</f>
        <v/>
      </c>
      <c r="JF37" s="125">
        <f>IF(OR(JF$4="",$B37=""),0,SUMIF('DADOS BRUTOS'!$A$3:$A$500,$B37,'DADOS BRUTOS'!GF$3:GF$500)+IF($C37="",0,SUMIF('DADOS BRUTOS'!$A$3:$A$500,$C37,'DADOS BRUTOS'!GF$3:GF$500)))</f>
        <v/>
      </c>
      <c r="JG37" s="125">
        <f>IF(OR(JG$4="",$B37=""),0,SUMIF('DADOS BRUTOS'!$A$3:$A$500,$B37,'DADOS BRUTOS'!GG$3:GG$500)+IF($C37="",0,SUMIF('DADOS BRUTOS'!$A$3:$A$500,$C37,'DADOS BRUTOS'!GG$3:GG$500)))</f>
        <v/>
      </c>
      <c r="JH37" s="125">
        <f>IF(OR(JH$4="",$B37=""),0,SUMIF('DADOS BRUTOS'!$A$3:$A$500,$B37,'DADOS BRUTOS'!GH$3:GH$500)+IF($C37="",0,SUMIF('DADOS BRUTOS'!$A$3:$A$500,$C37,'DADOS BRUTOS'!GH$3:GH$500)))</f>
        <v/>
      </c>
      <c r="JI37" s="125">
        <f>IF(OR(JI$4="",$B37=""),0,SUMIF('DADOS BRUTOS'!$A$3:$A$500,$B37,'DADOS BRUTOS'!GI$3:GI$500)+IF($C37="",0,SUMIF('DADOS BRUTOS'!$A$3:$A$500,$C37,'DADOS BRUTOS'!GI$3:GI$500)))</f>
        <v/>
      </c>
      <c r="JJ37" s="125">
        <f>IF(OR(JJ$4="",$B37=""),0,SUMIF('DADOS BRUTOS'!$A$3:$A$500,$B37,'DADOS BRUTOS'!GJ$3:GJ$500)+IF($C37="",0,SUMIF('DADOS BRUTOS'!$A$3:$A$500,$C37,'DADOS BRUTOS'!GJ$3:GJ$500)))</f>
        <v/>
      </c>
      <c r="JK37" s="125">
        <f>IF(OR(JK$4="",$B37=""),0,SUMIF('DADOS BRUTOS'!$A$3:$A$500,$B37,'DADOS BRUTOS'!GK$3:GK$500)+IF($C37="",0,SUMIF('DADOS BRUTOS'!$A$3:$A$500,$C37,'DADOS BRUTOS'!GK$3:GK$500)))</f>
        <v/>
      </c>
      <c r="JL37" s="125">
        <f>IF(OR(JL$4="",$B37=""),0,SUMIF('DADOS BRUTOS'!$A$3:$A$500,$B37,'DADOS BRUTOS'!GL$3:GL$500)+IF($C37="",0,SUMIF('DADOS BRUTOS'!$A$3:$A$500,$C37,'DADOS BRUTOS'!GL$3:GL$500)))</f>
        <v/>
      </c>
      <c r="JM37" s="125">
        <f>IF(OR(JM$4="",$B37=""),0,SUMIF('DADOS BRUTOS'!$A$3:$A$500,$B37,'DADOS BRUTOS'!GM$3:GM$500)+IF($C37="",0,SUMIF('DADOS BRUTOS'!$A$3:$A$500,$C37,'DADOS BRUTOS'!GM$3:GM$500)))</f>
        <v/>
      </c>
      <c r="JN37" s="125">
        <f>IF(OR(JN$4="",$B37=""),0,SUMIF('DADOS BRUTOS'!$A$3:$A$500,$B37,'DADOS BRUTOS'!GN$3:GN$500)+IF($C37="",0,SUMIF('DADOS BRUTOS'!$A$3:$A$500,$C37,'DADOS BRUTOS'!GN$3:GN$500)))</f>
        <v/>
      </c>
      <c r="JO37" s="125">
        <f>IF(OR(JO$4="",$B37=""),0,SUMIF('DADOS BRUTOS'!$A$3:$A$500,$B37,'DADOS BRUTOS'!GO$3:GO$500)+IF($C37="",0,SUMIF('DADOS BRUTOS'!$A$3:$A$500,$C37,'DADOS BRUTOS'!GO$3:GO$500)))</f>
        <v/>
      </c>
      <c r="JP37" s="125">
        <f>IF(OR(JP$4="",$B37=""),0,SUMIF('DADOS BRUTOS'!$A$3:$A$500,$B37,'DADOS BRUTOS'!GP$3:GP$500)+IF($C37="",0,SUMIF('DADOS BRUTOS'!$A$3:$A$500,$C37,'DADOS BRUTOS'!GP$3:GP$500)))</f>
        <v/>
      </c>
      <c r="JQ37" s="125">
        <f>IF(OR(JQ$4="",$B37=""),0,SUMIF('DADOS BRUTOS'!$A$3:$A$500,$B37,'DADOS BRUTOS'!GQ$3:GQ$500)+IF($C37="",0,SUMIF('DADOS BRUTOS'!$A$3:$A$500,$C37,'DADOS BRUTOS'!GQ$3:GQ$500)))</f>
        <v/>
      </c>
      <c r="JR37" s="125">
        <f>IF(OR(JR$4="",$B37=""),0,SUMIF('DADOS BRUTOS'!$A$3:$A$500,$B37,'DADOS BRUTOS'!GR$3:GR$500)+IF($C37="",0,SUMIF('DADOS BRUTOS'!$A$3:$A$500,$C37,'DADOS BRUTOS'!GR$3:GR$500)))</f>
        <v/>
      </c>
      <c r="JS37" s="125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25">
        <f>IF(OR(CB$4="",$B38=""),0,SUMIF('DADOS BRUTOS'!$A$3:$A$500,$B38,'DADOS BRUTOS'!B$3:B$500)+IF($C38="",0,SUMIF('DADOS BRUTOS'!$A$3:$A$500,$C38,'DADOS BRUTOS'!B$3:B$500)))</f>
        <v/>
      </c>
      <c r="CC38" s="125">
        <f>IF(OR(CC$4="",$B38=""),0,SUMIF('DADOS BRUTOS'!$A$3:$A$500,$B38,'DADOS BRUTOS'!C$3:C$500)+IF($C38="",0,SUMIF('DADOS BRUTOS'!$A$3:$A$500,$C38,'DADOS BRUTOS'!C$3:C$500)))</f>
        <v/>
      </c>
      <c r="CD38" s="125">
        <f>IF(OR(CD$4="",$B38=""),0,SUMIF('DADOS BRUTOS'!$A$3:$A$500,$B38,'DADOS BRUTOS'!D$3:D$500)+IF($C38="",0,SUMIF('DADOS BRUTOS'!$A$3:$A$500,$C38,'DADOS BRUTOS'!D$3:D$500)))</f>
        <v/>
      </c>
      <c r="CE38" s="125">
        <f>IF(OR(CE$4="",$B38=""),0,SUMIF('DADOS BRUTOS'!$A$3:$A$500,$B38,'DADOS BRUTOS'!E$3:E$500)+IF($C38="",0,SUMIF('DADOS BRUTOS'!$A$3:$A$500,$C38,'DADOS BRUTOS'!E$3:E$500)))</f>
        <v/>
      </c>
      <c r="CF38" s="125">
        <f>IF(OR(CF$4="",$B38=""),0,SUMIF('DADOS BRUTOS'!$A$3:$A$500,$B38,'DADOS BRUTOS'!F$3:F$500)+IF($C38="",0,SUMIF('DADOS BRUTOS'!$A$3:$A$500,$C38,'DADOS BRUTOS'!F$3:F$500)))</f>
        <v/>
      </c>
      <c r="CG38" s="125">
        <f>IF(OR(CG$4="",$B38=""),0,SUMIF('DADOS BRUTOS'!$A$3:$A$500,$B38,'DADOS BRUTOS'!G$3:G$500)+IF($C38="",0,SUMIF('DADOS BRUTOS'!$A$3:$A$500,$C38,'DADOS BRUTOS'!G$3:G$500)))</f>
        <v/>
      </c>
      <c r="CH38" s="125">
        <f>IF(OR(CH$4="",$B38=""),0,SUMIF('DADOS BRUTOS'!$A$3:$A$500,$B38,'DADOS BRUTOS'!H$3:H$500)+IF($C38="",0,SUMIF('DADOS BRUTOS'!$A$3:$A$500,$C38,'DADOS BRUTOS'!H$3:H$500)))</f>
        <v/>
      </c>
      <c r="CI38" s="125">
        <f>IF(OR(CI$4="",$B38=""),0,SUMIF('DADOS BRUTOS'!$A$3:$A$500,$B38,'DADOS BRUTOS'!I$3:I$500)+IF($C38="",0,SUMIF('DADOS BRUTOS'!$A$3:$A$500,$C38,'DADOS BRUTOS'!I$3:I$500)))</f>
        <v/>
      </c>
      <c r="CJ38" s="125">
        <f>IF(OR(CJ$4="",$B38=""),0,SUMIF('DADOS BRUTOS'!$A$3:$A$500,$B38,'DADOS BRUTOS'!J$3:J$500)+IF($C38="",0,SUMIF('DADOS BRUTOS'!$A$3:$A$500,$C38,'DADOS BRUTOS'!J$3:J$500)))</f>
        <v/>
      </c>
      <c r="CK38" s="125">
        <f>IF(OR(CK$4="",$B38=""),0,SUMIF('DADOS BRUTOS'!$A$3:$A$500,$B38,'DADOS BRUTOS'!K$3:K$500)+IF($C38="",0,SUMIF('DADOS BRUTOS'!$A$3:$A$500,$C38,'DADOS BRUTOS'!K$3:K$500)))</f>
        <v/>
      </c>
      <c r="CL38" s="125">
        <f>IF(OR(CL$4="",$B38=""),0,SUMIF('DADOS BRUTOS'!$A$3:$A$500,$B38,'DADOS BRUTOS'!L$3:L$500)+IF($C38="",0,SUMIF('DADOS BRUTOS'!$A$3:$A$500,$C38,'DADOS BRUTOS'!L$3:L$500)))</f>
        <v/>
      </c>
      <c r="CM38" s="125">
        <f>IF(OR(CM$4="",$B38=""),0,SUMIF('DADOS BRUTOS'!$A$3:$A$500,$B38,'DADOS BRUTOS'!M$3:M$500)+IF($C38="",0,SUMIF('DADOS BRUTOS'!$A$3:$A$500,$C38,'DADOS BRUTOS'!M$3:M$500)))</f>
        <v/>
      </c>
      <c r="CN38" s="125">
        <f>IF(OR(CN$4="",$B38=""),0,SUMIF('DADOS BRUTOS'!$A$3:$A$500,$B38,'DADOS BRUTOS'!N$3:N$500)+IF($C38="",0,SUMIF('DADOS BRUTOS'!$A$3:$A$500,$C38,'DADOS BRUTOS'!N$3:N$500)))</f>
        <v/>
      </c>
      <c r="CO38" s="125">
        <f>IF(OR(CO$4="",$B38=""),0,SUMIF('DADOS BRUTOS'!$A$3:$A$500,$B38,'DADOS BRUTOS'!O$3:O$500)+IF($C38="",0,SUMIF('DADOS BRUTOS'!$A$3:$A$500,$C38,'DADOS BRUTOS'!O$3:O$500)))</f>
        <v/>
      </c>
      <c r="CP38" s="125">
        <f>IF(OR(CP$4="",$B38=""),0,SUMIF('DADOS BRUTOS'!$A$3:$A$500,$B38,'DADOS BRUTOS'!P$3:P$500)+IF($C38="",0,SUMIF('DADOS BRUTOS'!$A$3:$A$500,$C38,'DADOS BRUTOS'!P$3:P$500)))</f>
        <v/>
      </c>
      <c r="CQ38" s="125">
        <f>IF(OR(CQ$4="",$B38=""),0,SUMIF('DADOS BRUTOS'!$A$3:$A$500,$B38,'DADOS BRUTOS'!Q$3:Q$500)+IF($C38="",0,SUMIF('DADOS BRUTOS'!$A$3:$A$500,$C38,'DADOS BRUTOS'!Q$3:Q$500)))</f>
        <v/>
      </c>
      <c r="CR38" s="125">
        <f>IF(OR(CR$4="",$B38=""),0,SUMIF('DADOS BRUTOS'!$A$3:$A$500,$B38,'DADOS BRUTOS'!R$3:R$500)+IF($C38="",0,SUMIF('DADOS BRUTOS'!$A$3:$A$500,$C38,'DADOS BRUTOS'!R$3:R$500)))</f>
        <v/>
      </c>
      <c r="CS38" s="125">
        <f>IF(OR(CS$4="",$B38=""),0,SUMIF('DADOS BRUTOS'!$A$3:$A$500,$B38,'DADOS BRUTOS'!S$3:S$500)+IF($C38="",0,SUMIF('DADOS BRUTOS'!$A$3:$A$500,$C38,'DADOS BRUTOS'!S$3:S$500)))</f>
        <v/>
      </c>
      <c r="CT38" s="125">
        <f>IF(OR(CT$4="",$B38=""),0,SUMIF('DADOS BRUTOS'!$A$3:$A$500,$B38,'DADOS BRUTOS'!T$3:T$500)+IF($C38="",0,SUMIF('DADOS BRUTOS'!$A$3:$A$500,$C38,'DADOS BRUTOS'!T$3:T$500)))</f>
        <v/>
      </c>
      <c r="CU38" s="125">
        <f>IF(OR(CU$4="",$B38=""),0,SUMIF('DADOS BRUTOS'!$A$3:$A$500,$B38,'DADOS BRUTOS'!U$3:U$500)+IF($C38="",0,SUMIF('DADOS BRUTOS'!$A$3:$A$500,$C38,'DADOS BRUTOS'!U$3:U$500)))</f>
        <v/>
      </c>
      <c r="CV38" s="125">
        <f>IF(OR(CV$4="",$B38=""),0,SUMIF('DADOS BRUTOS'!$A$3:$A$500,$B38,'DADOS BRUTOS'!V$3:V$500)+IF($C38="",0,SUMIF('DADOS BRUTOS'!$A$3:$A$500,$C38,'DADOS BRUTOS'!V$3:V$500)))</f>
        <v/>
      </c>
      <c r="CW38" s="125">
        <f>IF(OR(CW$4="",$B38=""),0,SUMIF('DADOS BRUTOS'!$A$3:$A$500,$B38,'DADOS BRUTOS'!W$3:W$500)+IF($C38="",0,SUMIF('DADOS BRUTOS'!$A$3:$A$500,$C38,'DADOS BRUTOS'!W$3:W$500)))</f>
        <v/>
      </c>
      <c r="CX38" s="125">
        <f>IF(OR(CX$4="",$B38=""),0,SUMIF('DADOS BRUTOS'!$A$3:$A$500,$B38,'DADOS BRUTOS'!X$3:X$500)+IF($C38="",0,SUMIF('DADOS BRUTOS'!$A$3:$A$500,$C38,'DADOS BRUTOS'!X$3:X$500)))</f>
        <v/>
      </c>
      <c r="CY38" s="125">
        <f>IF(OR(CY$4="",$B38=""),0,SUMIF('DADOS BRUTOS'!$A$3:$A$500,$B38,'DADOS BRUTOS'!Y$3:Y$500)+IF($C38="",0,SUMIF('DADOS BRUTOS'!$A$3:$A$500,$C38,'DADOS BRUTOS'!Y$3:Y$500)))</f>
        <v/>
      </c>
      <c r="CZ38" s="125">
        <f>IF(OR(CZ$4="",$B38=""),0,SUMIF('DADOS BRUTOS'!$A$3:$A$500,$B38,'DADOS BRUTOS'!Z$3:Z$500)+IF($C38="",0,SUMIF('DADOS BRUTOS'!$A$3:$A$500,$C38,'DADOS BRUTOS'!Z$3:Z$500)))</f>
        <v/>
      </c>
      <c r="DA38" s="125">
        <f>IF(OR(DA$4="",$B38=""),0,SUMIF('DADOS BRUTOS'!$A$3:$A$500,$B38,'DADOS BRUTOS'!AA$3:AA$500)+IF($C38="",0,SUMIF('DADOS BRUTOS'!$A$3:$A$500,$C38,'DADOS BRUTOS'!AA$3:AA$500)))</f>
        <v/>
      </c>
      <c r="DB38" s="125">
        <f>IF(OR(DB$4="",$B38=""),0,SUMIF('DADOS BRUTOS'!$A$3:$A$500,$B38,'DADOS BRUTOS'!AB$3:AB$500)+IF($C38="",0,SUMIF('DADOS BRUTOS'!$A$3:$A$500,$C38,'DADOS BRUTOS'!AB$3:AB$500)))</f>
        <v/>
      </c>
      <c r="DC38" s="125">
        <f>IF(OR(DC$4="",$B38=""),0,SUMIF('DADOS BRUTOS'!$A$3:$A$500,$B38,'DADOS BRUTOS'!AC$3:AC$500)+IF($C38="",0,SUMIF('DADOS BRUTOS'!$A$3:$A$500,$C38,'DADOS BRUTOS'!AC$3:AC$500)))</f>
        <v/>
      </c>
      <c r="DD38" s="125">
        <f>IF(OR(DD$4="",$B38=""),0,SUMIF('DADOS BRUTOS'!$A$3:$A$500,$B38,'DADOS BRUTOS'!AD$3:AD$500)+IF($C38="",0,SUMIF('DADOS BRUTOS'!$A$3:$A$500,$C38,'DADOS BRUTOS'!AD$3:AD$500)))</f>
        <v/>
      </c>
      <c r="DE38" s="125">
        <f>IF(OR(DE$4="",$B38=""),0,SUMIF('DADOS BRUTOS'!$A$3:$A$500,$B38,'DADOS BRUTOS'!AE$3:AE$500)+IF($C38="",0,SUMIF('DADOS BRUTOS'!$A$3:$A$500,$C38,'DADOS BRUTOS'!AE$3:AE$500)))</f>
        <v/>
      </c>
      <c r="DF38" s="125">
        <f>IF(OR(DF$4="",$B38=""),0,SUMIF('DADOS BRUTOS'!$A$3:$A$500,$B38,'DADOS BRUTOS'!AF$3:AF$500)+IF($C38="",0,SUMIF('DADOS BRUTOS'!$A$3:$A$500,$C38,'DADOS BRUTOS'!AF$3:AF$500)))</f>
        <v/>
      </c>
      <c r="DG38" s="125">
        <f>IF(OR(DG$4="",$B38=""),0,SUMIF('DADOS BRUTOS'!$A$3:$A$500,$B38,'DADOS BRUTOS'!AG$3:AG$500)+IF($C38="",0,SUMIF('DADOS BRUTOS'!$A$3:$A$500,$C38,'DADOS BRUTOS'!AG$3:AG$500)))</f>
        <v/>
      </c>
      <c r="DH38" s="125">
        <f>IF(OR(DH$4="",$B38=""),0,SUMIF('DADOS BRUTOS'!$A$3:$A$500,$B38,'DADOS BRUTOS'!AH$3:AH$500)+IF($C38="",0,SUMIF('DADOS BRUTOS'!$A$3:$A$500,$C38,'DADOS BRUTOS'!AH$3:AH$500)))</f>
        <v/>
      </c>
      <c r="DI38" s="125">
        <f>IF(OR(DI$4="",$B38=""),0,SUMIF('DADOS BRUTOS'!$A$3:$A$500,$B38,'DADOS BRUTOS'!AI$3:AI$500)+IF($C38="",0,SUMIF('DADOS BRUTOS'!$A$3:$A$500,$C38,'DADOS BRUTOS'!AI$3:AI$500)))</f>
        <v/>
      </c>
      <c r="DJ38" s="125">
        <f>IF(OR(DJ$4="",$B38=""),0,SUMIF('DADOS BRUTOS'!$A$3:$A$500,$B38,'DADOS BRUTOS'!AJ$3:AJ$500)+IF($C38="",0,SUMIF('DADOS BRUTOS'!$A$3:$A$500,$C38,'DADOS BRUTOS'!AJ$3:AJ$500)))</f>
        <v/>
      </c>
      <c r="DK38" s="125">
        <f>IF(OR(DK$4="",$B38=""),0,SUMIF('DADOS BRUTOS'!$A$3:$A$500,$B38,'DADOS BRUTOS'!AK$3:AK$500)+IF($C38="",0,SUMIF('DADOS BRUTOS'!$A$3:$A$500,$C38,'DADOS BRUTOS'!AK$3:AK$500)))</f>
        <v/>
      </c>
      <c r="DL38" s="125">
        <f>IF(OR(DL$4="",$B38=""),0,SUMIF('DADOS BRUTOS'!$A$3:$A$500,$B38,'DADOS BRUTOS'!AL$3:AL$500)+IF($C38="",0,SUMIF('DADOS BRUTOS'!$A$3:$A$500,$C38,'DADOS BRUTOS'!AL$3:AL$500)))</f>
        <v/>
      </c>
      <c r="DM38" s="125">
        <f>IF(OR(DM$4="",$B38=""),0,SUMIF('DADOS BRUTOS'!$A$3:$A$500,$B38,'DADOS BRUTOS'!AM$3:AM$500)+IF($C38="",0,SUMIF('DADOS BRUTOS'!$A$3:$A$500,$C38,'DADOS BRUTOS'!AM$3:AM$500)))</f>
        <v/>
      </c>
      <c r="DN38" s="125">
        <f>IF(OR(DN$4="",$B38=""),0,SUMIF('DADOS BRUTOS'!$A$3:$A$500,$B38,'DADOS BRUTOS'!AN$3:AN$500)+IF($C38="",0,SUMIF('DADOS BRUTOS'!$A$3:$A$500,$C38,'DADOS BRUTOS'!AN$3:AN$500)))</f>
        <v/>
      </c>
      <c r="DO38" s="125">
        <f>IF(OR(DO$4="",$B38=""),0,SUMIF('DADOS BRUTOS'!$A$3:$A$500,$B38,'DADOS BRUTOS'!AO$3:AO$500)+IF($C38="",0,SUMIF('DADOS BRUTOS'!$A$3:$A$500,$C38,'DADOS BRUTOS'!AO$3:AO$500)))</f>
        <v/>
      </c>
      <c r="DP38" s="125">
        <f>IF(OR(DP$4="",$B38=""),0,SUMIF('DADOS BRUTOS'!$A$3:$A$500,$B38,'DADOS BRUTOS'!AP$3:AP$500)+IF($C38="",0,SUMIF('DADOS BRUTOS'!$A$3:$A$500,$C38,'DADOS BRUTOS'!AP$3:AP$500)))</f>
        <v/>
      </c>
      <c r="DQ38" s="125">
        <f>IF(OR(DQ$4="",$B38=""),0,SUMIF('DADOS BRUTOS'!$A$3:$A$500,$B38,'DADOS BRUTOS'!AQ$3:AQ$500)+IF($C38="",0,SUMIF('DADOS BRUTOS'!$A$3:$A$500,$C38,'DADOS BRUTOS'!AQ$3:AQ$500)))</f>
        <v/>
      </c>
      <c r="DR38" s="125">
        <f>IF(OR(DR$4="",$B38=""),0,SUMIF('DADOS BRUTOS'!$A$3:$A$500,$B38,'DADOS BRUTOS'!AR$3:AR$500)+IF($C38="",0,SUMIF('DADOS BRUTOS'!$A$3:$A$500,$C38,'DADOS BRUTOS'!AR$3:AR$500)))</f>
        <v/>
      </c>
      <c r="DS38" s="125">
        <f>IF(OR(DS$4="",$B38=""),0,SUMIF('DADOS BRUTOS'!$A$3:$A$500,$B38,'DADOS BRUTOS'!AS$3:AS$500)+IF($C38="",0,SUMIF('DADOS BRUTOS'!$A$3:$A$500,$C38,'DADOS BRUTOS'!AS$3:AS$500)))</f>
        <v/>
      </c>
      <c r="DT38" s="125">
        <f>IF(OR(DT$4="",$B38=""),0,SUMIF('DADOS BRUTOS'!$A$3:$A$500,$B38,'DADOS BRUTOS'!AT$3:AT$500)+IF($C38="",0,SUMIF('DADOS BRUTOS'!$A$3:$A$500,$C38,'DADOS BRUTOS'!AT$3:AT$500)))</f>
        <v/>
      </c>
      <c r="DU38" s="125">
        <f>IF(OR(DU$4="",$B38=""),0,SUMIF('DADOS BRUTOS'!$A$3:$A$500,$B38,'DADOS BRUTOS'!AU$3:AU$500)+IF($C38="",0,SUMIF('DADOS BRUTOS'!$A$3:$A$500,$C38,'DADOS BRUTOS'!AU$3:AU$500)))</f>
        <v/>
      </c>
      <c r="DV38" s="125">
        <f>IF(OR(DV$4="",$B38=""),0,SUMIF('DADOS BRUTOS'!$A$3:$A$500,$B38,'DADOS BRUTOS'!AV$3:AV$500)+IF($C38="",0,SUMIF('DADOS BRUTOS'!$A$3:$A$500,$C38,'DADOS BRUTOS'!AV$3:AV$500)))</f>
        <v/>
      </c>
      <c r="DW38" s="125">
        <f>IF(OR(DW$4="",$B38=""),0,SUMIF('DADOS BRUTOS'!$A$3:$A$500,$B38,'DADOS BRUTOS'!AW$3:AW$500)+IF($C38="",0,SUMIF('DADOS BRUTOS'!$A$3:$A$500,$C38,'DADOS BRUTOS'!AW$3:AW$500)))</f>
        <v/>
      </c>
      <c r="DX38" s="125">
        <f>IF(OR(DX$4="",$B38=""),0,SUMIF('DADOS BRUTOS'!$A$3:$A$500,$B38,'DADOS BRUTOS'!AX$3:AX$500)+IF($C38="",0,SUMIF('DADOS BRUTOS'!$A$3:$A$500,$C38,'DADOS BRUTOS'!AX$3:AX$500)))</f>
        <v/>
      </c>
      <c r="DY38" s="125">
        <f>IF(OR(DY$4="",$B38=""),0,SUMIF('DADOS BRUTOS'!$A$3:$A$500,$B38,'DADOS BRUTOS'!AY$3:AY$500)+IF($C38="",0,SUMIF('DADOS BRUTOS'!$A$3:$A$500,$C38,'DADOS BRUTOS'!AY$3:AY$500)))</f>
        <v/>
      </c>
      <c r="DZ38" s="125">
        <f>IF(OR(DZ$4="",$B38=""),0,SUMIF('DADOS BRUTOS'!$A$3:$A$500,$B38,'DADOS BRUTOS'!AZ$3:AZ$500)+IF($C38="",0,SUMIF('DADOS BRUTOS'!$A$3:$A$500,$C38,'DADOS BRUTOS'!AZ$3:AZ$500)))</f>
        <v/>
      </c>
      <c r="EA38" s="125">
        <f>IF(OR(EA$4="",$B38=""),0,SUMIF('DADOS BRUTOS'!$A$3:$A$500,$B38,'DADOS BRUTOS'!BA$3:BA$500)+IF($C38="",0,SUMIF('DADOS BRUTOS'!$A$3:$A$500,$C38,'DADOS BRUTOS'!BA$3:BA$500)))</f>
        <v/>
      </c>
      <c r="EB38" s="125">
        <f>IF(OR(EB$4="",$B38=""),0,SUMIF('DADOS BRUTOS'!$A$3:$A$500,$B38,'DADOS BRUTOS'!BB$3:BB$500)+IF($C38="",0,SUMIF('DADOS BRUTOS'!$A$3:$A$500,$C38,'DADOS BRUTOS'!BB$3:BB$500)))</f>
        <v/>
      </c>
      <c r="EC38" s="125">
        <f>IF(OR(EC$4="",$B38=""),0,SUMIF('DADOS BRUTOS'!$A$3:$A$500,$B38,'DADOS BRUTOS'!BC$3:BC$500)+IF($C38="",0,SUMIF('DADOS BRUTOS'!$A$3:$A$500,$C38,'DADOS BRUTOS'!BC$3:BC$500)))</f>
        <v/>
      </c>
      <c r="ED38" s="125">
        <f>IF(OR(ED$4="",$B38=""),0,SUMIF('DADOS BRUTOS'!$A$3:$A$500,$B38,'DADOS BRUTOS'!BD$3:BD$500)+IF($C38="",0,SUMIF('DADOS BRUTOS'!$A$3:$A$500,$C38,'DADOS BRUTOS'!BD$3:BD$500)))</f>
        <v/>
      </c>
      <c r="EE38" s="125">
        <f>IF(OR(EE$4="",$B38=""),0,SUMIF('DADOS BRUTOS'!$A$3:$A$500,$B38,'DADOS BRUTOS'!BE$3:BE$500)+IF($C38="",0,SUMIF('DADOS BRUTOS'!$A$3:$A$500,$C38,'DADOS BRUTOS'!BE$3:BE$500)))</f>
        <v/>
      </c>
      <c r="EF38" s="125">
        <f>IF(OR(EF$4="",$B38=""),0,SUMIF('DADOS BRUTOS'!$A$3:$A$500,$B38,'DADOS BRUTOS'!BF$3:BF$500)+IF($C38="",0,SUMIF('DADOS BRUTOS'!$A$3:$A$500,$C38,'DADOS BRUTOS'!BF$3:BF$500)))</f>
        <v/>
      </c>
      <c r="EG38" s="125">
        <f>IF(OR(EG$4="",$B38=""),0,SUMIF('DADOS BRUTOS'!$A$3:$A$500,$B38,'DADOS BRUTOS'!BG$3:BG$500)+IF($C38="",0,SUMIF('DADOS BRUTOS'!$A$3:$A$500,$C38,'DADOS BRUTOS'!BG$3:BG$500)))</f>
        <v/>
      </c>
      <c r="EH38" s="125">
        <f>IF(OR(EH$4="",$B38=""),0,SUMIF('DADOS BRUTOS'!$A$3:$A$500,$B38,'DADOS BRUTOS'!BH$3:BH$500)+IF($C38="",0,SUMIF('DADOS BRUTOS'!$A$3:$A$500,$C38,'DADOS BRUTOS'!BH$3:BH$500)))</f>
        <v/>
      </c>
      <c r="EI38" s="125">
        <f>IF(OR(EI$4="",$B38=""),0,SUMIF('DADOS BRUTOS'!$A$3:$A$500,$B38,'DADOS BRUTOS'!BI$3:BI$500)+IF($C38="",0,SUMIF('DADOS BRUTOS'!$A$3:$A$500,$C38,'DADOS BRUTOS'!BI$3:BI$500)))</f>
        <v/>
      </c>
      <c r="EJ38" s="125">
        <f>IF(OR(EJ$4="",$B38=""),0,SUMIF('DADOS BRUTOS'!$A$3:$A$500,$B38,'DADOS BRUTOS'!BJ$3:BJ$500)+IF($C38="",0,SUMIF('DADOS BRUTOS'!$A$3:$A$500,$C38,'DADOS BRUTOS'!BJ$3:BJ$500)))</f>
        <v/>
      </c>
      <c r="EK38" s="125">
        <f>IF(OR(EK$4="",$B38=""),0,SUMIF('DADOS BRUTOS'!$A$3:$A$500,$B38,'DADOS BRUTOS'!BK$3:BK$500)+IF($C38="",0,SUMIF('DADOS BRUTOS'!$A$3:$A$500,$C38,'DADOS BRUTOS'!BK$3:BK$500)))</f>
        <v/>
      </c>
      <c r="EL38" s="125">
        <f>IF(OR(EL$4="",$B38=""),0,SUMIF('DADOS BRUTOS'!$A$3:$A$500,$B38,'DADOS BRUTOS'!BL$3:BL$500)+IF($C38="",0,SUMIF('DADOS BRUTOS'!$A$3:$A$500,$C38,'DADOS BRUTOS'!BL$3:BL$500)))</f>
        <v/>
      </c>
      <c r="EM38" s="125">
        <f>IF(OR(EM$4="",$B38=""),0,SUMIF('DADOS BRUTOS'!$A$3:$A$500,$B38,'DADOS BRUTOS'!BM$3:BM$500)+IF($C38="",0,SUMIF('DADOS BRUTOS'!$A$3:$A$500,$C38,'DADOS BRUTOS'!BM$3:BM$500)))</f>
        <v/>
      </c>
      <c r="EN38" s="125">
        <f>IF(OR(EN$4="",$B38=""),0,SUMIF('DADOS BRUTOS'!$A$3:$A$500,$B38,'DADOS BRUTOS'!BN$3:BN$500)+IF($C38="",0,SUMIF('DADOS BRUTOS'!$A$3:$A$500,$C38,'DADOS BRUTOS'!BN$3:BN$500)))</f>
        <v/>
      </c>
      <c r="EO38" s="125">
        <f>IF(OR(EO$4="",$B38=""),0,SUMIF('DADOS BRUTOS'!$A$3:$A$500,$B38,'DADOS BRUTOS'!BO$3:BO$500)+IF($C38="",0,SUMIF('DADOS BRUTOS'!$A$3:$A$500,$C38,'DADOS BRUTOS'!BO$3:BO$500)))</f>
        <v/>
      </c>
      <c r="EP38" s="125">
        <f>IF(OR(EP$4="",$B38=""),0,SUMIF('DADOS BRUTOS'!$A$3:$A$500,$B38,'DADOS BRUTOS'!BP$3:BP$500)+IF($C38="",0,SUMIF('DADOS BRUTOS'!$A$3:$A$500,$C38,'DADOS BRUTOS'!BP$3:BP$500)))</f>
        <v/>
      </c>
      <c r="EQ38" s="125">
        <f>IF(OR(EQ$4="",$B38=""),0,SUMIF('DADOS BRUTOS'!$A$3:$A$500,$B38,'DADOS BRUTOS'!BQ$3:BQ$500)+IF($C38="",0,SUMIF('DADOS BRUTOS'!$A$3:$A$500,$C38,'DADOS BRUTOS'!BQ$3:BQ$500)))</f>
        <v/>
      </c>
      <c r="ER38" s="125">
        <f>IF(OR(ER$4="",$B38=""),0,SUMIF('DADOS BRUTOS'!$A$3:$A$500,$B38,'DADOS BRUTOS'!BR$3:BR$500)+IF($C38="",0,SUMIF('DADOS BRUTOS'!$A$3:$A$500,$C38,'DADOS BRUTOS'!BR$3:BR$500)))</f>
        <v/>
      </c>
      <c r="ES38" s="125">
        <f>IF(OR(ES$4="",$B38=""),0,SUMIF('DADOS BRUTOS'!$A$3:$A$500,$B38,'DADOS BRUTOS'!BS$3:BS$500)+IF($C38="",0,SUMIF('DADOS BRUTOS'!$A$3:$A$500,$C38,'DADOS BRUTOS'!BS$3:BS$500)))</f>
        <v/>
      </c>
      <c r="ET38" s="125">
        <f>IF(OR(ET$4="",$B38=""),0,SUMIF('DADOS BRUTOS'!$A$3:$A$500,$B38,'DADOS BRUTOS'!BT$3:BT$500)+IF($C38="",0,SUMIF('DADOS BRUTOS'!$A$3:$A$500,$C38,'DADOS BRUTOS'!BT$3:BT$500)))</f>
        <v/>
      </c>
      <c r="EU38" s="125">
        <f>IF(OR(EU$4="",$B38=""),0,SUMIF('DADOS BRUTOS'!$A$3:$A$500,$B38,'DADOS BRUTOS'!BU$3:BU$500)+IF($C38="",0,SUMIF('DADOS BRUTOS'!$A$3:$A$500,$C38,'DADOS BRUTOS'!BU$3:BU$500)))</f>
        <v/>
      </c>
      <c r="EV38" s="125">
        <f>IF(OR(EV$4="",$B38=""),0,SUMIF('DADOS BRUTOS'!$A$3:$A$500,$B38,'DADOS BRUTOS'!BV$3:BV$500)+IF($C38="",0,SUMIF('DADOS BRUTOS'!$A$3:$A$500,$C38,'DADOS BRUTOS'!BV$3:BV$500)))</f>
        <v/>
      </c>
      <c r="EW38" s="125">
        <f>IF(OR(EW$4="",$B38=""),0,SUMIF('DADOS BRUTOS'!$A$3:$A$500,$B38,'DADOS BRUTOS'!BW$3:BW$500)+IF($C38="",0,SUMIF('DADOS BRUTOS'!$A$3:$A$500,$C38,'DADOS BRUTOS'!BW$3:BW$500)))</f>
        <v/>
      </c>
      <c r="EX38" s="125">
        <f>IF(OR(EX$4="",$B38=""),0,SUMIF('DADOS BRUTOS'!$A$3:$A$500,$B38,'DADOS BRUTOS'!BX$3:BX$500)+IF($C38="",0,SUMIF('DADOS BRUTOS'!$A$3:$A$500,$C38,'DADOS BRUTOS'!BX$3:BX$500)))</f>
        <v/>
      </c>
      <c r="EY38" s="125">
        <f>IF(OR(EY$4="",$B38=""),0,SUMIF('DADOS BRUTOS'!$A$3:$A$500,$B38,'DADOS BRUTOS'!BY$3:BY$500)+IF($C38="",0,SUMIF('DADOS BRUTOS'!$A$3:$A$500,$C38,'DADOS BRUTOS'!BY$3:BY$500)))</f>
        <v/>
      </c>
      <c r="EZ38" s="125">
        <f>IF(OR(EZ$4="",$B38=""),0,SUMIF('DADOS BRUTOS'!$A$3:$A$500,$B38,'DADOS BRUTOS'!BZ$3:BZ$500)+IF($C38="",0,SUMIF('DADOS BRUTOS'!$A$3:$A$500,$C38,'DADOS BRUTOS'!BZ$3:BZ$500)))</f>
        <v/>
      </c>
      <c r="FA38" s="125">
        <f>IF(OR(FA$4="",$B38=""),0,SUMIF('DADOS BRUTOS'!$A$3:$A$500,$B38,'DADOS BRUTOS'!CA$3:CA$500)+IF($C38="",0,SUMIF('DADOS BRUTOS'!$A$3:$A$500,$C38,'DADOS BRUTOS'!CA$3:CA$500)))</f>
        <v/>
      </c>
      <c r="FB38" s="125">
        <f>IF(OR(FB$4="",$B38=""),0,SUMIF('DADOS BRUTOS'!$A$3:$A$500,$B38,'DADOS BRUTOS'!CB$3:CB$500)+IF($C38="",0,SUMIF('DADOS BRUTOS'!$A$3:$A$500,$C38,'DADOS BRUTOS'!CB$3:CB$500)))</f>
        <v/>
      </c>
      <c r="FC38" s="125">
        <f>IF(OR(FC$4="",$B38=""),0,SUMIF('DADOS BRUTOS'!$A$3:$A$500,$B38,'DADOS BRUTOS'!CC$3:CC$500)+IF($C38="",0,SUMIF('DADOS BRUTOS'!$A$3:$A$500,$C38,'DADOS BRUTOS'!CC$3:CC$500)))</f>
        <v/>
      </c>
      <c r="FD38" s="125">
        <f>IF(OR(FD$4="",$B38=""),0,SUMIF('DADOS BRUTOS'!$A$3:$A$500,$B38,'DADOS BRUTOS'!CD$3:CD$500)+IF($C38="",0,SUMIF('DADOS BRUTOS'!$A$3:$A$500,$C38,'DADOS BRUTOS'!CD$3:CD$500)))</f>
        <v/>
      </c>
      <c r="FE38" s="125">
        <f>IF(OR(FE$4="",$B38=""),0,SUMIF('DADOS BRUTOS'!$A$3:$A$500,$B38,'DADOS BRUTOS'!CE$3:CE$500)+IF($C38="",0,SUMIF('DADOS BRUTOS'!$A$3:$A$500,$C38,'DADOS BRUTOS'!CE$3:CE$500)))</f>
        <v/>
      </c>
      <c r="FF38" s="125">
        <f>IF(OR(FF$4="",$B38=""),0,SUMIF('DADOS BRUTOS'!$A$3:$A$500,$B38,'DADOS BRUTOS'!CF$3:CF$500)+IF($C38="",0,SUMIF('DADOS BRUTOS'!$A$3:$A$500,$C38,'DADOS BRUTOS'!CF$3:CF$500)))</f>
        <v/>
      </c>
      <c r="FG38" s="125">
        <f>IF(OR(FG$4="",$B38=""),0,SUMIF('DADOS BRUTOS'!$A$3:$A$500,$B38,'DADOS BRUTOS'!CG$3:CG$500)+IF($C38="",0,SUMIF('DADOS BRUTOS'!$A$3:$A$500,$C38,'DADOS BRUTOS'!CG$3:CG$500)))</f>
        <v/>
      </c>
      <c r="FH38" s="125">
        <f>IF(OR(FH$4="",$B38=""),0,SUMIF('DADOS BRUTOS'!$A$3:$A$500,$B38,'DADOS BRUTOS'!CH$3:CH$500)+IF($C38="",0,SUMIF('DADOS BRUTOS'!$A$3:$A$500,$C38,'DADOS BRUTOS'!CH$3:CH$500)))</f>
        <v/>
      </c>
      <c r="FI38" s="125">
        <f>IF(OR(FI$4="",$B38=""),0,SUMIF('DADOS BRUTOS'!$A$3:$A$500,$B38,'DADOS BRUTOS'!CI$3:CI$500)+IF($C38="",0,SUMIF('DADOS BRUTOS'!$A$3:$A$500,$C38,'DADOS BRUTOS'!CI$3:CI$500)))</f>
        <v/>
      </c>
      <c r="FJ38" s="125">
        <f>IF(OR(FJ$4="",$B38=""),0,SUMIF('DADOS BRUTOS'!$A$3:$A$500,$B38,'DADOS BRUTOS'!CJ$3:CJ$500)+IF($C38="",0,SUMIF('DADOS BRUTOS'!$A$3:$A$500,$C38,'DADOS BRUTOS'!CJ$3:CJ$500)))</f>
        <v/>
      </c>
      <c r="FK38" s="125">
        <f>IF(OR(FK$4="",$B38=""),0,SUMIF('DADOS BRUTOS'!$A$3:$A$500,$B38,'DADOS BRUTOS'!CK$3:CK$500)+IF($C38="",0,SUMIF('DADOS BRUTOS'!$A$3:$A$500,$C38,'DADOS BRUTOS'!CK$3:CK$500)))</f>
        <v/>
      </c>
      <c r="FL38" s="125">
        <f>IF(OR(FL$4="",$B38=""),0,SUMIF('DADOS BRUTOS'!$A$3:$A$500,$B38,'DADOS BRUTOS'!CL$3:CL$500)+IF($C38="",0,SUMIF('DADOS BRUTOS'!$A$3:$A$500,$C38,'DADOS BRUTOS'!CL$3:CL$500)))</f>
        <v/>
      </c>
      <c r="FM38" s="125">
        <f>IF(OR(FM$4="",$B38=""),0,SUMIF('DADOS BRUTOS'!$A$3:$A$500,$B38,'DADOS BRUTOS'!CM$3:CM$500)+IF($C38="",0,SUMIF('DADOS BRUTOS'!$A$3:$A$500,$C38,'DADOS BRUTOS'!CM$3:CM$500)))</f>
        <v/>
      </c>
      <c r="FN38" s="125">
        <f>IF(OR(FN$4="",$B38=""),0,SUMIF('DADOS BRUTOS'!$A$3:$A$500,$B38,'DADOS BRUTOS'!CN$3:CN$500)+IF($C38="",0,SUMIF('DADOS BRUTOS'!$A$3:$A$500,$C38,'DADOS BRUTOS'!CN$3:CN$500)))</f>
        <v/>
      </c>
      <c r="FO38" s="125">
        <f>IF(OR(FO$4="",$B38=""),0,SUMIF('DADOS BRUTOS'!$A$3:$A$500,$B38,'DADOS BRUTOS'!CO$3:CO$500)+IF($C38="",0,SUMIF('DADOS BRUTOS'!$A$3:$A$500,$C38,'DADOS BRUTOS'!CO$3:CO$500)))</f>
        <v/>
      </c>
      <c r="FP38" s="125">
        <f>IF(OR(FP$4="",$B38=""),0,SUMIF('DADOS BRUTOS'!$A$3:$A$500,$B38,'DADOS BRUTOS'!CP$3:CP$500)+IF($C38="",0,SUMIF('DADOS BRUTOS'!$A$3:$A$500,$C38,'DADOS BRUTOS'!CP$3:CP$500)))</f>
        <v/>
      </c>
      <c r="FQ38" s="125">
        <f>IF(OR(FQ$4="",$B38=""),0,SUMIF('DADOS BRUTOS'!$A$3:$A$500,$B38,'DADOS BRUTOS'!CQ$3:CQ$500)+IF($C38="",0,SUMIF('DADOS BRUTOS'!$A$3:$A$500,$C38,'DADOS BRUTOS'!CQ$3:CQ$500)))</f>
        <v/>
      </c>
      <c r="FR38" s="125">
        <f>IF(OR(FR$4="",$B38=""),0,SUMIF('DADOS BRUTOS'!$A$3:$A$500,$B38,'DADOS BRUTOS'!CR$3:CR$500)+IF($C38="",0,SUMIF('DADOS BRUTOS'!$A$3:$A$500,$C38,'DADOS BRUTOS'!CR$3:CR$500)))</f>
        <v/>
      </c>
      <c r="FS38" s="125">
        <f>IF(OR(FS$4="",$B38=""),0,SUMIF('DADOS BRUTOS'!$A$3:$A$500,$B38,'DADOS BRUTOS'!CS$3:CS$500)+IF($C38="",0,SUMIF('DADOS BRUTOS'!$A$3:$A$500,$C38,'DADOS BRUTOS'!CS$3:CS$500)))</f>
        <v/>
      </c>
      <c r="FT38" s="125">
        <f>IF(OR(FT$4="",$B38=""),0,SUMIF('DADOS BRUTOS'!$A$3:$A$500,$B38,'DADOS BRUTOS'!CT$3:CT$500)+IF($C38="",0,SUMIF('DADOS BRUTOS'!$A$3:$A$500,$C38,'DADOS BRUTOS'!CT$3:CT$500)))</f>
        <v/>
      </c>
      <c r="FU38" s="125">
        <f>IF(OR(FU$4="",$B38=""),0,SUMIF('DADOS BRUTOS'!$A$3:$A$500,$B38,'DADOS BRUTOS'!CU$3:CU$500)+IF($C38="",0,SUMIF('DADOS BRUTOS'!$A$3:$A$500,$C38,'DADOS BRUTOS'!CU$3:CU$500)))</f>
        <v/>
      </c>
      <c r="FV38" s="125">
        <f>IF(OR(FV$4="",$B38=""),0,SUMIF('DADOS BRUTOS'!$A$3:$A$500,$B38,'DADOS BRUTOS'!CV$3:CV$500)+IF($C38="",0,SUMIF('DADOS BRUTOS'!$A$3:$A$500,$C38,'DADOS BRUTOS'!CV$3:CV$500)))</f>
        <v/>
      </c>
      <c r="FW38" s="125">
        <f>IF(OR(FW$4="",$B38=""),0,SUMIF('DADOS BRUTOS'!$A$3:$A$500,$B38,'DADOS BRUTOS'!CW$3:CW$500)+IF($C38="",0,SUMIF('DADOS BRUTOS'!$A$3:$A$500,$C38,'DADOS BRUTOS'!CW$3:CW$500)))</f>
        <v/>
      </c>
      <c r="FX38" s="125">
        <f>IF(OR(FX$4="",$B38=""),0,SUMIF('DADOS BRUTOS'!$A$3:$A$500,$B38,'DADOS BRUTOS'!CX$3:CX$500)+IF($C38="",0,SUMIF('DADOS BRUTOS'!$A$3:$A$500,$C38,'DADOS BRUTOS'!CX$3:CX$500)))</f>
        <v/>
      </c>
      <c r="FY38" s="125">
        <f>IF(OR(FY$4="",$B38=""),0,SUMIF('DADOS BRUTOS'!$A$3:$A$500,$B38,'DADOS BRUTOS'!CY$3:CY$500)+IF($C38="",0,SUMIF('DADOS BRUTOS'!$A$3:$A$500,$C38,'DADOS BRUTOS'!CY$3:CY$500)))</f>
        <v/>
      </c>
      <c r="FZ38" s="125">
        <f>IF(OR(FZ$4="",$B38=""),0,SUMIF('DADOS BRUTOS'!$A$3:$A$500,$B38,'DADOS BRUTOS'!CZ$3:CZ$500)+IF($C38="",0,SUMIF('DADOS BRUTOS'!$A$3:$A$500,$C38,'DADOS BRUTOS'!CZ$3:CZ$500)))</f>
        <v/>
      </c>
      <c r="GA38" s="125">
        <f>IF(OR(GA$4="",$B38=""),0,SUMIF('DADOS BRUTOS'!$A$3:$A$500,$B38,'DADOS BRUTOS'!DA$3:DA$500)+IF($C38="",0,SUMIF('DADOS BRUTOS'!$A$3:$A$500,$C38,'DADOS BRUTOS'!DA$3:DA$500)))</f>
        <v/>
      </c>
      <c r="GB38" s="125">
        <f>IF(OR(GB$4="",$B38=""),0,SUMIF('DADOS BRUTOS'!$A$3:$A$500,$B38,'DADOS BRUTOS'!DB$3:DB$500)+IF($C38="",0,SUMIF('DADOS BRUTOS'!$A$3:$A$500,$C38,'DADOS BRUTOS'!DB$3:DB$500)))</f>
        <v/>
      </c>
      <c r="GC38" s="125">
        <f>IF(OR(GC$4="",$B38=""),0,SUMIF('DADOS BRUTOS'!$A$3:$A$500,$B38,'DADOS BRUTOS'!DC$3:DC$500)+IF($C38="",0,SUMIF('DADOS BRUTOS'!$A$3:$A$500,$C38,'DADOS BRUTOS'!DC$3:DC$500)))</f>
        <v/>
      </c>
      <c r="GD38" s="125">
        <f>IF(OR(GD$4="",$B38=""),0,SUMIF('DADOS BRUTOS'!$A$3:$A$500,$B38,'DADOS BRUTOS'!DD$3:DD$500)+IF($C38="",0,SUMIF('DADOS BRUTOS'!$A$3:$A$500,$C38,'DADOS BRUTOS'!DD$3:DD$500)))</f>
        <v/>
      </c>
      <c r="GE38" s="125">
        <f>IF(OR(GE$4="",$B38=""),0,SUMIF('DADOS BRUTOS'!$A$3:$A$500,$B38,'DADOS BRUTOS'!DE$3:DE$500)+IF($C38="",0,SUMIF('DADOS BRUTOS'!$A$3:$A$500,$C38,'DADOS BRUTOS'!DE$3:DE$500)))</f>
        <v/>
      </c>
      <c r="GF38" s="125">
        <f>IF(OR(GF$4="",$B38=""),0,SUMIF('DADOS BRUTOS'!$A$3:$A$500,$B38,'DADOS BRUTOS'!DF$3:DF$500)+IF($C38="",0,SUMIF('DADOS BRUTOS'!$A$3:$A$500,$C38,'DADOS BRUTOS'!DF$3:DF$500)))</f>
        <v/>
      </c>
      <c r="GG38" s="125">
        <f>IF(OR(GG$4="",$B38=""),0,SUMIF('DADOS BRUTOS'!$A$3:$A$500,$B38,'DADOS BRUTOS'!DG$3:DG$500)+IF($C38="",0,SUMIF('DADOS BRUTOS'!$A$3:$A$500,$C38,'DADOS BRUTOS'!DG$3:DG$500)))</f>
        <v/>
      </c>
      <c r="GH38" s="125">
        <f>IF(OR(GH$4="",$B38=""),0,SUMIF('DADOS BRUTOS'!$A$3:$A$500,$B38,'DADOS BRUTOS'!DH$3:DH$500)+IF($C38="",0,SUMIF('DADOS BRUTOS'!$A$3:$A$500,$C38,'DADOS BRUTOS'!DH$3:DH$500)))</f>
        <v/>
      </c>
      <c r="GI38" s="125">
        <f>IF(OR(GI$4="",$B38=""),0,SUMIF('DADOS BRUTOS'!$A$3:$A$500,$B38,'DADOS BRUTOS'!DI$3:DI$500)+IF($C38="",0,SUMIF('DADOS BRUTOS'!$A$3:$A$500,$C38,'DADOS BRUTOS'!DI$3:DI$500)))</f>
        <v/>
      </c>
      <c r="GJ38" s="125">
        <f>IF(OR(GJ$4="",$B38=""),0,SUMIF('DADOS BRUTOS'!$A$3:$A$500,$B38,'DADOS BRUTOS'!DJ$3:DJ$500)+IF($C38="",0,SUMIF('DADOS BRUTOS'!$A$3:$A$500,$C38,'DADOS BRUTOS'!DJ$3:DJ$500)))</f>
        <v/>
      </c>
      <c r="GK38" s="125">
        <f>IF(OR(GK$4="",$B38=""),0,SUMIF('DADOS BRUTOS'!$A$3:$A$500,$B38,'DADOS BRUTOS'!DK$3:DK$500)+IF($C38="",0,SUMIF('DADOS BRUTOS'!$A$3:$A$500,$C38,'DADOS BRUTOS'!DK$3:DK$500)))</f>
        <v/>
      </c>
      <c r="GL38" s="125">
        <f>IF(OR(GL$4="",$B38=""),0,SUMIF('DADOS BRUTOS'!$A$3:$A$500,$B38,'DADOS BRUTOS'!DL$3:DL$500)+IF($C38="",0,SUMIF('DADOS BRUTOS'!$A$3:$A$500,$C38,'DADOS BRUTOS'!DL$3:DL$500)))</f>
        <v/>
      </c>
      <c r="GM38" s="125">
        <f>IF(OR(GM$4="",$B38=""),0,SUMIF('DADOS BRUTOS'!$A$3:$A$500,$B38,'DADOS BRUTOS'!DM$3:DM$500)+IF($C38="",0,SUMIF('DADOS BRUTOS'!$A$3:$A$500,$C38,'DADOS BRUTOS'!DM$3:DM$500)))</f>
        <v/>
      </c>
      <c r="GN38" s="125">
        <f>IF(OR(GN$4="",$B38=""),0,SUMIF('DADOS BRUTOS'!$A$3:$A$500,$B38,'DADOS BRUTOS'!DN$3:DN$500)+IF($C38="",0,SUMIF('DADOS BRUTOS'!$A$3:$A$500,$C38,'DADOS BRUTOS'!DN$3:DN$500)))</f>
        <v/>
      </c>
      <c r="GO38" s="125">
        <f>IF(OR(GO$4="",$B38=""),0,SUMIF('DADOS BRUTOS'!$A$3:$A$500,$B38,'DADOS BRUTOS'!DO$3:DO$500)+IF($C38="",0,SUMIF('DADOS BRUTOS'!$A$3:$A$500,$C38,'DADOS BRUTOS'!DO$3:DO$500)))</f>
        <v/>
      </c>
      <c r="GP38" s="125">
        <f>IF(OR(GP$4="",$B38=""),0,SUMIF('DADOS BRUTOS'!$A$3:$A$500,$B38,'DADOS BRUTOS'!DP$3:DP$500)+IF($C38="",0,SUMIF('DADOS BRUTOS'!$A$3:$A$500,$C38,'DADOS BRUTOS'!DP$3:DP$500)))</f>
        <v/>
      </c>
      <c r="GQ38" s="125">
        <f>IF(OR(GQ$4="",$B38=""),0,SUMIF('DADOS BRUTOS'!$A$3:$A$500,$B38,'DADOS BRUTOS'!DQ$3:DQ$500)+IF($C38="",0,SUMIF('DADOS BRUTOS'!$A$3:$A$500,$C38,'DADOS BRUTOS'!DQ$3:DQ$500)))</f>
        <v/>
      </c>
      <c r="GR38" s="125">
        <f>IF(OR(GR$4="",$B38=""),0,SUMIF('DADOS BRUTOS'!$A$3:$A$500,$B38,'DADOS BRUTOS'!DR$3:DR$500)+IF($C38="",0,SUMIF('DADOS BRUTOS'!$A$3:$A$500,$C38,'DADOS BRUTOS'!DR$3:DR$500)))</f>
        <v/>
      </c>
      <c r="GS38" s="125">
        <f>IF(OR(GS$4="",$B38=""),0,SUMIF('DADOS BRUTOS'!$A$3:$A$500,$B38,'DADOS BRUTOS'!DS$3:DS$500)+IF($C38="",0,SUMIF('DADOS BRUTOS'!$A$3:$A$500,$C38,'DADOS BRUTOS'!DS$3:DS$500)))</f>
        <v/>
      </c>
      <c r="GT38" s="125">
        <f>IF(OR(GT$4="",$B38=""),0,SUMIF('DADOS BRUTOS'!$A$3:$A$500,$B38,'DADOS BRUTOS'!DT$3:DT$500)+IF($C38="",0,SUMIF('DADOS BRUTOS'!$A$3:$A$500,$C38,'DADOS BRUTOS'!DT$3:DT$500)))</f>
        <v/>
      </c>
      <c r="GU38" s="125">
        <f>IF(OR(GU$4="",$B38=""),0,SUMIF('DADOS BRUTOS'!$A$3:$A$500,$B38,'DADOS BRUTOS'!DU$3:DU$500)+IF($C38="",0,SUMIF('DADOS BRUTOS'!$A$3:$A$500,$C38,'DADOS BRUTOS'!DU$3:DU$500)))</f>
        <v/>
      </c>
      <c r="GV38" s="125">
        <f>IF(OR(GV$4="",$B38=""),0,SUMIF('DADOS BRUTOS'!$A$3:$A$500,$B38,'DADOS BRUTOS'!DV$3:DV$500)+IF($C38="",0,SUMIF('DADOS BRUTOS'!$A$3:$A$500,$C38,'DADOS BRUTOS'!DV$3:DV$500)))</f>
        <v/>
      </c>
      <c r="GW38" s="125">
        <f>IF(OR(GW$4="",$B38=""),0,SUMIF('DADOS BRUTOS'!$A$3:$A$500,$B38,'DADOS BRUTOS'!DW$3:DW$500)+IF($C38="",0,SUMIF('DADOS BRUTOS'!$A$3:$A$500,$C38,'DADOS BRUTOS'!DW$3:DW$500)))</f>
        <v/>
      </c>
      <c r="GX38" s="125">
        <f>IF(OR(GX$4="",$B38=""),0,SUMIF('DADOS BRUTOS'!$A$3:$A$500,$B38,'DADOS BRUTOS'!DX$3:DX$500)+IF($C38="",0,SUMIF('DADOS BRUTOS'!$A$3:$A$500,$C38,'DADOS BRUTOS'!DX$3:DX$500)))</f>
        <v/>
      </c>
      <c r="GY38" s="125">
        <f>IF(OR(GY$4="",$B38=""),0,SUMIF('DADOS BRUTOS'!$A$3:$A$500,$B38,'DADOS BRUTOS'!DY$3:DY$500)+IF($C38="",0,SUMIF('DADOS BRUTOS'!$A$3:$A$500,$C38,'DADOS BRUTOS'!DY$3:DY$500)))</f>
        <v/>
      </c>
      <c r="GZ38" s="125">
        <f>IF(OR(GZ$4="",$B38=""),0,SUMIF('DADOS BRUTOS'!$A$3:$A$500,$B38,'DADOS BRUTOS'!DZ$3:DZ$500)+IF($C38="",0,SUMIF('DADOS BRUTOS'!$A$3:$A$500,$C38,'DADOS BRUTOS'!DZ$3:DZ$500)))</f>
        <v/>
      </c>
      <c r="HA38" s="125">
        <f>IF(OR(HA$4="",$B38=""),0,SUMIF('DADOS BRUTOS'!$A$3:$A$500,$B38,'DADOS BRUTOS'!EA$3:EA$500)+IF($C38="",0,SUMIF('DADOS BRUTOS'!$A$3:$A$500,$C38,'DADOS BRUTOS'!EA$3:EA$500)))</f>
        <v/>
      </c>
      <c r="HB38" s="125">
        <f>IF(OR(HB$4="",$B38=""),0,SUMIF('DADOS BRUTOS'!$A$3:$A$500,$B38,'DADOS BRUTOS'!EB$3:EB$500)+IF($C38="",0,SUMIF('DADOS BRUTOS'!$A$3:$A$500,$C38,'DADOS BRUTOS'!EB$3:EB$500)))</f>
        <v/>
      </c>
      <c r="HC38" s="125">
        <f>IF(OR(HC$4="",$B38=""),0,SUMIF('DADOS BRUTOS'!$A$3:$A$500,$B38,'DADOS BRUTOS'!EC$3:EC$500)+IF($C38="",0,SUMIF('DADOS BRUTOS'!$A$3:$A$500,$C38,'DADOS BRUTOS'!EC$3:EC$500)))</f>
        <v/>
      </c>
      <c r="HD38" s="125">
        <f>IF(OR(HD$4="",$B38=""),0,SUMIF('DADOS BRUTOS'!$A$3:$A$500,$B38,'DADOS BRUTOS'!ED$3:ED$500)+IF($C38="",0,SUMIF('DADOS BRUTOS'!$A$3:$A$500,$C38,'DADOS BRUTOS'!ED$3:ED$500)))</f>
        <v/>
      </c>
      <c r="HE38" s="125">
        <f>IF(OR(HE$4="",$B38=""),0,SUMIF('DADOS BRUTOS'!$A$3:$A$500,$B38,'DADOS BRUTOS'!EE$3:EE$500)+IF($C38="",0,SUMIF('DADOS BRUTOS'!$A$3:$A$500,$C38,'DADOS BRUTOS'!EE$3:EE$500)))</f>
        <v/>
      </c>
      <c r="HF38" s="125">
        <f>IF(OR(HF$4="",$B38=""),0,SUMIF('DADOS BRUTOS'!$A$3:$A$500,$B38,'DADOS BRUTOS'!EF$3:EF$500)+IF($C38="",0,SUMIF('DADOS BRUTOS'!$A$3:$A$500,$C38,'DADOS BRUTOS'!EF$3:EF$500)))</f>
        <v/>
      </c>
      <c r="HG38" s="125">
        <f>IF(OR(HG$4="",$B38=""),0,SUMIF('DADOS BRUTOS'!$A$3:$A$500,$B38,'DADOS BRUTOS'!EG$3:EG$500)+IF($C38="",0,SUMIF('DADOS BRUTOS'!$A$3:$A$500,$C38,'DADOS BRUTOS'!EG$3:EG$500)))</f>
        <v/>
      </c>
      <c r="HH38" s="125">
        <f>IF(OR(HH$4="",$B38=""),0,SUMIF('DADOS BRUTOS'!$A$3:$A$500,$B38,'DADOS BRUTOS'!EH$3:EH$500)+IF($C38="",0,SUMIF('DADOS BRUTOS'!$A$3:$A$500,$C38,'DADOS BRUTOS'!EH$3:EH$500)))</f>
        <v/>
      </c>
      <c r="HI38" s="125">
        <f>IF(OR(HI$4="",$B38=""),0,SUMIF('DADOS BRUTOS'!$A$3:$A$500,$B38,'DADOS BRUTOS'!EI$3:EI$500)+IF($C38="",0,SUMIF('DADOS BRUTOS'!$A$3:$A$500,$C38,'DADOS BRUTOS'!EI$3:EI$500)))</f>
        <v/>
      </c>
      <c r="HJ38" s="125">
        <f>IF(OR(HJ$4="",$B38=""),0,SUMIF('DADOS BRUTOS'!$A$3:$A$500,$B38,'DADOS BRUTOS'!EJ$3:EJ$500)+IF($C38="",0,SUMIF('DADOS BRUTOS'!$A$3:$A$500,$C38,'DADOS BRUTOS'!EJ$3:EJ$500)))</f>
        <v/>
      </c>
      <c r="HK38" s="125">
        <f>IF(OR(HK$4="",$B38=""),0,SUMIF('DADOS BRUTOS'!$A$3:$A$500,$B38,'DADOS BRUTOS'!EK$3:EK$500)+IF($C38="",0,SUMIF('DADOS BRUTOS'!$A$3:$A$500,$C38,'DADOS BRUTOS'!EK$3:EK$500)))</f>
        <v/>
      </c>
      <c r="HL38" s="125">
        <f>IF(OR(HL$4="",$B38=""),0,SUMIF('DADOS BRUTOS'!$A$3:$A$500,$B38,'DADOS BRUTOS'!EL$3:EL$500)+IF($C38="",0,SUMIF('DADOS BRUTOS'!$A$3:$A$500,$C38,'DADOS BRUTOS'!EL$3:EL$500)))</f>
        <v/>
      </c>
      <c r="HM38" s="125">
        <f>IF(OR(HM$4="",$B38=""),0,SUMIF('DADOS BRUTOS'!$A$3:$A$500,$B38,'DADOS BRUTOS'!EM$3:EM$500)+IF($C38="",0,SUMIF('DADOS BRUTOS'!$A$3:$A$500,$C38,'DADOS BRUTOS'!EM$3:EM$500)))</f>
        <v/>
      </c>
      <c r="HN38" s="125">
        <f>IF(OR(HN$4="",$B38=""),0,SUMIF('DADOS BRUTOS'!$A$3:$A$500,$B38,'DADOS BRUTOS'!EN$3:EN$500)+IF($C38="",0,SUMIF('DADOS BRUTOS'!$A$3:$A$500,$C38,'DADOS BRUTOS'!EN$3:EN$500)))</f>
        <v/>
      </c>
      <c r="HO38" s="125">
        <f>IF(OR(HO$4="",$B38=""),0,SUMIF('DADOS BRUTOS'!$A$3:$A$500,$B38,'DADOS BRUTOS'!EO$3:EO$500)+IF($C38="",0,SUMIF('DADOS BRUTOS'!$A$3:$A$500,$C38,'DADOS BRUTOS'!EO$3:EO$500)))</f>
        <v/>
      </c>
      <c r="HP38" s="125">
        <f>IF(OR(HP$4="",$B38=""),0,SUMIF('DADOS BRUTOS'!$A$3:$A$500,$B38,'DADOS BRUTOS'!EP$3:EP$500)+IF($C38="",0,SUMIF('DADOS BRUTOS'!$A$3:$A$500,$C38,'DADOS BRUTOS'!EP$3:EP$500)))</f>
        <v/>
      </c>
      <c r="HQ38" s="125">
        <f>IF(OR(HQ$4="",$B38=""),0,SUMIF('DADOS BRUTOS'!$A$3:$A$500,$B38,'DADOS BRUTOS'!EQ$3:EQ$500)+IF($C38="",0,SUMIF('DADOS BRUTOS'!$A$3:$A$500,$C38,'DADOS BRUTOS'!EQ$3:EQ$500)))</f>
        <v/>
      </c>
      <c r="HR38" s="125">
        <f>IF(OR(HR$4="",$B38=""),0,SUMIF('DADOS BRUTOS'!$A$3:$A$500,$B38,'DADOS BRUTOS'!ER$3:ER$500)+IF($C38="",0,SUMIF('DADOS BRUTOS'!$A$3:$A$500,$C38,'DADOS BRUTOS'!ER$3:ER$500)))</f>
        <v/>
      </c>
      <c r="HS38" s="125">
        <f>IF(OR(HS$4="",$B38=""),0,SUMIF('DADOS BRUTOS'!$A$3:$A$500,$B38,'DADOS BRUTOS'!ES$3:ES$500)+IF($C38="",0,SUMIF('DADOS BRUTOS'!$A$3:$A$500,$C38,'DADOS BRUTOS'!ES$3:ES$500)))</f>
        <v/>
      </c>
      <c r="HT38" s="125">
        <f>IF(OR(HT$4="",$B38=""),0,SUMIF('DADOS BRUTOS'!$A$3:$A$500,$B38,'DADOS BRUTOS'!ET$3:ET$500)+IF($C38="",0,SUMIF('DADOS BRUTOS'!$A$3:$A$500,$C38,'DADOS BRUTOS'!ET$3:ET$500)))</f>
        <v/>
      </c>
      <c r="HU38" s="125">
        <f>IF(OR(HU$4="",$B38=""),0,SUMIF('DADOS BRUTOS'!$A$3:$A$500,$B38,'DADOS BRUTOS'!EU$3:EU$500)+IF($C38="",0,SUMIF('DADOS BRUTOS'!$A$3:$A$500,$C38,'DADOS BRUTOS'!EU$3:EU$500)))</f>
        <v/>
      </c>
      <c r="HV38" s="125">
        <f>IF(OR(HV$4="",$B38=""),0,SUMIF('DADOS BRUTOS'!$A$3:$A$500,$B38,'DADOS BRUTOS'!EV$3:EV$500)+IF($C38="",0,SUMIF('DADOS BRUTOS'!$A$3:$A$500,$C38,'DADOS BRUTOS'!EV$3:EV$500)))</f>
        <v/>
      </c>
      <c r="HW38" s="125">
        <f>IF(OR(HW$4="",$B38=""),0,SUMIF('DADOS BRUTOS'!$A$3:$A$500,$B38,'DADOS BRUTOS'!EW$3:EW$500)+IF($C38="",0,SUMIF('DADOS BRUTOS'!$A$3:$A$500,$C38,'DADOS BRUTOS'!EW$3:EW$500)))</f>
        <v/>
      </c>
      <c r="HX38" s="125">
        <f>IF(OR(HX$4="",$B38=""),0,SUMIF('DADOS BRUTOS'!$A$3:$A$500,$B38,'DADOS BRUTOS'!EX$3:EX$500)+IF($C38="",0,SUMIF('DADOS BRUTOS'!$A$3:$A$500,$C38,'DADOS BRUTOS'!EX$3:EX$500)))</f>
        <v/>
      </c>
      <c r="HY38" s="125">
        <f>IF(OR(HY$4="",$B38=""),0,SUMIF('DADOS BRUTOS'!$A$3:$A$500,$B38,'DADOS BRUTOS'!EY$3:EY$500)+IF($C38="",0,SUMIF('DADOS BRUTOS'!$A$3:$A$500,$C38,'DADOS BRUTOS'!EY$3:EY$500)))</f>
        <v/>
      </c>
      <c r="HZ38" s="125">
        <f>IF(OR(HZ$4="",$B38=""),0,SUMIF('DADOS BRUTOS'!$A$3:$A$500,$B38,'DADOS BRUTOS'!EZ$3:EZ$500)+IF($C38="",0,SUMIF('DADOS BRUTOS'!$A$3:$A$500,$C38,'DADOS BRUTOS'!EZ$3:EZ$500)))</f>
        <v/>
      </c>
      <c r="IA38" s="125">
        <f>IF(OR(IA$4="",$B38=""),0,SUMIF('DADOS BRUTOS'!$A$3:$A$500,$B38,'DADOS BRUTOS'!FA$3:FA$500)+IF($C38="",0,SUMIF('DADOS BRUTOS'!$A$3:$A$500,$C38,'DADOS BRUTOS'!FA$3:FA$500)))</f>
        <v/>
      </c>
      <c r="IB38" s="125">
        <f>IF(OR(IB$4="",$B38=""),0,SUMIF('DADOS BRUTOS'!$A$3:$A$500,$B38,'DADOS BRUTOS'!FB$3:FB$500)+IF($C38="",0,SUMIF('DADOS BRUTOS'!$A$3:$A$500,$C38,'DADOS BRUTOS'!FB$3:FB$500)))</f>
        <v/>
      </c>
      <c r="IC38" s="125">
        <f>IF(OR(IC$4="",$B38=""),0,SUMIF('DADOS BRUTOS'!$A$3:$A$500,$B38,'DADOS BRUTOS'!FC$3:FC$500)+IF($C38="",0,SUMIF('DADOS BRUTOS'!$A$3:$A$500,$C38,'DADOS BRUTOS'!FC$3:FC$500)))</f>
        <v/>
      </c>
      <c r="ID38" s="125">
        <f>IF(OR(ID$4="",$B38=""),0,SUMIF('DADOS BRUTOS'!$A$3:$A$500,$B38,'DADOS BRUTOS'!FD$3:FD$500)+IF($C38="",0,SUMIF('DADOS BRUTOS'!$A$3:$A$500,$C38,'DADOS BRUTOS'!FD$3:FD$500)))</f>
        <v/>
      </c>
      <c r="IE38" s="125">
        <f>IF(OR(IE$4="",$B38=""),0,SUMIF('DADOS BRUTOS'!$A$3:$A$500,$B38,'DADOS BRUTOS'!FE$3:FE$500)+IF($C38="",0,SUMIF('DADOS BRUTOS'!$A$3:$A$500,$C38,'DADOS BRUTOS'!FE$3:FE$500)))</f>
        <v/>
      </c>
      <c r="IF38" s="125">
        <f>IF(OR(IF$4="",$B38=""),0,SUMIF('DADOS BRUTOS'!$A$3:$A$500,$B38,'DADOS BRUTOS'!FF$3:FF$500)+IF($C38="",0,SUMIF('DADOS BRUTOS'!$A$3:$A$500,$C38,'DADOS BRUTOS'!FF$3:FF$500)))</f>
        <v/>
      </c>
      <c r="IG38" s="125">
        <f>IF(OR(IG$4="",$B38=""),0,SUMIF('DADOS BRUTOS'!$A$3:$A$500,$B38,'DADOS BRUTOS'!FG$3:FG$500)+IF($C38="",0,SUMIF('DADOS BRUTOS'!$A$3:$A$500,$C38,'DADOS BRUTOS'!FG$3:FG$500)))</f>
        <v/>
      </c>
      <c r="IH38" s="125">
        <f>IF(OR(IH$4="",$B38=""),0,SUMIF('DADOS BRUTOS'!$A$3:$A$500,$B38,'DADOS BRUTOS'!FH$3:FH$500)+IF($C38="",0,SUMIF('DADOS BRUTOS'!$A$3:$A$500,$C38,'DADOS BRUTOS'!FH$3:FH$500)))</f>
        <v/>
      </c>
      <c r="II38" s="125">
        <f>IF(OR(II$4="",$B38=""),0,SUMIF('DADOS BRUTOS'!$A$3:$A$500,$B38,'DADOS BRUTOS'!FI$3:FI$500)+IF($C38="",0,SUMIF('DADOS BRUTOS'!$A$3:$A$500,$C38,'DADOS BRUTOS'!FI$3:FI$500)))</f>
        <v/>
      </c>
      <c r="IJ38" s="125">
        <f>IF(OR(IJ$4="",$B38=""),0,SUMIF('DADOS BRUTOS'!$A$3:$A$500,$B38,'DADOS BRUTOS'!FJ$3:FJ$500)+IF($C38="",0,SUMIF('DADOS BRUTOS'!$A$3:$A$500,$C38,'DADOS BRUTOS'!FJ$3:FJ$500)))</f>
        <v/>
      </c>
      <c r="IK38" s="125">
        <f>IF(OR(IK$4="",$B38=""),0,SUMIF('DADOS BRUTOS'!$A$3:$A$500,$B38,'DADOS BRUTOS'!FK$3:FK$500)+IF($C38="",0,SUMIF('DADOS BRUTOS'!$A$3:$A$500,$C38,'DADOS BRUTOS'!FK$3:FK$500)))</f>
        <v/>
      </c>
      <c r="IL38" s="125">
        <f>IF(OR(IL$4="",$B38=""),0,SUMIF('DADOS BRUTOS'!$A$3:$A$500,$B38,'DADOS BRUTOS'!FL$3:FL$500)+IF($C38="",0,SUMIF('DADOS BRUTOS'!$A$3:$A$500,$C38,'DADOS BRUTOS'!FL$3:FL$500)))</f>
        <v/>
      </c>
      <c r="IM38" s="125">
        <f>IF(OR(IM$4="",$B38=""),0,SUMIF('DADOS BRUTOS'!$A$3:$A$500,$B38,'DADOS BRUTOS'!FM$3:FM$500)+IF($C38="",0,SUMIF('DADOS BRUTOS'!$A$3:$A$500,$C38,'DADOS BRUTOS'!FM$3:FM$500)))</f>
        <v/>
      </c>
      <c r="IN38" s="125">
        <f>IF(OR(IN$4="",$B38=""),0,SUMIF('DADOS BRUTOS'!$A$3:$A$500,$B38,'DADOS BRUTOS'!FN$3:FN$500)+IF($C38="",0,SUMIF('DADOS BRUTOS'!$A$3:$A$500,$C38,'DADOS BRUTOS'!FN$3:FN$500)))</f>
        <v/>
      </c>
      <c r="IO38" s="125">
        <f>IF(OR(IO$4="",$B38=""),0,SUMIF('DADOS BRUTOS'!$A$3:$A$500,$B38,'DADOS BRUTOS'!FO$3:FO$500)+IF($C38="",0,SUMIF('DADOS BRUTOS'!$A$3:$A$500,$C38,'DADOS BRUTOS'!FO$3:FO$500)))</f>
        <v/>
      </c>
      <c r="IP38" s="125">
        <f>IF(OR(IP$4="",$B38=""),0,SUMIF('DADOS BRUTOS'!$A$3:$A$500,$B38,'DADOS BRUTOS'!FP$3:FP$500)+IF($C38="",0,SUMIF('DADOS BRUTOS'!$A$3:$A$500,$C38,'DADOS BRUTOS'!FP$3:FP$500)))</f>
        <v/>
      </c>
      <c r="IQ38" s="125">
        <f>IF(OR(IQ$4="",$B38=""),0,SUMIF('DADOS BRUTOS'!$A$3:$A$500,$B38,'DADOS BRUTOS'!FQ$3:FQ$500)+IF($C38="",0,SUMIF('DADOS BRUTOS'!$A$3:$A$500,$C38,'DADOS BRUTOS'!FQ$3:FQ$500)))</f>
        <v/>
      </c>
      <c r="IR38" s="125">
        <f>IF(OR(IR$4="",$B38=""),0,SUMIF('DADOS BRUTOS'!$A$3:$A$500,$B38,'DADOS BRUTOS'!FR$3:FR$500)+IF($C38="",0,SUMIF('DADOS BRUTOS'!$A$3:$A$500,$C38,'DADOS BRUTOS'!FR$3:FR$500)))</f>
        <v/>
      </c>
      <c r="IS38" s="125">
        <f>IF(OR(IS$4="",$B38=""),0,SUMIF('DADOS BRUTOS'!$A$3:$A$500,$B38,'DADOS BRUTOS'!FS$3:FS$500)+IF($C38="",0,SUMIF('DADOS BRUTOS'!$A$3:$A$500,$C38,'DADOS BRUTOS'!FS$3:FS$500)))</f>
        <v/>
      </c>
      <c r="IT38" s="125">
        <f>IF(OR(IT$4="",$B38=""),0,SUMIF('DADOS BRUTOS'!$A$3:$A$500,$B38,'DADOS BRUTOS'!FT$3:FT$500)+IF($C38="",0,SUMIF('DADOS BRUTOS'!$A$3:$A$500,$C38,'DADOS BRUTOS'!FT$3:FT$500)))</f>
        <v/>
      </c>
      <c r="IU38" s="125">
        <f>IF(OR(IU$4="",$B38=""),0,SUMIF('DADOS BRUTOS'!$A$3:$A$500,$B38,'DADOS BRUTOS'!FU$3:FU$500)+IF($C38="",0,SUMIF('DADOS BRUTOS'!$A$3:$A$500,$C38,'DADOS BRUTOS'!FU$3:FU$500)))</f>
        <v/>
      </c>
      <c r="IV38" s="125">
        <f>IF(OR(IV$4="",$B38=""),0,SUMIF('DADOS BRUTOS'!$A$3:$A$500,$B38,'DADOS BRUTOS'!FV$3:FV$500)+IF($C38="",0,SUMIF('DADOS BRUTOS'!$A$3:$A$500,$C38,'DADOS BRUTOS'!FV$3:FV$500)))</f>
        <v/>
      </c>
      <c r="IW38" s="125">
        <f>IF(OR(IW$4="",$B38=""),0,SUMIF('DADOS BRUTOS'!$A$3:$A$500,$B38,'DADOS BRUTOS'!FW$3:FW$500)+IF($C38="",0,SUMIF('DADOS BRUTOS'!$A$3:$A$500,$C38,'DADOS BRUTOS'!FW$3:FW$500)))</f>
        <v/>
      </c>
      <c r="IX38" s="125">
        <f>IF(OR(IX$4="",$B38=""),0,SUMIF('DADOS BRUTOS'!$A$3:$A$500,$B38,'DADOS BRUTOS'!FX$3:FX$500)+IF($C38="",0,SUMIF('DADOS BRUTOS'!$A$3:$A$500,$C38,'DADOS BRUTOS'!FX$3:FX$500)))</f>
        <v/>
      </c>
      <c r="IY38" s="125">
        <f>IF(OR(IY$4="",$B38=""),0,SUMIF('DADOS BRUTOS'!$A$3:$A$500,$B38,'DADOS BRUTOS'!FY$3:FY$500)+IF($C38="",0,SUMIF('DADOS BRUTOS'!$A$3:$A$500,$C38,'DADOS BRUTOS'!FY$3:FY$500)))</f>
        <v/>
      </c>
      <c r="IZ38" s="125">
        <f>IF(OR(IZ$4="",$B38=""),0,SUMIF('DADOS BRUTOS'!$A$3:$A$500,$B38,'DADOS BRUTOS'!FZ$3:FZ$500)+IF($C38="",0,SUMIF('DADOS BRUTOS'!$A$3:$A$500,$C38,'DADOS BRUTOS'!FZ$3:FZ$500)))</f>
        <v/>
      </c>
      <c r="JA38" s="125">
        <f>IF(OR(JA$4="",$B38=""),0,SUMIF('DADOS BRUTOS'!$A$3:$A$500,$B38,'DADOS BRUTOS'!GA$3:GA$500)+IF($C38="",0,SUMIF('DADOS BRUTOS'!$A$3:$A$500,$C38,'DADOS BRUTOS'!GA$3:GA$500)))</f>
        <v/>
      </c>
      <c r="JB38" s="125">
        <f>IF(OR(JB$4="",$B38=""),0,SUMIF('DADOS BRUTOS'!$A$3:$A$500,$B38,'DADOS BRUTOS'!GB$3:GB$500)+IF($C38="",0,SUMIF('DADOS BRUTOS'!$A$3:$A$500,$C38,'DADOS BRUTOS'!GB$3:GB$500)))</f>
        <v/>
      </c>
      <c r="JC38" s="125">
        <f>IF(OR(JC$4="",$B38=""),0,SUMIF('DADOS BRUTOS'!$A$3:$A$500,$B38,'DADOS BRUTOS'!GC$3:GC$500)+IF($C38="",0,SUMIF('DADOS BRUTOS'!$A$3:$A$500,$C38,'DADOS BRUTOS'!GC$3:GC$500)))</f>
        <v/>
      </c>
      <c r="JD38" s="125">
        <f>IF(OR(JD$4="",$B38=""),0,SUMIF('DADOS BRUTOS'!$A$3:$A$500,$B38,'DADOS BRUTOS'!GD$3:GD$500)+IF($C38="",0,SUMIF('DADOS BRUTOS'!$A$3:$A$500,$C38,'DADOS BRUTOS'!GD$3:GD$500)))</f>
        <v/>
      </c>
      <c r="JE38" s="125">
        <f>IF(OR(JE$4="",$B38=""),0,SUMIF('DADOS BRUTOS'!$A$3:$A$500,$B38,'DADOS BRUTOS'!GE$3:GE$500)+IF($C38="",0,SUMIF('DADOS BRUTOS'!$A$3:$A$500,$C38,'DADOS BRUTOS'!GE$3:GE$500)))</f>
        <v/>
      </c>
      <c r="JF38" s="125">
        <f>IF(OR(JF$4="",$B38=""),0,SUMIF('DADOS BRUTOS'!$A$3:$A$500,$B38,'DADOS BRUTOS'!GF$3:GF$500)+IF($C38="",0,SUMIF('DADOS BRUTOS'!$A$3:$A$500,$C38,'DADOS BRUTOS'!GF$3:GF$500)))</f>
        <v/>
      </c>
      <c r="JG38" s="125">
        <f>IF(OR(JG$4="",$B38=""),0,SUMIF('DADOS BRUTOS'!$A$3:$A$500,$B38,'DADOS BRUTOS'!GG$3:GG$500)+IF($C38="",0,SUMIF('DADOS BRUTOS'!$A$3:$A$500,$C38,'DADOS BRUTOS'!GG$3:GG$500)))</f>
        <v/>
      </c>
      <c r="JH38" s="125">
        <f>IF(OR(JH$4="",$B38=""),0,SUMIF('DADOS BRUTOS'!$A$3:$A$500,$B38,'DADOS BRUTOS'!GH$3:GH$500)+IF($C38="",0,SUMIF('DADOS BRUTOS'!$A$3:$A$500,$C38,'DADOS BRUTOS'!GH$3:GH$500)))</f>
        <v/>
      </c>
      <c r="JI38" s="125">
        <f>IF(OR(JI$4="",$B38=""),0,SUMIF('DADOS BRUTOS'!$A$3:$A$500,$B38,'DADOS BRUTOS'!GI$3:GI$500)+IF($C38="",0,SUMIF('DADOS BRUTOS'!$A$3:$A$500,$C38,'DADOS BRUTOS'!GI$3:GI$500)))</f>
        <v/>
      </c>
      <c r="JJ38" s="125">
        <f>IF(OR(JJ$4="",$B38=""),0,SUMIF('DADOS BRUTOS'!$A$3:$A$500,$B38,'DADOS BRUTOS'!GJ$3:GJ$500)+IF($C38="",0,SUMIF('DADOS BRUTOS'!$A$3:$A$500,$C38,'DADOS BRUTOS'!GJ$3:GJ$500)))</f>
        <v/>
      </c>
      <c r="JK38" s="125">
        <f>IF(OR(JK$4="",$B38=""),0,SUMIF('DADOS BRUTOS'!$A$3:$A$500,$B38,'DADOS BRUTOS'!GK$3:GK$500)+IF($C38="",0,SUMIF('DADOS BRUTOS'!$A$3:$A$500,$C38,'DADOS BRUTOS'!GK$3:GK$500)))</f>
        <v/>
      </c>
      <c r="JL38" s="125">
        <f>IF(OR(JL$4="",$B38=""),0,SUMIF('DADOS BRUTOS'!$A$3:$A$500,$B38,'DADOS BRUTOS'!GL$3:GL$500)+IF($C38="",0,SUMIF('DADOS BRUTOS'!$A$3:$A$500,$C38,'DADOS BRUTOS'!GL$3:GL$500)))</f>
        <v/>
      </c>
      <c r="JM38" s="125">
        <f>IF(OR(JM$4="",$B38=""),0,SUMIF('DADOS BRUTOS'!$A$3:$A$500,$B38,'DADOS BRUTOS'!GM$3:GM$500)+IF($C38="",0,SUMIF('DADOS BRUTOS'!$A$3:$A$500,$C38,'DADOS BRUTOS'!GM$3:GM$500)))</f>
        <v/>
      </c>
      <c r="JN38" s="125">
        <f>IF(OR(JN$4="",$B38=""),0,SUMIF('DADOS BRUTOS'!$A$3:$A$500,$B38,'DADOS BRUTOS'!GN$3:GN$500)+IF($C38="",0,SUMIF('DADOS BRUTOS'!$A$3:$A$500,$C38,'DADOS BRUTOS'!GN$3:GN$500)))</f>
        <v/>
      </c>
      <c r="JO38" s="125">
        <f>IF(OR(JO$4="",$B38=""),0,SUMIF('DADOS BRUTOS'!$A$3:$A$500,$B38,'DADOS BRUTOS'!GO$3:GO$500)+IF($C38="",0,SUMIF('DADOS BRUTOS'!$A$3:$A$500,$C38,'DADOS BRUTOS'!GO$3:GO$500)))</f>
        <v/>
      </c>
      <c r="JP38" s="125">
        <f>IF(OR(JP$4="",$B38=""),0,SUMIF('DADOS BRUTOS'!$A$3:$A$500,$B38,'DADOS BRUTOS'!GP$3:GP$500)+IF($C38="",0,SUMIF('DADOS BRUTOS'!$A$3:$A$500,$C38,'DADOS BRUTOS'!GP$3:GP$500)))</f>
        <v/>
      </c>
      <c r="JQ38" s="125">
        <f>IF(OR(JQ$4="",$B38=""),0,SUMIF('DADOS BRUTOS'!$A$3:$A$500,$B38,'DADOS BRUTOS'!GQ$3:GQ$500)+IF($C38="",0,SUMIF('DADOS BRUTOS'!$A$3:$A$500,$C38,'DADOS BRUTOS'!GQ$3:GQ$500)))</f>
        <v/>
      </c>
      <c r="JR38" s="125">
        <f>IF(OR(JR$4="",$B38=""),0,SUMIF('DADOS BRUTOS'!$A$3:$A$500,$B38,'DADOS BRUTOS'!GR$3:GR$500)+IF($C38="",0,SUMIF('DADOS BRUTOS'!$A$3:$A$500,$C38,'DADOS BRUTOS'!GR$3:GR$500)))</f>
        <v/>
      </c>
      <c r="JS38" s="125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25">
        <f>IF(OR(CB$4="",$B39=""),0,SUMIF('DADOS BRUTOS'!$A$3:$A$500,$B39,'DADOS BRUTOS'!B$3:B$500)+IF($C39="",0,SUMIF('DADOS BRUTOS'!$A$3:$A$500,$C39,'DADOS BRUTOS'!B$3:B$500)))</f>
        <v/>
      </c>
      <c r="CC39" s="125">
        <f>IF(OR(CC$4="",$B39=""),0,SUMIF('DADOS BRUTOS'!$A$3:$A$500,$B39,'DADOS BRUTOS'!C$3:C$500)+IF($C39="",0,SUMIF('DADOS BRUTOS'!$A$3:$A$500,$C39,'DADOS BRUTOS'!C$3:C$500)))</f>
        <v/>
      </c>
      <c r="CD39" s="125">
        <f>IF(OR(CD$4="",$B39=""),0,SUMIF('DADOS BRUTOS'!$A$3:$A$500,$B39,'DADOS BRUTOS'!D$3:D$500)+IF($C39="",0,SUMIF('DADOS BRUTOS'!$A$3:$A$500,$C39,'DADOS BRUTOS'!D$3:D$500)))</f>
        <v/>
      </c>
      <c r="CE39" s="125">
        <f>IF(OR(CE$4="",$B39=""),0,SUMIF('DADOS BRUTOS'!$A$3:$A$500,$B39,'DADOS BRUTOS'!E$3:E$500)+IF($C39="",0,SUMIF('DADOS BRUTOS'!$A$3:$A$500,$C39,'DADOS BRUTOS'!E$3:E$500)))</f>
        <v/>
      </c>
      <c r="CF39" s="125">
        <f>IF(OR(CF$4="",$B39=""),0,SUMIF('DADOS BRUTOS'!$A$3:$A$500,$B39,'DADOS BRUTOS'!F$3:F$500)+IF($C39="",0,SUMIF('DADOS BRUTOS'!$A$3:$A$500,$C39,'DADOS BRUTOS'!F$3:F$500)))</f>
        <v/>
      </c>
      <c r="CG39" s="125">
        <f>IF(OR(CG$4="",$B39=""),0,SUMIF('DADOS BRUTOS'!$A$3:$A$500,$B39,'DADOS BRUTOS'!G$3:G$500)+IF($C39="",0,SUMIF('DADOS BRUTOS'!$A$3:$A$500,$C39,'DADOS BRUTOS'!G$3:G$500)))</f>
        <v/>
      </c>
      <c r="CH39" s="125">
        <f>IF(OR(CH$4="",$B39=""),0,SUMIF('DADOS BRUTOS'!$A$3:$A$500,$B39,'DADOS BRUTOS'!H$3:H$500)+IF($C39="",0,SUMIF('DADOS BRUTOS'!$A$3:$A$500,$C39,'DADOS BRUTOS'!H$3:H$500)))</f>
        <v/>
      </c>
      <c r="CI39" s="125">
        <f>IF(OR(CI$4="",$B39=""),0,SUMIF('DADOS BRUTOS'!$A$3:$A$500,$B39,'DADOS BRUTOS'!I$3:I$500)+IF($C39="",0,SUMIF('DADOS BRUTOS'!$A$3:$A$500,$C39,'DADOS BRUTOS'!I$3:I$500)))</f>
        <v/>
      </c>
      <c r="CJ39" s="125">
        <f>IF(OR(CJ$4="",$B39=""),0,SUMIF('DADOS BRUTOS'!$A$3:$A$500,$B39,'DADOS BRUTOS'!J$3:J$500)+IF($C39="",0,SUMIF('DADOS BRUTOS'!$A$3:$A$500,$C39,'DADOS BRUTOS'!J$3:J$500)))</f>
        <v/>
      </c>
      <c r="CK39" s="125">
        <f>IF(OR(CK$4="",$B39=""),0,SUMIF('DADOS BRUTOS'!$A$3:$A$500,$B39,'DADOS BRUTOS'!K$3:K$500)+IF($C39="",0,SUMIF('DADOS BRUTOS'!$A$3:$A$500,$C39,'DADOS BRUTOS'!K$3:K$500)))</f>
        <v/>
      </c>
      <c r="CL39" s="125">
        <f>IF(OR(CL$4="",$B39=""),0,SUMIF('DADOS BRUTOS'!$A$3:$A$500,$B39,'DADOS BRUTOS'!L$3:L$500)+IF($C39="",0,SUMIF('DADOS BRUTOS'!$A$3:$A$500,$C39,'DADOS BRUTOS'!L$3:L$500)))</f>
        <v/>
      </c>
      <c r="CM39" s="125">
        <f>IF(OR(CM$4="",$B39=""),0,SUMIF('DADOS BRUTOS'!$A$3:$A$500,$B39,'DADOS BRUTOS'!M$3:M$500)+IF($C39="",0,SUMIF('DADOS BRUTOS'!$A$3:$A$500,$C39,'DADOS BRUTOS'!M$3:M$500)))</f>
        <v/>
      </c>
      <c r="CN39" s="125">
        <f>IF(OR(CN$4="",$B39=""),0,SUMIF('DADOS BRUTOS'!$A$3:$A$500,$B39,'DADOS BRUTOS'!N$3:N$500)+IF($C39="",0,SUMIF('DADOS BRUTOS'!$A$3:$A$500,$C39,'DADOS BRUTOS'!N$3:N$500)))</f>
        <v/>
      </c>
      <c r="CO39" s="125">
        <f>IF(OR(CO$4="",$B39=""),0,SUMIF('DADOS BRUTOS'!$A$3:$A$500,$B39,'DADOS BRUTOS'!O$3:O$500)+IF($C39="",0,SUMIF('DADOS BRUTOS'!$A$3:$A$500,$C39,'DADOS BRUTOS'!O$3:O$500)))</f>
        <v/>
      </c>
      <c r="CP39" s="125">
        <f>IF(OR(CP$4="",$B39=""),0,SUMIF('DADOS BRUTOS'!$A$3:$A$500,$B39,'DADOS BRUTOS'!P$3:P$500)+IF($C39="",0,SUMIF('DADOS BRUTOS'!$A$3:$A$500,$C39,'DADOS BRUTOS'!P$3:P$500)))</f>
        <v/>
      </c>
      <c r="CQ39" s="125">
        <f>IF(OR(CQ$4="",$B39=""),0,SUMIF('DADOS BRUTOS'!$A$3:$A$500,$B39,'DADOS BRUTOS'!Q$3:Q$500)+IF($C39="",0,SUMIF('DADOS BRUTOS'!$A$3:$A$500,$C39,'DADOS BRUTOS'!Q$3:Q$500)))</f>
        <v/>
      </c>
      <c r="CR39" s="125">
        <f>IF(OR(CR$4="",$B39=""),0,SUMIF('DADOS BRUTOS'!$A$3:$A$500,$B39,'DADOS BRUTOS'!R$3:R$500)+IF($C39="",0,SUMIF('DADOS BRUTOS'!$A$3:$A$500,$C39,'DADOS BRUTOS'!R$3:R$500)))</f>
        <v/>
      </c>
      <c r="CS39" s="125">
        <f>IF(OR(CS$4="",$B39=""),0,SUMIF('DADOS BRUTOS'!$A$3:$A$500,$B39,'DADOS BRUTOS'!S$3:S$500)+IF($C39="",0,SUMIF('DADOS BRUTOS'!$A$3:$A$500,$C39,'DADOS BRUTOS'!S$3:S$500)))</f>
        <v/>
      </c>
      <c r="CT39" s="125">
        <f>IF(OR(CT$4="",$B39=""),0,SUMIF('DADOS BRUTOS'!$A$3:$A$500,$B39,'DADOS BRUTOS'!T$3:T$500)+IF($C39="",0,SUMIF('DADOS BRUTOS'!$A$3:$A$500,$C39,'DADOS BRUTOS'!T$3:T$500)))</f>
        <v/>
      </c>
      <c r="CU39" s="125">
        <f>IF(OR(CU$4="",$B39=""),0,SUMIF('DADOS BRUTOS'!$A$3:$A$500,$B39,'DADOS BRUTOS'!U$3:U$500)+IF($C39="",0,SUMIF('DADOS BRUTOS'!$A$3:$A$500,$C39,'DADOS BRUTOS'!U$3:U$500)))</f>
        <v/>
      </c>
      <c r="CV39" s="125">
        <f>IF(OR(CV$4="",$B39=""),0,SUMIF('DADOS BRUTOS'!$A$3:$A$500,$B39,'DADOS BRUTOS'!V$3:V$500)+IF($C39="",0,SUMIF('DADOS BRUTOS'!$A$3:$A$500,$C39,'DADOS BRUTOS'!V$3:V$500)))</f>
        <v/>
      </c>
      <c r="CW39" s="125">
        <f>IF(OR(CW$4="",$B39=""),0,SUMIF('DADOS BRUTOS'!$A$3:$A$500,$B39,'DADOS BRUTOS'!W$3:W$500)+IF($C39="",0,SUMIF('DADOS BRUTOS'!$A$3:$A$500,$C39,'DADOS BRUTOS'!W$3:W$500)))</f>
        <v/>
      </c>
      <c r="CX39" s="125">
        <f>IF(OR(CX$4="",$B39=""),0,SUMIF('DADOS BRUTOS'!$A$3:$A$500,$B39,'DADOS BRUTOS'!X$3:X$500)+IF($C39="",0,SUMIF('DADOS BRUTOS'!$A$3:$A$500,$C39,'DADOS BRUTOS'!X$3:X$500)))</f>
        <v/>
      </c>
      <c r="CY39" s="125">
        <f>IF(OR(CY$4="",$B39=""),0,SUMIF('DADOS BRUTOS'!$A$3:$A$500,$B39,'DADOS BRUTOS'!Y$3:Y$500)+IF($C39="",0,SUMIF('DADOS BRUTOS'!$A$3:$A$500,$C39,'DADOS BRUTOS'!Y$3:Y$500)))</f>
        <v/>
      </c>
      <c r="CZ39" s="125">
        <f>IF(OR(CZ$4="",$B39=""),0,SUMIF('DADOS BRUTOS'!$A$3:$A$500,$B39,'DADOS BRUTOS'!Z$3:Z$500)+IF($C39="",0,SUMIF('DADOS BRUTOS'!$A$3:$A$500,$C39,'DADOS BRUTOS'!Z$3:Z$500)))</f>
        <v/>
      </c>
      <c r="DA39" s="125">
        <f>IF(OR(DA$4="",$B39=""),0,SUMIF('DADOS BRUTOS'!$A$3:$A$500,$B39,'DADOS BRUTOS'!AA$3:AA$500)+IF($C39="",0,SUMIF('DADOS BRUTOS'!$A$3:$A$500,$C39,'DADOS BRUTOS'!AA$3:AA$500)))</f>
        <v/>
      </c>
      <c r="DB39" s="125">
        <f>IF(OR(DB$4="",$B39=""),0,SUMIF('DADOS BRUTOS'!$A$3:$A$500,$B39,'DADOS BRUTOS'!AB$3:AB$500)+IF($C39="",0,SUMIF('DADOS BRUTOS'!$A$3:$A$500,$C39,'DADOS BRUTOS'!AB$3:AB$500)))</f>
        <v/>
      </c>
      <c r="DC39" s="125">
        <f>IF(OR(DC$4="",$B39=""),0,SUMIF('DADOS BRUTOS'!$A$3:$A$500,$B39,'DADOS BRUTOS'!AC$3:AC$500)+IF($C39="",0,SUMIF('DADOS BRUTOS'!$A$3:$A$500,$C39,'DADOS BRUTOS'!AC$3:AC$500)))</f>
        <v/>
      </c>
      <c r="DD39" s="125">
        <f>IF(OR(DD$4="",$B39=""),0,SUMIF('DADOS BRUTOS'!$A$3:$A$500,$B39,'DADOS BRUTOS'!AD$3:AD$500)+IF($C39="",0,SUMIF('DADOS BRUTOS'!$A$3:$A$500,$C39,'DADOS BRUTOS'!AD$3:AD$500)))</f>
        <v/>
      </c>
      <c r="DE39" s="125">
        <f>IF(OR(DE$4="",$B39=""),0,SUMIF('DADOS BRUTOS'!$A$3:$A$500,$B39,'DADOS BRUTOS'!AE$3:AE$500)+IF($C39="",0,SUMIF('DADOS BRUTOS'!$A$3:$A$500,$C39,'DADOS BRUTOS'!AE$3:AE$500)))</f>
        <v/>
      </c>
      <c r="DF39" s="125">
        <f>IF(OR(DF$4="",$B39=""),0,SUMIF('DADOS BRUTOS'!$A$3:$A$500,$B39,'DADOS BRUTOS'!AF$3:AF$500)+IF($C39="",0,SUMIF('DADOS BRUTOS'!$A$3:$A$500,$C39,'DADOS BRUTOS'!AF$3:AF$500)))</f>
        <v/>
      </c>
      <c r="DG39" s="125">
        <f>IF(OR(DG$4="",$B39=""),0,SUMIF('DADOS BRUTOS'!$A$3:$A$500,$B39,'DADOS BRUTOS'!AG$3:AG$500)+IF($C39="",0,SUMIF('DADOS BRUTOS'!$A$3:$A$500,$C39,'DADOS BRUTOS'!AG$3:AG$500)))</f>
        <v/>
      </c>
      <c r="DH39" s="125">
        <f>IF(OR(DH$4="",$B39=""),0,SUMIF('DADOS BRUTOS'!$A$3:$A$500,$B39,'DADOS BRUTOS'!AH$3:AH$500)+IF($C39="",0,SUMIF('DADOS BRUTOS'!$A$3:$A$500,$C39,'DADOS BRUTOS'!AH$3:AH$500)))</f>
        <v/>
      </c>
      <c r="DI39" s="125">
        <f>IF(OR(DI$4="",$B39=""),0,SUMIF('DADOS BRUTOS'!$A$3:$A$500,$B39,'DADOS BRUTOS'!AI$3:AI$500)+IF($C39="",0,SUMIF('DADOS BRUTOS'!$A$3:$A$500,$C39,'DADOS BRUTOS'!AI$3:AI$500)))</f>
        <v/>
      </c>
      <c r="DJ39" s="125">
        <f>IF(OR(DJ$4="",$B39=""),0,SUMIF('DADOS BRUTOS'!$A$3:$A$500,$B39,'DADOS BRUTOS'!AJ$3:AJ$500)+IF($C39="",0,SUMIF('DADOS BRUTOS'!$A$3:$A$500,$C39,'DADOS BRUTOS'!AJ$3:AJ$500)))</f>
        <v/>
      </c>
      <c r="DK39" s="125">
        <f>IF(OR(DK$4="",$B39=""),0,SUMIF('DADOS BRUTOS'!$A$3:$A$500,$B39,'DADOS BRUTOS'!AK$3:AK$500)+IF($C39="",0,SUMIF('DADOS BRUTOS'!$A$3:$A$500,$C39,'DADOS BRUTOS'!AK$3:AK$500)))</f>
        <v/>
      </c>
      <c r="DL39" s="125">
        <f>IF(OR(DL$4="",$B39=""),0,SUMIF('DADOS BRUTOS'!$A$3:$A$500,$B39,'DADOS BRUTOS'!AL$3:AL$500)+IF($C39="",0,SUMIF('DADOS BRUTOS'!$A$3:$A$500,$C39,'DADOS BRUTOS'!AL$3:AL$500)))</f>
        <v/>
      </c>
      <c r="DM39" s="125">
        <f>IF(OR(DM$4="",$B39=""),0,SUMIF('DADOS BRUTOS'!$A$3:$A$500,$B39,'DADOS BRUTOS'!AM$3:AM$500)+IF($C39="",0,SUMIF('DADOS BRUTOS'!$A$3:$A$500,$C39,'DADOS BRUTOS'!AM$3:AM$500)))</f>
        <v/>
      </c>
      <c r="DN39" s="125">
        <f>IF(OR(DN$4="",$B39=""),0,SUMIF('DADOS BRUTOS'!$A$3:$A$500,$B39,'DADOS BRUTOS'!AN$3:AN$500)+IF($C39="",0,SUMIF('DADOS BRUTOS'!$A$3:$A$500,$C39,'DADOS BRUTOS'!AN$3:AN$500)))</f>
        <v/>
      </c>
      <c r="DO39" s="125">
        <f>IF(OR(DO$4="",$B39=""),0,SUMIF('DADOS BRUTOS'!$A$3:$A$500,$B39,'DADOS BRUTOS'!AO$3:AO$500)+IF($C39="",0,SUMIF('DADOS BRUTOS'!$A$3:$A$500,$C39,'DADOS BRUTOS'!AO$3:AO$500)))</f>
        <v/>
      </c>
      <c r="DP39" s="125">
        <f>IF(OR(DP$4="",$B39=""),0,SUMIF('DADOS BRUTOS'!$A$3:$A$500,$B39,'DADOS BRUTOS'!AP$3:AP$500)+IF($C39="",0,SUMIF('DADOS BRUTOS'!$A$3:$A$500,$C39,'DADOS BRUTOS'!AP$3:AP$500)))</f>
        <v/>
      </c>
      <c r="DQ39" s="125">
        <f>IF(OR(DQ$4="",$B39=""),0,SUMIF('DADOS BRUTOS'!$A$3:$A$500,$B39,'DADOS BRUTOS'!AQ$3:AQ$500)+IF($C39="",0,SUMIF('DADOS BRUTOS'!$A$3:$A$500,$C39,'DADOS BRUTOS'!AQ$3:AQ$500)))</f>
        <v/>
      </c>
      <c r="DR39" s="125">
        <f>IF(OR(DR$4="",$B39=""),0,SUMIF('DADOS BRUTOS'!$A$3:$A$500,$B39,'DADOS BRUTOS'!AR$3:AR$500)+IF($C39="",0,SUMIF('DADOS BRUTOS'!$A$3:$A$500,$C39,'DADOS BRUTOS'!AR$3:AR$500)))</f>
        <v/>
      </c>
      <c r="DS39" s="125">
        <f>IF(OR(DS$4="",$B39=""),0,SUMIF('DADOS BRUTOS'!$A$3:$A$500,$B39,'DADOS BRUTOS'!AS$3:AS$500)+IF($C39="",0,SUMIF('DADOS BRUTOS'!$A$3:$A$500,$C39,'DADOS BRUTOS'!AS$3:AS$500)))</f>
        <v/>
      </c>
      <c r="DT39" s="125">
        <f>IF(OR(DT$4="",$B39=""),0,SUMIF('DADOS BRUTOS'!$A$3:$A$500,$B39,'DADOS BRUTOS'!AT$3:AT$500)+IF($C39="",0,SUMIF('DADOS BRUTOS'!$A$3:$A$500,$C39,'DADOS BRUTOS'!AT$3:AT$500)))</f>
        <v/>
      </c>
      <c r="DU39" s="125">
        <f>IF(OR(DU$4="",$B39=""),0,SUMIF('DADOS BRUTOS'!$A$3:$A$500,$B39,'DADOS BRUTOS'!AU$3:AU$500)+IF($C39="",0,SUMIF('DADOS BRUTOS'!$A$3:$A$500,$C39,'DADOS BRUTOS'!AU$3:AU$500)))</f>
        <v/>
      </c>
      <c r="DV39" s="125">
        <f>IF(OR(DV$4="",$B39=""),0,SUMIF('DADOS BRUTOS'!$A$3:$A$500,$B39,'DADOS BRUTOS'!AV$3:AV$500)+IF($C39="",0,SUMIF('DADOS BRUTOS'!$A$3:$A$500,$C39,'DADOS BRUTOS'!AV$3:AV$500)))</f>
        <v/>
      </c>
      <c r="DW39" s="125">
        <f>IF(OR(DW$4="",$B39=""),0,SUMIF('DADOS BRUTOS'!$A$3:$A$500,$B39,'DADOS BRUTOS'!AW$3:AW$500)+IF($C39="",0,SUMIF('DADOS BRUTOS'!$A$3:$A$500,$C39,'DADOS BRUTOS'!AW$3:AW$500)))</f>
        <v/>
      </c>
      <c r="DX39" s="125">
        <f>IF(OR(DX$4="",$B39=""),0,SUMIF('DADOS BRUTOS'!$A$3:$A$500,$B39,'DADOS BRUTOS'!AX$3:AX$500)+IF($C39="",0,SUMIF('DADOS BRUTOS'!$A$3:$A$500,$C39,'DADOS BRUTOS'!AX$3:AX$500)))</f>
        <v/>
      </c>
      <c r="DY39" s="125">
        <f>IF(OR(DY$4="",$B39=""),0,SUMIF('DADOS BRUTOS'!$A$3:$A$500,$B39,'DADOS BRUTOS'!AY$3:AY$500)+IF($C39="",0,SUMIF('DADOS BRUTOS'!$A$3:$A$500,$C39,'DADOS BRUTOS'!AY$3:AY$500)))</f>
        <v/>
      </c>
      <c r="DZ39" s="125">
        <f>IF(OR(DZ$4="",$B39=""),0,SUMIF('DADOS BRUTOS'!$A$3:$A$500,$B39,'DADOS BRUTOS'!AZ$3:AZ$500)+IF($C39="",0,SUMIF('DADOS BRUTOS'!$A$3:$A$500,$C39,'DADOS BRUTOS'!AZ$3:AZ$500)))</f>
        <v/>
      </c>
      <c r="EA39" s="125">
        <f>IF(OR(EA$4="",$B39=""),0,SUMIF('DADOS BRUTOS'!$A$3:$A$500,$B39,'DADOS BRUTOS'!BA$3:BA$500)+IF($C39="",0,SUMIF('DADOS BRUTOS'!$A$3:$A$500,$C39,'DADOS BRUTOS'!BA$3:BA$500)))</f>
        <v/>
      </c>
      <c r="EB39" s="125">
        <f>IF(OR(EB$4="",$B39=""),0,SUMIF('DADOS BRUTOS'!$A$3:$A$500,$B39,'DADOS BRUTOS'!BB$3:BB$500)+IF($C39="",0,SUMIF('DADOS BRUTOS'!$A$3:$A$500,$C39,'DADOS BRUTOS'!BB$3:BB$500)))</f>
        <v/>
      </c>
      <c r="EC39" s="125">
        <f>IF(OR(EC$4="",$B39=""),0,SUMIF('DADOS BRUTOS'!$A$3:$A$500,$B39,'DADOS BRUTOS'!BC$3:BC$500)+IF($C39="",0,SUMIF('DADOS BRUTOS'!$A$3:$A$500,$C39,'DADOS BRUTOS'!BC$3:BC$500)))</f>
        <v/>
      </c>
      <c r="ED39" s="125">
        <f>IF(OR(ED$4="",$B39=""),0,SUMIF('DADOS BRUTOS'!$A$3:$A$500,$B39,'DADOS BRUTOS'!BD$3:BD$500)+IF($C39="",0,SUMIF('DADOS BRUTOS'!$A$3:$A$500,$C39,'DADOS BRUTOS'!BD$3:BD$500)))</f>
        <v/>
      </c>
      <c r="EE39" s="125">
        <f>IF(OR(EE$4="",$B39=""),0,SUMIF('DADOS BRUTOS'!$A$3:$A$500,$B39,'DADOS BRUTOS'!BE$3:BE$500)+IF($C39="",0,SUMIF('DADOS BRUTOS'!$A$3:$A$500,$C39,'DADOS BRUTOS'!BE$3:BE$500)))</f>
        <v/>
      </c>
      <c r="EF39" s="125">
        <f>IF(OR(EF$4="",$B39=""),0,SUMIF('DADOS BRUTOS'!$A$3:$A$500,$B39,'DADOS BRUTOS'!BF$3:BF$500)+IF($C39="",0,SUMIF('DADOS BRUTOS'!$A$3:$A$500,$C39,'DADOS BRUTOS'!BF$3:BF$500)))</f>
        <v/>
      </c>
      <c r="EG39" s="125">
        <f>IF(OR(EG$4="",$B39=""),0,SUMIF('DADOS BRUTOS'!$A$3:$A$500,$B39,'DADOS BRUTOS'!BG$3:BG$500)+IF($C39="",0,SUMIF('DADOS BRUTOS'!$A$3:$A$500,$C39,'DADOS BRUTOS'!BG$3:BG$500)))</f>
        <v/>
      </c>
      <c r="EH39" s="125">
        <f>IF(OR(EH$4="",$B39=""),0,SUMIF('DADOS BRUTOS'!$A$3:$A$500,$B39,'DADOS BRUTOS'!BH$3:BH$500)+IF($C39="",0,SUMIF('DADOS BRUTOS'!$A$3:$A$500,$C39,'DADOS BRUTOS'!BH$3:BH$500)))</f>
        <v/>
      </c>
      <c r="EI39" s="125">
        <f>IF(OR(EI$4="",$B39=""),0,SUMIF('DADOS BRUTOS'!$A$3:$A$500,$B39,'DADOS BRUTOS'!BI$3:BI$500)+IF($C39="",0,SUMIF('DADOS BRUTOS'!$A$3:$A$500,$C39,'DADOS BRUTOS'!BI$3:BI$500)))</f>
        <v/>
      </c>
      <c r="EJ39" s="125">
        <f>IF(OR(EJ$4="",$B39=""),0,SUMIF('DADOS BRUTOS'!$A$3:$A$500,$B39,'DADOS BRUTOS'!BJ$3:BJ$500)+IF($C39="",0,SUMIF('DADOS BRUTOS'!$A$3:$A$500,$C39,'DADOS BRUTOS'!BJ$3:BJ$500)))</f>
        <v/>
      </c>
      <c r="EK39" s="125">
        <f>IF(OR(EK$4="",$B39=""),0,SUMIF('DADOS BRUTOS'!$A$3:$A$500,$B39,'DADOS BRUTOS'!BK$3:BK$500)+IF($C39="",0,SUMIF('DADOS BRUTOS'!$A$3:$A$500,$C39,'DADOS BRUTOS'!BK$3:BK$500)))</f>
        <v/>
      </c>
      <c r="EL39" s="125">
        <f>IF(OR(EL$4="",$B39=""),0,SUMIF('DADOS BRUTOS'!$A$3:$A$500,$B39,'DADOS BRUTOS'!BL$3:BL$500)+IF($C39="",0,SUMIF('DADOS BRUTOS'!$A$3:$A$500,$C39,'DADOS BRUTOS'!BL$3:BL$500)))</f>
        <v/>
      </c>
      <c r="EM39" s="125">
        <f>IF(OR(EM$4="",$B39=""),0,SUMIF('DADOS BRUTOS'!$A$3:$A$500,$B39,'DADOS BRUTOS'!BM$3:BM$500)+IF($C39="",0,SUMIF('DADOS BRUTOS'!$A$3:$A$500,$C39,'DADOS BRUTOS'!BM$3:BM$500)))</f>
        <v/>
      </c>
      <c r="EN39" s="125">
        <f>IF(OR(EN$4="",$B39=""),0,SUMIF('DADOS BRUTOS'!$A$3:$A$500,$B39,'DADOS BRUTOS'!BN$3:BN$500)+IF($C39="",0,SUMIF('DADOS BRUTOS'!$A$3:$A$500,$C39,'DADOS BRUTOS'!BN$3:BN$500)))</f>
        <v/>
      </c>
      <c r="EO39" s="125">
        <f>IF(OR(EO$4="",$B39=""),0,SUMIF('DADOS BRUTOS'!$A$3:$A$500,$B39,'DADOS BRUTOS'!BO$3:BO$500)+IF($C39="",0,SUMIF('DADOS BRUTOS'!$A$3:$A$500,$C39,'DADOS BRUTOS'!BO$3:BO$500)))</f>
        <v/>
      </c>
      <c r="EP39" s="125">
        <f>IF(OR(EP$4="",$B39=""),0,SUMIF('DADOS BRUTOS'!$A$3:$A$500,$B39,'DADOS BRUTOS'!BP$3:BP$500)+IF($C39="",0,SUMIF('DADOS BRUTOS'!$A$3:$A$500,$C39,'DADOS BRUTOS'!BP$3:BP$500)))</f>
        <v/>
      </c>
      <c r="EQ39" s="125">
        <f>IF(OR(EQ$4="",$B39=""),0,SUMIF('DADOS BRUTOS'!$A$3:$A$500,$B39,'DADOS BRUTOS'!BQ$3:BQ$500)+IF($C39="",0,SUMIF('DADOS BRUTOS'!$A$3:$A$500,$C39,'DADOS BRUTOS'!BQ$3:BQ$500)))</f>
        <v/>
      </c>
      <c r="ER39" s="125">
        <f>IF(OR(ER$4="",$B39=""),0,SUMIF('DADOS BRUTOS'!$A$3:$A$500,$B39,'DADOS BRUTOS'!BR$3:BR$500)+IF($C39="",0,SUMIF('DADOS BRUTOS'!$A$3:$A$500,$C39,'DADOS BRUTOS'!BR$3:BR$500)))</f>
        <v/>
      </c>
      <c r="ES39" s="125">
        <f>IF(OR(ES$4="",$B39=""),0,SUMIF('DADOS BRUTOS'!$A$3:$A$500,$B39,'DADOS BRUTOS'!BS$3:BS$500)+IF($C39="",0,SUMIF('DADOS BRUTOS'!$A$3:$A$500,$C39,'DADOS BRUTOS'!BS$3:BS$500)))</f>
        <v/>
      </c>
      <c r="ET39" s="125">
        <f>IF(OR(ET$4="",$B39=""),0,SUMIF('DADOS BRUTOS'!$A$3:$A$500,$B39,'DADOS BRUTOS'!BT$3:BT$500)+IF($C39="",0,SUMIF('DADOS BRUTOS'!$A$3:$A$500,$C39,'DADOS BRUTOS'!BT$3:BT$500)))</f>
        <v/>
      </c>
      <c r="EU39" s="125">
        <f>IF(OR(EU$4="",$B39=""),0,SUMIF('DADOS BRUTOS'!$A$3:$A$500,$B39,'DADOS BRUTOS'!BU$3:BU$500)+IF($C39="",0,SUMIF('DADOS BRUTOS'!$A$3:$A$500,$C39,'DADOS BRUTOS'!BU$3:BU$500)))</f>
        <v/>
      </c>
      <c r="EV39" s="125">
        <f>IF(OR(EV$4="",$B39=""),0,SUMIF('DADOS BRUTOS'!$A$3:$A$500,$B39,'DADOS BRUTOS'!BV$3:BV$500)+IF($C39="",0,SUMIF('DADOS BRUTOS'!$A$3:$A$500,$C39,'DADOS BRUTOS'!BV$3:BV$500)))</f>
        <v/>
      </c>
      <c r="EW39" s="125">
        <f>IF(OR(EW$4="",$B39=""),0,SUMIF('DADOS BRUTOS'!$A$3:$A$500,$B39,'DADOS BRUTOS'!BW$3:BW$500)+IF($C39="",0,SUMIF('DADOS BRUTOS'!$A$3:$A$500,$C39,'DADOS BRUTOS'!BW$3:BW$500)))</f>
        <v/>
      </c>
      <c r="EX39" s="125">
        <f>IF(OR(EX$4="",$B39=""),0,SUMIF('DADOS BRUTOS'!$A$3:$A$500,$B39,'DADOS BRUTOS'!BX$3:BX$500)+IF($C39="",0,SUMIF('DADOS BRUTOS'!$A$3:$A$500,$C39,'DADOS BRUTOS'!BX$3:BX$500)))</f>
        <v/>
      </c>
      <c r="EY39" s="125">
        <f>IF(OR(EY$4="",$B39=""),0,SUMIF('DADOS BRUTOS'!$A$3:$A$500,$B39,'DADOS BRUTOS'!BY$3:BY$500)+IF($C39="",0,SUMIF('DADOS BRUTOS'!$A$3:$A$500,$C39,'DADOS BRUTOS'!BY$3:BY$500)))</f>
        <v/>
      </c>
      <c r="EZ39" s="125">
        <f>IF(OR(EZ$4="",$B39=""),0,SUMIF('DADOS BRUTOS'!$A$3:$A$500,$B39,'DADOS BRUTOS'!BZ$3:BZ$500)+IF($C39="",0,SUMIF('DADOS BRUTOS'!$A$3:$A$500,$C39,'DADOS BRUTOS'!BZ$3:BZ$500)))</f>
        <v/>
      </c>
      <c r="FA39" s="125">
        <f>IF(OR(FA$4="",$B39=""),0,SUMIF('DADOS BRUTOS'!$A$3:$A$500,$B39,'DADOS BRUTOS'!CA$3:CA$500)+IF($C39="",0,SUMIF('DADOS BRUTOS'!$A$3:$A$500,$C39,'DADOS BRUTOS'!CA$3:CA$500)))</f>
        <v/>
      </c>
      <c r="FB39" s="125">
        <f>IF(OR(FB$4="",$B39=""),0,SUMIF('DADOS BRUTOS'!$A$3:$A$500,$B39,'DADOS BRUTOS'!CB$3:CB$500)+IF($C39="",0,SUMIF('DADOS BRUTOS'!$A$3:$A$500,$C39,'DADOS BRUTOS'!CB$3:CB$500)))</f>
        <v/>
      </c>
      <c r="FC39" s="125">
        <f>IF(OR(FC$4="",$B39=""),0,SUMIF('DADOS BRUTOS'!$A$3:$A$500,$B39,'DADOS BRUTOS'!CC$3:CC$500)+IF($C39="",0,SUMIF('DADOS BRUTOS'!$A$3:$A$500,$C39,'DADOS BRUTOS'!CC$3:CC$500)))</f>
        <v/>
      </c>
      <c r="FD39" s="125">
        <f>IF(OR(FD$4="",$B39=""),0,SUMIF('DADOS BRUTOS'!$A$3:$A$500,$B39,'DADOS BRUTOS'!CD$3:CD$500)+IF($C39="",0,SUMIF('DADOS BRUTOS'!$A$3:$A$500,$C39,'DADOS BRUTOS'!CD$3:CD$500)))</f>
        <v/>
      </c>
      <c r="FE39" s="125">
        <f>IF(OR(FE$4="",$B39=""),0,SUMIF('DADOS BRUTOS'!$A$3:$A$500,$B39,'DADOS BRUTOS'!CE$3:CE$500)+IF($C39="",0,SUMIF('DADOS BRUTOS'!$A$3:$A$500,$C39,'DADOS BRUTOS'!CE$3:CE$500)))</f>
        <v/>
      </c>
      <c r="FF39" s="125">
        <f>IF(OR(FF$4="",$B39=""),0,SUMIF('DADOS BRUTOS'!$A$3:$A$500,$B39,'DADOS BRUTOS'!CF$3:CF$500)+IF($C39="",0,SUMIF('DADOS BRUTOS'!$A$3:$A$500,$C39,'DADOS BRUTOS'!CF$3:CF$500)))</f>
        <v/>
      </c>
      <c r="FG39" s="125">
        <f>IF(OR(FG$4="",$B39=""),0,SUMIF('DADOS BRUTOS'!$A$3:$A$500,$B39,'DADOS BRUTOS'!CG$3:CG$500)+IF($C39="",0,SUMIF('DADOS BRUTOS'!$A$3:$A$500,$C39,'DADOS BRUTOS'!CG$3:CG$500)))</f>
        <v/>
      </c>
      <c r="FH39" s="125">
        <f>IF(OR(FH$4="",$B39=""),0,SUMIF('DADOS BRUTOS'!$A$3:$A$500,$B39,'DADOS BRUTOS'!CH$3:CH$500)+IF($C39="",0,SUMIF('DADOS BRUTOS'!$A$3:$A$500,$C39,'DADOS BRUTOS'!CH$3:CH$500)))</f>
        <v/>
      </c>
      <c r="FI39" s="125">
        <f>IF(OR(FI$4="",$B39=""),0,SUMIF('DADOS BRUTOS'!$A$3:$A$500,$B39,'DADOS BRUTOS'!CI$3:CI$500)+IF($C39="",0,SUMIF('DADOS BRUTOS'!$A$3:$A$500,$C39,'DADOS BRUTOS'!CI$3:CI$500)))</f>
        <v/>
      </c>
      <c r="FJ39" s="125">
        <f>IF(OR(FJ$4="",$B39=""),0,SUMIF('DADOS BRUTOS'!$A$3:$A$500,$B39,'DADOS BRUTOS'!CJ$3:CJ$500)+IF($C39="",0,SUMIF('DADOS BRUTOS'!$A$3:$A$500,$C39,'DADOS BRUTOS'!CJ$3:CJ$500)))</f>
        <v/>
      </c>
      <c r="FK39" s="125">
        <f>IF(OR(FK$4="",$B39=""),0,SUMIF('DADOS BRUTOS'!$A$3:$A$500,$B39,'DADOS BRUTOS'!CK$3:CK$500)+IF($C39="",0,SUMIF('DADOS BRUTOS'!$A$3:$A$500,$C39,'DADOS BRUTOS'!CK$3:CK$500)))</f>
        <v/>
      </c>
      <c r="FL39" s="125">
        <f>IF(OR(FL$4="",$B39=""),0,SUMIF('DADOS BRUTOS'!$A$3:$A$500,$B39,'DADOS BRUTOS'!CL$3:CL$500)+IF($C39="",0,SUMIF('DADOS BRUTOS'!$A$3:$A$500,$C39,'DADOS BRUTOS'!CL$3:CL$500)))</f>
        <v/>
      </c>
      <c r="FM39" s="125">
        <f>IF(OR(FM$4="",$B39=""),0,SUMIF('DADOS BRUTOS'!$A$3:$A$500,$B39,'DADOS BRUTOS'!CM$3:CM$500)+IF($C39="",0,SUMIF('DADOS BRUTOS'!$A$3:$A$500,$C39,'DADOS BRUTOS'!CM$3:CM$500)))</f>
        <v/>
      </c>
      <c r="FN39" s="125">
        <f>IF(OR(FN$4="",$B39=""),0,SUMIF('DADOS BRUTOS'!$A$3:$A$500,$B39,'DADOS BRUTOS'!CN$3:CN$500)+IF($C39="",0,SUMIF('DADOS BRUTOS'!$A$3:$A$500,$C39,'DADOS BRUTOS'!CN$3:CN$500)))</f>
        <v/>
      </c>
      <c r="FO39" s="125">
        <f>IF(OR(FO$4="",$B39=""),0,SUMIF('DADOS BRUTOS'!$A$3:$A$500,$B39,'DADOS BRUTOS'!CO$3:CO$500)+IF($C39="",0,SUMIF('DADOS BRUTOS'!$A$3:$A$500,$C39,'DADOS BRUTOS'!CO$3:CO$500)))</f>
        <v/>
      </c>
      <c r="FP39" s="125">
        <f>IF(OR(FP$4="",$B39=""),0,SUMIF('DADOS BRUTOS'!$A$3:$A$500,$B39,'DADOS BRUTOS'!CP$3:CP$500)+IF($C39="",0,SUMIF('DADOS BRUTOS'!$A$3:$A$500,$C39,'DADOS BRUTOS'!CP$3:CP$500)))</f>
        <v/>
      </c>
      <c r="FQ39" s="125">
        <f>IF(OR(FQ$4="",$B39=""),0,SUMIF('DADOS BRUTOS'!$A$3:$A$500,$B39,'DADOS BRUTOS'!CQ$3:CQ$500)+IF($C39="",0,SUMIF('DADOS BRUTOS'!$A$3:$A$500,$C39,'DADOS BRUTOS'!CQ$3:CQ$500)))</f>
        <v/>
      </c>
      <c r="FR39" s="125">
        <f>IF(OR(FR$4="",$B39=""),0,SUMIF('DADOS BRUTOS'!$A$3:$A$500,$B39,'DADOS BRUTOS'!CR$3:CR$500)+IF($C39="",0,SUMIF('DADOS BRUTOS'!$A$3:$A$500,$C39,'DADOS BRUTOS'!CR$3:CR$500)))</f>
        <v/>
      </c>
      <c r="FS39" s="125">
        <f>IF(OR(FS$4="",$B39=""),0,SUMIF('DADOS BRUTOS'!$A$3:$A$500,$B39,'DADOS BRUTOS'!CS$3:CS$500)+IF($C39="",0,SUMIF('DADOS BRUTOS'!$A$3:$A$500,$C39,'DADOS BRUTOS'!CS$3:CS$500)))</f>
        <v/>
      </c>
      <c r="FT39" s="125">
        <f>IF(OR(FT$4="",$B39=""),0,SUMIF('DADOS BRUTOS'!$A$3:$A$500,$B39,'DADOS BRUTOS'!CT$3:CT$500)+IF($C39="",0,SUMIF('DADOS BRUTOS'!$A$3:$A$500,$C39,'DADOS BRUTOS'!CT$3:CT$500)))</f>
        <v/>
      </c>
      <c r="FU39" s="125">
        <f>IF(OR(FU$4="",$B39=""),0,SUMIF('DADOS BRUTOS'!$A$3:$A$500,$B39,'DADOS BRUTOS'!CU$3:CU$500)+IF($C39="",0,SUMIF('DADOS BRUTOS'!$A$3:$A$500,$C39,'DADOS BRUTOS'!CU$3:CU$500)))</f>
        <v/>
      </c>
      <c r="FV39" s="125">
        <f>IF(OR(FV$4="",$B39=""),0,SUMIF('DADOS BRUTOS'!$A$3:$A$500,$B39,'DADOS BRUTOS'!CV$3:CV$500)+IF($C39="",0,SUMIF('DADOS BRUTOS'!$A$3:$A$500,$C39,'DADOS BRUTOS'!CV$3:CV$500)))</f>
        <v/>
      </c>
      <c r="FW39" s="125">
        <f>IF(OR(FW$4="",$B39=""),0,SUMIF('DADOS BRUTOS'!$A$3:$A$500,$B39,'DADOS BRUTOS'!CW$3:CW$500)+IF($C39="",0,SUMIF('DADOS BRUTOS'!$A$3:$A$500,$C39,'DADOS BRUTOS'!CW$3:CW$500)))</f>
        <v/>
      </c>
      <c r="FX39" s="125">
        <f>IF(OR(FX$4="",$B39=""),0,SUMIF('DADOS BRUTOS'!$A$3:$A$500,$B39,'DADOS BRUTOS'!CX$3:CX$500)+IF($C39="",0,SUMIF('DADOS BRUTOS'!$A$3:$A$500,$C39,'DADOS BRUTOS'!CX$3:CX$500)))</f>
        <v/>
      </c>
      <c r="FY39" s="125">
        <f>IF(OR(FY$4="",$B39=""),0,SUMIF('DADOS BRUTOS'!$A$3:$A$500,$B39,'DADOS BRUTOS'!CY$3:CY$500)+IF($C39="",0,SUMIF('DADOS BRUTOS'!$A$3:$A$500,$C39,'DADOS BRUTOS'!CY$3:CY$500)))</f>
        <v/>
      </c>
      <c r="FZ39" s="125">
        <f>IF(OR(FZ$4="",$B39=""),0,SUMIF('DADOS BRUTOS'!$A$3:$A$500,$B39,'DADOS BRUTOS'!CZ$3:CZ$500)+IF($C39="",0,SUMIF('DADOS BRUTOS'!$A$3:$A$500,$C39,'DADOS BRUTOS'!CZ$3:CZ$500)))</f>
        <v/>
      </c>
      <c r="GA39" s="125">
        <f>IF(OR(GA$4="",$B39=""),0,SUMIF('DADOS BRUTOS'!$A$3:$A$500,$B39,'DADOS BRUTOS'!DA$3:DA$500)+IF($C39="",0,SUMIF('DADOS BRUTOS'!$A$3:$A$500,$C39,'DADOS BRUTOS'!DA$3:DA$500)))</f>
        <v/>
      </c>
      <c r="GB39" s="125">
        <f>IF(OR(GB$4="",$B39=""),0,SUMIF('DADOS BRUTOS'!$A$3:$A$500,$B39,'DADOS BRUTOS'!DB$3:DB$500)+IF($C39="",0,SUMIF('DADOS BRUTOS'!$A$3:$A$500,$C39,'DADOS BRUTOS'!DB$3:DB$500)))</f>
        <v/>
      </c>
      <c r="GC39" s="125">
        <f>IF(OR(GC$4="",$B39=""),0,SUMIF('DADOS BRUTOS'!$A$3:$A$500,$B39,'DADOS BRUTOS'!DC$3:DC$500)+IF($C39="",0,SUMIF('DADOS BRUTOS'!$A$3:$A$500,$C39,'DADOS BRUTOS'!DC$3:DC$500)))</f>
        <v/>
      </c>
      <c r="GD39" s="125">
        <f>IF(OR(GD$4="",$B39=""),0,SUMIF('DADOS BRUTOS'!$A$3:$A$500,$B39,'DADOS BRUTOS'!DD$3:DD$500)+IF($C39="",0,SUMIF('DADOS BRUTOS'!$A$3:$A$500,$C39,'DADOS BRUTOS'!DD$3:DD$500)))</f>
        <v/>
      </c>
      <c r="GE39" s="125">
        <f>IF(OR(GE$4="",$B39=""),0,SUMIF('DADOS BRUTOS'!$A$3:$A$500,$B39,'DADOS BRUTOS'!DE$3:DE$500)+IF($C39="",0,SUMIF('DADOS BRUTOS'!$A$3:$A$500,$C39,'DADOS BRUTOS'!DE$3:DE$500)))</f>
        <v/>
      </c>
      <c r="GF39" s="125">
        <f>IF(OR(GF$4="",$B39=""),0,SUMIF('DADOS BRUTOS'!$A$3:$A$500,$B39,'DADOS BRUTOS'!DF$3:DF$500)+IF($C39="",0,SUMIF('DADOS BRUTOS'!$A$3:$A$500,$C39,'DADOS BRUTOS'!DF$3:DF$500)))</f>
        <v/>
      </c>
      <c r="GG39" s="125">
        <f>IF(OR(GG$4="",$B39=""),0,SUMIF('DADOS BRUTOS'!$A$3:$A$500,$B39,'DADOS BRUTOS'!DG$3:DG$500)+IF($C39="",0,SUMIF('DADOS BRUTOS'!$A$3:$A$500,$C39,'DADOS BRUTOS'!DG$3:DG$500)))</f>
        <v/>
      </c>
      <c r="GH39" s="125">
        <f>IF(OR(GH$4="",$B39=""),0,SUMIF('DADOS BRUTOS'!$A$3:$A$500,$B39,'DADOS BRUTOS'!DH$3:DH$500)+IF($C39="",0,SUMIF('DADOS BRUTOS'!$A$3:$A$500,$C39,'DADOS BRUTOS'!DH$3:DH$500)))</f>
        <v/>
      </c>
      <c r="GI39" s="125">
        <f>IF(OR(GI$4="",$B39=""),0,SUMIF('DADOS BRUTOS'!$A$3:$A$500,$B39,'DADOS BRUTOS'!DI$3:DI$500)+IF($C39="",0,SUMIF('DADOS BRUTOS'!$A$3:$A$500,$C39,'DADOS BRUTOS'!DI$3:DI$500)))</f>
        <v/>
      </c>
      <c r="GJ39" s="125">
        <f>IF(OR(GJ$4="",$B39=""),0,SUMIF('DADOS BRUTOS'!$A$3:$A$500,$B39,'DADOS BRUTOS'!DJ$3:DJ$500)+IF($C39="",0,SUMIF('DADOS BRUTOS'!$A$3:$A$500,$C39,'DADOS BRUTOS'!DJ$3:DJ$500)))</f>
        <v/>
      </c>
      <c r="GK39" s="125">
        <f>IF(OR(GK$4="",$B39=""),0,SUMIF('DADOS BRUTOS'!$A$3:$A$500,$B39,'DADOS BRUTOS'!DK$3:DK$500)+IF($C39="",0,SUMIF('DADOS BRUTOS'!$A$3:$A$500,$C39,'DADOS BRUTOS'!DK$3:DK$500)))</f>
        <v/>
      </c>
      <c r="GL39" s="125">
        <f>IF(OR(GL$4="",$B39=""),0,SUMIF('DADOS BRUTOS'!$A$3:$A$500,$B39,'DADOS BRUTOS'!DL$3:DL$500)+IF($C39="",0,SUMIF('DADOS BRUTOS'!$A$3:$A$500,$C39,'DADOS BRUTOS'!DL$3:DL$500)))</f>
        <v/>
      </c>
      <c r="GM39" s="125">
        <f>IF(OR(GM$4="",$B39=""),0,SUMIF('DADOS BRUTOS'!$A$3:$A$500,$B39,'DADOS BRUTOS'!DM$3:DM$500)+IF($C39="",0,SUMIF('DADOS BRUTOS'!$A$3:$A$500,$C39,'DADOS BRUTOS'!DM$3:DM$500)))</f>
        <v/>
      </c>
      <c r="GN39" s="125">
        <f>IF(OR(GN$4="",$B39=""),0,SUMIF('DADOS BRUTOS'!$A$3:$A$500,$B39,'DADOS BRUTOS'!DN$3:DN$500)+IF($C39="",0,SUMIF('DADOS BRUTOS'!$A$3:$A$500,$C39,'DADOS BRUTOS'!DN$3:DN$500)))</f>
        <v/>
      </c>
      <c r="GO39" s="125">
        <f>IF(OR(GO$4="",$B39=""),0,SUMIF('DADOS BRUTOS'!$A$3:$A$500,$B39,'DADOS BRUTOS'!DO$3:DO$500)+IF($C39="",0,SUMIF('DADOS BRUTOS'!$A$3:$A$500,$C39,'DADOS BRUTOS'!DO$3:DO$500)))</f>
        <v/>
      </c>
      <c r="GP39" s="125">
        <f>IF(OR(GP$4="",$B39=""),0,SUMIF('DADOS BRUTOS'!$A$3:$A$500,$B39,'DADOS BRUTOS'!DP$3:DP$500)+IF($C39="",0,SUMIF('DADOS BRUTOS'!$A$3:$A$500,$C39,'DADOS BRUTOS'!DP$3:DP$500)))</f>
        <v/>
      </c>
      <c r="GQ39" s="125">
        <f>IF(OR(GQ$4="",$B39=""),0,SUMIF('DADOS BRUTOS'!$A$3:$A$500,$B39,'DADOS BRUTOS'!DQ$3:DQ$500)+IF($C39="",0,SUMIF('DADOS BRUTOS'!$A$3:$A$500,$C39,'DADOS BRUTOS'!DQ$3:DQ$500)))</f>
        <v/>
      </c>
      <c r="GR39" s="125">
        <f>IF(OR(GR$4="",$B39=""),0,SUMIF('DADOS BRUTOS'!$A$3:$A$500,$B39,'DADOS BRUTOS'!DR$3:DR$500)+IF($C39="",0,SUMIF('DADOS BRUTOS'!$A$3:$A$500,$C39,'DADOS BRUTOS'!DR$3:DR$500)))</f>
        <v/>
      </c>
      <c r="GS39" s="125">
        <f>IF(OR(GS$4="",$B39=""),0,SUMIF('DADOS BRUTOS'!$A$3:$A$500,$B39,'DADOS BRUTOS'!DS$3:DS$500)+IF($C39="",0,SUMIF('DADOS BRUTOS'!$A$3:$A$500,$C39,'DADOS BRUTOS'!DS$3:DS$500)))</f>
        <v/>
      </c>
      <c r="GT39" s="125">
        <f>IF(OR(GT$4="",$B39=""),0,SUMIF('DADOS BRUTOS'!$A$3:$A$500,$B39,'DADOS BRUTOS'!DT$3:DT$500)+IF($C39="",0,SUMIF('DADOS BRUTOS'!$A$3:$A$500,$C39,'DADOS BRUTOS'!DT$3:DT$500)))</f>
        <v/>
      </c>
      <c r="GU39" s="125">
        <f>IF(OR(GU$4="",$B39=""),0,SUMIF('DADOS BRUTOS'!$A$3:$A$500,$B39,'DADOS BRUTOS'!DU$3:DU$500)+IF($C39="",0,SUMIF('DADOS BRUTOS'!$A$3:$A$500,$C39,'DADOS BRUTOS'!DU$3:DU$500)))</f>
        <v/>
      </c>
      <c r="GV39" s="125">
        <f>IF(OR(GV$4="",$B39=""),0,SUMIF('DADOS BRUTOS'!$A$3:$A$500,$B39,'DADOS BRUTOS'!DV$3:DV$500)+IF($C39="",0,SUMIF('DADOS BRUTOS'!$A$3:$A$500,$C39,'DADOS BRUTOS'!DV$3:DV$500)))</f>
        <v/>
      </c>
      <c r="GW39" s="125">
        <f>IF(OR(GW$4="",$B39=""),0,SUMIF('DADOS BRUTOS'!$A$3:$A$500,$B39,'DADOS BRUTOS'!DW$3:DW$500)+IF($C39="",0,SUMIF('DADOS BRUTOS'!$A$3:$A$500,$C39,'DADOS BRUTOS'!DW$3:DW$500)))</f>
        <v/>
      </c>
      <c r="GX39" s="125">
        <f>IF(OR(GX$4="",$B39=""),0,SUMIF('DADOS BRUTOS'!$A$3:$A$500,$B39,'DADOS BRUTOS'!DX$3:DX$500)+IF($C39="",0,SUMIF('DADOS BRUTOS'!$A$3:$A$500,$C39,'DADOS BRUTOS'!DX$3:DX$500)))</f>
        <v/>
      </c>
      <c r="GY39" s="125">
        <f>IF(OR(GY$4="",$B39=""),0,SUMIF('DADOS BRUTOS'!$A$3:$A$500,$B39,'DADOS BRUTOS'!DY$3:DY$500)+IF($C39="",0,SUMIF('DADOS BRUTOS'!$A$3:$A$500,$C39,'DADOS BRUTOS'!DY$3:DY$500)))</f>
        <v/>
      </c>
      <c r="GZ39" s="125">
        <f>IF(OR(GZ$4="",$B39=""),0,SUMIF('DADOS BRUTOS'!$A$3:$A$500,$B39,'DADOS BRUTOS'!DZ$3:DZ$500)+IF($C39="",0,SUMIF('DADOS BRUTOS'!$A$3:$A$500,$C39,'DADOS BRUTOS'!DZ$3:DZ$500)))</f>
        <v/>
      </c>
      <c r="HA39" s="125">
        <f>IF(OR(HA$4="",$B39=""),0,SUMIF('DADOS BRUTOS'!$A$3:$A$500,$B39,'DADOS BRUTOS'!EA$3:EA$500)+IF($C39="",0,SUMIF('DADOS BRUTOS'!$A$3:$A$500,$C39,'DADOS BRUTOS'!EA$3:EA$500)))</f>
        <v/>
      </c>
      <c r="HB39" s="125">
        <f>IF(OR(HB$4="",$B39=""),0,SUMIF('DADOS BRUTOS'!$A$3:$A$500,$B39,'DADOS BRUTOS'!EB$3:EB$500)+IF($C39="",0,SUMIF('DADOS BRUTOS'!$A$3:$A$500,$C39,'DADOS BRUTOS'!EB$3:EB$500)))</f>
        <v/>
      </c>
      <c r="HC39" s="125">
        <f>IF(OR(HC$4="",$B39=""),0,SUMIF('DADOS BRUTOS'!$A$3:$A$500,$B39,'DADOS BRUTOS'!EC$3:EC$500)+IF($C39="",0,SUMIF('DADOS BRUTOS'!$A$3:$A$500,$C39,'DADOS BRUTOS'!EC$3:EC$500)))</f>
        <v/>
      </c>
      <c r="HD39" s="125">
        <f>IF(OR(HD$4="",$B39=""),0,SUMIF('DADOS BRUTOS'!$A$3:$A$500,$B39,'DADOS BRUTOS'!ED$3:ED$500)+IF($C39="",0,SUMIF('DADOS BRUTOS'!$A$3:$A$500,$C39,'DADOS BRUTOS'!ED$3:ED$500)))</f>
        <v/>
      </c>
      <c r="HE39" s="125">
        <f>IF(OR(HE$4="",$B39=""),0,SUMIF('DADOS BRUTOS'!$A$3:$A$500,$B39,'DADOS BRUTOS'!EE$3:EE$500)+IF($C39="",0,SUMIF('DADOS BRUTOS'!$A$3:$A$500,$C39,'DADOS BRUTOS'!EE$3:EE$500)))</f>
        <v/>
      </c>
      <c r="HF39" s="125">
        <f>IF(OR(HF$4="",$B39=""),0,SUMIF('DADOS BRUTOS'!$A$3:$A$500,$B39,'DADOS BRUTOS'!EF$3:EF$500)+IF($C39="",0,SUMIF('DADOS BRUTOS'!$A$3:$A$500,$C39,'DADOS BRUTOS'!EF$3:EF$500)))</f>
        <v/>
      </c>
      <c r="HG39" s="125">
        <f>IF(OR(HG$4="",$B39=""),0,SUMIF('DADOS BRUTOS'!$A$3:$A$500,$B39,'DADOS BRUTOS'!EG$3:EG$500)+IF($C39="",0,SUMIF('DADOS BRUTOS'!$A$3:$A$500,$C39,'DADOS BRUTOS'!EG$3:EG$500)))</f>
        <v/>
      </c>
      <c r="HH39" s="125">
        <f>IF(OR(HH$4="",$B39=""),0,SUMIF('DADOS BRUTOS'!$A$3:$A$500,$B39,'DADOS BRUTOS'!EH$3:EH$500)+IF($C39="",0,SUMIF('DADOS BRUTOS'!$A$3:$A$500,$C39,'DADOS BRUTOS'!EH$3:EH$500)))</f>
        <v/>
      </c>
      <c r="HI39" s="125">
        <f>IF(OR(HI$4="",$B39=""),0,SUMIF('DADOS BRUTOS'!$A$3:$A$500,$B39,'DADOS BRUTOS'!EI$3:EI$500)+IF($C39="",0,SUMIF('DADOS BRUTOS'!$A$3:$A$500,$C39,'DADOS BRUTOS'!EI$3:EI$500)))</f>
        <v/>
      </c>
      <c r="HJ39" s="125">
        <f>IF(OR(HJ$4="",$B39=""),0,SUMIF('DADOS BRUTOS'!$A$3:$A$500,$B39,'DADOS BRUTOS'!EJ$3:EJ$500)+IF($C39="",0,SUMIF('DADOS BRUTOS'!$A$3:$A$500,$C39,'DADOS BRUTOS'!EJ$3:EJ$500)))</f>
        <v/>
      </c>
      <c r="HK39" s="125">
        <f>IF(OR(HK$4="",$B39=""),0,SUMIF('DADOS BRUTOS'!$A$3:$A$500,$B39,'DADOS BRUTOS'!EK$3:EK$500)+IF($C39="",0,SUMIF('DADOS BRUTOS'!$A$3:$A$500,$C39,'DADOS BRUTOS'!EK$3:EK$500)))</f>
        <v/>
      </c>
      <c r="HL39" s="125">
        <f>IF(OR(HL$4="",$B39=""),0,SUMIF('DADOS BRUTOS'!$A$3:$A$500,$B39,'DADOS BRUTOS'!EL$3:EL$500)+IF($C39="",0,SUMIF('DADOS BRUTOS'!$A$3:$A$500,$C39,'DADOS BRUTOS'!EL$3:EL$500)))</f>
        <v/>
      </c>
      <c r="HM39" s="125">
        <f>IF(OR(HM$4="",$B39=""),0,SUMIF('DADOS BRUTOS'!$A$3:$A$500,$B39,'DADOS BRUTOS'!EM$3:EM$500)+IF($C39="",0,SUMIF('DADOS BRUTOS'!$A$3:$A$500,$C39,'DADOS BRUTOS'!EM$3:EM$500)))</f>
        <v/>
      </c>
      <c r="HN39" s="125">
        <f>IF(OR(HN$4="",$B39=""),0,SUMIF('DADOS BRUTOS'!$A$3:$A$500,$B39,'DADOS BRUTOS'!EN$3:EN$500)+IF($C39="",0,SUMIF('DADOS BRUTOS'!$A$3:$A$500,$C39,'DADOS BRUTOS'!EN$3:EN$500)))</f>
        <v/>
      </c>
      <c r="HO39" s="125">
        <f>IF(OR(HO$4="",$B39=""),0,SUMIF('DADOS BRUTOS'!$A$3:$A$500,$B39,'DADOS BRUTOS'!EO$3:EO$500)+IF($C39="",0,SUMIF('DADOS BRUTOS'!$A$3:$A$500,$C39,'DADOS BRUTOS'!EO$3:EO$500)))</f>
        <v/>
      </c>
      <c r="HP39" s="125">
        <f>IF(OR(HP$4="",$B39=""),0,SUMIF('DADOS BRUTOS'!$A$3:$A$500,$B39,'DADOS BRUTOS'!EP$3:EP$500)+IF($C39="",0,SUMIF('DADOS BRUTOS'!$A$3:$A$500,$C39,'DADOS BRUTOS'!EP$3:EP$500)))</f>
        <v/>
      </c>
      <c r="HQ39" s="125">
        <f>IF(OR(HQ$4="",$B39=""),0,SUMIF('DADOS BRUTOS'!$A$3:$A$500,$B39,'DADOS BRUTOS'!EQ$3:EQ$500)+IF($C39="",0,SUMIF('DADOS BRUTOS'!$A$3:$A$500,$C39,'DADOS BRUTOS'!EQ$3:EQ$500)))</f>
        <v/>
      </c>
      <c r="HR39" s="125">
        <f>IF(OR(HR$4="",$B39=""),0,SUMIF('DADOS BRUTOS'!$A$3:$A$500,$B39,'DADOS BRUTOS'!ER$3:ER$500)+IF($C39="",0,SUMIF('DADOS BRUTOS'!$A$3:$A$500,$C39,'DADOS BRUTOS'!ER$3:ER$500)))</f>
        <v/>
      </c>
      <c r="HS39" s="125">
        <f>IF(OR(HS$4="",$B39=""),0,SUMIF('DADOS BRUTOS'!$A$3:$A$500,$B39,'DADOS BRUTOS'!ES$3:ES$500)+IF($C39="",0,SUMIF('DADOS BRUTOS'!$A$3:$A$500,$C39,'DADOS BRUTOS'!ES$3:ES$500)))</f>
        <v/>
      </c>
      <c r="HT39" s="125">
        <f>IF(OR(HT$4="",$B39=""),0,SUMIF('DADOS BRUTOS'!$A$3:$A$500,$B39,'DADOS BRUTOS'!ET$3:ET$500)+IF($C39="",0,SUMIF('DADOS BRUTOS'!$A$3:$A$500,$C39,'DADOS BRUTOS'!ET$3:ET$500)))</f>
        <v/>
      </c>
      <c r="HU39" s="125">
        <f>IF(OR(HU$4="",$B39=""),0,SUMIF('DADOS BRUTOS'!$A$3:$A$500,$B39,'DADOS BRUTOS'!EU$3:EU$500)+IF($C39="",0,SUMIF('DADOS BRUTOS'!$A$3:$A$500,$C39,'DADOS BRUTOS'!EU$3:EU$500)))</f>
        <v/>
      </c>
      <c r="HV39" s="125">
        <f>IF(OR(HV$4="",$B39=""),0,SUMIF('DADOS BRUTOS'!$A$3:$A$500,$B39,'DADOS BRUTOS'!EV$3:EV$500)+IF($C39="",0,SUMIF('DADOS BRUTOS'!$A$3:$A$500,$C39,'DADOS BRUTOS'!EV$3:EV$500)))</f>
        <v/>
      </c>
      <c r="HW39" s="125">
        <f>IF(OR(HW$4="",$B39=""),0,SUMIF('DADOS BRUTOS'!$A$3:$A$500,$B39,'DADOS BRUTOS'!EW$3:EW$500)+IF($C39="",0,SUMIF('DADOS BRUTOS'!$A$3:$A$500,$C39,'DADOS BRUTOS'!EW$3:EW$500)))</f>
        <v/>
      </c>
      <c r="HX39" s="125">
        <f>IF(OR(HX$4="",$B39=""),0,SUMIF('DADOS BRUTOS'!$A$3:$A$500,$B39,'DADOS BRUTOS'!EX$3:EX$500)+IF($C39="",0,SUMIF('DADOS BRUTOS'!$A$3:$A$500,$C39,'DADOS BRUTOS'!EX$3:EX$500)))</f>
        <v/>
      </c>
      <c r="HY39" s="125">
        <f>IF(OR(HY$4="",$B39=""),0,SUMIF('DADOS BRUTOS'!$A$3:$A$500,$B39,'DADOS BRUTOS'!EY$3:EY$500)+IF($C39="",0,SUMIF('DADOS BRUTOS'!$A$3:$A$500,$C39,'DADOS BRUTOS'!EY$3:EY$500)))</f>
        <v/>
      </c>
      <c r="HZ39" s="125">
        <f>IF(OR(HZ$4="",$B39=""),0,SUMIF('DADOS BRUTOS'!$A$3:$A$500,$B39,'DADOS BRUTOS'!EZ$3:EZ$500)+IF($C39="",0,SUMIF('DADOS BRUTOS'!$A$3:$A$500,$C39,'DADOS BRUTOS'!EZ$3:EZ$500)))</f>
        <v/>
      </c>
      <c r="IA39" s="125">
        <f>IF(OR(IA$4="",$B39=""),0,SUMIF('DADOS BRUTOS'!$A$3:$A$500,$B39,'DADOS BRUTOS'!FA$3:FA$500)+IF($C39="",0,SUMIF('DADOS BRUTOS'!$A$3:$A$500,$C39,'DADOS BRUTOS'!FA$3:FA$500)))</f>
        <v/>
      </c>
      <c r="IB39" s="125">
        <f>IF(OR(IB$4="",$B39=""),0,SUMIF('DADOS BRUTOS'!$A$3:$A$500,$B39,'DADOS BRUTOS'!FB$3:FB$500)+IF($C39="",0,SUMIF('DADOS BRUTOS'!$A$3:$A$500,$C39,'DADOS BRUTOS'!FB$3:FB$500)))</f>
        <v/>
      </c>
      <c r="IC39" s="125">
        <f>IF(OR(IC$4="",$B39=""),0,SUMIF('DADOS BRUTOS'!$A$3:$A$500,$B39,'DADOS BRUTOS'!FC$3:FC$500)+IF($C39="",0,SUMIF('DADOS BRUTOS'!$A$3:$A$500,$C39,'DADOS BRUTOS'!FC$3:FC$500)))</f>
        <v/>
      </c>
      <c r="ID39" s="125">
        <f>IF(OR(ID$4="",$B39=""),0,SUMIF('DADOS BRUTOS'!$A$3:$A$500,$B39,'DADOS BRUTOS'!FD$3:FD$500)+IF($C39="",0,SUMIF('DADOS BRUTOS'!$A$3:$A$500,$C39,'DADOS BRUTOS'!FD$3:FD$500)))</f>
        <v/>
      </c>
      <c r="IE39" s="125">
        <f>IF(OR(IE$4="",$B39=""),0,SUMIF('DADOS BRUTOS'!$A$3:$A$500,$B39,'DADOS BRUTOS'!FE$3:FE$500)+IF($C39="",0,SUMIF('DADOS BRUTOS'!$A$3:$A$500,$C39,'DADOS BRUTOS'!FE$3:FE$500)))</f>
        <v/>
      </c>
      <c r="IF39" s="125">
        <f>IF(OR(IF$4="",$B39=""),0,SUMIF('DADOS BRUTOS'!$A$3:$A$500,$B39,'DADOS BRUTOS'!FF$3:FF$500)+IF($C39="",0,SUMIF('DADOS BRUTOS'!$A$3:$A$500,$C39,'DADOS BRUTOS'!FF$3:FF$500)))</f>
        <v/>
      </c>
      <c r="IG39" s="125">
        <f>IF(OR(IG$4="",$B39=""),0,SUMIF('DADOS BRUTOS'!$A$3:$A$500,$B39,'DADOS BRUTOS'!FG$3:FG$500)+IF($C39="",0,SUMIF('DADOS BRUTOS'!$A$3:$A$500,$C39,'DADOS BRUTOS'!FG$3:FG$500)))</f>
        <v/>
      </c>
      <c r="IH39" s="125">
        <f>IF(OR(IH$4="",$B39=""),0,SUMIF('DADOS BRUTOS'!$A$3:$A$500,$B39,'DADOS BRUTOS'!FH$3:FH$500)+IF($C39="",0,SUMIF('DADOS BRUTOS'!$A$3:$A$500,$C39,'DADOS BRUTOS'!FH$3:FH$500)))</f>
        <v/>
      </c>
      <c r="II39" s="125">
        <f>IF(OR(II$4="",$B39=""),0,SUMIF('DADOS BRUTOS'!$A$3:$A$500,$B39,'DADOS BRUTOS'!FI$3:FI$500)+IF($C39="",0,SUMIF('DADOS BRUTOS'!$A$3:$A$500,$C39,'DADOS BRUTOS'!FI$3:FI$500)))</f>
        <v/>
      </c>
      <c r="IJ39" s="125">
        <f>IF(OR(IJ$4="",$B39=""),0,SUMIF('DADOS BRUTOS'!$A$3:$A$500,$B39,'DADOS BRUTOS'!FJ$3:FJ$500)+IF($C39="",0,SUMIF('DADOS BRUTOS'!$A$3:$A$500,$C39,'DADOS BRUTOS'!FJ$3:FJ$500)))</f>
        <v/>
      </c>
      <c r="IK39" s="125">
        <f>IF(OR(IK$4="",$B39=""),0,SUMIF('DADOS BRUTOS'!$A$3:$A$500,$B39,'DADOS BRUTOS'!FK$3:FK$500)+IF($C39="",0,SUMIF('DADOS BRUTOS'!$A$3:$A$500,$C39,'DADOS BRUTOS'!FK$3:FK$500)))</f>
        <v/>
      </c>
      <c r="IL39" s="125">
        <f>IF(OR(IL$4="",$B39=""),0,SUMIF('DADOS BRUTOS'!$A$3:$A$500,$B39,'DADOS BRUTOS'!FL$3:FL$500)+IF($C39="",0,SUMIF('DADOS BRUTOS'!$A$3:$A$500,$C39,'DADOS BRUTOS'!FL$3:FL$500)))</f>
        <v/>
      </c>
      <c r="IM39" s="125">
        <f>IF(OR(IM$4="",$B39=""),0,SUMIF('DADOS BRUTOS'!$A$3:$A$500,$B39,'DADOS BRUTOS'!FM$3:FM$500)+IF($C39="",0,SUMIF('DADOS BRUTOS'!$A$3:$A$500,$C39,'DADOS BRUTOS'!FM$3:FM$500)))</f>
        <v/>
      </c>
      <c r="IN39" s="125">
        <f>IF(OR(IN$4="",$B39=""),0,SUMIF('DADOS BRUTOS'!$A$3:$A$500,$B39,'DADOS BRUTOS'!FN$3:FN$500)+IF($C39="",0,SUMIF('DADOS BRUTOS'!$A$3:$A$500,$C39,'DADOS BRUTOS'!FN$3:FN$500)))</f>
        <v/>
      </c>
      <c r="IO39" s="125">
        <f>IF(OR(IO$4="",$B39=""),0,SUMIF('DADOS BRUTOS'!$A$3:$A$500,$B39,'DADOS BRUTOS'!FO$3:FO$500)+IF($C39="",0,SUMIF('DADOS BRUTOS'!$A$3:$A$500,$C39,'DADOS BRUTOS'!FO$3:FO$500)))</f>
        <v/>
      </c>
      <c r="IP39" s="125">
        <f>IF(OR(IP$4="",$B39=""),0,SUMIF('DADOS BRUTOS'!$A$3:$A$500,$B39,'DADOS BRUTOS'!FP$3:FP$500)+IF($C39="",0,SUMIF('DADOS BRUTOS'!$A$3:$A$500,$C39,'DADOS BRUTOS'!FP$3:FP$500)))</f>
        <v/>
      </c>
      <c r="IQ39" s="125">
        <f>IF(OR(IQ$4="",$B39=""),0,SUMIF('DADOS BRUTOS'!$A$3:$A$500,$B39,'DADOS BRUTOS'!FQ$3:FQ$500)+IF($C39="",0,SUMIF('DADOS BRUTOS'!$A$3:$A$500,$C39,'DADOS BRUTOS'!FQ$3:FQ$500)))</f>
        <v/>
      </c>
      <c r="IR39" s="125">
        <f>IF(OR(IR$4="",$B39=""),0,SUMIF('DADOS BRUTOS'!$A$3:$A$500,$B39,'DADOS BRUTOS'!FR$3:FR$500)+IF($C39="",0,SUMIF('DADOS BRUTOS'!$A$3:$A$500,$C39,'DADOS BRUTOS'!FR$3:FR$500)))</f>
        <v/>
      </c>
      <c r="IS39" s="125">
        <f>IF(OR(IS$4="",$B39=""),0,SUMIF('DADOS BRUTOS'!$A$3:$A$500,$B39,'DADOS BRUTOS'!FS$3:FS$500)+IF($C39="",0,SUMIF('DADOS BRUTOS'!$A$3:$A$500,$C39,'DADOS BRUTOS'!FS$3:FS$500)))</f>
        <v/>
      </c>
      <c r="IT39" s="125">
        <f>IF(OR(IT$4="",$B39=""),0,SUMIF('DADOS BRUTOS'!$A$3:$A$500,$B39,'DADOS BRUTOS'!FT$3:FT$500)+IF($C39="",0,SUMIF('DADOS BRUTOS'!$A$3:$A$500,$C39,'DADOS BRUTOS'!FT$3:FT$500)))</f>
        <v/>
      </c>
      <c r="IU39" s="125">
        <f>IF(OR(IU$4="",$B39=""),0,SUMIF('DADOS BRUTOS'!$A$3:$A$500,$B39,'DADOS BRUTOS'!FU$3:FU$500)+IF($C39="",0,SUMIF('DADOS BRUTOS'!$A$3:$A$500,$C39,'DADOS BRUTOS'!FU$3:FU$500)))</f>
        <v/>
      </c>
      <c r="IV39" s="125">
        <f>IF(OR(IV$4="",$B39=""),0,SUMIF('DADOS BRUTOS'!$A$3:$A$500,$B39,'DADOS BRUTOS'!FV$3:FV$500)+IF($C39="",0,SUMIF('DADOS BRUTOS'!$A$3:$A$500,$C39,'DADOS BRUTOS'!FV$3:FV$500)))</f>
        <v/>
      </c>
      <c r="IW39" s="125">
        <f>IF(OR(IW$4="",$B39=""),0,SUMIF('DADOS BRUTOS'!$A$3:$A$500,$B39,'DADOS BRUTOS'!FW$3:FW$500)+IF($C39="",0,SUMIF('DADOS BRUTOS'!$A$3:$A$500,$C39,'DADOS BRUTOS'!FW$3:FW$500)))</f>
        <v/>
      </c>
      <c r="IX39" s="125">
        <f>IF(OR(IX$4="",$B39=""),0,SUMIF('DADOS BRUTOS'!$A$3:$A$500,$B39,'DADOS BRUTOS'!FX$3:FX$500)+IF($C39="",0,SUMIF('DADOS BRUTOS'!$A$3:$A$500,$C39,'DADOS BRUTOS'!FX$3:FX$500)))</f>
        <v/>
      </c>
      <c r="IY39" s="125">
        <f>IF(OR(IY$4="",$B39=""),0,SUMIF('DADOS BRUTOS'!$A$3:$A$500,$B39,'DADOS BRUTOS'!FY$3:FY$500)+IF($C39="",0,SUMIF('DADOS BRUTOS'!$A$3:$A$500,$C39,'DADOS BRUTOS'!FY$3:FY$500)))</f>
        <v/>
      </c>
      <c r="IZ39" s="125">
        <f>IF(OR(IZ$4="",$B39=""),0,SUMIF('DADOS BRUTOS'!$A$3:$A$500,$B39,'DADOS BRUTOS'!FZ$3:FZ$500)+IF($C39="",0,SUMIF('DADOS BRUTOS'!$A$3:$A$500,$C39,'DADOS BRUTOS'!FZ$3:FZ$500)))</f>
        <v/>
      </c>
      <c r="JA39" s="125">
        <f>IF(OR(JA$4="",$B39=""),0,SUMIF('DADOS BRUTOS'!$A$3:$A$500,$B39,'DADOS BRUTOS'!GA$3:GA$500)+IF($C39="",0,SUMIF('DADOS BRUTOS'!$A$3:$A$500,$C39,'DADOS BRUTOS'!GA$3:GA$500)))</f>
        <v/>
      </c>
      <c r="JB39" s="125">
        <f>IF(OR(JB$4="",$B39=""),0,SUMIF('DADOS BRUTOS'!$A$3:$A$500,$B39,'DADOS BRUTOS'!GB$3:GB$500)+IF($C39="",0,SUMIF('DADOS BRUTOS'!$A$3:$A$500,$C39,'DADOS BRUTOS'!GB$3:GB$500)))</f>
        <v/>
      </c>
      <c r="JC39" s="125">
        <f>IF(OR(JC$4="",$B39=""),0,SUMIF('DADOS BRUTOS'!$A$3:$A$500,$B39,'DADOS BRUTOS'!GC$3:GC$500)+IF($C39="",0,SUMIF('DADOS BRUTOS'!$A$3:$A$500,$C39,'DADOS BRUTOS'!GC$3:GC$500)))</f>
        <v/>
      </c>
      <c r="JD39" s="125">
        <f>IF(OR(JD$4="",$B39=""),0,SUMIF('DADOS BRUTOS'!$A$3:$A$500,$B39,'DADOS BRUTOS'!GD$3:GD$500)+IF($C39="",0,SUMIF('DADOS BRUTOS'!$A$3:$A$500,$C39,'DADOS BRUTOS'!GD$3:GD$500)))</f>
        <v/>
      </c>
      <c r="JE39" s="125">
        <f>IF(OR(JE$4="",$B39=""),0,SUMIF('DADOS BRUTOS'!$A$3:$A$500,$B39,'DADOS BRUTOS'!GE$3:GE$500)+IF($C39="",0,SUMIF('DADOS BRUTOS'!$A$3:$A$500,$C39,'DADOS BRUTOS'!GE$3:GE$500)))</f>
        <v/>
      </c>
      <c r="JF39" s="125">
        <f>IF(OR(JF$4="",$B39=""),0,SUMIF('DADOS BRUTOS'!$A$3:$A$500,$B39,'DADOS BRUTOS'!GF$3:GF$500)+IF($C39="",0,SUMIF('DADOS BRUTOS'!$A$3:$A$500,$C39,'DADOS BRUTOS'!GF$3:GF$500)))</f>
        <v/>
      </c>
      <c r="JG39" s="125">
        <f>IF(OR(JG$4="",$B39=""),0,SUMIF('DADOS BRUTOS'!$A$3:$A$500,$B39,'DADOS BRUTOS'!GG$3:GG$500)+IF($C39="",0,SUMIF('DADOS BRUTOS'!$A$3:$A$500,$C39,'DADOS BRUTOS'!GG$3:GG$500)))</f>
        <v/>
      </c>
      <c r="JH39" s="125">
        <f>IF(OR(JH$4="",$B39=""),0,SUMIF('DADOS BRUTOS'!$A$3:$A$500,$B39,'DADOS BRUTOS'!GH$3:GH$500)+IF($C39="",0,SUMIF('DADOS BRUTOS'!$A$3:$A$500,$C39,'DADOS BRUTOS'!GH$3:GH$500)))</f>
        <v/>
      </c>
      <c r="JI39" s="125">
        <f>IF(OR(JI$4="",$B39=""),0,SUMIF('DADOS BRUTOS'!$A$3:$A$500,$B39,'DADOS BRUTOS'!GI$3:GI$500)+IF($C39="",0,SUMIF('DADOS BRUTOS'!$A$3:$A$500,$C39,'DADOS BRUTOS'!GI$3:GI$500)))</f>
        <v/>
      </c>
      <c r="JJ39" s="125">
        <f>IF(OR(JJ$4="",$B39=""),0,SUMIF('DADOS BRUTOS'!$A$3:$A$500,$B39,'DADOS BRUTOS'!GJ$3:GJ$500)+IF($C39="",0,SUMIF('DADOS BRUTOS'!$A$3:$A$500,$C39,'DADOS BRUTOS'!GJ$3:GJ$500)))</f>
        <v/>
      </c>
      <c r="JK39" s="125">
        <f>IF(OR(JK$4="",$B39=""),0,SUMIF('DADOS BRUTOS'!$A$3:$A$500,$B39,'DADOS BRUTOS'!GK$3:GK$500)+IF($C39="",0,SUMIF('DADOS BRUTOS'!$A$3:$A$500,$C39,'DADOS BRUTOS'!GK$3:GK$500)))</f>
        <v/>
      </c>
      <c r="JL39" s="125">
        <f>IF(OR(JL$4="",$B39=""),0,SUMIF('DADOS BRUTOS'!$A$3:$A$500,$B39,'DADOS BRUTOS'!GL$3:GL$500)+IF($C39="",0,SUMIF('DADOS BRUTOS'!$A$3:$A$500,$C39,'DADOS BRUTOS'!GL$3:GL$500)))</f>
        <v/>
      </c>
      <c r="JM39" s="125">
        <f>IF(OR(JM$4="",$B39=""),0,SUMIF('DADOS BRUTOS'!$A$3:$A$500,$B39,'DADOS BRUTOS'!GM$3:GM$500)+IF($C39="",0,SUMIF('DADOS BRUTOS'!$A$3:$A$500,$C39,'DADOS BRUTOS'!GM$3:GM$500)))</f>
        <v/>
      </c>
      <c r="JN39" s="125">
        <f>IF(OR(JN$4="",$B39=""),0,SUMIF('DADOS BRUTOS'!$A$3:$A$500,$B39,'DADOS BRUTOS'!GN$3:GN$500)+IF($C39="",0,SUMIF('DADOS BRUTOS'!$A$3:$A$500,$C39,'DADOS BRUTOS'!GN$3:GN$500)))</f>
        <v/>
      </c>
      <c r="JO39" s="125">
        <f>IF(OR(JO$4="",$B39=""),0,SUMIF('DADOS BRUTOS'!$A$3:$A$500,$B39,'DADOS BRUTOS'!GO$3:GO$500)+IF($C39="",0,SUMIF('DADOS BRUTOS'!$A$3:$A$500,$C39,'DADOS BRUTOS'!GO$3:GO$500)))</f>
        <v/>
      </c>
      <c r="JP39" s="125">
        <f>IF(OR(JP$4="",$B39=""),0,SUMIF('DADOS BRUTOS'!$A$3:$A$500,$B39,'DADOS BRUTOS'!GP$3:GP$500)+IF($C39="",0,SUMIF('DADOS BRUTOS'!$A$3:$A$500,$C39,'DADOS BRUTOS'!GP$3:GP$500)))</f>
        <v/>
      </c>
      <c r="JQ39" s="125">
        <f>IF(OR(JQ$4="",$B39=""),0,SUMIF('DADOS BRUTOS'!$A$3:$A$500,$B39,'DADOS BRUTOS'!GQ$3:GQ$500)+IF($C39="",0,SUMIF('DADOS BRUTOS'!$A$3:$A$500,$C39,'DADOS BRUTOS'!GQ$3:GQ$500)))</f>
        <v/>
      </c>
      <c r="JR39" s="125">
        <f>IF(OR(JR$4="",$B39=""),0,SUMIF('DADOS BRUTOS'!$A$3:$A$500,$B39,'DADOS BRUTOS'!GR$3:GR$500)+IF($C39="",0,SUMIF('DADOS BRUTOS'!$A$3:$A$500,$C39,'DADOS BRUTOS'!GR$3:GR$500)))</f>
        <v/>
      </c>
      <c r="JS39" s="125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n"/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25">
        <f>IF(OR(CB$4="",$B40=""),0,SUMIF('DADOS BRUTOS'!$A$3:$A$500,$B40,'DADOS BRUTOS'!B$3:B$500)+IF($C40="",0,SUMIF('DADOS BRUTOS'!$A$3:$A$500,$C40,'DADOS BRUTOS'!B$3:B$500)))</f>
        <v/>
      </c>
      <c r="CC40" s="125">
        <f>IF(OR(CC$4="",$B40=""),0,SUMIF('DADOS BRUTOS'!$A$3:$A$500,$B40,'DADOS BRUTOS'!C$3:C$500)+IF($C40="",0,SUMIF('DADOS BRUTOS'!$A$3:$A$500,$C40,'DADOS BRUTOS'!C$3:C$500)))</f>
        <v/>
      </c>
      <c r="CD40" s="125">
        <f>IF(OR(CD$4="",$B40=""),0,SUMIF('DADOS BRUTOS'!$A$3:$A$500,$B40,'DADOS BRUTOS'!D$3:D$500)+IF($C40="",0,SUMIF('DADOS BRUTOS'!$A$3:$A$500,$C40,'DADOS BRUTOS'!D$3:D$500)))</f>
        <v/>
      </c>
      <c r="CE40" s="125">
        <f>IF(OR(CE$4="",$B40=""),0,SUMIF('DADOS BRUTOS'!$A$3:$A$500,$B40,'DADOS BRUTOS'!E$3:E$500)+IF($C40="",0,SUMIF('DADOS BRUTOS'!$A$3:$A$500,$C40,'DADOS BRUTOS'!E$3:E$500)))</f>
        <v/>
      </c>
      <c r="CF40" s="125">
        <f>IF(OR(CF$4="",$B40=""),0,SUMIF('DADOS BRUTOS'!$A$3:$A$500,$B40,'DADOS BRUTOS'!F$3:F$500)+IF($C40="",0,SUMIF('DADOS BRUTOS'!$A$3:$A$500,$C40,'DADOS BRUTOS'!F$3:F$500)))</f>
        <v/>
      </c>
      <c r="CG40" s="125">
        <f>IF(OR(CG$4="",$B40=""),0,SUMIF('DADOS BRUTOS'!$A$3:$A$500,$B40,'DADOS BRUTOS'!G$3:G$500)+IF($C40="",0,SUMIF('DADOS BRUTOS'!$A$3:$A$500,$C40,'DADOS BRUTOS'!G$3:G$500)))</f>
        <v/>
      </c>
      <c r="CH40" s="125">
        <f>IF(OR(CH$4="",$B40=""),0,SUMIF('DADOS BRUTOS'!$A$3:$A$500,$B40,'DADOS BRUTOS'!H$3:H$500)+IF($C40="",0,SUMIF('DADOS BRUTOS'!$A$3:$A$500,$C40,'DADOS BRUTOS'!H$3:H$500)))</f>
        <v/>
      </c>
      <c r="CI40" s="125">
        <f>IF(OR(CI$4="",$B40=""),0,SUMIF('DADOS BRUTOS'!$A$3:$A$500,$B40,'DADOS BRUTOS'!I$3:I$500)+IF($C40="",0,SUMIF('DADOS BRUTOS'!$A$3:$A$500,$C40,'DADOS BRUTOS'!I$3:I$500)))</f>
        <v/>
      </c>
      <c r="CJ40" s="125">
        <f>IF(OR(CJ$4="",$B40=""),0,SUMIF('DADOS BRUTOS'!$A$3:$A$500,$B40,'DADOS BRUTOS'!J$3:J$500)+IF($C40="",0,SUMIF('DADOS BRUTOS'!$A$3:$A$500,$C40,'DADOS BRUTOS'!J$3:J$500)))</f>
        <v/>
      </c>
      <c r="CK40" s="125">
        <f>IF(OR(CK$4="",$B40=""),0,SUMIF('DADOS BRUTOS'!$A$3:$A$500,$B40,'DADOS BRUTOS'!K$3:K$500)+IF($C40="",0,SUMIF('DADOS BRUTOS'!$A$3:$A$500,$C40,'DADOS BRUTOS'!K$3:K$500)))</f>
        <v/>
      </c>
      <c r="CL40" s="125">
        <f>IF(OR(CL$4="",$B40=""),0,SUMIF('DADOS BRUTOS'!$A$3:$A$500,$B40,'DADOS BRUTOS'!L$3:L$500)+IF($C40="",0,SUMIF('DADOS BRUTOS'!$A$3:$A$500,$C40,'DADOS BRUTOS'!L$3:L$500)))</f>
        <v/>
      </c>
      <c r="CM40" s="125">
        <f>IF(OR(CM$4="",$B40=""),0,SUMIF('DADOS BRUTOS'!$A$3:$A$500,$B40,'DADOS BRUTOS'!M$3:M$500)+IF($C40="",0,SUMIF('DADOS BRUTOS'!$A$3:$A$500,$C40,'DADOS BRUTOS'!M$3:M$500)))</f>
        <v/>
      </c>
      <c r="CN40" s="125">
        <f>IF(OR(CN$4="",$B40=""),0,SUMIF('DADOS BRUTOS'!$A$3:$A$500,$B40,'DADOS BRUTOS'!N$3:N$500)+IF($C40="",0,SUMIF('DADOS BRUTOS'!$A$3:$A$500,$C40,'DADOS BRUTOS'!N$3:N$500)))</f>
        <v/>
      </c>
      <c r="CO40" s="125">
        <f>IF(OR(CO$4="",$B40=""),0,SUMIF('DADOS BRUTOS'!$A$3:$A$500,$B40,'DADOS BRUTOS'!O$3:O$500)+IF($C40="",0,SUMIF('DADOS BRUTOS'!$A$3:$A$500,$C40,'DADOS BRUTOS'!O$3:O$500)))</f>
        <v/>
      </c>
      <c r="CP40" s="125">
        <f>IF(OR(CP$4="",$B40=""),0,SUMIF('DADOS BRUTOS'!$A$3:$A$500,$B40,'DADOS BRUTOS'!P$3:P$500)+IF($C40="",0,SUMIF('DADOS BRUTOS'!$A$3:$A$500,$C40,'DADOS BRUTOS'!P$3:P$500)))</f>
        <v/>
      </c>
      <c r="CQ40" s="125">
        <f>IF(OR(CQ$4="",$B40=""),0,SUMIF('DADOS BRUTOS'!$A$3:$A$500,$B40,'DADOS BRUTOS'!Q$3:Q$500)+IF($C40="",0,SUMIF('DADOS BRUTOS'!$A$3:$A$500,$C40,'DADOS BRUTOS'!Q$3:Q$500)))</f>
        <v/>
      </c>
      <c r="CR40" s="125">
        <f>IF(OR(CR$4="",$B40=""),0,SUMIF('DADOS BRUTOS'!$A$3:$A$500,$B40,'DADOS BRUTOS'!R$3:R$500)+IF($C40="",0,SUMIF('DADOS BRUTOS'!$A$3:$A$500,$C40,'DADOS BRUTOS'!R$3:R$500)))</f>
        <v/>
      </c>
      <c r="CS40" s="125">
        <f>IF(OR(CS$4="",$B40=""),0,SUMIF('DADOS BRUTOS'!$A$3:$A$500,$B40,'DADOS BRUTOS'!S$3:S$500)+IF($C40="",0,SUMIF('DADOS BRUTOS'!$A$3:$A$500,$C40,'DADOS BRUTOS'!S$3:S$500)))</f>
        <v/>
      </c>
      <c r="CT40" s="125">
        <f>IF(OR(CT$4="",$B40=""),0,SUMIF('DADOS BRUTOS'!$A$3:$A$500,$B40,'DADOS BRUTOS'!T$3:T$500)+IF($C40="",0,SUMIF('DADOS BRUTOS'!$A$3:$A$500,$C40,'DADOS BRUTOS'!T$3:T$500)))</f>
        <v/>
      </c>
      <c r="CU40" s="125">
        <f>IF(OR(CU$4="",$B40=""),0,SUMIF('DADOS BRUTOS'!$A$3:$A$500,$B40,'DADOS BRUTOS'!U$3:U$500)+IF($C40="",0,SUMIF('DADOS BRUTOS'!$A$3:$A$500,$C40,'DADOS BRUTOS'!U$3:U$500)))</f>
        <v/>
      </c>
      <c r="CV40" s="125">
        <f>IF(OR(CV$4="",$B40=""),0,SUMIF('DADOS BRUTOS'!$A$3:$A$500,$B40,'DADOS BRUTOS'!V$3:V$500)+IF($C40="",0,SUMIF('DADOS BRUTOS'!$A$3:$A$500,$C40,'DADOS BRUTOS'!V$3:V$500)))</f>
        <v/>
      </c>
      <c r="CW40" s="125">
        <f>IF(OR(CW$4="",$B40=""),0,SUMIF('DADOS BRUTOS'!$A$3:$A$500,$B40,'DADOS BRUTOS'!W$3:W$500)+IF($C40="",0,SUMIF('DADOS BRUTOS'!$A$3:$A$500,$C40,'DADOS BRUTOS'!W$3:W$500)))</f>
        <v/>
      </c>
      <c r="CX40" s="125">
        <f>IF(OR(CX$4="",$B40=""),0,SUMIF('DADOS BRUTOS'!$A$3:$A$500,$B40,'DADOS BRUTOS'!X$3:X$500)+IF($C40="",0,SUMIF('DADOS BRUTOS'!$A$3:$A$500,$C40,'DADOS BRUTOS'!X$3:X$500)))</f>
        <v/>
      </c>
      <c r="CY40" s="125">
        <f>IF(OR(CY$4="",$B40=""),0,SUMIF('DADOS BRUTOS'!$A$3:$A$500,$B40,'DADOS BRUTOS'!Y$3:Y$500)+IF($C40="",0,SUMIF('DADOS BRUTOS'!$A$3:$A$500,$C40,'DADOS BRUTOS'!Y$3:Y$500)))</f>
        <v/>
      </c>
      <c r="CZ40" s="125">
        <f>IF(OR(CZ$4="",$B40=""),0,SUMIF('DADOS BRUTOS'!$A$3:$A$500,$B40,'DADOS BRUTOS'!Z$3:Z$500)+IF($C40="",0,SUMIF('DADOS BRUTOS'!$A$3:$A$500,$C40,'DADOS BRUTOS'!Z$3:Z$500)))</f>
        <v/>
      </c>
      <c r="DA40" s="125">
        <f>IF(OR(DA$4="",$B40=""),0,SUMIF('DADOS BRUTOS'!$A$3:$A$500,$B40,'DADOS BRUTOS'!AA$3:AA$500)+IF($C40="",0,SUMIF('DADOS BRUTOS'!$A$3:$A$500,$C40,'DADOS BRUTOS'!AA$3:AA$500)))</f>
        <v/>
      </c>
      <c r="DB40" s="125">
        <f>IF(OR(DB$4="",$B40=""),0,SUMIF('DADOS BRUTOS'!$A$3:$A$500,$B40,'DADOS BRUTOS'!AB$3:AB$500)+IF($C40="",0,SUMIF('DADOS BRUTOS'!$A$3:$A$500,$C40,'DADOS BRUTOS'!AB$3:AB$500)))</f>
        <v/>
      </c>
      <c r="DC40" s="125">
        <f>IF(OR(DC$4="",$B40=""),0,SUMIF('DADOS BRUTOS'!$A$3:$A$500,$B40,'DADOS BRUTOS'!AC$3:AC$500)+IF($C40="",0,SUMIF('DADOS BRUTOS'!$A$3:$A$500,$C40,'DADOS BRUTOS'!AC$3:AC$500)))</f>
        <v/>
      </c>
      <c r="DD40" s="125">
        <f>IF(OR(DD$4="",$B40=""),0,SUMIF('DADOS BRUTOS'!$A$3:$A$500,$B40,'DADOS BRUTOS'!AD$3:AD$500)+IF($C40="",0,SUMIF('DADOS BRUTOS'!$A$3:$A$500,$C40,'DADOS BRUTOS'!AD$3:AD$500)))</f>
        <v/>
      </c>
      <c r="DE40" s="125">
        <f>IF(OR(DE$4="",$B40=""),0,SUMIF('DADOS BRUTOS'!$A$3:$A$500,$B40,'DADOS BRUTOS'!AE$3:AE$500)+IF($C40="",0,SUMIF('DADOS BRUTOS'!$A$3:$A$500,$C40,'DADOS BRUTOS'!AE$3:AE$500)))</f>
        <v/>
      </c>
      <c r="DF40" s="125">
        <f>IF(OR(DF$4="",$B40=""),0,SUMIF('DADOS BRUTOS'!$A$3:$A$500,$B40,'DADOS BRUTOS'!AF$3:AF$500)+IF($C40="",0,SUMIF('DADOS BRUTOS'!$A$3:$A$500,$C40,'DADOS BRUTOS'!AF$3:AF$500)))</f>
        <v/>
      </c>
      <c r="DG40" s="125">
        <f>IF(OR(DG$4="",$B40=""),0,SUMIF('DADOS BRUTOS'!$A$3:$A$500,$B40,'DADOS BRUTOS'!AG$3:AG$500)+IF($C40="",0,SUMIF('DADOS BRUTOS'!$A$3:$A$500,$C40,'DADOS BRUTOS'!AG$3:AG$500)))</f>
        <v/>
      </c>
      <c r="DH40" s="125">
        <f>IF(OR(DH$4="",$B40=""),0,SUMIF('DADOS BRUTOS'!$A$3:$A$500,$B40,'DADOS BRUTOS'!AH$3:AH$500)+IF($C40="",0,SUMIF('DADOS BRUTOS'!$A$3:$A$500,$C40,'DADOS BRUTOS'!AH$3:AH$500)))</f>
        <v/>
      </c>
      <c r="DI40" s="125">
        <f>IF(OR(DI$4="",$B40=""),0,SUMIF('DADOS BRUTOS'!$A$3:$A$500,$B40,'DADOS BRUTOS'!AI$3:AI$500)+IF($C40="",0,SUMIF('DADOS BRUTOS'!$A$3:$A$500,$C40,'DADOS BRUTOS'!AI$3:AI$500)))</f>
        <v/>
      </c>
      <c r="DJ40" s="125">
        <f>IF(OR(DJ$4="",$B40=""),0,SUMIF('DADOS BRUTOS'!$A$3:$A$500,$B40,'DADOS BRUTOS'!AJ$3:AJ$500)+IF($C40="",0,SUMIF('DADOS BRUTOS'!$A$3:$A$500,$C40,'DADOS BRUTOS'!AJ$3:AJ$500)))</f>
        <v/>
      </c>
      <c r="DK40" s="125">
        <f>IF(OR(DK$4="",$B40=""),0,SUMIF('DADOS BRUTOS'!$A$3:$A$500,$B40,'DADOS BRUTOS'!AK$3:AK$500)+IF($C40="",0,SUMIF('DADOS BRUTOS'!$A$3:$A$500,$C40,'DADOS BRUTOS'!AK$3:AK$500)))</f>
        <v/>
      </c>
      <c r="DL40" s="125">
        <f>IF(OR(DL$4="",$B40=""),0,SUMIF('DADOS BRUTOS'!$A$3:$A$500,$B40,'DADOS BRUTOS'!AL$3:AL$500)+IF($C40="",0,SUMIF('DADOS BRUTOS'!$A$3:$A$500,$C40,'DADOS BRUTOS'!AL$3:AL$500)))</f>
        <v/>
      </c>
      <c r="DM40" s="125">
        <f>IF(OR(DM$4="",$B40=""),0,SUMIF('DADOS BRUTOS'!$A$3:$A$500,$B40,'DADOS BRUTOS'!AM$3:AM$500)+IF($C40="",0,SUMIF('DADOS BRUTOS'!$A$3:$A$500,$C40,'DADOS BRUTOS'!AM$3:AM$500)))</f>
        <v/>
      </c>
      <c r="DN40" s="125">
        <f>IF(OR(DN$4="",$B40=""),0,SUMIF('DADOS BRUTOS'!$A$3:$A$500,$B40,'DADOS BRUTOS'!AN$3:AN$500)+IF($C40="",0,SUMIF('DADOS BRUTOS'!$A$3:$A$500,$C40,'DADOS BRUTOS'!AN$3:AN$500)))</f>
        <v/>
      </c>
      <c r="DO40" s="125">
        <f>IF(OR(DO$4="",$B40=""),0,SUMIF('DADOS BRUTOS'!$A$3:$A$500,$B40,'DADOS BRUTOS'!AO$3:AO$500)+IF($C40="",0,SUMIF('DADOS BRUTOS'!$A$3:$A$500,$C40,'DADOS BRUTOS'!AO$3:AO$500)))</f>
        <v/>
      </c>
      <c r="DP40" s="125">
        <f>IF(OR(DP$4="",$B40=""),0,SUMIF('DADOS BRUTOS'!$A$3:$A$500,$B40,'DADOS BRUTOS'!AP$3:AP$500)+IF($C40="",0,SUMIF('DADOS BRUTOS'!$A$3:$A$500,$C40,'DADOS BRUTOS'!AP$3:AP$500)))</f>
        <v/>
      </c>
      <c r="DQ40" s="125">
        <f>IF(OR(DQ$4="",$B40=""),0,SUMIF('DADOS BRUTOS'!$A$3:$A$500,$B40,'DADOS BRUTOS'!AQ$3:AQ$500)+IF($C40="",0,SUMIF('DADOS BRUTOS'!$A$3:$A$500,$C40,'DADOS BRUTOS'!AQ$3:AQ$500)))</f>
        <v/>
      </c>
      <c r="DR40" s="125">
        <f>IF(OR(DR$4="",$B40=""),0,SUMIF('DADOS BRUTOS'!$A$3:$A$500,$B40,'DADOS BRUTOS'!AR$3:AR$500)+IF($C40="",0,SUMIF('DADOS BRUTOS'!$A$3:$A$500,$C40,'DADOS BRUTOS'!AR$3:AR$500)))</f>
        <v/>
      </c>
      <c r="DS40" s="125">
        <f>IF(OR(DS$4="",$B40=""),0,SUMIF('DADOS BRUTOS'!$A$3:$A$500,$B40,'DADOS BRUTOS'!AS$3:AS$500)+IF($C40="",0,SUMIF('DADOS BRUTOS'!$A$3:$A$500,$C40,'DADOS BRUTOS'!AS$3:AS$500)))</f>
        <v/>
      </c>
      <c r="DT40" s="125">
        <f>IF(OR(DT$4="",$B40=""),0,SUMIF('DADOS BRUTOS'!$A$3:$A$500,$B40,'DADOS BRUTOS'!AT$3:AT$500)+IF($C40="",0,SUMIF('DADOS BRUTOS'!$A$3:$A$500,$C40,'DADOS BRUTOS'!AT$3:AT$500)))</f>
        <v/>
      </c>
      <c r="DU40" s="125">
        <f>IF(OR(DU$4="",$B40=""),0,SUMIF('DADOS BRUTOS'!$A$3:$A$500,$B40,'DADOS BRUTOS'!AU$3:AU$500)+IF($C40="",0,SUMIF('DADOS BRUTOS'!$A$3:$A$500,$C40,'DADOS BRUTOS'!AU$3:AU$500)))</f>
        <v/>
      </c>
      <c r="DV40" s="125">
        <f>IF(OR(DV$4="",$B40=""),0,SUMIF('DADOS BRUTOS'!$A$3:$A$500,$B40,'DADOS BRUTOS'!AV$3:AV$500)+IF($C40="",0,SUMIF('DADOS BRUTOS'!$A$3:$A$500,$C40,'DADOS BRUTOS'!AV$3:AV$500)))</f>
        <v/>
      </c>
      <c r="DW40" s="125">
        <f>IF(OR(DW$4="",$B40=""),0,SUMIF('DADOS BRUTOS'!$A$3:$A$500,$B40,'DADOS BRUTOS'!AW$3:AW$500)+IF($C40="",0,SUMIF('DADOS BRUTOS'!$A$3:$A$500,$C40,'DADOS BRUTOS'!AW$3:AW$500)))</f>
        <v/>
      </c>
      <c r="DX40" s="125">
        <f>IF(OR(DX$4="",$B40=""),0,SUMIF('DADOS BRUTOS'!$A$3:$A$500,$B40,'DADOS BRUTOS'!AX$3:AX$500)+IF($C40="",0,SUMIF('DADOS BRUTOS'!$A$3:$A$500,$C40,'DADOS BRUTOS'!AX$3:AX$500)))</f>
        <v/>
      </c>
      <c r="DY40" s="125">
        <f>IF(OR(DY$4="",$B40=""),0,SUMIF('DADOS BRUTOS'!$A$3:$A$500,$B40,'DADOS BRUTOS'!AY$3:AY$500)+IF($C40="",0,SUMIF('DADOS BRUTOS'!$A$3:$A$500,$C40,'DADOS BRUTOS'!AY$3:AY$500)))</f>
        <v/>
      </c>
      <c r="DZ40" s="125">
        <f>IF(OR(DZ$4="",$B40=""),0,SUMIF('DADOS BRUTOS'!$A$3:$A$500,$B40,'DADOS BRUTOS'!AZ$3:AZ$500)+IF($C40="",0,SUMIF('DADOS BRUTOS'!$A$3:$A$500,$C40,'DADOS BRUTOS'!AZ$3:AZ$500)))</f>
        <v/>
      </c>
      <c r="EA40" s="125">
        <f>IF(OR(EA$4="",$B40=""),0,SUMIF('DADOS BRUTOS'!$A$3:$A$500,$B40,'DADOS BRUTOS'!BA$3:BA$500)+IF($C40="",0,SUMIF('DADOS BRUTOS'!$A$3:$A$500,$C40,'DADOS BRUTOS'!BA$3:BA$500)))</f>
        <v/>
      </c>
      <c r="EB40" s="125">
        <f>IF(OR(EB$4="",$B40=""),0,SUMIF('DADOS BRUTOS'!$A$3:$A$500,$B40,'DADOS BRUTOS'!BB$3:BB$500)+IF($C40="",0,SUMIF('DADOS BRUTOS'!$A$3:$A$500,$C40,'DADOS BRUTOS'!BB$3:BB$500)))</f>
        <v/>
      </c>
      <c r="EC40" s="125">
        <f>IF(OR(EC$4="",$B40=""),0,SUMIF('DADOS BRUTOS'!$A$3:$A$500,$B40,'DADOS BRUTOS'!BC$3:BC$500)+IF($C40="",0,SUMIF('DADOS BRUTOS'!$A$3:$A$500,$C40,'DADOS BRUTOS'!BC$3:BC$500)))</f>
        <v/>
      </c>
      <c r="ED40" s="125">
        <f>IF(OR(ED$4="",$B40=""),0,SUMIF('DADOS BRUTOS'!$A$3:$A$500,$B40,'DADOS BRUTOS'!BD$3:BD$500)+IF($C40="",0,SUMIF('DADOS BRUTOS'!$A$3:$A$500,$C40,'DADOS BRUTOS'!BD$3:BD$500)))</f>
        <v/>
      </c>
      <c r="EE40" s="125">
        <f>IF(OR(EE$4="",$B40=""),0,SUMIF('DADOS BRUTOS'!$A$3:$A$500,$B40,'DADOS BRUTOS'!BE$3:BE$500)+IF($C40="",0,SUMIF('DADOS BRUTOS'!$A$3:$A$500,$C40,'DADOS BRUTOS'!BE$3:BE$500)))</f>
        <v/>
      </c>
      <c r="EF40" s="125">
        <f>IF(OR(EF$4="",$B40=""),0,SUMIF('DADOS BRUTOS'!$A$3:$A$500,$B40,'DADOS BRUTOS'!BF$3:BF$500)+IF($C40="",0,SUMIF('DADOS BRUTOS'!$A$3:$A$500,$C40,'DADOS BRUTOS'!BF$3:BF$500)))</f>
        <v/>
      </c>
      <c r="EG40" s="125">
        <f>IF(OR(EG$4="",$B40=""),0,SUMIF('DADOS BRUTOS'!$A$3:$A$500,$B40,'DADOS BRUTOS'!BG$3:BG$500)+IF($C40="",0,SUMIF('DADOS BRUTOS'!$A$3:$A$500,$C40,'DADOS BRUTOS'!BG$3:BG$500)))</f>
        <v/>
      </c>
      <c r="EH40" s="125">
        <f>IF(OR(EH$4="",$B40=""),0,SUMIF('DADOS BRUTOS'!$A$3:$A$500,$B40,'DADOS BRUTOS'!BH$3:BH$500)+IF($C40="",0,SUMIF('DADOS BRUTOS'!$A$3:$A$500,$C40,'DADOS BRUTOS'!BH$3:BH$500)))</f>
        <v/>
      </c>
      <c r="EI40" s="125">
        <f>IF(OR(EI$4="",$B40=""),0,SUMIF('DADOS BRUTOS'!$A$3:$A$500,$B40,'DADOS BRUTOS'!BI$3:BI$500)+IF($C40="",0,SUMIF('DADOS BRUTOS'!$A$3:$A$500,$C40,'DADOS BRUTOS'!BI$3:BI$500)))</f>
        <v/>
      </c>
      <c r="EJ40" s="125">
        <f>IF(OR(EJ$4="",$B40=""),0,SUMIF('DADOS BRUTOS'!$A$3:$A$500,$B40,'DADOS BRUTOS'!BJ$3:BJ$500)+IF($C40="",0,SUMIF('DADOS BRUTOS'!$A$3:$A$500,$C40,'DADOS BRUTOS'!BJ$3:BJ$500)))</f>
        <v/>
      </c>
      <c r="EK40" s="125">
        <f>IF(OR(EK$4="",$B40=""),0,SUMIF('DADOS BRUTOS'!$A$3:$A$500,$B40,'DADOS BRUTOS'!BK$3:BK$500)+IF($C40="",0,SUMIF('DADOS BRUTOS'!$A$3:$A$500,$C40,'DADOS BRUTOS'!BK$3:BK$500)))</f>
        <v/>
      </c>
      <c r="EL40" s="125">
        <f>IF(OR(EL$4="",$B40=""),0,SUMIF('DADOS BRUTOS'!$A$3:$A$500,$B40,'DADOS BRUTOS'!BL$3:BL$500)+IF($C40="",0,SUMIF('DADOS BRUTOS'!$A$3:$A$500,$C40,'DADOS BRUTOS'!BL$3:BL$500)))</f>
        <v/>
      </c>
      <c r="EM40" s="125">
        <f>IF(OR(EM$4="",$B40=""),0,SUMIF('DADOS BRUTOS'!$A$3:$A$500,$B40,'DADOS BRUTOS'!BM$3:BM$500)+IF($C40="",0,SUMIF('DADOS BRUTOS'!$A$3:$A$500,$C40,'DADOS BRUTOS'!BM$3:BM$500)))</f>
        <v/>
      </c>
      <c r="EN40" s="125">
        <f>IF(OR(EN$4="",$B40=""),0,SUMIF('DADOS BRUTOS'!$A$3:$A$500,$B40,'DADOS BRUTOS'!BN$3:BN$500)+IF($C40="",0,SUMIF('DADOS BRUTOS'!$A$3:$A$500,$C40,'DADOS BRUTOS'!BN$3:BN$500)))</f>
        <v/>
      </c>
      <c r="EO40" s="125">
        <f>IF(OR(EO$4="",$B40=""),0,SUMIF('DADOS BRUTOS'!$A$3:$A$500,$B40,'DADOS BRUTOS'!BO$3:BO$500)+IF($C40="",0,SUMIF('DADOS BRUTOS'!$A$3:$A$500,$C40,'DADOS BRUTOS'!BO$3:BO$500)))</f>
        <v/>
      </c>
      <c r="EP40" s="125">
        <f>IF(OR(EP$4="",$B40=""),0,SUMIF('DADOS BRUTOS'!$A$3:$A$500,$B40,'DADOS BRUTOS'!BP$3:BP$500)+IF($C40="",0,SUMIF('DADOS BRUTOS'!$A$3:$A$500,$C40,'DADOS BRUTOS'!BP$3:BP$500)))</f>
        <v/>
      </c>
      <c r="EQ40" s="125">
        <f>IF(OR(EQ$4="",$B40=""),0,SUMIF('DADOS BRUTOS'!$A$3:$A$500,$B40,'DADOS BRUTOS'!BQ$3:BQ$500)+IF($C40="",0,SUMIF('DADOS BRUTOS'!$A$3:$A$500,$C40,'DADOS BRUTOS'!BQ$3:BQ$500)))</f>
        <v/>
      </c>
      <c r="ER40" s="125">
        <f>IF(OR(ER$4="",$B40=""),0,SUMIF('DADOS BRUTOS'!$A$3:$A$500,$B40,'DADOS BRUTOS'!BR$3:BR$500)+IF($C40="",0,SUMIF('DADOS BRUTOS'!$A$3:$A$500,$C40,'DADOS BRUTOS'!BR$3:BR$500)))</f>
        <v/>
      </c>
      <c r="ES40" s="125">
        <f>IF(OR(ES$4="",$B40=""),0,SUMIF('DADOS BRUTOS'!$A$3:$A$500,$B40,'DADOS BRUTOS'!BS$3:BS$500)+IF($C40="",0,SUMIF('DADOS BRUTOS'!$A$3:$A$500,$C40,'DADOS BRUTOS'!BS$3:BS$500)))</f>
        <v/>
      </c>
      <c r="ET40" s="125">
        <f>IF(OR(ET$4="",$B40=""),0,SUMIF('DADOS BRUTOS'!$A$3:$A$500,$B40,'DADOS BRUTOS'!BT$3:BT$500)+IF($C40="",0,SUMIF('DADOS BRUTOS'!$A$3:$A$500,$C40,'DADOS BRUTOS'!BT$3:BT$500)))</f>
        <v/>
      </c>
      <c r="EU40" s="125">
        <f>IF(OR(EU$4="",$B40=""),0,SUMIF('DADOS BRUTOS'!$A$3:$A$500,$B40,'DADOS BRUTOS'!BU$3:BU$500)+IF($C40="",0,SUMIF('DADOS BRUTOS'!$A$3:$A$500,$C40,'DADOS BRUTOS'!BU$3:BU$500)))</f>
        <v/>
      </c>
      <c r="EV40" s="125">
        <f>IF(OR(EV$4="",$B40=""),0,SUMIF('DADOS BRUTOS'!$A$3:$A$500,$B40,'DADOS BRUTOS'!BV$3:BV$500)+IF($C40="",0,SUMIF('DADOS BRUTOS'!$A$3:$A$500,$C40,'DADOS BRUTOS'!BV$3:BV$500)))</f>
        <v/>
      </c>
      <c r="EW40" s="125">
        <f>IF(OR(EW$4="",$B40=""),0,SUMIF('DADOS BRUTOS'!$A$3:$A$500,$B40,'DADOS BRUTOS'!BW$3:BW$500)+IF($C40="",0,SUMIF('DADOS BRUTOS'!$A$3:$A$500,$C40,'DADOS BRUTOS'!BW$3:BW$500)))</f>
        <v/>
      </c>
      <c r="EX40" s="125">
        <f>IF(OR(EX$4="",$B40=""),0,SUMIF('DADOS BRUTOS'!$A$3:$A$500,$B40,'DADOS BRUTOS'!BX$3:BX$500)+IF($C40="",0,SUMIF('DADOS BRUTOS'!$A$3:$A$500,$C40,'DADOS BRUTOS'!BX$3:BX$500)))</f>
        <v/>
      </c>
      <c r="EY40" s="125">
        <f>IF(OR(EY$4="",$B40=""),0,SUMIF('DADOS BRUTOS'!$A$3:$A$500,$B40,'DADOS BRUTOS'!BY$3:BY$500)+IF($C40="",0,SUMIF('DADOS BRUTOS'!$A$3:$A$500,$C40,'DADOS BRUTOS'!BY$3:BY$500)))</f>
        <v/>
      </c>
      <c r="EZ40" s="125">
        <f>IF(OR(EZ$4="",$B40=""),0,SUMIF('DADOS BRUTOS'!$A$3:$A$500,$B40,'DADOS BRUTOS'!BZ$3:BZ$500)+IF($C40="",0,SUMIF('DADOS BRUTOS'!$A$3:$A$500,$C40,'DADOS BRUTOS'!BZ$3:BZ$500)))</f>
        <v/>
      </c>
      <c r="FA40" s="125">
        <f>IF(OR(FA$4="",$B40=""),0,SUMIF('DADOS BRUTOS'!$A$3:$A$500,$B40,'DADOS BRUTOS'!CA$3:CA$500)+IF($C40="",0,SUMIF('DADOS BRUTOS'!$A$3:$A$500,$C40,'DADOS BRUTOS'!CA$3:CA$500)))</f>
        <v/>
      </c>
      <c r="FB40" s="125">
        <f>IF(OR(FB$4="",$B40=""),0,SUMIF('DADOS BRUTOS'!$A$3:$A$500,$B40,'DADOS BRUTOS'!CB$3:CB$500)+IF($C40="",0,SUMIF('DADOS BRUTOS'!$A$3:$A$500,$C40,'DADOS BRUTOS'!CB$3:CB$500)))</f>
        <v/>
      </c>
      <c r="FC40" s="125">
        <f>IF(OR(FC$4="",$B40=""),0,SUMIF('DADOS BRUTOS'!$A$3:$A$500,$B40,'DADOS BRUTOS'!CC$3:CC$500)+IF($C40="",0,SUMIF('DADOS BRUTOS'!$A$3:$A$500,$C40,'DADOS BRUTOS'!CC$3:CC$500)))</f>
        <v/>
      </c>
      <c r="FD40" s="125">
        <f>IF(OR(FD$4="",$B40=""),0,SUMIF('DADOS BRUTOS'!$A$3:$A$500,$B40,'DADOS BRUTOS'!CD$3:CD$500)+IF($C40="",0,SUMIF('DADOS BRUTOS'!$A$3:$A$500,$C40,'DADOS BRUTOS'!CD$3:CD$500)))</f>
        <v/>
      </c>
      <c r="FE40" s="125">
        <f>IF(OR(FE$4="",$B40=""),0,SUMIF('DADOS BRUTOS'!$A$3:$A$500,$B40,'DADOS BRUTOS'!CE$3:CE$500)+IF($C40="",0,SUMIF('DADOS BRUTOS'!$A$3:$A$500,$C40,'DADOS BRUTOS'!CE$3:CE$500)))</f>
        <v/>
      </c>
      <c r="FF40" s="125">
        <f>IF(OR(FF$4="",$B40=""),0,SUMIF('DADOS BRUTOS'!$A$3:$A$500,$B40,'DADOS BRUTOS'!CF$3:CF$500)+IF($C40="",0,SUMIF('DADOS BRUTOS'!$A$3:$A$500,$C40,'DADOS BRUTOS'!CF$3:CF$500)))</f>
        <v/>
      </c>
      <c r="FG40" s="125">
        <f>IF(OR(FG$4="",$B40=""),0,SUMIF('DADOS BRUTOS'!$A$3:$A$500,$B40,'DADOS BRUTOS'!CG$3:CG$500)+IF($C40="",0,SUMIF('DADOS BRUTOS'!$A$3:$A$500,$C40,'DADOS BRUTOS'!CG$3:CG$500)))</f>
        <v/>
      </c>
      <c r="FH40" s="125">
        <f>IF(OR(FH$4="",$B40=""),0,SUMIF('DADOS BRUTOS'!$A$3:$A$500,$B40,'DADOS BRUTOS'!CH$3:CH$500)+IF($C40="",0,SUMIF('DADOS BRUTOS'!$A$3:$A$500,$C40,'DADOS BRUTOS'!CH$3:CH$500)))</f>
        <v/>
      </c>
      <c r="FI40" s="125">
        <f>IF(OR(FI$4="",$B40=""),0,SUMIF('DADOS BRUTOS'!$A$3:$A$500,$B40,'DADOS BRUTOS'!CI$3:CI$500)+IF($C40="",0,SUMIF('DADOS BRUTOS'!$A$3:$A$500,$C40,'DADOS BRUTOS'!CI$3:CI$500)))</f>
        <v/>
      </c>
      <c r="FJ40" s="125">
        <f>IF(OR(FJ$4="",$B40=""),0,SUMIF('DADOS BRUTOS'!$A$3:$A$500,$B40,'DADOS BRUTOS'!CJ$3:CJ$500)+IF($C40="",0,SUMIF('DADOS BRUTOS'!$A$3:$A$500,$C40,'DADOS BRUTOS'!CJ$3:CJ$500)))</f>
        <v/>
      </c>
      <c r="FK40" s="125">
        <f>IF(OR(FK$4="",$B40=""),0,SUMIF('DADOS BRUTOS'!$A$3:$A$500,$B40,'DADOS BRUTOS'!CK$3:CK$500)+IF($C40="",0,SUMIF('DADOS BRUTOS'!$A$3:$A$500,$C40,'DADOS BRUTOS'!CK$3:CK$500)))</f>
        <v/>
      </c>
      <c r="FL40" s="125">
        <f>IF(OR(FL$4="",$B40=""),0,SUMIF('DADOS BRUTOS'!$A$3:$A$500,$B40,'DADOS BRUTOS'!CL$3:CL$500)+IF($C40="",0,SUMIF('DADOS BRUTOS'!$A$3:$A$500,$C40,'DADOS BRUTOS'!CL$3:CL$500)))</f>
        <v/>
      </c>
      <c r="FM40" s="125">
        <f>IF(OR(FM$4="",$B40=""),0,SUMIF('DADOS BRUTOS'!$A$3:$A$500,$B40,'DADOS BRUTOS'!CM$3:CM$500)+IF($C40="",0,SUMIF('DADOS BRUTOS'!$A$3:$A$500,$C40,'DADOS BRUTOS'!CM$3:CM$500)))</f>
        <v/>
      </c>
      <c r="FN40" s="125">
        <f>IF(OR(FN$4="",$B40=""),0,SUMIF('DADOS BRUTOS'!$A$3:$A$500,$B40,'DADOS BRUTOS'!CN$3:CN$500)+IF($C40="",0,SUMIF('DADOS BRUTOS'!$A$3:$A$500,$C40,'DADOS BRUTOS'!CN$3:CN$500)))</f>
        <v/>
      </c>
      <c r="FO40" s="125">
        <f>IF(OR(FO$4="",$B40=""),0,SUMIF('DADOS BRUTOS'!$A$3:$A$500,$B40,'DADOS BRUTOS'!CO$3:CO$500)+IF($C40="",0,SUMIF('DADOS BRUTOS'!$A$3:$A$500,$C40,'DADOS BRUTOS'!CO$3:CO$500)))</f>
        <v/>
      </c>
      <c r="FP40" s="125">
        <f>IF(OR(FP$4="",$B40=""),0,SUMIF('DADOS BRUTOS'!$A$3:$A$500,$B40,'DADOS BRUTOS'!CP$3:CP$500)+IF($C40="",0,SUMIF('DADOS BRUTOS'!$A$3:$A$500,$C40,'DADOS BRUTOS'!CP$3:CP$500)))</f>
        <v/>
      </c>
      <c r="FQ40" s="125">
        <f>IF(OR(FQ$4="",$B40=""),0,SUMIF('DADOS BRUTOS'!$A$3:$A$500,$B40,'DADOS BRUTOS'!CQ$3:CQ$500)+IF($C40="",0,SUMIF('DADOS BRUTOS'!$A$3:$A$500,$C40,'DADOS BRUTOS'!CQ$3:CQ$500)))</f>
        <v/>
      </c>
      <c r="FR40" s="125">
        <f>IF(OR(FR$4="",$B40=""),0,SUMIF('DADOS BRUTOS'!$A$3:$A$500,$B40,'DADOS BRUTOS'!CR$3:CR$500)+IF($C40="",0,SUMIF('DADOS BRUTOS'!$A$3:$A$500,$C40,'DADOS BRUTOS'!CR$3:CR$500)))</f>
        <v/>
      </c>
      <c r="FS40" s="125">
        <f>IF(OR(FS$4="",$B40=""),0,SUMIF('DADOS BRUTOS'!$A$3:$A$500,$B40,'DADOS BRUTOS'!CS$3:CS$500)+IF($C40="",0,SUMIF('DADOS BRUTOS'!$A$3:$A$500,$C40,'DADOS BRUTOS'!CS$3:CS$500)))</f>
        <v/>
      </c>
      <c r="FT40" s="125">
        <f>IF(OR(FT$4="",$B40=""),0,SUMIF('DADOS BRUTOS'!$A$3:$A$500,$B40,'DADOS BRUTOS'!CT$3:CT$500)+IF($C40="",0,SUMIF('DADOS BRUTOS'!$A$3:$A$500,$C40,'DADOS BRUTOS'!CT$3:CT$500)))</f>
        <v/>
      </c>
      <c r="FU40" s="125">
        <f>IF(OR(FU$4="",$B40=""),0,SUMIF('DADOS BRUTOS'!$A$3:$A$500,$B40,'DADOS BRUTOS'!CU$3:CU$500)+IF($C40="",0,SUMIF('DADOS BRUTOS'!$A$3:$A$500,$C40,'DADOS BRUTOS'!CU$3:CU$500)))</f>
        <v/>
      </c>
      <c r="FV40" s="125">
        <f>IF(OR(FV$4="",$B40=""),0,SUMIF('DADOS BRUTOS'!$A$3:$A$500,$B40,'DADOS BRUTOS'!CV$3:CV$500)+IF($C40="",0,SUMIF('DADOS BRUTOS'!$A$3:$A$500,$C40,'DADOS BRUTOS'!CV$3:CV$500)))</f>
        <v/>
      </c>
      <c r="FW40" s="125">
        <f>IF(OR(FW$4="",$B40=""),0,SUMIF('DADOS BRUTOS'!$A$3:$A$500,$B40,'DADOS BRUTOS'!CW$3:CW$500)+IF($C40="",0,SUMIF('DADOS BRUTOS'!$A$3:$A$500,$C40,'DADOS BRUTOS'!CW$3:CW$500)))</f>
        <v/>
      </c>
      <c r="FX40" s="125">
        <f>IF(OR(FX$4="",$B40=""),0,SUMIF('DADOS BRUTOS'!$A$3:$A$500,$B40,'DADOS BRUTOS'!CX$3:CX$500)+IF($C40="",0,SUMIF('DADOS BRUTOS'!$A$3:$A$500,$C40,'DADOS BRUTOS'!CX$3:CX$500)))</f>
        <v/>
      </c>
      <c r="FY40" s="125">
        <f>IF(OR(FY$4="",$B40=""),0,SUMIF('DADOS BRUTOS'!$A$3:$A$500,$B40,'DADOS BRUTOS'!CY$3:CY$500)+IF($C40="",0,SUMIF('DADOS BRUTOS'!$A$3:$A$500,$C40,'DADOS BRUTOS'!CY$3:CY$500)))</f>
        <v/>
      </c>
      <c r="FZ40" s="125">
        <f>IF(OR(FZ$4="",$B40=""),0,SUMIF('DADOS BRUTOS'!$A$3:$A$500,$B40,'DADOS BRUTOS'!CZ$3:CZ$500)+IF($C40="",0,SUMIF('DADOS BRUTOS'!$A$3:$A$500,$C40,'DADOS BRUTOS'!CZ$3:CZ$500)))</f>
        <v/>
      </c>
      <c r="GA40" s="125">
        <f>IF(OR(GA$4="",$B40=""),0,SUMIF('DADOS BRUTOS'!$A$3:$A$500,$B40,'DADOS BRUTOS'!DA$3:DA$500)+IF($C40="",0,SUMIF('DADOS BRUTOS'!$A$3:$A$500,$C40,'DADOS BRUTOS'!DA$3:DA$500)))</f>
        <v/>
      </c>
      <c r="GB40" s="125">
        <f>IF(OR(GB$4="",$B40=""),0,SUMIF('DADOS BRUTOS'!$A$3:$A$500,$B40,'DADOS BRUTOS'!DB$3:DB$500)+IF($C40="",0,SUMIF('DADOS BRUTOS'!$A$3:$A$500,$C40,'DADOS BRUTOS'!DB$3:DB$500)))</f>
        <v/>
      </c>
      <c r="GC40" s="125">
        <f>IF(OR(GC$4="",$B40=""),0,SUMIF('DADOS BRUTOS'!$A$3:$A$500,$B40,'DADOS BRUTOS'!DC$3:DC$500)+IF($C40="",0,SUMIF('DADOS BRUTOS'!$A$3:$A$500,$C40,'DADOS BRUTOS'!DC$3:DC$500)))</f>
        <v/>
      </c>
      <c r="GD40" s="125">
        <f>IF(OR(GD$4="",$B40=""),0,SUMIF('DADOS BRUTOS'!$A$3:$A$500,$B40,'DADOS BRUTOS'!DD$3:DD$500)+IF($C40="",0,SUMIF('DADOS BRUTOS'!$A$3:$A$500,$C40,'DADOS BRUTOS'!DD$3:DD$500)))</f>
        <v/>
      </c>
      <c r="GE40" s="125">
        <f>IF(OR(GE$4="",$B40=""),0,SUMIF('DADOS BRUTOS'!$A$3:$A$500,$B40,'DADOS BRUTOS'!DE$3:DE$500)+IF($C40="",0,SUMIF('DADOS BRUTOS'!$A$3:$A$500,$C40,'DADOS BRUTOS'!DE$3:DE$500)))</f>
        <v/>
      </c>
      <c r="GF40" s="125">
        <f>IF(OR(GF$4="",$B40=""),0,SUMIF('DADOS BRUTOS'!$A$3:$A$500,$B40,'DADOS BRUTOS'!DF$3:DF$500)+IF($C40="",0,SUMIF('DADOS BRUTOS'!$A$3:$A$500,$C40,'DADOS BRUTOS'!DF$3:DF$500)))</f>
        <v/>
      </c>
      <c r="GG40" s="125">
        <f>IF(OR(GG$4="",$B40=""),0,SUMIF('DADOS BRUTOS'!$A$3:$A$500,$B40,'DADOS BRUTOS'!DG$3:DG$500)+IF($C40="",0,SUMIF('DADOS BRUTOS'!$A$3:$A$500,$C40,'DADOS BRUTOS'!DG$3:DG$500)))</f>
        <v/>
      </c>
      <c r="GH40" s="125">
        <f>IF(OR(GH$4="",$B40=""),0,SUMIF('DADOS BRUTOS'!$A$3:$A$500,$B40,'DADOS BRUTOS'!DH$3:DH$500)+IF($C40="",0,SUMIF('DADOS BRUTOS'!$A$3:$A$500,$C40,'DADOS BRUTOS'!DH$3:DH$500)))</f>
        <v/>
      </c>
      <c r="GI40" s="125">
        <f>IF(OR(GI$4="",$B40=""),0,SUMIF('DADOS BRUTOS'!$A$3:$A$500,$B40,'DADOS BRUTOS'!DI$3:DI$500)+IF($C40="",0,SUMIF('DADOS BRUTOS'!$A$3:$A$500,$C40,'DADOS BRUTOS'!DI$3:DI$500)))</f>
        <v/>
      </c>
      <c r="GJ40" s="125">
        <f>IF(OR(GJ$4="",$B40=""),0,SUMIF('DADOS BRUTOS'!$A$3:$A$500,$B40,'DADOS BRUTOS'!DJ$3:DJ$500)+IF($C40="",0,SUMIF('DADOS BRUTOS'!$A$3:$A$500,$C40,'DADOS BRUTOS'!DJ$3:DJ$500)))</f>
        <v/>
      </c>
      <c r="GK40" s="125">
        <f>IF(OR(GK$4="",$B40=""),0,SUMIF('DADOS BRUTOS'!$A$3:$A$500,$B40,'DADOS BRUTOS'!DK$3:DK$500)+IF($C40="",0,SUMIF('DADOS BRUTOS'!$A$3:$A$500,$C40,'DADOS BRUTOS'!DK$3:DK$500)))</f>
        <v/>
      </c>
      <c r="GL40" s="125">
        <f>IF(OR(GL$4="",$B40=""),0,SUMIF('DADOS BRUTOS'!$A$3:$A$500,$B40,'DADOS BRUTOS'!DL$3:DL$500)+IF($C40="",0,SUMIF('DADOS BRUTOS'!$A$3:$A$500,$C40,'DADOS BRUTOS'!DL$3:DL$500)))</f>
        <v/>
      </c>
      <c r="GM40" s="125">
        <f>IF(OR(GM$4="",$B40=""),0,SUMIF('DADOS BRUTOS'!$A$3:$A$500,$B40,'DADOS BRUTOS'!DM$3:DM$500)+IF($C40="",0,SUMIF('DADOS BRUTOS'!$A$3:$A$500,$C40,'DADOS BRUTOS'!DM$3:DM$500)))</f>
        <v/>
      </c>
      <c r="GN40" s="125">
        <f>IF(OR(GN$4="",$B40=""),0,SUMIF('DADOS BRUTOS'!$A$3:$A$500,$B40,'DADOS BRUTOS'!DN$3:DN$500)+IF($C40="",0,SUMIF('DADOS BRUTOS'!$A$3:$A$500,$C40,'DADOS BRUTOS'!DN$3:DN$500)))</f>
        <v/>
      </c>
      <c r="GO40" s="125">
        <f>IF(OR(GO$4="",$B40=""),0,SUMIF('DADOS BRUTOS'!$A$3:$A$500,$B40,'DADOS BRUTOS'!DO$3:DO$500)+IF($C40="",0,SUMIF('DADOS BRUTOS'!$A$3:$A$500,$C40,'DADOS BRUTOS'!DO$3:DO$500)))</f>
        <v/>
      </c>
      <c r="GP40" s="125">
        <f>IF(OR(GP$4="",$B40=""),0,SUMIF('DADOS BRUTOS'!$A$3:$A$500,$B40,'DADOS BRUTOS'!DP$3:DP$500)+IF($C40="",0,SUMIF('DADOS BRUTOS'!$A$3:$A$500,$C40,'DADOS BRUTOS'!DP$3:DP$500)))</f>
        <v/>
      </c>
      <c r="GQ40" s="125">
        <f>IF(OR(GQ$4="",$B40=""),0,SUMIF('DADOS BRUTOS'!$A$3:$A$500,$B40,'DADOS BRUTOS'!DQ$3:DQ$500)+IF($C40="",0,SUMIF('DADOS BRUTOS'!$A$3:$A$500,$C40,'DADOS BRUTOS'!DQ$3:DQ$500)))</f>
        <v/>
      </c>
      <c r="GR40" s="125">
        <f>IF(OR(GR$4="",$B40=""),0,SUMIF('DADOS BRUTOS'!$A$3:$A$500,$B40,'DADOS BRUTOS'!DR$3:DR$500)+IF($C40="",0,SUMIF('DADOS BRUTOS'!$A$3:$A$500,$C40,'DADOS BRUTOS'!DR$3:DR$500)))</f>
        <v/>
      </c>
      <c r="GS40" s="125">
        <f>IF(OR(GS$4="",$B40=""),0,SUMIF('DADOS BRUTOS'!$A$3:$A$500,$B40,'DADOS BRUTOS'!DS$3:DS$500)+IF($C40="",0,SUMIF('DADOS BRUTOS'!$A$3:$A$500,$C40,'DADOS BRUTOS'!DS$3:DS$500)))</f>
        <v/>
      </c>
      <c r="GT40" s="125">
        <f>IF(OR(GT$4="",$B40=""),0,SUMIF('DADOS BRUTOS'!$A$3:$A$500,$B40,'DADOS BRUTOS'!DT$3:DT$500)+IF($C40="",0,SUMIF('DADOS BRUTOS'!$A$3:$A$500,$C40,'DADOS BRUTOS'!DT$3:DT$500)))</f>
        <v/>
      </c>
      <c r="GU40" s="125">
        <f>IF(OR(GU$4="",$B40=""),0,SUMIF('DADOS BRUTOS'!$A$3:$A$500,$B40,'DADOS BRUTOS'!DU$3:DU$500)+IF($C40="",0,SUMIF('DADOS BRUTOS'!$A$3:$A$500,$C40,'DADOS BRUTOS'!DU$3:DU$500)))</f>
        <v/>
      </c>
      <c r="GV40" s="125">
        <f>IF(OR(GV$4="",$B40=""),0,SUMIF('DADOS BRUTOS'!$A$3:$A$500,$B40,'DADOS BRUTOS'!DV$3:DV$500)+IF($C40="",0,SUMIF('DADOS BRUTOS'!$A$3:$A$500,$C40,'DADOS BRUTOS'!DV$3:DV$500)))</f>
        <v/>
      </c>
      <c r="GW40" s="125">
        <f>IF(OR(GW$4="",$B40=""),0,SUMIF('DADOS BRUTOS'!$A$3:$A$500,$B40,'DADOS BRUTOS'!DW$3:DW$500)+IF($C40="",0,SUMIF('DADOS BRUTOS'!$A$3:$A$500,$C40,'DADOS BRUTOS'!DW$3:DW$500)))</f>
        <v/>
      </c>
      <c r="GX40" s="125">
        <f>IF(OR(GX$4="",$B40=""),0,SUMIF('DADOS BRUTOS'!$A$3:$A$500,$B40,'DADOS BRUTOS'!DX$3:DX$500)+IF($C40="",0,SUMIF('DADOS BRUTOS'!$A$3:$A$500,$C40,'DADOS BRUTOS'!DX$3:DX$500)))</f>
        <v/>
      </c>
      <c r="GY40" s="125">
        <f>IF(OR(GY$4="",$B40=""),0,SUMIF('DADOS BRUTOS'!$A$3:$A$500,$B40,'DADOS BRUTOS'!DY$3:DY$500)+IF($C40="",0,SUMIF('DADOS BRUTOS'!$A$3:$A$500,$C40,'DADOS BRUTOS'!DY$3:DY$500)))</f>
        <v/>
      </c>
      <c r="GZ40" s="125">
        <f>IF(OR(GZ$4="",$B40=""),0,SUMIF('DADOS BRUTOS'!$A$3:$A$500,$B40,'DADOS BRUTOS'!DZ$3:DZ$500)+IF($C40="",0,SUMIF('DADOS BRUTOS'!$A$3:$A$500,$C40,'DADOS BRUTOS'!DZ$3:DZ$500)))</f>
        <v/>
      </c>
      <c r="HA40" s="125">
        <f>IF(OR(HA$4="",$B40=""),0,SUMIF('DADOS BRUTOS'!$A$3:$A$500,$B40,'DADOS BRUTOS'!EA$3:EA$500)+IF($C40="",0,SUMIF('DADOS BRUTOS'!$A$3:$A$500,$C40,'DADOS BRUTOS'!EA$3:EA$500)))</f>
        <v/>
      </c>
      <c r="HB40" s="125">
        <f>IF(OR(HB$4="",$B40=""),0,SUMIF('DADOS BRUTOS'!$A$3:$A$500,$B40,'DADOS BRUTOS'!EB$3:EB$500)+IF($C40="",0,SUMIF('DADOS BRUTOS'!$A$3:$A$500,$C40,'DADOS BRUTOS'!EB$3:EB$500)))</f>
        <v/>
      </c>
      <c r="HC40" s="125">
        <f>IF(OR(HC$4="",$B40=""),0,SUMIF('DADOS BRUTOS'!$A$3:$A$500,$B40,'DADOS BRUTOS'!EC$3:EC$500)+IF($C40="",0,SUMIF('DADOS BRUTOS'!$A$3:$A$500,$C40,'DADOS BRUTOS'!EC$3:EC$500)))</f>
        <v/>
      </c>
      <c r="HD40" s="125">
        <f>IF(OR(HD$4="",$B40=""),0,SUMIF('DADOS BRUTOS'!$A$3:$A$500,$B40,'DADOS BRUTOS'!ED$3:ED$500)+IF($C40="",0,SUMIF('DADOS BRUTOS'!$A$3:$A$500,$C40,'DADOS BRUTOS'!ED$3:ED$500)))</f>
        <v/>
      </c>
      <c r="HE40" s="125">
        <f>IF(OR(HE$4="",$B40=""),0,SUMIF('DADOS BRUTOS'!$A$3:$A$500,$B40,'DADOS BRUTOS'!EE$3:EE$500)+IF($C40="",0,SUMIF('DADOS BRUTOS'!$A$3:$A$500,$C40,'DADOS BRUTOS'!EE$3:EE$500)))</f>
        <v/>
      </c>
      <c r="HF40" s="125">
        <f>IF(OR(HF$4="",$B40=""),0,SUMIF('DADOS BRUTOS'!$A$3:$A$500,$B40,'DADOS BRUTOS'!EF$3:EF$500)+IF($C40="",0,SUMIF('DADOS BRUTOS'!$A$3:$A$500,$C40,'DADOS BRUTOS'!EF$3:EF$500)))</f>
        <v/>
      </c>
      <c r="HG40" s="125">
        <f>IF(OR(HG$4="",$B40=""),0,SUMIF('DADOS BRUTOS'!$A$3:$A$500,$B40,'DADOS BRUTOS'!EG$3:EG$500)+IF($C40="",0,SUMIF('DADOS BRUTOS'!$A$3:$A$500,$C40,'DADOS BRUTOS'!EG$3:EG$500)))</f>
        <v/>
      </c>
      <c r="HH40" s="125">
        <f>IF(OR(HH$4="",$B40=""),0,SUMIF('DADOS BRUTOS'!$A$3:$A$500,$B40,'DADOS BRUTOS'!EH$3:EH$500)+IF($C40="",0,SUMIF('DADOS BRUTOS'!$A$3:$A$500,$C40,'DADOS BRUTOS'!EH$3:EH$500)))</f>
        <v/>
      </c>
      <c r="HI40" s="125">
        <f>IF(OR(HI$4="",$B40=""),0,SUMIF('DADOS BRUTOS'!$A$3:$A$500,$B40,'DADOS BRUTOS'!EI$3:EI$500)+IF($C40="",0,SUMIF('DADOS BRUTOS'!$A$3:$A$500,$C40,'DADOS BRUTOS'!EI$3:EI$500)))</f>
        <v/>
      </c>
      <c r="HJ40" s="125">
        <f>IF(OR(HJ$4="",$B40=""),0,SUMIF('DADOS BRUTOS'!$A$3:$A$500,$B40,'DADOS BRUTOS'!EJ$3:EJ$500)+IF($C40="",0,SUMIF('DADOS BRUTOS'!$A$3:$A$500,$C40,'DADOS BRUTOS'!EJ$3:EJ$500)))</f>
        <v/>
      </c>
      <c r="HK40" s="125">
        <f>IF(OR(HK$4="",$B40=""),0,SUMIF('DADOS BRUTOS'!$A$3:$A$500,$B40,'DADOS BRUTOS'!EK$3:EK$500)+IF($C40="",0,SUMIF('DADOS BRUTOS'!$A$3:$A$500,$C40,'DADOS BRUTOS'!EK$3:EK$500)))</f>
        <v/>
      </c>
      <c r="HL40" s="125">
        <f>IF(OR(HL$4="",$B40=""),0,SUMIF('DADOS BRUTOS'!$A$3:$A$500,$B40,'DADOS BRUTOS'!EL$3:EL$500)+IF($C40="",0,SUMIF('DADOS BRUTOS'!$A$3:$A$500,$C40,'DADOS BRUTOS'!EL$3:EL$500)))</f>
        <v/>
      </c>
      <c r="HM40" s="125">
        <f>IF(OR(HM$4="",$B40=""),0,SUMIF('DADOS BRUTOS'!$A$3:$A$500,$B40,'DADOS BRUTOS'!EM$3:EM$500)+IF($C40="",0,SUMIF('DADOS BRUTOS'!$A$3:$A$500,$C40,'DADOS BRUTOS'!EM$3:EM$500)))</f>
        <v/>
      </c>
      <c r="HN40" s="125">
        <f>IF(OR(HN$4="",$B40=""),0,SUMIF('DADOS BRUTOS'!$A$3:$A$500,$B40,'DADOS BRUTOS'!EN$3:EN$500)+IF($C40="",0,SUMIF('DADOS BRUTOS'!$A$3:$A$500,$C40,'DADOS BRUTOS'!EN$3:EN$500)))</f>
        <v/>
      </c>
      <c r="HO40" s="125">
        <f>IF(OR(HO$4="",$B40=""),0,SUMIF('DADOS BRUTOS'!$A$3:$A$500,$B40,'DADOS BRUTOS'!EO$3:EO$500)+IF($C40="",0,SUMIF('DADOS BRUTOS'!$A$3:$A$500,$C40,'DADOS BRUTOS'!EO$3:EO$500)))</f>
        <v/>
      </c>
      <c r="HP40" s="125">
        <f>IF(OR(HP$4="",$B40=""),0,SUMIF('DADOS BRUTOS'!$A$3:$A$500,$B40,'DADOS BRUTOS'!EP$3:EP$500)+IF($C40="",0,SUMIF('DADOS BRUTOS'!$A$3:$A$500,$C40,'DADOS BRUTOS'!EP$3:EP$500)))</f>
        <v/>
      </c>
      <c r="HQ40" s="125">
        <f>IF(OR(HQ$4="",$B40=""),0,SUMIF('DADOS BRUTOS'!$A$3:$A$500,$B40,'DADOS BRUTOS'!EQ$3:EQ$500)+IF($C40="",0,SUMIF('DADOS BRUTOS'!$A$3:$A$500,$C40,'DADOS BRUTOS'!EQ$3:EQ$500)))</f>
        <v/>
      </c>
      <c r="HR40" s="125">
        <f>IF(OR(HR$4="",$B40=""),0,SUMIF('DADOS BRUTOS'!$A$3:$A$500,$B40,'DADOS BRUTOS'!ER$3:ER$500)+IF($C40="",0,SUMIF('DADOS BRUTOS'!$A$3:$A$500,$C40,'DADOS BRUTOS'!ER$3:ER$500)))</f>
        <v/>
      </c>
      <c r="HS40" s="125">
        <f>IF(OR(HS$4="",$B40=""),0,SUMIF('DADOS BRUTOS'!$A$3:$A$500,$B40,'DADOS BRUTOS'!ES$3:ES$500)+IF($C40="",0,SUMIF('DADOS BRUTOS'!$A$3:$A$500,$C40,'DADOS BRUTOS'!ES$3:ES$500)))</f>
        <v/>
      </c>
      <c r="HT40" s="125">
        <f>IF(OR(HT$4="",$B40=""),0,SUMIF('DADOS BRUTOS'!$A$3:$A$500,$B40,'DADOS BRUTOS'!ET$3:ET$500)+IF($C40="",0,SUMIF('DADOS BRUTOS'!$A$3:$A$500,$C40,'DADOS BRUTOS'!ET$3:ET$500)))</f>
        <v/>
      </c>
      <c r="HU40" s="125">
        <f>IF(OR(HU$4="",$B40=""),0,SUMIF('DADOS BRUTOS'!$A$3:$A$500,$B40,'DADOS BRUTOS'!EU$3:EU$500)+IF($C40="",0,SUMIF('DADOS BRUTOS'!$A$3:$A$500,$C40,'DADOS BRUTOS'!EU$3:EU$500)))</f>
        <v/>
      </c>
      <c r="HV40" s="125">
        <f>IF(OR(HV$4="",$B40=""),0,SUMIF('DADOS BRUTOS'!$A$3:$A$500,$B40,'DADOS BRUTOS'!EV$3:EV$500)+IF($C40="",0,SUMIF('DADOS BRUTOS'!$A$3:$A$500,$C40,'DADOS BRUTOS'!EV$3:EV$500)))</f>
        <v/>
      </c>
      <c r="HW40" s="125">
        <f>IF(OR(HW$4="",$B40=""),0,SUMIF('DADOS BRUTOS'!$A$3:$A$500,$B40,'DADOS BRUTOS'!EW$3:EW$500)+IF($C40="",0,SUMIF('DADOS BRUTOS'!$A$3:$A$500,$C40,'DADOS BRUTOS'!EW$3:EW$500)))</f>
        <v/>
      </c>
      <c r="HX40" s="125">
        <f>IF(OR(HX$4="",$B40=""),0,SUMIF('DADOS BRUTOS'!$A$3:$A$500,$B40,'DADOS BRUTOS'!EX$3:EX$500)+IF($C40="",0,SUMIF('DADOS BRUTOS'!$A$3:$A$500,$C40,'DADOS BRUTOS'!EX$3:EX$500)))</f>
        <v/>
      </c>
      <c r="HY40" s="125">
        <f>IF(OR(HY$4="",$B40=""),0,SUMIF('DADOS BRUTOS'!$A$3:$A$500,$B40,'DADOS BRUTOS'!EY$3:EY$500)+IF($C40="",0,SUMIF('DADOS BRUTOS'!$A$3:$A$500,$C40,'DADOS BRUTOS'!EY$3:EY$500)))</f>
        <v/>
      </c>
      <c r="HZ40" s="125">
        <f>IF(OR(HZ$4="",$B40=""),0,SUMIF('DADOS BRUTOS'!$A$3:$A$500,$B40,'DADOS BRUTOS'!EZ$3:EZ$500)+IF($C40="",0,SUMIF('DADOS BRUTOS'!$A$3:$A$500,$C40,'DADOS BRUTOS'!EZ$3:EZ$500)))</f>
        <v/>
      </c>
      <c r="IA40" s="125">
        <f>IF(OR(IA$4="",$B40=""),0,SUMIF('DADOS BRUTOS'!$A$3:$A$500,$B40,'DADOS BRUTOS'!FA$3:FA$500)+IF($C40="",0,SUMIF('DADOS BRUTOS'!$A$3:$A$500,$C40,'DADOS BRUTOS'!FA$3:FA$500)))</f>
        <v/>
      </c>
      <c r="IB40" s="125">
        <f>IF(OR(IB$4="",$B40=""),0,SUMIF('DADOS BRUTOS'!$A$3:$A$500,$B40,'DADOS BRUTOS'!FB$3:FB$500)+IF($C40="",0,SUMIF('DADOS BRUTOS'!$A$3:$A$500,$C40,'DADOS BRUTOS'!FB$3:FB$500)))</f>
        <v/>
      </c>
      <c r="IC40" s="125">
        <f>IF(OR(IC$4="",$B40=""),0,SUMIF('DADOS BRUTOS'!$A$3:$A$500,$B40,'DADOS BRUTOS'!FC$3:FC$500)+IF($C40="",0,SUMIF('DADOS BRUTOS'!$A$3:$A$500,$C40,'DADOS BRUTOS'!FC$3:FC$500)))</f>
        <v/>
      </c>
      <c r="ID40" s="125">
        <f>IF(OR(ID$4="",$B40=""),0,SUMIF('DADOS BRUTOS'!$A$3:$A$500,$B40,'DADOS BRUTOS'!FD$3:FD$500)+IF($C40="",0,SUMIF('DADOS BRUTOS'!$A$3:$A$500,$C40,'DADOS BRUTOS'!FD$3:FD$500)))</f>
        <v/>
      </c>
      <c r="IE40" s="125">
        <f>IF(OR(IE$4="",$B40=""),0,SUMIF('DADOS BRUTOS'!$A$3:$A$500,$B40,'DADOS BRUTOS'!FE$3:FE$500)+IF($C40="",0,SUMIF('DADOS BRUTOS'!$A$3:$A$500,$C40,'DADOS BRUTOS'!FE$3:FE$500)))</f>
        <v/>
      </c>
      <c r="IF40" s="125">
        <f>IF(OR(IF$4="",$B40=""),0,SUMIF('DADOS BRUTOS'!$A$3:$A$500,$B40,'DADOS BRUTOS'!FF$3:FF$500)+IF($C40="",0,SUMIF('DADOS BRUTOS'!$A$3:$A$500,$C40,'DADOS BRUTOS'!FF$3:FF$500)))</f>
        <v/>
      </c>
      <c r="IG40" s="125">
        <f>IF(OR(IG$4="",$B40=""),0,SUMIF('DADOS BRUTOS'!$A$3:$A$500,$B40,'DADOS BRUTOS'!FG$3:FG$500)+IF($C40="",0,SUMIF('DADOS BRUTOS'!$A$3:$A$500,$C40,'DADOS BRUTOS'!FG$3:FG$500)))</f>
        <v/>
      </c>
      <c r="IH40" s="125">
        <f>IF(OR(IH$4="",$B40=""),0,SUMIF('DADOS BRUTOS'!$A$3:$A$500,$B40,'DADOS BRUTOS'!FH$3:FH$500)+IF($C40="",0,SUMIF('DADOS BRUTOS'!$A$3:$A$500,$C40,'DADOS BRUTOS'!FH$3:FH$500)))</f>
        <v/>
      </c>
      <c r="II40" s="125">
        <f>IF(OR(II$4="",$B40=""),0,SUMIF('DADOS BRUTOS'!$A$3:$A$500,$B40,'DADOS BRUTOS'!FI$3:FI$500)+IF($C40="",0,SUMIF('DADOS BRUTOS'!$A$3:$A$500,$C40,'DADOS BRUTOS'!FI$3:FI$500)))</f>
        <v/>
      </c>
      <c r="IJ40" s="125">
        <f>IF(OR(IJ$4="",$B40=""),0,SUMIF('DADOS BRUTOS'!$A$3:$A$500,$B40,'DADOS BRUTOS'!FJ$3:FJ$500)+IF($C40="",0,SUMIF('DADOS BRUTOS'!$A$3:$A$500,$C40,'DADOS BRUTOS'!FJ$3:FJ$500)))</f>
        <v/>
      </c>
      <c r="IK40" s="125">
        <f>IF(OR(IK$4="",$B40=""),0,SUMIF('DADOS BRUTOS'!$A$3:$A$500,$B40,'DADOS BRUTOS'!FK$3:FK$500)+IF($C40="",0,SUMIF('DADOS BRUTOS'!$A$3:$A$500,$C40,'DADOS BRUTOS'!FK$3:FK$500)))</f>
        <v/>
      </c>
      <c r="IL40" s="125">
        <f>IF(OR(IL$4="",$B40=""),0,SUMIF('DADOS BRUTOS'!$A$3:$A$500,$B40,'DADOS BRUTOS'!FL$3:FL$500)+IF($C40="",0,SUMIF('DADOS BRUTOS'!$A$3:$A$500,$C40,'DADOS BRUTOS'!FL$3:FL$500)))</f>
        <v/>
      </c>
      <c r="IM40" s="125">
        <f>IF(OR(IM$4="",$B40=""),0,SUMIF('DADOS BRUTOS'!$A$3:$A$500,$B40,'DADOS BRUTOS'!FM$3:FM$500)+IF($C40="",0,SUMIF('DADOS BRUTOS'!$A$3:$A$500,$C40,'DADOS BRUTOS'!FM$3:FM$500)))</f>
        <v/>
      </c>
      <c r="IN40" s="125">
        <f>IF(OR(IN$4="",$B40=""),0,SUMIF('DADOS BRUTOS'!$A$3:$A$500,$B40,'DADOS BRUTOS'!FN$3:FN$500)+IF($C40="",0,SUMIF('DADOS BRUTOS'!$A$3:$A$500,$C40,'DADOS BRUTOS'!FN$3:FN$500)))</f>
        <v/>
      </c>
      <c r="IO40" s="125">
        <f>IF(OR(IO$4="",$B40=""),0,SUMIF('DADOS BRUTOS'!$A$3:$A$500,$B40,'DADOS BRUTOS'!FO$3:FO$500)+IF($C40="",0,SUMIF('DADOS BRUTOS'!$A$3:$A$500,$C40,'DADOS BRUTOS'!FO$3:FO$500)))</f>
        <v/>
      </c>
      <c r="IP40" s="125">
        <f>IF(OR(IP$4="",$B40=""),0,SUMIF('DADOS BRUTOS'!$A$3:$A$500,$B40,'DADOS BRUTOS'!FP$3:FP$500)+IF($C40="",0,SUMIF('DADOS BRUTOS'!$A$3:$A$500,$C40,'DADOS BRUTOS'!FP$3:FP$500)))</f>
        <v/>
      </c>
      <c r="IQ40" s="125">
        <f>IF(OR(IQ$4="",$B40=""),0,SUMIF('DADOS BRUTOS'!$A$3:$A$500,$B40,'DADOS BRUTOS'!FQ$3:FQ$500)+IF($C40="",0,SUMIF('DADOS BRUTOS'!$A$3:$A$500,$C40,'DADOS BRUTOS'!FQ$3:FQ$500)))</f>
        <v/>
      </c>
      <c r="IR40" s="125">
        <f>IF(OR(IR$4="",$B40=""),0,SUMIF('DADOS BRUTOS'!$A$3:$A$500,$B40,'DADOS BRUTOS'!FR$3:FR$500)+IF($C40="",0,SUMIF('DADOS BRUTOS'!$A$3:$A$500,$C40,'DADOS BRUTOS'!FR$3:FR$500)))</f>
        <v/>
      </c>
      <c r="IS40" s="125">
        <f>IF(OR(IS$4="",$B40=""),0,SUMIF('DADOS BRUTOS'!$A$3:$A$500,$B40,'DADOS BRUTOS'!FS$3:FS$500)+IF($C40="",0,SUMIF('DADOS BRUTOS'!$A$3:$A$500,$C40,'DADOS BRUTOS'!FS$3:FS$500)))</f>
        <v/>
      </c>
      <c r="IT40" s="125">
        <f>IF(OR(IT$4="",$B40=""),0,SUMIF('DADOS BRUTOS'!$A$3:$A$500,$B40,'DADOS BRUTOS'!FT$3:FT$500)+IF($C40="",0,SUMIF('DADOS BRUTOS'!$A$3:$A$500,$C40,'DADOS BRUTOS'!FT$3:FT$500)))</f>
        <v/>
      </c>
      <c r="IU40" s="125">
        <f>IF(OR(IU$4="",$B40=""),0,SUMIF('DADOS BRUTOS'!$A$3:$A$500,$B40,'DADOS BRUTOS'!FU$3:FU$500)+IF($C40="",0,SUMIF('DADOS BRUTOS'!$A$3:$A$500,$C40,'DADOS BRUTOS'!FU$3:FU$500)))</f>
        <v/>
      </c>
      <c r="IV40" s="125">
        <f>IF(OR(IV$4="",$B40=""),0,SUMIF('DADOS BRUTOS'!$A$3:$A$500,$B40,'DADOS BRUTOS'!FV$3:FV$500)+IF($C40="",0,SUMIF('DADOS BRUTOS'!$A$3:$A$500,$C40,'DADOS BRUTOS'!FV$3:FV$500)))</f>
        <v/>
      </c>
      <c r="IW40" s="125">
        <f>IF(OR(IW$4="",$B40=""),0,SUMIF('DADOS BRUTOS'!$A$3:$A$500,$B40,'DADOS BRUTOS'!FW$3:FW$500)+IF($C40="",0,SUMIF('DADOS BRUTOS'!$A$3:$A$500,$C40,'DADOS BRUTOS'!FW$3:FW$500)))</f>
        <v/>
      </c>
      <c r="IX40" s="125">
        <f>IF(OR(IX$4="",$B40=""),0,SUMIF('DADOS BRUTOS'!$A$3:$A$500,$B40,'DADOS BRUTOS'!FX$3:FX$500)+IF($C40="",0,SUMIF('DADOS BRUTOS'!$A$3:$A$500,$C40,'DADOS BRUTOS'!FX$3:FX$500)))</f>
        <v/>
      </c>
      <c r="IY40" s="125">
        <f>IF(OR(IY$4="",$B40=""),0,SUMIF('DADOS BRUTOS'!$A$3:$A$500,$B40,'DADOS BRUTOS'!FY$3:FY$500)+IF($C40="",0,SUMIF('DADOS BRUTOS'!$A$3:$A$500,$C40,'DADOS BRUTOS'!FY$3:FY$500)))</f>
        <v/>
      </c>
      <c r="IZ40" s="125">
        <f>IF(OR(IZ$4="",$B40=""),0,SUMIF('DADOS BRUTOS'!$A$3:$A$500,$B40,'DADOS BRUTOS'!FZ$3:FZ$500)+IF($C40="",0,SUMIF('DADOS BRUTOS'!$A$3:$A$500,$C40,'DADOS BRUTOS'!FZ$3:FZ$500)))</f>
        <v/>
      </c>
      <c r="JA40" s="125">
        <f>IF(OR(JA$4="",$B40=""),0,SUMIF('DADOS BRUTOS'!$A$3:$A$500,$B40,'DADOS BRUTOS'!GA$3:GA$500)+IF($C40="",0,SUMIF('DADOS BRUTOS'!$A$3:$A$500,$C40,'DADOS BRUTOS'!GA$3:GA$500)))</f>
        <v/>
      </c>
      <c r="JB40" s="125">
        <f>IF(OR(JB$4="",$B40=""),0,SUMIF('DADOS BRUTOS'!$A$3:$A$500,$B40,'DADOS BRUTOS'!GB$3:GB$500)+IF($C40="",0,SUMIF('DADOS BRUTOS'!$A$3:$A$500,$C40,'DADOS BRUTOS'!GB$3:GB$500)))</f>
        <v/>
      </c>
      <c r="JC40" s="125">
        <f>IF(OR(JC$4="",$B40=""),0,SUMIF('DADOS BRUTOS'!$A$3:$A$500,$B40,'DADOS BRUTOS'!GC$3:GC$500)+IF($C40="",0,SUMIF('DADOS BRUTOS'!$A$3:$A$500,$C40,'DADOS BRUTOS'!GC$3:GC$500)))</f>
        <v/>
      </c>
      <c r="JD40" s="125">
        <f>IF(OR(JD$4="",$B40=""),0,SUMIF('DADOS BRUTOS'!$A$3:$A$500,$B40,'DADOS BRUTOS'!GD$3:GD$500)+IF($C40="",0,SUMIF('DADOS BRUTOS'!$A$3:$A$500,$C40,'DADOS BRUTOS'!GD$3:GD$500)))</f>
        <v/>
      </c>
      <c r="JE40" s="125">
        <f>IF(OR(JE$4="",$B40=""),0,SUMIF('DADOS BRUTOS'!$A$3:$A$500,$B40,'DADOS BRUTOS'!GE$3:GE$500)+IF($C40="",0,SUMIF('DADOS BRUTOS'!$A$3:$A$500,$C40,'DADOS BRUTOS'!GE$3:GE$500)))</f>
        <v/>
      </c>
      <c r="JF40" s="125">
        <f>IF(OR(JF$4="",$B40=""),0,SUMIF('DADOS BRUTOS'!$A$3:$A$500,$B40,'DADOS BRUTOS'!GF$3:GF$500)+IF($C40="",0,SUMIF('DADOS BRUTOS'!$A$3:$A$500,$C40,'DADOS BRUTOS'!GF$3:GF$500)))</f>
        <v/>
      </c>
      <c r="JG40" s="125">
        <f>IF(OR(JG$4="",$B40=""),0,SUMIF('DADOS BRUTOS'!$A$3:$A$500,$B40,'DADOS BRUTOS'!GG$3:GG$500)+IF($C40="",0,SUMIF('DADOS BRUTOS'!$A$3:$A$500,$C40,'DADOS BRUTOS'!GG$3:GG$500)))</f>
        <v/>
      </c>
      <c r="JH40" s="125">
        <f>IF(OR(JH$4="",$B40=""),0,SUMIF('DADOS BRUTOS'!$A$3:$A$500,$B40,'DADOS BRUTOS'!GH$3:GH$500)+IF($C40="",0,SUMIF('DADOS BRUTOS'!$A$3:$A$500,$C40,'DADOS BRUTOS'!GH$3:GH$500)))</f>
        <v/>
      </c>
      <c r="JI40" s="125">
        <f>IF(OR(JI$4="",$B40=""),0,SUMIF('DADOS BRUTOS'!$A$3:$A$500,$B40,'DADOS BRUTOS'!GI$3:GI$500)+IF($C40="",0,SUMIF('DADOS BRUTOS'!$A$3:$A$500,$C40,'DADOS BRUTOS'!GI$3:GI$500)))</f>
        <v/>
      </c>
      <c r="JJ40" s="125">
        <f>IF(OR(JJ$4="",$B40=""),0,SUMIF('DADOS BRUTOS'!$A$3:$A$500,$B40,'DADOS BRUTOS'!GJ$3:GJ$500)+IF($C40="",0,SUMIF('DADOS BRUTOS'!$A$3:$A$500,$C40,'DADOS BRUTOS'!GJ$3:GJ$500)))</f>
        <v/>
      </c>
      <c r="JK40" s="125">
        <f>IF(OR(JK$4="",$B40=""),0,SUMIF('DADOS BRUTOS'!$A$3:$A$500,$B40,'DADOS BRUTOS'!GK$3:GK$500)+IF($C40="",0,SUMIF('DADOS BRUTOS'!$A$3:$A$500,$C40,'DADOS BRUTOS'!GK$3:GK$500)))</f>
        <v/>
      </c>
      <c r="JL40" s="125">
        <f>IF(OR(JL$4="",$B40=""),0,SUMIF('DADOS BRUTOS'!$A$3:$A$500,$B40,'DADOS BRUTOS'!GL$3:GL$500)+IF($C40="",0,SUMIF('DADOS BRUTOS'!$A$3:$A$500,$C40,'DADOS BRUTOS'!GL$3:GL$500)))</f>
        <v/>
      </c>
      <c r="JM40" s="125">
        <f>IF(OR(JM$4="",$B40=""),0,SUMIF('DADOS BRUTOS'!$A$3:$A$500,$B40,'DADOS BRUTOS'!GM$3:GM$500)+IF($C40="",0,SUMIF('DADOS BRUTOS'!$A$3:$A$500,$C40,'DADOS BRUTOS'!GM$3:GM$500)))</f>
        <v/>
      </c>
      <c r="JN40" s="125">
        <f>IF(OR(JN$4="",$B40=""),0,SUMIF('DADOS BRUTOS'!$A$3:$A$500,$B40,'DADOS BRUTOS'!GN$3:GN$500)+IF($C40="",0,SUMIF('DADOS BRUTOS'!$A$3:$A$500,$C40,'DADOS BRUTOS'!GN$3:GN$500)))</f>
        <v/>
      </c>
      <c r="JO40" s="125">
        <f>IF(OR(JO$4="",$B40=""),0,SUMIF('DADOS BRUTOS'!$A$3:$A$500,$B40,'DADOS BRUTOS'!GO$3:GO$500)+IF($C40="",0,SUMIF('DADOS BRUTOS'!$A$3:$A$500,$C40,'DADOS BRUTOS'!GO$3:GO$500)))</f>
        <v/>
      </c>
      <c r="JP40" s="125">
        <f>IF(OR(JP$4="",$B40=""),0,SUMIF('DADOS BRUTOS'!$A$3:$A$500,$B40,'DADOS BRUTOS'!GP$3:GP$500)+IF($C40="",0,SUMIF('DADOS BRUTOS'!$A$3:$A$500,$C40,'DADOS BRUTOS'!GP$3:GP$500)))</f>
        <v/>
      </c>
      <c r="JQ40" s="125">
        <f>IF(OR(JQ$4="",$B40=""),0,SUMIF('DADOS BRUTOS'!$A$3:$A$500,$B40,'DADOS BRUTOS'!GQ$3:GQ$500)+IF($C40="",0,SUMIF('DADOS BRUTOS'!$A$3:$A$500,$C40,'DADOS BRUTOS'!GQ$3:GQ$500)))</f>
        <v/>
      </c>
      <c r="JR40" s="125">
        <f>IF(OR(JR$4="",$B40=""),0,SUMIF('DADOS BRUTOS'!$A$3:$A$500,$B40,'DADOS BRUTOS'!GR$3:GR$500)+IF($C40="",0,SUMIF('DADOS BRUTOS'!$A$3:$A$500,$C40,'DADOS BRUTOS'!GR$3:GR$500)))</f>
        <v/>
      </c>
      <c r="JS40" s="125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25">
        <f>IF(OR(CB$4="",$B41=""),0,SUMIF('DADOS BRUTOS'!$A$3:$A$500,$B41,'DADOS BRUTOS'!B$3:B$500)+IF($C41="",0,SUMIF('DADOS BRUTOS'!$A$3:$A$500,$C41,'DADOS BRUTOS'!B$3:B$500)))</f>
        <v/>
      </c>
      <c r="CC41" s="125">
        <f>IF(OR(CC$4="",$B41=""),0,SUMIF('DADOS BRUTOS'!$A$3:$A$500,$B41,'DADOS BRUTOS'!C$3:C$500)+IF($C41="",0,SUMIF('DADOS BRUTOS'!$A$3:$A$500,$C41,'DADOS BRUTOS'!C$3:C$500)))</f>
        <v/>
      </c>
      <c r="CD41" s="125">
        <f>IF(OR(CD$4="",$B41=""),0,SUMIF('DADOS BRUTOS'!$A$3:$A$500,$B41,'DADOS BRUTOS'!D$3:D$500)+IF($C41="",0,SUMIF('DADOS BRUTOS'!$A$3:$A$500,$C41,'DADOS BRUTOS'!D$3:D$500)))</f>
        <v/>
      </c>
      <c r="CE41" s="125">
        <f>IF(OR(CE$4="",$B41=""),0,SUMIF('DADOS BRUTOS'!$A$3:$A$500,$B41,'DADOS BRUTOS'!E$3:E$500)+IF($C41="",0,SUMIF('DADOS BRUTOS'!$A$3:$A$500,$C41,'DADOS BRUTOS'!E$3:E$500)))</f>
        <v/>
      </c>
      <c r="CF41" s="125">
        <f>IF(OR(CF$4="",$B41=""),0,SUMIF('DADOS BRUTOS'!$A$3:$A$500,$B41,'DADOS BRUTOS'!F$3:F$500)+IF($C41="",0,SUMIF('DADOS BRUTOS'!$A$3:$A$500,$C41,'DADOS BRUTOS'!F$3:F$500)))</f>
        <v/>
      </c>
      <c r="CG41" s="125">
        <f>IF(OR(CG$4="",$B41=""),0,SUMIF('DADOS BRUTOS'!$A$3:$A$500,$B41,'DADOS BRUTOS'!G$3:G$500)+IF($C41="",0,SUMIF('DADOS BRUTOS'!$A$3:$A$500,$C41,'DADOS BRUTOS'!G$3:G$500)))</f>
        <v/>
      </c>
      <c r="CH41" s="125">
        <f>IF(OR(CH$4="",$B41=""),0,SUMIF('DADOS BRUTOS'!$A$3:$A$500,$B41,'DADOS BRUTOS'!H$3:H$500)+IF($C41="",0,SUMIF('DADOS BRUTOS'!$A$3:$A$500,$C41,'DADOS BRUTOS'!H$3:H$500)))</f>
        <v/>
      </c>
      <c r="CI41" s="125">
        <f>IF(OR(CI$4="",$B41=""),0,SUMIF('DADOS BRUTOS'!$A$3:$A$500,$B41,'DADOS BRUTOS'!I$3:I$500)+IF($C41="",0,SUMIF('DADOS BRUTOS'!$A$3:$A$500,$C41,'DADOS BRUTOS'!I$3:I$500)))</f>
        <v/>
      </c>
      <c r="CJ41" s="125">
        <f>IF(OR(CJ$4="",$B41=""),0,SUMIF('DADOS BRUTOS'!$A$3:$A$500,$B41,'DADOS BRUTOS'!J$3:J$500)+IF($C41="",0,SUMIF('DADOS BRUTOS'!$A$3:$A$500,$C41,'DADOS BRUTOS'!J$3:J$500)))</f>
        <v/>
      </c>
      <c r="CK41" s="125">
        <f>IF(OR(CK$4="",$B41=""),0,SUMIF('DADOS BRUTOS'!$A$3:$A$500,$B41,'DADOS BRUTOS'!K$3:K$500)+IF($C41="",0,SUMIF('DADOS BRUTOS'!$A$3:$A$500,$C41,'DADOS BRUTOS'!K$3:K$500)))</f>
        <v/>
      </c>
      <c r="CL41" s="125">
        <f>IF(OR(CL$4="",$B41=""),0,SUMIF('DADOS BRUTOS'!$A$3:$A$500,$B41,'DADOS BRUTOS'!L$3:L$500)+IF($C41="",0,SUMIF('DADOS BRUTOS'!$A$3:$A$500,$C41,'DADOS BRUTOS'!L$3:L$500)))</f>
        <v/>
      </c>
      <c r="CM41" s="125">
        <f>IF(OR(CM$4="",$B41=""),0,SUMIF('DADOS BRUTOS'!$A$3:$A$500,$B41,'DADOS BRUTOS'!M$3:M$500)+IF($C41="",0,SUMIF('DADOS BRUTOS'!$A$3:$A$500,$C41,'DADOS BRUTOS'!M$3:M$500)))</f>
        <v/>
      </c>
      <c r="CN41" s="125">
        <f>IF(OR(CN$4="",$B41=""),0,SUMIF('DADOS BRUTOS'!$A$3:$A$500,$B41,'DADOS BRUTOS'!N$3:N$500)+IF($C41="",0,SUMIF('DADOS BRUTOS'!$A$3:$A$500,$C41,'DADOS BRUTOS'!N$3:N$500)))</f>
        <v/>
      </c>
      <c r="CO41" s="125">
        <f>IF(OR(CO$4="",$B41=""),0,SUMIF('DADOS BRUTOS'!$A$3:$A$500,$B41,'DADOS BRUTOS'!O$3:O$500)+IF($C41="",0,SUMIF('DADOS BRUTOS'!$A$3:$A$500,$C41,'DADOS BRUTOS'!O$3:O$500)))</f>
        <v/>
      </c>
      <c r="CP41" s="125">
        <f>IF(OR(CP$4="",$B41=""),0,SUMIF('DADOS BRUTOS'!$A$3:$A$500,$B41,'DADOS BRUTOS'!P$3:P$500)+IF($C41="",0,SUMIF('DADOS BRUTOS'!$A$3:$A$500,$C41,'DADOS BRUTOS'!P$3:P$500)))</f>
        <v/>
      </c>
      <c r="CQ41" s="125">
        <f>IF(OR(CQ$4="",$B41=""),0,SUMIF('DADOS BRUTOS'!$A$3:$A$500,$B41,'DADOS BRUTOS'!Q$3:Q$500)+IF($C41="",0,SUMIF('DADOS BRUTOS'!$A$3:$A$500,$C41,'DADOS BRUTOS'!Q$3:Q$500)))</f>
        <v/>
      </c>
      <c r="CR41" s="125">
        <f>IF(OR(CR$4="",$B41=""),0,SUMIF('DADOS BRUTOS'!$A$3:$A$500,$B41,'DADOS BRUTOS'!R$3:R$500)+IF($C41="",0,SUMIF('DADOS BRUTOS'!$A$3:$A$500,$C41,'DADOS BRUTOS'!R$3:R$500)))</f>
        <v/>
      </c>
      <c r="CS41" s="125">
        <f>IF(OR(CS$4="",$B41=""),0,SUMIF('DADOS BRUTOS'!$A$3:$A$500,$B41,'DADOS BRUTOS'!S$3:S$500)+IF($C41="",0,SUMIF('DADOS BRUTOS'!$A$3:$A$500,$C41,'DADOS BRUTOS'!S$3:S$500)))</f>
        <v/>
      </c>
      <c r="CT41" s="125">
        <f>IF(OR(CT$4="",$B41=""),0,SUMIF('DADOS BRUTOS'!$A$3:$A$500,$B41,'DADOS BRUTOS'!T$3:T$500)+IF($C41="",0,SUMIF('DADOS BRUTOS'!$A$3:$A$500,$C41,'DADOS BRUTOS'!T$3:T$500)))</f>
        <v/>
      </c>
      <c r="CU41" s="125">
        <f>IF(OR(CU$4="",$B41=""),0,SUMIF('DADOS BRUTOS'!$A$3:$A$500,$B41,'DADOS BRUTOS'!U$3:U$500)+IF($C41="",0,SUMIF('DADOS BRUTOS'!$A$3:$A$500,$C41,'DADOS BRUTOS'!U$3:U$500)))</f>
        <v/>
      </c>
      <c r="CV41" s="125">
        <f>IF(OR(CV$4="",$B41=""),0,SUMIF('DADOS BRUTOS'!$A$3:$A$500,$B41,'DADOS BRUTOS'!V$3:V$500)+IF($C41="",0,SUMIF('DADOS BRUTOS'!$A$3:$A$500,$C41,'DADOS BRUTOS'!V$3:V$500)))</f>
        <v/>
      </c>
      <c r="CW41" s="125">
        <f>IF(OR(CW$4="",$B41=""),0,SUMIF('DADOS BRUTOS'!$A$3:$A$500,$B41,'DADOS BRUTOS'!W$3:W$500)+IF($C41="",0,SUMIF('DADOS BRUTOS'!$A$3:$A$500,$C41,'DADOS BRUTOS'!W$3:W$500)))</f>
        <v/>
      </c>
      <c r="CX41" s="125">
        <f>IF(OR(CX$4="",$B41=""),0,SUMIF('DADOS BRUTOS'!$A$3:$A$500,$B41,'DADOS BRUTOS'!X$3:X$500)+IF($C41="",0,SUMIF('DADOS BRUTOS'!$A$3:$A$500,$C41,'DADOS BRUTOS'!X$3:X$500)))</f>
        <v/>
      </c>
      <c r="CY41" s="125">
        <f>IF(OR(CY$4="",$B41=""),0,SUMIF('DADOS BRUTOS'!$A$3:$A$500,$B41,'DADOS BRUTOS'!Y$3:Y$500)+IF($C41="",0,SUMIF('DADOS BRUTOS'!$A$3:$A$500,$C41,'DADOS BRUTOS'!Y$3:Y$500)))</f>
        <v/>
      </c>
      <c r="CZ41" s="125">
        <f>IF(OR(CZ$4="",$B41=""),0,SUMIF('DADOS BRUTOS'!$A$3:$A$500,$B41,'DADOS BRUTOS'!Z$3:Z$500)+IF($C41="",0,SUMIF('DADOS BRUTOS'!$A$3:$A$500,$C41,'DADOS BRUTOS'!Z$3:Z$500)))</f>
        <v/>
      </c>
      <c r="DA41" s="125">
        <f>IF(OR(DA$4="",$B41=""),0,SUMIF('DADOS BRUTOS'!$A$3:$A$500,$B41,'DADOS BRUTOS'!AA$3:AA$500)+IF($C41="",0,SUMIF('DADOS BRUTOS'!$A$3:$A$500,$C41,'DADOS BRUTOS'!AA$3:AA$500)))</f>
        <v/>
      </c>
      <c r="DB41" s="125">
        <f>IF(OR(DB$4="",$B41=""),0,SUMIF('DADOS BRUTOS'!$A$3:$A$500,$B41,'DADOS BRUTOS'!AB$3:AB$500)+IF($C41="",0,SUMIF('DADOS BRUTOS'!$A$3:$A$500,$C41,'DADOS BRUTOS'!AB$3:AB$500)))</f>
        <v/>
      </c>
      <c r="DC41" s="125">
        <f>IF(OR(DC$4="",$B41=""),0,SUMIF('DADOS BRUTOS'!$A$3:$A$500,$B41,'DADOS BRUTOS'!AC$3:AC$500)+IF($C41="",0,SUMIF('DADOS BRUTOS'!$A$3:$A$500,$C41,'DADOS BRUTOS'!AC$3:AC$500)))</f>
        <v/>
      </c>
      <c r="DD41" s="125">
        <f>IF(OR(DD$4="",$B41=""),0,SUMIF('DADOS BRUTOS'!$A$3:$A$500,$B41,'DADOS BRUTOS'!AD$3:AD$500)+IF($C41="",0,SUMIF('DADOS BRUTOS'!$A$3:$A$500,$C41,'DADOS BRUTOS'!AD$3:AD$500)))</f>
        <v/>
      </c>
      <c r="DE41" s="125">
        <f>IF(OR(DE$4="",$B41=""),0,SUMIF('DADOS BRUTOS'!$A$3:$A$500,$B41,'DADOS BRUTOS'!AE$3:AE$500)+IF($C41="",0,SUMIF('DADOS BRUTOS'!$A$3:$A$500,$C41,'DADOS BRUTOS'!AE$3:AE$500)))</f>
        <v/>
      </c>
      <c r="DF41" s="125">
        <f>IF(OR(DF$4="",$B41=""),0,SUMIF('DADOS BRUTOS'!$A$3:$A$500,$B41,'DADOS BRUTOS'!AF$3:AF$500)+IF($C41="",0,SUMIF('DADOS BRUTOS'!$A$3:$A$500,$C41,'DADOS BRUTOS'!AF$3:AF$500)))</f>
        <v/>
      </c>
      <c r="DG41" s="125">
        <f>IF(OR(DG$4="",$B41=""),0,SUMIF('DADOS BRUTOS'!$A$3:$A$500,$B41,'DADOS BRUTOS'!AG$3:AG$500)+IF($C41="",0,SUMIF('DADOS BRUTOS'!$A$3:$A$500,$C41,'DADOS BRUTOS'!AG$3:AG$500)))</f>
        <v/>
      </c>
      <c r="DH41" s="125">
        <f>IF(OR(DH$4="",$B41=""),0,SUMIF('DADOS BRUTOS'!$A$3:$A$500,$B41,'DADOS BRUTOS'!AH$3:AH$500)+IF($C41="",0,SUMIF('DADOS BRUTOS'!$A$3:$A$500,$C41,'DADOS BRUTOS'!AH$3:AH$500)))</f>
        <v/>
      </c>
      <c r="DI41" s="125">
        <f>IF(OR(DI$4="",$B41=""),0,SUMIF('DADOS BRUTOS'!$A$3:$A$500,$B41,'DADOS BRUTOS'!AI$3:AI$500)+IF($C41="",0,SUMIF('DADOS BRUTOS'!$A$3:$A$500,$C41,'DADOS BRUTOS'!AI$3:AI$500)))</f>
        <v/>
      </c>
      <c r="DJ41" s="125">
        <f>IF(OR(DJ$4="",$B41=""),0,SUMIF('DADOS BRUTOS'!$A$3:$A$500,$B41,'DADOS BRUTOS'!AJ$3:AJ$500)+IF($C41="",0,SUMIF('DADOS BRUTOS'!$A$3:$A$500,$C41,'DADOS BRUTOS'!AJ$3:AJ$500)))</f>
        <v/>
      </c>
      <c r="DK41" s="125">
        <f>IF(OR(DK$4="",$B41=""),0,SUMIF('DADOS BRUTOS'!$A$3:$A$500,$B41,'DADOS BRUTOS'!AK$3:AK$500)+IF($C41="",0,SUMIF('DADOS BRUTOS'!$A$3:$A$500,$C41,'DADOS BRUTOS'!AK$3:AK$500)))</f>
        <v/>
      </c>
      <c r="DL41" s="125">
        <f>IF(OR(DL$4="",$B41=""),0,SUMIF('DADOS BRUTOS'!$A$3:$A$500,$B41,'DADOS BRUTOS'!AL$3:AL$500)+IF($C41="",0,SUMIF('DADOS BRUTOS'!$A$3:$A$500,$C41,'DADOS BRUTOS'!AL$3:AL$500)))</f>
        <v/>
      </c>
      <c r="DM41" s="125">
        <f>IF(OR(DM$4="",$B41=""),0,SUMIF('DADOS BRUTOS'!$A$3:$A$500,$B41,'DADOS BRUTOS'!AM$3:AM$500)+IF($C41="",0,SUMIF('DADOS BRUTOS'!$A$3:$A$500,$C41,'DADOS BRUTOS'!AM$3:AM$500)))</f>
        <v/>
      </c>
      <c r="DN41" s="125">
        <f>IF(OR(DN$4="",$B41=""),0,SUMIF('DADOS BRUTOS'!$A$3:$A$500,$B41,'DADOS BRUTOS'!AN$3:AN$500)+IF($C41="",0,SUMIF('DADOS BRUTOS'!$A$3:$A$500,$C41,'DADOS BRUTOS'!AN$3:AN$500)))</f>
        <v/>
      </c>
      <c r="DO41" s="125">
        <f>IF(OR(DO$4="",$B41=""),0,SUMIF('DADOS BRUTOS'!$A$3:$A$500,$B41,'DADOS BRUTOS'!AO$3:AO$500)+IF($C41="",0,SUMIF('DADOS BRUTOS'!$A$3:$A$500,$C41,'DADOS BRUTOS'!AO$3:AO$500)))</f>
        <v/>
      </c>
      <c r="DP41" s="125">
        <f>IF(OR(DP$4="",$B41=""),0,SUMIF('DADOS BRUTOS'!$A$3:$A$500,$B41,'DADOS BRUTOS'!AP$3:AP$500)+IF($C41="",0,SUMIF('DADOS BRUTOS'!$A$3:$A$500,$C41,'DADOS BRUTOS'!AP$3:AP$500)))</f>
        <v/>
      </c>
      <c r="DQ41" s="125">
        <f>IF(OR(DQ$4="",$B41=""),0,SUMIF('DADOS BRUTOS'!$A$3:$A$500,$B41,'DADOS BRUTOS'!AQ$3:AQ$500)+IF($C41="",0,SUMIF('DADOS BRUTOS'!$A$3:$A$500,$C41,'DADOS BRUTOS'!AQ$3:AQ$500)))</f>
        <v/>
      </c>
      <c r="DR41" s="125">
        <f>IF(OR(DR$4="",$B41=""),0,SUMIF('DADOS BRUTOS'!$A$3:$A$500,$B41,'DADOS BRUTOS'!AR$3:AR$500)+IF($C41="",0,SUMIF('DADOS BRUTOS'!$A$3:$A$500,$C41,'DADOS BRUTOS'!AR$3:AR$500)))</f>
        <v/>
      </c>
      <c r="DS41" s="125">
        <f>IF(OR(DS$4="",$B41=""),0,SUMIF('DADOS BRUTOS'!$A$3:$A$500,$B41,'DADOS BRUTOS'!AS$3:AS$500)+IF($C41="",0,SUMIF('DADOS BRUTOS'!$A$3:$A$500,$C41,'DADOS BRUTOS'!AS$3:AS$500)))</f>
        <v/>
      </c>
      <c r="DT41" s="125">
        <f>IF(OR(DT$4="",$B41=""),0,SUMIF('DADOS BRUTOS'!$A$3:$A$500,$B41,'DADOS BRUTOS'!AT$3:AT$500)+IF($C41="",0,SUMIF('DADOS BRUTOS'!$A$3:$A$500,$C41,'DADOS BRUTOS'!AT$3:AT$500)))</f>
        <v/>
      </c>
      <c r="DU41" s="125">
        <f>IF(OR(DU$4="",$B41=""),0,SUMIF('DADOS BRUTOS'!$A$3:$A$500,$B41,'DADOS BRUTOS'!AU$3:AU$500)+IF($C41="",0,SUMIF('DADOS BRUTOS'!$A$3:$A$500,$C41,'DADOS BRUTOS'!AU$3:AU$500)))</f>
        <v/>
      </c>
      <c r="DV41" s="125">
        <f>IF(OR(DV$4="",$B41=""),0,SUMIF('DADOS BRUTOS'!$A$3:$A$500,$B41,'DADOS BRUTOS'!AV$3:AV$500)+IF($C41="",0,SUMIF('DADOS BRUTOS'!$A$3:$A$500,$C41,'DADOS BRUTOS'!AV$3:AV$500)))</f>
        <v/>
      </c>
      <c r="DW41" s="125">
        <f>IF(OR(DW$4="",$B41=""),0,SUMIF('DADOS BRUTOS'!$A$3:$A$500,$B41,'DADOS BRUTOS'!AW$3:AW$500)+IF($C41="",0,SUMIF('DADOS BRUTOS'!$A$3:$A$500,$C41,'DADOS BRUTOS'!AW$3:AW$500)))</f>
        <v/>
      </c>
      <c r="DX41" s="125">
        <f>IF(OR(DX$4="",$B41=""),0,SUMIF('DADOS BRUTOS'!$A$3:$A$500,$B41,'DADOS BRUTOS'!AX$3:AX$500)+IF($C41="",0,SUMIF('DADOS BRUTOS'!$A$3:$A$500,$C41,'DADOS BRUTOS'!AX$3:AX$500)))</f>
        <v/>
      </c>
      <c r="DY41" s="125">
        <f>IF(OR(DY$4="",$B41=""),0,SUMIF('DADOS BRUTOS'!$A$3:$A$500,$B41,'DADOS BRUTOS'!AY$3:AY$500)+IF($C41="",0,SUMIF('DADOS BRUTOS'!$A$3:$A$500,$C41,'DADOS BRUTOS'!AY$3:AY$500)))</f>
        <v/>
      </c>
      <c r="DZ41" s="125">
        <f>IF(OR(DZ$4="",$B41=""),0,SUMIF('DADOS BRUTOS'!$A$3:$A$500,$B41,'DADOS BRUTOS'!AZ$3:AZ$500)+IF($C41="",0,SUMIF('DADOS BRUTOS'!$A$3:$A$500,$C41,'DADOS BRUTOS'!AZ$3:AZ$500)))</f>
        <v/>
      </c>
      <c r="EA41" s="125">
        <f>IF(OR(EA$4="",$B41=""),0,SUMIF('DADOS BRUTOS'!$A$3:$A$500,$B41,'DADOS BRUTOS'!BA$3:BA$500)+IF($C41="",0,SUMIF('DADOS BRUTOS'!$A$3:$A$500,$C41,'DADOS BRUTOS'!BA$3:BA$500)))</f>
        <v/>
      </c>
      <c r="EB41" s="125">
        <f>IF(OR(EB$4="",$B41=""),0,SUMIF('DADOS BRUTOS'!$A$3:$A$500,$B41,'DADOS BRUTOS'!BB$3:BB$500)+IF($C41="",0,SUMIF('DADOS BRUTOS'!$A$3:$A$500,$C41,'DADOS BRUTOS'!BB$3:BB$500)))</f>
        <v/>
      </c>
      <c r="EC41" s="125">
        <f>IF(OR(EC$4="",$B41=""),0,SUMIF('DADOS BRUTOS'!$A$3:$A$500,$B41,'DADOS BRUTOS'!BC$3:BC$500)+IF($C41="",0,SUMIF('DADOS BRUTOS'!$A$3:$A$500,$C41,'DADOS BRUTOS'!BC$3:BC$500)))</f>
        <v/>
      </c>
      <c r="ED41" s="125">
        <f>IF(OR(ED$4="",$B41=""),0,SUMIF('DADOS BRUTOS'!$A$3:$A$500,$B41,'DADOS BRUTOS'!BD$3:BD$500)+IF($C41="",0,SUMIF('DADOS BRUTOS'!$A$3:$A$500,$C41,'DADOS BRUTOS'!BD$3:BD$500)))</f>
        <v/>
      </c>
      <c r="EE41" s="125">
        <f>IF(OR(EE$4="",$B41=""),0,SUMIF('DADOS BRUTOS'!$A$3:$A$500,$B41,'DADOS BRUTOS'!BE$3:BE$500)+IF($C41="",0,SUMIF('DADOS BRUTOS'!$A$3:$A$500,$C41,'DADOS BRUTOS'!BE$3:BE$500)))</f>
        <v/>
      </c>
      <c r="EF41" s="125">
        <f>IF(OR(EF$4="",$B41=""),0,SUMIF('DADOS BRUTOS'!$A$3:$A$500,$B41,'DADOS BRUTOS'!BF$3:BF$500)+IF($C41="",0,SUMIF('DADOS BRUTOS'!$A$3:$A$500,$C41,'DADOS BRUTOS'!BF$3:BF$500)))</f>
        <v/>
      </c>
      <c r="EG41" s="125">
        <f>IF(OR(EG$4="",$B41=""),0,SUMIF('DADOS BRUTOS'!$A$3:$A$500,$B41,'DADOS BRUTOS'!BG$3:BG$500)+IF($C41="",0,SUMIF('DADOS BRUTOS'!$A$3:$A$500,$C41,'DADOS BRUTOS'!BG$3:BG$500)))</f>
        <v/>
      </c>
      <c r="EH41" s="125">
        <f>IF(OR(EH$4="",$B41=""),0,SUMIF('DADOS BRUTOS'!$A$3:$A$500,$B41,'DADOS BRUTOS'!BH$3:BH$500)+IF($C41="",0,SUMIF('DADOS BRUTOS'!$A$3:$A$500,$C41,'DADOS BRUTOS'!BH$3:BH$500)))</f>
        <v/>
      </c>
      <c r="EI41" s="125">
        <f>IF(OR(EI$4="",$B41=""),0,SUMIF('DADOS BRUTOS'!$A$3:$A$500,$B41,'DADOS BRUTOS'!BI$3:BI$500)+IF($C41="",0,SUMIF('DADOS BRUTOS'!$A$3:$A$500,$C41,'DADOS BRUTOS'!BI$3:BI$500)))</f>
        <v/>
      </c>
      <c r="EJ41" s="125">
        <f>IF(OR(EJ$4="",$B41=""),0,SUMIF('DADOS BRUTOS'!$A$3:$A$500,$B41,'DADOS BRUTOS'!BJ$3:BJ$500)+IF($C41="",0,SUMIF('DADOS BRUTOS'!$A$3:$A$500,$C41,'DADOS BRUTOS'!BJ$3:BJ$500)))</f>
        <v/>
      </c>
      <c r="EK41" s="125">
        <f>IF(OR(EK$4="",$B41=""),0,SUMIF('DADOS BRUTOS'!$A$3:$A$500,$B41,'DADOS BRUTOS'!BK$3:BK$500)+IF($C41="",0,SUMIF('DADOS BRUTOS'!$A$3:$A$500,$C41,'DADOS BRUTOS'!BK$3:BK$500)))</f>
        <v/>
      </c>
      <c r="EL41" s="125">
        <f>IF(OR(EL$4="",$B41=""),0,SUMIF('DADOS BRUTOS'!$A$3:$A$500,$B41,'DADOS BRUTOS'!BL$3:BL$500)+IF($C41="",0,SUMIF('DADOS BRUTOS'!$A$3:$A$500,$C41,'DADOS BRUTOS'!BL$3:BL$500)))</f>
        <v/>
      </c>
      <c r="EM41" s="125">
        <f>IF(OR(EM$4="",$B41=""),0,SUMIF('DADOS BRUTOS'!$A$3:$A$500,$B41,'DADOS BRUTOS'!BM$3:BM$500)+IF($C41="",0,SUMIF('DADOS BRUTOS'!$A$3:$A$500,$C41,'DADOS BRUTOS'!BM$3:BM$500)))</f>
        <v/>
      </c>
      <c r="EN41" s="125">
        <f>IF(OR(EN$4="",$B41=""),0,SUMIF('DADOS BRUTOS'!$A$3:$A$500,$B41,'DADOS BRUTOS'!BN$3:BN$500)+IF($C41="",0,SUMIF('DADOS BRUTOS'!$A$3:$A$500,$C41,'DADOS BRUTOS'!BN$3:BN$500)))</f>
        <v/>
      </c>
      <c r="EO41" s="125">
        <f>IF(OR(EO$4="",$B41=""),0,SUMIF('DADOS BRUTOS'!$A$3:$A$500,$B41,'DADOS BRUTOS'!BO$3:BO$500)+IF($C41="",0,SUMIF('DADOS BRUTOS'!$A$3:$A$500,$C41,'DADOS BRUTOS'!BO$3:BO$500)))</f>
        <v/>
      </c>
      <c r="EP41" s="125">
        <f>IF(OR(EP$4="",$B41=""),0,SUMIF('DADOS BRUTOS'!$A$3:$A$500,$B41,'DADOS BRUTOS'!BP$3:BP$500)+IF($C41="",0,SUMIF('DADOS BRUTOS'!$A$3:$A$500,$C41,'DADOS BRUTOS'!BP$3:BP$500)))</f>
        <v/>
      </c>
      <c r="EQ41" s="125">
        <f>IF(OR(EQ$4="",$B41=""),0,SUMIF('DADOS BRUTOS'!$A$3:$A$500,$B41,'DADOS BRUTOS'!BQ$3:BQ$500)+IF($C41="",0,SUMIF('DADOS BRUTOS'!$A$3:$A$500,$C41,'DADOS BRUTOS'!BQ$3:BQ$500)))</f>
        <v/>
      </c>
      <c r="ER41" s="125">
        <f>IF(OR(ER$4="",$B41=""),0,SUMIF('DADOS BRUTOS'!$A$3:$A$500,$B41,'DADOS BRUTOS'!BR$3:BR$500)+IF($C41="",0,SUMIF('DADOS BRUTOS'!$A$3:$A$500,$C41,'DADOS BRUTOS'!BR$3:BR$500)))</f>
        <v/>
      </c>
      <c r="ES41" s="125">
        <f>IF(OR(ES$4="",$B41=""),0,SUMIF('DADOS BRUTOS'!$A$3:$A$500,$B41,'DADOS BRUTOS'!BS$3:BS$500)+IF($C41="",0,SUMIF('DADOS BRUTOS'!$A$3:$A$500,$C41,'DADOS BRUTOS'!BS$3:BS$500)))</f>
        <v/>
      </c>
      <c r="ET41" s="125">
        <f>IF(OR(ET$4="",$B41=""),0,SUMIF('DADOS BRUTOS'!$A$3:$A$500,$B41,'DADOS BRUTOS'!BT$3:BT$500)+IF($C41="",0,SUMIF('DADOS BRUTOS'!$A$3:$A$500,$C41,'DADOS BRUTOS'!BT$3:BT$500)))</f>
        <v/>
      </c>
      <c r="EU41" s="125">
        <f>IF(OR(EU$4="",$B41=""),0,SUMIF('DADOS BRUTOS'!$A$3:$A$500,$B41,'DADOS BRUTOS'!BU$3:BU$500)+IF($C41="",0,SUMIF('DADOS BRUTOS'!$A$3:$A$500,$C41,'DADOS BRUTOS'!BU$3:BU$500)))</f>
        <v/>
      </c>
      <c r="EV41" s="125">
        <f>IF(OR(EV$4="",$B41=""),0,SUMIF('DADOS BRUTOS'!$A$3:$A$500,$B41,'DADOS BRUTOS'!BV$3:BV$500)+IF($C41="",0,SUMIF('DADOS BRUTOS'!$A$3:$A$500,$C41,'DADOS BRUTOS'!BV$3:BV$500)))</f>
        <v/>
      </c>
      <c r="EW41" s="125">
        <f>IF(OR(EW$4="",$B41=""),0,SUMIF('DADOS BRUTOS'!$A$3:$A$500,$B41,'DADOS BRUTOS'!BW$3:BW$500)+IF($C41="",0,SUMIF('DADOS BRUTOS'!$A$3:$A$500,$C41,'DADOS BRUTOS'!BW$3:BW$500)))</f>
        <v/>
      </c>
      <c r="EX41" s="125">
        <f>IF(OR(EX$4="",$B41=""),0,SUMIF('DADOS BRUTOS'!$A$3:$A$500,$B41,'DADOS BRUTOS'!BX$3:BX$500)+IF($C41="",0,SUMIF('DADOS BRUTOS'!$A$3:$A$500,$C41,'DADOS BRUTOS'!BX$3:BX$500)))</f>
        <v/>
      </c>
      <c r="EY41" s="125">
        <f>IF(OR(EY$4="",$B41=""),0,SUMIF('DADOS BRUTOS'!$A$3:$A$500,$B41,'DADOS BRUTOS'!BY$3:BY$500)+IF($C41="",0,SUMIF('DADOS BRUTOS'!$A$3:$A$500,$C41,'DADOS BRUTOS'!BY$3:BY$500)))</f>
        <v/>
      </c>
      <c r="EZ41" s="125">
        <f>IF(OR(EZ$4="",$B41=""),0,SUMIF('DADOS BRUTOS'!$A$3:$A$500,$B41,'DADOS BRUTOS'!BZ$3:BZ$500)+IF($C41="",0,SUMIF('DADOS BRUTOS'!$A$3:$A$500,$C41,'DADOS BRUTOS'!BZ$3:BZ$500)))</f>
        <v/>
      </c>
      <c r="FA41" s="125">
        <f>IF(OR(FA$4="",$B41=""),0,SUMIF('DADOS BRUTOS'!$A$3:$A$500,$B41,'DADOS BRUTOS'!CA$3:CA$500)+IF($C41="",0,SUMIF('DADOS BRUTOS'!$A$3:$A$500,$C41,'DADOS BRUTOS'!CA$3:CA$500)))</f>
        <v/>
      </c>
      <c r="FB41" s="125">
        <f>IF(OR(FB$4="",$B41=""),0,SUMIF('DADOS BRUTOS'!$A$3:$A$500,$B41,'DADOS BRUTOS'!CB$3:CB$500)+IF($C41="",0,SUMIF('DADOS BRUTOS'!$A$3:$A$500,$C41,'DADOS BRUTOS'!CB$3:CB$500)))</f>
        <v/>
      </c>
      <c r="FC41" s="125">
        <f>IF(OR(FC$4="",$B41=""),0,SUMIF('DADOS BRUTOS'!$A$3:$A$500,$B41,'DADOS BRUTOS'!CC$3:CC$500)+IF($C41="",0,SUMIF('DADOS BRUTOS'!$A$3:$A$500,$C41,'DADOS BRUTOS'!CC$3:CC$500)))</f>
        <v/>
      </c>
      <c r="FD41" s="125">
        <f>IF(OR(FD$4="",$B41=""),0,SUMIF('DADOS BRUTOS'!$A$3:$A$500,$B41,'DADOS BRUTOS'!CD$3:CD$500)+IF($C41="",0,SUMIF('DADOS BRUTOS'!$A$3:$A$500,$C41,'DADOS BRUTOS'!CD$3:CD$500)))</f>
        <v/>
      </c>
      <c r="FE41" s="125">
        <f>IF(OR(FE$4="",$B41=""),0,SUMIF('DADOS BRUTOS'!$A$3:$A$500,$B41,'DADOS BRUTOS'!CE$3:CE$500)+IF($C41="",0,SUMIF('DADOS BRUTOS'!$A$3:$A$500,$C41,'DADOS BRUTOS'!CE$3:CE$500)))</f>
        <v/>
      </c>
      <c r="FF41" s="125">
        <f>IF(OR(FF$4="",$B41=""),0,SUMIF('DADOS BRUTOS'!$A$3:$A$500,$B41,'DADOS BRUTOS'!CF$3:CF$500)+IF($C41="",0,SUMIF('DADOS BRUTOS'!$A$3:$A$500,$C41,'DADOS BRUTOS'!CF$3:CF$500)))</f>
        <v/>
      </c>
      <c r="FG41" s="125">
        <f>IF(OR(FG$4="",$B41=""),0,SUMIF('DADOS BRUTOS'!$A$3:$A$500,$B41,'DADOS BRUTOS'!CG$3:CG$500)+IF($C41="",0,SUMIF('DADOS BRUTOS'!$A$3:$A$500,$C41,'DADOS BRUTOS'!CG$3:CG$500)))</f>
        <v/>
      </c>
      <c r="FH41" s="125">
        <f>IF(OR(FH$4="",$B41=""),0,SUMIF('DADOS BRUTOS'!$A$3:$A$500,$B41,'DADOS BRUTOS'!CH$3:CH$500)+IF($C41="",0,SUMIF('DADOS BRUTOS'!$A$3:$A$500,$C41,'DADOS BRUTOS'!CH$3:CH$500)))</f>
        <v/>
      </c>
      <c r="FI41" s="125">
        <f>IF(OR(FI$4="",$B41=""),0,SUMIF('DADOS BRUTOS'!$A$3:$A$500,$B41,'DADOS BRUTOS'!CI$3:CI$500)+IF($C41="",0,SUMIF('DADOS BRUTOS'!$A$3:$A$500,$C41,'DADOS BRUTOS'!CI$3:CI$500)))</f>
        <v/>
      </c>
      <c r="FJ41" s="125">
        <f>IF(OR(FJ$4="",$B41=""),0,SUMIF('DADOS BRUTOS'!$A$3:$A$500,$B41,'DADOS BRUTOS'!CJ$3:CJ$500)+IF($C41="",0,SUMIF('DADOS BRUTOS'!$A$3:$A$500,$C41,'DADOS BRUTOS'!CJ$3:CJ$500)))</f>
        <v/>
      </c>
      <c r="FK41" s="125">
        <f>IF(OR(FK$4="",$B41=""),0,SUMIF('DADOS BRUTOS'!$A$3:$A$500,$B41,'DADOS BRUTOS'!CK$3:CK$500)+IF($C41="",0,SUMIF('DADOS BRUTOS'!$A$3:$A$500,$C41,'DADOS BRUTOS'!CK$3:CK$500)))</f>
        <v/>
      </c>
      <c r="FL41" s="125">
        <f>IF(OR(FL$4="",$B41=""),0,SUMIF('DADOS BRUTOS'!$A$3:$A$500,$B41,'DADOS BRUTOS'!CL$3:CL$500)+IF($C41="",0,SUMIF('DADOS BRUTOS'!$A$3:$A$500,$C41,'DADOS BRUTOS'!CL$3:CL$500)))</f>
        <v/>
      </c>
      <c r="FM41" s="125">
        <f>IF(OR(FM$4="",$B41=""),0,SUMIF('DADOS BRUTOS'!$A$3:$A$500,$B41,'DADOS BRUTOS'!CM$3:CM$500)+IF($C41="",0,SUMIF('DADOS BRUTOS'!$A$3:$A$500,$C41,'DADOS BRUTOS'!CM$3:CM$500)))</f>
        <v/>
      </c>
      <c r="FN41" s="125">
        <f>IF(OR(FN$4="",$B41=""),0,SUMIF('DADOS BRUTOS'!$A$3:$A$500,$B41,'DADOS BRUTOS'!CN$3:CN$500)+IF($C41="",0,SUMIF('DADOS BRUTOS'!$A$3:$A$500,$C41,'DADOS BRUTOS'!CN$3:CN$500)))</f>
        <v/>
      </c>
      <c r="FO41" s="125">
        <f>IF(OR(FO$4="",$B41=""),0,SUMIF('DADOS BRUTOS'!$A$3:$A$500,$B41,'DADOS BRUTOS'!CO$3:CO$500)+IF($C41="",0,SUMIF('DADOS BRUTOS'!$A$3:$A$500,$C41,'DADOS BRUTOS'!CO$3:CO$500)))</f>
        <v/>
      </c>
      <c r="FP41" s="125">
        <f>IF(OR(FP$4="",$B41=""),0,SUMIF('DADOS BRUTOS'!$A$3:$A$500,$B41,'DADOS BRUTOS'!CP$3:CP$500)+IF($C41="",0,SUMIF('DADOS BRUTOS'!$A$3:$A$500,$C41,'DADOS BRUTOS'!CP$3:CP$500)))</f>
        <v/>
      </c>
      <c r="FQ41" s="125">
        <f>IF(OR(FQ$4="",$B41=""),0,SUMIF('DADOS BRUTOS'!$A$3:$A$500,$B41,'DADOS BRUTOS'!CQ$3:CQ$500)+IF($C41="",0,SUMIF('DADOS BRUTOS'!$A$3:$A$500,$C41,'DADOS BRUTOS'!CQ$3:CQ$500)))</f>
        <v/>
      </c>
      <c r="FR41" s="125">
        <f>IF(OR(FR$4="",$B41=""),0,SUMIF('DADOS BRUTOS'!$A$3:$A$500,$B41,'DADOS BRUTOS'!CR$3:CR$500)+IF($C41="",0,SUMIF('DADOS BRUTOS'!$A$3:$A$500,$C41,'DADOS BRUTOS'!CR$3:CR$500)))</f>
        <v/>
      </c>
      <c r="FS41" s="125">
        <f>IF(OR(FS$4="",$B41=""),0,SUMIF('DADOS BRUTOS'!$A$3:$A$500,$B41,'DADOS BRUTOS'!CS$3:CS$500)+IF($C41="",0,SUMIF('DADOS BRUTOS'!$A$3:$A$500,$C41,'DADOS BRUTOS'!CS$3:CS$500)))</f>
        <v/>
      </c>
      <c r="FT41" s="125">
        <f>IF(OR(FT$4="",$B41=""),0,SUMIF('DADOS BRUTOS'!$A$3:$A$500,$B41,'DADOS BRUTOS'!CT$3:CT$500)+IF($C41="",0,SUMIF('DADOS BRUTOS'!$A$3:$A$500,$C41,'DADOS BRUTOS'!CT$3:CT$500)))</f>
        <v/>
      </c>
      <c r="FU41" s="125">
        <f>IF(OR(FU$4="",$B41=""),0,SUMIF('DADOS BRUTOS'!$A$3:$A$500,$B41,'DADOS BRUTOS'!CU$3:CU$500)+IF($C41="",0,SUMIF('DADOS BRUTOS'!$A$3:$A$500,$C41,'DADOS BRUTOS'!CU$3:CU$500)))</f>
        <v/>
      </c>
      <c r="FV41" s="125">
        <f>IF(OR(FV$4="",$B41=""),0,SUMIF('DADOS BRUTOS'!$A$3:$A$500,$B41,'DADOS BRUTOS'!CV$3:CV$500)+IF($C41="",0,SUMIF('DADOS BRUTOS'!$A$3:$A$500,$C41,'DADOS BRUTOS'!CV$3:CV$500)))</f>
        <v/>
      </c>
      <c r="FW41" s="125">
        <f>IF(OR(FW$4="",$B41=""),0,SUMIF('DADOS BRUTOS'!$A$3:$A$500,$B41,'DADOS BRUTOS'!CW$3:CW$500)+IF($C41="",0,SUMIF('DADOS BRUTOS'!$A$3:$A$500,$C41,'DADOS BRUTOS'!CW$3:CW$500)))</f>
        <v/>
      </c>
      <c r="FX41" s="125">
        <f>IF(OR(FX$4="",$B41=""),0,SUMIF('DADOS BRUTOS'!$A$3:$A$500,$B41,'DADOS BRUTOS'!CX$3:CX$500)+IF($C41="",0,SUMIF('DADOS BRUTOS'!$A$3:$A$500,$C41,'DADOS BRUTOS'!CX$3:CX$500)))</f>
        <v/>
      </c>
      <c r="FY41" s="125">
        <f>IF(OR(FY$4="",$B41=""),0,SUMIF('DADOS BRUTOS'!$A$3:$A$500,$B41,'DADOS BRUTOS'!CY$3:CY$500)+IF($C41="",0,SUMIF('DADOS BRUTOS'!$A$3:$A$500,$C41,'DADOS BRUTOS'!CY$3:CY$500)))</f>
        <v/>
      </c>
      <c r="FZ41" s="125">
        <f>IF(OR(FZ$4="",$B41=""),0,SUMIF('DADOS BRUTOS'!$A$3:$A$500,$B41,'DADOS BRUTOS'!CZ$3:CZ$500)+IF($C41="",0,SUMIF('DADOS BRUTOS'!$A$3:$A$500,$C41,'DADOS BRUTOS'!CZ$3:CZ$500)))</f>
        <v/>
      </c>
      <c r="GA41" s="125">
        <f>IF(OR(GA$4="",$B41=""),0,SUMIF('DADOS BRUTOS'!$A$3:$A$500,$B41,'DADOS BRUTOS'!DA$3:DA$500)+IF($C41="",0,SUMIF('DADOS BRUTOS'!$A$3:$A$500,$C41,'DADOS BRUTOS'!DA$3:DA$500)))</f>
        <v/>
      </c>
      <c r="GB41" s="125">
        <f>IF(OR(GB$4="",$B41=""),0,SUMIF('DADOS BRUTOS'!$A$3:$A$500,$B41,'DADOS BRUTOS'!DB$3:DB$500)+IF($C41="",0,SUMIF('DADOS BRUTOS'!$A$3:$A$500,$C41,'DADOS BRUTOS'!DB$3:DB$500)))</f>
        <v/>
      </c>
      <c r="GC41" s="125">
        <f>IF(OR(GC$4="",$B41=""),0,SUMIF('DADOS BRUTOS'!$A$3:$A$500,$B41,'DADOS BRUTOS'!DC$3:DC$500)+IF($C41="",0,SUMIF('DADOS BRUTOS'!$A$3:$A$500,$C41,'DADOS BRUTOS'!DC$3:DC$500)))</f>
        <v/>
      </c>
      <c r="GD41" s="125">
        <f>IF(OR(GD$4="",$B41=""),0,SUMIF('DADOS BRUTOS'!$A$3:$A$500,$B41,'DADOS BRUTOS'!DD$3:DD$500)+IF($C41="",0,SUMIF('DADOS BRUTOS'!$A$3:$A$500,$C41,'DADOS BRUTOS'!DD$3:DD$500)))</f>
        <v/>
      </c>
      <c r="GE41" s="125">
        <f>IF(OR(GE$4="",$B41=""),0,SUMIF('DADOS BRUTOS'!$A$3:$A$500,$B41,'DADOS BRUTOS'!DE$3:DE$500)+IF($C41="",0,SUMIF('DADOS BRUTOS'!$A$3:$A$500,$C41,'DADOS BRUTOS'!DE$3:DE$500)))</f>
        <v/>
      </c>
      <c r="GF41" s="125">
        <f>IF(OR(GF$4="",$B41=""),0,SUMIF('DADOS BRUTOS'!$A$3:$A$500,$B41,'DADOS BRUTOS'!DF$3:DF$500)+IF($C41="",0,SUMIF('DADOS BRUTOS'!$A$3:$A$500,$C41,'DADOS BRUTOS'!DF$3:DF$500)))</f>
        <v/>
      </c>
      <c r="GG41" s="125">
        <f>IF(OR(GG$4="",$B41=""),0,SUMIF('DADOS BRUTOS'!$A$3:$A$500,$B41,'DADOS BRUTOS'!DG$3:DG$500)+IF($C41="",0,SUMIF('DADOS BRUTOS'!$A$3:$A$500,$C41,'DADOS BRUTOS'!DG$3:DG$500)))</f>
        <v/>
      </c>
      <c r="GH41" s="125">
        <f>IF(OR(GH$4="",$B41=""),0,SUMIF('DADOS BRUTOS'!$A$3:$A$500,$B41,'DADOS BRUTOS'!DH$3:DH$500)+IF($C41="",0,SUMIF('DADOS BRUTOS'!$A$3:$A$500,$C41,'DADOS BRUTOS'!DH$3:DH$500)))</f>
        <v/>
      </c>
      <c r="GI41" s="125">
        <f>IF(OR(GI$4="",$B41=""),0,SUMIF('DADOS BRUTOS'!$A$3:$A$500,$B41,'DADOS BRUTOS'!DI$3:DI$500)+IF($C41="",0,SUMIF('DADOS BRUTOS'!$A$3:$A$500,$C41,'DADOS BRUTOS'!DI$3:DI$500)))</f>
        <v/>
      </c>
      <c r="GJ41" s="125">
        <f>IF(OR(GJ$4="",$B41=""),0,SUMIF('DADOS BRUTOS'!$A$3:$A$500,$B41,'DADOS BRUTOS'!DJ$3:DJ$500)+IF($C41="",0,SUMIF('DADOS BRUTOS'!$A$3:$A$500,$C41,'DADOS BRUTOS'!DJ$3:DJ$500)))</f>
        <v/>
      </c>
      <c r="GK41" s="125">
        <f>IF(OR(GK$4="",$B41=""),0,SUMIF('DADOS BRUTOS'!$A$3:$A$500,$B41,'DADOS BRUTOS'!DK$3:DK$500)+IF($C41="",0,SUMIF('DADOS BRUTOS'!$A$3:$A$500,$C41,'DADOS BRUTOS'!DK$3:DK$500)))</f>
        <v/>
      </c>
      <c r="GL41" s="125">
        <f>IF(OR(GL$4="",$B41=""),0,SUMIF('DADOS BRUTOS'!$A$3:$A$500,$B41,'DADOS BRUTOS'!DL$3:DL$500)+IF($C41="",0,SUMIF('DADOS BRUTOS'!$A$3:$A$500,$C41,'DADOS BRUTOS'!DL$3:DL$500)))</f>
        <v/>
      </c>
      <c r="GM41" s="125">
        <f>IF(OR(GM$4="",$B41=""),0,SUMIF('DADOS BRUTOS'!$A$3:$A$500,$B41,'DADOS BRUTOS'!DM$3:DM$500)+IF($C41="",0,SUMIF('DADOS BRUTOS'!$A$3:$A$500,$C41,'DADOS BRUTOS'!DM$3:DM$500)))</f>
        <v/>
      </c>
      <c r="GN41" s="125">
        <f>IF(OR(GN$4="",$B41=""),0,SUMIF('DADOS BRUTOS'!$A$3:$A$500,$B41,'DADOS BRUTOS'!DN$3:DN$500)+IF($C41="",0,SUMIF('DADOS BRUTOS'!$A$3:$A$500,$C41,'DADOS BRUTOS'!DN$3:DN$500)))</f>
        <v/>
      </c>
      <c r="GO41" s="125">
        <f>IF(OR(GO$4="",$B41=""),0,SUMIF('DADOS BRUTOS'!$A$3:$A$500,$B41,'DADOS BRUTOS'!DO$3:DO$500)+IF($C41="",0,SUMIF('DADOS BRUTOS'!$A$3:$A$500,$C41,'DADOS BRUTOS'!DO$3:DO$500)))</f>
        <v/>
      </c>
      <c r="GP41" s="125">
        <f>IF(OR(GP$4="",$B41=""),0,SUMIF('DADOS BRUTOS'!$A$3:$A$500,$B41,'DADOS BRUTOS'!DP$3:DP$500)+IF($C41="",0,SUMIF('DADOS BRUTOS'!$A$3:$A$500,$C41,'DADOS BRUTOS'!DP$3:DP$500)))</f>
        <v/>
      </c>
      <c r="GQ41" s="125">
        <f>IF(OR(GQ$4="",$B41=""),0,SUMIF('DADOS BRUTOS'!$A$3:$A$500,$B41,'DADOS BRUTOS'!DQ$3:DQ$500)+IF($C41="",0,SUMIF('DADOS BRUTOS'!$A$3:$A$500,$C41,'DADOS BRUTOS'!DQ$3:DQ$500)))</f>
        <v/>
      </c>
      <c r="GR41" s="125">
        <f>IF(OR(GR$4="",$B41=""),0,SUMIF('DADOS BRUTOS'!$A$3:$A$500,$B41,'DADOS BRUTOS'!DR$3:DR$500)+IF($C41="",0,SUMIF('DADOS BRUTOS'!$A$3:$A$500,$C41,'DADOS BRUTOS'!DR$3:DR$500)))</f>
        <v/>
      </c>
      <c r="GS41" s="125">
        <f>IF(OR(GS$4="",$B41=""),0,SUMIF('DADOS BRUTOS'!$A$3:$A$500,$B41,'DADOS BRUTOS'!DS$3:DS$500)+IF($C41="",0,SUMIF('DADOS BRUTOS'!$A$3:$A$500,$C41,'DADOS BRUTOS'!DS$3:DS$500)))</f>
        <v/>
      </c>
      <c r="GT41" s="125">
        <f>IF(OR(GT$4="",$B41=""),0,SUMIF('DADOS BRUTOS'!$A$3:$A$500,$B41,'DADOS BRUTOS'!DT$3:DT$500)+IF($C41="",0,SUMIF('DADOS BRUTOS'!$A$3:$A$500,$C41,'DADOS BRUTOS'!DT$3:DT$500)))</f>
        <v/>
      </c>
      <c r="GU41" s="125">
        <f>IF(OR(GU$4="",$B41=""),0,SUMIF('DADOS BRUTOS'!$A$3:$A$500,$B41,'DADOS BRUTOS'!DU$3:DU$500)+IF($C41="",0,SUMIF('DADOS BRUTOS'!$A$3:$A$500,$C41,'DADOS BRUTOS'!DU$3:DU$500)))</f>
        <v/>
      </c>
      <c r="GV41" s="125">
        <f>IF(OR(GV$4="",$B41=""),0,SUMIF('DADOS BRUTOS'!$A$3:$A$500,$B41,'DADOS BRUTOS'!DV$3:DV$500)+IF($C41="",0,SUMIF('DADOS BRUTOS'!$A$3:$A$500,$C41,'DADOS BRUTOS'!DV$3:DV$500)))</f>
        <v/>
      </c>
      <c r="GW41" s="125">
        <f>IF(OR(GW$4="",$B41=""),0,SUMIF('DADOS BRUTOS'!$A$3:$A$500,$B41,'DADOS BRUTOS'!DW$3:DW$500)+IF($C41="",0,SUMIF('DADOS BRUTOS'!$A$3:$A$500,$C41,'DADOS BRUTOS'!DW$3:DW$500)))</f>
        <v/>
      </c>
      <c r="GX41" s="125">
        <f>IF(OR(GX$4="",$B41=""),0,SUMIF('DADOS BRUTOS'!$A$3:$A$500,$B41,'DADOS BRUTOS'!DX$3:DX$500)+IF($C41="",0,SUMIF('DADOS BRUTOS'!$A$3:$A$500,$C41,'DADOS BRUTOS'!DX$3:DX$500)))</f>
        <v/>
      </c>
      <c r="GY41" s="125">
        <f>IF(OR(GY$4="",$B41=""),0,SUMIF('DADOS BRUTOS'!$A$3:$A$500,$B41,'DADOS BRUTOS'!DY$3:DY$500)+IF($C41="",0,SUMIF('DADOS BRUTOS'!$A$3:$A$500,$C41,'DADOS BRUTOS'!DY$3:DY$500)))</f>
        <v/>
      </c>
      <c r="GZ41" s="125">
        <f>IF(OR(GZ$4="",$B41=""),0,SUMIF('DADOS BRUTOS'!$A$3:$A$500,$B41,'DADOS BRUTOS'!DZ$3:DZ$500)+IF($C41="",0,SUMIF('DADOS BRUTOS'!$A$3:$A$500,$C41,'DADOS BRUTOS'!DZ$3:DZ$500)))</f>
        <v/>
      </c>
      <c r="HA41" s="125">
        <f>IF(OR(HA$4="",$B41=""),0,SUMIF('DADOS BRUTOS'!$A$3:$A$500,$B41,'DADOS BRUTOS'!EA$3:EA$500)+IF($C41="",0,SUMIF('DADOS BRUTOS'!$A$3:$A$500,$C41,'DADOS BRUTOS'!EA$3:EA$500)))</f>
        <v/>
      </c>
      <c r="HB41" s="125">
        <f>IF(OR(HB$4="",$B41=""),0,SUMIF('DADOS BRUTOS'!$A$3:$A$500,$B41,'DADOS BRUTOS'!EB$3:EB$500)+IF($C41="",0,SUMIF('DADOS BRUTOS'!$A$3:$A$500,$C41,'DADOS BRUTOS'!EB$3:EB$500)))</f>
        <v/>
      </c>
      <c r="HC41" s="125">
        <f>IF(OR(HC$4="",$B41=""),0,SUMIF('DADOS BRUTOS'!$A$3:$A$500,$B41,'DADOS BRUTOS'!EC$3:EC$500)+IF($C41="",0,SUMIF('DADOS BRUTOS'!$A$3:$A$500,$C41,'DADOS BRUTOS'!EC$3:EC$500)))</f>
        <v/>
      </c>
      <c r="HD41" s="125">
        <f>IF(OR(HD$4="",$B41=""),0,SUMIF('DADOS BRUTOS'!$A$3:$A$500,$B41,'DADOS BRUTOS'!ED$3:ED$500)+IF($C41="",0,SUMIF('DADOS BRUTOS'!$A$3:$A$500,$C41,'DADOS BRUTOS'!ED$3:ED$500)))</f>
        <v/>
      </c>
      <c r="HE41" s="125">
        <f>IF(OR(HE$4="",$B41=""),0,SUMIF('DADOS BRUTOS'!$A$3:$A$500,$B41,'DADOS BRUTOS'!EE$3:EE$500)+IF($C41="",0,SUMIF('DADOS BRUTOS'!$A$3:$A$500,$C41,'DADOS BRUTOS'!EE$3:EE$500)))</f>
        <v/>
      </c>
      <c r="HF41" s="125">
        <f>IF(OR(HF$4="",$B41=""),0,SUMIF('DADOS BRUTOS'!$A$3:$A$500,$B41,'DADOS BRUTOS'!EF$3:EF$500)+IF($C41="",0,SUMIF('DADOS BRUTOS'!$A$3:$A$500,$C41,'DADOS BRUTOS'!EF$3:EF$500)))</f>
        <v/>
      </c>
      <c r="HG41" s="125">
        <f>IF(OR(HG$4="",$B41=""),0,SUMIF('DADOS BRUTOS'!$A$3:$A$500,$B41,'DADOS BRUTOS'!EG$3:EG$500)+IF($C41="",0,SUMIF('DADOS BRUTOS'!$A$3:$A$500,$C41,'DADOS BRUTOS'!EG$3:EG$500)))</f>
        <v/>
      </c>
      <c r="HH41" s="125">
        <f>IF(OR(HH$4="",$B41=""),0,SUMIF('DADOS BRUTOS'!$A$3:$A$500,$B41,'DADOS BRUTOS'!EH$3:EH$500)+IF($C41="",0,SUMIF('DADOS BRUTOS'!$A$3:$A$500,$C41,'DADOS BRUTOS'!EH$3:EH$500)))</f>
        <v/>
      </c>
      <c r="HI41" s="125">
        <f>IF(OR(HI$4="",$B41=""),0,SUMIF('DADOS BRUTOS'!$A$3:$A$500,$B41,'DADOS BRUTOS'!EI$3:EI$500)+IF($C41="",0,SUMIF('DADOS BRUTOS'!$A$3:$A$500,$C41,'DADOS BRUTOS'!EI$3:EI$500)))</f>
        <v/>
      </c>
      <c r="HJ41" s="125">
        <f>IF(OR(HJ$4="",$B41=""),0,SUMIF('DADOS BRUTOS'!$A$3:$A$500,$B41,'DADOS BRUTOS'!EJ$3:EJ$500)+IF($C41="",0,SUMIF('DADOS BRUTOS'!$A$3:$A$500,$C41,'DADOS BRUTOS'!EJ$3:EJ$500)))</f>
        <v/>
      </c>
      <c r="HK41" s="125">
        <f>IF(OR(HK$4="",$B41=""),0,SUMIF('DADOS BRUTOS'!$A$3:$A$500,$B41,'DADOS BRUTOS'!EK$3:EK$500)+IF($C41="",0,SUMIF('DADOS BRUTOS'!$A$3:$A$500,$C41,'DADOS BRUTOS'!EK$3:EK$500)))</f>
        <v/>
      </c>
      <c r="HL41" s="125">
        <f>IF(OR(HL$4="",$B41=""),0,SUMIF('DADOS BRUTOS'!$A$3:$A$500,$B41,'DADOS BRUTOS'!EL$3:EL$500)+IF($C41="",0,SUMIF('DADOS BRUTOS'!$A$3:$A$500,$C41,'DADOS BRUTOS'!EL$3:EL$500)))</f>
        <v/>
      </c>
      <c r="HM41" s="125">
        <f>IF(OR(HM$4="",$B41=""),0,SUMIF('DADOS BRUTOS'!$A$3:$A$500,$B41,'DADOS BRUTOS'!EM$3:EM$500)+IF($C41="",0,SUMIF('DADOS BRUTOS'!$A$3:$A$500,$C41,'DADOS BRUTOS'!EM$3:EM$500)))</f>
        <v/>
      </c>
      <c r="HN41" s="125">
        <f>IF(OR(HN$4="",$B41=""),0,SUMIF('DADOS BRUTOS'!$A$3:$A$500,$B41,'DADOS BRUTOS'!EN$3:EN$500)+IF($C41="",0,SUMIF('DADOS BRUTOS'!$A$3:$A$500,$C41,'DADOS BRUTOS'!EN$3:EN$500)))</f>
        <v/>
      </c>
      <c r="HO41" s="125">
        <f>IF(OR(HO$4="",$B41=""),0,SUMIF('DADOS BRUTOS'!$A$3:$A$500,$B41,'DADOS BRUTOS'!EO$3:EO$500)+IF($C41="",0,SUMIF('DADOS BRUTOS'!$A$3:$A$500,$C41,'DADOS BRUTOS'!EO$3:EO$500)))</f>
        <v/>
      </c>
      <c r="HP41" s="125">
        <f>IF(OR(HP$4="",$B41=""),0,SUMIF('DADOS BRUTOS'!$A$3:$A$500,$B41,'DADOS BRUTOS'!EP$3:EP$500)+IF($C41="",0,SUMIF('DADOS BRUTOS'!$A$3:$A$500,$C41,'DADOS BRUTOS'!EP$3:EP$500)))</f>
        <v/>
      </c>
      <c r="HQ41" s="125">
        <f>IF(OR(HQ$4="",$B41=""),0,SUMIF('DADOS BRUTOS'!$A$3:$A$500,$B41,'DADOS BRUTOS'!EQ$3:EQ$500)+IF($C41="",0,SUMIF('DADOS BRUTOS'!$A$3:$A$500,$C41,'DADOS BRUTOS'!EQ$3:EQ$500)))</f>
        <v/>
      </c>
      <c r="HR41" s="125">
        <f>IF(OR(HR$4="",$B41=""),0,SUMIF('DADOS BRUTOS'!$A$3:$A$500,$B41,'DADOS BRUTOS'!ER$3:ER$500)+IF($C41="",0,SUMIF('DADOS BRUTOS'!$A$3:$A$500,$C41,'DADOS BRUTOS'!ER$3:ER$500)))</f>
        <v/>
      </c>
      <c r="HS41" s="125">
        <f>IF(OR(HS$4="",$B41=""),0,SUMIF('DADOS BRUTOS'!$A$3:$A$500,$B41,'DADOS BRUTOS'!ES$3:ES$500)+IF($C41="",0,SUMIF('DADOS BRUTOS'!$A$3:$A$500,$C41,'DADOS BRUTOS'!ES$3:ES$500)))</f>
        <v/>
      </c>
      <c r="HT41" s="125">
        <f>IF(OR(HT$4="",$B41=""),0,SUMIF('DADOS BRUTOS'!$A$3:$A$500,$B41,'DADOS BRUTOS'!ET$3:ET$500)+IF($C41="",0,SUMIF('DADOS BRUTOS'!$A$3:$A$500,$C41,'DADOS BRUTOS'!ET$3:ET$500)))</f>
        <v/>
      </c>
      <c r="HU41" s="125">
        <f>IF(OR(HU$4="",$B41=""),0,SUMIF('DADOS BRUTOS'!$A$3:$A$500,$B41,'DADOS BRUTOS'!EU$3:EU$500)+IF($C41="",0,SUMIF('DADOS BRUTOS'!$A$3:$A$500,$C41,'DADOS BRUTOS'!EU$3:EU$500)))</f>
        <v/>
      </c>
      <c r="HV41" s="125">
        <f>IF(OR(HV$4="",$B41=""),0,SUMIF('DADOS BRUTOS'!$A$3:$A$500,$B41,'DADOS BRUTOS'!EV$3:EV$500)+IF($C41="",0,SUMIF('DADOS BRUTOS'!$A$3:$A$500,$C41,'DADOS BRUTOS'!EV$3:EV$500)))</f>
        <v/>
      </c>
      <c r="HW41" s="125">
        <f>IF(OR(HW$4="",$B41=""),0,SUMIF('DADOS BRUTOS'!$A$3:$A$500,$B41,'DADOS BRUTOS'!EW$3:EW$500)+IF($C41="",0,SUMIF('DADOS BRUTOS'!$A$3:$A$500,$C41,'DADOS BRUTOS'!EW$3:EW$500)))</f>
        <v/>
      </c>
      <c r="HX41" s="125">
        <f>IF(OR(HX$4="",$B41=""),0,SUMIF('DADOS BRUTOS'!$A$3:$A$500,$B41,'DADOS BRUTOS'!EX$3:EX$500)+IF($C41="",0,SUMIF('DADOS BRUTOS'!$A$3:$A$500,$C41,'DADOS BRUTOS'!EX$3:EX$500)))</f>
        <v/>
      </c>
      <c r="HY41" s="125">
        <f>IF(OR(HY$4="",$B41=""),0,SUMIF('DADOS BRUTOS'!$A$3:$A$500,$B41,'DADOS BRUTOS'!EY$3:EY$500)+IF($C41="",0,SUMIF('DADOS BRUTOS'!$A$3:$A$500,$C41,'DADOS BRUTOS'!EY$3:EY$500)))</f>
        <v/>
      </c>
      <c r="HZ41" s="125">
        <f>IF(OR(HZ$4="",$B41=""),0,SUMIF('DADOS BRUTOS'!$A$3:$A$500,$B41,'DADOS BRUTOS'!EZ$3:EZ$500)+IF($C41="",0,SUMIF('DADOS BRUTOS'!$A$3:$A$500,$C41,'DADOS BRUTOS'!EZ$3:EZ$500)))</f>
        <v/>
      </c>
      <c r="IA41" s="125">
        <f>IF(OR(IA$4="",$B41=""),0,SUMIF('DADOS BRUTOS'!$A$3:$A$500,$B41,'DADOS BRUTOS'!FA$3:FA$500)+IF($C41="",0,SUMIF('DADOS BRUTOS'!$A$3:$A$500,$C41,'DADOS BRUTOS'!FA$3:FA$500)))</f>
        <v/>
      </c>
      <c r="IB41" s="125">
        <f>IF(OR(IB$4="",$B41=""),0,SUMIF('DADOS BRUTOS'!$A$3:$A$500,$B41,'DADOS BRUTOS'!FB$3:FB$500)+IF($C41="",0,SUMIF('DADOS BRUTOS'!$A$3:$A$500,$C41,'DADOS BRUTOS'!FB$3:FB$500)))</f>
        <v/>
      </c>
      <c r="IC41" s="125">
        <f>IF(OR(IC$4="",$B41=""),0,SUMIF('DADOS BRUTOS'!$A$3:$A$500,$B41,'DADOS BRUTOS'!FC$3:FC$500)+IF($C41="",0,SUMIF('DADOS BRUTOS'!$A$3:$A$500,$C41,'DADOS BRUTOS'!FC$3:FC$500)))</f>
        <v/>
      </c>
      <c r="ID41" s="125">
        <f>IF(OR(ID$4="",$B41=""),0,SUMIF('DADOS BRUTOS'!$A$3:$A$500,$B41,'DADOS BRUTOS'!FD$3:FD$500)+IF($C41="",0,SUMIF('DADOS BRUTOS'!$A$3:$A$500,$C41,'DADOS BRUTOS'!FD$3:FD$500)))</f>
        <v/>
      </c>
      <c r="IE41" s="125">
        <f>IF(OR(IE$4="",$B41=""),0,SUMIF('DADOS BRUTOS'!$A$3:$A$500,$B41,'DADOS BRUTOS'!FE$3:FE$500)+IF($C41="",0,SUMIF('DADOS BRUTOS'!$A$3:$A$500,$C41,'DADOS BRUTOS'!FE$3:FE$500)))</f>
        <v/>
      </c>
      <c r="IF41" s="125">
        <f>IF(OR(IF$4="",$B41=""),0,SUMIF('DADOS BRUTOS'!$A$3:$A$500,$B41,'DADOS BRUTOS'!FF$3:FF$500)+IF($C41="",0,SUMIF('DADOS BRUTOS'!$A$3:$A$500,$C41,'DADOS BRUTOS'!FF$3:FF$500)))</f>
        <v/>
      </c>
      <c r="IG41" s="125">
        <f>IF(OR(IG$4="",$B41=""),0,SUMIF('DADOS BRUTOS'!$A$3:$A$500,$B41,'DADOS BRUTOS'!FG$3:FG$500)+IF($C41="",0,SUMIF('DADOS BRUTOS'!$A$3:$A$500,$C41,'DADOS BRUTOS'!FG$3:FG$500)))</f>
        <v/>
      </c>
      <c r="IH41" s="125">
        <f>IF(OR(IH$4="",$B41=""),0,SUMIF('DADOS BRUTOS'!$A$3:$A$500,$B41,'DADOS BRUTOS'!FH$3:FH$500)+IF($C41="",0,SUMIF('DADOS BRUTOS'!$A$3:$A$500,$C41,'DADOS BRUTOS'!FH$3:FH$500)))</f>
        <v/>
      </c>
      <c r="II41" s="125">
        <f>IF(OR(II$4="",$B41=""),0,SUMIF('DADOS BRUTOS'!$A$3:$A$500,$B41,'DADOS BRUTOS'!FI$3:FI$500)+IF($C41="",0,SUMIF('DADOS BRUTOS'!$A$3:$A$500,$C41,'DADOS BRUTOS'!FI$3:FI$500)))</f>
        <v/>
      </c>
      <c r="IJ41" s="125">
        <f>IF(OR(IJ$4="",$B41=""),0,SUMIF('DADOS BRUTOS'!$A$3:$A$500,$B41,'DADOS BRUTOS'!FJ$3:FJ$500)+IF($C41="",0,SUMIF('DADOS BRUTOS'!$A$3:$A$500,$C41,'DADOS BRUTOS'!FJ$3:FJ$500)))</f>
        <v/>
      </c>
      <c r="IK41" s="125">
        <f>IF(OR(IK$4="",$B41=""),0,SUMIF('DADOS BRUTOS'!$A$3:$A$500,$B41,'DADOS BRUTOS'!FK$3:FK$500)+IF($C41="",0,SUMIF('DADOS BRUTOS'!$A$3:$A$500,$C41,'DADOS BRUTOS'!FK$3:FK$500)))</f>
        <v/>
      </c>
      <c r="IL41" s="125">
        <f>IF(OR(IL$4="",$B41=""),0,SUMIF('DADOS BRUTOS'!$A$3:$A$500,$B41,'DADOS BRUTOS'!FL$3:FL$500)+IF($C41="",0,SUMIF('DADOS BRUTOS'!$A$3:$A$500,$C41,'DADOS BRUTOS'!FL$3:FL$500)))</f>
        <v/>
      </c>
      <c r="IM41" s="125">
        <f>IF(OR(IM$4="",$B41=""),0,SUMIF('DADOS BRUTOS'!$A$3:$A$500,$B41,'DADOS BRUTOS'!FM$3:FM$500)+IF($C41="",0,SUMIF('DADOS BRUTOS'!$A$3:$A$500,$C41,'DADOS BRUTOS'!FM$3:FM$500)))</f>
        <v/>
      </c>
      <c r="IN41" s="125">
        <f>IF(OR(IN$4="",$B41=""),0,SUMIF('DADOS BRUTOS'!$A$3:$A$500,$B41,'DADOS BRUTOS'!FN$3:FN$500)+IF($C41="",0,SUMIF('DADOS BRUTOS'!$A$3:$A$500,$C41,'DADOS BRUTOS'!FN$3:FN$500)))</f>
        <v/>
      </c>
      <c r="IO41" s="125">
        <f>IF(OR(IO$4="",$B41=""),0,SUMIF('DADOS BRUTOS'!$A$3:$A$500,$B41,'DADOS BRUTOS'!FO$3:FO$500)+IF($C41="",0,SUMIF('DADOS BRUTOS'!$A$3:$A$500,$C41,'DADOS BRUTOS'!FO$3:FO$500)))</f>
        <v/>
      </c>
      <c r="IP41" s="125">
        <f>IF(OR(IP$4="",$B41=""),0,SUMIF('DADOS BRUTOS'!$A$3:$A$500,$B41,'DADOS BRUTOS'!FP$3:FP$500)+IF($C41="",0,SUMIF('DADOS BRUTOS'!$A$3:$A$500,$C41,'DADOS BRUTOS'!FP$3:FP$500)))</f>
        <v/>
      </c>
      <c r="IQ41" s="125">
        <f>IF(OR(IQ$4="",$B41=""),0,SUMIF('DADOS BRUTOS'!$A$3:$A$500,$B41,'DADOS BRUTOS'!FQ$3:FQ$500)+IF($C41="",0,SUMIF('DADOS BRUTOS'!$A$3:$A$500,$C41,'DADOS BRUTOS'!FQ$3:FQ$500)))</f>
        <v/>
      </c>
      <c r="IR41" s="125">
        <f>IF(OR(IR$4="",$B41=""),0,SUMIF('DADOS BRUTOS'!$A$3:$A$500,$B41,'DADOS BRUTOS'!FR$3:FR$500)+IF($C41="",0,SUMIF('DADOS BRUTOS'!$A$3:$A$500,$C41,'DADOS BRUTOS'!FR$3:FR$500)))</f>
        <v/>
      </c>
      <c r="IS41" s="125">
        <f>IF(OR(IS$4="",$B41=""),0,SUMIF('DADOS BRUTOS'!$A$3:$A$500,$B41,'DADOS BRUTOS'!FS$3:FS$500)+IF($C41="",0,SUMIF('DADOS BRUTOS'!$A$3:$A$500,$C41,'DADOS BRUTOS'!FS$3:FS$500)))</f>
        <v/>
      </c>
      <c r="IT41" s="125">
        <f>IF(OR(IT$4="",$B41=""),0,SUMIF('DADOS BRUTOS'!$A$3:$A$500,$B41,'DADOS BRUTOS'!FT$3:FT$500)+IF($C41="",0,SUMIF('DADOS BRUTOS'!$A$3:$A$500,$C41,'DADOS BRUTOS'!FT$3:FT$500)))</f>
        <v/>
      </c>
      <c r="IU41" s="125">
        <f>IF(OR(IU$4="",$B41=""),0,SUMIF('DADOS BRUTOS'!$A$3:$A$500,$B41,'DADOS BRUTOS'!FU$3:FU$500)+IF($C41="",0,SUMIF('DADOS BRUTOS'!$A$3:$A$500,$C41,'DADOS BRUTOS'!FU$3:FU$500)))</f>
        <v/>
      </c>
      <c r="IV41" s="125">
        <f>IF(OR(IV$4="",$B41=""),0,SUMIF('DADOS BRUTOS'!$A$3:$A$500,$B41,'DADOS BRUTOS'!FV$3:FV$500)+IF($C41="",0,SUMIF('DADOS BRUTOS'!$A$3:$A$500,$C41,'DADOS BRUTOS'!FV$3:FV$500)))</f>
        <v/>
      </c>
      <c r="IW41" s="125">
        <f>IF(OR(IW$4="",$B41=""),0,SUMIF('DADOS BRUTOS'!$A$3:$A$500,$B41,'DADOS BRUTOS'!FW$3:FW$500)+IF($C41="",0,SUMIF('DADOS BRUTOS'!$A$3:$A$500,$C41,'DADOS BRUTOS'!FW$3:FW$500)))</f>
        <v/>
      </c>
      <c r="IX41" s="125">
        <f>IF(OR(IX$4="",$B41=""),0,SUMIF('DADOS BRUTOS'!$A$3:$A$500,$B41,'DADOS BRUTOS'!FX$3:FX$500)+IF($C41="",0,SUMIF('DADOS BRUTOS'!$A$3:$A$500,$C41,'DADOS BRUTOS'!FX$3:FX$500)))</f>
        <v/>
      </c>
      <c r="IY41" s="125">
        <f>IF(OR(IY$4="",$B41=""),0,SUMIF('DADOS BRUTOS'!$A$3:$A$500,$B41,'DADOS BRUTOS'!FY$3:FY$500)+IF($C41="",0,SUMIF('DADOS BRUTOS'!$A$3:$A$500,$C41,'DADOS BRUTOS'!FY$3:FY$500)))</f>
        <v/>
      </c>
      <c r="IZ41" s="125">
        <f>IF(OR(IZ$4="",$B41=""),0,SUMIF('DADOS BRUTOS'!$A$3:$A$500,$B41,'DADOS BRUTOS'!FZ$3:FZ$500)+IF($C41="",0,SUMIF('DADOS BRUTOS'!$A$3:$A$500,$C41,'DADOS BRUTOS'!FZ$3:FZ$500)))</f>
        <v/>
      </c>
      <c r="JA41" s="125">
        <f>IF(OR(JA$4="",$B41=""),0,SUMIF('DADOS BRUTOS'!$A$3:$A$500,$B41,'DADOS BRUTOS'!GA$3:GA$500)+IF($C41="",0,SUMIF('DADOS BRUTOS'!$A$3:$A$500,$C41,'DADOS BRUTOS'!GA$3:GA$500)))</f>
        <v/>
      </c>
      <c r="JB41" s="125">
        <f>IF(OR(JB$4="",$B41=""),0,SUMIF('DADOS BRUTOS'!$A$3:$A$500,$B41,'DADOS BRUTOS'!GB$3:GB$500)+IF($C41="",0,SUMIF('DADOS BRUTOS'!$A$3:$A$500,$C41,'DADOS BRUTOS'!GB$3:GB$500)))</f>
        <v/>
      </c>
      <c r="JC41" s="125">
        <f>IF(OR(JC$4="",$B41=""),0,SUMIF('DADOS BRUTOS'!$A$3:$A$500,$B41,'DADOS BRUTOS'!GC$3:GC$500)+IF($C41="",0,SUMIF('DADOS BRUTOS'!$A$3:$A$500,$C41,'DADOS BRUTOS'!GC$3:GC$500)))</f>
        <v/>
      </c>
      <c r="JD41" s="125">
        <f>IF(OR(JD$4="",$B41=""),0,SUMIF('DADOS BRUTOS'!$A$3:$A$500,$B41,'DADOS BRUTOS'!GD$3:GD$500)+IF($C41="",0,SUMIF('DADOS BRUTOS'!$A$3:$A$500,$C41,'DADOS BRUTOS'!GD$3:GD$500)))</f>
        <v/>
      </c>
      <c r="JE41" s="125">
        <f>IF(OR(JE$4="",$B41=""),0,SUMIF('DADOS BRUTOS'!$A$3:$A$500,$B41,'DADOS BRUTOS'!GE$3:GE$500)+IF($C41="",0,SUMIF('DADOS BRUTOS'!$A$3:$A$500,$C41,'DADOS BRUTOS'!GE$3:GE$500)))</f>
        <v/>
      </c>
      <c r="JF41" s="125">
        <f>IF(OR(JF$4="",$B41=""),0,SUMIF('DADOS BRUTOS'!$A$3:$A$500,$B41,'DADOS BRUTOS'!GF$3:GF$500)+IF($C41="",0,SUMIF('DADOS BRUTOS'!$A$3:$A$500,$C41,'DADOS BRUTOS'!GF$3:GF$500)))</f>
        <v/>
      </c>
      <c r="JG41" s="125">
        <f>IF(OR(JG$4="",$B41=""),0,SUMIF('DADOS BRUTOS'!$A$3:$A$500,$B41,'DADOS BRUTOS'!GG$3:GG$500)+IF($C41="",0,SUMIF('DADOS BRUTOS'!$A$3:$A$500,$C41,'DADOS BRUTOS'!GG$3:GG$500)))</f>
        <v/>
      </c>
      <c r="JH41" s="125">
        <f>IF(OR(JH$4="",$B41=""),0,SUMIF('DADOS BRUTOS'!$A$3:$A$500,$B41,'DADOS BRUTOS'!GH$3:GH$500)+IF($C41="",0,SUMIF('DADOS BRUTOS'!$A$3:$A$500,$C41,'DADOS BRUTOS'!GH$3:GH$500)))</f>
        <v/>
      </c>
      <c r="JI41" s="125">
        <f>IF(OR(JI$4="",$B41=""),0,SUMIF('DADOS BRUTOS'!$A$3:$A$500,$B41,'DADOS BRUTOS'!GI$3:GI$500)+IF($C41="",0,SUMIF('DADOS BRUTOS'!$A$3:$A$500,$C41,'DADOS BRUTOS'!GI$3:GI$500)))</f>
        <v/>
      </c>
      <c r="JJ41" s="125">
        <f>IF(OR(JJ$4="",$B41=""),0,SUMIF('DADOS BRUTOS'!$A$3:$A$500,$B41,'DADOS BRUTOS'!GJ$3:GJ$500)+IF($C41="",0,SUMIF('DADOS BRUTOS'!$A$3:$A$500,$C41,'DADOS BRUTOS'!GJ$3:GJ$500)))</f>
        <v/>
      </c>
      <c r="JK41" s="125">
        <f>IF(OR(JK$4="",$B41=""),0,SUMIF('DADOS BRUTOS'!$A$3:$A$500,$B41,'DADOS BRUTOS'!GK$3:GK$500)+IF($C41="",0,SUMIF('DADOS BRUTOS'!$A$3:$A$500,$C41,'DADOS BRUTOS'!GK$3:GK$500)))</f>
        <v/>
      </c>
      <c r="JL41" s="125">
        <f>IF(OR(JL$4="",$B41=""),0,SUMIF('DADOS BRUTOS'!$A$3:$A$500,$B41,'DADOS BRUTOS'!GL$3:GL$500)+IF($C41="",0,SUMIF('DADOS BRUTOS'!$A$3:$A$500,$C41,'DADOS BRUTOS'!GL$3:GL$500)))</f>
        <v/>
      </c>
      <c r="JM41" s="125">
        <f>IF(OR(JM$4="",$B41=""),0,SUMIF('DADOS BRUTOS'!$A$3:$A$500,$B41,'DADOS BRUTOS'!GM$3:GM$500)+IF($C41="",0,SUMIF('DADOS BRUTOS'!$A$3:$A$500,$C41,'DADOS BRUTOS'!GM$3:GM$500)))</f>
        <v/>
      </c>
      <c r="JN41" s="125">
        <f>IF(OR(JN$4="",$B41=""),0,SUMIF('DADOS BRUTOS'!$A$3:$A$500,$B41,'DADOS BRUTOS'!GN$3:GN$500)+IF($C41="",0,SUMIF('DADOS BRUTOS'!$A$3:$A$500,$C41,'DADOS BRUTOS'!GN$3:GN$500)))</f>
        <v/>
      </c>
      <c r="JO41" s="125">
        <f>IF(OR(JO$4="",$B41=""),0,SUMIF('DADOS BRUTOS'!$A$3:$A$500,$B41,'DADOS BRUTOS'!GO$3:GO$500)+IF($C41="",0,SUMIF('DADOS BRUTOS'!$A$3:$A$500,$C41,'DADOS BRUTOS'!GO$3:GO$500)))</f>
        <v/>
      </c>
      <c r="JP41" s="125">
        <f>IF(OR(JP$4="",$B41=""),0,SUMIF('DADOS BRUTOS'!$A$3:$A$500,$B41,'DADOS BRUTOS'!GP$3:GP$500)+IF($C41="",0,SUMIF('DADOS BRUTOS'!$A$3:$A$500,$C41,'DADOS BRUTOS'!GP$3:GP$500)))</f>
        <v/>
      </c>
      <c r="JQ41" s="125">
        <f>IF(OR(JQ$4="",$B41=""),0,SUMIF('DADOS BRUTOS'!$A$3:$A$500,$B41,'DADOS BRUTOS'!GQ$3:GQ$500)+IF($C41="",0,SUMIF('DADOS BRUTOS'!$A$3:$A$500,$C41,'DADOS BRUTOS'!GQ$3:GQ$500)))</f>
        <v/>
      </c>
      <c r="JR41" s="125">
        <f>IF(OR(JR$4="",$B41=""),0,SUMIF('DADOS BRUTOS'!$A$3:$A$500,$B41,'DADOS BRUTOS'!GR$3:GR$500)+IF($C41="",0,SUMIF('DADOS BRUTOS'!$A$3:$A$500,$C41,'DADOS BRUTOS'!GR$3:GR$500)))</f>
        <v/>
      </c>
      <c r="JS41" s="125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25">
        <f>IF(OR(CB$4="",$B42=""),0,SUMIF('DADOS BRUTOS'!$A$3:$A$500,$B42,'DADOS BRUTOS'!B$3:B$500)+IF($C42="",0,SUMIF('DADOS BRUTOS'!$A$3:$A$500,$C42,'DADOS BRUTOS'!B$3:B$500)))</f>
        <v/>
      </c>
      <c r="CC42" s="125">
        <f>IF(OR(CC$4="",$B42=""),0,SUMIF('DADOS BRUTOS'!$A$3:$A$500,$B42,'DADOS BRUTOS'!C$3:C$500)+IF($C42="",0,SUMIF('DADOS BRUTOS'!$A$3:$A$500,$C42,'DADOS BRUTOS'!C$3:C$500)))</f>
        <v/>
      </c>
      <c r="CD42" s="125">
        <f>IF(OR(CD$4="",$B42=""),0,SUMIF('DADOS BRUTOS'!$A$3:$A$500,$B42,'DADOS BRUTOS'!D$3:D$500)+IF($C42="",0,SUMIF('DADOS BRUTOS'!$A$3:$A$500,$C42,'DADOS BRUTOS'!D$3:D$500)))</f>
        <v/>
      </c>
      <c r="CE42" s="125">
        <f>IF(OR(CE$4="",$B42=""),0,SUMIF('DADOS BRUTOS'!$A$3:$A$500,$B42,'DADOS BRUTOS'!E$3:E$500)+IF($C42="",0,SUMIF('DADOS BRUTOS'!$A$3:$A$500,$C42,'DADOS BRUTOS'!E$3:E$500)))</f>
        <v/>
      </c>
      <c r="CF42" s="125">
        <f>IF(OR(CF$4="",$B42=""),0,SUMIF('DADOS BRUTOS'!$A$3:$A$500,$B42,'DADOS BRUTOS'!F$3:F$500)+IF($C42="",0,SUMIF('DADOS BRUTOS'!$A$3:$A$500,$C42,'DADOS BRUTOS'!F$3:F$500)))</f>
        <v/>
      </c>
      <c r="CG42" s="125">
        <f>IF(OR(CG$4="",$B42=""),0,SUMIF('DADOS BRUTOS'!$A$3:$A$500,$B42,'DADOS BRUTOS'!G$3:G$500)+IF($C42="",0,SUMIF('DADOS BRUTOS'!$A$3:$A$500,$C42,'DADOS BRUTOS'!G$3:G$500)))</f>
        <v/>
      </c>
      <c r="CH42" s="125">
        <f>IF(OR(CH$4="",$B42=""),0,SUMIF('DADOS BRUTOS'!$A$3:$A$500,$B42,'DADOS BRUTOS'!H$3:H$500)+IF($C42="",0,SUMIF('DADOS BRUTOS'!$A$3:$A$500,$C42,'DADOS BRUTOS'!H$3:H$500)))</f>
        <v/>
      </c>
      <c r="CI42" s="125">
        <f>IF(OR(CI$4="",$B42=""),0,SUMIF('DADOS BRUTOS'!$A$3:$A$500,$B42,'DADOS BRUTOS'!I$3:I$500)+IF($C42="",0,SUMIF('DADOS BRUTOS'!$A$3:$A$500,$C42,'DADOS BRUTOS'!I$3:I$500)))</f>
        <v/>
      </c>
      <c r="CJ42" s="125">
        <f>IF(OR(CJ$4="",$B42=""),0,SUMIF('DADOS BRUTOS'!$A$3:$A$500,$B42,'DADOS BRUTOS'!J$3:J$500)+IF($C42="",0,SUMIF('DADOS BRUTOS'!$A$3:$A$500,$C42,'DADOS BRUTOS'!J$3:J$500)))</f>
        <v/>
      </c>
      <c r="CK42" s="125">
        <f>IF(OR(CK$4="",$B42=""),0,SUMIF('DADOS BRUTOS'!$A$3:$A$500,$B42,'DADOS BRUTOS'!K$3:K$500)+IF($C42="",0,SUMIF('DADOS BRUTOS'!$A$3:$A$500,$C42,'DADOS BRUTOS'!K$3:K$500)))</f>
        <v/>
      </c>
      <c r="CL42" s="125">
        <f>IF(OR(CL$4="",$B42=""),0,SUMIF('DADOS BRUTOS'!$A$3:$A$500,$B42,'DADOS BRUTOS'!L$3:L$500)+IF($C42="",0,SUMIF('DADOS BRUTOS'!$A$3:$A$500,$C42,'DADOS BRUTOS'!L$3:L$500)))</f>
        <v/>
      </c>
      <c r="CM42" s="125">
        <f>IF(OR(CM$4="",$B42=""),0,SUMIF('DADOS BRUTOS'!$A$3:$A$500,$B42,'DADOS BRUTOS'!M$3:M$500)+IF($C42="",0,SUMIF('DADOS BRUTOS'!$A$3:$A$500,$C42,'DADOS BRUTOS'!M$3:M$500)))</f>
        <v/>
      </c>
      <c r="CN42" s="125">
        <f>IF(OR(CN$4="",$B42=""),0,SUMIF('DADOS BRUTOS'!$A$3:$A$500,$B42,'DADOS BRUTOS'!N$3:N$500)+IF($C42="",0,SUMIF('DADOS BRUTOS'!$A$3:$A$500,$C42,'DADOS BRUTOS'!N$3:N$500)))</f>
        <v/>
      </c>
      <c r="CO42" s="125">
        <f>IF(OR(CO$4="",$B42=""),0,SUMIF('DADOS BRUTOS'!$A$3:$A$500,$B42,'DADOS BRUTOS'!O$3:O$500)+IF($C42="",0,SUMIF('DADOS BRUTOS'!$A$3:$A$500,$C42,'DADOS BRUTOS'!O$3:O$500)))</f>
        <v/>
      </c>
      <c r="CP42" s="125">
        <f>IF(OR(CP$4="",$B42=""),0,SUMIF('DADOS BRUTOS'!$A$3:$A$500,$B42,'DADOS BRUTOS'!P$3:P$500)+IF($C42="",0,SUMIF('DADOS BRUTOS'!$A$3:$A$500,$C42,'DADOS BRUTOS'!P$3:P$500)))</f>
        <v/>
      </c>
      <c r="CQ42" s="125">
        <f>IF(OR(CQ$4="",$B42=""),0,SUMIF('DADOS BRUTOS'!$A$3:$A$500,$B42,'DADOS BRUTOS'!Q$3:Q$500)+IF($C42="",0,SUMIF('DADOS BRUTOS'!$A$3:$A$500,$C42,'DADOS BRUTOS'!Q$3:Q$500)))</f>
        <v/>
      </c>
      <c r="CR42" s="125">
        <f>IF(OR(CR$4="",$B42=""),0,SUMIF('DADOS BRUTOS'!$A$3:$A$500,$B42,'DADOS BRUTOS'!R$3:R$500)+IF($C42="",0,SUMIF('DADOS BRUTOS'!$A$3:$A$500,$C42,'DADOS BRUTOS'!R$3:R$500)))</f>
        <v/>
      </c>
      <c r="CS42" s="125">
        <f>IF(OR(CS$4="",$B42=""),0,SUMIF('DADOS BRUTOS'!$A$3:$A$500,$B42,'DADOS BRUTOS'!S$3:S$500)+IF($C42="",0,SUMIF('DADOS BRUTOS'!$A$3:$A$500,$C42,'DADOS BRUTOS'!S$3:S$500)))</f>
        <v/>
      </c>
      <c r="CT42" s="125">
        <f>IF(OR(CT$4="",$B42=""),0,SUMIF('DADOS BRUTOS'!$A$3:$A$500,$B42,'DADOS BRUTOS'!T$3:T$500)+IF($C42="",0,SUMIF('DADOS BRUTOS'!$A$3:$A$500,$C42,'DADOS BRUTOS'!T$3:T$500)))</f>
        <v/>
      </c>
      <c r="CU42" s="125">
        <f>IF(OR(CU$4="",$B42=""),0,SUMIF('DADOS BRUTOS'!$A$3:$A$500,$B42,'DADOS BRUTOS'!U$3:U$500)+IF($C42="",0,SUMIF('DADOS BRUTOS'!$A$3:$A$500,$C42,'DADOS BRUTOS'!U$3:U$500)))</f>
        <v/>
      </c>
      <c r="CV42" s="125">
        <f>IF(OR(CV$4="",$B42=""),0,SUMIF('DADOS BRUTOS'!$A$3:$A$500,$B42,'DADOS BRUTOS'!V$3:V$500)+IF($C42="",0,SUMIF('DADOS BRUTOS'!$A$3:$A$500,$C42,'DADOS BRUTOS'!V$3:V$500)))</f>
        <v/>
      </c>
      <c r="CW42" s="125">
        <f>IF(OR(CW$4="",$B42=""),0,SUMIF('DADOS BRUTOS'!$A$3:$A$500,$B42,'DADOS BRUTOS'!W$3:W$500)+IF($C42="",0,SUMIF('DADOS BRUTOS'!$A$3:$A$500,$C42,'DADOS BRUTOS'!W$3:W$500)))</f>
        <v/>
      </c>
      <c r="CX42" s="125">
        <f>IF(OR(CX$4="",$B42=""),0,SUMIF('DADOS BRUTOS'!$A$3:$A$500,$B42,'DADOS BRUTOS'!X$3:X$500)+IF($C42="",0,SUMIF('DADOS BRUTOS'!$A$3:$A$500,$C42,'DADOS BRUTOS'!X$3:X$500)))</f>
        <v/>
      </c>
      <c r="CY42" s="125">
        <f>IF(OR(CY$4="",$B42=""),0,SUMIF('DADOS BRUTOS'!$A$3:$A$500,$B42,'DADOS BRUTOS'!Y$3:Y$500)+IF($C42="",0,SUMIF('DADOS BRUTOS'!$A$3:$A$500,$C42,'DADOS BRUTOS'!Y$3:Y$500)))</f>
        <v/>
      </c>
      <c r="CZ42" s="125">
        <f>IF(OR(CZ$4="",$B42=""),0,SUMIF('DADOS BRUTOS'!$A$3:$A$500,$B42,'DADOS BRUTOS'!Z$3:Z$500)+IF($C42="",0,SUMIF('DADOS BRUTOS'!$A$3:$A$500,$C42,'DADOS BRUTOS'!Z$3:Z$500)))</f>
        <v/>
      </c>
      <c r="DA42" s="125">
        <f>IF(OR(DA$4="",$B42=""),0,SUMIF('DADOS BRUTOS'!$A$3:$A$500,$B42,'DADOS BRUTOS'!AA$3:AA$500)+IF($C42="",0,SUMIF('DADOS BRUTOS'!$A$3:$A$500,$C42,'DADOS BRUTOS'!AA$3:AA$500)))</f>
        <v/>
      </c>
      <c r="DB42" s="125">
        <f>IF(OR(DB$4="",$B42=""),0,SUMIF('DADOS BRUTOS'!$A$3:$A$500,$B42,'DADOS BRUTOS'!AB$3:AB$500)+IF($C42="",0,SUMIF('DADOS BRUTOS'!$A$3:$A$500,$C42,'DADOS BRUTOS'!AB$3:AB$500)))</f>
        <v/>
      </c>
      <c r="DC42" s="125">
        <f>IF(OR(DC$4="",$B42=""),0,SUMIF('DADOS BRUTOS'!$A$3:$A$500,$B42,'DADOS BRUTOS'!AC$3:AC$500)+IF($C42="",0,SUMIF('DADOS BRUTOS'!$A$3:$A$500,$C42,'DADOS BRUTOS'!AC$3:AC$500)))</f>
        <v/>
      </c>
      <c r="DD42" s="125">
        <f>IF(OR(DD$4="",$B42=""),0,SUMIF('DADOS BRUTOS'!$A$3:$A$500,$B42,'DADOS BRUTOS'!AD$3:AD$500)+IF($C42="",0,SUMIF('DADOS BRUTOS'!$A$3:$A$500,$C42,'DADOS BRUTOS'!AD$3:AD$500)))</f>
        <v/>
      </c>
      <c r="DE42" s="125">
        <f>IF(OR(DE$4="",$B42=""),0,SUMIF('DADOS BRUTOS'!$A$3:$A$500,$B42,'DADOS BRUTOS'!AE$3:AE$500)+IF($C42="",0,SUMIF('DADOS BRUTOS'!$A$3:$A$500,$C42,'DADOS BRUTOS'!AE$3:AE$500)))</f>
        <v/>
      </c>
      <c r="DF42" s="125">
        <f>IF(OR(DF$4="",$B42=""),0,SUMIF('DADOS BRUTOS'!$A$3:$A$500,$B42,'DADOS BRUTOS'!AF$3:AF$500)+IF($C42="",0,SUMIF('DADOS BRUTOS'!$A$3:$A$500,$C42,'DADOS BRUTOS'!AF$3:AF$500)))</f>
        <v/>
      </c>
      <c r="DG42" s="125">
        <f>IF(OR(DG$4="",$B42=""),0,SUMIF('DADOS BRUTOS'!$A$3:$A$500,$B42,'DADOS BRUTOS'!AG$3:AG$500)+IF($C42="",0,SUMIF('DADOS BRUTOS'!$A$3:$A$500,$C42,'DADOS BRUTOS'!AG$3:AG$500)))</f>
        <v/>
      </c>
      <c r="DH42" s="125">
        <f>IF(OR(DH$4="",$B42=""),0,SUMIF('DADOS BRUTOS'!$A$3:$A$500,$B42,'DADOS BRUTOS'!AH$3:AH$500)+IF($C42="",0,SUMIF('DADOS BRUTOS'!$A$3:$A$500,$C42,'DADOS BRUTOS'!AH$3:AH$500)))</f>
        <v/>
      </c>
      <c r="DI42" s="125">
        <f>IF(OR(DI$4="",$B42=""),0,SUMIF('DADOS BRUTOS'!$A$3:$A$500,$B42,'DADOS BRUTOS'!AI$3:AI$500)+IF($C42="",0,SUMIF('DADOS BRUTOS'!$A$3:$A$500,$C42,'DADOS BRUTOS'!AI$3:AI$500)))</f>
        <v/>
      </c>
      <c r="DJ42" s="125">
        <f>IF(OR(DJ$4="",$B42=""),0,SUMIF('DADOS BRUTOS'!$A$3:$A$500,$B42,'DADOS BRUTOS'!AJ$3:AJ$500)+IF($C42="",0,SUMIF('DADOS BRUTOS'!$A$3:$A$500,$C42,'DADOS BRUTOS'!AJ$3:AJ$500)))</f>
        <v/>
      </c>
      <c r="DK42" s="125">
        <f>IF(OR(DK$4="",$B42=""),0,SUMIF('DADOS BRUTOS'!$A$3:$A$500,$B42,'DADOS BRUTOS'!AK$3:AK$500)+IF($C42="",0,SUMIF('DADOS BRUTOS'!$A$3:$A$500,$C42,'DADOS BRUTOS'!AK$3:AK$500)))</f>
        <v/>
      </c>
      <c r="DL42" s="125">
        <f>IF(OR(DL$4="",$B42=""),0,SUMIF('DADOS BRUTOS'!$A$3:$A$500,$B42,'DADOS BRUTOS'!AL$3:AL$500)+IF($C42="",0,SUMIF('DADOS BRUTOS'!$A$3:$A$500,$C42,'DADOS BRUTOS'!AL$3:AL$500)))</f>
        <v/>
      </c>
      <c r="DM42" s="125">
        <f>IF(OR(DM$4="",$B42=""),0,SUMIF('DADOS BRUTOS'!$A$3:$A$500,$B42,'DADOS BRUTOS'!AM$3:AM$500)+IF($C42="",0,SUMIF('DADOS BRUTOS'!$A$3:$A$500,$C42,'DADOS BRUTOS'!AM$3:AM$500)))</f>
        <v/>
      </c>
      <c r="DN42" s="125">
        <f>IF(OR(DN$4="",$B42=""),0,SUMIF('DADOS BRUTOS'!$A$3:$A$500,$B42,'DADOS BRUTOS'!AN$3:AN$500)+IF($C42="",0,SUMIF('DADOS BRUTOS'!$A$3:$A$500,$C42,'DADOS BRUTOS'!AN$3:AN$500)))</f>
        <v/>
      </c>
      <c r="DO42" s="125">
        <f>IF(OR(DO$4="",$B42=""),0,SUMIF('DADOS BRUTOS'!$A$3:$A$500,$B42,'DADOS BRUTOS'!AO$3:AO$500)+IF($C42="",0,SUMIF('DADOS BRUTOS'!$A$3:$A$500,$C42,'DADOS BRUTOS'!AO$3:AO$500)))</f>
        <v/>
      </c>
      <c r="DP42" s="125">
        <f>IF(OR(DP$4="",$B42=""),0,SUMIF('DADOS BRUTOS'!$A$3:$A$500,$B42,'DADOS BRUTOS'!AP$3:AP$500)+IF($C42="",0,SUMIF('DADOS BRUTOS'!$A$3:$A$500,$C42,'DADOS BRUTOS'!AP$3:AP$500)))</f>
        <v/>
      </c>
      <c r="DQ42" s="125">
        <f>IF(OR(DQ$4="",$B42=""),0,SUMIF('DADOS BRUTOS'!$A$3:$A$500,$B42,'DADOS BRUTOS'!AQ$3:AQ$500)+IF($C42="",0,SUMIF('DADOS BRUTOS'!$A$3:$A$500,$C42,'DADOS BRUTOS'!AQ$3:AQ$500)))</f>
        <v/>
      </c>
      <c r="DR42" s="125">
        <f>IF(OR(DR$4="",$B42=""),0,SUMIF('DADOS BRUTOS'!$A$3:$A$500,$B42,'DADOS BRUTOS'!AR$3:AR$500)+IF($C42="",0,SUMIF('DADOS BRUTOS'!$A$3:$A$500,$C42,'DADOS BRUTOS'!AR$3:AR$500)))</f>
        <v/>
      </c>
      <c r="DS42" s="125">
        <f>IF(OR(DS$4="",$B42=""),0,SUMIF('DADOS BRUTOS'!$A$3:$A$500,$B42,'DADOS BRUTOS'!AS$3:AS$500)+IF($C42="",0,SUMIF('DADOS BRUTOS'!$A$3:$A$500,$C42,'DADOS BRUTOS'!AS$3:AS$500)))</f>
        <v/>
      </c>
      <c r="DT42" s="125">
        <f>IF(OR(DT$4="",$B42=""),0,SUMIF('DADOS BRUTOS'!$A$3:$A$500,$B42,'DADOS BRUTOS'!AT$3:AT$500)+IF($C42="",0,SUMIF('DADOS BRUTOS'!$A$3:$A$500,$C42,'DADOS BRUTOS'!AT$3:AT$500)))</f>
        <v/>
      </c>
      <c r="DU42" s="125">
        <f>IF(OR(DU$4="",$B42=""),0,SUMIF('DADOS BRUTOS'!$A$3:$A$500,$B42,'DADOS BRUTOS'!AU$3:AU$500)+IF($C42="",0,SUMIF('DADOS BRUTOS'!$A$3:$A$500,$C42,'DADOS BRUTOS'!AU$3:AU$500)))</f>
        <v/>
      </c>
      <c r="DV42" s="125">
        <f>IF(OR(DV$4="",$B42=""),0,SUMIF('DADOS BRUTOS'!$A$3:$A$500,$B42,'DADOS BRUTOS'!AV$3:AV$500)+IF($C42="",0,SUMIF('DADOS BRUTOS'!$A$3:$A$500,$C42,'DADOS BRUTOS'!AV$3:AV$500)))</f>
        <v/>
      </c>
      <c r="DW42" s="125">
        <f>IF(OR(DW$4="",$B42=""),0,SUMIF('DADOS BRUTOS'!$A$3:$A$500,$B42,'DADOS BRUTOS'!AW$3:AW$500)+IF($C42="",0,SUMIF('DADOS BRUTOS'!$A$3:$A$500,$C42,'DADOS BRUTOS'!AW$3:AW$500)))</f>
        <v/>
      </c>
      <c r="DX42" s="125">
        <f>IF(OR(DX$4="",$B42=""),0,SUMIF('DADOS BRUTOS'!$A$3:$A$500,$B42,'DADOS BRUTOS'!AX$3:AX$500)+IF($C42="",0,SUMIF('DADOS BRUTOS'!$A$3:$A$500,$C42,'DADOS BRUTOS'!AX$3:AX$500)))</f>
        <v/>
      </c>
      <c r="DY42" s="125">
        <f>IF(OR(DY$4="",$B42=""),0,SUMIF('DADOS BRUTOS'!$A$3:$A$500,$B42,'DADOS BRUTOS'!AY$3:AY$500)+IF($C42="",0,SUMIF('DADOS BRUTOS'!$A$3:$A$500,$C42,'DADOS BRUTOS'!AY$3:AY$500)))</f>
        <v/>
      </c>
      <c r="DZ42" s="125">
        <f>IF(OR(DZ$4="",$B42=""),0,SUMIF('DADOS BRUTOS'!$A$3:$A$500,$B42,'DADOS BRUTOS'!AZ$3:AZ$500)+IF($C42="",0,SUMIF('DADOS BRUTOS'!$A$3:$A$500,$C42,'DADOS BRUTOS'!AZ$3:AZ$500)))</f>
        <v/>
      </c>
      <c r="EA42" s="125">
        <f>IF(OR(EA$4="",$B42=""),0,SUMIF('DADOS BRUTOS'!$A$3:$A$500,$B42,'DADOS BRUTOS'!BA$3:BA$500)+IF($C42="",0,SUMIF('DADOS BRUTOS'!$A$3:$A$500,$C42,'DADOS BRUTOS'!BA$3:BA$500)))</f>
        <v/>
      </c>
      <c r="EB42" s="125">
        <f>IF(OR(EB$4="",$B42=""),0,SUMIF('DADOS BRUTOS'!$A$3:$A$500,$B42,'DADOS BRUTOS'!BB$3:BB$500)+IF($C42="",0,SUMIF('DADOS BRUTOS'!$A$3:$A$500,$C42,'DADOS BRUTOS'!BB$3:BB$500)))</f>
        <v/>
      </c>
      <c r="EC42" s="125">
        <f>IF(OR(EC$4="",$B42=""),0,SUMIF('DADOS BRUTOS'!$A$3:$A$500,$B42,'DADOS BRUTOS'!BC$3:BC$500)+IF($C42="",0,SUMIF('DADOS BRUTOS'!$A$3:$A$500,$C42,'DADOS BRUTOS'!BC$3:BC$500)))</f>
        <v/>
      </c>
      <c r="ED42" s="125">
        <f>IF(OR(ED$4="",$B42=""),0,SUMIF('DADOS BRUTOS'!$A$3:$A$500,$B42,'DADOS BRUTOS'!BD$3:BD$500)+IF($C42="",0,SUMIF('DADOS BRUTOS'!$A$3:$A$500,$C42,'DADOS BRUTOS'!BD$3:BD$500)))</f>
        <v/>
      </c>
      <c r="EE42" s="125">
        <f>IF(OR(EE$4="",$B42=""),0,SUMIF('DADOS BRUTOS'!$A$3:$A$500,$B42,'DADOS BRUTOS'!BE$3:BE$500)+IF($C42="",0,SUMIF('DADOS BRUTOS'!$A$3:$A$500,$C42,'DADOS BRUTOS'!BE$3:BE$500)))</f>
        <v/>
      </c>
      <c r="EF42" s="125">
        <f>IF(OR(EF$4="",$B42=""),0,SUMIF('DADOS BRUTOS'!$A$3:$A$500,$B42,'DADOS BRUTOS'!BF$3:BF$500)+IF($C42="",0,SUMIF('DADOS BRUTOS'!$A$3:$A$500,$C42,'DADOS BRUTOS'!BF$3:BF$500)))</f>
        <v/>
      </c>
      <c r="EG42" s="125">
        <f>IF(OR(EG$4="",$B42=""),0,SUMIF('DADOS BRUTOS'!$A$3:$A$500,$B42,'DADOS BRUTOS'!BG$3:BG$500)+IF($C42="",0,SUMIF('DADOS BRUTOS'!$A$3:$A$500,$C42,'DADOS BRUTOS'!BG$3:BG$500)))</f>
        <v/>
      </c>
      <c r="EH42" s="125">
        <f>IF(OR(EH$4="",$B42=""),0,SUMIF('DADOS BRUTOS'!$A$3:$A$500,$B42,'DADOS BRUTOS'!BH$3:BH$500)+IF($C42="",0,SUMIF('DADOS BRUTOS'!$A$3:$A$500,$C42,'DADOS BRUTOS'!BH$3:BH$500)))</f>
        <v/>
      </c>
      <c r="EI42" s="125">
        <f>IF(OR(EI$4="",$B42=""),0,SUMIF('DADOS BRUTOS'!$A$3:$A$500,$B42,'DADOS BRUTOS'!BI$3:BI$500)+IF($C42="",0,SUMIF('DADOS BRUTOS'!$A$3:$A$500,$C42,'DADOS BRUTOS'!BI$3:BI$500)))</f>
        <v/>
      </c>
      <c r="EJ42" s="125">
        <f>IF(OR(EJ$4="",$B42=""),0,SUMIF('DADOS BRUTOS'!$A$3:$A$500,$B42,'DADOS BRUTOS'!BJ$3:BJ$500)+IF($C42="",0,SUMIF('DADOS BRUTOS'!$A$3:$A$500,$C42,'DADOS BRUTOS'!BJ$3:BJ$500)))</f>
        <v/>
      </c>
      <c r="EK42" s="125">
        <f>IF(OR(EK$4="",$B42=""),0,SUMIF('DADOS BRUTOS'!$A$3:$A$500,$B42,'DADOS BRUTOS'!BK$3:BK$500)+IF($C42="",0,SUMIF('DADOS BRUTOS'!$A$3:$A$500,$C42,'DADOS BRUTOS'!BK$3:BK$500)))</f>
        <v/>
      </c>
      <c r="EL42" s="125">
        <f>IF(OR(EL$4="",$B42=""),0,SUMIF('DADOS BRUTOS'!$A$3:$A$500,$B42,'DADOS BRUTOS'!BL$3:BL$500)+IF($C42="",0,SUMIF('DADOS BRUTOS'!$A$3:$A$500,$C42,'DADOS BRUTOS'!BL$3:BL$500)))</f>
        <v/>
      </c>
      <c r="EM42" s="125">
        <f>IF(OR(EM$4="",$B42=""),0,SUMIF('DADOS BRUTOS'!$A$3:$A$500,$B42,'DADOS BRUTOS'!BM$3:BM$500)+IF($C42="",0,SUMIF('DADOS BRUTOS'!$A$3:$A$500,$C42,'DADOS BRUTOS'!BM$3:BM$500)))</f>
        <v/>
      </c>
      <c r="EN42" s="125">
        <f>IF(OR(EN$4="",$B42=""),0,SUMIF('DADOS BRUTOS'!$A$3:$A$500,$B42,'DADOS BRUTOS'!BN$3:BN$500)+IF($C42="",0,SUMIF('DADOS BRUTOS'!$A$3:$A$500,$C42,'DADOS BRUTOS'!BN$3:BN$500)))</f>
        <v/>
      </c>
      <c r="EO42" s="125">
        <f>IF(OR(EO$4="",$B42=""),0,SUMIF('DADOS BRUTOS'!$A$3:$A$500,$B42,'DADOS BRUTOS'!BO$3:BO$500)+IF($C42="",0,SUMIF('DADOS BRUTOS'!$A$3:$A$500,$C42,'DADOS BRUTOS'!BO$3:BO$500)))</f>
        <v/>
      </c>
      <c r="EP42" s="125">
        <f>IF(OR(EP$4="",$B42=""),0,SUMIF('DADOS BRUTOS'!$A$3:$A$500,$B42,'DADOS BRUTOS'!BP$3:BP$500)+IF($C42="",0,SUMIF('DADOS BRUTOS'!$A$3:$A$500,$C42,'DADOS BRUTOS'!BP$3:BP$500)))</f>
        <v/>
      </c>
      <c r="EQ42" s="125">
        <f>IF(OR(EQ$4="",$B42=""),0,SUMIF('DADOS BRUTOS'!$A$3:$A$500,$B42,'DADOS BRUTOS'!BQ$3:BQ$500)+IF($C42="",0,SUMIF('DADOS BRUTOS'!$A$3:$A$500,$C42,'DADOS BRUTOS'!BQ$3:BQ$500)))</f>
        <v/>
      </c>
      <c r="ER42" s="125">
        <f>IF(OR(ER$4="",$B42=""),0,SUMIF('DADOS BRUTOS'!$A$3:$A$500,$B42,'DADOS BRUTOS'!BR$3:BR$500)+IF($C42="",0,SUMIF('DADOS BRUTOS'!$A$3:$A$500,$C42,'DADOS BRUTOS'!BR$3:BR$500)))</f>
        <v/>
      </c>
      <c r="ES42" s="125">
        <f>IF(OR(ES$4="",$B42=""),0,SUMIF('DADOS BRUTOS'!$A$3:$A$500,$B42,'DADOS BRUTOS'!BS$3:BS$500)+IF($C42="",0,SUMIF('DADOS BRUTOS'!$A$3:$A$500,$C42,'DADOS BRUTOS'!BS$3:BS$500)))</f>
        <v/>
      </c>
      <c r="ET42" s="125">
        <f>IF(OR(ET$4="",$B42=""),0,SUMIF('DADOS BRUTOS'!$A$3:$A$500,$B42,'DADOS BRUTOS'!BT$3:BT$500)+IF($C42="",0,SUMIF('DADOS BRUTOS'!$A$3:$A$500,$C42,'DADOS BRUTOS'!BT$3:BT$500)))</f>
        <v/>
      </c>
      <c r="EU42" s="125">
        <f>IF(OR(EU$4="",$B42=""),0,SUMIF('DADOS BRUTOS'!$A$3:$A$500,$B42,'DADOS BRUTOS'!BU$3:BU$500)+IF($C42="",0,SUMIF('DADOS BRUTOS'!$A$3:$A$500,$C42,'DADOS BRUTOS'!BU$3:BU$500)))</f>
        <v/>
      </c>
      <c r="EV42" s="125">
        <f>IF(OR(EV$4="",$B42=""),0,SUMIF('DADOS BRUTOS'!$A$3:$A$500,$B42,'DADOS BRUTOS'!BV$3:BV$500)+IF($C42="",0,SUMIF('DADOS BRUTOS'!$A$3:$A$500,$C42,'DADOS BRUTOS'!BV$3:BV$500)))</f>
        <v/>
      </c>
      <c r="EW42" s="125">
        <f>IF(OR(EW$4="",$B42=""),0,SUMIF('DADOS BRUTOS'!$A$3:$A$500,$B42,'DADOS BRUTOS'!BW$3:BW$500)+IF($C42="",0,SUMIF('DADOS BRUTOS'!$A$3:$A$500,$C42,'DADOS BRUTOS'!BW$3:BW$500)))</f>
        <v/>
      </c>
      <c r="EX42" s="125">
        <f>IF(OR(EX$4="",$B42=""),0,SUMIF('DADOS BRUTOS'!$A$3:$A$500,$B42,'DADOS BRUTOS'!BX$3:BX$500)+IF($C42="",0,SUMIF('DADOS BRUTOS'!$A$3:$A$500,$C42,'DADOS BRUTOS'!BX$3:BX$500)))</f>
        <v/>
      </c>
      <c r="EY42" s="125">
        <f>IF(OR(EY$4="",$B42=""),0,SUMIF('DADOS BRUTOS'!$A$3:$A$500,$B42,'DADOS BRUTOS'!BY$3:BY$500)+IF($C42="",0,SUMIF('DADOS BRUTOS'!$A$3:$A$500,$C42,'DADOS BRUTOS'!BY$3:BY$500)))</f>
        <v/>
      </c>
      <c r="EZ42" s="125">
        <f>IF(OR(EZ$4="",$B42=""),0,SUMIF('DADOS BRUTOS'!$A$3:$A$500,$B42,'DADOS BRUTOS'!BZ$3:BZ$500)+IF($C42="",0,SUMIF('DADOS BRUTOS'!$A$3:$A$500,$C42,'DADOS BRUTOS'!BZ$3:BZ$500)))</f>
        <v/>
      </c>
      <c r="FA42" s="125">
        <f>IF(OR(FA$4="",$B42=""),0,SUMIF('DADOS BRUTOS'!$A$3:$A$500,$B42,'DADOS BRUTOS'!CA$3:CA$500)+IF($C42="",0,SUMIF('DADOS BRUTOS'!$A$3:$A$500,$C42,'DADOS BRUTOS'!CA$3:CA$500)))</f>
        <v/>
      </c>
      <c r="FB42" s="125">
        <f>IF(OR(FB$4="",$B42=""),0,SUMIF('DADOS BRUTOS'!$A$3:$A$500,$B42,'DADOS BRUTOS'!CB$3:CB$500)+IF($C42="",0,SUMIF('DADOS BRUTOS'!$A$3:$A$500,$C42,'DADOS BRUTOS'!CB$3:CB$500)))</f>
        <v/>
      </c>
      <c r="FC42" s="125">
        <f>IF(OR(FC$4="",$B42=""),0,SUMIF('DADOS BRUTOS'!$A$3:$A$500,$B42,'DADOS BRUTOS'!CC$3:CC$500)+IF($C42="",0,SUMIF('DADOS BRUTOS'!$A$3:$A$500,$C42,'DADOS BRUTOS'!CC$3:CC$500)))</f>
        <v/>
      </c>
      <c r="FD42" s="125">
        <f>IF(OR(FD$4="",$B42=""),0,SUMIF('DADOS BRUTOS'!$A$3:$A$500,$B42,'DADOS BRUTOS'!CD$3:CD$500)+IF($C42="",0,SUMIF('DADOS BRUTOS'!$A$3:$A$500,$C42,'DADOS BRUTOS'!CD$3:CD$500)))</f>
        <v/>
      </c>
      <c r="FE42" s="125">
        <f>IF(OR(FE$4="",$B42=""),0,SUMIF('DADOS BRUTOS'!$A$3:$A$500,$B42,'DADOS BRUTOS'!CE$3:CE$500)+IF($C42="",0,SUMIF('DADOS BRUTOS'!$A$3:$A$500,$C42,'DADOS BRUTOS'!CE$3:CE$500)))</f>
        <v/>
      </c>
      <c r="FF42" s="125">
        <f>IF(OR(FF$4="",$B42=""),0,SUMIF('DADOS BRUTOS'!$A$3:$A$500,$B42,'DADOS BRUTOS'!CF$3:CF$500)+IF($C42="",0,SUMIF('DADOS BRUTOS'!$A$3:$A$500,$C42,'DADOS BRUTOS'!CF$3:CF$500)))</f>
        <v/>
      </c>
      <c r="FG42" s="125">
        <f>IF(OR(FG$4="",$B42=""),0,SUMIF('DADOS BRUTOS'!$A$3:$A$500,$B42,'DADOS BRUTOS'!CG$3:CG$500)+IF($C42="",0,SUMIF('DADOS BRUTOS'!$A$3:$A$500,$C42,'DADOS BRUTOS'!CG$3:CG$500)))</f>
        <v/>
      </c>
      <c r="FH42" s="125">
        <f>IF(OR(FH$4="",$B42=""),0,SUMIF('DADOS BRUTOS'!$A$3:$A$500,$B42,'DADOS BRUTOS'!CH$3:CH$500)+IF($C42="",0,SUMIF('DADOS BRUTOS'!$A$3:$A$500,$C42,'DADOS BRUTOS'!CH$3:CH$500)))</f>
        <v/>
      </c>
      <c r="FI42" s="125">
        <f>IF(OR(FI$4="",$B42=""),0,SUMIF('DADOS BRUTOS'!$A$3:$A$500,$B42,'DADOS BRUTOS'!CI$3:CI$500)+IF($C42="",0,SUMIF('DADOS BRUTOS'!$A$3:$A$500,$C42,'DADOS BRUTOS'!CI$3:CI$500)))</f>
        <v/>
      </c>
      <c r="FJ42" s="125">
        <f>IF(OR(FJ$4="",$B42=""),0,SUMIF('DADOS BRUTOS'!$A$3:$A$500,$B42,'DADOS BRUTOS'!CJ$3:CJ$500)+IF($C42="",0,SUMIF('DADOS BRUTOS'!$A$3:$A$500,$C42,'DADOS BRUTOS'!CJ$3:CJ$500)))</f>
        <v/>
      </c>
      <c r="FK42" s="125">
        <f>IF(OR(FK$4="",$B42=""),0,SUMIF('DADOS BRUTOS'!$A$3:$A$500,$B42,'DADOS BRUTOS'!CK$3:CK$500)+IF($C42="",0,SUMIF('DADOS BRUTOS'!$A$3:$A$500,$C42,'DADOS BRUTOS'!CK$3:CK$500)))</f>
        <v/>
      </c>
      <c r="FL42" s="125">
        <f>IF(OR(FL$4="",$B42=""),0,SUMIF('DADOS BRUTOS'!$A$3:$A$500,$B42,'DADOS BRUTOS'!CL$3:CL$500)+IF($C42="",0,SUMIF('DADOS BRUTOS'!$A$3:$A$500,$C42,'DADOS BRUTOS'!CL$3:CL$500)))</f>
        <v/>
      </c>
      <c r="FM42" s="125">
        <f>IF(OR(FM$4="",$B42=""),0,SUMIF('DADOS BRUTOS'!$A$3:$A$500,$B42,'DADOS BRUTOS'!CM$3:CM$500)+IF($C42="",0,SUMIF('DADOS BRUTOS'!$A$3:$A$500,$C42,'DADOS BRUTOS'!CM$3:CM$500)))</f>
        <v/>
      </c>
      <c r="FN42" s="125">
        <f>IF(OR(FN$4="",$B42=""),0,SUMIF('DADOS BRUTOS'!$A$3:$A$500,$B42,'DADOS BRUTOS'!CN$3:CN$500)+IF($C42="",0,SUMIF('DADOS BRUTOS'!$A$3:$A$500,$C42,'DADOS BRUTOS'!CN$3:CN$500)))</f>
        <v/>
      </c>
      <c r="FO42" s="125">
        <f>IF(OR(FO$4="",$B42=""),0,SUMIF('DADOS BRUTOS'!$A$3:$A$500,$B42,'DADOS BRUTOS'!CO$3:CO$500)+IF($C42="",0,SUMIF('DADOS BRUTOS'!$A$3:$A$500,$C42,'DADOS BRUTOS'!CO$3:CO$500)))</f>
        <v/>
      </c>
      <c r="FP42" s="125">
        <f>IF(OR(FP$4="",$B42=""),0,SUMIF('DADOS BRUTOS'!$A$3:$A$500,$B42,'DADOS BRUTOS'!CP$3:CP$500)+IF($C42="",0,SUMIF('DADOS BRUTOS'!$A$3:$A$500,$C42,'DADOS BRUTOS'!CP$3:CP$500)))</f>
        <v/>
      </c>
      <c r="FQ42" s="125">
        <f>IF(OR(FQ$4="",$B42=""),0,SUMIF('DADOS BRUTOS'!$A$3:$A$500,$B42,'DADOS BRUTOS'!CQ$3:CQ$500)+IF($C42="",0,SUMIF('DADOS BRUTOS'!$A$3:$A$500,$C42,'DADOS BRUTOS'!CQ$3:CQ$500)))</f>
        <v/>
      </c>
      <c r="FR42" s="125">
        <f>IF(OR(FR$4="",$B42=""),0,SUMIF('DADOS BRUTOS'!$A$3:$A$500,$B42,'DADOS BRUTOS'!CR$3:CR$500)+IF($C42="",0,SUMIF('DADOS BRUTOS'!$A$3:$A$500,$C42,'DADOS BRUTOS'!CR$3:CR$500)))</f>
        <v/>
      </c>
      <c r="FS42" s="125">
        <f>IF(OR(FS$4="",$B42=""),0,SUMIF('DADOS BRUTOS'!$A$3:$A$500,$B42,'DADOS BRUTOS'!CS$3:CS$500)+IF($C42="",0,SUMIF('DADOS BRUTOS'!$A$3:$A$500,$C42,'DADOS BRUTOS'!CS$3:CS$500)))</f>
        <v/>
      </c>
      <c r="FT42" s="125">
        <f>IF(OR(FT$4="",$B42=""),0,SUMIF('DADOS BRUTOS'!$A$3:$A$500,$B42,'DADOS BRUTOS'!CT$3:CT$500)+IF($C42="",0,SUMIF('DADOS BRUTOS'!$A$3:$A$500,$C42,'DADOS BRUTOS'!CT$3:CT$500)))</f>
        <v/>
      </c>
      <c r="FU42" s="125">
        <f>IF(OR(FU$4="",$B42=""),0,SUMIF('DADOS BRUTOS'!$A$3:$A$500,$B42,'DADOS BRUTOS'!CU$3:CU$500)+IF($C42="",0,SUMIF('DADOS BRUTOS'!$A$3:$A$500,$C42,'DADOS BRUTOS'!CU$3:CU$500)))</f>
        <v/>
      </c>
      <c r="FV42" s="125">
        <f>IF(OR(FV$4="",$B42=""),0,SUMIF('DADOS BRUTOS'!$A$3:$A$500,$B42,'DADOS BRUTOS'!CV$3:CV$500)+IF($C42="",0,SUMIF('DADOS BRUTOS'!$A$3:$A$500,$C42,'DADOS BRUTOS'!CV$3:CV$500)))</f>
        <v/>
      </c>
      <c r="FW42" s="125">
        <f>IF(OR(FW$4="",$B42=""),0,SUMIF('DADOS BRUTOS'!$A$3:$A$500,$B42,'DADOS BRUTOS'!CW$3:CW$500)+IF($C42="",0,SUMIF('DADOS BRUTOS'!$A$3:$A$500,$C42,'DADOS BRUTOS'!CW$3:CW$500)))</f>
        <v/>
      </c>
      <c r="FX42" s="125">
        <f>IF(OR(FX$4="",$B42=""),0,SUMIF('DADOS BRUTOS'!$A$3:$A$500,$B42,'DADOS BRUTOS'!CX$3:CX$500)+IF($C42="",0,SUMIF('DADOS BRUTOS'!$A$3:$A$500,$C42,'DADOS BRUTOS'!CX$3:CX$500)))</f>
        <v/>
      </c>
      <c r="FY42" s="125">
        <f>IF(OR(FY$4="",$B42=""),0,SUMIF('DADOS BRUTOS'!$A$3:$A$500,$B42,'DADOS BRUTOS'!CY$3:CY$500)+IF($C42="",0,SUMIF('DADOS BRUTOS'!$A$3:$A$500,$C42,'DADOS BRUTOS'!CY$3:CY$500)))</f>
        <v/>
      </c>
      <c r="FZ42" s="125">
        <f>IF(OR(FZ$4="",$B42=""),0,SUMIF('DADOS BRUTOS'!$A$3:$A$500,$B42,'DADOS BRUTOS'!CZ$3:CZ$500)+IF($C42="",0,SUMIF('DADOS BRUTOS'!$A$3:$A$500,$C42,'DADOS BRUTOS'!CZ$3:CZ$500)))</f>
        <v/>
      </c>
      <c r="GA42" s="125">
        <f>IF(OR(GA$4="",$B42=""),0,SUMIF('DADOS BRUTOS'!$A$3:$A$500,$B42,'DADOS BRUTOS'!DA$3:DA$500)+IF($C42="",0,SUMIF('DADOS BRUTOS'!$A$3:$A$500,$C42,'DADOS BRUTOS'!DA$3:DA$500)))</f>
        <v/>
      </c>
      <c r="GB42" s="125">
        <f>IF(OR(GB$4="",$B42=""),0,SUMIF('DADOS BRUTOS'!$A$3:$A$500,$B42,'DADOS BRUTOS'!DB$3:DB$500)+IF($C42="",0,SUMIF('DADOS BRUTOS'!$A$3:$A$500,$C42,'DADOS BRUTOS'!DB$3:DB$500)))</f>
        <v/>
      </c>
      <c r="GC42" s="125">
        <f>IF(OR(GC$4="",$B42=""),0,SUMIF('DADOS BRUTOS'!$A$3:$A$500,$B42,'DADOS BRUTOS'!DC$3:DC$500)+IF($C42="",0,SUMIF('DADOS BRUTOS'!$A$3:$A$500,$C42,'DADOS BRUTOS'!DC$3:DC$500)))</f>
        <v/>
      </c>
      <c r="GD42" s="125">
        <f>IF(OR(GD$4="",$B42=""),0,SUMIF('DADOS BRUTOS'!$A$3:$A$500,$B42,'DADOS BRUTOS'!DD$3:DD$500)+IF($C42="",0,SUMIF('DADOS BRUTOS'!$A$3:$A$500,$C42,'DADOS BRUTOS'!DD$3:DD$500)))</f>
        <v/>
      </c>
      <c r="GE42" s="125">
        <f>IF(OR(GE$4="",$B42=""),0,SUMIF('DADOS BRUTOS'!$A$3:$A$500,$B42,'DADOS BRUTOS'!DE$3:DE$500)+IF($C42="",0,SUMIF('DADOS BRUTOS'!$A$3:$A$500,$C42,'DADOS BRUTOS'!DE$3:DE$500)))</f>
        <v/>
      </c>
      <c r="GF42" s="125">
        <f>IF(OR(GF$4="",$B42=""),0,SUMIF('DADOS BRUTOS'!$A$3:$A$500,$B42,'DADOS BRUTOS'!DF$3:DF$500)+IF($C42="",0,SUMIF('DADOS BRUTOS'!$A$3:$A$500,$C42,'DADOS BRUTOS'!DF$3:DF$500)))</f>
        <v/>
      </c>
      <c r="GG42" s="125">
        <f>IF(OR(GG$4="",$B42=""),0,SUMIF('DADOS BRUTOS'!$A$3:$A$500,$B42,'DADOS BRUTOS'!DG$3:DG$500)+IF($C42="",0,SUMIF('DADOS BRUTOS'!$A$3:$A$500,$C42,'DADOS BRUTOS'!DG$3:DG$500)))</f>
        <v/>
      </c>
      <c r="GH42" s="125">
        <f>IF(OR(GH$4="",$B42=""),0,SUMIF('DADOS BRUTOS'!$A$3:$A$500,$B42,'DADOS BRUTOS'!DH$3:DH$500)+IF($C42="",0,SUMIF('DADOS BRUTOS'!$A$3:$A$500,$C42,'DADOS BRUTOS'!DH$3:DH$500)))</f>
        <v/>
      </c>
      <c r="GI42" s="125">
        <f>IF(OR(GI$4="",$B42=""),0,SUMIF('DADOS BRUTOS'!$A$3:$A$500,$B42,'DADOS BRUTOS'!DI$3:DI$500)+IF($C42="",0,SUMIF('DADOS BRUTOS'!$A$3:$A$500,$C42,'DADOS BRUTOS'!DI$3:DI$500)))</f>
        <v/>
      </c>
      <c r="GJ42" s="125">
        <f>IF(OR(GJ$4="",$B42=""),0,SUMIF('DADOS BRUTOS'!$A$3:$A$500,$B42,'DADOS BRUTOS'!DJ$3:DJ$500)+IF($C42="",0,SUMIF('DADOS BRUTOS'!$A$3:$A$500,$C42,'DADOS BRUTOS'!DJ$3:DJ$500)))</f>
        <v/>
      </c>
      <c r="GK42" s="125">
        <f>IF(OR(GK$4="",$B42=""),0,SUMIF('DADOS BRUTOS'!$A$3:$A$500,$B42,'DADOS BRUTOS'!DK$3:DK$500)+IF($C42="",0,SUMIF('DADOS BRUTOS'!$A$3:$A$500,$C42,'DADOS BRUTOS'!DK$3:DK$500)))</f>
        <v/>
      </c>
      <c r="GL42" s="125">
        <f>IF(OR(GL$4="",$B42=""),0,SUMIF('DADOS BRUTOS'!$A$3:$A$500,$B42,'DADOS BRUTOS'!DL$3:DL$500)+IF($C42="",0,SUMIF('DADOS BRUTOS'!$A$3:$A$500,$C42,'DADOS BRUTOS'!DL$3:DL$500)))</f>
        <v/>
      </c>
      <c r="GM42" s="125">
        <f>IF(OR(GM$4="",$B42=""),0,SUMIF('DADOS BRUTOS'!$A$3:$A$500,$B42,'DADOS BRUTOS'!DM$3:DM$500)+IF($C42="",0,SUMIF('DADOS BRUTOS'!$A$3:$A$500,$C42,'DADOS BRUTOS'!DM$3:DM$500)))</f>
        <v/>
      </c>
      <c r="GN42" s="125">
        <f>IF(OR(GN$4="",$B42=""),0,SUMIF('DADOS BRUTOS'!$A$3:$A$500,$B42,'DADOS BRUTOS'!DN$3:DN$500)+IF($C42="",0,SUMIF('DADOS BRUTOS'!$A$3:$A$500,$C42,'DADOS BRUTOS'!DN$3:DN$500)))</f>
        <v/>
      </c>
      <c r="GO42" s="125">
        <f>IF(OR(GO$4="",$B42=""),0,SUMIF('DADOS BRUTOS'!$A$3:$A$500,$B42,'DADOS BRUTOS'!DO$3:DO$500)+IF($C42="",0,SUMIF('DADOS BRUTOS'!$A$3:$A$500,$C42,'DADOS BRUTOS'!DO$3:DO$500)))</f>
        <v/>
      </c>
      <c r="GP42" s="125">
        <f>IF(OR(GP$4="",$B42=""),0,SUMIF('DADOS BRUTOS'!$A$3:$A$500,$B42,'DADOS BRUTOS'!DP$3:DP$500)+IF($C42="",0,SUMIF('DADOS BRUTOS'!$A$3:$A$500,$C42,'DADOS BRUTOS'!DP$3:DP$500)))</f>
        <v/>
      </c>
      <c r="GQ42" s="125">
        <f>IF(OR(GQ$4="",$B42=""),0,SUMIF('DADOS BRUTOS'!$A$3:$A$500,$B42,'DADOS BRUTOS'!DQ$3:DQ$500)+IF($C42="",0,SUMIF('DADOS BRUTOS'!$A$3:$A$500,$C42,'DADOS BRUTOS'!DQ$3:DQ$500)))</f>
        <v/>
      </c>
      <c r="GR42" s="125">
        <f>IF(OR(GR$4="",$B42=""),0,SUMIF('DADOS BRUTOS'!$A$3:$A$500,$B42,'DADOS BRUTOS'!DR$3:DR$500)+IF($C42="",0,SUMIF('DADOS BRUTOS'!$A$3:$A$500,$C42,'DADOS BRUTOS'!DR$3:DR$500)))</f>
        <v/>
      </c>
      <c r="GS42" s="125">
        <f>IF(OR(GS$4="",$B42=""),0,SUMIF('DADOS BRUTOS'!$A$3:$A$500,$B42,'DADOS BRUTOS'!DS$3:DS$500)+IF($C42="",0,SUMIF('DADOS BRUTOS'!$A$3:$A$500,$C42,'DADOS BRUTOS'!DS$3:DS$500)))</f>
        <v/>
      </c>
      <c r="GT42" s="125">
        <f>IF(OR(GT$4="",$B42=""),0,SUMIF('DADOS BRUTOS'!$A$3:$A$500,$B42,'DADOS BRUTOS'!DT$3:DT$500)+IF($C42="",0,SUMIF('DADOS BRUTOS'!$A$3:$A$500,$C42,'DADOS BRUTOS'!DT$3:DT$500)))</f>
        <v/>
      </c>
      <c r="GU42" s="125">
        <f>IF(OR(GU$4="",$B42=""),0,SUMIF('DADOS BRUTOS'!$A$3:$A$500,$B42,'DADOS BRUTOS'!DU$3:DU$500)+IF($C42="",0,SUMIF('DADOS BRUTOS'!$A$3:$A$500,$C42,'DADOS BRUTOS'!DU$3:DU$500)))</f>
        <v/>
      </c>
      <c r="GV42" s="125">
        <f>IF(OR(GV$4="",$B42=""),0,SUMIF('DADOS BRUTOS'!$A$3:$A$500,$B42,'DADOS BRUTOS'!DV$3:DV$500)+IF($C42="",0,SUMIF('DADOS BRUTOS'!$A$3:$A$500,$C42,'DADOS BRUTOS'!DV$3:DV$500)))</f>
        <v/>
      </c>
      <c r="GW42" s="125">
        <f>IF(OR(GW$4="",$B42=""),0,SUMIF('DADOS BRUTOS'!$A$3:$A$500,$B42,'DADOS BRUTOS'!DW$3:DW$500)+IF($C42="",0,SUMIF('DADOS BRUTOS'!$A$3:$A$500,$C42,'DADOS BRUTOS'!DW$3:DW$500)))</f>
        <v/>
      </c>
      <c r="GX42" s="125">
        <f>IF(OR(GX$4="",$B42=""),0,SUMIF('DADOS BRUTOS'!$A$3:$A$500,$B42,'DADOS BRUTOS'!DX$3:DX$500)+IF($C42="",0,SUMIF('DADOS BRUTOS'!$A$3:$A$500,$C42,'DADOS BRUTOS'!DX$3:DX$500)))</f>
        <v/>
      </c>
      <c r="GY42" s="125">
        <f>IF(OR(GY$4="",$B42=""),0,SUMIF('DADOS BRUTOS'!$A$3:$A$500,$B42,'DADOS BRUTOS'!DY$3:DY$500)+IF($C42="",0,SUMIF('DADOS BRUTOS'!$A$3:$A$500,$C42,'DADOS BRUTOS'!DY$3:DY$500)))</f>
        <v/>
      </c>
      <c r="GZ42" s="125">
        <f>IF(OR(GZ$4="",$B42=""),0,SUMIF('DADOS BRUTOS'!$A$3:$A$500,$B42,'DADOS BRUTOS'!DZ$3:DZ$500)+IF($C42="",0,SUMIF('DADOS BRUTOS'!$A$3:$A$500,$C42,'DADOS BRUTOS'!DZ$3:DZ$500)))</f>
        <v/>
      </c>
      <c r="HA42" s="125">
        <f>IF(OR(HA$4="",$B42=""),0,SUMIF('DADOS BRUTOS'!$A$3:$A$500,$B42,'DADOS BRUTOS'!EA$3:EA$500)+IF($C42="",0,SUMIF('DADOS BRUTOS'!$A$3:$A$500,$C42,'DADOS BRUTOS'!EA$3:EA$500)))</f>
        <v/>
      </c>
      <c r="HB42" s="125">
        <f>IF(OR(HB$4="",$B42=""),0,SUMIF('DADOS BRUTOS'!$A$3:$A$500,$B42,'DADOS BRUTOS'!EB$3:EB$500)+IF($C42="",0,SUMIF('DADOS BRUTOS'!$A$3:$A$500,$C42,'DADOS BRUTOS'!EB$3:EB$500)))</f>
        <v/>
      </c>
      <c r="HC42" s="125">
        <f>IF(OR(HC$4="",$B42=""),0,SUMIF('DADOS BRUTOS'!$A$3:$A$500,$B42,'DADOS BRUTOS'!EC$3:EC$500)+IF($C42="",0,SUMIF('DADOS BRUTOS'!$A$3:$A$500,$C42,'DADOS BRUTOS'!EC$3:EC$500)))</f>
        <v/>
      </c>
      <c r="HD42" s="125">
        <f>IF(OR(HD$4="",$B42=""),0,SUMIF('DADOS BRUTOS'!$A$3:$A$500,$B42,'DADOS BRUTOS'!ED$3:ED$500)+IF($C42="",0,SUMIF('DADOS BRUTOS'!$A$3:$A$500,$C42,'DADOS BRUTOS'!ED$3:ED$500)))</f>
        <v/>
      </c>
      <c r="HE42" s="125">
        <f>IF(OR(HE$4="",$B42=""),0,SUMIF('DADOS BRUTOS'!$A$3:$A$500,$B42,'DADOS BRUTOS'!EE$3:EE$500)+IF($C42="",0,SUMIF('DADOS BRUTOS'!$A$3:$A$500,$C42,'DADOS BRUTOS'!EE$3:EE$500)))</f>
        <v/>
      </c>
      <c r="HF42" s="125">
        <f>IF(OR(HF$4="",$B42=""),0,SUMIF('DADOS BRUTOS'!$A$3:$A$500,$B42,'DADOS BRUTOS'!EF$3:EF$500)+IF($C42="",0,SUMIF('DADOS BRUTOS'!$A$3:$A$500,$C42,'DADOS BRUTOS'!EF$3:EF$500)))</f>
        <v/>
      </c>
      <c r="HG42" s="125">
        <f>IF(OR(HG$4="",$B42=""),0,SUMIF('DADOS BRUTOS'!$A$3:$A$500,$B42,'DADOS BRUTOS'!EG$3:EG$500)+IF($C42="",0,SUMIF('DADOS BRUTOS'!$A$3:$A$500,$C42,'DADOS BRUTOS'!EG$3:EG$500)))</f>
        <v/>
      </c>
      <c r="HH42" s="125">
        <f>IF(OR(HH$4="",$B42=""),0,SUMIF('DADOS BRUTOS'!$A$3:$A$500,$B42,'DADOS BRUTOS'!EH$3:EH$500)+IF($C42="",0,SUMIF('DADOS BRUTOS'!$A$3:$A$500,$C42,'DADOS BRUTOS'!EH$3:EH$500)))</f>
        <v/>
      </c>
      <c r="HI42" s="125">
        <f>IF(OR(HI$4="",$B42=""),0,SUMIF('DADOS BRUTOS'!$A$3:$A$500,$B42,'DADOS BRUTOS'!EI$3:EI$500)+IF($C42="",0,SUMIF('DADOS BRUTOS'!$A$3:$A$500,$C42,'DADOS BRUTOS'!EI$3:EI$500)))</f>
        <v/>
      </c>
      <c r="HJ42" s="125">
        <f>IF(OR(HJ$4="",$B42=""),0,SUMIF('DADOS BRUTOS'!$A$3:$A$500,$B42,'DADOS BRUTOS'!EJ$3:EJ$500)+IF($C42="",0,SUMIF('DADOS BRUTOS'!$A$3:$A$500,$C42,'DADOS BRUTOS'!EJ$3:EJ$500)))</f>
        <v/>
      </c>
      <c r="HK42" s="125">
        <f>IF(OR(HK$4="",$B42=""),0,SUMIF('DADOS BRUTOS'!$A$3:$A$500,$B42,'DADOS BRUTOS'!EK$3:EK$500)+IF($C42="",0,SUMIF('DADOS BRUTOS'!$A$3:$A$500,$C42,'DADOS BRUTOS'!EK$3:EK$500)))</f>
        <v/>
      </c>
      <c r="HL42" s="125">
        <f>IF(OR(HL$4="",$B42=""),0,SUMIF('DADOS BRUTOS'!$A$3:$A$500,$B42,'DADOS BRUTOS'!EL$3:EL$500)+IF($C42="",0,SUMIF('DADOS BRUTOS'!$A$3:$A$500,$C42,'DADOS BRUTOS'!EL$3:EL$500)))</f>
        <v/>
      </c>
      <c r="HM42" s="125">
        <f>IF(OR(HM$4="",$B42=""),0,SUMIF('DADOS BRUTOS'!$A$3:$A$500,$B42,'DADOS BRUTOS'!EM$3:EM$500)+IF($C42="",0,SUMIF('DADOS BRUTOS'!$A$3:$A$500,$C42,'DADOS BRUTOS'!EM$3:EM$500)))</f>
        <v/>
      </c>
      <c r="HN42" s="125">
        <f>IF(OR(HN$4="",$B42=""),0,SUMIF('DADOS BRUTOS'!$A$3:$A$500,$B42,'DADOS BRUTOS'!EN$3:EN$500)+IF($C42="",0,SUMIF('DADOS BRUTOS'!$A$3:$A$500,$C42,'DADOS BRUTOS'!EN$3:EN$500)))</f>
        <v/>
      </c>
      <c r="HO42" s="125">
        <f>IF(OR(HO$4="",$B42=""),0,SUMIF('DADOS BRUTOS'!$A$3:$A$500,$B42,'DADOS BRUTOS'!EO$3:EO$500)+IF($C42="",0,SUMIF('DADOS BRUTOS'!$A$3:$A$500,$C42,'DADOS BRUTOS'!EO$3:EO$500)))</f>
        <v/>
      </c>
      <c r="HP42" s="125">
        <f>IF(OR(HP$4="",$B42=""),0,SUMIF('DADOS BRUTOS'!$A$3:$A$500,$B42,'DADOS BRUTOS'!EP$3:EP$500)+IF($C42="",0,SUMIF('DADOS BRUTOS'!$A$3:$A$500,$C42,'DADOS BRUTOS'!EP$3:EP$500)))</f>
        <v/>
      </c>
      <c r="HQ42" s="125">
        <f>IF(OR(HQ$4="",$B42=""),0,SUMIF('DADOS BRUTOS'!$A$3:$A$500,$B42,'DADOS BRUTOS'!EQ$3:EQ$500)+IF($C42="",0,SUMIF('DADOS BRUTOS'!$A$3:$A$500,$C42,'DADOS BRUTOS'!EQ$3:EQ$500)))</f>
        <v/>
      </c>
      <c r="HR42" s="125">
        <f>IF(OR(HR$4="",$B42=""),0,SUMIF('DADOS BRUTOS'!$A$3:$A$500,$B42,'DADOS BRUTOS'!ER$3:ER$500)+IF($C42="",0,SUMIF('DADOS BRUTOS'!$A$3:$A$500,$C42,'DADOS BRUTOS'!ER$3:ER$500)))</f>
        <v/>
      </c>
      <c r="HS42" s="125">
        <f>IF(OR(HS$4="",$B42=""),0,SUMIF('DADOS BRUTOS'!$A$3:$A$500,$B42,'DADOS BRUTOS'!ES$3:ES$500)+IF($C42="",0,SUMIF('DADOS BRUTOS'!$A$3:$A$500,$C42,'DADOS BRUTOS'!ES$3:ES$500)))</f>
        <v/>
      </c>
      <c r="HT42" s="125">
        <f>IF(OR(HT$4="",$B42=""),0,SUMIF('DADOS BRUTOS'!$A$3:$A$500,$B42,'DADOS BRUTOS'!ET$3:ET$500)+IF($C42="",0,SUMIF('DADOS BRUTOS'!$A$3:$A$500,$C42,'DADOS BRUTOS'!ET$3:ET$500)))</f>
        <v/>
      </c>
      <c r="HU42" s="125">
        <f>IF(OR(HU$4="",$B42=""),0,SUMIF('DADOS BRUTOS'!$A$3:$A$500,$B42,'DADOS BRUTOS'!EU$3:EU$500)+IF($C42="",0,SUMIF('DADOS BRUTOS'!$A$3:$A$500,$C42,'DADOS BRUTOS'!EU$3:EU$500)))</f>
        <v/>
      </c>
      <c r="HV42" s="125">
        <f>IF(OR(HV$4="",$B42=""),0,SUMIF('DADOS BRUTOS'!$A$3:$A$500,$B42,'DADOS BRUTOS'!EV$3:EV$500)+IF($C42="",0,SUMIF('DADOS BRUTOS'!$A$3:$A$500,$C42,'DADOS BRUTOS'!EV$3:EV$500)))</f>
        <v/>
      </c>
      <c r="HW42" s="125">
        <f>IF(OR(HW$4="",$B42=""),0,SUMIF('DADOS BRUTOS'!$A$3:$A$500,$B42,'DADOS BRUTOS'!EW$3:EW$500)+IF($C42="",0,SUMIF('DADOS BRUTOS'!$A$3:$A$500,$C42,'DADOS BRUTOS'!EW$3:EW$500)))</f>
        <v/>
      </c>
      <c r="HX42" s="125">
        <f>IF(OR(HX$4="",$B42=""),0,SUMIF('DADOS BRUTOS'!$A$3:$A$500,$B42,'DADOS BRUTOS'!EX$3:EX$500)+IF($C42="",0,SUMIF('DADOS BRUTOS'!$A$3:$A$500,$C42,'DADOS BRUTOS'!EX$3:EX$500)))</f>
        <v/>
      </c>
      <c r="HY42" s="125">
        <f>IF(OR(HY$4="",$B42=""),0,SUMIF('DADOS BRUTOS'!$A$3:$A$500,$B42,'DADOS BRUTOS'!EY$3:EY$500)+IF($C42="",0,SUMIF('DADOS BRUTOS'!$A$3:$A$500,$C42,'DADOS BRUTOS'!EY$3:EY$500)))</f>
        <v/>
      </c>
      <c r="HZ42" s="125">
        <f>IF(OR(HZ$4="",$B42=""),0,SUMIF('DADOS BRUTOS'!$A$3:$A$500,$B42,'DADOS BRUTOS'!EZ$3:EZ$500)+IF($C42="",0,SUMIF('DADOS BRUTOS'!$A$3:$A$500,$C42,'DADOS BRUTOS'!EZ$3:EZ$500)))</f>
        <v/>
      </c>
      <c r="IA42" s="125">
        <f>IF(OR(IA$4="",$B42=""),0,SUMIF('DADOS BRUTOS'!$A$3:$A$500,$B42,'DADOS BRUTOS'!FA$3:FA$500)+IF($C42="",0,SUMIF('DADOS BRUTOS'!$A$3:$A$500,$C42,'DADOS BRUTOS'!FA$3:FA$500)))</f>
        <v/>
      </c>
      <c r="IB42" s="125">
        <f>IF(OR(IB$4="",$B42=""),0,SUMIF('DADOS BRUTOS'!$A$3:$A$500,$B42,'DADOS BRUTOS'!FB$3:FB$500)+IF($C42="",0,SUMIF('DADOS BRUTOS'!$A$3:$A$500,$C42,'DADOS BRUTOS'!FB$3:FB$500)))</f>
        <v/>
      </c>
      <c r="IC42" s="125">
        <f>IF(OR(IC$4="",$B42=""),0,SUMIF('DADOS BRUTOS'!$A$3:$A$500,$B42,'DADOS BRUTOS'!FC$3:FC$500)+IF($C42="",0,SUMIF('DADOS BRUTOS'!$A$3:$A$500,$C42,'DADOS BRUTOS'!FC$3:FC$500)))</f>
        <v/>
      </c>
      <c r="ID42" s="125">
        <f>IF(OR(ID$4="",$B42=""),0,SUMIF('DADOS BRUTOS'!$A$3:$A$500,$B42,'DADOS BRUTOS'!FD$3:FD$500)+IF($C42="",0,SUMIF('DADOS BRUTOS'!$A$3:$A$500,$C42,'DADOS BRUTOS'!FD$3:FD$500)))</f>
        <v/>
      </c>
      <c r="IE42" s="125">
        <f>IF(OR(IE$4="",$B42=""),0,SUMIF('DADOS BRUTOS'!$A$3:$A$500,$B42,'DADOS BRUTOS'!FE$3:FE$500)+IF($C42="",0,SUMIF('DADOS BRUTOS'!$A$3:$A$500,$C42,'DADOS BRUTOS'!FE$3:FE$500)))</f>
        <v/>
      </c>
      <c r="IF42" s="125">
        <f>IF(OR(IF$4="",$B42=""),0,SUMIF('DADOS BRUTOS'!$A$3:$A$500,$B42,'DADOS BRUTOS'!FF$3:FF$500)+IF($C42="",0,SUMIF('DADOS BRUTOS'!$A$3:$A$500,$C42,'DADOS BRUTOS'!FF$3:FF$500)))</f>
        <v/>
      </c>
      <c r="IG42" s="125">
        <f>IF(OR(IG$4="",$B42=""),0,SUMIF('DADOS BRUTOS'!$A$3:$A$500,$B42,'DADOS BRUTOS'!FG$3:FG$500)+IF($C42="",0,SUMIF('DADOS BRUTOS'!$A$3:$A$500,$C42,'DADOS BRUTOS'!FG$3:FG$500)))</f>
        <v/>
      </c>
      <c r="IH42" s="125">
        <f>IF(OR(IH$4="",$B42=""),0,SUMIF('DADOS BRUTOS'!$A$3:$A$500,$B42,'DADOS BRUTOS'!FH$3:FH$500)+IF($C42="",0,SUMIF('DADOS BRUTOS'!$A$3:$A$500,$C42,'DADOS BRUTOS'!FH$3:FH$500)))</f>
        <v/>
      </c>
      <c r="II42" s="125">
        <f>IF(OR(II$4="",$B42=""),0,SUMIF('DADOS BRUTOS'!$A$3:$A$500,$B42,'DADOS BRUTOS'!FI$3:FI$500)+IF($C42="",0,SUMIF('DADOS BRUTOS'!$A$3:$A$500,$C42,'DADOS BRUTOS'!FI$3:FI$500)))</f>
        <v/>
      </c>
      <c r="IJ42" s="125">
        <f>IF(OR(IJ$4="",$B42=""),0,SUMIF('DADOS BRUTOS'!$A$3:$A$500,$B42,'DADOS BRUTOS'!FJ$3:FJ$500)+IF($C42="",0,SUMIF('DADOS BRUTOS'!$A$3:$A$500,$C42,'DADOS BRUTOS'!FJ$3:FJ$500)))</f>
        <v/>
      </c>
      <c r="IK42" s="125">
        <f>IF(OR(IK$4="",$B42=""),0,SUMIF('DADOS BRUTOS'!$A$3:$A$500,$B42,'DADOS BRUTOS'!FK$3:FK$500)+IF($C42="",0,SUMIF('DADOS BRUTOS'!$A$3:$A$500,$C42,'DADOS BRUTOS'!FK$3:FK$500)))</f>
        <v/>
      </c>
      <c r="IL42" s="125">
        <f>IF(OR(IL$4="",$B42=""),0,SUMIF('DADOS BRUTOS'!$A$3:$A$500,$B42,'DADOS BRUTOS'!FL$3:FL$500)+IF($C42="",0,SUMIF('DADOS BRUTOS'!$A$3:$A$500,$C42,'DADOS BRUTOS'!FL$3:FL$500)))</f>
        <v/>
      </c>
      <c r="IM42" s="125">
        <f>IF(OR(IM$4="",$B42=""),0,SUMIF('DADOS BRUTOS'!$A$3:$A$500,$B42,'DADOS BRUTOS'!FM$3:FM$500)+IF($C42="",0,SUMIF('DADOS BRUTOS'!$A$3:$A$500,$C42,'DADOS BRUTOS'!FM$3:FM$500)))</f>
        <v/>
      </c>
      <c r="IN42" s="125">
        <f>IF(OR(IN$4="",$B42=""),0,SUMIF('DADOS BRUTOS'!$A$3:$A$500,$B42,'DADOS BRUTOS'!FN$3:FN$500)+IF($C42="",0,SUMIF('DADOS BRUTOS'!$A$3:$A$500,$C42,'DADOS BRUTOS'!FN$3:FN$500)))</f>
        <v/>
      </c>
      <c r="IO42" s="125">
        <f>IF(OR(IO$4="",$B42=""),0,SUMIF('DADOS BRUTOS'!$A$3:$A$500,$B42,'DADOS BRUTOS'!FO$3:FO$500)+IF($C42="",0,SUMIF('DADOS BRUTOS'!$A$3:$A$500,$C42,'DADOS BRUTOS'!FO$3:FO$500)))</f>
        <v/>
      </c>
      <c r="IP42" s="125">
        <f>IF(OR(IP$4="",$B42=""),0,SUMIF('DADOS BRUTOS'!$A$3:$A$500,$B42,'DADOS BRUTOS'!FP$3:FP$500)+IF($C42="",0,SUMIF('DADOS BRUTOS'!$A$3:$A$500,$C42,'DADOS BRUTOS'!FP$3:FP$500)))</f>
        <v/>
      </c>
      <c r="IQ42" s="125">
        <f>IF(OR(IQ$4="",$B42=""),0,SUMIF('DADOS BRUTOS'!$A$3:$A$500,$B42,'DADOS BRUTOS'!FQ$3:FQ$500)+IF($C42="",0,SUMIF('DADOS BRUTOS'!$A$3:$A$500,$C42,'DADOS BRUTOS'!FQ$3:FQ$500)))</f>
        <v/>
      </c>
      <c r="IR42" s="125">
        <f>IF(OR(IR$4="",$B42=""),0,SUMIF('DADOS BRUTOS'!$A$3:$A$500,$B42,'DADOS BRUTOS'!FR$3:FR$500)+IF($C42="",0,SUMIF('DADOS BRUTOS'!$A$3:$A$500,$C42,'DADOS BRUTOS'!FR$3:FR$500)))</f>
        <v/>
      </c>
      <c r="IS42" s="125">
        <f>IF(OR(IS$4="",$B42=""),0,SUMIF('DADOS BRUTOS'!$A$3:$A$500,$B42,'DADOS BRUTOS'!FS$3:FS$500)+IF($C42="",0,SUMIF('DADOS BRUTOS'!$A$3:$A$500,$C42,'DADOS BRUTOS'!FS$3:FS$500)))</f>
        <v/>
      </c>
      <c r="IT42" s="125">
        <f>IF(OR(IT$4="",$B42=""),0,SUMIF('DADOS BRUTOS'!$A$3:$A$500,$B42,'DADOS BRUTOS'!FT$3:FT$500)+IF($C42="",0,SUMIF('DADOS BRUTOS'!$A$3:$A$500,$C42,'DADOS BRUTOS'!FT$3:FT$500)))</f>
        <v/>
      </c>
      <c r="IU42" s="125">
        <f>IF(OR(IU$4="",$B42=""),0,SUMIF('DADOS BRUTOS'!$A$3:$A$500,$B42,'DADOS BRUTOS'!FU$3:FU$500)+IF($C42="",0,SUMIF('DADOS BRUTOS'!$A$3:$A$500,$C42,'DADOS BRUTOS'!FU$3:FU$500)))</f>
        <v/>
      </c>
      <c r="IV42" s="125">
        <f>IF(OR(IV$4="",$B42=""),0,SUMIF('DADOS BRUTOS'!$A$3:$A$500,$B42,'DADOS BRUTOS'!FV$3:FV$500)+IF($C42="",0,SUMIF('DADOS BRUTOS'!$A$3:$A$500,$C42,'DADOS BRUTOS'!FV$3:FV$500)))</f>
        <v/>
      </c>
      <c r="IW42" s="125">
        <f>IF(OR(IW$4="",$B42=""),0,SUMIF('DADOS BRUTOS'!$A$3:$A$500,$B42,'DADOS BRUTOS'!FW$3:FW$500)+IF($C42="",0,SUMIF('DADOS BRUTOS'!$A$3:$A$500,$C42,'DADOS BRUTOS'!FW$3:FW$500)))</f>
        <v/>
      </c>
      <c r="IX42" s="125">
        <f>IF(OR(IX$4="",$B42=""),0,SUMIF('DADOS BRUTOS'!$A$3:$A$500,$B42,'DADOS BRUTOS'!FX$3:FX$500)+IF($C42="",0,SUMIF('DADOS BRUTOS'!$A$3:$A$500,$C42,'DADOS BRUTOS'!FX$3:FX$500)))</f>
        <v/>
      </c>
      <c r="IY42" s="125">
        <f>IF(OR(IY$4="",$B42=""),0,SUMIF('DADOS BRUTOS'!$A$3:$A$500,$B42,'DADOS BRUTOS'!FY$3:FY$500)+IF($C42="",0,SUMIF('DADOS BRUTOS'!$A$3:$A$500,$C42,'DADOS BRUTOS'!FY$3:FY$500)))</f>
        <v/>
      </c>
      <c r="IZ42" s="125">
        <f>IF(OR(IZ$4="",$B42=""),0,SUMIF('DADOS BRUTOS'!$A$3:$A$500,$B42,'DADOS BRUTOS'!FZ$3:FZ$500)+IF($C42="",0,SUMIF('DADOS BRUTOS'!$A$3:$A$500,$C42,'DADOS BRUTOS'!FZ$3:FZ$500)))</f>
        <v/>
      </c>
      <c r="JA42" s="125">
        <f>IF(OR(JA$4="",$B42=""),0,SUMIF('DADOS BRUTOS'!$A$3:$A$500,$B42,'DADOS BRUTOS'!GA$3:GA$500)+IF($C42="",0,SUMIF('DADOS BRUTOS'!$A$3:$A$500,$C42,'DADOS BRUTOS'!GA$3:GA$500)))</f>
        <v/>
      </c>
      <c r="JB42" s="125">
        <f>IF(OR(JB$4="",$B42=""),0,SUMIF('DADOS BRUTOS'!$A$3:$A$500,$B42,'DADOS BRUTOS'!GB$3:GB$500)+IF($C42="",0,SUMIF('DADOS BRUTOS'!$A$3:$A$500,$C42,'DADOS BRUTOS'!GB$3:GB$500)))</f>
        <v/>
      </c>
      <c r="JC42" s="125">
        <f>IF(OR(JC$4="",$B42=""),0,SUMIF('DADOS BRUTOS'!$A$3:$A$500,$B42,'DADOS BRUTOS'!GC$3:GC$500)+IF($C42="",0,SUMIF('DADOS BRUTOS'!$A$3:$A$500,$C42,'DADOS BRUTOS'!GC$3:GC$500)))</f>
        <v/>
      </c>
      <c r="JD42" s="125">
        <f>IF(OR(JD$4="",$B42=""),0,SUMIF('DADOS BRUTOS'!$A$3:$A$500,$B42,'DADOS BRUTOS'!GD$3:GD$500)+IF($C42="",0,SUMIF('DADOS BRUTOS'!$A$3:$A$500,$C42,'DADOS BRUTOS'!GD$3:GD$500)))</f>
        <v/>
      </c>
      <c r="JE42" s="125">
        <f>IF(OR(JE$4="",$B42=""),0,SUMIF('DADOS BRUTOS'!$A$3:$A$500,$B42,'DADOS BRUTOS'!GE$3:GE$500)+IF($C42="",0,SUMIF('DADOS BRUTOS'!$A$3:$A$500,$C42,'DADOS BRUTOS'!GE$3:GE$500)))</f>
        <v/>
      </c>
      <c r="JF42" s="125">
        <f>IF(OR(JF$4="",$B42=""),0,SUMIF('DADOS BRUTOS'!$A$3:$A$500,$B42,'DADOS BRUTOS'!GF$3:GF$500)+IF($C42="",0,SUMIF('DADOS BRUTOS'!$A$3:$A$500,$C42,'DADOS BRUTOS'!GF$3:GF$500)))</f>
        <v/>
      </c>
      <c r="JG42" s="125">
        <f>IF(OR(JG$4="",$B42=""),0,SUMIF('DADOS BRUTOS'!$A$3:$A$500,$B42,'DADOS BRUTOS'!GG$3:GG$500)+IF($C42="",0,SUMIF('DADOS BRUTOS'!$A$3:$A$500,$C42,'DADOS BRUTOS'!GG$3:GG$500)))</f>
        <v/>
      </c>
      <c r="JH42" s="125">
        <f>IF(OR(JH$4="",$B42=""),0,SUMIF('DADOS BRUTOS'!$A$3:$A$500,$B42,'DADOS BRUTOS'!GH$3:GH$500)+IF($C42="",0,SUMIF('DADOS BRUTOS'!$A$3:$A$500,$C42,'DADOS BRUTOS'!GH$3:GH$500)))</f>
        <v/>
      </c>
      <c r="JI42" s="125">
        <f>IF(OR(JI$4="",$B42=""),0,SUMIF('DADOS BRUTOS'!$A$3:$A$500,$B42,'DADOS BRUTOS'!GI$3:GI$500)+IF($C42="",0,SUMIF('DADOS BRUTOS'!$A$3:$A$500,$C42,'DADOS BRUTOS'!GI$3:GI$500)))</f>
        <v/>
      </c>
      <c r="JJ42" s="125">
        <f>IF(OR(JJ$4="",$B42=""),0,SUMIF('DADOS BRUTOS'!$A$3:$A$500,$B42,'DADOS BRUTOS'!GJ$3:GJ$500)+IF($C42="",0,SUMIF('DADOS BRUTOS'!$A$3:$A$500,$C42,'DADOS BRUTOS'!GJ$3:GJ$500)))</f>
        <v/>
      </c>
      <c r="JK42" s="125">
        <f>IF(OR(JK$4="",$B42=""),0,SUMIF('DADOS BRUTOS'!$A$3:$A$500,$B42,'DADOS BRUTOS'!GK$3:GK$500)+IF($C42="",0,SUMIF('DADOS BRUTOS'!$A$3:$A$500,$C42,'DADOS BRUTOS'!GK$3:GK$500)))</f>
        <v/>
      </c>
      <c r="JL42" s="125">
        <f>IF(OR(JL$4="",$B42=""),0,SUMIF('DADOS BRUTOS'!$A$3:$A$500,$B42,'DADOS BRUTOS'!GL$3:GL$500)+IF($C42="",0,SUMIF('DADOS BRUTOS'!$A$3:$A$500,$C42,'DADOS BRUTOS'!GL$3:GL$500)))</f>
        <v/>
      </c>
      <c r="JM42" s="125">
        <f>IF(OR(JM$4="",$B42=""),0,SUMIF('DADOS BRUTOS'!$A$3:$A$500,$B42,'DADOS BRUTOS'!GM$3:GM$500)+IF($C42="",0,SUMIF('DADOS BRUTOS'!$A$3:$A$500,$C42,'DADOS BRUTOS'!GM$3:GM$500)))</f>
        <v/>
      </c>
      <c r="JN42" s="125">
        <f>IF(OR(JN$4="",$B42=""),0,SUMIF('DADOS BRUTOS'!$A$3:$A$500,$B42,'DADOS BRUTOS'!GN$3:GN$500)+IF($C42="",0,SUMIF('DADOS BRUTOS'!$A$3:$A$500,$C42,'DADOS BRUTOS'!GN$3:GN$500)))</f>
        <v/>
      </c>
      <c r="JO42" s="125">
        <f>IF(OR(JO$4="",$B42=""),0,SUMIF('DADOS BRUTOS'!$A$3:$A$500,$B42,'DADOS BRUTOS'!GO$3:GO$500)+IF($C42="",0,SUMIF('DADOS BRUTOS'!$A$3:$A$500,$C42,'DADOS BRUTOS'!GO$3:GO$500)))</f>
        <v/>
      </c>
      <c r="JP42" s="125">
        <f>IF(OR(JP$4="",$B42=""),0,SUMIF('DADOS BRUTOS'!$A$3:$A$500,$B42,'DADOS BRUTOS'!GP$3:GP$500)+IF($C42="",0,SUMIF('DADOS BRUTOS'!$A$3:$A$500,$C42,'DADOS BRUTOS'!GP$3:GP$500)))</f>
        <v/>
      </c>
      <c r="JQ42" s="125">
        <f>IF(OR(JQ$4="",$B42=""),0,SUMIF('DADOS BRUTOS'!$A$3:$A$500,$B42,'DADOS BRUTOS'!GQ$3:GQ$500)+IF($C42="",0,SUMIF('DADOS BRUTOS'!$A$3:$A$500,$C42,'DADOS BRUTOS'!GQ$3:GQ$500)))</f>
        <v/>
      </c>
      <c r="JR42" s="125">
        <f>IF(OR(JR$4="",$B42=""),0,SUMIF('DADOS BRUTOS'!$A$3:$A$500,$B42,'DADOS BRUTOS'!GR$3:GR$500)+IF($C42="",0,SUMIF('DADOS BRUTOS'!$A$3:$A$500,$C42,'DADOS BRUTOS'!GR$3:GR$500)))</f>
        <v/>
      </c>
      <c r="JS42" s="125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6">
        <f>SUM(D5:D42)</f>
        <v/>
      </c>
      <c r="E44" s="126">
        <f>SUM(E5:E42)</f>
        <v/>
      </c>
      <c r="F44" s="126">
        <f>SUM(F5:F42)</f>
        <v/>
      </c>
      <c r="G44" s="126">
        <f>SUM(G5:G42)</f>
        <v/>
      </c>
      <c r="H44" s="126">
        <f>SUM(H5:H42)</f>
        <v/>
      </c>
      <c r="I44" s="126">
        <f>SUM(I5:I42)</f>
        <v/>
      </c>
      <c r="J44" s="126">
        <f>SUM(J5:J42)</f>
        <v/>
      </c>
      <c r="K44" s="126">
        <f>SUM(K5:K42)</f>
        <v/>
      </c>
      <c r="L44" s="126">
        <f>SUM(L5:L42)</f>
        <v/>
      </c>
      <c r="M44" s="126">
        <f>SUM(M5:M42)</f>
        <v/>
      </c>
      <c r="N44" s="126">
        <f>SUM(N5:N42)</f>
        <v/>
      </c>
      <c r="O44" s="126">
        <f>SUM(O5:O42)</f>
        <v/>
      </c>
      <c r="P44" s="126">
        <f>SUM(P5:P42)</f>
        <v/>
      </c>
      <c r="Q44" s="126">
        <f>SUM(Q5:Q42)</f>
        <v/>
      </c>
      <c r="R44" s="126">
        <f>SUM(R5:R42)</f>
        <v/>
      </c>
      <c r="S44" s="126">
        <f>SUM(S5:S42)</f>
        <v/>
      </c>
      <c r="T44" s="126">
        <f>SUM(T5:T42)</f>
        <v/>
      </c>
      <c r="U44" s="126">
        <f>SUM(U5:U42)</f>
        <v/>
      </c>
      <c r="V44" s="126">
        <f>SUM(V5:V42)</f>
        <v/>
      </c>
      <c r="W44" s="126">
        <f>SUM(W5:W42)</f>
        <v/>
      </c>
      <c r="X44" s="126">
        <f>SUM(X5:X42)</f>
        <v/>
      </c>
      <c r="Y44" s="126">
        <f>SUM(Y5:Y42)</f>
        <v/>
      </c>
      <c r="Z44" s="126">
        <f>SUM(Z5:Z42)</f>
        <v/>
      </c>
      <c r="AA44" s="126">
        <f>SUM(AA5:AA42)</f>
        <v/>
      </c>
      <c r="AB44" s="126">
        <f>SUM(AB5:AB42)</f>
        <v/>
      </c>
      <c r="AC44" s="126">
        <f>SUM(AC5:AC42)</f>
        <v/>
      </c>
      <c r="AD44" s="126">
        <f>SUM(AD5:AD42)</f>
        <v/>
      </c>
      <c r="AE44" s="126">
        <f>SUM(AE5:AE42)</f>
        <v/>
      </c>
      <c r="AF44" s="126">
        <f>SUM(AF5:AF42)</f>
        <v/>
      </c>
      <c r="AG44" s="126">
        <f>SUM(AG5:AG42)</f>
        <v/>
      </c>
      <c r="AH44" s="126">
        <f>SUM(AH5:AH42)</f>
        <v/>
      </c>
      <c r="AI44" s="126">
        <f>SUM(AI5:AI42)</f>
        <v/>
      </c>
      <c r="AJ44" s="126">
        <f>SUM(AJ5:AJ42)</f>
        <v/>
      </c>
      <c r="AK44" s="126">
        <f>SUM(AK5:AK42)</f>
        <v/>
      </c>
      <c r="AL44" s="126">
        <f>SUM(AL5:AL42)</f>
        <v/>
      </c>
      <c r="AM44" s="126">
        <f>SUM(AM5:AM42)</f>
        <v/>
      </c>
      <c r="AN44" s="126">
        <f>SUM(AN5:AN42)</f>
        <v/>
      </c>
      <c r="AO44" s="126">
        <f>SUM(AO5:AO42)</f>
        <v/>
      </c>
      <c r="AP44" s="126">
        <f>SUM(AP5:AP42)</f>
        <v/>
      </c>
      <c r="AQ44" s="126">
        <f>SUM(AQ5:AQ42)</f>
        <v/>
      </c>
      <c r="AR44" s="126">
        <f>SUM(AR5:AR42)</f>
        <v/>
      </c>
      <c r="AS44" s="126">
        <f>SUM(AS5:AS42)</f>
        <v/>
      </c>
      <c r="AT44" s="126">
        <f>SUM(AT5:AT42)</f>
        <v/>
      </c>
      <c r="AU44" s="126">
        <f>SUM(AU5:AU42)</f>
        <v/>
      </c>
      <c r="AV44" s="126">
        <f>SUM(AV5:AV42)</f>
        <v/>
      </c>
      <c r="AW44" s="126">
        <f>SUM(AW5:AW42)</f>
        <v/>
      </c>
      <c r="AX44" s="126">
        <f>SUM(AX5:AX42)</f>
        <v/>
      </c>
      <c r="AY44" s="126">
        <f>SUM(AY5:AY42)</f>
        <v/>
      </c>
      <c r="AZ44" s="126">
        <f>SUM(AZ5:AZ42)</f>
        <v/>
      </c>
      <c r="BA44" s="126">
        <f>SUM(BA5:BA42)</f>
        <v/>
      </c>
      <c r="BB44" s="126">
        <f>SUM(BB5:BB42)</f>
        <v/>
      </c>
      <c r="BC44" s="126">
        <f>SUM(BC5:BC42)</f>
        <v/>
      </c>
      <c r="BD44" s="126">
        <f>SUM(BD5:BD42)</f>
        <v/>
      </c>
      <c r="BE44" s="126">
        <f>SUM(BE5:BE42)</f>
        <v/>
      </c>
      <c r="BF44" s="126">
        <f>SUM(BF5:BF42)</f>
        <v/>
      </c>
      <c r="BG44" s="126">
        <f>SUM(BG5:BG42)</f>
        <v/>
      </c>
      <c r="BH44" s="126">
        <f>SUM(BH5:BH42)</f>
        <v/>
      </c>
      <c r="BI44" s="126">
        <f>SUM(BI5:BI42)</f>
        <v/>
      </c>
      <c r="BJ44" s="126">
        <f>SUM(BJ5:BJ42)</f>
        <v/>
      </c>
      <c r="BK44" s="126">
        <f>SUM(BK5:BK42)</f>
        <v/>
      </c>
      <c r="BL44" s="126">
        <f>SUM(BL5:BL42)</f>
        <v/>
      </c>
      <c r="BM44" s="126">
        <f>SUM(BM5:BM42)</f>
        <v/>
      </c>
      <c r="BN44" s="126">
        <f>SUM(BN5:BN42)</f>
        <v/>
      </c>
      <c r="BO44" s="126">
        <f>SUM(BO5:BO42)</f>
        <v/>
      </c>
      <c r="BP44" s="126">
        <f>SUM(BP5:BP42)</f>
        <v/>
      </c>
      <c r="BQ44" s="126">
        <f>SUM(BQ5:BQ42)</f>
        <v/>
      </c>
      <c r="BR44" s="126">
        <f>SUM(BR5:BR42)</f>
        <v/>
      </c>
      <c r="BS44" s="126">
        <f>SUM(BS5:BS42)</f>
        <v/>
      </c>
      <c r="BT44" s="126">
        <f>SUM(BT5:BT42)</f>
        <v/>
      </c>
      <c r="BU44" s="126">
        <f>SUM(BU5:BU42)</f>
        <v/>
      </c>
      <c r="BV44" s="126">
        <f>SUM(BV5:BV42)</f>
        <v/>
      </c>
      <c r="BW44" s="126">
        <f>SUM(BW5:BW42)</f>
        <v/>
      </c>
      <c r="BX44" s="126">
        <f>SUM(BX5:BX42)</f>
        <v/>
      </c>
      <c r="BY44" s="126">
        <f>SUM(BY5:BY42)</f>
        <v/>
      </c>
      <c r="BZ44" s="126">
        <f>SUM(BZ5:BZ42)</f>
        <v/>
      </c>
      <c r="CB44" s="125">
        <f>SUM(CB5:CB42)</f>
        <v/>
      </c>
      <c r="CC44" s="125">
        <f>SUM(CC5:CC42)</f>
        <v/>
      </c>
      <c r="CD44" s="125">
        <f>SUM(CD5:CD42)</f>
        <v/>
      </c>
      <c r="CE44" s="125">
        <f>SUM(CE5:CE42)</f>
        <v/>
      </c>
      <c r="CF44" s="125">
        <f>SUM(CF5:CF42)</f>
        <v/>
      </c>
      <c r="CG44" s="125">
        <f>SUM(CG5:CG42)</f>
        <v/>
      </c>
      <c r="CH44" s="125">
        <f>SUM(CH5:CH42)</f>
        <v/>
      </c>
      <c r="CI44" s="125">
        <f>SUM(CI5:CI42)</f>
        <v/>
      </c>
      <c r="CJ44" s="125">
        <f>SUM(CJ5:CJ42)</f>
        <v/>
      </c>
      <c r="CK44" s="125">
        <f>SUM(CK5:CK42)</f>
        <v/>
      </c>
      <c r="CL44" s="125">
        <f>SUM(CL5:CL42)</f>
        <v/>
      </c>
      <c r="CM44" s="125">
        <f>SUM(CM5:CM42)</f>
        <v/>
      </c>
      <c r="CN44" s="125">
        <f>SUM(CN5:CN42)</f>
        <v/>
      </c>
      <c r="CO44" s="125">
        <f>SUM(CO5:CO42)</f>
        <v/>
      </c>
      <c r="CP44" s="125">
        <f>SUM(CP5:CP42)</f>
        <v/>
      </c>
      <c r="CQ44" s="125">
        <f>SUM(CQ5:CQ42)</f>
        <v/>
      </c>
      <c r="CR44" s="125">
        <f>SUM(CR5:CR42)</f>
        <v/>
      </c>
      <c r="CS44" s="125">
        <f>SUM(CS5:CS42)</f>
        <v/>
      </c>
      <c r="CT44" s="125">
        <f>SUM(CT5:CT42)</f>
        <v/>
      </c>
      <c r="CU44" s="125">
        <f>SUM(CU5:CU42)</f>
        <v/>
      </c>
      <c r="CV44" s="125">
        <f>SUM(CV5:CV42)</f>
        <v/>
      </c>
      <c r="CW44" s="125">
        <f>SUM(CW5:CW42)</f>
        <v/>
      </c>
      <c r="CX44" s="125">
        <f>SUM(CX5:CX42)</f>
        <v/>
      </c>
      <c r="CY44" s="125">
        <f>SUM(CY5:CY42)</f>
        <v/>
      </c>
      <c r="CZ44" s="125">
        <f>SUM(CZ5:CZ42)</f>
        <v/>
      </c>
      <c r="DA44" s="125">
        <f>SUM(DA5:DA42)</f>
        <v/>
      </c>
      <c r="DB44" s="125">
        <f>SUM(DB5:DB42)</f>
        <v/>
      </c>
      <c r="DC44" s="125">
        <f>SUM(DC5:DC42)</f>
        <v/>
      </c>
      <c r="DD44" s="125">
        <f>SUM(DD5:DD42)</f>
        <v/>
      </c>
      <c r="DE44" s="125">
        <f>SUM(DE5:DE42)</f>
        <v/>
      </c>
      <c r="DF44" s="125">
        <f>SUM(DF5:DF42)</f>
        <v/>
      </c>
      <c r="DG44" s="125">
        <f>SUM(DG5:DG42)</f>
        <v/>
      </c>
      <c r="DH44" s="125">
        <f>SUM(DH5:DH42)</f>
        <v/>
      </c>
      <c r="DI44" s="125">
        <f>SUM(DI5:DI42)</f>
        <v/>
      </c>
      <c r="DJ44" s="125">
        <f>SUM(DJ5:DJ42)</f>
        <v/>
      </c>
      <c r="DK44" s="125">
        <f>SUM(DK5:DK42)</f>
        <v/>
      </c>
      <c r="DL44" s="125">
        <f>SUM(DL5:DL42)</f>
        <v/>
      </c>
      <c r="DM44" s="125">
        <f>SUM(DM5:DM42)</f>
        <v/>
      </c>
      <c r="DN44" s="125">
        <f>SUM(DN5:DN42)</f>
        <v/>
      </c>
      <c r="DO44" s="125">
        <f>SUM(DO5:DO42)</f>
        <v/>
      </c>
      <c r="DP44" s="125">
        <f>SUM(DP5:DP42)</f>
        <v/>
      </c>
      <c r="DQ44" s="125">
        <f>SUM(DQ5:DQ42)</f>
        <v/>
      </c>
      <c r="DR44" s="125">
        <f>SUM(DR5:DR42)</f>
        <v/>
      </c>
      <c r="DS44" s="125">
        <f>SUM(DS5:DS42)</f>
        <v/>
      </c>
      <c r="DT44" s="125">
        <f>SUM(DT5:DT42)</f>
        <v/>
      </c>
      <c r="DU44" s="125">
        <f>SUM(DU5:DU42)</f>
        <v/>
      </c>
      <c r="DV44" s="125">
        <f>SUM(DV5:DV42)</f>
        <v/>
      </c>
      <c r="DW44" s="125">
        <f>SUM(DW5:DW42)</f>
        <v/>
      </c>
      <c r="DX44" s="125">
        <f>SUM(DX5:DX42)</f>
        <v/>
      </c>
      <c r="DY44" s="125">
        <f>SUM(DY5:DY42)</f>
        <v/>
      </c>
      <c r="DZ44" s="125">
        <f>SUM(DZ5:DZ42)</f>
        <v/>
      </c>
      <c r="EA44" s="125">
        <f>SUM(EA5:EA42)</f>
        <v/>
      </c>
      <c r="EB44" s="125">
        <f>SUM(EB5:EB42)</f>
        <v/>
      </c>
      <c r="EC44" s="125">
        <f>SUM(EC5:EC42)</f>
        <v/>
      </c>
      <c r="ED44" s="125">
        <f>SUM(ED5:ED42)</f>
        <v/>
      </c>
      <c r="EE44" s="125">
        <f>SUM(EE5:EE42)</f>
        <v/>
      </c>
      <c r="EF44" s="125">
        <f>SUM(EF5:EF42)</f>
        <v/>
      </c>
      <c r="EG44" s="125">
        <f>SUM(EG5:EG42)</f>
        <v/>
      </c>
      <c r="EH44" s="125">
        <f>SUM(EH5:EH42)</f>
        <v/>
      </c>
      <c r="EI44" s="125">
        <f>SUM(EI5:EI42)</f>
        <v/>
      </c>
      <c r="EJ44" s="125">
        <f>SUM(EJ5:EJ42)</f>
        <v/>
      </c>
      <c r="EK44" s="125">
        <f>SUM(EK5:EK42)</f>
        <v/>
      </c>
      <c r="EL44" s="125">
        <f>SUM(EL5:EL42)</f>
        <v/>
      </c>
      <c r="EM44" s="125">
        <f>SUM(EM5:EM42)</f>
        <v/>
      </c>
      <c r="EN44" s="125">
        <f>SUM(EN5:EN42)</f>
        <v/>
      </c>
      <c r="EO44" s="125">
        <f>SUM(EO5:EO42)</f>
        <v/>
      </c>
      <c r="EP44" s="125">
        <f>SUM(EP5:EP42)</f>
        <v/>
      </c>
      <c r="EQ44" s="125">
        <f>SUM(EQ5:EQ42)</f>
        <v/>
      </c>
      <c r="ER44" s="125">
        <f>SUM(ER5:ER42)</f>
        <v/>
      </c>
      <c r="ES44" s="125">
        <f>SUM(ES5:ES42)</f>
        <v/>
      </c>
      <c r="ET44" s="125">
        <f>SUM(ET5:ET42)</f>
        <v/>
      </c>
      <c r="EU44" s="125">
        <f>SUM(EU5:EU42)</f>
        <v/>
      </c>
      <c r="EV44" s="125">
        <f>SUM(EV5:EV42)</f>
        <v/>
      </c>
      <c r="EW44" s="125">
        <f>SUM(EW5:EW42)</f>
        <v/>
      </c>
      <c r="EX44" s="125">
        <f>SUM(EX5:EX42)</f>
        <v/>
      </c>
      <c r="EY44" s="125">
        <f>SUM(EY5:EY42)</f>
        <v/>
      </c>
      <c r="EZ44" s="125">
        <f>SUM(EZ5:EZ42)</f>
        <v/>
      </c>
      <c r="FA44" s="125">
        <f>SUM(FA5:FA42)</f>
        <v/>
      </c>
      <c r="FB44" s="125">
        <f>SUM(FB5:FB42)</f>
        <v/>
      </c>
      <c r="FC44" s="125">
        <f>SUM(FC5:FC42)</f>
        <v/>
      </c>
      <c r="FD44" s="125">
        <f>SUM(FD5:FD42)</f>
        <v/>
      </c>
      <c r="FE44" s="125">
        <f>SUM(FE5:FE42)</f>
        <v/>
      </c>
      <c r="FF44" s="125">
        <f>SUM(FF5:FF42)</f>
        <v/>
      </c>
      <c r="FG44" s="125">
        <f>SUM(FG5:FG42)</f>
        <v/>
      </c>
      <c r="FH44" s="125">
        <f>SUM(FH5:FH42)</f>
        <v/>
      </c>
      <c r="FI44" s="125">
        <f>SUM(FI5:FI42)</f>
        <v/>
      </c>
      <c r="FJ44" s="125">
        <f>SUM(FJ5:FJ42)</f>
        <v/>
      </c>
      <c r="FK44" s="125">
        <f>SUM(FK5:FK42)</f>
        <v/>
      </c>
      <c r="FL44" s="125">
        <f>SUM(FL5:FL42)</f>
        <v/>
      </c>
      <c r="FM44" s="125">
        <f>SUM(FM5:FM42)</f>
        <v/>
      </c>
      <c r="FN44" s="125">
        <f>SUM(FN5:FN42)</f>
        <v/>
      </c>
      <c r="FO44" s="125">
        <f>SUM(FO5:FO42)</f>
        <v/>
      </c>
      <c r="FP44" s="125">
        <f>SUM(FP5:FP42)</f>
        <v/>
      </c>
      <c r="FQ44" s="125">
        <f>SUM(FQ5:FQ42)</f>
        <v/>
      </c>
      <c r="FR44" s="125">
        <f>SUM(FR5:FR42)</f>
        <v/>
      </c>
      <c r="FS44" s="125">
        <f>SUM(FS5:FS42)</f>
        <v/>
      </c>
      <c r="FT44" s="125">
        <f>SUM(FT5:FT42)</f>
        <v/>
      </c>
      <c r="FU44" s="125">
        <f>SUM(FU5:FU42)</f>
        <v/>
      </c>
      <c r="FV44" s="125">
        <f>SUM(FV5:FV42)</f>
        <v/>
      </c>
      <c r="FW44" s="125">
        <f>SUM(FW5:FW42)</f>
        <v/>
      </c>
      <c r="FX44" s="125">
        <f>SUM(FX5:FX42)</f>
        <v/>
      </c>
      <c r="FY44" s="125">
        <f>SUM(FY5:FY42)</f>
        <v/>
      </c>
      <c r="FZ44" s="125">
        <f>SUM(FZ5:FZ42)</f>
        <v/>
      </c>
      <c r="GA44" s="125">
        <f>SUM(GA5:GA42)</f>
        <v/>
      </c>
      <c r="GB44" s="125">
        <f>SUM(GB5:GB42)</f>
        <v/>
      </c>
      <c r="GC44" s="125">
        <f>SUM(GC5:GC42)</f>
        <v/>
      </c>
      <c r="GD44" s="125">
        <f>SUM(GD5:GD42)</f>
        <v/>
      </c>
      <c r="GE44" s="125">
        <f>SUM(GE5:GE42)</f>
        <v/>
      </c>
      <c r="GF44" s="125">
        <f>SUM(GF5:GF42)</f>
        <v/>
      </c>
      <c r="GG44" s="125">
        <f>SUM(GG5:GG42)</f>
        <v/>
      </c>
      <c r="GH44" s="125">
        <f>SUM(GH5:GH42)</f>
        <v/>
      </c>
      <c r="GI44" s="125">
        <f>SUM(GI5:GI42)</f>
        <v/>
      </c>
      <c r="GJ44" s="125">
        <f>SUM(GJ5:GJ42)</f>
        <v/>
      </c>
      <c r="GK44" s="125">
        <f>SUM(GK5:GK42)</f>
        <v/>
      </c>
      <c r="GL44" s="125">
        <f>SUM(GL5:GL42)</f>
        <v/>
      </c>
      <c r="GM44" s="125">
        <f>SUM(GM5:GM42)</f>
        <v/>
      </c>
      <c r="GN44" s="125">
        <f>SUM(GN5:GN42)</f>
        <v/>
      </c>
      <c r="GO44" s="125">
        <f>SUM(GO5:GO42)</f>
        <v/>
      </c>
      <c r="GP44" s="125">
        <f>SUM(GP5:GP42)</f>
        <v/>
      </c>
      <c r="GQ44" s="125">
        <f>SUM(GQ5:GQ42)</f>
        <v/>
      </c>
      <c r="GR44" s="125">
        <f>SUM(GR5:GR42)</f>
        <v/>
      </c>
      <c r="GS44" s="125">
        <f>SUM(GS5:GS42)</f>
        <v/>
      </c>
      <c r="GT44" s="125">
        <f>SUM(GT5:GT42)</f>
        <v/>
      </c>
      <c r="GU44" s="125">
        <f>SUM(GU5:GU42)</f>
        <v/>
      </c>
      <c r="GV44" s="125">
        <f>SUM(GV5:GV42)</f>
        <v/>
      </c>
      <c r="GW44" s="125">
        <f>SUM(GW5:GW42)</f>
        <v/>
      </c>
      <c r="GX44" s="125">
        <f>SUM(GX5:GX42)</f>
        <v/>
      </c>
      <c r="GY44" s="125">
        <f>SUM(GY5:GY42)</f>
        <v/>
      </c>
      <c r="GZ44" s="125">
        <f>SUM(GZ5:GZ42)</f>
        <v/>
      </c>
      <c r="HA44" s="125">
        <f>SUM(HA5:HA42)</f>
        <v/>
      </c>
      <c r="HB44" s="125">
        <f>SUM(HB5:HB42)</f>
        <v/>
      </c>
      <c r="HC44" s="125">
        <f>SUM(HC5:HC42)</f>
        <v/>
      </c>
      <c r="HD44" s="125">
        <f>SUM(HD5:HD42)</f>
        <v/>
      </c>
      <c r="HE44" s="125">
        <f>SUM(HE5:HE42)</f>
        <v/>
      </c>
      <c r="HF44" s="125">
        <f>SUM(HF5:HF42)</f>
        <v/>
      </c>
      <c r="HG44" s="125">
        <f>SUM(HG5:HG42)</f>
        <v/>
      </c>
      <c r="HH44" s="125">
        <f>SUM(HH5:HH42)</f>
        <v/>
      </c>
      <c r="HI44" s="125">
        <f>SUM(HI5:HI42)</f>
        <v/>
      </c>
      <c r="HJ44" s="125">
        <f>SUM(HJ5:HJ42)</f>
        <v/>
      </c>
      <c r="HK44" s="125">
        <f>SUM(HK5:HK42)</f>
        <v/>
      </c>
      <c r="HL44" s="125">
        <f>SUM(HL5:HL42)</f>
        <v/>
      </c>
      <c r="HM44" s="125">
        <f>SUM(HM5:HM42)</f>
        <v/>
      </c>
      <c r="HN44" s="125">
        <f>SUM(HN5:HN42)</f>
        <v/>
      </c>
      <c r="HO44" s="125">
        <f>SUM(HO5:HO42)</f>
        <v/>
      </c>
      <c r="HP44" s="125">
        <f>SUM(HP5:HP42)</f>
        <v/>
      </c>
      <c r="HQ44" s="125">
        <f>SUM(HQ5:HQ42)</f>
        <v/>
      </c>
      <c r="HR44" s="125">
        <f>SUM(HR5:HR42)</f>
        <v/>
      </c>
      <c r="HS44" s="125">
        <f>SUM(HS5:HS42)</f>
        <v/>
      </c>
      <c r="HT44" s="125">
        <f>SUM(HT5:HT42)</f>
        <v/>
      </c>
      <c r="HU44" s="125">
        <f>SUM(HU5:HU42)</f>
        <v/>
      </c>
      <c r="HV44" s="125">
        <f>SUM(HV5:HV42)</f>
        <v/>
      </c>
      <c r="HW44" s="125">
        <f>SUM(HW5:HW42)</f>
        <v/>
      </c>
      <c r="HX44" s="125">
        <f>SUM(HX5:HX42)</f>
        <v/>
      </c>
      <c r="HY44" s="125">
        <f>SUM(HY5:HY42)</f>
        <v/>
      </c>
      <c r="HZ44" s="125">
        <f>SUM(HZ5:HZ42)</f>
        <v/>
      </c>
      <c r="IA44" s="125">
        <f>SUM(IA5:IA42)</f>
        <v/>
      </c>
      <c r="IB44" s="125">
        <f>SUM(IB5:IB42)</f>
        <v/>
      </c>
      <c r="IC44" s="125">
        <f>SUM(IC5:IC42)</f>
        <v/>
      </c>
      <c r="ID44" s="125">
        <f>SUM(ID5:ID42)</f>
        <v/>
      </c>
      <c r="IE44" s="125">
        <f>SUM(IE5:IE42)</f>
        <v/>
      </c>
      <c r="IF44" s="125">
        <f>SUM(IF5:IF42)</f>
        <v/>
      </c>
      <c r="IG44" s="125">
        <f>SUM(IG5:IG42)</f>
        <v/>
      </c>
      <c r="IH44" s="125">
        <f>SUM(IH5:IH42)</f>
        <v/>
      </c>
      <c r="II44" s="125">
        <f>SUM(II5:II42)</f>
        <v/>
      </c>
      <c r="IJ44" s="125">
        <f>SUM(IJ5:IJ42)</f>
        <v/>
      </c>
      <c r="IK44" s="125">
        <f>SUM(IK5:IK42)</f>
        <v/>
      </c>
      <c r="IL44" s="125">
        <f>SUM(IL5:IL42)</f>
        <v/>
      </c>
      <c r="IM44" s="125">
        <f>SUM(IM5:IM42)</f>
        <v/>
      </c>
      <c r="IN44" s="125">
        <f>SUM(IN5:IN42)</f>
        <v/>
      </c>
      <c r="IO44" s="125">
        <f>SUM(IO5:IO42)</f>
        <v/>
      </c>
      <c r="IP44" s="125">
        <f>SUM(IP5:IP42)</f>
        <v/>
      </c>
      <c r="IQ44" s="125">
        <f>SUM(IQ5:IQ42)</f>
        <v/>
      </c>
      <c r="IR44" s="125">
        <f>SUM(IR5:IR42)</f>
        <v/>
      </c>
      <c r="IS44" s="125">
        <f>SUM(IS5:IS42)</f>
        <v/>
      </c>
      <c r="IT44" s="125">
        <f>SUM(IT5:IT42)</f>
        <v/>
      </c>
      <c r="IU44" s="125">
        <f>SUM(IU5:IU42)</f>
        <v/>
      </c>
      <c r="IV44" s="125">
        <f>SUM(IV5:IV42)</f>
        <v/>
      </c>
      <c r="IW44" s="125">
        <f>SUM(IW5:IW42)</f>
        <v/>
      </c>
      <c r="IX44" s="125">
        <f>SUM(IX5:IX42)</f>
        <v/>
      </c>
      <c r="IY44" s="125">
        <f>SUM(IY5:IY42)</f>
        <v/>
      </c>
      <c r="IZ44" s="125">
        <f>SUM(IZ5:IZ42)</f>
        <v/>
      </c>
      <c r="JA44" s="125">
        <f>SUM(JA5:JA42)</f>
        <v/>
      </c>
      <c r="JB44" s="125">
        <f>SUM(JB5:JB42)</f>
        <v/>
      </c>
      <c r="JC44" s="125">
        <f>SUM(JC5:JC42)</f>
        <v/>
      </c>
      <c r="JD44" s="125">
        <f>SUM(JD5:JD42)</f>
        <v/>
      </c>
      <c r="JE44" s="125">
        <f>SUM(JE5:JE42)</f>
        <v/>
      </c>
      <c r="JF44" s="125">
        <f>SUM(JF5:JF42)</f>
        <v/>
      </c>
      <c r="JG44" s="125">
        <f>SUM(JG5:JG42)</f>
        <v/>
      </c>
      <c r="JH44" s="125">
        <f>SUM(JH5:JH42)</f>
        <v/>
      </c>
      <c r="JI44" s="125">
        <f>SUM(JI5:JI42)</f>
        <v/>
      </c>
      <c r="JJ44" s="125">
        <f>SUM(JJ5:JJ42)</f>
        <v/>
      </c>
      <c r="JK44" s="125">
        <f>SUM(JK5:JK42)</f>
        <v/>
      </c>
      <c r="JL44" s="125">
        <f>SUM(JL5:JL42)</f>
        <v/>
      </c>
      <c r="JM44" s="125">
        <f>SUM(JM5:JM42)</f>
        <v/>
      </c>
      <c r="JN44" s="125">
        <f>SUM(JN5:JN42)</f>
        <v/>
      </c>
      <c r="JO44" s="125">
        <f>SUM(JO5:JO42)</f>
        <v/>
      </c>
      <c r="JP44" s="125">
        <f>SUM(JP5:JP42)</f>
        <v/>
      </c>
      <c r="JQ44" s="125">
        <f>SUM(JQ5:JQ42)</f>
        <v/>
      </c>
      <c r="JR44" s="125">
        <f>SUM(JR5:JR42)</f>
        <v/>
      </c>
      <c r="JS44" s="125">
        <f>SUM(JS5:JS42)</f>
        <v/>
      </c>
    </row>
    <row r="45">
      <c r="A45" s="46" t="inlineStr">
        <is>
          <t>TOTAL ACUMULADO</t>
        </is>
      </c>
      <c r="D45" s="109">
        <f>D44</f>
        <v/>
      </c>
      <c r="E45" s="109">
        <f>D45+E44</f>
        <v/>
      </c>
      <c r="F45" s="109">
        <f>E45+F44</f>
        <v/>
      </c>
      <c r="G45" s="109">
        <f>F45+G44</f>
        <v/>
      </c>
      <c r="H45" s="109">
        <f>G45+H44</f>
        <v/>
      </c>
      <c r="I45" s="109">
        <f>H45+I44</f>
        <v/>
      </c>
      <c r="J45" s="109">
        <f>I45+J44</f>
        <v/>
      </c>
      <c r="K45" s="109">
        <f>J45+K44</f>
        <v/>
      </c>
      <c r="L45" s="109">
        <f>K45+L44</f>
        <v/>
      </c>
      <c r="M45" s="109">
        <f>L45+M44</f>
        <v/>
      </c>
      <c r="N45" s="109">
        <f>M45+N44</f>
        <v/>
      </c>
      <c r="O45" s="109">
        <f>N45+O44</f>
        <v/>
      </c>
      <c r="P45" s="109">
        <f>O45+P44</f>
        <v/>
      </c>
      <c r="Q45" s="109">
        <f>P45+Q44</f>
        <v/>
      </c>
      <c r="R45" s="109">
        <f>Q45+R44</f>
        <v/>
      </c>
      <c r="S45" s="109">
        <f>R45+S44</f>
        <v/>
      </c>
      <c r="T45" s="109">
        <f>S45+T44</f>
        <v/>
      </c>
      <c r="U45" s="109">
        <f>T45+U44</f>
        <v/>
      </c>
      <c r="V45" s="109">
        <f>U45+V44</f>
        <v/>
      </c>
      <c r="W45" s="109">
        <f>V45+W44</f>
        <v/>
      </c>
      <c r="X45" s="109">
        <f>W45+X44</f>
        <v/>
      </c>
      <c r="Y45" s="109">
        <f>X45+Y44</f>
        <v/>
      </c>
      <c r="Z45" s="109">
        <f>Y45+Z44</f>
        <v/>
      </c>
      <c r="AA45" s="109">
        <f>Z45+AA44</f>
        <v/>
      </c>
      <c r="AB45" s="109">
        <f>AA45+AB44</f>
        <v/>
      </c>
      <c r="AC45" s="109">
        <f>AB45+AC44</f>
        <v/>
      </c>
      <c r="AD45" s="109">
        <f>AC45+AD44</f>
        <v/>
      </c>
      <c r="AE45" s="109">
        <f>AD45+AE44</f>
        <v/>
      </c>
      <c r="AF45" s="109">
        <f>AE45+AF44</f>
        <v/>
      </c>
      <c r="AG45" s="109">
        <f>AF45+AG44</f>
        <v/>
      </c>
      <c r="AH45" s="109">
        <f>AG45+AH44</f>
        <v/>
      </c>
      <c r="AI45" s="109">
        <f>AH45+AI44</f>
        <v/>
      </c>
      <c r="AJ45" s="109">
        <f>AI45+AJ44</f>
        <v/>
      </c>
      <c r="AK45" s="109">
        <f>AJ45+AK44</f>
        <v/>
      </c>
      <c r="AL45" s="109">
        <f>AK45+AL44</f>
        <v/>
      </c>
      <c r="AM45" s="109">
        <f>AL45+AM44</f>
        <v/>
      </c>
      <c r="AN45" s="109">
        <f>AM45+AN44</f>
        <v/>
      </c>
      <c r="AO45" s="109">
        <f>AN45+AO44</f>
        <v/>
      </c>
      <c r="AP45" s="109">
        <f>AO45+AP44</f>
        <v/>
      </c>
      <c r="AQ45" s="109">
        <f>AP45+AQ44</f>
        <v/>
      </c>
      <c r="AR45" s="109">
        <f>AQ45+AR44</f>
        <v/>
      </c>
      <c r="AS45" s="109">
        <f>AR45+AS44</f>
        <v/>
      </c>
      <c r="AT45" s="109">
        <f>AS45+AT44</f>
        <v/>
      </c>
      <c r="AU45" s="109">
        <f>AT45+AU44</f>
        <v/>
      </c>
      <c r="AV45" s="109">
        <f>AU45+AV44</f>
        <v/>
      </c>
      <c r="AW45" s="109">
        <f>AV45+AW44</f>
        <v/>
      </c>
      <c r="AX45" s="109">
        <f>AW45+AX44</f>
        <v/>
      </c>
      <c r="AY45" s="109">
        <f>AX45+AY44</f>
        <v/>
      </c>
      <c r="AZ45" s="109">
        <f>AY45+AZ44</f>
        <v/>
      </c>
      <c r="BA45" s="109">
        <f>AZ45+BA44</f>
        <v/>
      </c>
      <c r="BB45" s="109">
        <f>BA45+BB44</f>
        <v/>
      </c>
      <c r="BC45" s="109">
        <f>BB45+BC44</f>
        <v/>
      </c>
      <c r="BD45" s="109">
        <f>BC45+BD44</f>
        <v/>
      </c>
      <c r="BE45" s="109">
        <f>BD45+BE44</f>
        <v/>
      </c>
      <c r="BF45" s="109">
        <f>BE45+BF44</f>
        <v/>
      </c>
      <c r="BG45" s="109">
        <f>BF45+BG44</f>
        <v/>
      </c>
      <c r="BH45" s="109">
        <f>BG45+BH44</f>
        <v/>
      </c>
      <c r="BI45" s="109">
        <f>BH45+BI44</f>
        <v/>
      </c>
      <c r="BJ45" s="109">
        <f>BI45+BJ44</f>
        <v/>
      </c>
      <c r="BK45" s="109">
        <f>BJ45+BK44</f>
        <v/>
      </c>
      <c r="BL45" s="109">
        <f>BK45+BL44</f>
        <v/>
      </c>
      <c r="BM45" s="109">
        <f>BL45+BM44</f>
        <v/>
      </c>
      <c r="BN45" s="109">
        <f>BM45+BN44</f>
        <v/>
      </c>
      <c r="BO45" s="109">
        <f>BN45+BO44</f>
        <v/>
      </c>
      <c r="BP45" s="109">
        <f>BO45+BP44</f>
        <v/>
      </c>
      <c r="BQ45" s="109">
        <f>BP45+BQ44</f>
        <v/>
      </c>
      <c r="BR45" s="109">
        <f>BQ45+BR44</f>
        <v/>
      </c>
      <c r="BS45" s="109">
        <f>BR45+BS44</f>
        <v/>
      </c>
      <c r="BT45" s="109">
        <f>BS45+BT44</f>
        <v/>
      </c>
      <c r="BU45" s="109">
        <f>BT45+BU44</f>
        <v/>
      </c>
      <c r="BV45" s="109">
        <f>BU45+BV44</f>
        <v/>
      </c>
      <c r="BW45" s="109">
        <f>BV45+BW44</f>
        <v/>
      </c>
    </row>
    <row r="49">
      <c r="A49" s="66" t="inlineStr">
        <is>
          <t>NOMES DO ERP A IGNORAR (títulos, subtotais, grupos fora do orçamento)</t>
        </is>
      </c>
      <c r="B49" s="67" t="n"/>
      <c r="C49" s="68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n"/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R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7" t="n">
        <v>44593</v>
      </c>
      <c r="C2" s="127" t="n">
        <v>44621</v>
      </c>
      <c r="D2" s="127" t="n">
        <v>44652</v>
      </c>
      <c r="E2" s="127" t="n">
        <v>44682</v>
      </c>
      <c r="F2" s="127" t="n">
        <v>44713</v>
      </c>
      <c r="G2" s="127" t="n">
        <v>44743</v>
      </c>
      <c r="H2" s="127" t="n">
        <v>44774</v>
      </c>
      <c r="I2" s="127" t="n">
        <v>44805</v>
      </c>
      <c r="J2" s="127" t="n">
        <v>44835</v>
      </c>
      <c r="K2" s="127" t="n">
        <v>44866</v>
      </c>
      <c r="L2" s="127" t="n">
        <v>44896</v>
      </c>
      <c r="M2" s="127" t="n">
        <v>44927</v>
      </c>
      <c r="N2" s="127" t="n">
        <v>44958</v>
      </c>
      <c r="O2" s="127" t="n">
        <v>44986</v>
      </c>
      <c r="P2" s="127" t="n">
        <v>45017</v>
      </c>
      <c r="Q2" s="127" t="n">
        <v>45047</v>
      </c>
      <c r="R2" s="127" t="n">
        <v>45078</v>
      </c>
      <c r="S2" s="127" t="n">
        <v>45108</v>
      </c>
      <c r="T2" s="127" t="n">
        <v>45139</v>
      </c>
      <c r="U2" s="127" t="n">
        <v>45170</v>
      </c>
      <c r="V2" s="127" t="n">
        <v>45200</v>
      </c>
      <c r="W2" s="127" t="n">
        <v>45231</v>
      </c>
      <c r="X2" s="127" t="n">
        <v>45261</v>
      </c>
      <c r="Y2" s="127" t="n">
        <v>45292</v>
      </c>
      <c r="Z2" s="127" t="n">
        <v>45323</v>
      </c>
      <c r="AA2" s="127" t="n">
        <v>45352</v>
      </c>
      <c r="AB2" s="127" t="n">
        <v>45383</v>
      </c>
      <c r="AC2" s="127" t="n">
        <v>45413</v>
      </c>
      <c r="AD2" s="127" t="n">
        <v>45444</v>
      </c>
      <c r="AE2" s="127" t="n">
        <v>45474</v>
      </c>
      <c r="AF2" s="127" t="n">
        <v>45505</v>
      </c>
      <c r="AG2" s="127" t="n">
        <v>45536</v>
      </c>
      <c r="AH2" s="127" t="n">
        <v>45566</v>
      </c>
      <c r="AI2" s="127" t="n">
        <v>45597</v>
      </c>
      <c r="AJ2" s="127" t="n">
        <v>45627</v>
      </c>
      <c r="AK2" s="127" t="n">
        <v>45658</v>
      </c>
      <c r="AL2" s="127" t="n">
        <v>45689</v>
      </c>
      <c r="AM2" s="127" t="n">
        <v>45717</v>
      </c>
      <c r="AN2" s="127" t="n">
        <v>45748</v>
      </c>
      <c r="AO2" s="127" t="n">
        <v>45778</v>
      </c>
      <c r="AP2" s="127" t="n">
        <v>45809</v>
      </c>
      <c r="AQ2" s="127" t="n">
        <v>45839</v>
      </c>
      <c r="AR2" s="127" t="n">
        <v>45870</v>
      </c>
      <c r="AS2" s="127" t="n">
        <v>45901</v>
      </c>
      <c r="AT2" s="127" t="n">
        <v>45931</v>
      </c>
      <c r="AU2" s="127" t="n">
        <v>45962</v>
      </c>
      <c r="AV2" s="127" t="n">
        <v>45992</v>
      </c>
      <c r="AW2" s="127" t="n">
        <v>46023</v>
      </c>
      <c r="AX2" s="127" t="n">
        <v>46054</v>
      </c>
      <c r="AY2" s="127" t="n">
        <v>46082</v>
      </c>
      <c r="AZ2" s="127" t="n">
        <v>46113</v>
      </c>
      <c r="BA2" s="127" t="n">
        <v>46143</v>
      </c>
      <c r="BB2" s="127" t="n">
        <v>46174</v>
      </c>
      <c r="BC2" s="127" t="n">
        <v>46204</v>
      </c>
      <c r="BD2" s="127" t="n">
        <v>46235</v>
      </c>
      <c r="BE2" s="127" t="n">
        <v>46266</v>
      </c>
      <c r="BF2" s="127" t="n">
        <v>46296</v>
      </c>
      <c r="BG2" s="127" t="n">
        <v>46327</v>
      </c>
      <c r="BH2" s="127" t="n">
        <v>46357</v>
      </c>
      <c r="BI2" s="127" t="n">
        <v>46388</v>
      </c>
      <c r="BJ2" s="127" t="n">
        <v>46419</v>
      </c>
      <c r="BK2" s="127" t="n">
        <v>46447</v>
      </c>
      <c r="BL2" s="127" t="n">
        <v>46478</v>
      </c>
      <c r="BM2" s="127" t="n">
        <v>46508</v>
      </c>
      <c r="BN2" s="127" t="n">
        <v>46539</v>
      </c>
      <c r="BO2" s="127" t="n">
        <v>46569</v>
      </c>
      <c r="BP2" s="127" t="n">
        <v>46600</v>
      </c>
      <c r="BQ2" s="127" t="n">
        <v>46631</v>
      </c>
      <c r="BR2" s="127" t="n">
        <v>46661</v>
      </c>
      <c r="BS2" s="127" t="n">
        <v>46692</v>
      </c>
      <c r="BT2" s="127" t="n">
        <v>46722</v>
      </c>
      <c r="BU2" s="127" t="n">
        <v>46753</v>
      </c>
      <c r="BV2" s="127" t="n">
        <v>46784</v>
      </c>
      <c r="BW2" s="127" t="n">
        <v>46813</v>
      </c>
      <c r="BX2" s="127" t="n">
        <v>46844</v>
      </c>
      <c r="BY2" s="127" t="n">
        <v>46874</v>
      </c>
      <c r="BZ2" s="127" t="n">
        <v>46905</v>
      </c>
      <c r="CA2" s="127" t="n">
        <v>46935</v>
      </c>
      <c r="CB2" s="127" t="n">
        <v>46966</v>
      </c>
      <c r="CC2" s="127" t="n">
        <v>46997</v>
      </c>
      <c r="CD2" s="127" t="n">
        <v>47027</v>
      </c>
      <c r="CE2" s="127" t="n">
        <v>47058</v>
      </c>
      <c r="CF2" s="127" t="n">
        <v>47088</v>
      </c>
      <c r="CG2" s="127" t="n">
        <v>47119</v>
      </c>
      <c r="CH2" s="127" t="n">
        <v>47150</v>
      </c>
      <c r="CI2" s="127" t="n">
        <v>47178</v>
      </c>
      <c r="CJ2" s="127" t="n">
        <v>47209</v>
      </c>
      <c r="CK2" s="127" t="n">
        <v>47239</v>
      </c>
      <c r="CL2" s="127" t="n">
        <v>47270</v>
      </c>
      <c r="CM2" s="127" t="n">
        <v>47300</v>
      </c>
      <c r="CN2" s="127" t="n">
        <v>47331</v>
      </c>
      <c r="CO2" s="127" t="n">
        <v>47362</v>
      </c>
      <c r="CP2" s="127" t="n">
        <v>47392</v>
      </c>
      <c r="CQ2" s="127" t="n">
        <v>47423</v>
      </c>
      <c r="CR2" s="127" t="n">
        <v>47453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Z8" s="128" t="n">
        <v>7706.5</v>
      </c>
      <c r="BA8" s="128" t="n">
        <v>14902.2</v>
      </c>
      <c r="BB8" s="128" t="n">
        <v>10188.56</v>
      </c>
      <c r="BC8" s="128" t="n">
        <v>79156.11</v>
      </c>
      <c r="BD8" s="128" t="n">
        <v>146083.04</v>
      </c>
      <c r="BE8" s="128" t="n">
        <v>140349.3</v>
      </c>
      <c r="BN8" s="128" t="n">
        <v>3707.09</v>
      </c>
      <c r="CD8" s="128" t="n">
        <v>5811.04</v>
      </c>
    </row>
    <row r="9">
      <c r="A9" s="4" t="inlineStr">
        <is>
          <t>BARRACAO DE OBRA</t>
        </is>
      </c>
      <c r="AD9" s="128" t="n">
        <v>2213</v>
      </c>
      <c r="AE9" s="128" t="n">
        <v>11513.25</v>
      </c>
      <c r="AF9" s="128" t="n">
        <v>4159.45</v>
      </c>
      <c r="AG9" s="128" t="n">
        <v>15147.872531</v>
      </c>
      <c r="AH9" s="128" t="n">
        <v>3565.2</v>
      </c>
      <c r="AI9" s="128" t="n">
        <v>42692.24</v>
      </c>
      <c r="AJ9" s="128" t="n">
        <v>3745.01</v>
      </c>
      <c r="AL9" s="128" t="n">
        <v>20105.8</v>
      </c>
      <c r="AM9" s="128" t="n">
        <v>16993.582981</v>
      </c>
      <c r="AN9" s="128" t="n">
        <v>32331.04</v>
      </c>
      <c r="AO9" s="128" t="n">
        <v>27992.740312</v>
      </c>
      <c r="AP9" s="128" t="n">
        <v>36416.695327</v>
      </c>
      <c r="AQ9" s="128" t="n">
        <v>48078.749874</v>
      </c>
      <c r="AR9" s="128" t="n">
        <v>31806.237458</v>
      </c>
      <c r="AS9" s="128" t="n">
        <v>55748.948516</v>
      </c>
      <c r="AT9" s="128" t="n">
        <v>49162.929999</v>
      </c>
      <c r="AU9" s="128" t="n">
        <v>60589.099999</v>
      </c>
      <c r="AV9" s="128" t="n">
        <v>35089.61</v>
      </c>
      <c r="AW9" s="128" t="n">
        <v>28493.121482</v>
      </c>
      <c r="AX9" s="128" t="n">
        <v>31521.071484</v>
      </c>
      <c r="AY9" s="128" t="n">
        <v>46267.087034</v>
      </c>
      <c r="AZ9" s="128" t="n">
        <v>57419.86</v>
      </c>
      <c r="BA9" s="128" t="n">
        <v>21594.22</v>
      </c>
      <c r="BB9" s="128" t="n">
        <v>33199.940002</v>
      </c>
      <c r="BC9" s="128" t="n">
        <v>25059.750001</v>
      </c>
      <c r="BD9" s="128" t="n">
        <v>30796.391379</v>
      </c>
      <c r="BE9" s="128" t="n">
        <v>63713.130528</v>
      </c>
      <c r="BF9" s="128" t="n">
        <v>17886.917845</v>
      </c>
      <c r="BJ9" s="128" t="n">
        <v>829.750251</v>
      </c>
      <c r="CG9" s="128" t="n">
        <v>1667.16</v>
      </c>
    </row>
    <row r="10">
      <c r="A10" s="4" t="inlineStr">
        <is>
          <t>CONSULTORIAS (OBRAS)</t>
        </is>
      </c>
      <c r="AD10" s="128" t="n">
        <v>14540.91</v>
      </c>
      <c r="AE10" s="128" t="n">
        <v>3569.5</v>
      </c>
      <c r="AF10" s="128" t="n">
        <v>50.5</v>
      </c>
      <c r="AG10" s="128" t="n">
        <v>7548.75</v>
      </c>
      <c r="AH10" s="128" t="n">
        <v>167.87</v>
      </c>
      <c r="AI10" s="128" t="n">
        <v>3.25</v>
      </c>
      <c r="AK10" s="128" t="n">
        <v>2679.05</v>
      </c>
      <c r="AL10" s="128" t="n">
        <v>126909.7</v>
      </c>
      <c r="AM10" s="128" t="n">
        <v>146680.08</v>
      </c>
      <c r="AN10" s="128" t="n">
        <v>21272.38</v>
      </c>
      <c r="AO10" s="128" t="n">
        <v>12378.73</v>
      </c>
      <c r="AP10" s="128" t="n">
        <v>10621.02</v>
      </c>
      <c r="AQ10" s="128" t="n">
        <v>25742.23</v>
      </c>
      <c r="AR10" s="128" t="n">
        <v>143972.58</v>
      </c>
      <c r="AS10" s="128" t="n">
        <v>131293.27</v>
      </c>
      <c r="AT10" s="128" t="n">
        <v>26251.42</v>
      </c>
      <c r="AU10" s="128" t="n">
        <v>36995.11</v>
      </c>
      <c r="AV10" s="128" t="n">
        <v>17458.77</v>
      </c>
      <c r="AW10" s="128" t="n">
        <v>16216.73</v>
      </c>
      <c r="AX10" s="128" t="n">
        <v>13976.19</v>
      </c>
      <c r="AY10" s="128" t="n">
        <v>25304.36</v>
      </c>
      <c r="AZ10" s="128" t="n">
        <v>20634.6</v>
      </c>
      <c r="BA10" s="128" t="n">
        <v>9832.02</v>
      </c>
      <c r="BB10" s="128" t="n">
        <v>43459.88</v>
      </c>
      <c r="BC10" s="128" t="n">
        <v>36480.83</v>
      </c>
      <c r="BD10" s="128" t="n">
        <v>16509.8</v>
      </c>
      <c r="BE10" s="128" t="n">
        <v>4526.3</v>
      </c>
      <c r="BH10" s="128" t="n">
        <v>280</v>
      </c>
      <c r="BZ10" s="128" t="n">
        <v>1367.1</v>
      </c>
    </row>
    <row r="11">
      <c r="A11" s="4" t="inlineStr">
        <is>
          <t>CONSUMO DE ÁGUA, ENERGIA, ETC.</t>
        </is>
      </c>
      <c r="AF11" s="128" t="n">
        <v>1753.43</v>
      </c>
      <c r="AG11" s="128" t="n">
        <v>311.83</v>
      </c>
      <c r="AH11" s="128" t="n">
        <v>907.28</v>
      </c>
      <c r="AK11" s="128" t="n">
        <v>880.02</v>
      </c>
      <c r="AL11" s="128" t="n">
        <v>300</v>
      </c>
      <c r="AM11" s="128" t="n">
        <v>95.94</v>
      </c>
      <c r="AN11" s="128" t="n">
        <v>159.9</v>
      </c>
      <c r="AO11" s="128" t="n">
        <v>159.9</v>
      </c>
      <c r="AP11" s="128" t="n">
        <v>163.19</v>
      </c>
      <c r="AQ11" s="128" t="n">
        <v>1728.34</v>
      </c>
      <c r="AR11" s="128" t="n">
        <v>3979.1</v>
      </c>
      <c r="AS11" s="128" t="n">
        <v>5969.69</v>
      </c>
      <c r="AT11" s="128" t="n">
        <v>5640.06</v>
      </c>
      <c r="AU11" s="128" t="n">
        <v>6754</v>
      </c>
      <c r="AV11" s="128" t="n">
        <v>3019.33</v>
      </c>
      <c r="AW11" s="128" t="n">
        <v>4184.45</v>
      </c>
      <c r="AX11" s="128" t="n">
        <v>6514.18</v>
      </c>
      <c r="AY11" s="128" t="n">
        <v>5589.84</v>
      </c>
      <c r="AZ11" s="128" t="n">
        <v>9085.290000000001</v>
      </c>
      <c r="BA11" s="128" t="n">
        <v>5613.52</v>
      </c>
      <c r="BB11" s="128" t="n">
        <v>4259.08</v>
      </c>
      <c r="BC11" s="128" t="n">
        <v>13140.55</v>
      </c>
      <c r="BD11" s="128" t="n">
        <v>45641.08</v>
      </c>
      <c r="BE11" s="128" t="n">
        <v>10323.62</v>
      </c>
    </row>
    <row r="12">
      <c r="A12" s="4" t="inlineStr">
        <is>
          <t>CONTENÇÃO</t>
        </is>
      </c>
      <c r="AE12" s="128" t="n">
        <v>30486.23</v>
      </c>
      <c r="AF12" s="128" t="n">
        <v>19898.853742</v>
      </c>
      <c r="AG12" s="128" t="n">
        <v>1408.056258</v>
      </c>
      <c r="AL12" s="128" t="n">
        <v>34631.8</v>
      </c>
      <c r="AM12" s="128" t="n">
        <v>68777.66</v>
      </c>
      <c r="AN12" s="128" t="n">
        <v>289018.470002</v>
      </c>
      <c r="AO12" s="128" t="n">
        <v>447931.229615</v>
      </c>
      <c r="AP12" s="128" t="n">
        <v>307290.563373</v>
      </c>
      <c r="AQ12" s="128" t="n">
        <v>232883.871391</v>
      </c>
      <c r="AR12" s="128" t="n">
        <v>529876.0605669999</v>
      </c>
      <c r="AS12" s="128" t="n">
        <v>236869.432244</v>
      </c>
      <c r="AT12" s="128" t="n">
        <v>612093.144604</v>
      </c>
      <c r="AU12" s="128" t="n">
        <v>140976.313114</v>
      </c>
      <c r="AV12" s="128" t="n">
        <v>15666.062755</v>
      </c>
      <c r="AW12" s="128" t="n">
        <v>1819.255946</v>
      </c>
      <c r="AY12" s="128" t="n">
        <v>768</v>
      </c>
      <c r="AZ12" s="128" t="n">
        <v>7727.603439</v>
      </c>
      <c r="BB12" s="128" t="n">
        <v>338.773187</v>
      </c>
      <c r="BC12" s="128" t="n">
        <v>25731.24</v>
      </c>
      <c r="BD12" s="128" t="n">
        <v>24719.300161</v>
      </c>
      <c r="BE12" s="128" t="n">
        <v>32822.715031</v>
      </c>
      <c r="BF12" s="128" t="n">
        <v>18590.46</v>
      </c>
      <c r="BG12" s="128" t="n">
        <v>5078.5</v>
      </c>
      <c r="BH12" s="128" t="n">
        <v>5783.712344</v>
      </c>
      <c r="BI12" s="128" t="n">
        <v>1523.010702</v>
      </c>
      <c r="BY12" s="128" t="n">
        <v>1668.805204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  <c r="C14" s="128" t="n">
        <v>37021.3</v>
      </c>
      <c r="D14" s="128" t="n">
        <v>146702.19</v>
      </c>
      <c r="E14" s="128" t="n">
        <v>44829.26</v>
      </c>
      <c r="F14" s="128" t="n">
        <v>125166.59</v>
      </c>
      <c r="G14" s="128" t="n">
        <v>121806.14</v>
      </c>
      <c r="H14" s="128" t="n">
        <v>52761.67</v>
      </c>
      <c r="I14" s="128" t="n">
        <v>88975.92</v>
      </c>
      <c r="J14" s="128" t="n">
        <v>143901.88</v>
      </c>
      <c r="K14" s="128" t="n">
        <v>33274.04</v>
      </c>
      <c r="L14" s="128" t="n">
        <v>77879.03</v>
      </c>
      <c r="M14" s="128" t="n">
        <v>9260.389999999999</v>
      </c>
      <c r="N14" s="128" t="n">
        <v>6.77</v>
      </c>
      <c r="O14" s="128" t="n">
        <v>144109.24</v>
      </c>
      <c r="P14" s="128" t="n">
        <v>15534.5</v>
      </c>
      <c r="Q14" s="128" t="n">
        <v>81918.89999999999</v>
      </c>
      <c r="R14" s="128" t="n">
        <v>9302.02</v>
      </c>
      <c r="S14" s="128" t="n">
        <v>8775.110000000001</v>
      </c>
      <c r="T14" s="128" t="n">
        <v>14145.09</v>
      </c>
      <c r="U14" s="128" t="n">
        <v>1339.4</v>
      </c>
      <c r="X14" s="128" t="n">
        <v>3258.19</v>
      </c>
      <c r="Y14" s="128" t="n">
        <v>8280.569998999999</v>
      </c>
      <c r="Z14" s="128" t="n">
        <v>27389.23</v>
      </c>
      <c r="AA14" s="128" t="n">
        <v>164621.46</v>
      </c>
      <c r="AB14" s="128" t="n">
        <v>28417.18</v>
      </c>
      <c r="AC14" s="128" t="n">
        <v>87000.44</v>
      </c>
    </row>
    <row r="15">
      <c r="A15" s="4" t="inlineStr">
        <is>
          <t>DIVERSOS</t>
        </is>
      </c>
      <c r="AD15" s="128" t="n">
        <v>2.66</v>
      </c>
      <c r="AE15" s="128" t="n">
        <v>931.209999</v>
      </c>
      <c r="AF15" s="128" t="n">
        <v>614.77</v>
      </c>
      <c r="AG15" s="128" t="n">
        <v>1813.89</v>
      </c>
      <c r="AH15" s="128" t="n">
        <v>388.11</v>
      </c>
      <c r="AI15" s="128" t="n">
        <v>860.9400000000001</v>
      </c>
      <c r="AJ15" s="128" t="n">
        <v>1859.56</v>
      </c>
      <c r="AK15" s="128" t="n">
        <v>531.73</v>
      </c>
      <c r="AL15" s="128" t="n">
        <v>859.01</v>
      </c>
      <c r="AM15" s="128" t="n">
        <v>972.4400000000001</v>
      </c>
      <c r="AN15" s="128" t="n">
        <v>7674.44</v>
      </c>
      <c r="AO15" s="128" t="n">
        <v>2821.4</v>
      </c>
      <c r="AP15" s="128" t="n">
        <v>4688.630002</v>
      </c>
      <c r="AQ15" s="128" t="n">
        <v>4207.11</v>
      </c>
      <c r="AR15" s="128" t="n">
        <v>7356.509998</v>
      </c>
      <c r="AS15" s="128" t="n">
        <v>3941.67</v>
      </c>
      <c r="AT15" s="128" t="n">
        <v>5007.53</v>
      </c>
      <c r="AU15" s="128" t="n">
        <v>4936.49</v>
      </c>
      <c r="AV15" s="128" t="n">
        <v>3510.93</v>
      </c>
      <c r="AW15" s="128" t="n">
        <v>2466.39</v>
      </c>
      <c r="AX15" s="128" t="n">
        <v>4287.599998</v>
      </c>
      <c r="AY15" s="128" t="n">
        <v>3156.220001</v>
      </c>
      <c r="AZ15" s="128" t="n">
        <v>5033.53</v>
      </c>
      <c r="BA15" s="128" t="n">
        <v>6749.51</v>
      </c>
      <c r="BB15" s="128" t="n">
        <v>11142.84</v>
      </c>
      <c r="BC15" s="128" t="n">
        <v>9271.15</v>
      </c>
      <c r="BD15" s="128" t="n">
        <v>11459.160002</v>
      </c>
      <c r="BE15" s="128" t="n">
        <v>9128.370000000001</v>
      </c>
      <c r="BF15" s="128" t="n">
        <v>2003.04</v>
      </c>
      <c r="BG15" s="128" t="n">
        <v>3429.25</v>
      </c>
      <c r="BH15" s="128" t="n">
        <v>576.83</v>
      </c>
    </row>
    <row r="16">
      <c r="A16" s="4" t="inlineStr">
        <is>
          <t>ELEVADORES</t>
        </is>
      </c>
    </row>
    <row r="17">
      <c r="A17" s="4" t="inlineStr">
        <is>
          <t>EQUIPAMENTOS E FERRAMENTAS</t>
        </is>
      </c>
      <c r="AE17" s="128" t="n">
        <v>2529.950001</v>
      </c>
      <c r="AF17" s="128" t="n">
        <v>1233.27</v>
      </c>
      <c r="AG17" s="128" t="n">
        <v>4428.429999</v>
      </c>
      <c r="AH17" s="128" t="n">
        <v>300.72</v>
      </c>
      <c r="AJ17" s="128" t="n">
        <v>500</v>
      </c>
      <c r="AL17" s="128" t="n">
        <v>6150</v>
      </c>
      <c r="AM17" s="128" t="n">
        <v>36234.96</v>
      </c>
      <c r="AN17" s="128" t="n">
        <v>20280.07</v>
      </c>
      <c r="AO17" s="128" t="n">
        <v>63840.429999</v>
      </c>
      <c r="AP17" s="128" t="n">
        <v>23229.909999</v>
      </c>
      <c r="AQ17" s="128" t="n">
        <v>36805.999999</v>
      </c>
      <c r="AR17" s="128" t="n">
        <v>17148.68</v>
      </c>
      <c r="AS17" s="128" t="n">
        <v>21563.76</v>
      </c>
      <c r="AT17" s="128" t="n">
        <v>34597.799999</v>
      </c>
      <c r="AU17" s="128" t="n">
        <v>100603.745589</v>
      </c>
      <c r="AV17" s="128" t="n">
        <v>58690.572061</v>
      </c>
      <c r="AW17" s="128" t="n">
        <v>55385.662829</v>
      </c>
      <c r="AX17" s="128" t="n">
        <v>73367.918592</v>
      </c>
      <c r="AY17" s="128" t="n">
        <v>160755.394113</v>
      </c>
      <c r="AZ17" s="128" t="n">
        <v>353104.498573</v>
      </c>
      <c r="BA17" s="128" t="n">
        <v>181064.716434</v>
      </c>
      <c r="BB17" s="128" t="n">
        <v>192488.656372</v>
      </c>
      <c r="BC17" s="128" t="n">
        <v>227238.922323</v>
      </c>
      <c r="BD17" s="128" t="n">
        <v>207373.278166</v>
      </c>
      <c r="BE17" s="128" t="n">
        <v>138905.004296</v>
      </c>
      <c r="BF17" s="128" t="n">
        <v>40430.046716</v>
      </c>
      <c r="BG17" s="128" t="n">
        <v>29018.740586</v>
      </c>
      <c r="BH17" s="128" t="n">
        <v>16683.206132</v>
      </c>
      <c r="BI17" s="128" t="n">
        <v>16426</v>
      </c>
      <c r="BJ17" s="128" t="n">
        <v>16426</v>
      </c>
      <c r="BK17" s="128" t="n">
        <v>16426</v>
      </c>
      <c r="BL17" s="128" t="n">
        <v>16426</v>
      </c>
      <c r="BM17" s="128" t="n">
        <v>16426</v>
      </c>
      <c r="BN17" s="128" t="n">
        <v>16426</v>
      </c>
      <c r="BO17" s="128" t="n">
        <v>16916</v>
      </c>
      <c r="BP17" s="128" t="n">
        <v>16426</v>
      </c>
      <c r="BQ17" s="128" t="n">
        <v>16426</v>
      </c>
      <c r="BR17" s="128" t="n">
        <v>16426</v>
      </c>
      <c r="BS17" s="128" t="n">
        <v>16426</v>
      </c>
      <c r="BT17" s="128" t="n">
        <v>16426</v>
      </c>
      <c r="BU17" s="128" t="n">
        <v>16426</v>
      </c>
      <c r="BV17" s="128" t="n">
        <v>16426</v>
      </c>
      <c r="BW17" s="128" t="n">
        <v>16426</v>
      </c>
      <c r="BX17" s="128" t="n">
        <v>16426</v>
      </c>
      <c r="BY17" s="128" t="n">
        <v>24714.94525</v>
      </c>
      <c r="BZ17" s="128" t="n">
        <v>16426</v>
      </c>
      <c r="CA17" s="128" t="n">
        <v>24542.479999</v>
      </c>
      <c r="CB17" s="128" t="n">
        <v>16876</v>
      </c>
      <c r="CC17" s="128" t="n">
        <v>16426</v>
      </c>
      <c r="CD17" s="128" t="n">
        <v>16426</v>
      </c>
      <c r="CE17" s="128" t="n">
        <v>16426</v>
      </c>
      <c r="CF17" s="128" t="n">
        <v>16426</v>
      </c>
      <c r="CG17" s="128" t="n">
        <v>16426</v>
      </c>
      <c r="CH17" s="128" t="n">
        <v>16426</v>
      </c>
      <c r="CI17" s="128" t="n">
        <v>16426</v>
      </c>
      <c r="CJ17" s="128" t="n">
        <v>16426</v>
      </c>
      <c r="CK17" s="128" t="n">
        <v>16426</v>
      </c>
      <c r="CL17" s="128" t="n">
        <v>16426</v>
      </c>
      <c r="CM17" s="128" t="n">
        <v>16428</v>
      </c>
    </row>
    <row r="18">
      <c r="A18" s="4" t="inlineStr">
        <is>
          <t>ESQUADRIAS</t>
        </is>
      </c>
      <c r="BD18" s="128" t="n">
        <v>2320</v>
      </c>
    </row>
    <row r="19">
      <c r="A19" s="4" t="inlineStr">
        <is>
          <t>ESTRUTURA EM CONTRETO ARMADO</t>
        </is>
      </c>
      <c r="AE19" s="128" t="n">
        <v>7013.53</v>
      </c>
      <c r="AF19" s="128" t="n">
        <v>87087.326296</v>
      </c>
      <c r="AG19" s="128" t="n">
        <v>49435.954091</v>
      </c>
      <c r="AH19" s="128" t="n">
        <v>6062.34</v>
      </c>
      <c r="AI19" s="128" t="n">
        <v>4690</v>
      </c>
      <c r="AL19" s="128" t="n">
        <v>1352.4</v>
      </c>
      <c r="AM19" s="128" t="n">
        <v>7094.967018</v>
      </c>
      <c r="AN19" s="128" t="n">
        <v>5516.1</v>
      </c>
      <c r="AO19" s="128" t="n">
        <v>3460.6</v>
      </c>
      <c r="AP19" s="128" t="n">
        <v>11932.232861</v>
      </c>
      <c r="AQ19" s="128" t="n">
        <v>46566.888663</v>
      </c>
      <c r="AR19" s="128" t="n">
        <v>189195.165039</v>
      </c>
      <c r="AS19" s="128" t="n">
        <v>282352.350551</v>
      </c>
      <c r="AT19" s="128" t="n">
        <v>488907.897361</v>
      </c>
      <c r="AU19" s="128" t="n">
        <v>759547.2194600001</v>
      </c>
      <c r="AV19" s="128" t="n">
        <v>1210391.788274</v>
      </c>
      <c r="AW19" s="128" t="n">
        <v>1025636.704163</v>
      </c>
      <c r="AX19" s="128" t="n">
        <v>928706.829925</v>
      </c>
      <c r="AY19" s="128" t="n">
        <v>1400160.035515</v>
      </c>
      <c r="AZ19" s="128" t="n">
        <v>940649.346895001</v>
      </c>
      <c r="BA19" s="128" t="n">
        <v>1499313.555208</v>
      </c>
      <c r="BB19" s="128" t="n">
        <v>1378371.533156</v>
      </c>
      <c r="BC19" s="128" t="n">
        <v>2181699.114802</v>
      </c>
      <c r="BD19" s="128" t="n">
        <v>1406972.341596</v>
      </c>
      <c r="BE19" s="128" t="n">
        <v>1118637.07315</v>
      </c>
      <c r="BF19" s="128" t="n">
        <v>147460.883285</v>
      </c>
      <c r="BG19" s="128" t="n">
        <v>47293.419997</v>
      </c>
      <c r="BH19" s="128" t="n">
        <v>712.74</v>
      </c>
      <c r="BI19" s="128" t="n">
        <v>80222.543582</v>
      </c>
      <c r="BJ19" s="128" t="n">
        <v>370.41</v>
      </c>
      <c r="BS19" s="128" t="n">
        <v>1238.74</v>
      </c>
      <c r="BT19" s="128" t="n">
        <v>68.59999999999999</v>
      </c>
      <c r="BU19" s="128" t="n">
        <v>20367.49</v>
      </c>
      <c r="BW19" s="128" t="n">
        <v>1272.28</v>
      </c>
      <c r="BY19" s="128" t="n">
        <v>176230.133159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AD21" s="128" t="n">
        <v>676.999997</v>
      </c>
      <c r="AE21" s="128" t="n">
        <v>70758.50999999999</v>
      </c>
      <c r="AF21" s="128" t="n">
        <v>71097.66996100001</v>
      </c>
      <c r="AG21" s="128" t="n">
        <v>34274.11516</v>
      </c>
      <c r="AH21" s="128" t="n">
        <v>9429.52</v>
      </c>
      <c r="AI21" s="128" t="n">
        <v>791.48</v>
      </c>
      <c r="AM21" s="128" t="n">
        <v>970</v>
      </c>
      <c r="AN21" s="128" t="n">
        <v>47804.000001</v>
      </c>
      <c r="AO21" s="128" t="n">
        <v>294931.180065</v>
      </c>
      <c r="AP21" s="128" t="n">
        <v>291652.526824</v>
      </c>
      <c r="AQ21" s="128" t="n">
        <v>759436.297428</v>
      </c>
      <c r="AR21" s="128" t="n">
        <v>665952.255195</v>
      </c>
      <c r="AS21" s="128" t="n">
        <v>1223686.024365</v>
      </c>
      <c r="AT21" s="128" t="n">
        <v>942534.480817</v>
      </c>
      <c r="AU21" s="128" t="n">
        <v>446747.225262</v>
      </c>
      <c r="AV21" s="128" t="n">
        <v>29472.024183</v>
      </c>
      <c r="AW21" s="128" t="n">
        <v>15362.5</v>
      </c>
      <c r="AX21" s="128" t="n">
        <v>4557</v>
      </c>
      <c r="AZ21" s="128" t="n">
        <v>22570.206561</v>
      </c>
      <c r="BB21" s="128" t="n">
        <v>10359.019343</v>
      </c>
      <c r="BC21" s="128" t="n">
        <v>11137.7</v>
      </c>
      <c r="BE21" s="128" t="n">
        <v>12016.194486</v>
      </c>
      <c r="BH21" s="128" t="n">
        <v>122.827386</v>
      </c>
    </row>
    <row r="22">
      <c r="A22" s="4" t="inlineStr">
        <is>
          <t>FUNDAÇÃO SUPERFICIAL</t>
        </is>
      </c>
      <c r="AE22" s="128" t="n">
        <v>7425.08</v>
      </c>
      <c r="AF22" s="128" t="n">
        <v>35047.33</v>
      </c>
      <c r="AG22" s="128" t="n">
        <v>1592.76</v>
      </c>
      <c r="AP22" s="128" t="n">
        <v>9788.631617999999</v>
      </c>
      <c r="AQ22" s="128" t="n">
        <v>94552.15666399999</v>
      </c>
      <c r="AR22" s="128" t="n">
        <v>109831.949204</v>
      </c>
      <c r="AS22" s="128" t="n">
        <v>85584.022835</v>
      </c>
      <c r="AT22" s="128" t="n">
        <v>265948.16722</v>
      </c>
      <c r="AU22" s="128" t="n">
        <v>1002170.986578</v>
      </c>
      <c r="AV22" s="128" t="n">
        <v>320952.692726</v>
      </c>
      <c r="AW22" s="128" t="n">
        <v>74218.955582</v>
      </c>
      <c r="AY22" s="128" t="n">
        <v>40087.651792</v>
      </c>
      <c r="AZ22" s="128" t="n">
        <v>1739.230299</v>
      </c>
      <c r="BA22" s="128" t="n">
        <v>139157.179043</v>
      </c>
      <c r="BB22" s="128" t="n">
        <v>40129.395727</v>
      </c>
      <c r="BC22" s="128" t="n">
        <v>20378.957962</v>
      </c>
      <c r="BD22" s="128" t="n">
        <v>60234.710257</v>
      </c>
      <c r="BE22" s="128" t="n">
        <v>20207.392497</v>
      </c>
      <c r="BG22" s="128" t="n">
        <v>790.73</v>
      </c>
      <c r="BH22" s="128" t="n">
        <v>5760.514136</v>
      </c>
      <c r="BI22" s="128" t="n">
        <v>18292.356076</v>
      </c>
      <c r="BK22" s="128" t="n">
        <v>378</v>
      </c>
      <c r="BN22" s="128" t="n">
        <v>419.58</v>
      </c>
      <c r="BS22" s="128" t="n">
        <v>443.52</v>
      </c>
      <c r="BY22" s="128" t="n">
        <v>7900.136384</v>
      </c>
    </row>
    <row r="23">
      <c r="A23" s="4" t="inlineStr">
        <is>
          <t>IMPERMEABILIZAÇÃO</t>
        </is>
      </c>
    </row>
    <row r="24">
      <c r="A24" s="4" t="inlineStr">
        <is>
          <t>INSTALAÇÕES COMBATE INCÊNDIO</t>
        </is>
      </c>
      <c r="BA24" s="128" t="n">
        <v>19773.29</v>
      </c>
    </row>
    <row r="25">
      <c r="A25" s="4" t="inlineStr">
        <is>
          <t>INSTALAÇÕES ELÉTRICAS</t>
        </is>
      </c>
      <c r="AF25" s="128" t="n">
        <v>869.6</v>
      </c>
      <c r="AP25" s="128" t="n">
        <v>182.9</v>
      </c>
      <c r="AT25" s="128" t="n">
        <v>272179.12</v>
      </c>
      <c r="AU25" s="128" t="n">
        <v>26283.33</v>
      </c>
      <c r="AV25" s="128" t="n">
        <v>5272.91</v>
      </c>
      <c r="AW25" s="128" t="n">
        <v>2574.8</v>
      </c>
      <c r="AX25" s="128" t="n">
        <v>2699.76</v>
      </c>
      <c r="AY25" s="128" t="n">
        <v>6812.890002</v>
      </c>
      <c r="AZ25" s="128" t="n">
        <v>7848.829999</v>
      </c>
      <c r="BA25" s="128" t="n">
        <v>14051.66</v>
      </c>
      <c r="BB25" s="128" t="n">
        <v>21204.58</v>
      </c>
      <c r="BC25" s="128" t="n">
        <v>27958.4</v>
      </c>
      <c r="BD25" s="128" t="n">
        <v>35422.412393</v>
      </c>
      <c r="BE25" s="128" t="n">
        <v>56899.02537</v>
      </c>
      <c r="BF25" s="128" t="n">
        <v>53555.182232</v>
      </c>
      <c r="BG25" s="128" t="n">
        <v>20204.059999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BA27" s="128" t="n">
        <v>47066.31</v>
      </c>
      <c r="BB27" s="128" t="n">
        <v>25524.41</v>
      </c>
      <c r="BC27" s="128" t="n">
        <v>47726.669999</v>
      </c>
      <c r="BD27" s="128" t="n">
        <v>58947.766226</v>
      </c>
      <c r="BE27" s="128" t="n">
        <v>145771.513776</v>
      </c>
      <c r="BF27" s="128" t="n">
        <v>38570.88</v>
      </c>
      <c r="BG27" s="128" t="n">
        <v>30721.28</v>
      </c>
      <c r="BH27" s="128" t="n">
        <v>23373.239999</v>
      </c>
      <c r="BT27" s="128" t="n">
        <v>781.65</v>
      </c>
    </row>
    <row r="28">
      <c r="A28" s="4" t="inlineStr">
        <is>
          <t>LIGAÇÕES PROVISÓRIAS AGUA, ENERGIA,TELEFONIA, ESGOTO</t>
        </is>
      </c>
      <c r="AD28" s="128" t="n">
        <v>156.95</v>
      </c>
      <c r="AE28" s="128" t="n">
        <v>101.68</v>
      </c>
      <c r="AN28" s="128" t="n">
        <v>5620.39</v>
      </c>
      <c r="AO28" s="128" t="n">
        <v>2136.82</v>
      </c>
      <c r="AQ28" s="128" t="n">
        <v>1976.115973</v>
      </c>
      <c r="AR28" s="128" t="n">
        <v>1918.002542</v>
      </c>
      <c r="AS28" s="128" t="n">
        <v>1918.011483</v>
      </c>
      <c r="AV28" s="128" t="n">
        <v>2467.28</v>
      </c>
      <c r="AX28" s="128" t="n">
        <v>635.7</v>
      </c>
      <c r="AY28" s="128" t="n">
        <v>216.66</v>
      </c>
      <c r="AZ28" s="128" t="n">
        <v>4859.3</v>
      </c>
      <c r="BA28" s="128" t="n">
        <v>9091.18</v>
      </c>
      <c r="BC28" s="128" t="n">
        <v>3323</v>
      </c>
      <c r="BE28" s="128" t="n">
        <v>7082.220086</v>
      </c>
      <c r="BF28" s="128" t="n">
        <v>6618.499914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AD31" s="128" t="n">
        <v>1066.36</v>
      </c>
      <c r="AE31" s="128" t="n">
        <v>2852.85</v>
      </c>
      <c r="AF31" s="128" t="n">
        <v>27830.04</v>
      </c>
      <c r="AG31" s="128" t="n">
        <v>19384.45</v>
      </c>
      <c r="AH31" s="128" t="n">
        <v>10763.56</v>
      </c>
      <c r="AI31" s="128" t="n">
        <v>15528.08</v>
      </c>
      <c r="AJ31" s="128" t="n">
        <v>11725.61</v>
      </c>
      <c r="AK31" s="128" t="n">
        <v>10175.14</v>
      </c>
      <c r="AL31" s="128" t="n">
        <v>44807.63</v>
      </c>
      <c r="AM31" s="128" t="n">
        <v>70530.71999899991</v>
      </c>
      <c r="AN31" s="128" t="n">
        <v>133477.999998</v>
      </c>
      <c r="AO31" s="128" t="n">
        <v>189027.71</v>
      </c>
      <c r="AP31" s="128" t="n">
        <v>222221.579997</v>
      </c>
      <c r="AQ31" s="128" t="n">
        <v>271532.860002</v>
      </c>
      <c r="AR31" s="128" t="n">
        <v>277064.119998</v>
      </c>
      <c r="AS31" s="128" t="n">
        <v>276496.210003</v>
      </c>
      <c r="AT31" s="128" t="n">
        <v>339373.99</v>
      </c>
      <c r="AU31" s="128" t="n">
        <v>363581.49</v>
      </c>
      <c r="AV31" s="128" t="n">
        <v>382985.27</v>
      </c>
      <c r="AW31" s="128" t="n">
        <v>324044.679999</v>
      </c>
      <c r="AX31" s="128" t="n">
        <v>303003.19</v>
      </c>
      <c r="AY31" s="128" t="n">
        <v>294497.601538</v>
      </c>
      <c r="AZ31" s="128" t="n">
        <v>280936.724231</v>
      </c>
      <c r="BA31" s="128" t="n">
        <v>334753.80423</v>
      </c>
      <c r="BB31" s="128" t="n">
        <v>338422.41</v>
      </c>
      <c r="BC31" s="128" t="n">
        <v>338968.52</v>
      </c>
      <c r="BD31" s="128" t="n">
        <v>388922.2</v>
      </c>
      <c r="BE31" s="128" t="n">
        <v>165612.93</v>
      </c>
      <c r="BF31" s="128" t="n">
        <v>92439.58</v>
      </c>
      <c r="BG31" s="128" t="n">
        <v>80184.41</v>
      </c>
      <c r="BH31" s="128" t="n">
        <v>76889.41</v>
      </c>
      <c r="BR31" s="128" t="n">
        <v>1511.82</v>
      </c>
      <c r="BS31" s="128" t="n">
        <v>230.44</v>
      </c>
      <c r="CO31" s="128" t="n">
        <v>7602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Y35" s="128" t="n">
        <v>2371.88</v>
      </c>
      <c r="AZ35" s="128" t="n">
        <v>6712.62</v>
      </c>
      <c r="BA35" s="128" t="n">
        <v>12812.41</v>
      </c>
      <c r="BB35" s="128" t="n">
        <v>13032.01</v>
      </c>
      <c r="BC35" s="128" t="n">
        <v>27991.11</v>
      </c>
      <c r="BD35" s="128" t="n">
        <v>23955.73</v>
      </c>
      <c r="BE35" s="128" t="n">
        <v>1621.89</v>
      </c>
      <c r="BZ35" s="128" t="n">
        <v>6311.55</v>
      </c>
    </row>
    <row r="36">
      <c r="A36" s="4" t="inlineStr">
        <is>
          <t>PROJETOS</t>
        </is>
      </c>
      <c r="X36" s="128" t="n">
        <v>170344.35</v>
      </c>
      <c r="AB36" s="128" t="n">
        <v>47821.72</v>
      </c>
      <c r="AC36" s="128" t="n">
        <v>4528.28</v>
      </c>
      <c r="AD36" s="128" t="n">
        <v>7355.93</v>
      </c>
      <c r="AE36" s="128" t="n">
        <v>15322.26</v>
      </c>
      <c r="AF36" s="128" t="n">
        <v>153986.44</v>
      </c>
      <c r="AG36" s="128" t="n">
        <v>71734.37</v>
      </c>
      <c r="AH36" s="128" t="n">
        <v>90171.92</v>
      </c>
      <c r="AI36" s="128" t="n">
        <v>160140.78</v>
      </c>
      <c r="AJ36" s="128" t="n">
        <v>215228.01</v>
      </c>
      <c r="AK36" s="128" t="n">
        <v>104299.89</v>
      </c>
      <c r="AL36" s="128" t="n">
        <v>109038.62</v>
      </c>
      <c r="AM36" s="128" t="n">
        <v>96904.78999999999</v>
      </c>
      <c r="AN36" s="128" t="n">
        <v>52757.82</v>
      </c>
      <c r="AO36" s="128" t="n">
        <v>118596.65</v>
      </c>
      <c r="AP36" s="128" t="n">
        <v>174356.48</v>
      </c>
      <c r="AQ36" s="128" t="n">
        <v>81554.49000000001</v>
      </c>
      <c r="AR36" s="128" t="n">
        <v>117153.66</v>
      </c>
      <c r="AS36" s="128" t="n">
        <v>51128</v>
      </c>
      <c r="AT36" s="128" t="n">
        <v>22630.13</v>
      </c>
      <c r="AU36" s="128" t="n">
        <v>85313.2</v>
      </c>
      <c r="AV36" s="128" t="n">
        <v>115501.24</v>
      </c>
      <c r="AW36" s="128" t="n">
        <v>98357.56</v>
      </c>
      <c r="AX36" s="128" t="n">
        <v>17138.27</v>
      </c>
      <c r="AY36" s="128" t="n">
        <v>33811</v>
      </c>
      <c r="AZ36" s="128" t="n">
        <v>13630.75</v>
      </c>
      <c r="BA36" s="128" t="n">
        <v>34163.85</v>
      </c>
      <c r="BB36" s="128" t="n">
        <v>2594.4</v>
      </c>
      <c r="BC36" s="128" t="n">
        <v>925</v>
      </c>
      <c r="BD36" s="128" t="n">
        <v>925</v>
      </c>
    </row>
    <row r="37">
      <c r="A37" s="4" t="inlineStr">
        <is>
          <t>REEMBOLSO MATERIAIS E SERVIÇOS</t>
        </is>
      </c>
      <c r="AJ37" s="128" t="n">
        <v>30425.41</v>
      </c>
      <c r="AK37" s="128" t="n">
        <v>38447.14</v>
      </c>
      <c r="AL37" s="128" t="n">
        <v>24239.56</v>
      </c>
      <c r="AM37" s="128" t="n">
        <v>632.97</v>
      </c>
      <c r="AN37" s="128" t="n">
        <v>628.33</v>
      </c>
      <c r="AO37" s="128" t="n">
        <v>2227.15</v>
      </c>
      <c r="AP37" s="128" t="n">
        <v>3004.1</v>
      </c>
      <c r="AQ37" s="128" t="n">
        <v>4131.69</v>
      </c>
      <c r="AR37" s="128" t="n">
        <v>3238.47</v>
      </c>
      <c r="AS37" s="128" t="n">
        <v>4766.21</v>
      </c>
    </row>
    <row r="38">
      <c r="A38" s="4" t="inlineStr">
        <is>
          <t>REVESTIMENTO DIVERSOS   FACHADA</t>
        </is>
      </c>
      <c r="BC38" s="128" t="n">
        <v>320</v>
      </c>
      <c r="BD38" s="128" t="n">
        <v>40</v>
      </c>
      <c r="BE38" s="128" t="n">
        <v>174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BC41" s="128" t="n">
        <v>3614.89</v>
      </c>
      <c r="BD41" s="128" t="n">
        <v>29872.96</v>
      </c>
      <c r="BE41" s="128" t="n">
        <v>8792.540000000001</v>
      </c>
      <c r="CA41" s="128" t="n">
        <v>493.83</v>
      </c>
    </row>
    <row r="42">
      <c r="A42" s="4" t="inlineStr">
        <is>
          <t>SEGUROS</t>
        </is>
      </c>
      <c r="AM42" s="128" t="n">
        <v>13812.53</v>
      </c>
      <c r="AN42" s="128" t="n">
        <v>13812.51</v>
      </c>
      <c r="AO42" s="128" t="n">
        <v>13812.51</v>
      </c>
      <c r="AP42" s="128" t="n">
        <v>15129.61</v>
      </c>
      <c r="AQ42" s="128" t="n">
        <v>13812.51</v>
      </c>
      <c r="AR42" s="128" t="n">
        <v>13812.51</v>
      </c>
      <c r="AS42" s="128" t="n">
        <v>13812.54</v>
      </c>
      <c r="AV42" s="128" t="n">
        <v>350.22</v>
      </c>
      <c r="AW42" s="128" t="n">
        <v>350.2</v>
      </c>
      <c r="AY42" s="128" t="n">
        <v>700.4</v>
      </c>
      <c r="AZ42" s="128" t="n">
        <v>350.2</v>
      </c>
      <c r="BA42" s="128" t="n">
        <v>350.19</v>
      </c>
      <c r="BE42" s="128" t="n">
        <v>1581.000251</v>
      </c>
      <c r="BJ42" s="128" t="n">
        <v>118.999749</v>
      </c>
    </row>
    <row r="43">
      <c r="A43" s="4" t="inlineStr">
        <is>
          <t>SERRALHERIA</t>
        </is>
      </c>
      <c r="BE43" s="128" t="n">
        <v>18700</v>
      </c>
    </row>
    <row r="44">
      <c r="A44" s="4" t="inlineStr">
        <is>
          <t>SERVIÇOS INICIAIS</t>
        </is>
      </c>
      <c r="AE44" s="128" t="n">
        <v>750.01</v>
      </c>
      <c r="AF44" s="128" t="n">
        <v>3450</v>
      </c>
      <c r="AK44" s="128" t="n">
        <v>29638</v>
      </c>
      <c r="AL44" s="128" t="n">
        <v>13160.36</v>
      </c>
      <c r="AM44" s="128" t="n">
        <v>901.64</v>
      </c>
      <c r="AP44" s="128" t="n">
        <v>4350</v>
      </c>
    </row>
    <row r="45">
      <c r="A45" s="4" t="inlineStr">
        <is>
          <t>TAXA DE ADMINISTRAÇÃO</t>
        </is>
      </c>
      <c r="AG45" s="128" t="n">
        <v>150000</v>
      </c>
      <c r="AI45" s="128" t="n">
        <v>-15000</v>
      </c>
      <c r="AJ45" s="128" t="n">
        <v>699265.35</v>
      </c>
      <c r="AK45" s="128" t="n">
        <v>-18060.01</v>
      </c>
      <c r="AL45" s="128" t="n">
        <v>16698.71</v>
      </c>
      <c r="AM45" s="128" t="n">
        <v>64177.87</v>
      </c>
      <c r="AN45" s="128" t="n">
        <v>48427.68</v>
      </c>
      <c r="AO45" s="128" t="n">
        <v>64628.63</v>
      </c>
      <c r="AP45" s="128" t="n">
        <v>48665.26</v>
      </c>
      <c r="AQ45" s="128" t="n">
        <v>124955.82</v>
      </c>
      <c r="AR45" s="128" t="n">
        <v>98792.36</v>
      </c>
      <c r="AS45" s="128" t="n">
        <v>169238.97</v>
      </c>
      <c r="AT45" s="128" t="n">
        <v>177088.06</v>
      </c>
      <c r="AU45" s="128" t="n">
        <v>229144.51</v>
      </c>
      <c r="AV45" s="128" t="n">
        <v>224113.89</v>
      </c>
      <c r="AW45" s="128" t="n">
        <v>180583.02</v>
      </c>
      <c r="AX45" s="128" t="n">
        <v>166154.57</v>
      </c>
      <c r="AY45" s="128" t="n">
        <v>142393.78</v>
      </c>
      <c r="AZ45" s="128" t="n">
        <v>207371</v>
      </c>
      <c r="BA45" s="128" t="n">
        <v>177489.01</v>
      </c>
      <c r="BB45" s="128" t="n">
        <v>243636.76</v>
      </c>
      <c r="BC45" s="128" t="n">
        <v>221365.46</v>
      </c>
      <c r="BD45" s="128" t="n">
        <v>331504.35</v>
      </c>
    </row>
    <row r="46">
      <c r="A46" s="4" t="inlineStr">
        <is>
          <t>TAXAS DIVERSAS</t>
        </is>
      </c>
      <c r="AD46" s="128" t="n">
        <v>99.64</v>
      </c>
      <c r="AE46" s="128" t="n">
        <v>199.28</v>
      </c>
      <c r="AI46" s="128" t="n">
        <v>42</v>
      </c>
      <c r="AJ46" s="128" t="n">
        <v>941.73</v>
      </c>
      <c r="AK46" s="128" t="n">
        <v>542.9400000000001</v>
      </c>
      <c r="AM46" s="128" t="n">
        <v>18.05</v>
      </c>
      <c r="AN46" s="128" t="n">
        <v>927.48</v>
      </c>
      <c r="AP46" s="128" t="n">
        <v>597.09</v>
      </c>
      <c r="AQ46" s="128" t="n">
        <v>927.48</v>
      </c>
      <c r="AR46" s="128" t="n">
        <v>68</v>
      </c>
      <c r="AS46" s="128" t="n">
        <v>70.45</v>
      </c>
      <c r="AT46" s="128" t="n">
        <v>927.48</v>
      </c>
      <c r="AW46" s="128" t="n">
        <v>927.48</v>
      </c>
      <c r="AX46" s="128" t="n">
        <v>5899.91</v>
      </c>
    </row>
    <row r="47">
      <c r="A47" s="4" t="inlineStr">
        <is>
          <t>TERRAPLENAGEM</t>
        </is>
      </c>
      <c r="AE47" s="128" t="n">
        <v>686.62</v>
      </c>
      <c r="AF47" s="128" t="n">
        <v>13178.37</v>
      </c>
      <c r="AG47" s="128" t="n">
        <v>5833.371961</v>
      </c>
      <c r="AH47" s="128" t="n">
        <v>44548.17</v>
      </c>
      <c r="AI47" s="128" t="n">
        <v>1107.36</v>
      </c>
      <c r="AK47" s="128" t="n">
        <v>1300</v>
      </c>
      <c r="AO47" s="128" t="n">
        <v>58031.16</v>
      </c>
      <c r="AP47" s="128" t="n">
        <v>244429.38</v>
      </c>
      <c r="AQ47" s="128" t="n">
        <v>369031.98</v>
      </c>
      <c r="AR47" s="128" t="n">
        <v>540521.8100000001</v>
      </c>
      <c r="AS47" s="128" t="n">
        <v>338988.81</v>
      </c>
      <c r="AT47" s="128" t="n">
        <v>160988.830001</v>
      </c>
      <c r="AU47" s="128" t="n">
        <v>168047.95</v>
      </c>
      <c r="AV47" s="128" t="n">
        <v>29778.78</v>
      </c>
      <c r="BA47" s="128" t="n">
        <v>44436.655088</v>
      </c>
      <c r="BB47" s="128" t="n">
        <v>13562.692216</v>
      </c>
      <c r="BC47" s="128" t="n">
        <v>14325.634912</v>
      </c>
      <c r="BD47" s="128" t="n">
        <v>11354.10982</v>
      </c>
      <c r="BE47" s="128" t="n">
        <v>11054.010539</v>
      </c>
      <c r="BG47" s="128" t="n">
        <v>657.299414</v>
      </c>
      <c r="BI47" s="128" t="n">
        <v>835.14964</v>
      </c>
      <c r="BK47" s="128" t="n">
        <v>1225</v>
      </c>
    </row>
    <row r="48">
      <c r="A48" s="4" t="inlineStr">
        <is>
          <t>TOPOGRAFIA</t>
        </is>
      </c>
    </row>
    <row r="49">
      <c r="A49" s="4" t="inlineStr">
        <is>
          <t>TRANSPORTES</t>
        </is>
      </c>
      <c r="J49" s="128" t="n">
        <v>19.6</v>
      </c>
      <c r="K49" s="128" t="n">
        <v>0.4</v>
      </c>
      <c r="W49" s="128" t="n">
        <v>43.8</v>
      </c>
      <c r="X49" s="128" t="n">
        <v>1.2</v>
      </c>
      <c r="AD49" s="128" t="n">
        <v>61.15</v>
      </c>
      <c r="AE49" s="128" t="n">
        <v>1.85</v>
      </c>
      <c r="AF49" s="128" t="n">
        <v>4240.95</v>
      </c>
      <c r="AG49" s="128" t="n">
        <v>208.17</v>
      </c>
      <c r="AH49" s="128" t="n">
        <v>10174.14</v>
      </c>
      <c r="AI49" s="128" t="n">
        <v>144.43</v>
      </c>
      <c r="AJ49" s="128" t="n">
        <v>241.43</v>
      </c>
      <c r="AK49" s="128" t="n">
        <v>4468.95</v>
      </c>
      <c r="AL49" s="128" t="n">
        <v>1471.68</v>
      </c>
      <c r="AM49" s="128" t="n">
        <v>71.89</v>
      </c>
      <c r="AN49" s="128" t="n">
        <v>3294</v>
      </c>
      <c r="AO49" s="128" t="n">
        <v>5791.43</v>
      </c>
      <c r="AP49" s="128" t="n">
        <v>2577.2</v>
      </c>
      <c r="AQ49" s="128" t="n">
        <v>6009.9</v>
      </c>
      <c r="AR49" s="128" t="n">
        <v>5622.92</v>
      </c>
      <c r="AS49" s="128" t="n">
        <v>9961.57</v>
      </c>
      <c r="AT49" s="128" t="n">
        <v>6569.24</v>
      </c>
      <c r="AU49" s="128" t="n">
        <v>5976.36</v>
      </c>
      <c r="AV49" s="128" t="n">
        <v>9174.4</v>
      </c>
      <c r="AW49" s="128" t="n">
        <v>2665.03</v>
      </c>
      <c r="AX49" s="128" t="n">
        <v>7732.71</v>
      </c>
      <c r="AY49" s="128" t="n">
        <v>5460.17</v>
      </c>
      <c r="AZ49" s="128" t="n">
        <v>1326.6</v>
      </c>
      <c r="BA49" s="128" t="n">
        <v>8098.09</v>
      </c>
      <c r="BB49" s="128" t="n">
        <v>28867.01</v>
      </c>
      <c r="BC49" s="128" t="n">
        <v>33839.33</v>
      </c>
      <c r="BD49" s="128" t="n">
        <v>12635.41</v>
      </c>
      <c r="BE49" s="128" t="n">
        <v>4909.9</v>
      </c>
    </row>
    <row r="50">
      <c r="A50" s="4" t="inlineStr">
        <is>
          <t>REVESTIMENTOS DE ACABAMENTO</t>
        </is>
      </c>
      <c r="BB50" s="128" t="n">
        <v>1883.62</v>
      </c>
      <c r="BC50" s="128" t="n">
        <v>39357.13</v>
      </c>
      <c r="BD50" s="128" t="n">
        <v>1389.63</v>
      </c>
      <c r="BE50" s="128" t="n">
        <v>1389.62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1">
        <f>'CP RESUMO'!D5</f>
        <v/>
      </c>
      <c r="N5" s="132" t="n">
        <v>0</v>
      </c>
      <c r="O5" s="131">
        <f>IF(B5&lt;='VALOR POR PL'!$P$5,'CP RESUMO'!D47,"")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1">
        <f>'CP RESUMO'!E5</f>
        <v/>
      </c>
      <c r="N6" s="132">
        <f>MAX(0,M6-M5)</f>
        <v/>
      </c>
      <c r="O6" s="131">
        <f>IF(B6&lt;='VALOR POR PL'!$P$5,'CP RESUMO'!E47,"")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RESUMO'!F5</f>
        <v/>
      </c>
      <c r="N7" s="132">
        <f>MAX(0,M7-M6)</f>
        <v/>
      </c>
      <c r="O7" s="131">
        <f>IF(B7&lt;='VALOR POR PL'!$P$5,'CP RESUMO'!F47,"")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RESUMO'!G5</f>
        <v/>
      </c>
      <c r="N8" s="132">
        <f>MAX(0,M8-M7)</f>
        <v/>
      </c>
      <c r="O8" s="131">
        <f>IF(B8&lt;='VALOR POR PL'!$P$5,'CP RESUMO'!G47,"")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RESUMO'!H5</f>
        <v/>
      </c>
      <c r="N9" s="132">
        <f>MAX(0,M9-M8)</f>
        <v/>
      </c>
      <c r="O9" s="131">
        <f>IF(B9&lt;='VALOR POR PL'!$P$5,'CP RESUMO'!H47,"")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RESUMO'!I5</f>
        <v/>
      </c>
      <c r="N10" s="132">
        <f>MAX(0,M10-M9)</f>
        <v/>
      </c>
      <c r="O10" s="131">
        <f>IF(B10&lt;='VALOR POR PL'!$P$5,'CP RESUMO'!I47,"")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RESUMO'!J5</f>
        <v/>
      </c>
      <c r="N11" s="132">
        <f>MAX(0,M11-M10)</f>
        <v/>
      </c>
      <c r="O11" s="131">
        <f>IF(B11&lt;='VALOR POR PL'!$P$5,'CP RESUMO'!J47,"")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RESUMO'!K5</f>
        <v/>
      </c>
      <c r="N12" s="132">
        <f>MAX(0,M12-M11)</f>
        <v/>
      </c>
      <c r="O12" s="131">
        <f>IF(B12&lt;='VALOR POR PL'!$P$5,'CP RESUMO'!K47,"")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1">
        <f>'CP RESUMO'!L5</f>
        <v/>
      </c>
      <c r="N13" s="132">
        <f>MAX(0,M13-M12)</f>
        <v/>
      </c>
      <c r="O13" s="131">
        <f>IF(B13&lt;='VALOR POR PL'!$P$5,'CP RESUMO'!L47,"")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RESUMO'!M5</f>
        <v/>
      </c>
      <c r="N14" s="132">
        <f>MAX(0,M14-M13)</f>
        <v/>
      </c>
      <c r="O14" s="131">
        <f>IF(B14&lt;='VALOR POR PL'!$P$5,'CP RESUMO'!M47,"")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RESUMO'!N5</f>
        <v/>
      </c>
      <c r="N15" s="132">
        <f>MAX(0,M15-M14)</f>
        <v/>
      </c>
      <c r="O15" s="131">
        <f>IF(B15&lt;='VALOR POR PL'!$P$5,'CP RESUMO'!N47,"")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RESUMO'!O5</f>
        <v/>
      </c>
      <c r="N16" s="132">
        <f>MAX(0,M16-M15)</f>
        <v/>
      </c>
      <c r="O16" s="131">
        <f>IF(B16&lt;='VALOR POR PL'!$P$5,'CP RESUMO'!O47,"")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RESUMO'!P5</f>
        <v/>
      </c>
      <c r="N17" s="132">
        <f>MAX(0,M17-M16)</f>
        <v/>
      </c>
      <c r="O17" s="131">
        <f>IF(B17&lt;='VALOR POR PL'!$P$5,'CP RESUMO'!P47,"")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RESUMO'!Q5</f>
        <v/>
      </c>
      <c r="N18" s="132">
        <f>MAX(0,M18-M17)</f>
        <v/>
      </c>
      <c r="O18" s="131">
        <f>IF(B18&lt;='VALOR POR PL'!$P$5,'CP RESUMO'!Q47,"")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RESUMO'!R5</f>
        <v/>
      </c>
      <c r="N19" s="132">
        <f>MAX(0,M19-M18)</f>
        <v/>
      </c>
      <c r="O19" s="131">
        <f>IF(B19&lt;='VALOR POR PL'!$P$5,'CP RESUMO'!R47,"")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RESUMO'!S5</f>
        <v/>
      </c>
      <c r="N20" s="132">
        <f>MAX(0,M20-M19)</f>
        <v/>
      </c>
      <c r="O20" s="131">
        <f>IF(B20&lt;='VALOR POR PL'!$P$5,'CP RESUMO'!S47,"")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RESUMO'!T5</f>
        <v/>
      </c>
      <c r="N21" s="132">
        <f>MAX(0,M21-M20)</f>
        <v/>
      </c>
      <c r="O21" s="131">
        <f>IF(B21&lt;='VALOR POR PL'!$P$5,'CP RESUMO'!T47,"")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RESUMO'!U5</f>
        <v/>
      </c>
      <c r="N22" s="132">
        <f>MAX(0,M22-M21)</f>
        <v/>
      </c>
      <c r="O22" s="131">
        <f>IF(B22&lt;='VALOR POR PL'!$P$5,'CP RESUMO'!U47,"")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RESUMO'!V5</f>
        <v/>
      </c>
      <c r="N23" s="132">
        <f>MAX(0,M23-M22)</f>
        <v/>
      </c>
      <c r="O23" s="131">
        <f>IF(B23&lt;='VALOR POR PL'!$P$5,'CP RESUMO'!V47,"")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Inclui o grupo CUSTO INCORRIDO do ERP (projetos anteriores; item 38 do Prevision) como realizado; o orçamento da linha CUSTO INCORRIDO (R$ 1.646.021) foi somado ao de PROJETOS.</t>
        </is>
      </c>
      <c r="L24" s="49">
        <f>C24/IF(B24&lt;='VALOR POR PL'!$P$5,IFERROR(INDEX('"INCC-FGV"'!$B$2:$B$800,MATCH(B24,'"INCC-FGV"'!$A$2:$A$800,0)),$K$2),$K$2)</f>
        <v/>
      </c>
      <c r="M24" s="131">
        <f>'CP RESUMO'!W5</f>
        <v/>
      </c>
      <c r="N24" s="132">
        <f>MAX(0,M24-M23)</f>
        <v/>
      </c>
      <c r="O24" s="131">
        <f>IF(B24&lt;='VALOR POR PL'!$P$5,'CP RESUMO'!W47,"")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RESUMO'!X5</f>
        <v/>
      </c>
      <c r="N25" s="132">
        <f>MAX(0,M25-M24)</f>
        <v/>
      </c>
      <c r="O25" s="131">
        <f>IF(B25&lt;='VALOR POR PL'!$P$5,'CP RESUMO'!X47,"")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925</v>
      </c>
      <c r="L26" s="49">
        <f>C26/IF(B26&lt;='VALOR POR PL'!$P$5,IFERROR(INDEX('"INCC-FGV"'!$B$2:$B$800,MATCH(B26,'"INCC-FGV"'!$A$2:$A$800,0)),$K$2),$K$2)</f>
        <v/>
      </c>
      <c r="M26" s="131">
        <f>'CP RESUMO'!Y5</f>
        <v/>
      </c>
      <c r="N26" s="132">
        <f>MAX(0,M26-M25)</f>
        <v/>
      </c>
      <c r="O26" s="131">
        <f>IF(B26&lt;='VALOR POR PL'!$P$5,'CP RESUMO'!Y47,"")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925</v>
      </c>
      <c r="L27" s="49">
        <f>C27/IF(B27&lt;='VALOR POR PL'!$P$5,IFERROR(INDEX('"INCC-FGV"'!$B$2:$B$800,MATCH(B27,'"INCC-FGV"'!$A$2:$A$800,0)),$K$2),$K$2)</f>
        <v/>
      </c>
      <c r="M27" s="131">
        <f>'CP RESUMO'!Z5</f>
        <v/>
      </c>
      <c r="N27" s="132">
        <f>MAX(0,M27-M26)</f>
        <v/>
      </c>
      <c r="O27" s="131">
        <f>IF(B27&lt;='VALOR POR PL'!$P$5,'CP RESUMO'!Z47,"")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925</v>
      </c>
      <c r="L28" s="49">
        <f>C28/IF(B28&lt;='VALOR POR PL'!$P$5,IFERROR(INDEX('"INCC-FGV"'!$B$2:$B$800,MATCH(B28,'"INCC-FGV"'!$A$2:$A$800,0)),$K$2),$K$2)</f>
        <v/>
      </c>
      <c r="M28" s="131">
        <f>'CP RESUMO'!AA5</f>
        <v/>
      </c>
      <c r="N28" s="132">
        <f>MAX(0,M28-M27)</f>
        <v/>
      </c>
      <c r="O28" s="131">
        <f>IF(B28&lt;='VALOR POR PL'!$P$5,'CP RESUMO'!AA47,"")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925</v>
      </c>
      <c r="L29" s="49">
        <f>C29/IF(B29&lt;='VALOR POR PL'!$P$5,IFERROR(INDEX('"INCC-FGV"'!$B$2:$B$800,MATCH(B29,'"INCC-FGV"'!$A$2:$A$800,0)),$K$2),$K$2)</f>
        <v/>
      </c>
      <c r="M29" s="131">
        <f>'CP RESUMO'!AB5</f>
        <v/>
      </c>
      <c r="N29" s="132">
        <f>MAX(0,M29-M28)</f>
        <v/>
      </c>
      <c r="O29" s="131">
        <f>IF(B29&lt;='VALOR POR PL'!$P$5,'CP RESUMO'!AB47,"")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925</v>
      </c>
      <c r="L30" s="49">
        <f>C30/IF(B30&lt;='VALOR POR PL'!$P$5,IFERROR(INDEX('"INCC-FGV"'!$B$2:$B$800,MATCH(B30,'"INCC-FGV"'!$A$2:$A$800,0)),$K$2),$K$2)</f>
        <v/>
      </c>
      <c r="M30" s="131">
        <f>'CP RESUMO'!AC5</f>
        <v/>
      </c>
      <c r="N30" s="132">
        <f>MAX(0,M30-M29)</f>
        <v/>
      </c>
      <c r="O30" s="131">
        <f>IF(B30&lt;='VALOR POR PL'!$P$5,'CP RESUMO'!AC47,"")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925</v>
      </c>
      <c r="L31" s="49">
        <f>C31/IF(B31&lt;='VALOR POR PL'!$P$5,IFERROR(INDEX('"INCC-FGV"'!$B$2:$B$800,MATCH(B31,'"INCC-FGV"'!$A$2:$A$800,0)),$K$2),$K$2)</f>
        <v/>
      </c>
      <c r="M31" s="131">
        <f>'CP RESUMO'!AD5</f>
        <v/>
      </c>
      <c r="N31" s="132">
        <f>MAX(0,M31-M30)</f>
        <v/>
      </c>
      <c r="O31" s="131">
        <f>IF(B31&lt;='VALOR POR PL'!$P$5,'CP RESUMO'!AD47,"")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925</v>
      </c>
      <c r="L32" s="49">
        <f>C32/IF(B32&lt;='VALOR POR PL'!$P$5,IFERROR(INDEX('"INCC-FGV"'!$B$2:$B$800,MATCH(B32,'"INCC-FGV"'!$A$2:$A$800,0)),$K$2),$K$2)</f>
        <v/>
      </c>
      <c r="M32" s="131">
        <f>'CP RESUMO'!AE5</f>
        <v/>
      </c>
      <c r="N32" s="132">
        <f>MAX(0,M32-M31)</f>
        <v/>
      </c>
      <c r="O32" s="131">
        <f>IF(B32&lt;='VALOR POR PL'!$P$5,'CP RESUMO'!AE47,"")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925</v>
      </c>
      <c r="L33" s="49">
        <f>C33/IF(B33&lt;='VALOR POR PL'!$P$5,IFERROR(INDEX('"INCC-FGV"'!$B$2:$B$800,MATCH(B33,'"INCC-FGV"'!$A$2:$A$800,0)),$K$2),$K$2)</f>
        <v/>
      </c>
      <c r="M33" s="131">
        <f>'CP RESUMO'!AF5</f>
        <v/>
      </c>
      <c r="N33" s="132">
        <f>MAX(0,M33-M32)</f>
        <v/>
      </c>
      <c r="O33" s="131">
        <f>IF(B33&lt;='VALOR POR PL'!$P$5,'CP RESUMO'!AF47,"")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925</v>
      </c>
      <c r="L34" s="49">
        <f>C34/IF(B34&lt;='VALOR POR PL'!$P$5,IFERROR(INDEX('"INCC-FGV"'!$B$2:$B$800,MATCH(B34,'"INCC-FGV"'!$A$2:$A$800,0)),$K$2),$K$2)</f>
        <v/>
      </c>
      <c r="M34" s="131">
        <f>'CP RESUMO'!AG5</f>
        <v/>
      </c>
      <c r="N34" s="132">
        <f>MAX(0,M34-M33)</f>
        <v/>
      </c>
      <c r="O34" s="131">
        <f>IF(B34&lt;='VALOR POR PL'!$P$5,'CP RESUMO'!AG47,"")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925</v>
      </c>
      <c r="L35" s="49">
        <f>C35/IF(B35&lt;='VALOR POR PL'!$P$5,IFERROR(INDEX('"INCC-FGV"'!$B$2:$B$800,MATCH(B35,'"INCC-FGV"'!$A$2:$A$800,0)),$K$2),$K$2)</f>
        <v/>
      </c>
      <c r="M35" s="131">
        <f>'CP RESUMO'!AH5</f>
        <v/>
      </c>
      <c r="N35" s="132">
        <f>MAX(0,M35-M34)</f>
        <v/>
      </c>
      <c r="O35" s="131">
        <f>IF(B35&lt;='VALOR POR PL'!$P$5,'CP RESUMO'!AH47,"")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925</v>
      </c>
      <c r="L36" s="49">
        <f>C36/IF(B36&lt;='VALOR POR PL'!$P$5,IFERROR(INDEX('"INCC-FGV"'!$B$2:$B$800,MATCH(B36,'"INCC-FGV"'!$A$2:$A$800,0)),$K$2),$K$2)</f>
        <v/>
      </c>
      <c r="M36" s="131">
        <f>'CP RESUMO'!AI5</f>
        <v/>
      </c>
      <c r="N36" s="132">
        <f>MAX(0,M36-M35)</f>
        <v/>
      </c>
      <c r="O36" s="131">
        <f>IF(B36&lt;='VALOR POR PL'!$P$5,'CP RESUMO'!AI47,"")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925</v>
      </c>
      <c r="L37" s="49">
        <f>C37/IF(B37&lt;='VALOR POR PL'!$P$5,IFERROR(INDEX('"INCC-FGV"'!$B$2:$B$800,MATCH(B37,'"INCC-FGV"'!$A$2:$A$800,0)),$K$2),$K$2)</f>
        <v/>
      </c>
      <c r="M37" s="131">
        <f>'CP RESUMO'!AJ5</f>
        <v/>
      </c>
      <c r="N37" s="132">
        <f>MAX(0,M37-M36)</f>
        <v/>
      </c>
      <c r="O37" s="131">
        <f>IF(B37&lt;='VALOR POR PL'!$P$5,'CP RESUMO'!AJ47,"")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925</v>
      </c>
      <c r="L38" s="49">
        <f>C38/IF(B38&lt;='VALOR POR PL'!$P$5,IFERROR(INDEX('"INCC-FGV"'!$B$2:$B$800,MATCH(B38,'"INCC-FGV"'!$A$2:$A$800,0)),$K$2),$K$2)</f>
        <v/>
      </c>
      <c r="M38" s="131">
        <f>'CP RESUMO'!AK5</f>
        <v/>
      </c>
      <c r="N38" s="132">
        <f>MAX(0,M38-M37)</f>
        <v/>
      </c>
      <c r="O38" s="131">
        <f>IF(B38&lt;='VALOR POR PL'!$P$5,'CP RESUMO'!AK47,"")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925</v>
      </c>
      <c r="L39" s="49">
        <f>C39/IF(B39&lt;='VALOR POR PL'!$P$5,IFERROR(INDEX('"INCC-FGV"'!$B$2:$B$800,MATCH(B39,'"INCC-FGV"'!$A$2:$A$800,0)),$K$2),$K$2)</f>
        <v/>
      </c>
      <c r="M39" s="131">
        <f>'CP RESUMO'!AL5</f>
        <v/>
      </c>
      <c r="N39" s="132">
        <f>MAX(0,M39-M38)</f>
        <v/>
      </c>
      <c r="O39" s="131">
        <f>IF(B39&lt;='VALOR POR PL'!$P$5,'CP RESUMO'!AL47,"")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925</v>
      </c>
      <c r="L40" s="49">
        <f>C40/IF(B40&lt;='VALOR POR PL'!$P$5,IFERROR(INDEX('"INCC-FGV"'!$B$2:$B$800,MATCH(B40,'"INCC-FGV"'!$A$2:$A$800,0)),$K$2),$K$2)</f>
        <v/>
      </c>
      <c r="M40" s="131">
        <f>'CP RESUMO'!AM5</f>
        <v/>
      </c>
      <c r="N40" s="132">
        <f>MAX(0,M40-M39)</f>
        <v/>
      </c>
      <c r="O40" s="131">
        <f>IF(B40&lt;='VALOR POR PL'!$P$5,'CP RESUMO'!AM47,"")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925</v>
      </c>
      <c r="L41" s="49">
        <f>C41/IF(B41&lt;='VALOR POR PL'!$P$5,IFERROR(INDEX('"INCC-FGV"'!$B$2:$B$800,MATCH(B41,'"INCC-FGV"'!$A$2:$A$800,0)),$K$2),$K$2)</f>
        <v/>
      </c>
      <c r="M41" s="131">
        <f>'CP RESUMO'!AN5</f>
        <v/>
      </c>
      <c r="N41" s="132">
        <f>MAX(0,M41-M40)</f>
        <v/>
      </c>
      <c r="O41" s="131">
        <f>IF(B41&lt;='VALOR POR PL'!$P$5,'CP RESUMO'!AN47,"")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925</v>
      </c>
      <c r="L42" s="49">
        <f>C42/IF(B42&lt;='VALOR POR PL'!$P$5,IFERROR(INDEX('"INCC-FGV"'!$B$2:$B$800,MATCH(B42,'"INCC-FGV"'!$A$2:$A$800,0)),$K$2),$K$2)</f>
        <v/>
      </c>
      <c r="M42" s="131">
        <f>'CP RESUMO'!AO5</f>
        <v/>
      </c>
      <c r="N42" s="132">
        <f>MAX(0,M42-M41)</f>
        <v/>
      </c>
      <c r="O42" s="131">
        <f>IF(B42&lt;='VALOR POR PL'!$P$5,'CP RESUMO'!AO47,"")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925</v>
      </c>
      <c r="L43" s="49">
        <f>C43/IF(B43&lt;='VALOR POR PL'!$P$5,IFERROR(INDEX('"INCC-FGV"'!$B$2:$B$800,MATCH(B43,'"INCC-FGV"'!$A$2:$A$800,0)),$K$2),$K$2)</f>
        <v/>
      </c>
      <c r="M43" s="131">
        <f>'CP RESUMO'!AP5</f>
        <v/>
      </c>
      <c r="N43" s="132">
        <f>MAX(0,M43-M42)</f>
        <v/>
      </c>
      <c r="O43" s="131">
        <f>IF(B43&lt;='VALOR POR PL'!$P$5,'CP RESUMO'!AP47,"")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925</v>
      </c>
      <c r="L44" s="49">
        <f>C44/IF(B44&lt;='VALOR POR PL'!$P$5,IFERROR(INDEX('"INCC-FGV"'!$B$2:$B$800,MATCH(B44,'"INCC-FGV"'!$A$2:$A$800,0)),$K$2),$K$2)</f>
        <v/>
      </c>
      <c r="M44" s="131">
        <f>'CP RESUMO'!AQ5</f>
        <v/>
      </c>
      <c r="N44" s="132">
        <f>MAX(0,M44-M43)</f>
        <v/>
      </c>
      <c r="O44" s="131">
        <f>IF(B44&lt;='VALOR POR PL'!$P$5,'CP RESUMO'!AQ47,"")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925</v>
      </c>
      <c r="L45" s="49">
        <f>C45/IF(B45&lt;='VALOR POR PL'!$P$5,IFERROR(INDEX('"INCC-FGV"'!$B$2:$B$800,MATCH(B45,'"INCC-FGV"'!$A$2:$A$800,0)),$K$2),$K$2)</f>
        <v/>
      </c>
      <c r="M45" s="131">
        <f>'CP RESUMO'!AR5</f>
        <v/>
      </c>
      <c r="N45" s="132">
        <f>MAX(0,M45-M44)</f>
        <v/>
      </c>
      <c r="O45" s="131">
        <f>IF(B45&lt;='VALOR POR PL'!$P$5,'CP RESUMO'!AR47,"")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925</v>
      </c>
      <c r="L46" s="49">
        <f>C46/IF(B46&lt;='VALOR POR PL'!$P$5,IFERROR(INDEX('"INCC-FGV"'!$B$2:$B$800,MATCH(B46,'"INCC-FGV"'!$A$2:$A$800,0)),$K$2),$K$2)</f>
        <v/>
      </c>
      <c r="M46" s="131">
        <f>'CP RESUMO'!AS5</f>
        <v/>
      </c>
      <c r="N46" s="132">
        <f>MAX(0,M46-M45)</f>
        <v/>
      </c>
      <c r="O46" s="131">
        <f>IF(B46&lt;='VALOR POR PL'!$P$5,'CP RESUMO'!AS47,"")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925</v>
      </c>
      <c r="L47" s="49">
        <f>C47/IF(B47&lt;='VALOR POR PL'!$P$5,IFERROR(INDEX('"INCC-FGV"'!$B$2:$B$800,MATCH(B47,'"INCC-FGV"'!$A$2:$A$800,0)),$K$2),$K$2)</f>
        <v/>
      </c>
      <c r="M47" s="131">
        <f>'CP RESUMO'!AT5</f>
        <v/>
      </c>
      <c r="N47" s="132">
        <f>MAX(0,M47-M46)</f>
        <v/>
      </c>
      <c r="O47" s="131">
        <f>IF(B47&lt;='VALOR POR PL'!$P$5,'CP RESUMO'!AT47,"")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925</v>
      </c>
      <c r="L48" s="49">
        <f>C48/IF(B48&lt;='VALOR POR PL'!$P$5,IFERROR(INDEX('"INCC-FGV"'!$B$2:$B$800,MATCH(B48,'"INCC-FGV"'!$A$2:$A$800,0)),$K$2),$K$2)</f>
        <v/>
      </c>
      <c r="M48" s="131">
        <f>'CP RESUMO'!AU5</f>
        <v/>
      </c>
      <c r="N48" s="132">
        <f>MAX(0,M48-M47)</f>
        <v/>
      </c>
      <c r="O48" s="131">
        <f>IF(B48&lt;='VALOR POR PL'!$P$5,'CP RESUMO'!AU47,"")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925</v>
      </c>
      <c r="L49" s="49">
        <f>C49/IF(B49&lt;='VALOR POR PL'!$P$5,IFERROR(INDEX('"INCC-FGV"'!$B$2:$B$800,MATCH(B49,'"INCC-FGV"'!$A$2:$A$800,0)),$K$2),$K$2)</f>
        <v/>
      </c>
      <c r="M49" s="131">
        <f>'CP RESUMO'!AV5</f>
        <v/>
      </c>
      <c r="N49" s="132">
        <f>MAX(0,M49-M48)</f>
        <v/>
      </c>
      <c r="O49" s="131">
        <f>IF(B49&lt;='VALOR POR PL'!$P$5,'CP RESUMO'!AV47,"")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925</v>
      </c>
      <c r="L50" s="49">
        <f>C50/IF(B50&lt;='VALOR POR PL'!$P$5,IFERROR(INDEX('"INCC-FGV"'!$B$2:$B$800,MATCH(B50,'"INCC-FGV"'!$A$2:$A$800,0)),$K$2),$K$2)</f>
        <v/>
      </c>
      <c r="M50" s="131">
        <f>'CP RESUMO'!AW5</f>
        <v/>
      </c>
      <c r="N50" s="132">
        <f>MAX(0,M50-M49)</f>
        <v/>
      </c>
      <c r="O50" s="131">
        <f>IF(B50&lt;='VALOR POR PL'!$P$5,'CP RESUMO'!AW47,"")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925</v>
      </c>
      <c r="L51" s="49">
        <f>C51/IF(B51&lt;='VALOR POR PL'!$P$5,IFERROR(INDEX('"INCC-FGV"'!$B$2:$B$800,MATCH(B51,'"INCC-FGV"'!$A$2:$A$800,0)),$K$2),$K$2)</f>
        <v/>
      </c>
      <c r="M51" s="131">
        <f>'CP RESUMO'!AX5</f>
        <v/>
      </c>
      <c r="N51" s="132">
        <f>MAX(0,M51-M50)</f>
        <v/>
      </c>
      <c r="O51" s="131">
        <f>IF(B51&lt;='VALOR POR PL'!$P$5,'CP RESUMO'!AX47,"")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RESUMO'!AY5</f>
        <v/>
      </c>
      <c r="N52" s="132">
        <f>MAX(0,M52-M51)</f>
        <v/>
      </c>
      <c r="O52" s="131">
        <f>IF(B52&lt;='VALOR POR PL'!$P$5,'CP RESUMO'!AY47,"")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RESUMO'!AZ5</f>
        <v/>
      </c>
      <c r="N53" s="132">
        <f>MAX(0,M53-M52)</f>
        <v/>
      </c>
      <c r="O53" s="131">
        <f>IF(B53&lt;='VALOR POR PL'!$P$5,'CP RESUMO'!AZ47,"")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RESUMO'!BA5</f>
        <v/>
      </c>
      <c r="N54" s="132">
        <f>MAX(0,M54-M53)</f>
        <v/>
      </c>
      <c r="O54" s="131">
        <f>IF(B54&lt;='VALOR POR PL'!$P$5,'CP RESUMO'!BA47,"")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RESUMO'!BB5</f>
        <v/>
      </c>
      <c r="N55" s="132">
        <f>MAX(0,M55-M54)</f>
        <v/>
      </c>
      <c r="O55" s="131">
        <f>IF(B55&lt;='VALOR POR PL'!$P$5,'CP RESUMO'!BB47,"")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RESUMO'!BC5</f>
        <v/>
      </c>
      <c r="N56" s="132">
        <f>MAX(0,M56-M55)</f>
        <v/>
      </c>
      <c r="O56" s="131">
        <f>IF(B56&lt;='VALOR POR PL'!$P$5,'CP RESUMO'!BC47,"")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RESUMO'!BD5</f>
        <v/>
      </c>
      <c r="N57" s="132">
        <f>MAX(0,M57-M56)</f>
        <v/>
      </c>
      <c r="O57" s="131">
        <f>IF(B57&lt;='VALOR POR PL'!$P$5,'CP RESUMO'!BD47,"")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RESUMO'!BE5</f>
        <v/>
      </c>
      <c r="N58" s="132">
        <f>MAX(0,M58-M57)</f>
        <v/>
      </c>
      <c r="O58" s="131">
        <f>IF(B58&lt;='VALOR POR PL'!$P$5,'CP RESUMO'!BE47,"")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RESUMO'!BF5</f>
        <v/>
      </c>
      <c r="N59" s="132">
        <f>MAX(0,M59-M58)</f>
        <v/>
      </c>
      <c r="O59" s="131">
        <f>IF(B59&lt;='VALOR POR PL'!$P$5,'CP RESUMO'!BF47,"")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RESUMO'!BG5</f>
        <v/>
      </c>
      <c r="N60" s="132">
        <f>MAX(0,M60-M59)</f>
        <v/>
      </c>
      <c r="O60" s="131">
        <f>IF(B60&lt;='VALOR POR PL'!$P$5,'CP RESUMO'!BG47,"")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RESUMO'!BH5</f>
        <v/>
      </c>
      <c r="N61" s="132">
        <f>MAX(0,M61-M60)</f>
        <v/>
      </c>
      <c r="O61" s="131">
        <f>IF(B61&lt;='VALOR POR PL'!$P$5,'CP RESUMO'!BH47,"")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RESUMO'!BI5</f>
        <v/>
      </c>
      <c r="N62" s="132">
        <f>MAX(0,M62-M61)</f>
        <v/>
      </c>
      <c r="O62" s="131">
        <f>IF(B62&lt;='VALOR POR PL'!$P$5,'CP RESUMO'!BI47,"")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RESUMO'!BJ5</f>
        <v/>
      </c>
      <c r="N63" s="132">
        <f>MAX(0,M63-M62)</f>
        <v/>
      </c>
      <c r="O63" s="131">
        <f>IF(B63&lt;='VALOR POR PL'!$P$5,'CP RESUMO'!BJ47,"")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RESUMO'!BK5</f>
        <v/>
      </c>
      <c r="N64" s="132">
        <f>MAX(0,M64-M63)</f>
        <v/>
      </c>
      <c r="O64" s="131">
        <f>IF(B64&lt;='VALOR POR PL'!$P$5,'CP RESUMO'!BK47,"")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RESUMO'!BL5</f>
        <v/>
      </c>
      <c r="N65" s="132">
        <f>MAX(0,M65-M64)</f>
        <v/>
      </c>
      <c r="O65" s="131">
        <f>IF(B65&lt;='VALOR POR PL'!$P$5,'CP RESUMO'!BL47,"")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RESUMO'!BM5</f>
        <v/>
      </c>
      <c r="N66" s="132">
        <f>MAX(0,M66-M65)</f>
        <v/>
      </c>
      <c r="O66" s="131">
        <f>IF(B66&lt;='VALOR POR PL'!$P$5,'CP RESUMO'!BM47,"")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RESUMO'!BN5</f>
        <v/>
      </c>
      <c r="N67" s="132">
        <f>MAX(0,M67-M66)</f>
        <v/>
      </c>
      <c r="O67" s="131">
        <f>IF(B67&lt;='VALOR POR PL'!$P$5,'CP RESUMO'!BN47,"")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RESUMO'!BO5</f>
        <v/>
      </c>
      <c r="N68" s="132">
        <f>MAX(0,M68-M67)</f>
        <v/>
      </c>
      <c r="O68" s="131">
        <f>IF(B68&lt;='VALOR POR PL'!$P$5,'CP RESUMO'!BO47,"")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RESUMO'!BP5</f>
        <v/>
      </c>
      <c r="N69" s="132">
        <f>MAX(0,M69-M68)</f>
        <v/>
      </c>
      <c r="O69" s="131">
        <f>IF(B69&lt;='VALOR POR PL'!$P$5,'CP RESUMO'!BP47,"")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RESUMO'!BQ5</f>
        <v/>
      </c>
      <c r="N70" s="132">
        <f>MAX(0,M70-M69)</f>
        <v/>
      </c>
      <c r="O70" s="131">
        <f>IF(B70&lt;='VALOR POR PL'!$P$5,'CP RESUMO'!BQ47,"")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RESUMO'!BR5</f>
        <v/>
      </c>
      <c r="N71" s="132">
        <f>MAX(0,M71-M70)</f>
        <v/>
      </c>
      <c r="O71" s="131">
        <f>IF(B71&lt;='VALOR POR PL'!$P$5,'CP RESUMO'!BR47,"")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RESUMO'!BS5</f>
        <v/>
      </c>
      <c r="N72" s="132">
        <f>MAX(0,M72-M71)</f>
        <v/>
      </c>
      <c r="O72" s="131">
        <f>IF(B72&lt;='VALOR POR PL'!$P$5,'CP RESUMO'!BS47,"")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RESUMO'!BT5</f>
        <v/>
      </c>
      <c r="N73" s="132">
        <f>MAX(0,M73-M72)</f>
        <v/>
      </c>
      <c r="O73" s="131">
        <f>IF(B73&lt;='VALOR POR PL'!$P$5,'CP RESUMO'!BT47,"")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RESUMO'!BU5</f>
        <v/>
      </c>
      <c r="N74" s="132">
        <f>MAX(0,M74-M73)</f>
        <v/>
      </c>
      <c r="O74" s="131">
        <f>IF(B74&lt;='VALOR POR PL'!$P$5,'CP RESUMO'!BU47,"")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RESUMO'!BV5</f>
        <v/>
      </c>
      <c r="N75" s="132">
        <f>MAX(0,M75-M74)</f>
        <v/>
      </c>
      <c r="O75" s="131">
        <f>IF(B75&lt;='VALOR POR PL'!$P$5,'CP RESUMO'!BV47,"")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RESUMO'!BW5</f>
        <v/>
      </c>
      <c r="N76" s="132">
        <f>MAX(0,M76-M75)</f>
        <v/>
      </c>
      <c r="O76" s="131">
        <f>IF(B76&lt;='VALOR POR PL'!$P$5,'CP RESUMO'!BW47,"")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1">
        <f>'CP RESUMO'!D42</f>
        <v/>
      </c>
      <c r="N5" s="132" t="n">
        <v>0</v>
      </c>
      <c r="O5" s="131">
        <f>IF(B5&lt;='VALOR POR PL'!$P$5,'CP RESUMO'!D84,"")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1">
        <f>'CP RESUMO'!E42</f>
        <v/>
      </c>
      <c r="N6" s="132">
        <f>MAX(0,M6-M5)</f>
        <v/>
      </c>
      <c r="O6" s="131">
        <f>IF(B6&lt;='VALOR POR PL'!$P$5,'CP RESUMO'!E84,"")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RESUMO'!F42</f>
        <v/>
      </c>
      <c r="N7" s="132">
        <f>MAX(0,M7-M6)</f>
        <v/>
      </c>
      <c r="O7" s="131">
        <f>IF(B7&lt;='VALOR POR PL'!$P$5,'CP RESUMO'!F84,"")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RESUMO'!G42</f>
        <v/>
      </c>
      <c r="N8" s="132">
        <f>MAX(0,M8-M7)</f>
        <v/>
      </c>
      <c r="O8" s="131">
        <f>IF(B8&lt;='VALOR POR PL'!$P$5,'CP RESUMO'!G84,"")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RESUMO'!H42</f>
        <v/>
      </c>
      <c r="N9" s="132">
        <f>MAX(0,M9-M8)</f>
        <v/>
      </c>
      <c r="O9" s="131">
        <f>IF(B9&lt;='VALOR POR PL'!$P$5,'CP RESUMO'!H84,"")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RESUMO'!I42</f>
        <v/>
      </c>
      <c r="N10" s="132">
        <f>MAX(0,M10-M9)</f>
        <v/>
      </c>
      <c r="O10" s="131">
        <f>IF(B10&lt;='VALOR POR PL'!$P$5,'CP RESUMO'!I84,"")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RESUMO'!J42</f>
        <v/>
      </c>
      <c r="N11" s="132">
        <f>MAX(0,M11-M10)</f>
        <v/>
      </c>
      <c r="O11" s="131">
        <f>IF(B11&lt;='VALOR POR PL'!$P$5,'CP RESUMO'!J84,"")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RESUMO'!K42</f>
        <v/>
      </c>
      <c r="N12" s="132">
        <f>MAX(0,M12-M11)</f>
        <v/>
      </c>
      <c r="O12" s="131">
        <f>IF(B12&lt;='VALOR POR PL'!$P$5,'CP RESUMO'!K84,"")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1">
        <f>'CP RESUMO'!L42</f>
        <v/>
      </c>
      <c r="N13" s="132">
        <f>MAX(0,M13-M12)</f>
        <v/>
      </c>
      <c r="O13" s="131">
        <f>IF(B13&lt;='VALOR POR PL'!$P$5,'CP RESUMO'!L84,"")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RESUMO'!M42</f>
        <v/>
      </c>
      <c r="N14" s="132">
        <f>MAX(0,M14-M13)</f>
        <v/>
      </c>
      <c r="O14" s="131">
        <f>IF(B14&lt;='VALOR POR PL'!$P$5,'CP RESUMO'!M84,"")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RESUMO'!N42</f>
        <v/>
      </c>
      <c r="N15" s="132">
        <f>MAX(0,M15-M14)</f>
        <v/>
      </c>
      <c r="O15" s="131">
        <f>IF(B15&lt;='VALOR POR PL'!$P$5,'CP RESUMO'!N84,"")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RESUMO'!O42</f>
        <v/>
      </c>
      <c r="N16" s="132">
        <f>MAX(0,M16-M15)</f>
        <v/>
      </c>
      <c r="O16" s="131">
        <f>IF(B16&lt;='VALOR POR PL'!$P$5,'CP RESUMO'!O84,"")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RESUMO'!P42</f>
        <v/>
      </c>
      <c r="N17" s="132">
        <f>MAX(0,M17-M16)</f>
        <v/>
      </c>
      <c r="O17" s="131">
        <f>IF(B17&lt;='VALOR POR PL'!$P$5,'CP RESUMO'!P84,"")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RESUMO'!Q42</f>
        <v/>
      </c>
      <c r="N18" s="132">
        <f>MAX(0,M18-M17)</f>
        <v/>
      </c>
      <c r="O18" s="131">
        <f>IF(B18&lt;='VALOR POR PL'!$P$5,'CP RESUMO'!Q84,"")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RESUMO'!R42</f>
        <v/>
      </c>
      <c r="N19" s="132">
        <f>MAX(0,M19-M18)</f>
        <v/>
      </c>
      <c r="O19" s="131">
        <f>IF(B19&lt;='VALOR POR PL'!$P$5,'CP RESUMO'!R84,"")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RESUMO'!S42</f>
        <v/>
      </c>
      <c r="N20" s="132">
        <f>MAX(0,M20-M19)</f>
        <v/>
      </c>
      <c r="O20" s="131">
        <f>IF(B20&lt;='VALOR POR PL'!$P$5,'CP RESUMO'!S84,"")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RESUMO'!T42</f>
        <v/>
      </c>
      <c r="N21" s="132">
        <f>MAX(0,M21-M20)</f>
        <v/>
      </c>
      <c r="O21" s="131">
        <f>IF(B21&lt;='VALOR POR PL'!$P$5,'CP RESUMO'!T84,"")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RESUMO'!U42</f>
        <v/>
      </c>
      <c r="N22" s="132">
        <f>MAX(0,M22-M21)</f>
        <v/>
      </c>
      <c r="O22" s="131">
        <f>IF(B22&lt;='VALOR POR PL'!$P$5,'CP RESUMO'!U84,"")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RESUMO'!V42</f>
        <v/>
      </c>
      <c r="N23" s="132">
        <f>MAX(0,M23-M22)</f>
        <v/>
      </c>
      <c r="O23" s="131">
        <f>IF(B23&lt;='VALOR POR PL'!$P$5,'CP RESUMO'!V84,"")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Esta obra tem taxa de administração a realizar: mantida a projeção do arquivo original (R$ 15,09 mi), distribuída pela curva digitada (decisão do usuário).</t>
        </is>
      </c>
      <c r="L24" s="49">
        <f>C24/IF(B24&lt;='VALOR POR PL'!$P$5,IFERROR(INDEX('"INCC-FGV"'!$B$2:$B$800,MATCH(B24,'"INCC-FGV"'!$A$2:$A$800,0)),$K$2),$K$2)</f>
        <v/>
      </c>
      <c r="M24" s="131">
        <f>'CP RESUMO'!W42</f>
        <v/>
      </c>
      <c r="N24" s="132">
        <f>MAX(0,M24-M23)</f>
        <v/>
      </c>
      <c r="O24" s="131">
        <f>IF(B24&lt;='VALOR POR PL'!$P$5,'CP RESUMO'!W84,"")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RESUMO'!X42</f>
        <v/>
      </c>
      <c r="N25" s="132">
        <f>MAX(0,M25-M24)</f>
        <v/>
      </c>
      <c r="O25" s="131">
        <f>IF(B25&lt;='VALOR POR PL'!$P$5,'CP RESUMO'!X84,"")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256474.43</v>
      </c>
      <c r="L26" s="49">
        <f>C26/IF(B26&lt;='VALOR POR PL'!$P$5,IFERROR(INDEX('"INCC-FGV"'!$B$2:$B$800,MATCH(B26,'"INCC-FGV"'!$A$2:$A$800,0)),$K$2),$K$2)</f>
        <v/>
      </c>
      <c r="M26" s="131">
        <f>'CP RESUMO'!Y42</f>
        <v/>
      </c>
      <c r="N26" s="132">
        <f>MAX(0,M26-M25)</f>
        <v/>
      </c>
      <c r="O26" s="131">
        <f>IF(B26&lt;='VALOR POR PL'!$P$5,'CP RESUMO'!Y84,"")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272393.52</v>
      </c>
      <c r="L27" s="49">
        <f>C27/IF(B27&lt;='VALOR POR PL'!$P$5,IFERROR(INDEX('"INCC-FGV"'!$B$2:$B$800,MATCH(B27,'"INCC-FGV"'!$A$2:$A$800,0)),$K$2),$K$2)</f>
        <v/>
      </c>
      <c r="M27" s="131">
        <f>'CP RESUMO'!Z42</f>
        <v/>
      </c>
      <c r="N27" s="132">
        <f>MAX(0,M27-M26)</f>
        <v/>
      </c>
      <c r="O27" s="131">
        <f>IF(B27&lt;='VALOR POR PL'!$P$5,'CP RESUMO'!Z84,"")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421482.86</v>
      </c>
      <c r="L28" s="49">
        <f>C28/IF(B28&lt;='VALOR POR PL'!$P$5,IFERROR(INDEX('"INCC-FGV"'!$B$2:$B$800,MATCH(B28,'"INCC-FGV"'!$A$2:$A$800,0)),$K$2),$K$2)</f>
        <v/>
      </c>
      <c r="M28" s="131">
        <f>'CP RESUMO'!AA42</f>
        <v/>
      </c>
      <c r="N28" s="132">
        <f>MAX(0,M28-M27)</f>
        <v/>
      </c>
      <c r="O28" s="131">
        <f>IF(B28&lt;='VALOR POR PL'!$P$5,'CP RESUMO'!AA84,"")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341004.3</v>
      </c>
      <c r="L29" s="49">
        <f>C29/IF(B29&lt;='VALOR POR PL'!$P$5,IFERROR(INDEX('"INCC-FGV"'!$B$2:$B$800,MATCH(B29,'"INCC-FGV"'!$A$2:$A$800,0)),$K$2),$K$2)</f>
        <v/>
      </c>
      <c r="M29" s="131">
        <f>'CP RESUMO'!AB42</f>
        <v/>
      </c>
      <c r="N29" s="132">
        <f>MAX(0,M29-M28)</f>
        <v/>
      </c>
      <c r="O29" s="131">
        <f>IF(B29&lt;='VALOR POR PL'!$P$5,'CP RESUMO'!AB84,"")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340866.53</v>
      </c>
      <c r="L30" s="49">
        <f>C30/IF(B30&lt;='VALOR POR PL'!$P$5,IFERROR(INDEX('"INCC-FGV"'!$B$2:$B$800,MATCH(B30,'"INCC-FGV"'!$A$2:$A$800,0)),$K$2),$K$2)</f>
        <v/>
      </c>
      <c r="M30" s="131">
        <f>'CP RESUMO'!AC42</f>
        <v/>
      </c>
      <c r="N30" s="132">
        <f>MAX(0,M30-M29)</f>
        <v/>
      </c>
      <c r="O30" s="131">
        <f>IF(B30&lt;='VALOR POR PL'!$P$5,'CP RESUMO'!AC84,"")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290968.61</v>
      </c>
      <c r="L31" s="49">
        <f>C31/IF(B31&lt;='VALOR POR PL'!$P$5,IFERROR(INDEX('"INCC-FGV"'!$B$2:$B$800,MATCH(B31,'"INCC-FGV"'!$A$2:$A$800,0)),$K$2),$K$2)</f>
        <v/>
      </c>
      <c r="M31" s="131">
        <f>'CP RESUMO'!AD42</f>
        <v/>
      </c>
      <c r="N31" s="132">
        <f>MAX(0,M31-M30)</f>
        <v/>
      </c>
      <c r="O31" s="131">
        <f>IF(B31&lt;='VALOR POR PL'!$P$5,'CP RESUMO'!AD84,"")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378781.09</v>
      </c>
      <c r="L32" s="49">
        <f>C32/IF(B32&lt;='VALOR POR PL'!$P$5,IFERROR(INDEX('"INCC-FGV"'!$B$2:$B$800,MATCH(B32,'"INCC-FGV"'!$A$2:$A$800,0)),$K$2),$K$2)</f>
        <v/>
      </c>
      <c r="M32" s="131">
        <f>'CP RESUMO'!AE42</f>
        <v/>
      </c>
      <c r="N32" s="132">
        <f>MAX(0,M32-M31)</f>
        <v/>
      </c>
      <c r="O32" s="131">
        <f>IF(B32&lt;='VALOR POR PL'!$P$5,'CP RESUMO'!AE84,"")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457710</v>
      </c>
      <c r="L33" s="49">
        <f>C33/IF(B33&lt;='VALOR POR PL'!$P$5,IFERROR(INDEX('"INCC-FGV"'!$B$2:$B$800,MATCH(B33,'"INCC-FGV"'!$A$2:$A$800,0)),$K$2),$K$2)</f>
        <v/>
      </c>
      <c r="M33" s="131">
        <f>'CP RESUMO'!AF42</f>
        <v/>
      </c>
      <c r="N33" s="132">
        <f>MAX(0,M33-M32)</f>
        <v/>
      </c>
      <c r="O33" s="131">
        <f>IF(B33&lt;='VALOR POR PL'!$P$5,'CP RESUMO'!AF84,"")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492503.69</v>
      </c>
      <c r="L34" s="49">
        <f>C34/IF(B34&lt;='VALOR POR PL'!$P$5,IFERROR(INDEX('"INCC-FGV"'!$B$2:$B$800,MATCH(B34,'"INCC-FGV"'!$A$2:$A$800,0)),$K$2),$K$2)</f>
        <v/>
      </c>
      <c r="M34" s="131">
        <f>'CP RESUMO'!AG42</f>
        <v/>
      </c>
      <c r="N34" s="132">
        <f>MAX(0,M34-M33)</f>
        <v/>
      </c>
      <c r="O34" s="131">
        <f>IF(B34&lt;='VALOR POR PL'!$P$5,'CP RESUMO'!AG84,"")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505616.22</v>
      </c>
      <c r="L35" s="49">
        <f>C35/IF(B35&lt;='VALOR POR PL'!$P$5,IFERROR(INDEX('"INCC-FGV"'!$B$2:$B$800,MATCH(B35,'"INCC-FGV"'!$A$2:$A$800,0)),$K$2),$K$2)</f>
        <v/>
      </c>
      <c r="M35" s="131">
        <f>'CP RESUMO'!AH42</f>
        <v/>
      </c>
      <c r="N35" s="132">
        <f>MAX(0,M35-M34)</f>
        <v/>
      </c>
      <c r="O35" s="131">
        <f>IF(B35&lt;='VALOR POR PL'!$P$5,'CP RESUMO'!AH84,"")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491339.26</v>
      </c>
      <c r="L36" s="49">
        <f>C36/IF(B36&lt;='VALOR POR PL'!$P$5,IFERROR(INDEX('"INCC-FGV"'!$B$2:$B$800,MATCH(B36,'"INCC-FGV"'!$A$2:$A$800,0)),$K$2),$K$2)</f>
        <v/>
      </c>
      <c r="M36" s="131">
        <f>'CP RESUMO'!AI42</f>
        <v/>
      </c>
      <c r="N36" s="132">
        <f>MAX(0,M36-M35)</f>
        <v/>
      </c>
      <c r="O36" s="131">
        <f>IF(B36&lt;='VALOR POR PL'!$P$5,'CP RESUMO'!AI84,"")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451398.04</v>
      </c>
      <c r="L37" s="49">
        <f>C37/IF(B37&lt;='VALOR POR PL'!$P$5,IFERROR(INDEX('"INCC-FGV"'!$B$2:$B$800,MATCH(B37,'"INCC-FGV"'!$A$2:$A$800,0)),$K$2),$K$2)</f>
        <v/>
      </c>
      <c r="M37" s="131">
        <f>'CP RESUMO'!AJ42</f>
        <v/>
      </c>
      <c r="N37" s="132">
        <f>MAX(0,M37-M36)</f>
        <v/>
      </c>
      <c r="O37" s="131">
        <f>IF(B37&lt;='VALOR POR PL'!$P$5,'CP RESUMO'!AJ84,"")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483288.2</v>
      </c>
      <c r="L38" s="49">
        <f>C38/IF(B38&lt;='VALOR POR PL'!$P$5,IFERROR(INDEX('"INCC-FGV"'!$B$2:$B$800,MATCH(B38,'"INCC-FGV"'!$A$2:$A$800,0)),$K$2),$K$2)</f>
        <v/>
      </c>
      <c r="M38" s="131">
        <f>'CP RESUMO'!AK42</f>
        <v/>
      </c>
      <c r="N38" s="132">
        <f>MAX(0,M38-M37)</f>
        <v/>
      </c>
      <c r="O38" s="131">
        <f>IF(B38&lt;='VALOR POR PL'!$P$5,'CP RESUMO'!AK84,"")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523318.34</v>
      </c>
      <c r="L39" s="49">
        <f>C39/IF(B39&lt;='VALOR POR PL'!$P$5,IFERROR(INDEX('"INCC-FGV"'!$B$2:$B$800,MATCH(B39,'"INCC-FGV"'!$A$2:$A$800,0)),$K$2),$K$2)</f>
        <v/>
      </c>
      <c r="M39" s="131">
        <f>'CP RESUMO'!AL42</f>
        <v/>
      </c>
      <c r="N39" s="132">
        <f>MAX(0,M39-M38)</f>
        <v/>
      </c>
      <c r="O39" s="131">
        <f>IF(B39&lt;='VALOR POR PL'!$P$5,'CP RESUMO'!AL84,"")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474786.56</v>
      </c>
      <c r="L40" s="49">
        <f>C40/IF(B40&lt;='VALOR POR PL'!$P$5,IFERROR(INDEX('"INCC-FGV"'!$B$2:$B$800,MATCH(B40,'"INCC-FGV"'!$A$2:$A$800,0)),$K$2),$K$2)</f>
        <v/>
      </c>
      <c r="M40" s="131">
        <f>'CP RESUMO'!AM42</f>
        <v/>
      </c>
      <c r="N40" s="132">
        <f>MAX(0,M40-M39)</f>
        <v/>
      </c>
      <c r="O40" s="131">
        <f>IF(B40&lt;='VALOR POR PL'!$P$5,'CP RESUMO'!AM84,"")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448611.94</v>
      </c>
      <c r="L41" s="49">
        <f>C41/IF(B41&lt;='VALOR POR PL'!$P$5,IFERROR(INDEX('"INCC-FGV"'!$B$2:$B$800,MATCH(B41,'"INCC-FGV"'!$A$2:$A$800,0)),$K$2),$K$2)</f>
        <v/>
      </c>
      <c r="M41" s="131">
        <f>'CP RESUMO'!AN42</f>
        <v/>
      </c>
      <c r="N41" s="132">
        <f>MAX(0,M41-M40)</f>
        <v/>
      </c>
      <c r="O41" s="131">
        <f>IF(B41&lt;='VALOR POR PL'!$P$5,'CP RESUMO'!AN84,"")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435753.39</v>
      </c>
      <c r="L42" s="49">
        <f>C42/IF(B42&lt;='VALOR POR PL'!$P$5,IFERROR(INDEX('"INCC-FGV"'!$B$2:$B$800,MATCH(B42,'"INCC-FGV"'!$A$2:$A$800,0)),$K$2),$K$2)</f>
        <v/>
      </c>
      <c r="M42" s="131">
        <f>'CP RESUMO'!AO42</f>
        <v/>
      </c>
      <c r="N42" s="132">
        <f>MAX(0,M42-M41)</f>
        <v/>
      </c>
      <c r="O42" s="131">
        <f>IF(B42&lt;='VALOR POR PL'!$P$5,'CP RESUMO'!AO84,"")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488715.82</v>
      </c>
      <c r="L43" s="49">
        <f>C43/IF(B43&lt;='VALOR POR PL'!$P$5,IFERROR(INDEX('"INCC-FGV"'!$B$2:$B$800,MATCH(B43,'"INCC-FGV"'!$A$2:$A$800,0)),$K$2),$K$2)</f>
        <v/>
      </c>
      <c r="M43" s="131">
        <f>'CP RESUMO'!AP42</f>
        <v/>
      </c>
      <c r="N43" s="132">
        <f>MAX(0,M43-M42)</f>
        <v/>
      </c>
      <c r="O43" s="131">
        <f>IF(B43&lt;='VALOR POR PL'!$P$5,'CP RESUMO'!AP84,"")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521163.37</v>
      </c>
      <c r="L44" s="49">
        <f>C44/IF(B44&lt;='VALOR POR PL'!$P$5,IFERROR(INDEX('"INCC-FGV"'!$B$2:$B$800,MATCH(B44,'"INCC-FGV"'!$A$2:$A$800,0)),$K$2),$K$2)</f>
        <v/>
      </c>
      <c r="M44" s="131">
        <f>'CP RESUMO'!AQ42</f>
        <v/>
      </c>
      <c r="N44" s="132">
        <f>MAX(0,M44-M43)</f>
        <v/>
      </c>
      <c r="O44" s="131">
        <f>IF(B44&lt;='VALOR POR PL'!$P$5,'CP RESUMO'!AQ84,"")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556060.79</v>
      </c>
      <c r="L45" s="49">
        <f>C45/IF(B45&lt;='VALOR POR PL'!$P$5,IFERROR(INDEX('"INCC-FGV"'!$B$2:$B$800,MATCH(B45,'"INCC-FGV"'!$A$2:$A$800,0)),$K$2),$K$2)</f>
        <v/>
      </c>
      <c r="M45" s="131">
        <f>'CP RESUMO'!AR42</f>
        <v/>
      </c>
      <c r="N45" s="132">
        <f>MAX(0,M45-M44)</f>
        <v/>
      </c>
      <c r="O45" s="131">
        <f>IF(B45&lt;='VALOR POR PL'!$P$5,'CP RESUMO'!AR84,"")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484046.34</v>
      </c>
      <c r="L46" s="49">
        <f>C46/IF(B46&lt;='VALOR POR PL'!$P$5,IFERROR(INDEX('"INCC-FGV"'!$B$2:$B$800,MATCH(B46,'"INCC-FGV"'!$A$2:$A$800,0)),$K$2),$K$2)</f>
        <v/>
      </c>
      <c r="M46" s="131">
        <f>'CP RESUMO'!AS42</f>
        <v/>
      </c>
      <c r="N46" s="132">
        <f>MAX(0,M46-M45)</f>
        <v/>
      </c>
      <c r="O46" s="131">
        <f>IF(B46&lt;='VALOR POR PL'!$P$5,'CP RESUMO'!AS84,"")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444191.83</v>
      </c>
      <c r="L47" s="49">
        <f>C47/IF(B47&lt;='VALOR POR PL'!$P$5,IFERROR(INDEX('"INCC-FGV"'!$B$2:$B$800,MATCH(B47,'"INCC-FGV"'!$A$2:$A$800,0)),$K$2),$K$2)</f>
        <v/>
      </c>
      <c r="M47" s="131">
        <f>'CP RESUMO'!AT42</f>
        <v/>
      </c>
      <c r="N47" s="132">
        <f>MAX(0,M47-M46)</f>
        <v/>
      </c>
      <c r="O47" s="131">
        <f>IF(B47&lt;='VALOR POR PL'!$P$5,'CP RESUMO'!AT84,"")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527829.02</v>
      </c>
      <c r="L48" s="49">
        <f>C48/IF(B48&lt;='VALOR POR PL'!$P$5,IFERROR(INDEX('"INCC-FGV"'!$B$2:$B$800,MATCH(B48,'"INCC-FGV"'!$A$2:$A$800,0)),$K$2),$K$2)</f>
        <v/>
      </c>
      <c r="M48" s="131">
        <f>'CP RESUMO'!AU42</f>
        <v/>
      </c>
      <c r="N48" s="132">
        <f>MAX(0,M48-M47)</f>
        <v/>
      </c>
      <c r="O48" s="131">
        <f>IF(B48&lt;='VALOR POR PL'!$P$5,'CP RESUMO'!AU84,"")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328829.44</v>
      </c>
      <c r="L49" s="49">
        <f>C49/IF(B49&lt;='VALOR POR PL'!$P$5,IFERROR(INDEX('"INCC-FGV"'!$B$2:$B$800,MATCH(B49,'"INCC-FGV"'!$A$2:$A$800,0)),$K$2),$K$2)</f>
        <v/>
      </c>
      <c r="M49" s="131">
        <f>'CP RESUMO'!AV42</f>
        <v/>
      </c>
      <c r="N49" s="132">
        <f>MAX(0,M49-M48)</f>
        <v/>
      </c>
      <c r="O49" s="131">
        <f>IF(B49&lt;='VALOR POR PL'!$P$5,'CP RESUMO'!AV84,"")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291611.85</v>
      </c>
      <c r="L50" s="49">
        <f>C50/IF(B50&lt;='VALOR POR PL'!$P$5,IFERROR(INDEX('"INCC-FGV"'!$B$2:$B$800,MATCH(B50,'"INCC-FGV"'!$A$2:$A$800,0)),$K$2),$K$2)</f>
        <v/>
      </c>
      <c r="M50" s="131">
        <f>'CP RESUMO'!AW42</f>
        <v/>
      </c>
      <c r="N50" s="132">
        <f>MAX(0,M50-M49)</f>
        <v/>
      </c>
      <c r="O50" s="131">
        <f>IF(B50&lt;='VALOR POR PL'!$P$5,'CP RESUMO'!AW84,"")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283092.28</v>
      </c>
      <c r="L51" s="49">
        <f>C51/IF(B51&lt;='VALOR POR PL'!$P$5,IFERROR(INDEX('"INCC-FGV"'!$B$2:$B$800,MATCH(B51,'"INCC-FGV"'!$A$2:$A$800,0)),$K$2),$K$2)</f>
        <v/>
      </c>
      <c r="M51" s="131">
        <f>'CP RESUMO'!AX42</f>
        <v/>
      </c>
      <c r="N51" s="132">
        <f>MAX(0,M51-M50)</f>
        <v/>
      </c>
      <c r="O51" s="131">
        <f>IF(B51&lt;='VALOR POR PL'!$P$5,'CP RESUMO'!AX84,"")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189759.15</v>
      </c>
      <c r="L52" s="49">
        <f>C52/IF(B52&lt;='VALOR POR PL'!$P$5,IFERROR(INDEX('"INCC-FGV"'!$B$2:$B$800,MATCH(B52,'"INCC-FGV"'!$A$2:$A$800,0)),$K$2),$K$2)</f>
        <v/>
      </c>
      <c r="M52" s="131">
        <f>'CP RESUMO'!AY42</f>
        <v/>
      </c>
      <c r="N52" s="132">
        <f>MAX(0,M52-M51)</f>
        <v/>
      </c>
      <c r="O52" s="131">
        <f>IF(B52&lt;='VALOR POR PL'!$P$5,'CP RESUMO'!AY84,"")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162610.98</v>
      </c>
      <c r="L53" s="49">
        <f>C53/IF(B53&lt;='VALOR POR PL'!$P$5,IFERROR(INDEX('"INCC-FGV"'!$B$2:$B$800,MATCH(B53,'"INCC-FGV"'!$A$2:$A$800,0)),$K$2),$K$2)</f>
        <v/>
      </c>
      <c r="M53" s="131">
        <f>'CP RESUMO'!AZ42</f>
        <v/>
      </c>
      <c r="N53" s="132">
        <f>MAX(0,M53-M52)</f>
        <v/>
      </c>
      <c r="O53" s="131">
        <f>IF(B53&lt;='VALOR POR PL'!$P$5,'CP RESUMO'!AZ84,"")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>
        <v>160656.24</v>
      </c>
      <c r="L54" s="49">
        <f>C54/IF(B54&lt;='VALOR POR PL'!$P$5,IFERROR(INDEX('"INCC-FGV"'!$B$2:$B$800,MATCH(B54,'"INCC-FGV"'!$A$2:$A$800,0)),$K$2),$K$2)</f>
        <v/>
      </c>
      <c r="M54" s="131">
        <f>'CP RESUMO'!BA42</f>
        <v/>
      </c>
      <c r="N54" s="132">
        <f>MAX(0,M54-M53)</f>
        <v/>
      </c>
      <c r="O54" s="131">
        <f>IF(B54&lt;='VALOR POR PL'!$P$5,'CP RESUMO'!BA84,"")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>
        <v>99480.28</v>
      </c>
      <c r="L55" s="49">
        <f>C55/IF(B55&lt;='VALOR POR PL'!$P$5,IFERROR(INDEX('"INCC-FGV"'!$B$2:$B$800,MATCH(B55,'"INCC-FGV"'!$A$2:$A$800,0)),$K$2),$K$2)</f>
        <v/>
      </c>
      <c r="M55" s="131">
        <f>'CP RESUMO'!BB42</f>
        <v/>
      </c>
      <c r="N55" s="132">
        <f>MAX(0,M55-M54)</f>
        <v/>
      </c>
      <c r="O55" s="131">
        <f>IF(B55&lt;='VALOR POR PL'!$P$5,'CP RESUMO'!BB84,"")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>
        <v>133114.56</v>
      </c>
      <c r="L56" s="49">
        <f>C56/IF(B56&lt;='VALOR POR PL'!$P$5,IFERROR(INDEX('"INCC-FGV"'!$B$2:$B$800,MATCH(B56,'"INCC-FGV"'!$A$2:$A$800,0)),$K$2),$K$2)</f>
        <v/>
      </c>
      <c r="M56" s="131">
        <f>'CP RESUMO'!BC42</f>
        <v/>
      </c>
      <c r="N56" s="132">
        <f>MAX(0,M56-M55)</f>
        <v/>
      </c>
      <c r="O56" s="131">
        <f>IF(B56&lt;='VALOR POR PL'!$P$5,'CP RESUMO'!BC84,"")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>
        <v>22419.26</v>
      </c>
      <c r="L57" s="49">
        <f>C57/IF(B57&lt;='VALOR POR PL'!$P$5,IFERROR(INDEX('"INCC-FGV"'!$B$2:$B$800,MATCH(B57,'"INCC-FGV"'!$A$2:$A$800,0)),$K$2),$K$2)</f>
        <v/>
      </c>
      <c r="M57" s="131">
        <f>'CP RESUMO'!BD42</f>
        <v/>
      </c>
      <c r="N57" s="132">
        <f>MAX(0,M57-M56)</f>
        <v/>
      </c>
      <c r="O57" s="131">
        <f>IF(B57&lt;='VALOR POR PL'!$P$5,'CP RESUMO'!BD84,"")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RESUMO'!BE42</f>
        <v/>
      </c>
      <c r="N58" s="132">
        <f>MAX(0,M58-M57)</f>
        <v/>
      </c>
      <c r="O58" s="131">
        <f>IF(B58&lt;='VALOR POR PL'!$P$5,'CP RESUMO'!BE84,"")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>
        <v>170890.19</v>
      </c>
      <c r="L59" s="49">
        <f>C59/IF(B59&lt;='VALOR POR PL'!$P$5,IFERROR(INDEX('"INCC-FGV"'!$B$2:$B$800,MATCH(B59,'"INCC-FGV"'!$A$2:$A$800,0)),$K$2),$K$2)</f>
        <v/>
      </c>
      <c r="M59" s="131">
        <f>'CP RESUMO'!BF42</f>
        <v/>
      </c>
      <c r="N59" s="132">
        <f>MAX(0,M59-M58)</f>
        <v/>
      </c>
      <c r="O59" s="131">
        <f>IF(B59&lt;='VALOR POR PL'!$P$5,'CP RESUMO'!BF84,"")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RESUMO'!BG42</f>
        <v/>
      </c>
      <c r="N60" s="132">
        <f>MAX(0,M60-M59)</f>
        <v/>
      </c>
      <c r="O60" s="131">
        <f>IF(B60&lt;='VALOR POR PL'!$P$5,'CP RESUMO'!BG84,"")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>
        <v>92495.53</v>
      </c>
      <c r="L61" s="49">
        <f>C61/IF(B61&lt;='VALOR POR PL'!$P$5,IFERROR(INDEX('"INCC-FGV"'!$B$2:$B$800,MATCH(B61,'"INCC-FGV"'!$A$2:$A$800,0)),$K$2),$K$2)</f>
        <v/>
      </c>
      <c r="M61" s="131">
        <f>'CP RESUMO'!BH42</f>
        <v/>
      </c>
      <c r="N61" s="132">
        <f>MAX(0,M61-M60)</f>
        <v/>
      </c>
      <c r="O61" s="131">
        <f>IF(B61&lt;='VALOR POR PL'!$P$5,'CP RESUMO'!BH84,"")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>
        <v>68195.87</v>
      </c>
      <c r="L62" s="49">
        <f>C62/IF(B62&lt;='VALOR POR PL'!$P$5,IFERROR(INDEX('"INCC-FGV"'!$B$2:$B$800,MATCH(B62,'"INCC-FGV"'!$A$2:$A$800,0)),$K$2),$K$2)</f>
        <v/>
      </c>
      <c r="M62" s="131">
        <f>'CP RESUMO'!BI42</f>
        <v/>
      </c>
      <c r="N62" s="132">
        <f>MAX(0,M62-M61)</f>
        <v/>
      </c>
      <c r="O62" s="131">
        <f>IF(B62&lt;='VALOR POR PL'!$P$5,'CP RESUMO'!BI84,"")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>
        <v>520897.63</v>
      </c>
      <c r="L63" s="49">
        <f>C63/IF(B63&lt;='VALOR POR PL'!$P$5,IFERROR(INDEX('"INCC-FGV"'!$B$2:$B$800,MATCH(B63,'"INCC-FGV"'!$A$2:$A$800,0)),$K$2),$K$2)</f>
        <v/>
      </c>
      <c r="M63" s="131">
        <f>'CP RESUMO'!BJ42</f>
        <v/>
      </c>
      <c r="N63" s="132">
        <f>MAX(0,M63-M62)</f>
        <v/>
      </c>
      <c r="O63" s="131">
        <f>IF(B63&lt;='VALOR POR PL'!$P$5,'CP RESUMO'!BJ84,"")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RESUMO'!BK42</f>
        <v/>
      </c>
      <c r="N64" s="132">
        <f>MAX(0,M64-M63)</f>
        <v/>
      </c>
      <c r="O64" s="131">
        <f>IF(B64&lt;='VALOR POR PL'!$P$5,'CP RESUMO'!BK84,"")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RESUMO'!BL42</f>
        <v/>
      </c>
      <c r="N65" s="132">
        <f>MAX(0,M65-M64)</f>
        <v/>
      </c>
      <c r="O65" s="131">
        <f>IF(B65&lt;='VALOR POR PL'!$P$5,'CP RESUMO'!BL84,"")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RESUMO'!BM42</f>
        <v/>
      </c>
      <c r="N66" s="132">
        <f>MAX(0,M66-M65)</f>
        <v/>
      </c>
      <c r="O66" s="131">
        <f>IF(B66&lt;='VALOR POR PL'!$P$5,'CP RESUMO'!BM84,"")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RESUMO'!BN42</f>
        <v/>
      </c>
      <c r="N67" s="132">
        <f>MAX(0,M67-M66)</f>
        <v/>
      </c>
      <c r="O67" s="131">
        <f>IF(B67&lt;='VALOR POR PL'!$P$5,'CP RESUMO'!BN84,"")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RESUMO'!BO42</f>
        <v/>
      </c>
      <c r="N68" s="132">
        <f>MAX(0,M68-M67)</f>
        <v/>
      </c>
      <c r="O68" s="131">
        <f>IF(B68&lt;='VALOR POR PL'!$P$5,'CP RESUMO'!BO84,"")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RESUMO'!BP42</f>
        <v/>
      </c>
      <c r="N69" s="132">
        <f>MAX(0,M69-M68)</f>
        <v/>
      </c>
      <c r="O69" s="131">
        <f>IF(B69&lt;='VALOR POR PL'!$P$5,'CP RESUMO'!BP84,"")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RESUMO'!BQ42</f>
        <v/>
      </c>
      <c r="N70" s="132">
        <f>MAX(0,M70-M69)</f>
        <v/>
      </c>
      <c r="O70" s="131">
        <f>IF(B70&lt;='VALOR POR PL'!$P$5,'CP RESUMO'!BQ84,"")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RESUMO'!BR42</f>
        <v/>
      </c>
      <c r="N71" s="132">
        <f>MAX(0,M71-M70)</f>
        <v/>
      </c>
      <c r="O71" s="131">
        <f>IF(B71&lt;='VALOR POR PL'!$P$5,'CP RESUMO'!BR84,"")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RESUMO'!BS42</f>
        <v/>
      </c>
      <c r="N72" s="132">
        <f>MAX(0,M72-M71)</f>
        <v/>
      </c>
      <c r="O72" s="131">
        <f>IF(B72&lt;='VALOR POR PL'!$P$5,'CP RESUMO'!BS84,"")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RESUMO'!BT42</f>
        <v/>
      </c>
      <c r="N73" s="132">
        <f>MAX(0,M73-M72)</f>
        <v/>
      </c>
      <c r="O73" s="131">
        <f>IF(B73&lt;='VALOR POR PL'!$P$5,'CP RESUMO'!BT84,"")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RESUMO'!BU42</f>
        <v/>
      </c>
      <c r="N74" s="132">
        <f>MAX(0,M74-M73)</f>
        <v/>
      </c>
      <c r="O74" s="131">
        <f>IF(B74&lt;='VALOR POR PL'!$P$5,'CP RESUMO'!BU84,"")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RESUMO'!BV42</f>
        <v/>
      </c>
      <c r="N75" s="132">
        <f>MAX(0,M75-M74)</f>
        <v/>
      </c>
      <c r="O75" s="131">
        <f>IF(B75&lt;='VALOR POR PL'!$P$5,'CP RESUMO'!BV84,"")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RESUMO'!BW42</f>
        <v/>
      </c>
      <c r="N76" s="132">
        <f>MAX(0,M76-M75)</f>
        <v/>
      </c>
      <c r="O76" s="131">
        <f>IF(B76&lt;='VALOR POR PL'!$P$5,'CP RESUMO'!BW84,"")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1">
        <f>'CP RESUMO'!D6</f>
        <v/>
      </c>
      <c r="N5" s="132" t="n">
        <v>0</v>
      </c>
      <c r="O5" s="131">
        <f>IF(B5&lt;='VALOR POR PL'!$P$5,'CP RESUMO'!D48,"")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1">
        <f>'CP RESUMO'!E6</f>
        <v/>
      </c>
      <c r="N6" s="132">
        <f>MAX(0,M6-M5)</f>
        <v/>
      </c>
      <c r="O6" s="131">
        <f>IF(B6&lt;='VALOR POR PL'!$P$5,'CP RESUMO'!E48,"")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RESUMO'!F6</f>
        <v/>
      </c>
      <c r="N7" s="132">
        <f>MAX(0,M7-M6)</f>
        <v/>
      </c>
      <c r="O7" s="131">
        <f>IF(B7&lt;='VALOR POR PL'!$P$5,'CP RESUMO'!F48,"")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RESUMO'!G6</f>
        <v/>
      </c>
      <c r="N8" s="132">
        <f>MAX(0,M8-M7)</f>
        <v/>
      </c>
      <c r="O8" s="131">
        <f>IF(B8&lt;='VALOR POR PL'!$P$5,'CP RESUMO'!G48,"")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RESUMO'!H6</f>
        <v/>
      </c>
      <c r="N9" s="132">
        <f>MAX(0,M9-M8)</f>
        <v/>
      </c>
      <c r="O9" s="131">
        <f>IF(B9&lt;='VALOR POR PL'!$P$5,'CP RESUMO'!H48,"")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RESUMO'!I6</f>
        <v/>
      </c>
      <c r="N10" s="132">
        <f>MAX(0,M10-M9)</f>
        <v/>
      </c>
      <c r="O10" s="131">
        <f>IF(B10&lt;='VALOR POR PL'!$P$5,'CP RESUMO'!I48,"")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RESUMO'!J6</f>
        <v/>
      </c>
      <c r="N11" s="132">
        <f>MAX(0,M11-M10)</f>
        <v/>
      </c>
      <c r="O11" s="131">
        <f>IF(B11&lt;='VALOR POR PL'!$P$5,'CP RESUMO'!J48,"")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RESUMO'!K6</f>
        <v/>
      </c>
      <c r="N12" s="132">
        <f>MAX(0,M12-M11)</f>
        <v/>
      </c>
      <c r="O12" s="131">
        <f>IF(B12&lt;='VALOR POR PL'!$P$5,'CP RESUMO'!K48,"")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1">
        <f>'CP RESUMO'!L6</f>
        <v/>
      </c>
      <c r="N13" s="132">
        <f>MAX(0,M13-M12)</f>
        <v/>
      </c>
      <c r="O13" s="131">
        <f>IF(B13&lt;='VALOR POR PL'!$P$5,'CP RESUMO'!L48,"")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RESUMO'!M6</f>
        <v/>
      </c>
      <c r="N14" s="132">
        <f>MAX(0,M14-M13)</f>
        <v/>
      </c>
      <c r="O14" s="131">
        <f>IF(B14&lt;='VALOR POR PL'!$P$5,'CP RESUMO'!M48,"")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RESUMO'!N6</f>
        <v/>
      </c>
      <c r="N15" s="132">
        <f>MAX(0,M15-M14)</f>
        <v/>
      </c>
      <c r="O15" s="131">
        <f>IF(B15&lt;='VALOR POR PL'!$P$5,'CP RESUMO'!N48,"")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RESUMO'!O6</f>
        <v/>
      </c>
      <c r="N16" s="132">
        <f>MAX(0,M16-M15)</f>
        <v/>
      </c>
      <c r="O16" s="131">
        <f>IF(B16&lt;='VALOR POR PL'!$P$5,'CP RESUMO'!O48,"")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RESUMO'!P6</f>
        <v/>
      </c>
      <c r="N17" s="132">
        <f>MAX(0,M17-M16)</f>
        <v/>
      </c>
      <c r="O17" s="131">
        <f>IF(B17&lt;='VALOR POR PL'!$P$5,'CP RESUMO'!P48,"")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RESUMO'!Q6</f>
        <v/>
      </c>
      <c r="N18" s="132">
        <f>MAX(0,M18-M17)</f>
        <v/>
      </c>
      <c r="O18" s="131">
        <f>IF(B18&lt;='VALOR POR PL'!$P$5,'CP RESUMO'!Q48,"")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RESUMO'!R6</f>
        <v/>
      </c>
      <c r="N19" s="132">
        <f>MAX(0,M19-M18)</f>
        <v/>
      </c>
      <c r="O19" s="131">
        <f>IF(B19&lt;='VALOR POR PL'!$P$5,'CP RESUMO'!R48,"")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RESUMO'!S6</f>
        <v/>
      </c>
      <c r="N20" s="132">
        <f>MAX(0,M20-M19)</f>
        <v/>
      </c>
      <c r="O20" s="131">
        <f>IF(B20&lt;='VALOR POR PL'!$P$5,'CP RESUMO'!S48,"")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RESUMO'!T6</f>
        <v/>
      </c>
      <c r="N21" s="132">
        <f>MAX(0,M21-M20)</f>
        <v/>
      </c>
      <c r="O21" s="131">
        <f>IF(B21&lt;='VALOR POR PL'!$P$5,'CP RESUMO'!T48,"")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RESUMO'!U6</f>
        <v/>
      </c>
      <c r="N22" s="132">
        <f>MAX(0,M22-M21)</f>
        <v/>
      </c>
      <c r="O22" s="131">
        <f>IF(B22&lt;='VALOR POR PL'!$P$5,'CP RESUMO'!U48,"")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RESUMO'!V6</f>
        <v/>
      </c>
      <c r="N23" s="132">
        <f>MAX(0,M23-M22)</f>
        <v/>
      </c>
      <c r="O23" s="131">
        <f>IF(B23&lt;='VALOR POR PL'!$P$5,'CP RESUMO'!V48,"")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Sem aba no arquivo original: projeção = VALOR POR PL!I (IEC); saldo em curva linear até dez/2028 (premissa dos indiretos).</t>
        </is>
      </c>
      <c r="L24" s="49">
        <f>C24/IF(B24&lt;='VALOR POR PL'!$P$5,IFERROR(INDEX('"INCC-FGV"'!$B$2:$B$800,MATCH(B24,'"INCC-FGV"'!$A$2:$A$800,0)),$K$2),$K$2)</f>
        <v/>
      </c>
      <c r="M24" s="131">
        <f>'CP RESUMO'!W6</f>
        <v/>
      </c>
      <c r="N24" s="132">
        <f>MAX(0,M24-M23)</f>
        <v/>
      </c>
      <c r="O24" s="131">
        <f>IF(B24&lt;='VALOR POR PL'!$P$5,'CP RESUMO'!W48,"")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RESUMO'!X6</f>
        <v/>
      </c>
      <c r="N25" s="132">
        <f>MAX(0,M25-M24)</f>
        <v/>
      </c>
      <c r="O25" s="131">
        <f>IF(B25&lt;='VALOR POR PL'!$P$5,'CP RESUMO'!X48,"")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</v>
      </c>
      <c r="L26" s="49">
        <f>C26/IF(B26&lt;='VALOR POR PL'!$P$5,IFERROR(INDEX('"INCC-FGV"'!$B$2:$B$800,MATCH(B26,'"INCC-FGV"'!$A$2:$A$800,0)),$K$2),$K$2)</f>
        <v/>
      </c>
      <c r="M26" s="131">
        <f>'CP RESUMO'!Y6</f>
        <v/>
      </c>
      <c r="N26" s="132">
        <f>MAX(0,M26-M25)</f>
        <v/>
      </c>
      <c r="O26" s="131">
        <f>IF(B26&lt;='VALOR POR PL'!$P$5,'CP RESUMO'!Y48,"")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</v>
      </c>
      <c r="L27" s="49">
        <f>C27/IF(B27&lt;='VALOR POR PL'!$P$5,IFERROR(INDEX('"INCC-FGV"'!$B$2:$B$800,MATCH(B27,'"INCC-FGV"'!$A$2:$A$800,0)),$K$2),$K$2)</f>
        <v/>
      </c>
      <c r="M27" s="131">
        <f>'CP RESUMO'!Z6</f>
        <v/>
      </c>
      <c r="N27" s="132">
        <f>MAX(0,M27-M26)</f>
        <v/>
      </c>
      <c r="O27" s="131">
        <f>IF(B27&lt;='VALOR POR PL'!$P$5,'CP RESUMO'!Z48,"")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</v>
      </c>
      <c r="L28" s="49">
        <f>C28/IF(B28&lt;='VALOR POR PL'!$P$5,IFERROR(INDEX('"INCC-FGV"'!$B$2:$B$800,MATCH(B28,'"INCC-FGV"'!$A$2:$A$800,0)),$K$2),$K$2)</f>
        <v/>
      </c>
      <c r="M28" s="131">
        <f>'CP RESUMO'!AA6</f>
        <v/>
      </c>
      <c r="N28" s="132">
        <f>MAX(0,M28-M27)</f>
        <v/>
      </c>
      <c r="O28" s="131">
        <f>IF(B28&lt;='VALOR POR PL'!$P$5,'CP RESUMO'!AA48,"")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</v>
      </c>
      <c r="L29" s="49">
        <f>C29/IF(B29&lt;='VALOR POR PL'!$P$5,IFERROR(INDEX('"INCC-FGV"'!$B$2:$B$800,MATCH(B29,'"INCC-FGV"'!$A$2:$A$800,0)),$K$2),$K$2)</f>
        <v/>
      </c>
      <c r="M29" s="131">
        <f>'CP RESUMO'!AB6</f>
        <v/>
      </c>
      <c r="N29" s="132">
        <f>MAX(0,M29-M28)</f>
        <v/>
      </c>
      <c r="O29" s="131">
        <f>IF(B29&lt;='VALOR POR PL'!$P$5,'CP RESUMO'!AB48,"")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</v>
      </c>
      <c r="L30" s="49">
        <f>C30/IF(B30&lt;='VALOR POR PL'!$P$5,IFERROR(INDEX('"INCC-FGV"'!$B$2:$B$800,MATCH(B30,'"INCC-FGV"'!$A$2:$A$800,0)),$K$2),$K$2)</f>
        <v/>
      </c>
      <c r="M30" s="131">
        <f>'CP RESUMO'!AC6</f>
        <v/>
      </c>
      <c r="N30" s="132">
        <f>MAX(0,M30-M29)</f>
        <v/>
      </c>
      <c r="O30" s="131">
        <f>IF(B30&lt;='VALOR POR PL'!$P$5,'CP RESUMO'!AC48,"")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</v>
      </c>
      <c r="L31" s="49">
        <f>C31/IF(B31&lt;='VALOR POR PL'!$P$5,IFERROR(INDEX('"INCC-FGV"'!$B$2:$B$800,MATCH(B31,'"INCC-FGV"'!$A$2:$A$800,0)),$K$2),$K$2)</f>
        <v/>
      </c>
      <c r="M31" s="131">
        <f>'CP RESUMO'!AD6</f>
        <v/>
      </c>
      <c r="N31" s="132">
        <f>MAX(0,M31-M30)</f>
        <v/>
      </c>
      <c r="O31" s="131">
        <f>IF(B31&lt;='VALOR POR PL'!$P$5,'CP RESUMO'!AD48,"")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</v>
      </c>
      <c r="L32" s="49">
        <f>C32/IF(B32&lt;='VALOR POR PL'!$P$5,IFERROR(INDEX('"INCC-FGV"'!$B$2:$B$800,MATCH(B32,'"INCC-FGV"'!$A$2:$A$800,0)),$K$2),$K$2)</f>
        <v/>
      </c>
      <c r="M32" s="131">
        <f>'CP RESUMO'!AE6</f>
        <v/>
      </c>
      <c r="N32" s="132">
        <f>MAX(0,M32-M31)</f>
        <v/>
      </c>
      <c r="O32" s="131">
        <f>IF(B32&lt;='VALOR POR PL'!$P$5,'CP RESUMO'!AE48,"")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</v>
      </c>
      <c r="L33" s="49">
        <f>C33/IF(B33&lt;='VALOR POR PL'!$P$5,IFERROR(INDEX('"INCC-FGV"'!$B$2:$B$800,MATCH(B33,'"INCC-FGV"'!$A$2:$A$800,0)),$K$2),$K$2)</f>
        <v/>
      </c>
      <c r="M33" s="131">
        <f>'CP RESUMO'!AF6</f>
        <v/>
      </c>
      <c r="N33" s="132">
        <f>MAX(0,M33-M32)</f>
        <v/>
      </c>
      <c r="O33" s="131">
        <f>IF(B33&lt;='VALOR POR PL'!$P$5,'CP RESUMO'!AF48,"")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</v>
      </c>
      <c r="L34" s="49">
        <f>C34/IF(B34&lt;='VALOR POR PL'!$P$5,IFERROR(INDEX('"INCC-FGV"'!$B$2:$B$800,MATCH(B34,'"INCC-FGV"'!$A$2:$A$800,0)),$K$2),$K$2)</f>
        <v/>
      </c>
      <c r="M34" s="131">
        <f>'CP RESUMO'!AG6</f>
        <v/>
      </c>
      <c r="N34" s="132">
        <f>MAX(0,M34-M33)</f>
        <v/>
      </c>
      <c r="O34" s="131">
        <f>IF(B34&lt;='VALOR POR PL'!$P$5,'CP RESUMO'!AG48,"")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</v>
      </c>
      <c r="L35" s="49">
        <f>C35/IF(B35&lt;='VALOR POR PL'!$P$5,IFERROR(INDEX('"INCC-FGV"'!$B$2:$B$800,MATCH(B35,'"INCC-FGV"'!$A$2:$A$800,0)),$K$2),$K$2)</f>
        <v/>
      </c>
      <c r="M35" s="131">
        <f>'CP RESUMO'!AH6</f>
        <v/>
      </c>
      <c r="N35" s="132">
        <f>MAX(0,M35-M34)</f>
        <v/>
      </c>
      <c r="O35" s="131">
        <f>IF(B35&lt;='VALOR POR PL'!$P$5,'CP RESUMO'!AH48,"")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</v>
      </c>
      <c r="L36" s="49">
        <f>C36/IF(B36&lt;='VALOR POR PL'!$P$5,IFERROR(INDEX('"INCC-FGV"'!$B$2:$B$800,MATCH(B36,'"INCC-FGV"'!$A$2:$A$800,0)),$K$2),$K$2)</f>
        <v/>
      </c>
      <c r="M36" s="131">
        <f>'CP RESUMO'!AI6</f>
        <v/>
      </c>
      <c r="N36" s="132">
        <f>MAX(0,M36-M35)</f>
        <v/>
      </c>
      <c r="O36" s="131">
        <f>IF(B36&lt;='VALOR POR PL'!$P$5,'CP RESUMO'!AI48,"")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</v>
      </c>
      <c r="L37" s="49">
        <f>C37/IF(B37&lt;='VALOR POR PL'!$P$5,IFERROR(INDEX('"INCC-FGV"'!$B$2:$B$800,MATCH(B37,'"INCC-FGV"'!$A$2:$A$800,0)),$K$2),$K$2)</f>
        <v/>
      </c>
      <c r="M37" s="131">
        <f>'CP RESUMO'!AJ6</f>
        <v/>
      </c>
      <c r="N37" s="132">
        <f>MAX(0,M37-M36)</f>
        <v/>
      </c>
      <c r="O37" s="131">
        <f>IF(B37&lt;='VALOR POR PL'!$P$5,'CP RESUMO'!AJ48,"")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</v>
      </c>
      <c r="L38" s="49">
        <f>C38/IF(B38&lt;='VALOR POR PL'!$P$5,IFERROR(INDEX('"INCC-FGV"'!$B$2:$B$800,MATCH(B38,'"INCC-FGV"'!$A$2:$A$800,0)),$K$2),$K$2)</f>
        <v/>
      </c>
      <c r="M38" s="131">
        <f>'CP RESUMO'!AK6</f>
        <v/>
      </c>
      <c r="N38" s="132">
        <f>MAX(0,M38-M37)</f>
        <v/>
      </c>
      <c r="O38" s="131">
        <f>IF(B38&lt;='VALOR POR PL'!$P$5,'CP RESUMO'!AK48,"")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</v>
      </c>
      <c r="L39" s="49">
        <f>C39/IF(B39&lt;='VALOR POR PL'!$P$5,IFERROR(INDEX('"INCC-FGV"'!$B$2:$B$800,MATCH(B39,'"INCC-FGV"'!$A$2:$A$800,0)),$K$2),$K$2)</f>
        <v/>
      </c>
      <c r="M39" s="131">
        <f>'CP RESUMO'!AL6</f>
        <v/>
      </c>
      <c r="N39" s="132">
        <f>MAX(0,M39-M38)</f>
        <v/>
      </c>
      <c r="O39" s="131">
        <f>IF(B39&lt;='VALOR POR PL'!$P$5,'CP RESUMO'!AL48,"")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</v>
      </c>
      <c r="L40" s="49">
        <f>C40/IF(B40&lt;='VALOR POR PL'!$P$5,IFERROR(INDEX('"INCC-FGV"'!$B$2:$B$800,MATCH(B40,'"INCC-FGV"'!$A$2:$A$800,0)),$K$2),$K$2)</f>
        <v/>
      </c>
      <c r="M40" s="131">
        <f>'CP RESUMO'!AM6</f>
        <v/>
      </c>
      <c r="N40" s="132">
        <f>MAX(0,M40-M39)</f>
        <v/>
      </c>
      <c r="O40" s="131">
        <f>IF(B40&lt;='VALOR POR PL'!$P$5,'CP RESUMO'!AM48,"")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</v>
      </c>
      <c r="L41" s="49">
        <f>C41/IF(B41&lt;='VALOR POR PL'!$P$5,IFERROR(INDEX('"INCC-FGV"'!$B$2:$B$800,MATCH(B41,'"INCC-FGV"'!$A$2:$A$800,0)),$K$2),$K$2)</f>
        <v/>
      </c>
      <c r="M41" s="131">
        <f>'CP RESUMO'!AN6</f>
        <v/>
      </c>
      <c r="N41" s="132">
        <f>MAX(0,M41-M40)</f>
        <v/>
      </c>
      <c r="O41" s="131">
        <f>IF(B41&lt;='VALOR POR PL'!$P$5,'CP RESUMO'!AN48,"")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</v>
      </c>
      <c r="L42" s="49">
        <f>C42/IF(B42&lt;='VALOR POR PL'!$P$5,IFERROR(INDEX('"INCC-FGV"'!$B$2:$B$800,MATCH(B42,'"INCC-FGV"'!$A$2:$A$800,0)),$K$2),$K$2)</f>
        <v/>
      </c>
      <c r="M42" s="131">
        <f>'CP RESUMO'!AO6</f>
        <v/>
      </c>
      <c r="N42" s="132">
        <f>MAX(0,M42-M41)</f>
        <v/>
      </c>
      <c r="O42" s="131">
        <f>IF(B42&lt;='VALOR POR PL'!$P$5,'CP RESUMO'!AO48,"")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</v>
      </c>
      <c r="L43" s="49">
        <f>C43/IF(B43&lt;='VALOR POR PL'!$P$5,IFERROR(INDEX('"INCC-FGV"'!$B$2:$B$800,MATCH(B43,'"INCC-FGV"'!$A$2:$A$800,0)),$K$2),$K$2)</f>
        <v/>
      </c>
      <c r="M43" s="131">
        <f>'CP RESUMO'!AP6</f>
        <v/>
      </c>
      <c r="N43" s="132">
        <f>MAX(0,M43-M42)</f>
        <v/>
      </c>
      <c r="O43" s="131">
        <f>IF(B43&lt;='VALOR POR PL'!$P$5,'CP RESUMO'!AP48,"")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</v>
      </c>
      <c r="L44" s="49">
        <f>C44/IF(B44&lt;='VALOR POR PL'!$P$5,IFERROR(INDEX('"INCC-FGV"'!$B$2:$B$800,MATCH(B44,'"INCC-FGV"'!$A$2:$A$800,0)),$K$2),$K$2)</f>
        <v/>
      </c>
      <c r="M44" s="131">
        <f>'CP RESUMO'!AQ6</f>
        <v/>
      </c>
      <c r="N44" s="132">
        <f>MAX(0,M44-M43)</f>
        <v/>
      </c>
      <c r="O44" s="131">
        <f>IF(B44&lt;='VALOR POR PL'!$P$5,'CP RESUMO'!AQ48,"")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</v>
      </c>
      <c r="L45" s="49">
        <f>C45/IF(B45&lt;='VALOR POR PL'!$P$5,IFERROR(INDEX('"INCC-FGV"'!$B$2:$B$800,MATCH(B45,'"INCC-FGV"'!$A$2:$A$800,0)),$K$2),$K$2)</f>
        <v/>
      </c>
      <c r="M45" s="131">
        <f>'CP RESUMO'!AR6</f>
        <v/>
      </c>
      <c r="N45" s="132">
        <f>MAX(0,M45-M44)</f>
        <v/>
      </c>
      <c r="O45" s="131">
        <f>IF(B45&lt;='VALOR POR PL'!$P$5,'CP RESUMO'!AR48,"")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</v>
      </c>
      <c r="L46" s="49">
        <f>C46/IF(B46&lt;='VALOR POR PL'!$P$5,IFERROR(INDEX('"INCC-FGV"'!$B$2:$B$800,MATCH(B46,'"INCC-FGV"'!$A$2:$A$800,0)),$K$2),$K$2)</f>
        <v/>
      </c>
      <c r="M46" s="131">
        <f>'CP RESUMO'!AS6</f>
        <v/>
      </c>
      <c r="N46" s="132">
        <f>MAX(0,M46-M45)</f>
        <v/>
      </c>
      <c r="O46" s="131">
        <f>IF(B46&lt;='VALOR POR PL'!$P$5,'CP RESUMO'!AS48,"")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</v>
      </c>
      <c r="L47" s="49">
        <f>C47/IF(B47&lt;='VALOR POR PL'!$P$5,IFERROR(INDEX('"INCC-FGV"'!$B$2:$B$800,MATCH(B47,'"INCC-FGV"'!$A$2:$A$800,0)),$K$2),$K$2)</f>
        <v/>
      </c>
      <c r="M47" s="131">
        <f>'CP RESUMO'!AT6</f>
        <v/>
      </c>
      <c r="N47" s="132">
        <f>MAX(0,M47-M46)</f>
        <v/>
      </c>
      <c r="O47" s="131">
        <f>IF(B47&lt;='VALOR POR PL'!$P$5,'CP RESUMO'!AT48,"")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</v>
      </c>
      <c r="L48" s="49">
        <f>C48/IF(B48&lt;='VALOR POR PL'!$P$5,IFERROR(INDEX('"INCC-FGV"'!$B$2:$B$800,MATCH(B48,'"INCC-FGV"'!$A$2:$A$800,0)),$K$2),$K$2)</f>
        <v/>
      </c>
      <c r="M48" s="131">
        <f>'CP RESUMO'!AU6</f>
        <v/>
      </c>
      <c r="N48" s="132">
        <f>MAX(0,M48-M47)</f>
        <v/>
      </c>
      <c r="O48" s="131">
        <f>IF(B48&lt;='VALOR POR PL'!$P$5,'CP RESUMO'!AU48,"")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</v>
      </c>
      <c r="L49" s="49">
        <f>C49/IF(B49&lt;='VALOR POR PL'!$P$5,IFERROR(INDEX('"INCC-FGV"'!$B$2:$B$800,MATCH(B49,'"INCC-FGV"'!$A$2:$A$800,0)),$K$2),$K$2)</f>
        <v/>
      </c>
      <c r="M49" s="131">
        <f>'CP RESUMO'!AV6</f>
        <v/>
      </c>
      <c r="N49" s="132">
        <f>MAX(0,M49-M48)</f>
        <v/>
      </c>
      <c r="O49" s="131">
        <f>IF(B49&lt;='VALOR POR PL'!$P$5,'CP RESUMO'!AV48,"")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1</v>
      </c>
      <c r="L50" s="49">
        <f>C50/IF(B50&lt;='VALOR POR PL'!$P$5,IFERROR(INDEX('"INCC-FGV"'!$B$2:$B$800,MATCH(B50,'"INCC-FGV"'!$A$2:$A$800,0)),$K$2),$K$2)</f>
        <v/>
      </c>
      <c r="M50" s="131">
        <f>'CP RESUMO'!AW6</f>
        <v/>
      </c>
      <c r="N50" s="132">
        <f>MAX(0,M50-M49)</f>
        <v/>
      </c>
      <c r="O50" s="131">
        <f>IF(B50&lt;='VALOR POR PL'!$P$5,'CP RESUMO'!AW48,"")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1</v>
      </c>
      <c r="L51" s="49">
        <f>C51/IF(B51&lt;='VALOR POR PL'!$P$5,IFERROR(INDEX('"INCC-FGV"'!$B$2:$B$800,MATCH(B51,'"INCC-FGV"'!$A$2:$A$800,0)),$K$2),$K$2)</f>
        <v/>
      </c>
      <c r="M51" s="131">
        <f>'CP RESUMO'!AX6</f>
        <v/>
      </c>
      <c r="N51" s="132">
        <f>MAX(0,M51-M50)</f>
        <v/>
      </c>
      <c r="O51" s="131">
        <f>IF(B51&lt;='VALOR POR PL'!$P$5,'CP RESUMO'!AX48,"")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1</v>
      </c>
      <c r="L52" s="49">
        <f>C52/IF(B52&lt;='VALOR POR PL'!$P$5,IFERROR(INDEX('"INCC-FGV"'!$B$2:$B$800,MATCH(B52,'"INCC-FGV"'!$A$2:$A$800,0)),$K$2),$K$2)</f>
        <v/>
      </c>
      <c r="M52" s="131">
        <f>'CP RESUMO'!AY6</f>
        <v/>
      </c>
      <c r="N52" s="132">
        <f>MAX(0,M52-M51)</f>
        <v/>
      </c>
      <c r="O52" s="131">
        <f>IF(B52&lt;='VALOR POR PL'!$P$5,'CP RESUMO'!AY48,"")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1</v>
      </c>
      <c r="L53" s="49">
        <f>C53/IF(B53&lt;='VALOR POR PL'!$P$5,IFERROR(INDEX('"INCC-FGV"'!$B$2:$B$800,MATCH(B53,'"INCC-FGV"'!$A$2:$A$800,0)),$K$2),$K$2)</f>
        <v/>
      </c>
      <c r="M53" s="131">
        <f>'CP RESUMO'!AZ6</f>
        <v/>
      </c>
      <c r="N53" s="132">
        <f>MAX(0,M53-M52)</f>
        <v/>
      </c>
      <c r="O53" s="131">
        <f>IF(B53&lt;='VALOR POR PL'!$P$5,'CP RESUMO'!AZ48,"")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RESUMO'!BA6</f>
        <v/>
      </c>
      <c r="N54" s="132">
        <f>MAX(0,M54-M53)</f>
        <v/>
      </c>
      <c r="O54" s="131">
        <f>IF(B54&lt;='VALOR POR PL'!$P$5,'CP RESUMO'!BA48,"")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RESUMO'!BB6</f>
        <v/>
      </c>
      <c r="N55" s="132">
        <f>MAX(0,M55-M54)</f>
        <v/>
      </c>
      <c r="O55" s="131">
        <f>IF(B55&lt;='VALOR POR PL'!$P$5,'CP RESUMO'!BB48,"")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RESUMO'!BC6</f>
        <v/>
      </c>
      <c r="N56" s="132">
        <f>MAX(0,M56-M55)</f>
        <v/>
      </c>
      <c r="O56" s="131">
        <f>IF(B56&lt;='VALOR POR PL'!$P$5,'CP RESUMO'!BC48,"")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RESUMO'!BD6</f>
        <v/>
      </c>
      <c r="N57" s="132">
        <f>MAX(0,M57-M56)</f>
        <v/>
      </c>
      <c r="O57" s="131">
        <f>IF(B57&lt;='VALOR POR PL'!$P$5,'CP RESUMO'!BD48,"")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RESUMO'!BE6</f>
        <v/>
      </c>
      <c r="N58" s="132">
        <f>MAX(0,M58-M57)</f>
        <v/>
      </c>
      <c r="O58" s="131">
        <f>IF(B58&lt;='VALOR POR PL'!$P$5,'CP RESUMO'!BE48,"")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RESUMO'!BF6</f>
        <v/>
      </c>
      <c r="N59" s="132">
        <f>MAX(0,M59-M58)</f>
        <v/>
      </c>
      <c r="O59" s="131">
        <f>IF(B59&lt;='VALOR POR PL'!$P$5,'CP RESUMO'!BF48,"")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RESUMO'!BG6</f>
        <v/>
      </c>
      <c r="N60" s="132">
        <f>MAX(0,M60-M59)</f>
        <v/>
      </c>
      <c r="O60" s="131">
        <f>IF(B60&lt;='VALOR POR PL'!$P$5,'CP RESUMO'!BG48,"")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RESUMO'!BH6</f>
        <v/>
      </c>
      <c r="N61" s="132">
        <f>MAX(0,M61-M60)</f>
        <v/>
      </c>
      <c r="O61" s="131">
        <f>IF(B61&lt;='VALOR POR PL'!$P$5,'CP RESUMO'!BH48,"")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RESUMO'!BI6</f>
        <v/>
      </c>
      <c r="N62" s="132">
        <f>MAX(0,M62-M61)</f>
        <v/>
      </c>
      <c r="O62" s="131">
        <f>IF(B62&lt;='VALOR POR PL'!$P$5,'CP RESUMO'!BI48,"")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RESUMO'!BJ6</f>
        <v/>
      </c>
      <c r="N63" s="132">
        <f>MAX(0,M63-M62)</f>
        <v/>
      </c>
      <c r="O63" s="131">
        <f>IF(B63&lt;='VALOR POR PL'!$P$5,'CP RESUMO'!BJ48,"")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RESUMO'!BK6</f>
        <v/>
      </c>
      <c r="N64" s="132">
        <f>MAX(0,M64-M63)</f>
        <v/>
      </c>
      <c r="O64" s="131">
        <f>IF(B64&lt;='VALOR POR PL'!$P$5,'CP RESUMO'!BK48,"")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RESUMO'!BL6</f>
        <v/>
      </c>
      <c r="N65" s="132">
        <f>MAX(0,M65-M64)</f>
        <v/>
      </c>
      <c r="O65" s="131">
        <f>IF(B65&lt;='VALOR POR PL'!$P$5,'CP RESUMO'!BL48,"")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RESUMO'!BM6</f>
        <v/>
      </c>
      <c r="N66" s="132">
        <f>MAX(0,M66-M65)</f>
        <v/>
      </c>
      <c r="O66" s="131">
        <f>IF(B66&lt;='VALOR POR PL'!$P$5,'CP RESUMO'!BM48,"")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RESUMO'!BN6</f>
        <v/>
      </c>
      <c r="N67" s="132">
        <f>MAX(0,M67-M66)</f>
        <v/>
      </c>
      <c r="O67" s="131">
        <f>IF(B67&lt;='VALOR POR PL'!$P$5,'CP RESUMO'!BN48,"")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RESUMO'!BO6</f>
        <v/>
      </c>
      <c r="N68" s="132">
        <f>MAX(0,M68-M67)</f>
        <v/>
      </c>
      <c r="O68" s="131">
        <f>IF(B68&lt;='VALOR POR PL'!$P$5,'CP RESUMO'!BO48,"")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RESUMO'!BP6</f>
        <v/>
      </c>
      <c r="N69" s="132">
        <f>MAX(0,M69-M68)</f>
        <v/>
      </c>
      <c r="O69" s="131">
        <f>IF(B69&lt;='VALOR POR PL'!$P$5,'CP RESUMO'!BP48,"")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RESUMO'!BQ6</f>
        <v/>
      </c>
      <c r="N70" s="132">
        <f>MAX(0,M70-M69)</f>
        <v/>
      </c>
      <c r="O70" s="131">
        <f>IF(B70&lt;='VALOR POR PL'!$P$5,'CP RESUMO'!BQ48,"")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RESUMO'!BR6</f>
        <v/>
      </c>
      <c r="N71" s="132">
        <f>MAX(0,M71-M70)</f>
        <v/>
      </c>
      <c r="O71" s="131">
        <f>IF(B71&lt;='VALOR POR PL'!$P$5,'CP RESUMO'!BR48,"")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RESUMO'!BS6</f>
        <v/>
      </c>
      <c r="N72" s="132">
        <f>MAX(0,M72-M71)</f>
        <v/>
      </c>
      <c r="O72" s="131">
        <f>IF(B72&lt;='VALOR POR PL'!$P$5,'CP RESUMO'!BS48,"")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RESUMO'!BT6</f>
        <v/>
      </c>
      <c r="N73" s="132">
        <f>MAX(0,M73-M72)</f>
        <v/>
      </c>
      <c r="O73" s="131">
        <f>IF(B73&lt;='VALOR POR PL'!$P$5,'CP RESUMO'!BT48,"")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RESUMO'!BU6</f>
        <v/>
      </c>
      <c r="N74" s="132">
        <f>MAX(0,M74-M73)</f>
        <v/>
      </c>
      <c r="O74" s="131">
        <f>IF(B74&lt;='VALOR POR PL'!$P$5,'CP RESUMO'!BU48,"")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RESUMO'!BV6</f>
        <v/>
      </c>
      <c r="N75" s="132">
        <f>MAX(0,M75-M74)</f>
        <v/>
      </c>
      <c r="O75" s="131">
        <f>IF(B75&lt;='VALOR POR PL'!$P$5,'CP RESUMO'!BV48,"")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RESUMO'!BW6</f>
        <v/>
      </c>
      <c r="N76" s="132">
        <f>MAX(0,M76-M75)</f>
        <v/>
      </c>
      <c r="O76" s="131">
        <f>IF(B76&lt;='VALOR POR PL'!$P$5,'CP RESUMO'!BW48,"")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1">
        <f>'CP RESUMO'!D7</f>
        <v/>
      </c>
      <c r="N5" s="132" t="n">
        <v>0</v>
      </c>
      <c r="O5" s="131">
        <f>IF(B5&lt;='VALOR POR PL'!$P$5,'CP RESUMO'!D49,"")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1">
        <f>'CP RESUMO'!E7</f>
        <v/>
      </c>
      <c r="N6" s="132">
        <f>MAX(0,M6-M5)</f>
        <v/>
      </c>
      <c r="O6" s="131">
        <f>IF(B6&lt;='VALOR POR PL'!$P$5,'CP RESUMO'!E49,"")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RESUMO'!F7</f>
        <v/>
      </c>
      <c r="N7" s="132">
        <f>MAX(0,M7-M6)</f>
        <v/>
      </c>
      <c r="O7" s="131">
        <f>IF(B7&lt;='VALOR POR PL'!$P$5,'CP RESUMO'!F49,"")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RESUMO'!G7</f>
        <v/>
      </c>
      <c r="N8" s="132">
        <f>MAX(0,M8-M7)</f>
        <v/>
      </c>
      <c r="O8" s="131">
        <f>IF(B8&lt;='VALOR POR PL'!$P$5,'CP RESUMO'!G49,"")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RESUMO'!H7</f>
        <v/>
      </c>
      <c r="N9" s="132">
        <f>MAX(0,M9-M8)</f>
        <v/>
      </c>
      <c r="O9" s="131">
        <f>IF(B9&lt;='VALOR POR PL'!$P$5,'CP RESUMO'!H49,"")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RESUMO'!I7</f>
        <v/>
      </c>
      <c r="N10" s="132">
        <f>MAX(0,M10-M9)</f>
        <v/>
      </c>
      <c r="O10" s="131">
        <f>IF(B10&lt;='VALOR POR PL'!$P$5,'CP RESUMO'!I49,"")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RESUMO'!J7</f>
        <v/>
      </c>
      <c r="N11" s="132">
        <f>MAX(0,M11-M10)</f>
        <v/>
      </c>
      <c r="O11" s="131">
        <f>IF(B11&lt;='VALOR POR PL'!$P$5,'CP RESUMO'!J49,"")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RESUMO'!K7</f>
        <v/>
      </c>
      <c r="N12" s="132">
        <f>MAX(0,M12-M11)</f>
        <v/>
      </c>
      <c r="O12" s="131">
        <f>IF(B12&lt;='VALOR POR PL'!$P$5,'CP RESUMO'!K49,"")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1">
        <f>'CP RESUMO'!L7</f>
        <v/>
      </c>
      <c r="N13" s="132">
        <f>MAX(0,M13-M12)</f>
        <v/>
      </c>
      <c r="O13" s="131">
        <f>IF(B13&lt;='VALOR POR PL'!$P$5,'CP RESUMO'!L49,"")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RESUMO'!M7</f>
        <v/>
      </c>
      <c r="N14" s="132">
        <f>MAX(0,M14-M13)</f>
        <v/>
      </c>
      <c r="O14" s="131">
        <f>IF(B14&lt;='VALOR POR PL'!$P$5,'CP RESUMO'!M49,"")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RESUMO'!N7</f>
        <v/>
      </c>
      <c r="N15" s="132">
        <f>MAX(0,M15-M14)</f>
        <v/>
      </c>
      <c r="O15" s="131">
        <f>IF(B15&lt;='VALOR POR PL'!$P$5,'CP RESUMO'!N49,"")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RESUMO'!O7</f>
        <v/>
      </c>
      <c r="N16" s="132">
        <f>MAX(0,M16-M15)</f>
        <v/>
      </c>
      <c r="O16" s="131">
        <f>IF(B16&lt;='VALOR POR PL'!$P$5,'CP RESUMO'!O49,"")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RESUMO'!P7</f>
        <v/>
      </c>
      <c r="N17" s="132">
        <f>MAX(0,M17-M16)</f>
        <v/>
      </c>
      <c r="O17" s="131">
        <f>IF(B17&lt;='VALOR POR PL'!$P$5,'CP RESUMO'!P49,"")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RESUMO'!Q7</f>
        <v/>
      </c>
      <c r="N18" s="132">
        <f>MAX(0,M18-M17)</f>
        <v/>
      </c>
      <c r="O18" s="131">
        <f>IF(B18&lt;='VALOR POR PL'!$P$5,'CP RESUMO'!Q49,"")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RESUMO'!R7</f>
        <v/>
      </c>
      <c r="N19" s="132">
        <f>MAX(0,M19-M18)</f>
        <v/>
      </c>
      <c r="O19" s="131">
        <f>IF(B19&lt;='VALOR POR PL'!$P$5,'CP RESUMO'!R49,"")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RESUMO'!S7</f>
        <v/>
      </c>
      <c r="N20" s="132">
        <f>MAX(0,M20-M19)</f>
        <v/>
      </c>
      <c r="O20" s="131">
        <f>IF(B20&lt;='VALOR POR PL'!$P$5,'CP RESUMO'!S49,"")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RESUMO'!T7</f>
        <v/>
      </c>
      <c r="N21" s="132">
        <f>MAX(0,M21-M20)</f>
        <v/>
      </c>
      <c r="O21" s="131">
        <f>IF(B21&lt;='VALOR POR PL'!$P$5,'CP RESUMO'!T49,"")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RESUMO'!U7</f>
        <v/>
      </c>
      <c r="N22" s="132">
        <f>MAX(0,M22-M21)</f>
        <v/>
      </c>
      <c r="O22" s="131">
        <f>IF(B22&lt;='VALOR POR PL'!$P$5,'CP RESUMO'!U49,"")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RESUMO'!V7</f>
        <v/>
      </c>
      <c r="N23" s="132">
        <f>MAX(0,M23-M22)</f>
        <v/>
      </c>
      <c r="O23" s="131">
        <f>IF(B23&lt;='VALOR POR PL'!$P$5,'CP RESUMO'!V49,"")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RESUMO'!W7</f>
        <v/>
      </c>
      <c r="N24" s="132">
        <f>MAX(0,M24-M23)</f>
        <v/>
      </c>
      <c r="O24" s="131">
        <f>IF(B24&lt;='VALOR POR PL'!$P$5,'CP RESUMO'!W49,"")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RESUMO'!X7</f>
        <v/>
      </c>
      <c r="N25" s="132">
        <f>MAX(0,M25-M24)</f>
        <v/>
      </c>
      <c r="O25" s="131">
        <f>IF(B25&lt;='VALOR POR PL'!$P$5,'CP RESUMO'!X49,"")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927</v>
      </c>
      <c r="L26" s="49">
        <f>C26/IF(B26&lt;='VALOR POR PL'!$P$5,IFERROR(INDEX('"INCC-FGV"'!$B$2:$B$800,MATCH(B26,'"INCC-FGV"'!$A$2:$A$800,0)),$K$2),$K$2)</f>
        <v/>
      </c>
      <c r="M26" s="131">
        <f>'CP RESUMO'!Y7</f>
        <v/>
      </c>
      <c r="N26" s="132">
        <f>MAX(0,M26-M25)</f>
        <v/>
      </c>
      <c r="O26" s="131">
        <f>IF(B26&lt;='VALOR POR PL'!$P$5,'CP RESUMO'!Y49,"")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RESUMO'!Z7</f>
        <v/>
      </c>
      <c r="N27" s="132">
        <f>MAX(0,M27-M26)</f>
        <v/>
      </c>
      <c r="O27" s="131">
        <f>IF(B27&lt;='VALOR POR PL'!$P$5,'CP RESUMO'!Z49,"")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RESUMO'!AA7</f>
        <v/>
      </c>
      <c r="N28" s="132">
        <f>MAX(0,M28-M27)</f>
        <v/>
      </c>
      <c r="O28" s="131">
        <f>IF(B28&lt;='VALOR POR PL'!$P$5,'CP RESUMO'!AA49,"")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927</v>
      </c>
      <c r="L29" s="49">
        <f>C29/IF(B29&lt;='VALOR POR PL'!$P$5,IFERROR(INDEX('"INCC-FGV"'!$B$2:$B$800,MATCH(B29,'"INCC-FGV"'!$A$2:$A$800,0)),$K$2),$K$2)</f>
        <v/>
      </c>
      <c r="M29" s="131">
        <f>'CP RESUMO'!AB7</f>
        <v/>
      </c>
      <c r="N29" s="132">
        <f>MAX(0,M29-M28)</f>
        <v/>
      </c>
      <c r="O29" s="131">
        <f>IF(B29&lt;='VALOR POR PL'!$P$5,'CP RESUMO'!AB49,"")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RESUMO'!AC7</f>
        <v/>
      </c>
      <c r="N30" s="132">
        <f>MAX(0,M30-M29)</f>
        <v/>
      </c>
      <c r="O30" s="131">
        <f>IF(B30&lt;='VALOR POR PL'!$P$5,'CP RESUMO'!AC49,"")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RESUMO'!AD7</f>
        <v/>
      </c>
      <c r="N31" s="132">
        <f>MAX(0,M31-M30)</f>
        <v/>
      </c>
      <c r="O31" s="131">
        <f>IF(B31&lt;='VALOR POR PL'!$P$5,'CP RESUMO'!AD49,"")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927</v>
      </c>
      <c r="L32" s="49">
        <f>C32/IF(B32&lt;='VALOR POR PL'!$P$5,IFERROR(INDEX('"INCC-FGV"'!$B$2:$B$800,MATCH(B32,'"INCC-FGV"'!$A$2:$A$800,0)),$K$2),$K$2)</f>
        <v/>
      </c>
      <c r="M32" s="131">
        <f>'CP RESUMO'!AE7</f>
        <v/>
      </c>
      <c r="N32" s="132">
        <f>MAX(0,M32-M31)</f>
        <v/>
      </c>
      <c r="O32" s="131">
        <f>IF(B32&lt;='VALOR POR PL'!$P$5,'CP RESUMO'!AE49,"")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RESUMO'!AF7</f>
        <v/>
      </c>
      <c r="N33" s="132">
        <f>MAX(0,M33-M32)</f>
        <v/>
      </c>
      <c r="O33" s="131">
        <f>IF(B33&lt;='VALOR POR PL'!$P$5,'CP RESUMO'!AF49,"")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RESUMO'!AG7</f>
        <v/>
      </c>
      <c r="N34" s="132">
        <f>MAX(0,M34-M33)</f>
        <v/>
      </c>
      <c r="O34" s="131">
        <f>IF(B34&lt;='VALOR POR PL'!$P$5,'CP RESUMO'!AG49,"")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927</v>
      </c>
      <c r="L35" s="49">
        <f>C35/IF(B35&lt;='VALOR POR PL'!$P$5,IFERROR(INDEX('"INCC-FGV"'!$B$2:$B$800,MATCH(B35,'"INCC-FGV"'!$A$2:$A$800,0)),$K$2),$K$2)</f>
        <v/>
      </c>
      <c r="M35" s="131">
        <f>'CP RESUMO'!AH7</f>
        <v/>
      </c>
      <c r="N35" s="132">
        <f>MAX(0,M35-M34)</f>
        <v/>
      </c>
      <c r="O35" s="131">
        <f>IF(B35&lt;='VALOR POR PL'!$P$5,'CP RESUMO'!AH49,"")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RESUMO'!AI7</f>
        <v/>
      </c>
      <c r="N36" s="132">
        <f>MAX(0,M36-M35)</f>
        <v/>
      </c>
      <c r="O36" s="131">
        <f>IF(B36&lt;='VALOR POR PL'!$P$5,'CP RESUMO'!AI49,"")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RESUMO'!AJ7</f>
        <v/>
      </c>
      <c r="N37" s="132">
        <f>MAX(0,M37-M36)</f>
        <v/>
      </c>
      <c r="O37" s="131">
        <f>IF(B37&lt;='VALOR POR PL'!$P$5,'CP RESUMO'!AJ49,"")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927</v>
      </c>
      <c r="L38" s="49">
        <f>C38/IF(B38&lt;='VALOR POR PL'!$P$5,IFERROR(INDEX('"INCC-FGV"'!$B$2:$B$800,MATCH(B38,'"INCC-FGV"'!$A$2:$A$800,0)),$K$2),$K$2)</f>
        <v/>
      </c>
      <c r="M38" s="131">
        <f>'CP RESUMO'!AK7</f>
        <v/>
      </c>
      <c r="N38" s="132">
        <f>MAX(0,M38-M37)</f>
        <v/>
      </c>
      <c r="O38" s="131">
        <f>IF(B38&lt;='VALOR POR PL'!$P$5,'CP RESUMO'!AK49,"")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RESUMO'!AL7</f>
        <v/>
      </c>
      <c r="N39" s="132">
        <f>MAX(0,M39-M38)</f>
        <v/>
      </c>
      <c r="O39" s="131">
        <f>IF(B39&lt;='VALOR POR PL'!$P$5,'CP RESUMO'!AL49,"")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RESUMO'!AM7</f>
        <v/>
      </c>
      <c r="N40" s="132">
        <f>MAX(0,M40-M39)</f>
        <v/>
      </c>
      <c r="O40" s="131">
        <f>IF(B40&lt;='VALOR POR PL'!$P$5,'CP RESUMO'!AM49,"")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RESUMO'!AN7</f>
        <v/>
      </c>
      <c r="N41" s="132">
        <f>MAX(0,M41-M40)</f>
        <v/>
      </c>
      <c r="O41" s="131">
        <f>IF(B41&lt;='VALOR POR PL'!$P$5,'CP RESUMO'!AN49,"")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RESUMO'!AO7</f>
        <v/>
      </c>
      <c r="N42" s="132">
        <f>MAX(0,M42-M41)</f>
        <v/>
      </c>
      <c r="O42" s="131">
        <f>IF(B42&lt;='VALOR POR PL'!$P$5,'CP RESUMO'!AO49,"")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RESUMO'!AP7</f>
        <v/>
      </c>
      <c r="N43" s="132">
        <f>MAX(0,M43-M42)</f>
        <v/>
      </c>
      <c r="O43" s="131">
        <f>IF(B43&lt;='VALOR POR PL'!$P$5,'CP RESUMO'!AP49,"")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RESUMO'!AQ7</f>
        <v/>
      </c>
      <c r="N44" s="132">
        <f>MAX(0,M44-M43)</f>
        <v/>
      </c>
      <c r="O44" s="131">
        <f>IF(B44&lt;='VALOR POR PL'!$P$5,'CP RESUMO'!AQ49,"")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RESUMO'!AR7</f>
        <v/>
      </c>
      <c r="N45" s="132">
        <f>MAX(0,M45-M44)</f>
        <v/>
      </c>
      <c r="O45" s="131">
        <f>IF(B45&lt;='VALOR POR PL'!$P$5,'CP RESUMO'!AR49,"")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RESUMO'!AS7</f>
        <v/>
      </c>
      <c r="N46" s="132">
        <f>MAX(0,M46-M45)</f>
        <v/>
      </c>
      <c r="O46" s="131">
        <f>IF(B46&lt;='VALOR POR PL'!$P$5,'CP RESUMO'!AS49,"")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RESUMO'!AT7</f>
        <v/>
      </c>
      <c r="N47" s="132">
        <f>MAX(0,M47-M46)</f>
        <v/>
      </c>
      <c r="O47" s="131">
        <f>IF(B47&lt;='VALOR POR PL'!$P$5,'CP RESUMO'!AT49,"")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RESUMO'!AU7</f>
        <v/>
      </c>
      <c r="N48" s="132">
        <f>MAX(0,M48-M47)</f>
        <v/>
      </c>
      <c r="O48" s="131">
        <f>IF(B48&lt;='VALOR POR PL'!$P$5,'CP RESUMO'!AU49,"")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RESUMO'!AV7</f>
        <v/>
      </c>
      <c r="N49" s="132">
        <f>MAX(0,M49-M48)</f>
        <v/>
      </c>
      <c r="O49" s="131">
        <f>IF(B49&lt;='VALOR POR PL'!$P$5,'CP RESUMO'!AV49,"")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RESUMO'!AW7</f>
        <v/>
      </c>
      <c r="N50" s="132">
        <f>MAX(0,M50-M49)</f>
        <v/>
      </c>
      <c r="O50" s="131">
        <f>IF(B50&lt;='VALOR POR PL'!$P$5,'CP RESUMO'!AW49,"")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16000</v>
      </c>
      <c r="L51" s="49">
        <f>C51/IF(B51&lt;='VALOR POR PL'!$P$5,IFERROR(INDEX('"INCC-FGV"'!$B$2:$B$800,MATCH(B51,'"INCC-FGV"'!$A$2:$A$800,0)),$K$2),$K$2)</f>
        <v/>
      </c>
      <c r="M51" s="131">
        <f>'CP RESUMO'!AX7</f>
        <v/>
      </c>
      <c r="N51" s="132">
        <f>MAX(0,M51-M50)</f>
        <v/>
      </c>
      <c r="O51" s="131">
        <f>IF(B51&lt;='VALOR POR PL'!$P$5,'CP RESUMO'!AX49,"")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25000</v>
      </c>
      <c r="L52" s="49">
        <f>C52/IF(B52&lt;='VALOR POR PL'!$P$5,IFERROR(INDEX('"INCC-FGV"'!$B$2:$B$800,MATCH(B52,'"INCC-FGV"'!$A$2:$A$800,0)),$K$2),$K$2)</f>
        <v/>
      </c>
      <c r="M52" s="131">
        <f>'CP RESUMO'!AY7</f>
        <v/>
      </c>
      <c r="N52" s="132">
        <f>MAX(0,M52-M51)</f>
        <v/>
      </c>
      <c r="O52" s="131">
        <f>IF(B52&lt;='VALOR POR PL'!$P$5,'CP RESUMO'!AY49,"")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300</v>
      </c>
      <c r="L53" s="49">
        <f>C53/IF(B53&lt;='VALOR POR PL'!$P$5,IFERROR(INDEX('"INCC-FGV"'!$B$2:$B$800,MATCH(B53,'"INCC-FGV"'!$A$2:$A$800,0)),$K$2),$K$2)</f>
        <v/>
      </c>
      <c r="M53" s="131">
        <f>'CP RESUMO'!AZ7</f>
        <v/>
      </c>
      <c r="N53" s="132">
        <f>MAX(0,M53-M52)</f>
        <v/>
      </c>
      <c r="O53" s="131">
        <f>IF(B53&lt;='VALOR POR PL'!$P$5,'CP RESUMO'!AZ49,"")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>
        <v>45000</v>
      </c>
      <c r="L54" s="49">
        <f>C54/IF(B54&lt;='VALOR POR PL'!$P$5,IFERROR(INDEX('"INCC-FGV"'!$B$2:$B$800,MATCH(B54,'"INCC-FGV"'!$A$2:$A$800,0)),$K$2),$K$2)</f>
        <v/>
      </c>
      <c r="M54" s="131">
        <f>'CP RESUMO'!BA7</f>
        <v/>
      </c>
      <c r="N54" s="132">
        <f>MAX(0,M54-M53)</f>
        <v/>
      </c>
      <c r="O54" s="131">
        <f>IF(B54&lt;='VALOR POR PL'!$P$5,'CP RESUMO'!BA49,"")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>
        <v>85000</v>
      </c>
      <c r="L55" s="49">
        <f>C55/IF(B55&lt;='VALOR POR PL'!$P$5,IFERROR(INDEX('"INCC-FGV"'!$B$2:$B$800,MATCH(B55,'"INCC-FGV"'!$A$2:$A$800,0)),$K$2),$K$2)</f>
        <v/>
      </c>
      <c r="M55" s="131">
        <f>'CP RESUMO'!BB7</f>
        <v/>
      </c>
      <c r="N55" s="132">
        <f>MAX(0,M55-M54)</f>
        <v/>
      </c>
      <c r="O55" s="131">
        <f>IF(B55&lt;='VALOR POR PL'!$P$5,'CP RESUMO'!BB49,"")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>
        <v>12963.94</v>
      </c>
      <c r="L56" s="49">
        <f>C56/IF(B56&lt;='VALOR POR PL'!$P$5,IFERROR(INDEX('"INCC-FGV"'!$B$2:$B$800,MATCH(B56,'"INCC-FGV"'!$A$2:$A$800,0)),$K$2),$K$2)</f>
        <v/>
      </c>
      <c r="M56" s="131">
        <f>'CP RESUMO'!BC7</f>
        <v/>
      </c>
      <c r="N56" s="132">
        <f>MAX(0,M56-M55)</f>
        <v/>
      </c>
      <c r="O56" s="131">
        <f>IF(B56&lt;='VALOR POR PL'!$P$5,'CP RESUMO'!BC49,"")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RESUMO'!BD7</f>
        <v/>
      </c>
      <c r="N57" s="132">
        <f>MAX(0,M57-M56)</f>
        <v/>
      </c>
      <c r="O57" s="131">
        <f>IF(B57&lt;='VALOR POR PL'!$P$5,'CP RESUMO'!BD49,"")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RESUMO'!BE7</f>
        <v/>
      </c>
      <c r="N58" s="132">
        <f>MAX(0,M58-M57)</f>
        <v/>
      </c>
      <c r="O58" s="131">
        <f>IF(B58&lt;='VALOR POR PL'!$P$5,'CP RESUMO'!BE49,"")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RESUMO'!BF7</f>
        <v/>
      </c>
      <c r="N59" s="132">
        <f>MAX(0,M59-M58)</f>
        <v/>
      </c>
      <c r="O59" s="131">
        <f>IF(B59&lt;='VALOR POR PL'!$P$5,'CP RESUMO'!BF49,"")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RESUMO'!BG7</f>
        <v/>
      </c>
      <c r="N60" s="132">
        <f>MAX(0,M60-M59)</f>
        <v/>
      </c>
      <c r="O60" s="131">
        <f>IF(B60&lt;='VALOR POR PL'!$P$5,'CP RESUMO'!BG49,"")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RESUMO'!BH7</f>
        <v/>
      </c>
      <c r="N61" s="132">
        <f>MAX(0,M61-M60)</f>
        <v/>
      </c>
      <c r="O61" s="131">
        <f>IF(B61&lt;='VALOR POR PL'!$P$5,'CP RESUMO'!BH49,"")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RESUMO'!BI7</f>
        <v/>
      </c>
      <c r="N62" s="132">
        <f>MAX(0,M62-M61)</f>
        <v/>
      </c>
      <c r="O62" s="131">
        <f>IF(B62&lt;='VALOR POR PL'!$P$5,'CP RESUMO'!BI49,"")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RESUMO'!BJ7</f>
        <v/>
      </c>
      <c r="N63" s="132">
        <f>MAX(0,M63-M62)</f>
        <v/>
      </c>
      <c r="O63" s="131">
        <f>IF(B63&lt;='VALOR POR PL'!$P$5,'CP RESUMO'!BJ49,"")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RESUMO'!BK7</f>
        <v/>
      </c>
      <c r="N64" s="132">
        <f>MAX(0,M64-M63)</f>
        <v/>
      </c>
      <c r="O64" s="131">
        <f>IF(B64&lt;='VALOR POR PL'!$P$5,'CP RESUMO'!BK49,"")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RESUMO'!BL7</f>
        <v/>
      </c>
      <c r="N65" s="132">
        <f>MAX(0,M65-M64)</f>
        <v/>
      </c>
      <c r="O65" s="131">
        <f>IF(B65&lt;='VALOR POR PL'!$P$5,'CP RESUMO'!BL49,"")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RESUMO'!BM7</f>
        <v/>
      </c>
      <c r="N66" s="132">
        <f>MAX(0,M66-M65)</f>
        <v/>
      </c>
      <c r="O66" s="131">
        <f>IF(B66&lt;='VALOR POR PL'!$P$5,'CP RESUMO'!BM49,"")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RESUMO'!BN7</f>
        <v/>
      </c>
      <c r="N67" s="132">
        <f>MAX(0,M67-M66)</f>
        <v/>
      </c>
      <c r="O67" s="131">
        <f>IF(B67&lt;='VALOR POR PL'!$P$5,'CP RESUMO'!BN49,"")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RESUMO'!BO7</f>
        <v/>
      </c>
      <c r="N68" s="132">
        <f>MAX(0,M68-M67)</f>
        <v/>
      </c>
      <c r="O68" s="131">
        <f>IF(B68&lt;='VALOR POR PL'!$P$5,'CP RESUMO'!BO49,"")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RESUMO'!BP7</f>
        <v/>
      </c>
      <c r="N69" s="132">
        <f>MAX(0,M69-M68)</f>
        <v/>
      </c>
      <c r="O69" s="131">
        <f>IF(B69&lt;='VALOR POR PL'!$P$5,'CP RESUMO'!BP49,"")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RESUMO'!BQ7</f>
        <v/>
      </c>
      <c r="N70" s="132">
        <f>MAX(0,M70-M69)</f>
        <v/>
      </c>
      <c r="O70" s="131">
        <f>IF(B70&lt;='VALOR POR PL'!$P$5,'CP RESUMO'!BQ49,"")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RESUMO'!BR7</f>
        <v/>
      </c>
      <c r="N71" s="132">
        <f>MAX(0,M71-M70)</f>
        <v/>
      </c>
      <c r="O71" s="131">
        <f>IF(B71&lt;='VALOR POR PL'!$P$5,'CP RESUMO'!BR49,"")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RESUMO'!BS7</f>
        <v/>
      </c>
      <c r="N72" s="132">
        <f>MAX(0,M72-M71)</f>
        <v/>
      </c>
      <c r="O72" s="131">
        <f>IF(B72&lt;='VALOR POR PL'!$P$5,'CP RESUMO'!BS49,"")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RESUMO'!BT7</f>
        <v/>
      </c>
      <c r="N73" s="132">
        <f>MAX(0,M73-M72)</f>
        <v/>
      </c>
      <c r="O73" s="131">
        <f>IF(B73&lt;='VALOR POR PL'!$P$5,'CP RESUMO'!BT49,"")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RESUMO'!BU7</f>
        <v/>
      </c>
      <c r="N74" s="132">
        <f>MAX(0,M74-M73)</f>
        <v/>
      </c>
      <c r="O74" s="131">
        <f>IF(B74&lt;='VALOR POR PL'!$P$5,'CP RESUMO'!BU49,"")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RESUMO'!BV7</f>
        <v/>
      </c>
      <c r="N75" s="132">
        <f>MAX(0,M75-M74)</f>
        <v/>
      </c>
      <c r="O75" s="131">
        <f>IF(B75&lt;='VALOR POR PL'!$P$5,'CP RESUMO'!BV49,"")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RESUMO'!BW7</f>
        <v/>
      </c>
      <c r="N76" s="132">
        <f>MAX(0,M76-M75)</f>
        <v/>
      </c>
      <c r="O76" s="131">
        <f>IF(B76&lt;='VALOR POR PL'!$P$5,'CP RESUMO'!BW49,"")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1">
        <f>'CP RESUMO'!D8</f>
        <v/>
      </c>
      <c r="N5" s="132" t="n">
        <v>0</v>
      </c>
      <c r="O5" s="131">
        <f>IF(B5&lt;='VALOR POR PL'!$P$5,'CP RESUMO'!D50,"")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1">
        <f>'CP RESUMO'!E8</f>
        <v/>
      </c>
      <c r="N6" s="132">
        <f>MAX(0,M6-M5)</f>
        <v/>
      </c>
      <c r="O6" s="131">
        <f>IF(B6&lt;='VALOR POR PL'!$P$5,'CP RESUMO'!E50,"")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RESUMO'!F8</f>
        <v/>
      </c>
      <c r="N7" s="132">
        <f>MAX(0,M7-M6)</f>
        <v/>
      </c>
      <c r="O7" s="131">
        <f>IF(B7&lt;='VALOR POR PL'!$P$5,'CP RESUMO'!F50,"")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RESUMO'!G8</f>
        <v/>
      </c>
      <c r="N8" s="132">
        <f>MAX(0,M8-M7)</f>
        <v/>
      </c>
      <c r="O8" s="131">
        <f>IF(B8&lt;='VALOR POR PL'!$P$5,'CP RESUMO'!G50,"")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RESUMO'!H8</f>
        <v/>
      </c>
      <c r="N9" s="132">
        <f>MAX(0,M9-M8)</f>
        <v/>
      </c>
      <c r="O9" s="131">
        <f>IF(B9&lt;='VALOR POR PL'!$P$5,'CP RESUMO'!H50,"")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RESUMO'!I8</f>
        <v/>
      </c>
      <c r="N10" s="132">
        <f>MAX(0,M10-M9)</f>
        <v/>
      </c>
      <c r="O10" s="131">
        <f>IF(B10&lt;='VALOR POR PL'!$P$5,'CP RESUMO'!I50,"")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RESUMO'!J8</f>
        <v/>
      </c>
      <c r="N11" s="132">
        <f>MAX(0,M11-M10)</f>
        <v/>
      </c>
      <c r="O11" s="131">
        <f>IF(B11&lt;='VALOR POR PL'!$P$5,'CP RESUMO'!J50,"")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RESUMO'!K8</f>
        <v/>
      </c>
      <c r="N12" s="132">
        <f>MAX(0,M12-M11)</f>
        <v/>
      </c>
      <c r="O12" s="131">
        <f>IF(B12&lt;='VALOR POR PL'!$P$5,'CP RESUMO'!K50,"")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1">
        <f>'CP RESUMO'!L8</f>
        <v/>
      </c>
      <c r="N13" s="132">
        <f>MAX(0,M13-M12)</f>
        <v/>
      </c>
      <c r="O13" s="131">
        <f>IF(B13&lt;='VALOR POR PL'!$P$5,'CP RESUMO'!L50,"")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RESUMO'!M8</f>
        <v/>
      </c>
      <c r="N14" s="132">
        <f>MAX(0,M14-M13)</f>
        <v/>
      </c>
      <c r="O14" s="131">
        <f>IF(B14&lt;='VALOR POR PL'!$P$5,'CP RESUMO'!M50,"")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RESUMO'!N8</f>
        <v/>
      </c>
      <c r="N15" s="132">
        <f>MAX(0,M15-M14)</f>
        <v/>
      </c>
      <c r="O15" s="131">
        <f>IF(B15&lt;='VALOR POR PL'!$P$5,'CP RESUMO'!N50,"")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RESUMO'!O8</f>
        <v/>
      </c>
      <c r="N16" s="132">
        <f>MAX(0,M16-M15)</f>
        <v/>
      </c>
      <c r="O16" s="131">
        <f>IF(B16&lt;='VALOR POR PL'!$P$5,'CP RESUMO'!O50,"")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RESUMO'!P8</f>
        <v/>
      </c>
      <c r="N17" s="132">
        <f>MAX(0,M17-M16)</f>
        <v/>
      </c>
      <c r="O17" s="131">
        <f>IF(B17&lt;='VALOR POR PL'!$P$5,'CP RESUMO'!P50,"")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RESUMO'!Q8</f>
        <v/>
      </c>
      <c r="N18" s="132">
        <f>MAX(0,M18-M17)</f>
        <v/>
      </c>
      <c r="O18" s="131">
        <f>IF(B18&lt;='VALOR POR PL'!$P$5,'CP RESUMO'!Q50,"")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RESUMO'!R8</f>
        <v/>
      </c>
      <c r="N19" s="132">
        <f>MAX(0,M19-M18)</f>
        <v/>
      </c>
      <c r="O19" s="131">
        <f>IF(B19&lt;='VALOR POR PL'!$P$5,'CP RESUMO'!R50,"")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RESUMO'!S8</f>
        <v/>
      </c>
      <c r="N20" s="132">
        <f>MAX(0,M20-M19)</f>
        <v/>
      </c>
      <c r="O20" s="131">
        <f>IF(B20&lt;='VALOR POR PL'!$P$5,'CP RESUMO'!S50,"")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RESUMO'!T8</f>
        <v/>
      </c>
      <c r="N21" s="132">
        <f>MAX(0,M21-M20)</f>
        <v/>
      </c>
      <c r="O21" s="131">
        <f>IF(B21&lt;='VALOR POR PL'!$P$5,'CP RESUMO'!T50,"")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RESUMO'!U8</f>
        <v/>
      </c>
      <c r="N22" s="132">
        <f>MAX(0,M22-M21)</f>
        <v/>
      </c>
      <c r="O22" s="131">
        <f>IF(B22&lt;='VALOR POR PL'!$P$5,'CP RESUMO'!U50,"")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RESUMO'!V8</f>
        <v/>
      </c>
      <c r="N23" s="132">
        <f>MAX(0,M23-M22)</f>
        <v/>
      </c>
      <c r="O23" s="131">
        <f>IF(B23&lt;='VALOR POR PL'!$P$5,'CP RESUMO'!V50,"")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RESUMO'!W8</f>
        <v/>
      </c>
      <c r="N24" s="132">
        <f>MAX(0,M24-M23)</f>
        <v/>
      </c>
      <c r="O24" s="131">
        <f>IF(B24&lt;='VALOR POR PL'!$P$5,'CP RESUMO'!W50,"")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RESUMO'!X8</f>
        <v/>
      </c>
      <c r="N25" s="132">
        <f>MAX(0,M25-M24)</f>
        <v/>
      </c>
      <c r="O25" s="131">
        <f>IF(B25&lt;='VALOR POR PL'!$P$5,'CP RESUMO'!X50,"")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12388.74</v>
      </c>
      <c r="L26" s="49">
        <f>C26/IF(B26&lt;='VALOR POR PL'!$P$5,IFERROR(INDEX('"INCC-FGV"'!$B$2:$B$800,MATCH(B26,'"INCC-FGV"'!$A$2:$A$800,0)),$K$2),$K$2)</f>
        <v/>
      </c>
      <c r="M26" s="131">
        <f>'CP RESUMO'!Y8</f>
        <v/>
      </c>
      <c r="N26" s="132">
        <f>MAX(0,M26-M25)</f>
        <v/>
      </c>
      <c r="O26" s="131">
        <f>IF(B26&lt;='VALOR POR PL'!$P$5,'CP RESUMO'!Y50,"")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200388.74</v>
      </c>
      <c r="L27" s="49">
        <f>C27/IF(B27&lt;='VALOR POR PL'!$P$5,IFERROR(INDEX('"INCC-FGV"'!$B$2:$B$800,MATCH(B27,'"INCC-FGV"'!$A$2:$A$800,0)),$K$2),$K$2)</f>
        <v/>
      </c>
      <c r="M27" s="131">
        <f>'CP RESUMO'!Z8</f>
        <v/>
      </c>
      <c r="N27" s="132">
        <f>MAX(0,M27-M26)</f>
        <v/>
      </c>
      <c r="O27" s="131">
        <f>IF(B27&lt;='VALOR POR PL'!$P$5,'CP RESUMO'!Z50,"")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12388.74</v>
      </c>
      <c r="L28" s="49">
        <f>C28/IF(B28&lt;='VALOR POR PL'!$P$5,IFERROR(INDEX('"INCC-FGV"'!$B$2:$B$800,MATCH(B28,'"INCC-FGV"'!$A$2:$A$800,0)),$K$2),$K$2)</f>
        <v/>
      </c>
      <c r="M28" s="131">
        <f>'CP RESUMO'!AA8</f>
        <v/>
      </c>
      <c r="N28" s="132">
        <f>MAX(0,M28-M27)</f>
        <v/>
      </c>
      <c r="O28" s="131">
        <f>IF(B28&lt;='VALOR POR PL'!$P$5,'CP RESUMO'!AA50,"")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12388.74</v>
      </c>
      <c r="L29" s="49">
        <f>C29/IF(B29&lt;='VALOR POR PL'!$P$5,IFERROR(INDEX('"INCC-FGV"'!$B$2:$B$800,MATCH(B29,'"INCC-FGV"'!$A$2:$A$800,0)),$K$2),$K$2)</f>
        <v/>
      </c>
      <c r="M29" s="131">
        <f>'CP RESUMO'!AB8</f>
        <v/>
      </c>
      <c r="N29" s="132">
        <f>MAX(0,M29-M28)</f>
        <v/>
      </c>
      <c r="O29" s="131">
        <f>IF(B29&lt;='VALOR POR PL'!$P$5,'CP RESUMO'!AB50,"")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12388.74</v>
      </c>
      <c r="L30" s="49">
        <f>C30/IF(B30&lt;='VALOR POR PL'!$P$5,IFERROR(INDEX('"INCC-FGV"'!$B$2:$B$800,MATCH(B30,'"INCC-FGV"'!$A$2:$A$800,0)),$K$2),$K$2)</f>
        <v/>
      </c>
      <c r="M30" s="131">
        <f>'CP RESUMO'!AC8</f>
        <v/>
      </c>
      <c r="N30" s="132">
        <f>MAX(0,M30-M29)</f>
        <v/>
      </c>
      <c r="O30" s="131">
        <f>IF(B30&lt;='VALOR POR PL'!$P$5,'CP RESUMO'!AC50,"")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12388.74</v>
      </c>
      <c r="L31" s="49">
        <f>C31/IF(B31&lt;='VALOR POR PL'!$P$5,IFERROR(INDEX('"INCC-FGV"'!$B$2:$B$800,MATCH(B31,'"INCC-FGV"'!$A$2:$A$800,0)),$K$2),$K$2)</f>
        <v/>
      </c>
      <c r="M31" s="131">
        <f>'CP RESUMO'!AD8</f>
        <v/>
      </c>
      <c r="N31" s="132">
        <f>MAX(0,M31-M30)</f>
        <v/>
      </c>
      <c r="O31" s="131">
        <f>IF(B31&lt;='VALOR POR PL'!$P$5,'CP RESUMO'!AD50,"")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12388.74</v>
      </c>
      <c r="L32" s="49">
        <f>C32/IF(B32&lt;='VALOR POR PL'!$P$5,IFERROR(INDEX('"INCC-FGV"'!$B$2:$B$800,MATCH(B32,'"INCC-FGV"'!$A$2:$A$800,0)),$K$2),$K$2)</f>
        <v/>
      </c>
      <c r="M32" s="131">
        <f>'CP RESUMO'!AE8</f>
        <v/>
      </c>
      <c r="N32" s="132">
        <f>MAX(0,M32-M31)</f>
        <v/>
      </c>
      <c r="O32" s="131">
        <f>IF(B32&lt;='VALOR POR PL'!$P$5,'CP RESUMO'!AE50,"")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12388.74</v>
      </c>
      <c r="L33" s="49">
        <f>C33/IF(B33&lt;='VALOR POR PL'!$P$5,IFERROR(INDEX('"INCC-FGV"'!$B$2:$B$800,MATCH(B33,'"INCC-FGV"'!$A$2:$A$800,0)),$K$2),$K$2)</f>
        <v/>
      </c>
      <c r="M33" s="131">
        <f>'CP RESUMO'!AF8</f>
        <v/>
      </c>
      <c r="N33" s="132">
        <f>MAX(0,M33-M32)</f>
        <v/>
      </c>
      <c r="O33" s="131">
        <f>IF(B33&lt;='VALOR POR PL'!$P$5,'CP RESUMO'!AF50,"")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12388.74</v>
      </c>
      <c r="L34" s="49">
        <f>C34/IF(B34&lt;='VALOR POR PL'!$P$5,IFERROR(INDEX('"INCC-FGV"'!$B$2:$B$800,MATCH(B34,'"INCC-FGV"'!$A$2:$A$800,0)),$K$2),$K$2)</f>
        <v/>
      </c>
      <c r="M34" s="131">
        <f>'CP RESUMO'!AG8</f>
        <v/>
      </c>
      <c r="N34" s="132">
        <f>MAX(0,M34-M33)</f>
        <v/>
      </c>
      <c r="O34" s="131">
        <f>IF(B34&lt;='VALOR POR PL'!$P$5,'CP RESUMO'!AG50,"")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12388.74</v>
      </c>
      <c r="L35" s="49">
        <f>C35/IF(B35&lt;='VALOR POR PL'!$P$5,IFERROR(INDEX('"INCC-FGV"'!$B$2:$B$800,MATCH(B35,'"INCC-FGV"'!$A$2:$A$800,0)),$K$2),$K$2)</f>
        <v/>
      </c>
      <c r="M35" s="131">
        <f>'CP RESUMO'!AH8</f>
        <v/>
      </c>
      <c r="N35" s="132">
        <f>MAX(0,M35-M34)</f>
        <v/>
      </c>
      <c r="O35" s="131">
        <f>IF(B35&lt;='VALOR POR PL'!$P$5,'CP RESUMO'!AH50,"")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12388.74</v>
      </c>
      <c r="L36" s="49">
        <f>C36/IF(B36&lt;='VALOR POR PL'!$P$5,IFERROR(INDEX('"INCC-FGV"'!$B$2:$B$800,MATCH(B36,'"INCC-FGV"'!$A$2:$A$800,0)),$K$2),$K$2)</f>
        <v/>
      </c>
      <c r="M36" s="131">
        <f>'CP RESUMO'!AI8</f>
        <v/>
      </c>
      <c r="N36" s="132">
        <f>MAX(0,M36-M35)</f>
        <v/>
      </c>
      <c r="O36" s="131">
        <f>IF(B36&lt;='VALOR POR PL'!$P$5,'CP RESUMO'!AI50,"")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12388.74</v>
      </c>
      <c r="L37" s="49">
        <f>C37/IF(B37&lt;='VALOR POR PL'!$P$5,IFERROR(INDEX('"INCC-FGV"'!$B$2:$B$800,MATCH(B37,'"INCC-FGV"'!$A$2:$A$800,0)),$K$2),$K$2)</f>
        <v/>
      </c>
      <c r="M37" s="131">
        <f>'CP RESUMO'!AJ8</f>
        <v/>
      </c>
      <c r="N37" s="132">
        <f>MAX(0,M37-M36)</f>
        <v/>
      </c>
      <c r="O37" s="131">
        <f>IF(B37&lt;='VALOR POR PL'!$P$5,'CP RESUMO'!AJ50,"")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12388.74</v>
      </c>
      <c r="L38" s="49">
        <f>C38/IF(B38&lt;='VALOR POR PL'!$P$5,IFERROR(INDEX('"INCC-FGV"'!$B$2:$B$800,MATCH(B38,'"INCC-FGV"'!$A$2:$A$800,0)),$K$2),$K$2)</f>
        <v/>
      </c>
      <c r="M38" s="131">
        <f>'CP RESUMO'!AK8</f>
        <v/>
      </c>
      <c r="N38" s="132">
        <f>MAX(0,M38-M37)</f>
        <v/>
      </c>
      <c r="O38" s="131">
        <f>IF(B38&lt;='VALOR POR PL'!$P$5,'CP RESUMO'!AK50,"")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12388.74</v>
      </c>
      <c r="L39" s="49">
        <f>C39/IF(B39&lt;='VALOR POR PL'!$P$5,IFERROR(INDEX('"INCC-FGV"'!$B$2:$B$800,MATCH(B39,'"INCC-FGV"'!$A$2:$A$800,0)),$K$2),$K$2)</f>
        <v/>
      </c>
      <c r="M39" s="131">
        <f>'CP RESUMO'!AL8</f>
        <v/>
      </c>
      <c r="N39" s="132">
        <f>MAX(0,M39-M38)</f>
        <v/>
      </c>
      <c r="O39" s="131">
        <f>IF(B39&lt;='VALOR POR PL'!$P$5,'CP RESUMO'!AL50,"")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12388.74</v>
      </c>
      <c r="L40" s="49">
        <f>C40/IF(B40&lt;='VALOR POR PL'!$P$5,IFERROR(INDEX('"INCC-FGV"'!$B$2:$B$800,MATCH(B40,'"INCC-FGV"'!$A$2:$A$800,0)),$K$2),$K$2)</f>
        <v/>
      </c>
      <c r="M40" s="131">
        <f>'CP RESUMO'!AM8</f>
        <v/>
      </c>
      <c r="N40" s="132">
        <f>MAX(0,M40-M39)</f>
        <v/>
      </c>
      <c r="O40" s="131">
        <f>IF(B40&lt;='VALOR POR PL'!$P$5,'CP RESUMO'!AM50,"")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12388.74</v>
      </c>
      <c r="L41" s="49">
        <f>C41/IF(B41&lt;='VALOR POR PL'!$P$5,IFERROR(INDEX('"INCC-FGV"'!$B$2:$B$800,MATCH(B41,'"INCC-FGV"'!$A$2:$A$800,0)),$K$2),$K$2)</f>
        <v/>
      </c>
      <c r="M41" s="131">
        <f>'CP RESUMO'!AN8</f>
        <v/>
      </c>
      <c r="N41" s="132">
        <f>MAX(0,M41-M40)</f>
        <v/>
      </c>
      <c r="O41" s="131">
        <f>IF(B41&lt;='VALOR POR PL'!$P$5,'CP RESUMO'!AN50,"")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12388.74</v>
      </c>
      <c r="L42" s="49">
        <f>C42/IF(B42&lt;='VALOR POR PL'!$P$5,IFERROR(INDEX('"INCC-FGV"'!$B$2:$B$800,MATCH(B42,'"INCC-FGV"'!$A$2:$A$800,0)),$K$2),$K$2)</f>
        <v/>
      </c>
      <c r="M42" s="131">
        <f>'CP RESUMO'!AO8</f>
        <v/>
      </c>
      <c r="N42" s="132">
        <f>MAX(0,M42-M41)</f>
        <v/>
      </c>
      <c r="O42" s="131">
        <f>IF(B42&lt;='VALOR POR PL'!$P$5,'CP RESUMO'!AO50,"")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12388.74</v>
      </c>
      <c r="L43" s="49">
        <f>C43/IF(B43&lt;='VALOR POR PL'!$P$5,IFERROR(INDEX('"INCC-FGV"'!$B$2:$B$800,MATCH(B43,'"INCC-FGV"'!$A$2:$A$800,0)),$K$2),$K$2)</f>
        <v/>
      </c>
      <c r="M43" s="131">
        <f>'CP RESUMO'!AP8</f>
        <v/>
      </c>
      <c r="N43" s="132">
        <f>MAX(0,M43-M42)</f>
        <v/>
      </c>
      <c r="O43" s="131">
        <f>IF(B43&lt;='VALOR POR PL'!$P$5,'CP RESUMO'!AP50,"")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13834.55</v>
      </c>
      <c r="L44" s="49">
        <f>C44/IF(B44&lt;='VALOR POR PL'!$P$5,IFERROR(INDEX('"INCC-FGV"'!$B$2:$B$800,MATCH(B44,'"INCC-FGV"'!$A$2:$A$800,0)),$K$2),$K$2)</f>
        <v/>
      </c>
      <c r="M44" s="131">
        <f>'CP RESUMO'!AQ8</f>
        <v/>
      </c>
      <c r="N44" s="132">
        <f>MAX(0,M44-M43)</f>
        <v/>
      </c>
      <c r="O44" s="131">
        <f>IF(B44&lt;='VALOR POR PL'!$P$5,'CP RESUMO'!AQ50,"")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RESUMO'!AR8</f>
        <v/>
      </c>
      <c r="N45" s="132">
        <f>MAX(0,M45-M44)</f>
        <v/>
      </c>
      <c r="O45" s="131">
        <f>IF(B45&lt;='VALOR POR PL'!$P$5,'CP RESUMO'!AR50,"")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RESUMO'!AS8</f>
        <v/>
      </c>
      <c r="N46" s="132">
        <f>MAX(0,M46-M45)</f>
        <v/>
      </c>
      <c r="O46" s="131">
        <f>IF(B46&lt;='VALOR POR PL'!$P$5,'CP RESUMO'!AS50,"")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RESUMO'!AT8</f>
        <v/>
      </c>
      <c r="N47" s="132">
        <f>MAX(0,M47-M46)</f>
        <v/>
      </c>
      <c r="O47" s="131">
        <f>IF(B47&lt;='VALOR POR PL'!$P$5,'CP RESUMO'!AT50,"")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RESUMO'!AU8</f>
        <v/>
      </c>
      <c r="N48" s="132">
        <f>MAX(0,M48-M47)</f>
        <v/>
      </c>
      <c r="O48" s="131">
        <f>IF(B48&lt;='VALOR POR PL'!$P$5,'CP RESUMO'!AU50,"")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RESUMO'!AV8</f>
        <v/>
      </c>
      <c r="N49" s="132">
        <f>MAX(0,M49-M48)</f>
        <v/>
      </c>
      <c r="O49" s="131">
        <f>IF(B49&lt;='VALOR POR PL'!$P$5,'CP RESUMO'!AV50,"")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RESUMO'!AW8</f>
        <v/>
      </c>
      <c r="N50" s="132">
        <f>MAX(0,M50-M49)</f>
        <v/>
      </c>
      <c r="O50" s="131">
        <f>IF(B50&lt;='VALOR POR PL'!$P$5,'CP RESUMO'!AW50,"")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RESUMO'!AX8</f>
        <v/>
      </c>
      <c r="N51" s="132">
        <f>MAX(0,M51-M50)</f>
        <v/>
      </c>
      <c r="O51" s="131">
        <f>IF(B51&lt;='VALOR POR PL'!$P$5,'CP RESUMO'!AX50,"")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RESUMO'!AY8</f>
        <v/>
      </c>
      <c r="N52" s="132">
        <f>MAX(0,M52-M51)</f>
        <v/>
      </c>
      <c r="O52" s="131">
        <f>IF(B52&lt;='VALOR POR PL'!$P$5,'CP RESUMO'!AY50,"")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RESUMO'!AZ8</f>
        <v/>
      </c>
      <c r="N53" s="132">
        <f>MAX(0,M53-M52)</f>
        <v/>
      </c>
      <c r="O53" s="131">
        <f>IF(B53&lt;='VALOR POR PL'!$P$5,'CP RESUMO'!AZ50,"")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RESUMO'!BA8</f>
        <v/>
      </c>
      <c r="N54" s="132">
        <f>MAX(0,M54-M53)</f>
        <v/>
      </c>
      <c r="O54" s="131">
        <f>IF(B54&lt;='VALOR POR PL'!$P$5,'CP RESUMO'!BA50,"")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RESUMO'!BB8</f>
        <v/>
      </c>
      <c r="N55" s="132">
        <f>MAX(0,M55-M54)</f>
        <v/>
      </c>
      <c r="O55" s="131">
        <f>IF(B55&lt;='VALOR POR PL'!$P$5,'CP RESUMO'!BB50,"")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RESUMO'!BC8</f>
        <v/>
      </c>
      <c r="N56" s="132">
        <f>MAX(0,M56-M55)</f>
        <v/>
      </c>
      <c r="O56" s="131">
        <f>IF(B56&lt;='VALOR POR PL'!$P$5,'CP RESUMO'!BC50,"")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RESUMO'!BD8</f>
        <v/>
      </c>
      <c r="N57" s="132">
        <f>MAX(0,M57-M56)</f>
        <v/>
      </c>
      <c r="O57" s="131">
        <f>IF(B57&lt;='VALOR POR PL'!$P$5,'CP RESUMO'!BD50,"")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RESUMO'!BE8</f>
        <v/>
      </c>
      <c r="N58" s="132">
        <f>MAX(0,M58-M57)</f>
        <v/>
      </c>
      <c r="O58" s="131">
        <f>IF(B58&lt;='VALOR POR PL'!$P$5,'CP RESUMO'!BE50,"")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RESUMO'!BF8</f>
        <v/>
      </c>
      <c r="N59" s="132">
        <f>MAX(0,M59-M58)</f>
        <v/>
      </c>
      <c r="O59" s="131">
        <f>IF(B59&lt;='VALOR POR PL'!$P$5,'CP RESUMO'!BF50,"")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RESUMO'!BG8</f>
        <v/>
      </c>
      <c r="N60" s="132">
        <f>MAX(0,M60-M59)</f>
        <v/>
      </c>
      <c r="O60" s="131">
        <f>IF(B60&lt;='VALOR POR PL'!$P$5,'CP RESUMO'!BG50,"")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RESUMO'!BH8</f>
        <v/>
      </c>
      <c r="N61" s="132">
        <f>MAX(0,M61-M60)</f>
        <v/>
      </c>
      <c r="O61" s="131">
        <f>IF(B61&lt;='VALOR POR PL'!$P$5,'CP RESUMO'!BH50,"")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RESUMO'!BI8</f>
        <v/>
      </c>
      <c r="N62" s="132">
        <f>MAX(0,M62-M61)</f>
        <v/>
      </c>
      <c r="O62" s="131">
        <f>IF(B62&lt;='VALOR POR PL'!$P$5,'CP RESUMO'!BI50,"")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RESUMO'!BJ8</f>
        <v/>
      </c>
      <c r="N63" s="132">
        <f>MAX(0,M63-M62)</f>
        <v/>
      </c>
      <c r="O63" s="131">
        <f>IF(B63&lt;='VALOR POR PL'!$P$5,'CP RESUMO'!BJ50,"")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RESUMO'!BK8</f>
        <v/>
      </c>
      <c r="N64" s="132">
        <f>MAX(0,M64-M63)</f>
        <v/>
      </c>
      <c r="O64" s="131">
        <f>IF(B64&lt;='VALOR POR PL'!$P$5,'CP RESUMO'!BK50,"")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RESUMO'!BL8</f>
        <v/>
      </c>
      <c r="N65" s="132">
        <f>MAX(0,M65-M64)</f>
        <v/>
      </c>
      <c r="O65" s="131">
        <f>IF(B65&lt;='VALOR POR PL'!$P$5,'CP RESUMO'!BL50,"")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RESUMO'!BM8</f>
        <v/>
      </c>
      <c r="N66" s="132">
        <f>MAX(0,M66-M65)</f>
        <v/>
      </c>
      <c r="O66" s="131">
        <f>IF(B66&lt;='VALOR POR PL'!$P$5,'CP RESUMO'!BM50,"")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RESUMO'!BN8</f>
        <v/>
      </c>
      <c r="N67" s="132">
        <f>MAX(0,M67-M66)</f>
        <v/>
      </c>
      <c r="O67" s="131">
        <f>IF(B67&lt;='VALOR POR PL'!$P$5,'CP RESUMO'!BN50,"")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RESUMO'!BO8</f>
        <v/>
      </c>
      <c r="N68" s="132">
        <f>MAX(0,M68-M67)</f>
        <v/>
      </c>
      <c r="O68" s="131">
        <f>IF(B68&lt;='VALOR POR PL'!$P$5,'CP RESUMO'!BO50,"")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RESUMO'!BP8</f>
        <v/>
      </c>
      <c r="N69" s="132">
        <f>MAX(0,M69-M68)</f>
        <v/>
      </c>
      <c r="O69" s="131">
        <f>IF(B69&lt;='VALOR POR PL'!$P$5,'CP RESUMO'!BP50,"")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RESUMO'!BQ8</f>
        <v/>
      </c>
      <c r="N70" s="132">
        <f>MAX(0,M70-M69)</f>
        <v/>
      </c>
      <c r="O70" s="131">
        <f>IF(B70&lt;='VALOR POR PL'!$P$5,'CP RESUMO'!BQ50,"")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RESUMO'!BR8</f>
        <v/>
      </c>
      <c r="N71" s="132">
        <f>MAX(0,M71-M70)</f>
        <v/>
      </c>
      <c r="O71" s="131">
        <f>IF(B71&lt;='VALOR POR PL'!$P$5,'CP RESUMO'!BR50,"")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RESUMO'!BS8</f>
        <v/>
      </c>
      <c r="N72" s="132">
        <f>MAX(0,M72-M71)</f>
        <v/>
      </c>
      <c r="O72" s="131">
        <f>IF(B72&lt;='VALOR POR PL'!$P$5,'CP RESUMO'!BS50,"")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RESUMO'!BT8</f>
        <v/>
      </c>
      <c r="N73" s="132">
        <f>MAX(0,M73-M72)</f>
        <v/>
      </c>
      <c r="O73" s="131">
        <f>IF(B73&lt;='VALOR POR PL'!$P$5,'CP RESUMO'!BT50,"")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RESUMO'!BU8</f>
        <v/>
      </c>
      <c r="N74" s="132">
        <f>MAX(0,M74-M73)</f>
        <v/>
      </c>
      <c r="O74" s="131">
        <f>IF(B74&lt;='VALOR POR PL'!$P$5,'CP RESUMO'!BU50,"")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RESUMO'!BV8</f>
        <v/>
      </c>
      <c r="N75" s="132">
        <f>MAX(0,M75-M74)</f>
        <v/>
      </c>
      <c r="O75" s="131">
        <f>IF(B75&lt;='VALOR POR PL'!$P$5,'CP RESUMO'!BV50,"")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RESUMO'!BW8</f>
        <v/>
      </c>
      <c r="N76" s="132">
        <f>MAX(0,M76-M75)</f>
        <v/>
      </c>
      <c r="O76" s="131">
        <f>IF(B76&lt;='VALOR POR PL'!$P$5,'CP RESUMO'!BW50,"")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1">
        <f>'CP RESUMO'!D9</f>
        <v/>
      </c>
      <c r="N5" s="132" t="n">
        <v>0</v>
      </c>
      <c r="O5" s="131">
        <f>IF(B5&lt;='VALOR POR PL'!$P$5,'CP RESUMO'!D51,"")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1">
        <f>'CP RESUMO'!E9</f>
        <v/>
      </c>
      <c r="N6" s="132">
        <f>MAX(0,M6-M5)</f>
        <v/>
      </c>
      <c r="O6" s="131">
        <f>IF(B6&lt;='VALOR POR PL'!$P$5,'CP RESUMO'!E51,"")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RESUMO'!F9</f>
        <v/>
      </c>
      <c r="N7" s="132">
        <f>MAX(0,M7-M6)</f>
        <v/>
      </c>
      <c r="O7" s="131">
        <f>IF(B7&lt;='VALOR POR PL'!$P$5,'CP RESUMO'!F51,"")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RESUMO'!G9</f>
        <v/>
      </c>
      <c r="N8" s="132">
        <f>MAX(0,M8-M7)</f>
        <v/>
      </c>
      <c r="O8" s="131">
        <f>IF(B8&lt;='VALOR POR PL'!$P$5,'CP RESUMO'!G51,"")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RESUMO'!H9</f>
        <v/>
      </c>
      <c r="N9" s="132">
        <f>MAX(0,M9-M8)</f>
        <v/>
      </c>
      <c r="O9" s="131">
        <f>IF(B9&lt;='VALOR POR PL'!$P$5,'CP RESUMO'!H51,"")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RESUMO'!I9</f>
        <v/>
      </c>
      <c r="N10" s="132">
        <f>MAX(0,M10-M9)</f>
        <v/>
      </c>
      <c r="O10" s="131">
        <f>IF(B10&lt;='VALOR POR PL'!$P$5,'CP RESUMO'!I51,"")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RESUMO'!J9</f>
        <v/>
      </c>
      <c r="N11" s="132">
        <f>MAX(0,M11-M10)</f>
        <v/>
      </c>
      <c r="O11" s="131">
        <f>IF(B11&lt;='VALOR POR PL'!$P$5,'CP RESUMO'!J51,"")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RESUMO'!K9</f>
        <v/>
      </c>
      <c r="N12" s="132">
        <f>MAX(0,M12-M11)</f>
        <v/>
      </c>
      <c r="O12" s="131">
        <f>IF(B12&lt;='VALOR POR PL'!$P$5,'CP RESUMO'!K51,"")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1">
        <f>'CP RESUMO'!L9</f>
        <v/>
      </c>
      <c r="N13" s="132">
        <f>MAX(0,M13-M12)</f>
        <v/>
      </c>
      <c r="O13" s="131">
        <f>IF(B13&lt;='VALOR POR PL'!$P$5,'CP RESUMO'!L51,"")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RESUMO'!M9</f>
        <v/>
      </c>
      <c r="N14" s="132">
        <f>MAX(0,M14-M13)</f>
        <v/>
      </c>
      <c r="O14" s="131">
        <f>IF(B14&lt;='VALOR POR PL'!$P$5,'CP RESUMO'!M51,"")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RESUMO'!N9</f>
        <v/>
      </c>
      <c r="N15" s="132">
        <f>MAX(0,M15-M14)</f>
        <v/>
      </c>
      <c r="O15" s="131">
        <f>IF(B15&lt;='VALOR POR PL'!$P$5,'CP RESUMO'!N51,"")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RESUMO'!O9</f>
        <v/>
      </c>
      <c r="N16" s="132">
        <f>MAX(0,M16-M15)</f>
        <v/>
      </c>
      <c r="O16" s="131">
        <f>IF(B16&lt;='VALOR POR PL'!$P$5,'CP RESUMO'!O51,"")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RESUMO'!P9</f>
        <v/>
      </c>
      <c r="N17" s="132">
        <f>MAX(0,M17-M16)</f>
        <v/>
      </c>
      <c r="O17" s="131">
        <f>IF(B17&lt;='VALOR POR PL'!$P$5,'CP RESUMO'!P51,"")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RESUMO'!Q9</f>
        <v/>
      </c>
      <c r="N18" s="132">
        <f>MAX(0,M18-M17)</f>
        <v/>
      </c>
      <c r="O18" s="131">
        <f>IF(B18&lt;='VALOR POR PL'!$P$5,'CP RESUMO'!Q51,"")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RESUMO'!R9</f>
        <v/>
      </c>
      <c r="N19" s="132">
        <f>MAX(0,M19-M18)</f>
        <v/>
      </c>
      <c r="O19" s="131">
        <f>IF(B19&lt;='VALOR POR PL'!$P$5,'CP RESUMO'!R51,"")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RESUMO'!S9</f>
        <v/>
      </c>
      <c r="N20" s="132">
        <f>MAX(0,M20-M19)</f>
        <v/>
      </c>
      <c r="O20" s="131">
        <f>IF(B20&lt;='VALOR POR PL'!$P$5,'CP RESUMO'!S51,"")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RESUMO'!T9</f>
        <v/>
      </c>
      <c r="N21" s="132">
        <f>MAX(0,M21-M20)</f>
        <v/>
      </c>
      <c r="O21" s="131">
        <f>IF(B21&lt;='VALOR POR PL'!$P$5,'CP RESUMO'!T51,"")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RESUMO'!U9</f>
        <v/>
      </c>
      <c r="N22" s="132">
        <f>MAX(0,M22-M21)</f>
        <v/>
      </c>
      <c r="O22" s="131">
        <f>IF(B22&lt;='VALOR POR PL'!$P$5,'CP RESUMO'!U51,"")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RESUMO'!V9</f>
        <v/>
      </c>
      <c r="N23" s="132">
        <f>MAX(0,M23-M22)</f>
        <v/>
      </c>
      <c r="O23" s="131">
        <f>IF(B23&lt;='VALOR POR PL'!$P$5,'CP RESUMO'!V51,"")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Sem aba no arquivo original: projeção = VALOR POR PL!I (IEC); saldo em curva linear até dez/2028 (premissa dos indiretos).</t>
        </is>
      </c>
      <c r="L24" s="49">
        <f>C24/IF(B24&lt;='VALOR POR PL'!$P$5,IFERROR(INDEX('"INCC-FGV"'!$B$2:$B$800,MATCH(B24,'"INCC-FGV"'!$A$2:$A$800,0)),$K$2),$K$2)</f>
        <v/>
      </c>
      <c r="M24" s="131">
        <f>'CP RESUMO'!W9</f>
        <v/>
      </c>
      <c r="N24" s="132">
        <f>MAX(0,M24-M23)</f>
        <v/>
      </c>
      <c r="O24" s="131">
        <f>IF(B24&lt;='VALOR POR PL'!$P$5,'CP RESUMO'!W51,"")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RESUMO'!X9</f>
        <v/>
      </c>
      <c r="N25" s="132">
        <f>MAX(0,M25-M24)</f>
        <v/>
      </c>
      <c r="O25" s="131">
        <f>IF(B25&lt;='VALOR POR PL'!$P$5,'CP RESUMO'!X51,"")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</v>
      </c>
      <c r="L26" s="49">
        <f>C26/IF(B26&lt;='VALOR POR PL'!$P$5,IFERROR(INDEX('"INCC-FGV"'!$B$2:$B$800,MATCH(B26,'"INCC-FGV"'!$A$2:$A$800,0)),$K$2),$K$2)</f>
        <v/>
      </c>
      <c r="M26" s="131">
        <f>'CP RESUMO'!Y9</f>
        <v/>
      </c>
      <c r="N26" s="132">
        <f>MAX(0,M26-M25)</f>
        <v/>
      </c>
      <c r="O26" s="131">
        <f>IF(B26&lt;='VALOR POR PL'!$P$5,'CP RESUMO'!Y51,"")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</v>
      </c>
      <c r="L27" s="49">
        <f>C27/IF(B27&lt;='VALOR POR PL'!$P$5,IFERROR(INDEX('"INCC-FGV"'!$B$2:$B$800,MATCH(B27,'"INCC-FGV"'!$A$2:$A$800,0)),$K$2),$K$2)</f>
        <v/>
      </c>
      <c r="M27" s="131">
        <f>'CP RESUMO'!Z9</f>
        <v/>
      </c>
      <c r="N27" s="132">
        <f>MAX(0,M27-M26)</f>
        <v/>
      </c>
      <c r="O27" s="131">
        <f>IF(B27&lt;='VALOR POR PL'!$P$5,'CP RESUMO'!Z51,"")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</v>
      </c>
      <c r="L28" s="49">
        <f>C28/IF(B28&lt;='VALOR POR PL'!$P$5,IFERROR(INDEX('"INCC-FGV"'!$B$2:$B$800,MATCH(B28,'"INCC-FGV"'!$A$2:$A$800,0)),$K$2),$K$2)</f>
        <v/>
      </c>
      <c r="M28" s="131">
        <f>'CP RESUMO'!AA9</f>
        <v/>
      </c>
      <c r="N28" s="132">
        <f>MAX(0,M28-M27)</f>
        <v/>
      </c>
      <c r="O28" s="131">
        <f>IF(B28&lt;='VALOR POR PL'!$P$5,'CP RESUMO'!AA51,"")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</v>
      </c>
      <c r="L29" s="49">
        <f>C29/IF(B29&lt;='VALOR POR PL'!$P$5,IFERROR(INDEX('"INCC-FGV"'!$B$2:$B$800,MATCH(B29,'"INCC-FGV"'!$A$2:$A$800,0)),$K$2),$K$2)</f>
        <v/>
      </c>
      <c r="M29" s="131">
        <f>'CP RESUMO'!AB9</f>
        <v/>
      </c>
      <c r="N29" s="132">
        <f>MAX(0,M29-M28)</f>
        <v/>
      </c>
      <c r="O29" s="131">
        <f>IF(B29&lt;='VALOR POR PL'!$P$5,'CP RESUMO'!AB51,"")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</v>
      </c>
      <c r="L30" s="49">
        <f>C30/IF(B30&lt;='VALOR POR PL'!$P$5,IFERROR(INDEX('"INCC-FGV"'!$B$2:$B$800,MATCH(B30,'"INCC-FGV"'!$A$2:$A$800,0)),$K$2),$K$2)</f>
        <v/>
      </c>
      <c r="M30" s="131">
        <f>'CP RESUMO'!AC9</f>
        <v/>
      </c>
      <c r="N30" s="132">
        <f>MAX(0,M30-M29)</f>
        <v/>
      </c>
      <c r="O30" s="131">
        <f>IF(B30&lt;='VALOR POR PL'!$P$5,'CP RESUMO'!AC51,"")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</v>
      </c>
      <c r="L31" s="49">
        <f>C31/IF(B31&lt;='VALOR POR PL'!$P$5,IFERROR(INDEX('"INCC-FGV"'!$B$2:$B$800,MATCH(B31,'"INCC-FGV"'!$A$2:$A$800,0)),$K$2),$K$2)</f>
        <v/>
      </c>
      <c r="M31" s="131">
        <f>'CP RESUMO'!AD9</f>
        <v/>
      </c>
      <c r="N31" s="132">
        <f>MAX(0,M31-M30)</f>
        <v/>
      </c>
      <c r="O31" s="131">
        <f>IF(B31&lt;='VALOR POR PL'!$P$5,'CP RESUMO'!AD51,"")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</v>
      </c>
      <c r="L32" s="49">
        <f>C32/IF(B32&lt;='VALOR POR PL'!$P$5,IFERROR(INDEX('"INCC-FGV"'!$B$2:$B$800,MATCH(B32,'"INCC-FGV"'!$A$2:$A$800,0)),$K$2),$K$2)</f>
        <v/>
      </c>
      <c r="M32" s="131">
        <f>'CP RESUMO'!AE9</f>
        <v/>
      </c>
      <c r="N32" s="132">
        <f>MAX(0,M32-M31)</f>
        <v/>
      </c>
      <c r="O32" s="131">
        <f>IF(B32&lt;='VALOR POR PL'!$P$5,'CP RESUMO'!AE51,"")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</v>
      </c>
      <c r="L33" s="49">
        <f>C33/IF(B33&lt;='VALOR POR PL'!$P$5,IFERROR(INDEX('"INCC-FGV"'!$B$2:$B$800,MATCH(B33,'"INCC-FGV"'!$A$2:$A$800,0)),$K$2),$K$2)</f>
        <v/>
      </c>
      <c r="M33" s="131">
        <f>'CP RESUMO'!AF9</f>
        <v/>
      </c>
      <c r="N33" s="132">
        <f>MAX(0,M33-M32)</f>
        <v/>
      </c>
      <c r="O33" s="131">
        <f>IF(B33&lt;='VALOR POR PL'!$P$5,'CP RESUMO'!AF51,"")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</v>
      </c>
      <c r="L34" s="49">
        <f>C34/IF(B34&lt;='VALOR POR PL'!$P$5,IFERROR(INDEX('"INCC-FGV"'!$B$2:$B$800,MATCH(B34,'"INCC-FGV"'!$A$2:$A$800,0)),$K$2),$K$2)</f>
        <v/>
      </c>
      <c r="M34" s="131">
        <f>'CP RESUMO'!AG9</f>
        <v/>
      </c>
      <c r="N34" s="132">
        <f>MAX(0,M34-M33)</f>
        <v/>
      </c>
      <c r="O34" s="131">
        <f>IF(B34&lt;='VALOR POR PL'!$P$5,'CP RESUMO'!AG51,"")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</v>
      </c>
      <c r="L35" s="49">
        <f>C35/IF(B35&lt;='VALOR POR PL'!$P$5,IFERROR(INDEX('"INCC-FGV"'!$B$2:$B$800,MATCH(B35,'"INCC-FGV"'!$A$2:$A$800,0)),$K$2),$K$2)</f>
        <v/>
      </c>
      <c r="M35" s="131">
        <f>'CP RESUMO'!AH9</f>
        <v/>
      </c>
      <c r="N35" s="132">
        <f>MAX(0,M35-M34)</f>
        <v/>
      </c>
      <c r="O35" s="131">
        <f>IF(B35&lt;='VALOR POR PL'!$P$5,'CP RESUMO'!AH51,"")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</v>
      </c>
      <c r="L36" s="49">
        <f>C36/IF(B36&lt;='VALOR POR PL'!$P$5,IFERROR(INDEX('"INCC-FGV"'!$B$2:$B$800,MATCH(B36,'"INCC-FGV"'!$A$2:$A$800,0)),$K$2),$K$2)</f>
        <v/>
      </c>
      <c r="M36" s="131">
        <f>'CP RESUMO'!AI9</f>
        <v/>
      </c>
      <c r="N36" s="132">
        <f>MAX(0,M36-M35)</f>
        <v/>
      </c>
      <c r="O36" s="131">
        <f>IF(B36&lt;='VALOR POR PL'!$P$5,'CP RESUMO'!AI51,"")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</v>
      </c>
      <c r="L37" s="49">
        <f>C37/IF(B37&lt;='VALOR POR PL'!$P$5,IFERROR(INDEX('"INCC-FGV"'!$B$2:$B$800,MATCH(B37,'"INCC-FGV"'!$A$2:$A$800,0)),$K$2),$K$2)</f>
        <v/>
      </c>
      <c r="M37" s="131">
        <f>'CP RESUMO'!AJ9</f>
        <v/>
      </c>
      <c r="N37" s="132">
        <f>MAX(0,M37-M36)</f>
        <v/>
      </c>
      <c r="O37" s="131">
        <f>IF(B37&lt;='VALOR POR PL'!$P$5,'CP RESUMO'!AJ51,"")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</v>
      </c>
      <c r="L38" s="49">
        <f>C38/IF(B38&lt;='VALOR POR PL'!$P$5,IFERROR(INDEX('"INCC-FGV"'!$B$2:$B$800,MATCH(B38,'"INCC-FGV"'!$A$2:$A$800,0)),$K$2),$K$2)</f>
        <v/>
      </c>
      <c r="M38" s="131">
        <f>'CP RESUMO'!AK9</f>
        <v/>
      </c>
      <c r="N38" s="132">
        <f>MAX(0,M38-M37)</f>
        <v/>
      </c>
      <c r="O38" s="131">
        <f>IF(B38&lt;='VALOR POR PL'!$P$5,'CP RESUMO'!AK51,"")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</v>
      </c>
      <c r="L39" s="49">
        <f>C39/IF(B39&lt;='VALOR POR PL'!$P$5,IFERROR(INDEX('"INCC-FGV"'!$B$2:$B$800,MATCH(B39,'"INCC-FGV"'!$A$2:$A$800,0)),$K$2),$K$2)</f>
        <v/>
      </c>
      <c r="M39" s="131">
        <f>'CP RESUMO'!AL9</f>
        <v/>
      </c>
      <c r="N39" s="132">
        <f>MAX(0,M39-M38)</f>
        <v/>
      </c>
      <c r="O39" s="131">
        <f>IF(B39&lt;='VALOR POR PL'!$P$5,'CP RESUMO'!AL51,"")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</v>
      </c>
      <c r="L40" s="49">
        <f>C40/IF(B40&lt;='VALOR POR PL'!$P$5,IFERROR(INDEX('"INCC-FGV"'!$B$2:$B$800,MATCH(B40,'"INCC-FGV"'!$A$2:$A$800,0)),$K$2),$K$2)</f>
        <v/>
      </c>
      <c r="M40" s="131">
        <f>'CP RESUMO'!AM9</f>
        <v/>
      </c>
      <c r="N40" s="132">
        <f>MAX(0,M40-M39)</f>
        <v/>
      </c>
      <c r="O40" s="131">
        <f>IF(B40&lt;='VALOR POR PL'!$P$5,'CP RESUMO'!AM51,"")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</v>
      </c>
      <c r="L41" s="49">
        <f>C41/IF(B41&lt;='VALOR POR PL'!$P$5,IFERROR(INDEX('"INCC-FGV"'!$B$2:$B$800,MATCH(B41,'"INCC-FGV"'!$A$2:$A$800,0)),$K$2),$K$2)</f>
        <v/>
      </c>
      <c r="M41" s="131">
        <f>'CP RESUMO'!AN9</f>
        <v/>
      </c>
      <c r="N41" s="132">
        <f>MAX(0,M41-M40)</f>
        <v/>
      </c>
      <c r="O41" s="131">
        <f>IF(B41&lt;='VALOR POR PL'!$P$5,'CP RESUMO'!AN51,"")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</v>
      </c>
      <c r="L42" s="49">
        <f>C42/IF(B42&lt;='VALOR POR PL'!$P$5,IFERROR(INDEX('"INCC-FGV"'!$B$2:$B$800,MATCH(B42,'"INCC-FGV"'!$A$2:$A$800,0)),$K$2),$K$2)</f>
        <v/>
      </c>
      <c r="M42" s="131">
        <f>'CP RESUMO'!AO9</f>
        <v/>
      </c>
      <c r="N42" s="132">
        <f>MAX(0,M42-M41)</f>
        <v/>
      </c>
      <c r="O42" s="131">
        <f>IF(B42&lt;='VALOR POR PL'!$P$5,'CP RESUMO'!AO51,"")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</v>
      </c>
      <c r="L43" s="49">
        <f>C43/IF(B43&lt;='VALOR POR PL'!$P$5,IFERROR(INDEX('"INCC-FGV"'!$B$2:$B$800,MATCH(B43,'"INCC-FGV"'!$A$2:$A$800,0)),$K$2),$K$2)</f>
        <v/>
      </c>
      <c r="M43" s="131">
        <f>'CP RESUMO'!AP9</f>
        <v/>
      </c>
      <c r="N43" s="132">
        <f>MAX(0,M43-M42)</f>
        <v/>
      </c>
      <c r="O43" s="131">
        <f>IF(B43&lt;='VALOR POR PL'!$P$5,'CP RESUMO'!AP51,"")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</v>
      </c>
      <c r="L44" s="49">
        <f>C44/IF(B44&lt;='VALOR POR PL'!$P$5,IFERROR(INDEX('"INCC-FGV"'!$B$2:$B$800,MATCH(B44,'"INCC-FGV"'!$A$2:$A$800,0)),$K$2),$K$2)</f>
        <v/>
      </c>
      <c r="M44" s="131">
        <f>'CP RESUMO'!AQ9</f>
        <v/>
      </c>
      <c r="N44" s="132">
        <f>MAX(0,M44-M43)</f>
        <v/>
      </c>
      <c r="O44" s="131">
        <f>IF(B44&lt;='VALOR POR PL'!$P$5,'CP RESUMO'!AQ51,"")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</v>
      </c>
      <c r="L45" s="49">
        <f>C45/IF(B45&lt;='VALOR POR PL'!$P$5,IFERROR(INDEX('"INCC-FGV"'!$B$2:$B$800,MATCH(B45,'"INCC-FGV"'!$A$2:$A$800,0)),$K$2),$K$2)</f>
        <v/>
      </c>
      <c r="M45" s="131">
        <f>'CP RESUMO'!AR9</f>
        <v/>
      </c>
      <c r="N45" s="132">
        <f>MAX(0,M45-M44)</f>
        <v/>
      </c>
      <c r="O45" s="131">
        <f>IF(B45&lt;='VALOR POR PL'!$P$5,'CP RESUMO'!AR51,"")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</v>
      </c>
      <c r="L46" s="49">
        <f>C46/IF(B46&lt;='VALOR POR PL'!$P$5,IFERROR(INDEX('"INCC-FGV"'!$B$2:$B$800,MATCH(B46,'"INCC-FGV"'!$A$2:$A$800,0)),$K$2),$K$2)</f>
        <v/>
      </c>
      <c r="M46" s="131">
        <f>'CP RESUMO'!AS9</f>
        <v/>
      </c>
      <c r="N46" s="132">
        <f>MAX(0,M46-M45)</f>
        <v/>
      </c>
      <c r="O46" s="131">
        <f>IF(B46&lt;='VALOR POR PL'!$P$5,'CP RESUMO'!AS51,"")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</v>
      </c>
      <c r="L47" s="49">
        <f>C47/IF(B47&lt;='VALOR POR PL'!$P$5,IFERROR(INDEX('"INCC-FGV"'!$B$2:$B$800,MATCH(B47,'"INCC-FGV"'!$A$2:$A$800,0)),$K$2),$K$2)</f>
        <v/>
      </c>
      <c r="M47" s="131">
        <f>'CP RESUMO'!AT9</f>
        <v/>
      </c>
      <c r="N47" s="132">
        <f>MAX(0,M47-M46)</f>
        <v/>
      </c>
      <c r="O47" s="131">
        <f>IF(B47&lt;='VALOR POR PL'!$P$5,'CP RESUMO'!AT51,"")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</v>
      </c>
      <c r="L48" s="49">
        <f>C48/IF(B48&lt;='VALOR POR PL'!$P$5,IFERROR(INDEX('"INCC-FGV"'!$B$2:$B$800,MATCH(B48,'"INCC-FGV"'!$A$2:$A$800,0)),$K$2),$K$2)</f>
        <v/>
      </c>
      <c r="M48" s="131">
        <f>'CP RESUMO'!AU9</f>
        <v/>
      </c>
      <c r="N48" s="132">
        <f>MAX(0,M48-M47)</f>
        <v/>
      </c>
      <c r="O48" s="131">
        <f>IF(B48&lt;='VALOR POR PL'!$P$5,'CP RESUMO'!AU51,"")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</v>
      </c>
      <c r="L49" s="49">
        <f>C49/IF(B49&lt;='VALOR POR PL'!$P$5,IFERROR(INDEX('"INCC-FGV"'!$B$2:$B$800,MATCH(B49,'"INCC-FGV"'!$A$2:$A$800,0)),$K$2),$K$2)</f>
        <v/>
      </c>
      <c r="M49" s="131">
        <f>'CP RESUMO'!AV9</f>
        <v/>
      </c>
      <c r="N49" s="132">
        <f>MAX(0,M49-M48)</f>
        <v/>
      </c>
      <c r="O49" s="131">
        <f>IF(B49&lt;='VALOR POR PL'!$P$5,'CP RESUMO'!AV51,"")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1</v>
      </c>
      <c r="L50" s="49">
        <f>C50/IF(B50&lt;='VALOR POR PL'!$P$5,IFERROR(INDEX('"INCC-FGV"'!$B$2:$B$800,MATCH(B50,'"INCC-FGV"'!$A$2:$A$800,0)),$K$2),$K$2)</f>
        <v/>
      </c>
      <c r="M50" s="131">
        <f>'CP RESUMO'!AW9</f>
        <v/>
      </c>
      <c r="N50" s="132">
        <f>MAX(0,M50-M49)</f>
        <v/>
      </c>
      <c r="O50" s="131">
        <f>IF(B50&lt;='VALOR POR PL'!$P$5,'CP RESUMO'!AW51,"")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1</v>
      </c>
      <c r="L51" s="49">
        <f>C51/IF(B51&lt;='VALOR POR PL'!$P$5,IFERROR(INDEX('"INCC-FGV"'!$B$2:$B$800,MATCH(B51,'"INCC-FGV"'!$A$2:$A$800,0)),$K$2),$K$2)</f>
        <v/>
      </c>
      <c r="M51" s="131">
        <f>'CP RESUMO'!AX9</f>
        <v/>
      </c>
      <c r="N51" s="132">
        <f>MAX(0,M51-M50)</f>
        <v/>
      </c>
      <c r="O51" s="131">
        <f>IF(B51&lt;='VALOR POR PL'!$P$5,'CP RESUMO'!AX51,"")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1</v>
      </c>
      <c r="L52" s="49">
        <f>C52/IF(B52&lt;='VALOR POR PL'!$P$5,IFERROR(INDEX('"INCC-FGV"'!$B$2:$B$800,MATCH(B52,'"INCC-FGV"'!$A$2:$A$800,0)),$K$2),$K$2)</f>
        <v/>
      </c>
      <c r="M52" s="131">
        <f>'CP RESUMO'!AY9</f>
        <v/>
      </c>
      <c r="N52" s="132">
        <f>MAX(0,M52-M51)</f>
        <v/>
      </c>
      <c r="O52" s="131">
        <f>IF(B52&lt;='VALOR POR PL'!$P$5,'CP RESUMO'!AY51,"")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1</v>
      </c>
      <c r="L53" s="49">
        <f>C53/IF(B53&lt;='VALOR POR PL'!$P$5,IFERROR(INDEX('"INCC-FGV"'!$B$2:$B$800,MATCH(B53,'"INCC-FGV"'!$A$2:$A$800,0)),$K$2),$K$2)</f>
        <v/>
      </c>
      <c r="M53" s="131">
        <f>'CP RESUMO'!AZ9</f>
        <v/>
      </c>
      <c r="N53" s="132">
        <f>MAX(0,M53-M52)</f>
        <v/>
      </c>
      <c r="O53" s="131">
        <f>IF(B53&lt;='VALOR POR PL'!$P$5,'CP RESUMO'!AZ51,"")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RESUMO'!BA9</f>
        <v/>
      </c>
      <c r="N54" s="132">
        <f>MAX(0,M54-M53)</f>
        <v/>
      </c>
      <c r="O54" s="131">
        <f>IF(B54&lt;='VALOR POR PL'!$P$5,'CP RESUMO'!BA51,"")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RESUMO'!BB9</f>
        <v/>
      </c>
      <c r="N55" s="132">
        <f>MAX(0,M55-M54)</f>
        <v/>
      </c>
      <c r="O55" s="131">
        <f>IF(B55&lt;='VALOR POR PL'!$P$5,'CP RESUMO'!BB51,"")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RESUMO'!BC9</f>
        <v/>
      </c>
      <c r="N56" s="132">
        <f>MAX(0,M56-M55)</f>
        <v/>
      </c>
      <c r="O56" s="131">
        <f>IF(B56&lt;='VALOR POR PL'!$P$5,'CP RESUMO'!BC51,"")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RESUMO'!BD9</f>
        <v/>
      </c>
      <c r="N57" s="132">
        <f>MAX(0,M57-M56)</f>
        <v/>
      </c>
      <c r="O57" s="131">
        <f>IF(B57&lt;='VALOR POR PL'!$P$5,'CP RESUMO'!BD51,"")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RESUMO'!BE9</f>
        <v/>
      </c>
      <c r="N58" s="132">
        <f>MAX(0,M58-M57)</f>
        <v/>
      </c>
      <c r="O58" s="131">
        <f>IF(B58&lt;='VALOR POR PL'!$P$5,'CP RESUMO'!BE51,"")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RESUMO'!BF9</f>
        <v/>
      </c>
      <c r="N59" s="132">
        <f>MAX(0,M59-M58)</f>
        <v/>
      </c>
      <c r="O59" s="131">
        <f>IF(B59&lt;='VALOR POR PL'!$P$5,'CP RESUMO'!BF51,"")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RESUMO'!BG9</f>
        <v/>
      </c>
      <c r="N60" s="132">
        <f>MAX(0,M60-M59)</f>
        <v/>
      </c>
      <c r="O60" s="131">
        <f>IF(B60&lt;='VALOR POR PL'!$P$5,'CP RESUMO'!BG51,"")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RESUMO'!BH9</f>
        <v/>
      </c>
      <c r="N61" s="132">
        <f>MAX(0,M61-M60)</f>
        <v/>
      </c>
      <c r="O61" s="131">
        <f>IF(B61&lt;='VALOR POR PL'!$P$5,'CP RESUMO'!BH51,"")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RESUMO'!BI9</f>
        <v/>
      </c>
      <c r="N62" s="132">
        <f>MAX(0,M62-M61)</f>
        <v/>
      </c>
      <c r="O62" s="131">
        <f>IF(B62&lt;='VALOR POR PL'!$P$5,'CP RESUMO'!BI51,"")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RESUMO'!BJ9</f>
        <v/>
      </c>
      <c r="N63" s="132">
        <f>MAX(0,M63-M62)</f>
        <v/>
      </c>
      <c r="O63" s="131">
        <f>IF(B63&lt;='VALOR POR PL'!$P$5,'CP RESUMO'!BJ51,"")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RESUMO'!BK9</f>
        <v/>
      </c>
      <c r="N64" s="132">
        <f>MAX(0,M64-M63)</f>
        <v/>
      </c>
      <c r="O64" s="131">
        <f>IF(B64&lt;='VALOR POR PL'!$P$5,'CP RESUMO'!BK51,"")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RESUMO'!BL9</f>
        <v/>
      </c>
      <c r="N65" s="132">
        <f>MAX(0,M65-M64)</f>
        <v/>
      </c>
      <c r="O65" s="131">
        <f>IF(B65&lt;='VALOR POR PL'!$P$5,'CP RESUMO'!BL51,"")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RESUMO'!BM9</f>
        <v/>
      </c>
      <c r="N66" s="132">
        <f>MAX(0,M66-M65)</f>
        <v/>
      </c>
      <c r="O66" s="131">
        <f>IF(B66&lt;='VALOR POR PL'!$P$5,'CP RESUMO'!BM51,"")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RESUMO'!BN9</f>
        <v/>
      </c>
      <c r="N67" s="132">
        <f>MAX(0,M67-M66)</f>
        <v/>
      </c>
      <c r="O67" s="131">
        <f>IF(B67&lt;='VALOR POR PL'!$P$5,'CP RESUMO'!BN51,"")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RESUMO'!BO9</f>
        <v/>
      </c>
      <c r="N68" s="132">
        <f>MAX(0,M68-M67)</f>
        <v/>
      </c>
      <c r="O68" s="131">
        <f>IF(B68&lt;='VALOR POR PL'!$P$5,'CP RESUMO'!BO51,"")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RESUMO'!BP9</f>
        <v/>
      </c>
      <c r="N69" s="132">
        <f>MAX(0,M69-M68)</f>
        <v/>
      </c>
      <c r="O69" s="131">
        <f>IF(B69&lt;='VALOR POR PL'!$P$5,'CP RESUMO'!BP51,"")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RESUMO'!BQ9</f>
        <v/>
      </c>
      <c r="N70" s="132">
        <f>MAX(0,M70-M69)</f>
        <v/>
      </c>
      <c r="O70" s="131">
        <f>IF(B70&lt;='VALOR POR PL'!$P$5,'CP RESUMO'!BQ51,"")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RESUMO'!BR9</f>
        <v/>
      </c>
      <c r="N71" s="132">
        <f>MAX(0,M71-M70)</f>
        <v/>
      </c>
      <c r="O71" s="131">
        <f>IF(B71&lt;='VALOR POR PL'!$P$5,'CP RESUMO'!BR51,"")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RESUMO'!BS9</f>
        <v/>
      </c>
      <c r="N72" s="132">
        <f>MAX(0,M72-M71)</f>
        <v/>
      </c>
      <c r="O72" s="131">
        <f>IF(B72&lt;='VALOR POR PL'!$P$5,'CP RESUMO'!BS51,"")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RESUMO'!BT9</f>
        <v/>
      </c>
      <c r="N73" s="132">
        <f>MAX(0,M73-M72)</f>
        <v/>
      </c>
      <c r="O73" s="131">
        <f>IF(B73&lt;='VALOR POR PL'!$P$5,'CP RESUMO'!BT51,"")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RESUMO'!BU9</f>
        <v/>
      </c>
      <c r="N74" s="132">
        <f>MAX(0,M74-M73)</f>
        <v/>
      </c>
      <c r="O74" s="131">
        <f>IF(B74&lt;='VALOR POR PL'!$P$5,'CP RESUMO'!BU51,"")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RESUMO'!BV9</f>
        <v/>
      </c>
      <c r="N75" s="132">
        <f>MAX(0,M75-M74)</f>
        <v/>
      </c>
      <c r="O75" s="131">
        <f>IF(B75&lt;='VALOR POR PL'!$P$5,'CP RESUMO'!BV51,"")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RESUMO'!BW9</f>
        <v/>
      </c>
      <c r="N76" s="132">
        <f>MAX(0,M76-M75)</f>
        <v/>
      </c>
      <c r="O76" s="131">
        <f>IF(B76&lt;='VALOR POR PL'!$P$5,'CP RESUMO'!BW51,"")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1">
        <f>'CP RESUMO'!D10</f>
        <v/>
      </c>
      <c r="N5" s="132" t="n">
        <v>0</v>
      </c>
      <c r="O5" s="131">
        <f>IF(B5&lt;='VALOR POR PL'!$P$5,'CP RESUMO'!D52,"")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1">
        <f>'CP RESUMO'!E10</f>
        <v/>
      </c>
      <c r="N6" s="132">
        <f>MAX(0,M6-M5)</f>
        <v/>
      </c>
      <c r="O6" s="131">
        <f>IF(B6&lt;='VALOR POR PL'!$P$5,'CP RESUMO'!E52,"")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RESUMO'!F10</f>
        <v/>
      </c>
      <c r="N7" s="132">
        <f>MAX(0,M7-M6)</f>
        <v/>
      </c>
      <c r="O7" s="131">
        <f>IF(B7&lt;='VALOR POR PL'!$P$5,'CP RESUMO'!F52,"")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RESUMO'!G10</f>
        <v/>
      </c>
      <c r="N8" s="132">
        <f>MAX(0,M8-M7)</f>
        <v/>
      </c>
      <c r="O8" s="131">
        <f>IF(B8&lt;='VALOR POR PL'!$P$5,'CP RESUMO'!G52,"")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RESUMO'!H10</f>
        <v/>
      </c>
      <c r="N9" s="132">
        <f>MAX(0,M9-M8)</f>
        <v/>
      </c>
      <c r="O9" s="131">
        <f>IF(B9&lt;='VALOR POR PL'!$P$5,'CP RESUMO'!H52,"")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RESUMO'!I10</f>
        <v/>
      </c>
      <c r="N10" s="132">
        <f>MAX(0,M10-M9)</f>
        <v/>
      </c>
      <c r="O10" s="131">
        <f>IF(B10&lt;='VALOR POR PL'!$P$5,'CP RESUMO'!I52,"")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RESUMO'!J10</f>
        <v/>
      </c>
      <c r="N11" s="132">
        <f>MAX(0,M11-M10)</f>
        <v/>
      </c>
      <c r="O11" s="131">
        <f>IF(B11&lt;='VALOR POR PL'!$P$5,'CP RESUMO'!J52,"")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RESUMO'!K10</f>
        <v/>
      </c>
      <c r="N12" s="132">
        <f>MAX(0,M12-M11)</f>
        <v/>
      </c>
      <c r="O12" s="131">
        <f>IF(B12&lt;='VALOR POR PL'!$P$5,'CP RESUMO'!K52,"")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1">
        <f>'CP RESUMO'!L10</f>
        <v/>
      </c>
      <c r="N13" s="132">
        <f>MAX(0,M13-M12)</f>
        <v/>
      </c>
      <c r="O13" s="131">
        <f>IF(B13&lt;='VALOR POR PL'!$P$5,'CP RESUMO'!L52,"")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RESUMO'!M10</f>
        <v/>
      </c>
      <c r="N14" s="132">
        <f>MAX(0,M14-M13)</f>
        <v/>
      </c>
      <c r="O14" s="131">
        <f>IF(B14&lt;='VALOR POR PL'!$P$5,'CP RESUMO'!M52,"")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RESUMO'!N10</f>
        <v/>
      </c>
      <c r="N15" s="132">
        <f>MAX(0,M15-M14)</f>
        <v/>
      </c>
      <c r="O15" s="131">
        <f>IF(B15&lt;='VALOR POR PL'!$P$5,'CP RESUMO'!N52,"")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RESUMO'!O10</f>
        <v/>
      </c>
      <c r="N16" s="132">
        <f>MAX(0,M16-M15)</f>
        <v/>
      </c>
      <c r="O16" s="131">
        <f>IF(B16&lt;='VALOR POR PL'!$P$5,'CP RESUMO'!O52,"")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RESUMO'!P10</f>
        <v/>
      </c>
      <c r="N17" s="132">
        <f>MAX(0,M17-M16)</f>
        <v/>
      </c>
      <c r="O17" s="131">
        <f>IF(B17&lt;='VALOR POR PL'!$P$5,'CP RESUMO'!P52,"")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RESUMO'!Q10</f>
        <v/>
      </c>
      <c r="N18" s="132">
        <f>MAX(0,M18-M17)</f>
        <v/>
      </c>
      <c r="O18" s="131">
        <f>IF(B18&lt;='VALOR POR PL'!$P$5,'CP RESUMO'!Q52,"")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RESUMO'!R10</f>
        <v/>
      </c>
      <c r="N19" s="132">
        <f>MAX(0,M19-M18)</f>
        <v/>
      </c>
      <c r="O19" s="131">
        <f>IF(B19&lt;='VALOR POR PL'!$P$5,'CP RESUMO'!R52,"")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RESUMO'!S10</f>
        <v/>
      </c>
      <c r="N20" s="132">
        <f>MAX(0,M20-M19)</f>
        <v/>
      </c>
      <c r="O20" s="131">
        <f>IF(B20&lt;='VALOR POR PL'!$P$5,'CP RESUMO'!S52,"")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RESUMO'!T10</f>
        <v/>
      </c>
      <c r="N21" s="132">
        <f>MAX(0,M21-M20)</f>
        <v/>
      </c>
      <c r="O21" s="131">
        <f>IF(B21&lt;='VALOR POR PL'!$P$5,'CP RESUMO'!T52,"")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RESUMO'!U10</f>
        <v/>
      </c>
      <c r="N22" s="132">
        <f>MAX(0,M22-M21)</f>
        <v/>
      </c>
      <c r="O22" s="131">
        <f>IF(B22&lt;='VALOR POR PL'!$P$5,'CP RESUMO'!U52,"")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RESUMO'!V10</f>
        <v/>
      </c>
      <c r="N23" s="132">
        <f>MAX(0,M23-M22)</f>
        <v/>
      </c>
      <c r="O23" s="131">
        <f>IF(B23&lt;='VALOR POR PL'!$P$5,'CP RESUMO'!V52,"")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RESUMO'!W10</f>
        <v/>
      </c>
      <c r="N24" s="132">
        <f>MAX(0,M24-M23)</f>
        <v/>
      </c>
      <c r="O24" s="131">
        <f>IF(B24&lt;='VALOR POR PL'!$P$5,'CP RESUMO'!W52,"")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RESUMO'!X10</f>
        <v/>
      </c>
      <c r="N25" s="132">
        <f>MAX(0,M25-M24)</f>
        <v/>
      </c>
      <c r="O25" s="131">
        <f>IF(B25&lt;='VALOR POR PL'!$P$5,'CP RESUMO'!X52,"")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14948.45</v>
      </c>
      <c r="L26" s="49">
        <f>C26/IF(B26&lt;='VALOR POR PL'!$P$5,IFERROR(INDEX('"INCC-FGV"'!$B$2:$B$800,MATCH(B26,'"INCC-FGV"'!$A$2:$A$800,0)),$K$2),$K$2)</f>
        <v/>
      </c>
      <c r="M26" s="131">
        <f>'CP RESUMO'!Y10</f>
        <v/>
      </c>
      <c r="N26" s="132">
        <f>MAX(0,M26-M25)</f>
        <v/>
      </c>
      <c r="O26" s="131">
        <f>IF(B26&lt;='VALOR POR PL'!$P$5,'CP RESUMO'!Y52,"")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14608.9</v>
      </c>
      <c r="L27" s="49">
        <f>C27/IF(B27&lt;='VALOR POR PL'!$P$5,IFERROR(INDEX('"INCC-FGV"'!$B$2:$B$800,MATCH(B27,'"INCC-FGV"'!$A$2:$A$800,0)),$K$2),$K$2)</f>
        <v/>
      </c>
      <c r="M27" s="131">
        <f>'CP RESUMO'!Z10</f>
        <v/>
      </c>
      <c r="N27" s="132">
        <f>MAX(0,M27-M26)</f>
        <v/>
      </c>
      <c r="O27" s="131">
        <f>IF(B27&lt;='VALOR POR PL'!$P$5,'CP RESUMO'!Z52,"")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14653.64</v>
      </c>
      <c r="L28" s="49">
        <f>C28/IF(B28&lt;='VALOR POR PL'!$P$5,IFERROR(INDEX('"INCC-FGV"'!$B$2:$B$800,MATCH(B28,'"INCC-FGV"'!$A$2:$A$800,0)),$K$2),$K$2)</f>
        <v/>
      </c>
      <c r="M28" s="131">
        <f>'CP RESUMO'!AA10</f>
        <v/>
      </c>
      <c r="N28" s="132">
        <f>MAX(0,M28-M27)</f>
        <v/>
      </c>
      <c r="O28" s="131">
        <f>IF(B28&lt;='VALOR POR PL'!$P$5,'CP RESUMO'!AA52,"")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14899.49</v>
      </c>
      <c r="L29" s="49">
        <f>C29/IF(B29&lt;='VALOR POR PL'!$P$5,IFERROR(INDEX('"INCC-FGV"'!$B$2:$B$800,MATCH(B29,'"INCC-FGV"'!$A$2:$A$800,0)),$K$2),$K$2)</f>
        <v/>
      </c>
      <c r="M29" s="131">
        <f>'CP RESUMO'!AB10</f>
        <v/>
      </c>
      <c r="N29" s="132">
        <f>MAX(0,M29-M28)</f>
        <v/>
      </c>
      <c r="O29" s="131">
        <f>IF(B29&lt;='VALOR POR PL'!$P$5,'CP RESUMO'!AB52,"")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15147.55</v>
      </c>
      <c r="L30" s="49">
        <f>C30/IF(B30&lt;='VALOR POR PL'!$P$5,IFERROR(INDEX('"INCC-FGV"'!$B$2:$B$800,MATCH(B30,'"INCC-FGV"'!$A$2:$A$800,0)),$K$2),$K$2)</f>
        <v/>
      </c>
      <c r="M30" s="131">
        <f>'CP RESUMO'!AC10</f>
        <v/>
      </c>
      <c r="N30" s="132">
        <f>MAX(0,M30-M29)</f>
        <v/>
      </c>
      <c r="O30" s="131">
        <f>IF(B30&lt;='VALOR POR PL'!$P$5,'CP RESUMO'!AC52,"")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15728.44</v>
      </c>
      <c r="L31" s="49">
        <f>C31/IF(B31&lt;='VALOR POR PL'!$P$5,IFERROR(INDEX('"INCC-FGV"'!$B$2:$B$800,MATCH(B31,'"INCC-FGV"'!$A$2:$A$800,0)),$K$2),$K$2)</f>
        <v/>
      </c>
      <c r="M31" s="131">
        <f>'CP RESUMO'!AD10</f>
        <v/>
      </c>
      <c r="N31" s="132">
        <f>MAX(0,M31-M30)</f>
        <v/>
      </c>
      <c r="O31" s="131">
        <f>IF(B31&lt;='VALOR POR PL'!$P$5,'CP RESUMO'!AD52,"")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16027.55</v>
      </c>
      <c r="L32" s="49">
        <f>C32/IF(B32&lt;='VALOR POR PL'!$P$5,IFERROR(INDEX('"INCC-FGV"'!$B$2:$B$800,MATCH(B32,'"INCC-FGV"'!$A$2:$A$800,0)),$K$2),$K$2)</f>
        <v/>
      </c>
      <c r="M32" s="131">
        <f>'CP RESUMO'!AE10</f>
        <v/>
      </c>
      <c r="N32" s="132">
        <f>MAX(0,M32-M31)</f>
        <v/>
      </c>
      <c r="O32" s="131">
        <f>IF(B32&lt;='VALOR POR PL'!$P$5,'CP RESUMO'!AE52,"")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16071.64</v>
      </c>
      <c r="L33" s="49">
        <f>C33/IF(B33&lt;='VALOR POR PL'!$P$5,IFERROR(INDEX('"INCC-FGV"'!$B$2:$B$800,MATCH(B33,'"INCC-FGV"'!$A$2:$A$800,0)),$K$2),$K$2)</f>
        <v/>
      </c>
      <c r="M33" s="131">
        <f>'CP RESUMO'!AF10</f>
        <v/>
      </c>
      <c r="N33" s="132">
        <f>MAX(0,M33-M32)</f>
        <v/>
      </c>
      <c r="O33" s="131">
        <f>IF(B33&lt;='VALOR POR PL'!$P$5,'CP RESUMO'!AF52,"")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16365.48</v>
      </c>
      <c r="L34" s="49">
        <f>C34/IF(B34&lt;='VALOR POR PL'!$P$5,IFERROR(INDEX('"INCC-FGV"'!$B$2:$B$800,MATCH(B34,'"INCC-FGV"'!$A$2:$A$800,0)),$K$2),$K$2)</f>
        <v/>
      </c>
      <c r="M34" s="131">
        <f>'CP RESUMO'!AG10</f>
        <v/>
      </c>
      <c r="N34" s="132">
        <f>MAX(0,M34-M33)</f>
        <v/>
      </c>
      <c r="O34" s="131">
        <f>IF(B34&lt;='VALOR POR PL'!$P$5,'CP RESUMO'!AG52,"")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16283.59</v>
      </c>
      <c r="L35" s="49">
        <f>C35/IF(B35&lt;='VALOR POR PL'!$P$5,IFERROR(INDEX('"INCC-FGV"'!$B$2:$B$800,MATCH(B35,'"INCC-FGV"'!$A$2:$A$800,0)),$K$2),$K$2)</f>
        <v/>
      </c>
      <c r="M35" s="131">
        <f>'CP RESUMO'!AH10</f>
        <v/>
      </c>
      <c r="N35" s="132">
        <f>MAX(0,M35-M34)</f>
        <v/>
      </c>
      <c r="O35" s="131">
        <f>IF(B35&lt;='VALOR POR PL'!$P$5,'CP RESUMO'!AH52,"")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16209.06</v>
      </c>
      <c r="L36" s="49">
        <f>C36/IF(B36&lt;='VALOR POR PL'!$P$5,IFERROR(INDEX('"INCC-FGV"'!$B$2:$B$800,MATCH(B36,'"INCC-FGV"'!$A$2:$A$800,0)),$K$2),$K$2)</f>
        <v/>
      </c>
      <c r="M36" s="131">
        <f>'CP RESUMO'!AI10</f>
        <v/>
      </c>
      <c r="N36" s="132">
        <f>MAX(0,M36-M35)</f>
        <v/>
      </c>
      <c r="O36" s="131">
        <f>IF(B36&lt;='VALOR POR PL'!$P$5,'CP RESUMO'!AI52,"")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16411.97</v>
      </c>
      <c r="L37" s="49">
        <f>C37/IF(B37&lt;='VALOR POR PL'!$P$5,IFERROR(INDEX('"INCC-FGV"'!$B$2:$B$800,MATCH(B37,'"INCC-FGV"'!$A$2:$A$800,0)),$K$2),$K$2)</f>
        <v/>
      </c>
      <c r="M37" s="131">
        <f>'CP RESUMO'!AJ10</f>
        <v/>
      </c>
      <c r="N37" s="132">
        <f>MAX(0,M37-M36)</f>
        <v/>
      </c>
      <c r="O37" s="131">
        <f>IF(B37&lt;='VALOR POR PL'!$P$5,'CP RESUMO'!AJ52,"")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16126.31</v>
      </c>
      <c r="L38" s="49">
        <f>C38/IF(B38&lt;='VALOR POR PL'!$P$5,IFERROR(INDEX('"INCC-FGV"'!$B$2:$B$800,MATCH(B38,'"INCC-FGV"'!$A$2:$A$800,0)),$K$2),$K$2)</f>
        <v/>
      </c>
      <c r="M38" s="131">
        <f>'CP RESUMO'!AK10</f>
        <v/>
      </c>
      <c r="N38" s="132">
        <f>MAX(0,M38-M37)</f>
        <v/>
      </c>
      <c r="O38" s="131">
        <f>IF(B38&lt;='VALOR POR PL'!$P$5,'CP RESUMO'!AK52,"")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15864.03</v>
      </c>
      <c r="L39" s="49">
        <f>C39/IF(B39&lt;='VALOR POR PL'!$P$5,IFERROR(INDEX('"INCC-FGV"'!$B$2:$B$800,MATCH(B39,'"INCC-FGV"'!$A$2:$A$800,0)),$K$2),$K$2)</f>
        <v/>
      </c>
      <c r="M39" s="131">
        <f>'CP RESUMO'!AL10</f>
        <v/>
      </c>
      <c r="N39" s="132">
        <f>MAX(0,M39-M38)</f>
        <v/>
      </c>
      <c r="O39" s="131">
        <f>IF(B39&lt;='VALOR POR PL'!$P$5,'CP RESUMO'!AL52,"")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15920.7</v>
      </c>
      <c r="L40" s="49">
        <f>C40/IF(B40&lt;='VALOR POR PL'!$P$5,IFERROR(INDEX('"INCC-FGV"'!$B$2:$B$800,MATCH(B40,'"INCC-FGV"'!$A$2:$A$800,0)),$K$2),$K$2)</f>
        <v/>
      </c>
      <c r="M40" s="131">
        <f>'CP RESUMO'!AM10</f>
        <v/>
      </c>
      <c r="N40" s="132">
        <f>MAX(0,M40-M39)</f>
        <v/>
      </c>
      <c r="O40" s="131">
        <f>IF(B40&lt;='VALOR POR PL'!$P$5,'CP RESUMO'!AM52,"")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16052.34</v>
      </c>
      <c r="L41" s="49">
        <f>C41/IF(B41&lt;='VALOR POR PL'!$P$5,IFERROR(INDEX('"INCC-FGV"'!$B$2:$B$800,MATCH(B41,'"INCC-FGV"'!$A$2:$A$800,0)),$K$2),$K$2)</f>
        <v/>
      </c>
      <c r="M41" s="131">
        <f>'CP RESUMO'!AN10</f>
        <v/>
      </c>
      <c r="N41" s="132">
        <f>MAX(0,M41-M40)</f>
        <v/>
      </c>
      <c r="O41" s="131">
        <f>IF(B41&lt;='VALOR POR PL'!$P$5,'CP RESUMO'!AN52,"")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16045.95</v>
      </c>
      <c r="L42" s="49">
        <f>C42/IF(B42&lt;='VALOR POR PL'!$P$5,IFERROR(INDEX('"INCC-FGV"'!$B$2:$B$800,MATCH(B42,'"INCC-FGV"'!$A$2:$A$800,0)),$K$2),$K$2)</f>
        <v/>
      </c>
      <c r="M42" s="131">
        <f>'CP RESUMO'!AO10</f>
        <v/>
      </c>
      <c r="N42" s="132">
        <f>MAX(0,M42-M41)</f>
        <v/>
      </c>
      <c r="O42" s="131">
        <f>IF(B42&lt;='VALOR POR PL'!$P$5,'CP RESUMO'!AO52,"")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16557.84</v>
      </c>
      <c r="L43" s="49">
        <f>C43/IF(B43&lt;='VALOR POR PL'!$P$5,IFERROR(INDEX('"INCC-FGV"'!$B$2:$B$800,MATCH(B43,'"INCC-FGV"'!$A$2:$A$800,0)),$K$2),$K$2)</f>
        <v/>
      </c>
      <c r="M43" s="131">
        <f>'CP RESUMO'!AP10</f>
        <v/>
      </c>
      <c r="N43" s="132">
        <f>MAX(0,M43-M42)</f>
        <v/>
      </c>
      <c r="O43" s="131">
        <f>IF(B43&lt;='VALOR POR PL'!$P$5,'CP RESUMO'!AP52,"")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16057.06</v>
      </c>
      <c r="L44" s="49">
        <f>C44/IF(B44&lt;='VALOR POR PL'!$P$5,IFERROR(INDEX('"INCC-FGV"'!$B$2:$B$800,MATCH(B44,'"INCC-FGV"'!$A$2:$A$800,0)),$K$2),$K$2)</f>
        <v/>
      </c>
      <c r="M44" s="131">
        <f>'CP RESUMO'!AQ10</f>
        <v/>
      </c>
      <c r="N44" s="132">
        <f>MAX(0,M44-M43)</f>
        <v/>
      </c>
      <c r="O44" s="131">
        <f>IF(B44&lt;='VALOR POR PL'!$P$5,'CP RESUMO'!AQ52,"")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16217.55</v>
      </c>
      <c r="L45" s="49">
        <f>C45/IF(B45&lt;='VALOR POR PL'!$P$5,IFERROR(INDEX('"INCC-FGV"'!$B$2:$B$800,MATCH(B45,'"INCC-FGV"'!$A$2:$A$800,0)),$K$2),$K$2)</f>
        <v/>
      </c>
      <c r="M45" s="131">
        <f>'CP RESUMO'!AR10</f>
        <v/>
      </c>
      <c r="N45" s="132">
        <f>MAX(0,M45-M44)</f>
        <v/>
      </c>
      <c r="O45" s="131">
        <f>IF(B45&lt;='VALOR POR PL'!$P$5,'CP RESUMO'!AR52,"")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15896.17</v>
      </c>
      <c r="L46" s="49">
        <f>C46/IF(B46&lt;='VALOR POR PL'!$P$5,IFERROR(INDEX('"INCC-FGV"'!$B$2:$B$800,MATCH(B46,'"INCC-FGV"'!$A$2:$A$800,0)),$K$2),$K$2)</f>
        <v/>
      </c>
      <c r="M46" s="131">
        <f>'CP RESUMO'!AS10</f>
        <v/>
      </c>
      <c r="N46" s="132">
        <f>MAX(0,M46-M45)</f>
        <v/>
      </c>
      <c r="O46" s="131">
        <f>IF(B46&lt;='VALOR POR PL'!$P$5,'CP RESUMO'!AS52,"")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15637.12</v>
      </c>
      <c r="L47" s="49">
        <f>C47/IF(B47&lt;='VALOR POR PL'!$P$5,IFERROR(INDEX('"INCC-FGV"'!$B$2:$B$800,MATCH(B47,'"INCC-FGV"'!$A$2:$A$800,0)),$K$2),$K$2)</f>
        <v/>
      </c>
      <c r="M47" s="131">
        <f>'CP RESUMO'!AT10</f>
        <v/>
      </c>
      <c r="N47" s="132">
        <f>MAX(0,M47-M46)</f>
        <v/>
      </c>
      <c r="O47" s="131">
        <f>IF(B47&lt;='VALOR POR PL'!$P$5,'CP RESUMO'!AT52,"")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15535.95</v>
      </c>
      <c r="L48" s="49">
        <f>C48/IF(B48&lt;='VALOR POR PL'!$P$5,IFERROR(INDEX('"INCC-FGV"'!$B$2:$B$800,MATCH(B48,'"INCC-FGV"'!$A$2:$A$800,0)),$K$2),$K$2)</f>
        <v/>
      </c>
      <c r="M48" s="131">
        <f>'CP RESUMO'!AU10</f>
        <v/>
      </c>
      <c r="N48" s="132">
        <f>MAX(0,M48-M47)</f>
        <v/>
      </c>
      <c r="O48" s="131">
        <f>IF(B48&lt;='VALOR POR PL'!$P$5,'CP RESUMO'!AU52,"")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14917.64</v>
      </c>
      <c r="L49" s="49">
        <f>C49/IF(B49&lt;='VALOR POR PL'!$P$5,IFERROR(INDEX('"INCC-FGV"'!$B$2:$B$800,MATCH(B49,'"INCC-FGV"'!$A$2:$A$800,0)),$K$2),$K$2)</f>
        <v/>
      </c>
      <c r="M49" s="131">
        <f>'CP RESUMO'!AV10</f>
        <v/>
      </c>
      <c r="N49" s="132">
        <f>MAX(0,M49-M48)</f>
        <v/>
      </c>
      <c r="O49" s="131">
        <f>IF(B49&lt;='VALOR POR PL'!$P$5,'CP RESUMO'!AV52,"")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14764.09</v>
      </c>
      <c r="L50" s="49">
        <f>C50/IF(B50&lt;='VALOR POR PL'!$P$5,IFERROR(INDEX('"INCC-FGV"'!$B$2:$B$800,MATCH(B50,'"INCC-FGV"'!$A$2:$A$800,0)),$K$2),$K$2)</f>
        <v/>
      </c>
      <c r="M50" s="131">
        <f>'CP RESUMO'!AW10</f>
        <v/>
      </c>
      <c r="N50" s="132">
        <f>MAX(0,M50-M49)</f>
        <v/>
      </c>
      <c r="O50" s="131">
        <f>IF(B50&lt;='VALOR POR PL'!$P$5,'CP RESUMO'!AW52,"")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14346.12</v>
      </c>
      <c r="L51" s="49">
        <f>C51/IF(B51&lt;='VALOR POR PL'!$P$5,IFERROR(INDEX('"INCC-FGV"'!$B$2:$B$800,MATCH(B51,'"INCC-FGV"'!$A$2:$A$800,0)),$K$2),$K$2)</f>
        <v/>
      </c>
      <c r="M51" s="131">
        <f>'CP RESUMO'!AX10</f>
        <v/>
      </c>
      <c r="N51" s="132">
        <f>MAX(0,M51-M50)</f>
        <v/>
      </c>
      <c r="O51" s="131">
        <f>IF(B51&lt;='VALOR POR PL'!$P$5,'CP RESUMO'!AX52,"")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14217.33</v>
      </c>
      <c r="L52" s="49">
        <f>C52/IF(B52&lt;='VALOR POR PL'!$P$5,IFERROR(INDEX('"INCC-FGV"'!$B$2:$B$800,MATCH(B52,'"INCC-FGV"'!$A$2:$A$800,0)),$K$2),$K$2)</f>
        <v/>
      </c>
      <c r="M52" s="131">
        <f>'CP RESUMO'!AY10</f>
        <v/>
      </c>
      <c r="N52" s="132">
        <f>MAX(0,M52-M51)</f>
        <v/>
      </c>
      <c r="O52" s="131">
        <f>IF(B52&lt;='VALOR POR PL'!$P$5,'CP RESUMO'!AY52,"")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13993.6</v>
      </c>
      <c r="L53" s="49">
        <f>C53/IF(B53&lt;='VALOR POR PL'!$P$5,IFERROR(INDEX('"INCC-FGV"'!$B$2:$B$800,MATCH(B53,'"INCC-FGV"'!$A$2:$A$800,0)),$K$2),$K$2)</f>
        <v/>
      </c>
      <c r="M53" s="131">
        <f>'CP RESUMO'!AZ10</f>
        <v/>
      </c>
      <c r="N53" s="132">
        <f>MAX(0,M53-M52)</f>
        <v/>
      </c>
      <c r="O53" s="131">
        <f>IF(B53&lt;='VALOR POR PL'!$P$5,'CP RESUMO'!AZ52,"")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>
        <v>13436.36</v>
      </c>
      <c r="L54" s="49">
        <f>C54/IF(B54&lt;='VALOR POR PL'!$P$5,IFERROR(INDEX('"INCC-FGV"'!$B$2:$B$800,MATCH(B54,'"INCC-FGV"'!$A$2:$A$800,0)),$K$2),$K$2)</f>
        <v/>
      </c>
      <c r="M54" s="131">
        <f>'CP RESUMO'!BA10</f>
        <v/>
      </c>
      <c r="N54" s="132">
        <f>MAX(0,M54-M53)</f>
        <v/>
      </c>
      <c r="O54" s="131">
        <f>IF(B54&lt;='VALOR POR PL'!$P$5,'CP RESUMO'!BA52,"")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>
        <v>12787.19</v>
      </c>
      <c r="L55" s="49">
        <f>C55/IF(B55&lt;='VALOR POR PL'!$P$5,IFERROR(INDEX('"INCC-FGV"'!$B$2:$B$800,MATCH(B55,'"INCC-FGV"'!$A$2:$A$800,0)),$K$2),$K$2)</f>
        <v/>
      </c>
      <c r="M55" s="131">
        <f>'CP RESUMO'!BB10</f>
        <v/>
      </c>
      <c r="N55" s="132">
        <f>MAX(0,M55-M54)</f>
        <v/>
      </c>
      <c r="O55" s="131">
        <f>IF(B55&lt;='VALOR POR PL'!$P$5,'CP RESUMO'!BB52,"")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RESUMO'!BC10</f>
        <v/>
      </c>
      <c r="N56" s="132">
        <f>MAX(0,M56-M55)</f>
        <v/>
      </c>
      <c r="O56" s="131">
        <f>IF(B56&lt;='VALOR POR PL'!$P$5,'CP RESUMO'!BC52,"")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RESUMO'!BD10</f>
        <v/>
      </c>
      <c r="N57" s="132">
        <f>MAX(0,M57-M56)</f>
        <v/>
      </c>
      <c r="O57" s="131">
        <f>IF(B57&lt;='VALOR POR PL'!$P$5,'CP RESUMO'!BD52,"")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RESUMO'!BE10</f>
        <v/>
      </c>
      <c r="N58" s="132">
        <f>MAX(0,M58-M57)</f>
        <v/>
      </c>
      <c r="O58" s="131">
        <f>IF(B58&lt;='VALOR POR PL'!$P$5,'CP RESUMO'!BE52,"")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RESUMO'!BF10</f>
        <v/>
      </c>
      <c r="N59" s="132">
        <f>MAX(0,M59-M58)</f>
        <v/>
      </c>
      <c r="O59" s="131">
        <f>IF(B59&lt;='VALOR POR PL'!$P$5,'CP RESUMO'!BF52,"")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RESUMO'!BG10</f>
        <v/>
      </c>
      <c r="N60" s="132">
        <f>MAX(0,M60-M59)</f>
        <v/>
      </c>
      <c r="O60" s="131">
        <f>IF(B60&lt;='VALOR POR PL'!$P$5,'CP RESUMO'!BG52,"")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RESUMO'!BH10</f>
        <v/>
      </c>
      <c r="N61" s="132">
        <f>MAX(0,M61-M60)</f>
        <v/>
      </c>
      <c r="O61" s="131">
        <f>IF(B61&lt;='VALOR POR PL'!$P$5,'CP RESUMO'!BH52,"")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RESUMO'!BI10</f>
        <v/>
      </c>
      <c r="N62" s="132">
        <f>MAX(0,M62-M61)</f>
        <v/>
      </c>
      <c r="O62" s="131">
        <f>IF(B62&lt;='VALOR POR PL'!$P$5,'CP RESUMO'!BI52,"")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RESUMO'!BJ10</f>
        <v/>
      </c>
      <c r="N63" s="132">
        <f>MAX(0,M63-M62)</f>
        <v/>
      </c>
      <c r="O63" s="131">
        <f>IF(B63&lt;='VALOR POR PL'!$P$5,'CP RESUMO'!BJ52,"")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RESUMO'!BK10</f>
        <v/>
      </c>
      <c r="N64" s="132">
        <f>MAX(0,M64-M63)</f>
        <v/>
      </c>
      <c r="O64" s="131">
        <f>IF(B64&lt;='VALOR POR PL'!$P$5,'CP RESUMO'!BK52,"")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RESUMO'!BL10</f>
        <v/>
      </c>
      <c r="N65" s="132">
        <f>MAX(0,M65-M64)</f>
        <v/>
      </c>
      <c r="O65" s="131">
        <f>IF(B65&lt;='VALOR POR PL'!$P$5,'CP RESUMO'!BL52,"")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RESUMO'!BM10</f>
        <v/>
      </c>
      <c r="N66" s="132">
        <f>MAX(0,M66-M65)</f>
        <v/>
      </c>
      <c r="O66" s="131">
        <f>IF(B66&lt;='VALOR POR PL'!$P$5,'CP RESUMO'!BM52,"")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RESUMO'!BN10</f>
        <v/>
      </c>
      <c r="N67" s="132">
        <f>MAX(0,M67-M66)</f>
        <v/>
      </c>
      <c r="O67" s="131">
        <f>IF(B67&lt;='VALOR POR PL'!$P$5,'CP RESUMO'!BN52,"")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RESUMO'!BO10</f>
        <v/>
      </c>
      <c r="N68" s="132">
        <f>MAX(0,M68-M67)</f>
        <v/>
      </c>
      <c r="O68" s="131">
        <f>IF(B68&lt;='VALOR POR PL'!$P$5,'CP RESUMO'!BO52,"")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RESUMO'!BP10</f>
        <v/>
      </c>
      <c r="N69" s="132">
        <f>MAX(0,M69-M68)</f>
        <v/>
      </c>
      <c r="O69" s="131">
        <f>IF(B69&lt;='VALOR POR PL'!$P$5,'CP RESUMO'!BP52,"")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RESUMO'!BQ10</f>
        <v/>
      </c>
      <c r="N70" s="132">
        <f>MAX(0,M70-M69)</f>
        <v/>
      </c>
      <c r="O70" s="131">
        <f>IF(B70&lt;='VALOR POR PL'!$P$5,'CP RESUMO'!BQ52,"")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RESUMO'!BR10</f>
        <v/>
      </c>
      <c r="N71" s="132">
        <f>MAX(0,M71-M70)</f>
        <v/>
      </c>
      <c r="O71" s="131">
        <f>IF(B71&lt;='VALOR POR PL'!$P$5,'CP RESUMO'!BR52,"")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RESUMO'!BS10</f>
        <v/>
      </c>
      <c r="N72" s="132">
        <f>MAX(0,M72-M71)</f>
        <v/>
      </c>
      <c r="O72" s="131">
        <f>IF(B72&lt;='VALOR POR PL'!$P$5,'CP RESUMO'!BS52,"")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RESUMO'!BT10</f>
        <v/>
      </c>
      <c r="N73" s="132">
        <f>MAX(0,M73-M72)</f>
        <v/>
      </c>
      <c r="O73" s="131">
        <f>IF(B73&lt;='VALOR POR PL'!$P$5,'CP RESUMO'!BT52,"")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RESUMO'!BU10</f>
        <v/>
      </c>
      <c r="N74" s="132">
        <f>MAX(0,M74-M73)</f>
        <v/>
      </c>
      <c r="O74" s="131">
        <f>IF(B74&lt;='VALOR POR PL'!$P$5,'CP RESUMO'!BU52,"")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RESUMO'!BV10</f>
        <v/>
      </c>
      <c r="N75" s="132">
        <f>MAX(0,M75-M74)</f>
        <v/>
      </c>
      <c r="O75" s="131">
        <f>IF(B75&lt;='VALOR POR PL'!$P$5,'CP RESUMO'!BV52,"")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RESUMO'!BW10</f>
        <v/>
      </c>
      <c r="N76" s="132">
        <f>MAX(0,M76-M75)</f>
        <v/>
      </c>
      <c r="O76" s="131">
        <f>IF(B76&lt;='VALOR POR PL'!$P$5,'CP RESUMO'!BW52,"")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1">
        <f>'CP RESUMO'!D11</f>
        <v/>
      </c>
      <c r="N5" s="132" t="n">
        <v>0</v>
      </c>
      <c r="O5" s="131">
        <f>IF(B5&lt;='VALOR POR PL'!$P$5,'CP RESUMO'!D53,"")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1">
        <f>'CP RESUMO'!E11</f>
        <v/>
      </c>
      <c r="N6" s="132">
        <f>MAX(0,M6-M5)</f>
        <v/>
      </c>
      <c r="O6" s="131">
        <f>IF(B6&lt;='VALOR POR PL'!$P$5,'CP RESUMO'!E53,"")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RESUMO'!F11</f>
        <v/>
      </c>
      <c r="N7" s="132">
        <f>MAX(0,M7-M6)</f>
        <v/>
      </c>
      <c r="O7" s="131">
        <f>IF(B7&lt;='VALOR POR PL'!$P$5,'CP RESUMO'!F53,"")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RESUMO'!G11</f>
        <v/>
      </c>
      <c r="N8" s="132">
        <f>MAX(0,M8-M7)</f>
        <v/>
      </c>
      <c r="O8" s="131">
        <f>IF(B8&lt;='VALOR POR PL'!$P$5,'CP RESUMO'!G53,"")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RESUMO'!H11</f>
        <v/>
      </c>
      <c r="N9" s="132">
        <f>MAX(0,M9-M8)</f>
        <v/>
      </c>
      <c r="O9" s="131">
        <f>IF(B9&lt;='VALOR POR PL'!$P$5,'CP RESUMO'!H53,"")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RESUMO'!I11</f>
        <v/>
      </c>
      <c r="N10" s="132">
        <f>MAX(0,M10-M9)</f>
        <v/>
      </c>
      <c r="O10" s="131">
        <f>IF(B10&lt;='VALOR POR PL'!$P$5,'CP RESUMO'!I53,"")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RESUMO'!J11</f>
        <v/>
      </c>
      <c r="N11" s="132">
        <f>MAX(0,M11-M10)</f>
        <v/>
      </c>
      <c r="O11" s="131">
        <f>IF(B11&lt;='VALOR POR PL'!$P$5,'CP RESUMO'!J53,"")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RESUMO'!K11</f>
        <v/>
      </c>
      <c r="N12" s="132">
        <f>MAX(0,M12-M11)</f>
        <v/>
      </c>
      <c r="O12" s="131">
        <f>IF(B12&lt;='VALOR POR PL'!$P$5,'CP RESUMO'!K53,"")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1">
        <f>'CP RESUMO'!L11</f>
        <v/>
      </c>
      <c r="N13" s="132">
        <f>MAX(0,M13-M12)</f>
        <v/>
      </c>
      <c r="O13" s="131">
        <f>IF(B13&lt;='VALOR POR PL'!$P$5,'CP RESUMO'!L53,"")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RESUMO'!M11</f>
        <v/>
      </c>
      <c r="N14" s="132">
        <f>MAX(0,M14-M13)</f>
        <v/>
      </c>
      <c r="O14" s="131">
        <f>IF(B14&lt;='VALOR POR PL'!$P$5,'CP RESUMO'!M53,"")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RESUMO'!N11</f>
        <v/>
      </c>
      <c r="N15" s="132">
        <f>MAX(0,M15-M14)</f>
        <v/>
      </c>
      <c r="O15" s="131">
        <f>IF(B15&lt;='VALOR POR PL'!$P$5,'CP RESUMO'!N53,"")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RESUMO'!O11</f>
        <v/>
      </c>
      <c r="N16" s="132">
        <f>MAX(0,M16-M15)</f>
        <v/>
      </c>
      <c r="O16" s="131">
        <f>IF(B16&lt;='VALOR POR PL'!$P$5,'CP RESUMO'!O53,"")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RESUMO'!P11</f>
        <v/>
      </c>
      <c r="N17" s="132">
        <f>MAX(0,M17-M16)</f>
        <v/>
      </c>
      <c r="O17" s="131">
        <f>IF(B17&lt;='VALOR POR PL'!$P$5,'CP RESUMO'!P53,"")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RESUMO'!Q11</f>
        <v/>
      </c>
      <c r="N18" s="132">
        <f>MAX(0,M18-M17)</f>
        <v/>
      </c>
      <c r="O18" s="131">
        <f>IF(B18&lt;='VALOR POR PL'!$P$5,'CP RESUMO'!Q53,"")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RESUMO'!R11</f>
        <v/>
      </c>
      <c r="N19" s="132">
        <f>MAX(0,M19-M18)</f>
        <v/>
      </c>
      <c r="O19" s="131">
        <f>IF(B19&lt;='VALOR POR PL'!$P$5,'CP RESUMO'!R53,"")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RESUMO'!S11</f>
        <v/>
      </c>
      <c r="N20" s="132">
        <f>MAX(0,M20-M19)</f>
        <v/>
      </c>
      <c r="O20" s="131">
        <f>IF(B20&lt;='VALOR POR PL'!$P$5,'CP RESUMO'!S53,"")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RESUMO'!T11</f>
        <v/>
      </c>
      <c r="N21" s="132">
        <f>MAX(0,M21-M20)</f>
        <v/>
      </c>
      <c r="O21" s="131">
        <f>IF(B21&lt;='VALOR POR PL'!$P$5,'CP RESUMO'!T53,"")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RESUMO'!U11</f>
        <v/>
      </c>
      <c r="N22" s="132">
        <f>MAX(0,M22-M21)</f>
        <v/>
      </c>
      <c r="O22" s="131">
        <f>IF(B22&lt;='VALOR POR PL'!$P$5,'CP RESUMO'!U53,"")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RESUMO'!V11</f>
        <v/>
      </c>
      <c r="N23" s="132">
        <f>MAX(0,M23-M22)</f>
        <v/>
      </c>
      <c r="O23" s="131">
        <f>IF(B23&lt;='VALOR POR PL'!$P$5,'CP RESUMO'!V53,"")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RESUMO'!W11</f>
        <v/>
      </c>
      <c r="N24" s="132">
        <f>MAX(0,M24-M23)</f>
        <v/>
      </c>
      <c r="O24" s="131">
        <f>IF(B24&lt;='VALOR POR PL'!$P$5,'CP RESUMO'!W53,"")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RESUMO'!X11</f>
        <v/>
      </c>
      <c r="N25" s="132">
        <f>MAX(0,M25-M24)</f>
        <v/>
      </c>
      <c r="O25" s="131">
        <f>IF(B25&lt;='VALOR POR PL'!$P$5,'CP RESUMO'!X53,"")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4398.99</v>
      </c>
      <c r="L26" s="49">
        <f>C26/IF(B26&lt;='VALOR POR PL'!$P$5,IFERROR(INDEX('"INCC-FGV"'!$B$2:$B$800,MATCH(B26,'"INCC-FGV"'!$A$2:$A$800,0)),$K$2),$K$2)</f>
        <v/>
      </c>
      <c r="M26" s="131">
        <f>'CP RESUMO'!Y11</f>
        <v/>
      </c>
      <c r="N26" s="132">
        <f>MAX(0,M26-M25)</f>
        <v/>
      </c>
      <c r="O26" s="131">
        <f>IF(B26&lt;='VALOR POR PL'!$P$5,'CP RESUMO'!Y53,"")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4398.99</v>
      </c>
      <c r="L27" s="49">
        <f>C27/IF(B27&lt;='VALOR POR PL'!$P$5,IFERROR(INDEX('"INCC-FGV"'!$B$2:$B$800,MATCH(B27,'"INCC-FGV"'!$A$2:$A$800,0)),$K$2),$K$2)</f>
        <v/>
      </c>
      <c r="M27" s="131">
        <f>'CP RESUMO'!Z11</f>
        <v/>
      </c>
      <c r="N27" s="132">
        <f>MAX(0,M27-M26)</f>
        <v/>
      </c>
      <c r="O27" s="131">
        <f>IF(B27&lt;='VALOR POR PL'!$P$5,'CP RESUMO'!Z53,"")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4398.99</v>
      </c>
      <c r="L28" s="49">
        <f>C28/IF(B28&lt;='VALOR POR PL'!$P$5,IFERROR(INDEX('"INCC-FGV"'!$B$2:$B$800,MATCH(B28,'"INCC-FGV"'!$A$2:$A$800,0)),$K$2),$K$2)</f>
        <v/>
      </c>
      <c r="M28" s="131">
        <f>'CP RESUMO'!AA11</f>
        <v/>
      </c>
      <c r="N28" s="132">
        <f>MAX(0,M28-M27)</f>
        <v/>
      </c>
      <c r="O28" s="131">
        <f>IF(B28&lt;='VALOR POR PL'!$P$5,'CP RESUMO'!AA53,"")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4398.99</v>
      </c>
      <c r="L29" s="49">
        <f>C29/IF(B29&lt;='VALOR POR PL'!$P$5,IFERROR(INDEX('"INCC-FGV"'!$B$2:$B$800,MATCH(B29,'"INCC-FGV"'!$A$2:$A$800,0)),$K$2),$K$2)</f>
        <v/>
      </c>
      <c r="M29" s="131">
        <f>'CP RESUMO'!AB11</f>
        <v/>
      </c>
      <c r="N29" s="132">
        <f>MAX(0,M29-M28)</f>
        <v/>
      </c>
      <c r="O29" s="131">
        <f>IF(B29&lt;='VALOR POR PL'!$P$5,'CP RESUMO'!AB53,"")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4398.99</v>
      </c>
      <c r="L30" s="49">
        <f>C30/IF(B30&lt;='VALOR POR PL'!$P$5,IFERROR(INDEX('"INCC-FGV"'!$B$2:$B$800,MATCH(B30,'"INCC-FGV"'!$A$2:$A$800,0)),$K$2),$K$2)</f>
        <v/>
      </c>
      <c r="M30" s="131">
        <f>'CP RESUMO'!AC11</f>
        <v/>
      </c>
      <c r="N30" s="132">
        <f>MAX(0,M30-M29)</f>
        <v/>
      </c>
      <c r="O30" s="131">
        <f>IF(B30&lt;='VALOR POR PL'!$P$5,'CP RESUMO'!AC53,"")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4398.99</v>
      </c>
      <c r="L31" s="49">
        <f>C31/IF(B31&lt;='VALOR POR PL'!$P$5,IFERROR(INDEX('"INCC-FGV"'!$B$2:$B$800,MATCH(B31,'"INCC-FGV"'!$A$2:$A$800,0)),$K$2),$K$2)</f>
        <v/>
      </c>
      <c r="M31" s="131">
        <f>'CP RESUMO'!AD11</f>
        <v/>
      </c>
      <c r="N31" s="132">
        <f>MAX(0,M31-M30)</f>
        <v/>
      </c>
      <c r="O31" s="131">
        <f>IF(B31&lt;='VALOR POR PL'!$P$5,'CP RESUMO'!AD53,"")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4398.99</v>
      </c>
      <c r="L32" s="49">
        <f>C32/IF(B32&lt;='VALOR POR PL'!$P$5,IFERROR(INDEX('"INCC-FGV"'!$B$2:$B$800,MATCH(B32,'"INCC-FGV"'!$A$2:$A$800,0)),$K$2),$K$2)</f>
        <v/>
      </c>
      <c r="M32" s="131">
        <f>'CP RESUMO'!AE11</f>
        <v/>
      </c>
      <c r="N32" s="132">
        <f>MAX(0,M32-M31)</f>
        <v/>
      </c>
      <c r="O32" s="131">
        <f>IF(B32&lt;='VALOR POR PL'!$P$5,'CP RESUMO'!AE53,"")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4398.99</v>
      </c>
      <c r="L33" s="49">
        <f>C33/IF(B33&lt;='VALOR POR PL'!$P$5,IFERROR(INDEX('"INCC-FGV"'!$B$2:$B$800,MATCH(B33,'"INCC-FGV"'!$A$2:$A$800,0)),$K$2),$K$2)</f>
        <v/>
      </c>
      <c r="M33" s="131">
        <f>'CP RESUMO'!AF11</f>
        <v/>
      </c>
      <c r="N33" s="132">
        <f>MAX(0,M33-M32)</f>
        <v/>
      </c>
      <c r="O33" s="131">
        <f>IF(B33&lt;='VALOR POR PL'!$P$5,'CP RESUMO'!AF53,"")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4398.99</v>
      </c>
      <c r="L34" s="49">
        <f>C34/IF(B34&lt;='VALOR POR PL'!$P$5,IFERROR(INDEX('"INCC-FGV"'!$B$2:$B$800,MATCH(B34,'"INCC-FGV"'!$A$2:$A$800,0)),$K$2),$K$2)</f>
        <v/>
      </c>
      <c r="M34" s="131">
        <f>'CP RESUMO'!AG11</f>
        <v/>
      </c>
      <c r="N34" s="132">
        <f>MAX(0,M34-M33)</f>
        <v/>
      </c>
      <c r="O34" s="131">
        <f>IF(B34&lt;='VALOR POR PL'!$P$5,'CP RESUMO'!AG53,"")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4398.99</v>
      </c>
      <c r="L35" s="49">
        <f>C35/IF(B35&lt;='VALOR POR PL'!$P$5,IFERROR(INDEX('"INCC-FGV"'!$B$2:$B$800,MATCH(B35,'"INCC-FGV"'!$A$2:$A$800,0)),$K$2),$K$2)</f>
        <v/>
      </c>
      <c r="M35" s="131">
        <f>'CP RESUMO'!AH11</f>
        <v/>
      </c>
      <c r="N35" s="132">
        <f>MAX(0,M35-M34)</f>
        <v/>
      </c>
      <c r="O35" s="131">
        <f>IF(B35&lt;='VALOR POR PL'!$P$5,'CP RESUMO'!AH53,"")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4398.99</v>
      </c>
      <c r="L36" s="49">
        <f>C36/IF(B36&lt;='VALOR POR PL'!$P$5,IFERROR(INDEX('"INCC-FGV"'!$B$2:$B$800,MATCH(B36,'"INCC-FGV"'!$A$2:$A$800,0)),$K$2),$K$2)</f>
        <v/>
      </c>
      <c r="M36" s="131">
        <f>'CP RESUMO'!AI11</f>
        <v/>
      </c>
      <c r="N36" s="132">
        <f>MAX(0,M36-M35)</f>
        <v/>
      </c>
      <c r="O36" s="131">
        <f>IF(B36&lt;='VALOR POR PL'!$P$5,'CP RESUMO'!AI53,"")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4398.99</v>
      </c>
      <c r="L37" s="49">
        <f>C37/IF(B37&lt;='VALOR POR PL'!$P$5,IFERROR(INDEX('"INCC-FGV"'!$B$2:$B$800,MATCH(B37,'"INCC-FGV"'!$A$2:$A$800,0)),$K$2),$K$2)</f>
        <v/>
      </c>
      <c r="M37" s="131">
        <f>'CP RESUMO'!AJ11</f>
        <v/>
      </c>
      <c r="N37" s="132">
        <f>MAX(0,M37-M36)</f>
        <v/>
      </c>
      <c r="O37" s="131">
        <f>IF(B37&lt;='VALOR POR PL'!$P$5,'CP RESUMO'!AJ53,"")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4398.99</v>
      </c>
      <c r="L38" s="49">
        <f>C38/IF(B38&lt;='VALOR POR PL'!$P$5,IFERROR(INDEX('"INCC-FGV"'!$B$2:$B$800,MATCH(B38,'"INCC-FGV"'!$A$2:$A$800,0)),$K$2),$K$2)</f>
        <v/>
      </c>
      <c r="M38" s="131">
        <f>'CP RESUMO'!AK11</f>
        <v/>
      </c>
      <c r="N38" s="132">
        <f>MAX(0,M38-M37)</f>
        <v/>
      </c>
      <c r="O38" s="131">
        <f>IF(B38&lt;='VALOR POR PL'!$P$5,'CP RESUMO'!AK53,"")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4398.99</v>
      </c>
      <c r="L39" s="49">
        <f>C39/IF(B39&lt;='VALOR POR PL'!$P$5,IFERROR(INDEX('"INCC-FGV"'!$B$2:$B$800,MATCH(B39,'"INCC-FGV"'!$A$2:$A$800,0)),$K$2),$K$2)</f>
        <v/>
      </c>
      <c r="M39" s="131">
        <f>'CP RESUMO'!AL11</f>
        <v/>
      </c>
      <c r="N39" s="132">
        <f>MAX(0,M39-M38)</f>
        <v/>
      </c>
      <c r="O39" s="131">
        <f>IF(B39&lt;='VALOR POR PL'!$P$5,'CP RESUMO'!AL53,"")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4398.99</v>
      </c>
      <c r="L40" s="49">
        <f>C40/IF(B40&lt;='VALOR POR PL'!$P$5,IFERROR(INDEX('"INCC-FGV"'!$B$2:$B$800,MATCH(B40,'"INCC-FGV"'!$A$2:$A$800,0)),$K$2),$K$2)</f>
        <v/>
      </c>
      <c r="M40" s="131">
        <f>'CP RESUMO'!AM11</f>
        <v/>
      </c>
      <c r="N40" s="132">
        <f>MAX(0,M40-M39)</f>
        <v/>
      </c>
      <c r="O40" s="131">
        <f>IF(B40&lt;='VALOR POR PL'!$P$5,'CP RESUMO'!AM53,"")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4398.99</v>
      </c>
      <c r="L41" s="49">
        <f>C41/IF(B41&lt;='VALOR POR PL'!$P$5,IFERROR(INDEX('"INCC-FGV"'!$B$2:$B$800,MATCH(B41,'"INCC-FGV"'!$A$2:$A$800,0)),$K$2),$K$2)</f>
        <v/>
      </c>
      <c r="M41" s="131">
        <f>'CP RESUMO'!AN11</f>
        <v/>
      </c>
      <c r="N41" s="132">
        <f>MAX(0,M41-M40)</f>
        <v/>
      </c>
      <c r="O41" s="131">
        <f>IF(B41&lt;='VALOR POR PL'!$P$5,'CP RESUMO'!AN53,"")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4398.99</v>
      </c>
      <c r="L42" s="49">
        <f>C42/IF(B42&lt;='VALOR POR PL'!$P$5,IFERROR(INDEX('"INCC-FGV"'!$B$2:$B$800,MATCH(B42,'"INCC-FGV"'!$A$2:$A$800,0)),$K$2),$K$2)</f>
        <v/>
      </c>
      <c r="M42" s="131">
        <f>'CP RESUMO'!AO11</f>
        <v/>
      </c>
      <c r="N42" s="132">
        <f>MAX(0,M42-M41)</f>
        <v/>
      </c>
      <c r="O42" s="131">
        <f>IF(B42&lt;='VALOR POR PL'!$P$5,'CP RESUMO'!AO53,"")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4398.99</v>
      </c>
      <c r="L43" s="49">
        <f>C43/IF(B43&lt;='VALOR POR PL'!$P$5,IFERROR(INDEX('"INCC-FGV"'!$B$2:$B$800,MATCH(B43,'"INCC-FGV"'!$A$2:$A$800,0)),$K$2),$K$2)</f>
        <v/>
      </c>
      <c r="M43" s="131">
        <f>'CP RESUMO'!AP11</f>
        <v/>
      </c>
      <c r="N43" s="132">
        <f>MAX(0,M43-M42)</f>
        <v/>
      </c>
      <c r="O43" s="131">
        <f>IF(B43&lt;='VALOR POR PL'!$P$5,'CP RESUMO'!AP53,"")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4398.99</v>
      </c>
      <c r="L44" s="49">
        <f>C44/IF(B44&lt;='VALOR POR PL'!$P$5,IFERROR(INDEX('"INCC-FGV"'!$B$2:$B$800,MATCH(B44,'"INCC-FGV"'!$A$2:$A$800,0)),$K$2),$K$2)</f>
        <v/>
      </c>
      <c r="M44" s="131">
        <f>'CP RESUMO'!AQ11</f>
        <v/>
      </c>
      <c r="N44" s="132">
        <f>MAX(0,M44-M43)</f>
        <v/>
      </c>
      <c r="O44" s="131">
        <f>IF(B44&lt;='VALOR POR PL'!$P$5,'CP RESUMO'!AQ53,"")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4398.99</v>
      </c>
      <c r="L45" s="49">
        <f>C45/IF(B45&lt;='VALOR POR PL'!$P$5,IFERROR(INDEX('"INCC-FGV"'!$B$2:$B$800,MATCH(B45,'"INCC-FGV"'!$A$2:$A$800,0)),$K$2),$K$2)</f>
        <v/>
      </c>
      <c r="M45" s="131">
        <f>'CP RESUMO'!AR11</f>
        <v/>
      </c>
      <c r="N45" s="132">
        <f>MAX(0,M45-M44)</f>
        <v/>
      </c>
      <c r="O45" s="131">
        <f>IF(B45&lt;='VALOR POR PL'!$P$5,'CP RESUMO'!AR53,"")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4398.99</v>
      </c>
      <c r="L46" s="49">
        <f>C46/IF(B46&lt;='VALOR POR PL'!$P$5,IFERROR(INDEX('"INCC-FGV"'!$B$2:$B$800,MATCH(B46,'"INCC-FGV"'!$A$2:$A$800,0)),$K$2),$K$2)</f>
        <v/>
      </c>
      <c r="M46" s="131">
        <f>'CP RESUMO'!AS11</f>
        <v/>
      </c>
      <c r="N46" s="132">
        <f>MAX(0,M46-M45)</f>
        <v/>
      </c>
      <c r="O46" s="131">
        <f>IF(B46&lt;='VALOR POR PL'!$P$5,'CP RESUMO'!AS53,"")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4398.99</v>
      </c>
      <c r="L47" s="49">
        <f>C47/IF(B47&lt;='VALOR POR PL'!$P$5,IFERROR(INDEX('"INCC-FGV"'!$B$2:$B$800,MATCH(B47,'"INCC-FGV"'!$A$2:$A$800,0)),$K$2),$K$2)</f>
        <v/>
      </c>
      <c r="M47" s="131">
        <f>'CP RESUMO'!AT11</f>
        <v/>
      </c>
      <c r="N47" s="132">
        <f>MAX(0,M47-M46)</f>
        <v/>
      </c>
      <c r="O47" s="131">
        <f>IF(B47&lt;='VALOR POR PL'!$P$5,'CP RESUMO'!AT53,"")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4398.99</v>
      </c>
      <c r="L48" s="49">
        <f>C48/IF(B48&lt;='VALOR POR PL'!$P$5,IFERROR(INDEX('"INCC-FGV"'!$B$2:$B$800,MATCH(B48,'"INCC-FGV"'!$A$2:$A$800,0)),$K$2),$K$2)</f>
        <v/>
      </c>
      <c r="M48" s="131">
        <f>'CP RESUMO'!AU11</f>
        <v/>
      </c>
      <c r="N48" s="132">
        <f>MAX(0,M48-M47)</f>
        <v/>
      </c>
      <c r="O48" s="131">
        <f>IF(B48&lt;='VALOR POR PL'!$P$5,'CP RESUMO'!AU53,"")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4398.99</v>
      </c>
      <c r="L49" s="49">
        <f>C49/IF(B49&lt;='VALOR POR PL'!$P$5,IFERROR(INDEX('"INCC-FGV"'!$B$2:$B$800,MATCH(B49,'"INCC-FGV"'!$A$2:$A$800,0)),$K$2),$K$2)</f>
        <v/>
      </c>
      <c r="M49" s="131">
        <f>'CP RESUMO'!AV11</f>
        <v/>
      </c>
      <c r="N49" s="132">
        <f>MAX(0,M49-M48)</f>
        <v/>
      </c>
      <c r="O49" s="131">
        <f>IF(B49&lt;='VALOR POR PL'!$P$5,'CP RESUMO'!AV53,"")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4398.99</v>
      </c>
      <c r="L50" s="49">
        <f>C50/IF(B50&lt;='VALOR POR PL'!$P$5,IFERROR(INDEX('"INCC-FGV"'!$B$2:$B$800,MATCH(B50,'"INCC-FGV"'!$A$2:$A$800,0)),$K$2),$K$2)</f>
        <v/>
      </c>
      <c r="M50" s="131">
        <f>'CP RESUMO'!AW11</f>
        <v/>
      </c>
      <c r="N50" s="132">
        <f>MAX(0,M50-M49)</f>
        <v/>
      </c>
      <c r="O50" s="131">
        <f>IF(B50&lt;='VALOR POR PL'!$P$5,'CP RESUMO'!AW53,"")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4398.99</v>
      </c>
      <c r="L51" s="49">
        <f>C51/IF(B51&lt;='VALOR POR PL'!$P$5,IFERROR(INDEX('"INCC-FGV"'!$B$2:$B$800,MATCH(B51,'"INCC-FGV"'!$A$2:$A$800,0)),$K$2),$K$2)</f>
        <v/>
      </c>
      <c r="M51" s="131">
        <f>'CP RESUMO'!AX11</f>
        <v/>
      </c>
      <c r="N51" s="132">
        <f>MAX(0,M51-M50)</f>
        <v/>
      </c>
      <c r="O51" s="131">
        <f>IF(B51&lt;='VALOR POR PL'!$P$5,'CP RESUMO'!AX53,"")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4398.99</v>
      </c>
      <c r="L52" s="49">
        <f>C52/IF(B52&lt;='VALOR POR PL'!$P$5,IFERROR(INDEX('"INCC-FGV"'!$B$2:$B$800,MATCH(B52,'"INCC-FGV"'!$A$2:$A$800,0)),$K$2),$K$2)</f>
        <v/>
      </c>
      <c r="M52" s="131">
        <f>'CP RESUMO'!AY11</f>
        <v/>
      </c>
      <c r="N52" s="132">
        <f>MAX(0,M52-M51)</f>
        <v/>
      </c>
      <c r="O52" s="131">
        <f>IF(B52&lt;='VALOR POR PL'!$P$5,'CP RESUMO'!AY53,"")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12638.54</v>
      </c>
      <c r="L53" s="49">
        <f>C53/IF(B53&lt;='VALOR POR PL'!$P$5,IFERROR(INDEX('"INCC-FGV"'!$B$2:$B$800,MATCH(B53,'"INCC-FGV"'!$A$2:$A$800,0)),$K$2),$K$2)</f>
        <v/>
      </c>
      <c r="M53" s="131">
        <f>'CP RESUMO'!AZ11</f>
        <v/>
      </c>
      <c r="N53" s="132">
        <f>MAX(0,M53-M52)</f>
        <v/>
      </c>
      <c r="O53" s="131">
        <f>IF(B53&lt;='VALOR POR PL'!$P$5,'CP RESUMO'!AZ53,"")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>
        <v>15806.98</v>
      </c>
      <c r="L54" s="49">
        <f>C54/IF(B54&lt;='VALOR POR PL'!$P$5,IFERROR(INDEX('"INCC-FGV"'!$B$2:$B$800,MATCH(B54,'"INCC-FGV"'!$A$2:$A$800,0)),$K$2),$K$2)</f>
        <v/>
      </c>
      <c r="M54" s="131">
        <f>'CP RESUMO'!BA11</f>
        <v/>
      </c>
      <c r="N54" s="132">
        <f>MAX(0,M54-M53)</f>
        <v/>
      </c>
      <c r="O54" s="131">
        <f>IF(B54&lt;='VALOR POR PL'!$P$5,'CP RESUMO'!BA53,"")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RESUMO'!BB11</f>
        <v/>
      </c>
      <c r="N55" s="132">
        <f>MAX(0,M55-M54)</f>
        <v/>
      </c>
      <c r="O55" s="131">
        <f>IF(B55&lt;='VALOR POR PL'!$P$5,'CP RESUMO'!BB53,"")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RESUMO'!BC11</f>
        <v/>
      </c>
      <c r="N56" s="132">
        <f>MAX(0,M56-M55)</f>
        <v/>
      </c>
      <c r="O56" s="131">
        <f>IF(B56&lt;='VALOR POR PL'!$P$5,'CP RESUMO'!BC53,"")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RESUMO'!BD11</f>
        <v/>
      </c>
      <c r="N57" s="132">
        <f>MAX(0,M57-M56)</f>
        <v/>
      </c>
      <c r="O57" s="131">
        <f>IF(B57&lt;='VALOR POR PL'!$P$5,'CP RESUMO'!BD53,"")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RESUMO'!BE11</f>
        <v/>
      </c>
      <c r="N58" s="132">
        <f>MAX(0,M58-M57)</f>
        <v/>
      </c>
      <c r="O58" s="131">
        <f>IF(B58&lt;='VALOR POR PL'!$P$5,'CP RESUMO'!BE53,"")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RESUMO'!BF11</f>
        <v/>
      </c>
      <c r="N59" s="132">
        <f>MAX(0,M59-M58)</f>
        <v/>
      </c>
      <c r="O59" s="131">
        <f>IF(B59&lt;='VALOR POR PL'!$P$5,'CP RESUMO'!BF53,"")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RESUMO'!BG11</f>
        <v/>
      </c>
      <c r="N60" s="132">
        <f>MAX(0,M60-M59)</f>
        <v/>
      </c>
      <c r="O60" s="131">
        <f>IF(B60&lt;='VALOR POR PL'!$P$5,'CP RESUMO'!BG53,"")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RESUMO'!BH11</f>
        <v/>
      </c>
      <c r="N61" s="132">
        <f>MAX(0,M61-M60)</f>
        <v/>
      </c>
      <c r="O61" s="131">
        <f>IF(B61&lt;='VALOR POR PL'!$P$5,'CP RESUMO'!BH53,"")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RESUMO'!BI11</f>
        <v/>
      </c>
      <c r="N62" s="132">
        <f>MAX(0,M62-M61)</f>
        <v/>
      </c>
      <c r="O62" s="131">
        <f>IF(B62&lt;='VALOR POR PL'!$P$5,'CP RESUMO'!BI53,"")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RESUMO'!BJ11</f>
        <v/>
      </c>
      <c r="N63" s="132">
        <f>MAX(0,M63-M62)</f>
        <v/>
      </c>
      <c r="O63" s="131">
        <f>IF(B63&lt;='VALOR POR PL'!$P$5,'CP RESUMO'!BJ53,"")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RESUMO'!BK11</f>
        <v/>
      </c>
      <c r="N64" s="132">
        <f>MAX(0,M64-M63)</f>
        <v/>
      </c>
      <c r="O64" s="131">
        <f>IF(B64&lt;='VALOR POR PL'!$P$5,'CP RESUMO'!BK53,"")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RESUMO'!BL11</f>
        <v/>
      </c>
      <c r="N65" s="132">
        <f>MAX(0,M65-M64)</f>
        <v/>
      </c>
      <c r="O65" s="131">
        <f>IF(B65&lt;='VALOR POR PL'!$P$5,'CP RESUMO'!BL53,"")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RESUMO'!BM11</f>
        <v/>
      </c>
      <c r="N66" s="132">
        <f>MAX(0,M66-M65)</f>
        <v/>
      </c>
      <c r="O66" s="131">
        <f>IF(B66&lt;='VALOR POR PL'!$P$5,'CP RESUMO'!BM53,"")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RESUMO'!BN11</f>
        <v/>
      </c>
      <c r="N67" s="132">
        <f>MAX(0,M67-M66)</f>
        <v/>
      </c>
      <c r="O67" s="131">
        <f>IF(B67&lt;='VALOR POR PL'!$P$5,'CP RESUMO'!BN53,"")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RESUMO'!BO11</f>
        <v/>
      </c>
      <c r="N68" s="132">
        <f>MAX(0,M68-M67)</f>
        <v/>
      </c>
      <c r="O68" s="131">
        <f>IF(B68&lt;='VALOR POR PL'!$P$5,'CP RESUMO'!BO53,"")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RESUMO'!BP11</f>
        <v/>
      </c>
      <c r="N69" s="132">
        <f>MAX(0,M69-M68)</f>
        <v/>
      </c>
      <c r="O69" s="131">
        <f>IF(B69&lt;='VALOR POR PL'!$P$5,'CP RESUMO'!BP53,"")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RESUMO'!BQ11</f>
        <v/>
      </c>
      <c r="N70" s="132">
        <f>MAX(0,M70-M69)</f>
        <v/>
      </c>
      <c r="O70" s="131">
        <f>IF(B70&lt;='VALOR POR PL'!$P$5,'CP RESUMO'!BQ53,"")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RESUMO'!BR11</f>
        <v/>
      </c>
      <c r="N71" s="132">
        <f>MAX(0,M71-M70)</f>
        <v/>
      </c>
      <c r="O71" s="131">
        <f>IF(B71&lt;='VALOR POR PL'!$P$5,'CP RESUMO'!BR53,"")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RESUMO'!BS11</f>
        <v/>
      </c>
      <c r="N72" s="132">
        <f>MAX(0,M72-M71)</f>
        <v/>
      </c>
      <c r="O72" s="131">
        <f>IF(B72&lt;='VALOR POR PL'!$P$5,'CP RESUMO'!BS53,"")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RESUMO'!BT11</f>
        <v/>
      </c>
      <c r="N73" s="132">
        <f>MAX(0,M73-M72)</f>
        <v/>
      </c>
      <c r="O73" s="131">
        <f>IF(B73&lt;='VALOR POR PL'!$P$5,'CP RESUMO'!BT53,"")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RESUMO'!BU11</f>
        <v/>
      </c>
      <c r="N74" s="132">
        <f>MAX(0,M74-M73)</f>
        <v/>
      </c>
      <c r="O74" s="131">
        <f>IF(B74&lt;='VALOR POR PL'!$P$5,'CP RESUMO'!BU53,"")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RESUMO'!BV11</f>
        <v/>
      </c>
      <c r="N75" s="132">
        <f>MAX(0,M75-M74)</f>
        <v/>
      </c>
      <c r="O75" s="131">
        <f>IF(B75&lt;='VALOR POR PL'!$P$5,'CP RESUMO'!BV53,"")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RESUMO'!BW11</f>
        <v/>
      </c>
      <c r="N76" s="132">
        <f>MAX(0,M76-M75)</f>
        <v/>
      </c>
      <c r="O76" s="131">
        <f>IF(B76&lt;='VALOR POR PL'!$P$5,'CP RESUMO'!BW53,"")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1">
        <f>'CP RESUMO'!D12</f>
        <v/>
      </c>
      <c r="N5" s="132" t="n">
        <v>0</v>
      </c>
      <c r="O5" s="131">
        <f>IF(B5&lt;='VALOR POR PL'!$P$5,'CP RESUMO'!D54,"")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1">
        <f>'CP RESUMO'!E12</f>
        <v/>
      </c>
      <c r="N6" s="132">
        <f>MAX(0,M6-M5)</f>
        <v/>
      </c>
      <c r="O6" s="131">
        <f>IF(B6&lt;='VALOR POR PL'!$P$5,'CP RESUMO'!E54,"")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RESUMO'!F12</f>
        <v/>
      </c>
      <c r="N7" s="132">
        <f>MAX(0,M7-M6)</f>
        <v/>
      </c>
      <c r="O7" s="131">
        <f>IF(B7&lt;='VALOR POR PL'!$P$5,'CP RESUMO'!F54,"")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RESUMO'!G12</f>
        <v/>
      </c>
      <c r="N8" s="132">
        <f>MAX(0,M8-M7)</f>
        <v/>
      </c>
      <c r="O8" s="131">
        <f>IF(B8&lt;='VALOR POR PL'!$P$5,'CP RESUMO'!G54,"")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RESUMO'!H12</f>
        <v/>
      </c>
      <c r="N9" s="132">
        <f>MAX(0,M9-M8)</f>
        <v/>
      </c>
      <c r="O9" s="131">
        <f>IF(B9&lt;='VALOR POR PL'!$P$5,'CP RESUMO'!H54,"")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RESUMO'!I12</f>
        <v/>
      </c>
      <c r="N10" s="132">
        <f>MAX(0,M10-M9)</f>
        <v/>
      </c>
      <c r="O10" s="131">
        <f>IF(B10&lt;='VALOR POR PL'!$P$5,'CP RESUMO'!I54,"")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RESUMO'!J12</f>
        <v/>
      </c>
      <c r="N11" s="132">
        <f>MAX(0,M11-M10)</f>
        <v/>
      </c>
      <c r="O11" s="131">
        <f>IF(B11&lt;='VALOR POR PL'!$P$5,'CP RESUMO'!J54,"")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RESUMO'!K12</f>
        <v/>
      </c>
      <c r="N12" s="132">
        <f>MAX(0,M12-M11)</f>
        <v/>
      </c>
      <c r="O12" s="131">
        <f>IF(B12&lt;='VALOR POR PL'!$P$5,'CP RESUMO'!K54,"")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1">
        <f>'CP RESUMO'!L12</f>
        <v/>
      </c>
      <c r="N13" s="132">
        <f>MAX(0,M13-M12)</f>
        <v/>
      </c>
      <c r="O13" s="131">
        <f>IF(B13&lt;='VALOR POR PL'!$P$5,'CP RESUMO'!L54,"")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RESUMO'!M12</f>
        <v/>
      </c>
      <c r="N14" s="132">
        <f>MAX(0,M14-M13)</f>
        <v/>
      </c>
      <c r="O14" s="131">
        <f>IF(B14&lt;='VALOR POR PL'!$P$5,'CP RESUMO'!M54,"")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RESUMO'!N12</f>
        <v/>
      </c>
      <c r="N15" s="132">
        <f>MAX(0,M15-M14)</f>
        <v/>
      </c>
      <c r="O15" s="131">
        <f>IF(B15&lt;='VALOR POR PL'!$P$5,'CP RESUMO'!N54,"")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RESUMO'!O12</f>
        <v/>
      </c>
      <c r="N16" s="132">
        <f>MAX(0,M16-M15)</f>
        <v/>
      </c>
      <c r="O16" s="131">
        <f>IF(B16&lt;='VALOR POR PL'!$P$5,'CP RESUMO'!O54,"")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RESUMO'!P12</f>
        <v/>
      </c>
      <c r="N17" s="132">
        <f>MAX(0,M17-M16)</f>
        <v/>
      </c>
      <c r="O17" s="131">
        <f>IF(B17&lt;='VALOR POR PL'!$P$5,'CP RESUMO'!P54,"")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RESUMO'!Q12</f>
        <v/>
      </c>
      <c r="N18" s="132">
        <f>MAX(0,M18-M17)</f>
        <v/>
      </c>
      <c r="O18" s="131">
        <f>IF(B18&lt;='VALOR POR PL'!$P$5,'CP RESUMO'!Q54,"")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RESUMO'!R12</f>
        <v/>
      </c>
      <c r="N19" s="132">
        <f>MAX(0,M19-M18)</f>
        <v/>
      </c>
      <c r="O19" s="131">
        <f>IF(B19&lt;='VALOR POR PL'!$P$5,'CP RESUMO'!R54,"")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RESUMO'!S12</f>
        <v/>
      </c>
      <c r="N20" s="132">
        <f>MAX(0,M20-M19)</f>
        <v/>
      </c>
      <c r="O20" s="131">
        <f>IF(B20&lt;='VALOR POR PL'!$P$5,'CP RESUMO'!S54,"")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RESUMO'!T12</f>
        <v/>
      </c>
      <c r="N21" s="132">
        <f>MAX(0,M21-M20)</f>
        <v/>
      </c>
      <c r="O21" s="131">
        <f>IF(B21&lt;='VALOR POR PL'!$P$5,'CP RESUMO'!T54,"")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RESUMO'!U12</f>
        <v/>
      </c>
      <c r="N22" s="132">
        <f>MAX(0,M22-M21)</f>
        <v/>
      </c>
      <c r="O22" s="131">
        <f>IF(B22&lt;='VALOR POR PL'!$P$5,'CP RESUMO'!U54,"")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RESUMO'!V12</f>
        <v/>
      </c>
      <c r="N23" s="132">
        <f>MAX(0,M23-M22)</f>
        <v/>
      </c>
      <c r="O23" s="131">
        <f>IF(B23&lt;='VALOR POR PL'!$P$5,'CP RESUMO'!V54,"")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RESUMO'!W12</f>
        <v/>
      </c>
      <c r="N24" s="132">
        <f>MAX(0,M24-M23)</f>
        <v/>
      </c>
      <c r="O24" s="131">
        <f>IF(B24&lt;='VALOR POR PL'!$P$5,'CP RESUMO'!W54,"")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RESUMO'!X12</f>
        <v/>
      </c>
      <c r="N25" s="132">
        <f>MAX(0,M25-M24)</f>
        <v/>
      </c>
      <c r="O25" s="131">
        <f>IF(B25&lt;='VALOR POR PL'!$P$5,'CP RESUMO'!X54,"")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14226.77</v>
      </c>
      <c r="L26" s="49">
        <f>C26/IF(B26&lt;='VALOR POR PL'!$P$5,IFERROR(INDEX('"INCC-FGV"'!$B$2:$B$800,MATCH(B26,'"INCC-FGV"'!$A$2:$A$800,0)),$K$2),$K$2)</f>
        <v/>
      </c>
      <c r="M26" s="131">
        <f>'CP RESUMO'!Y12</f>
        <v/>
      </c>
      <c r="N26" s="132">
        <f>MAX(0,M26-M25)</f>
        <v/>
      </c>
      <c r="O26" s="131">
        <f>IF(B26&lt;='VALOR POR PL'!$P$5,'CP RESUMO'!Y54,"")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17910.28</v>
      </c>
      <c r="L27" s="49">
        <f>C27/IF(B27&lt;='VALOR POR PL'!$P$5,IFERROR(INDEX('"INCC-FGV"'!$B$2:$B$800,MATCH(B27,'"INCC-FGV"'!$A$2:$A$800,0)),$K$2),$K$2)</f>
        <v/>
      </c>
      <c r="M27" s="131">
        <f>'CP RESUMO'!Z12</f>
        <v/>
      </c>
      <c r="N27" s="132">
        <f>MAX(0,M27-M26)</f>
        <v/>
      </c>
      <c r="O27" s="131">
        <f>IF(B27&lt;='VALOR POR PL'!$P$5,'CP RESUMO'!Z54,"")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12060.18</v>
      </c>
      <c r="L28" s="49">
        <f>C28/IF(B28&lt;='VALOR POR PL'!$P$5,IFERROR(INDEX('"INCC-FGV"'!$B$2:$B$800,MATCH(B28,'"INCC-FGV"'!$A$2:$A$800,0)),$K$2),$K$2)</f>
        <v/>
      </c>
      <c r="M28" s="131">
        <f>'CP RESUMO'!AA12</f>
        <v/>
      </c>
      <c r="N28" s="132">
        <f>MAX(0,M28-M27)</f>
        <v/>
      </c>
      <c r="O28" s="131">
        <f>IF(B28&lt;='VALOR POR PL'!$P$5,'CP RESUMO'!AA54,"")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12369.16</v>
      </c>
      <c r="L29" s="49">
        <f>C29/IF(B29&lt;='VALOR POR PL'!$P$5,IFERROR(INDEX('"INCC-FGV"'!$B$2:$B$800,MATCH(B29,'"INCC-FGV"'!$A$2:$A$800,0)),$K$2),$K$2)</f>
        <v/>
      </c>
      <c r="M29" s="131">
        <f>'CP RESUMO'!AB12</f>
        <v/>
      </c>
      <c r="N29" s="132">
        <f>MAX(0,M29-M28)</f>
        <v/>
      </c>
      <c r="O29" s="131">
        <f>IF(B29&lt;='VALOR POR PL'!$P$5,'CP RESUMO'!AB54,"")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16309.5</v>
      </c>
      <c r="L30" s="49">
        <f>C30/IF(B30&lt;='VALOR POR PL'!$P$5,IFERROR(INDEX('"INCC-FGV"'!$B$2:$B$800,MATCH(B30,'"INCC-FGV"'!$A$2:$A$800,0)),$K$2),$K$2)</f>
        <v/>
      </c>
      <c r="M30" s="131">
        <f>'CP RESUMO'!AC12</f>
        <v/>
      </c>
      <c r="N30" s="132">
        <f>MAX(0,M30-M29)</f>
        <v/>
      </c>
      <c r="O30" s="131">
        <f>IF(B30&lt;='VALOR POR PL'!$P$5,'CP RESUMO'!AC54,"")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18245.15</v>
      </c>
      <c r="L31" s="49">
        <f>C31/IF(B31&lt;='VALOR POR PL'!$P$5,IFERROR(INDEX('"INCC-FGV"'!$B$2:$B$800,MATCH(B31,'"INCC-FGV"'!$A$2:$A$800,0)),$K$2),$K$2)</f>
        <v/>
      </c>
      <c r="M31" s="131">
        <f>'CP RESUMO'!AD12</f>
        <v/>
      </c>
      <c r="N31" s="132">
        <f>MAX(0,M31-M30)</f>
        <v/>
      </c>
      <c r="O31" s="131">
        <f>IF(B31&lt;='VALOR POR PL'!$P$5,'CP RESUMO'!AD54,"")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25515.02</v>
      </c>
      <c r="L32" s="49">
        <f>C32/IF(B32&lt;='VALOR POR PL'!$P$5,IFERROR(INDEX('"INCC-FGV"'!$B$2:$B$800,MATCH(B32,'"INCC-FGV"'!$A$2:$A$800,0)),$K$2),$K$2)</f>
        <v/>
      </c>
      <c r="M32" s="131">
        <f>'CP RESUMO'!AE12</f>
        <v/>
      </c>
      <c r="N32" s="132">
        <f>MAX(0,M32-M31)</f>
        <v/>
      </c>
      <c r="O32" s="131">
        <f>IF(B32&lt;='VALOR POR PL'!$P$5,'CP RESUMO'!AE54,"")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29900.88</v>
      </c>
      <c r="L33" s="49">
        <f>C33/IF(B33&lt;='VALOR POR PL'!$P$5,IFERROR(INDEX('"INCC-FGV"'!$B$2:$B$800,MATCH(B33,'"INCC-FGV"'!$A$2:$A$800,0)),$K$2),$K$2)</f>
        <v/>
      </c>
      <c r="M33" s="131">
        <f>'CP RESUMO'!AF12</f>
        <v/>
      </c>
      <c r="N33" s="132">
        <f>MAX(0,M33-M32)</f>
        <v/>
      </c>
      <c r="O33" s="131">
        <f>IF(B33&lt;='VALOR POR PL'!$P$5,'CP RESUMO'!AF54,"")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30199.63</v>
      </c>
      <c r="L34" s="49">
        <f>C34/IF(B34&lt;='VALOR POR PL'!$P$5,IFERROR(INDEX('"INCC-FGV"'!$B$2:$B$800,MATCH(B34,'"INCC-FGV"'!$A$2:$A$800,0)),$K$2),$K$2)</f>
        <v/>
      </c>
      <c r="M34" s="131">
        <f>'CP RESUMO'!AG12</f>
        <v/>
      </c>
      <c r="N34" s="132">
        <f>MAX(0,M34-M33)</f>
        <v/>
      </c>
      <c r="O34" s="131">
        <f>IF(B34&lt;='VALOR POR PL'!$P$5,'CP RESUMO'!AG54,"")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34501.02</v>
      </c>
      <c r="L35" s="49">
        <f>C35/IF(B35&lt;='VALOR POR PL'!$P$5,IFERROR(INDEX('"INCC-FGV"'!$B$2:$B$800,MATCH(B35,'"INCC-FGV"'!$A$2:$A$800,0)),$K$2),$K$2)</f>
        <v/>
      </c>
      <c r="M35" s="131">
        <f>'CP RESUMO'!AH12</f>
        <v/>
      </c>
      <c r="N35" s="132">
        <f>MAX(0,M35-M34)</f>
        <v/>
      </c>
      <c r="O35" s="131">
        <f>IF(B35&lt;='VALOR POR PL'!$P$5,'CP RESUMO'!AH54,"")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32780.44</v>
      </c>
      <c r="L36" s="49">
        <f>C36/IF(B36&lt;='VALOR POR PL'!$P$5,IFERROR(INDEX('"INCC-FGV"'!$B$2:$B$800,MATCH(B36,'"INCC-FGV"'!$A$2:$A$800,0)),$K$2),$K$2)</f>
        <v/>
      </c>
      <c r="M36" s="131">
        <f>'CP RESUMO'!AI12</f>
        <v/>
      </c>
      <c r="N36" s="132">
        <f>MAX(0,M36-M35)</f>
        <v/>
      </c>
      <c r="O36" s="131">
        <f>IF(B36&lt;='VALOR POR PL'!$P$5,'CP RESUMO'!AI54,"")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31177.91</v>
      </c>
      <c r="L37" s="49">
        <f>C37/IF(B37&lt;='VALOR POR PL'!$P$5,IFERROR(INDEX('"INCC-FGV"'!$B$2:$B$800,MATCH(B37,'"INCC-FGV"'!$A$2:$A$800,0)),$K$2),$K$2)</f>
        <v/>
      </c>
      <c r="M37" s="131">
        <f>'CP RESUMO'!AJ12</f>
        <v/>
      </c>
      <c r="N37" s="132">
        <f>MAX(0,M37-M36)</f>
        <v/>
      </c>
      <c r="O37" s="131">
        <f>IF(B37&lt;='VALOR POR PL'!$P$5,'CP RESUMO'!AJ54,"")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34021.99</v>
      </c>
      <c r="L38" s="49">
        <f>C38/IF(B38&lt;='VALOR POR PL'!$P$5,IFERROR(INDEX('"INCC-FGV"'!$B$2:$B$800,MATCH(B38,'"INCC-FGV"'!$A$2:$A$800,0)),$K$2),$K$2)</f>
        <v/>
      </c>
      <c r="M38" s="131">
        <f>'CP RESUMO'!AK12</f>
        <v/>
      </c>
      <c r="N38" s="132">
        <f>MAX(0,M38-M37)</f>
        <v/>
      </c>
      <c r="O38" s="131">
        <f>IF(B38&lt;='VALOR POR PL'!$P$5,'CP RESUMO'!AK54,"")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29443.74</v>
      </c>
      <c r="L39" s="49">
        <f>C39/IF(B39&lt;='VALOR POR PL'!$P$5,IFERROR(INDEX('"INCC-FGV"'!$B$2:$B$800,MATCH(B39,'"INCC-FGV"'!$A$2:$A$800,0)),$K$2),$K$2)</f>
        <v/>
      </c>
      <c r="M39" s="131">
        <f>'CP RESUMO'!AL12</f>
        <v/>
      </c>
      <c r="N39" s="132">
        <f>MAX(0,M39-M38)</f>
        <v/>
      </c>
      <c r="O39" s="131">
        <f>IF(B39&lt;='VALOR POR PL'!$P$5,'CP RESUMO'!AL54,"")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26464.19</v>
      </c>
      <c r="L40" s="49">
        <f>C40/IF(B40&lt;='VALOR POR PL'!$P$5,IFERROR(INDEX('"INCC-FGV"'!$B$2:$B$800,MATCH(B40,'"INCC-FGV"'!$A$2:$A$800,0)),$K$2),$K$2)</f>
        <v/>
      </c>
      <c r="M40" s="131">
        <f>'CP RESUMO'!AM12</f>
        <v/>
      </c>
      <c r="N40" s="132">
        <f>MAX(0,M40-M39)</f>
        <v/>
      </c>
      <c r="O40" s="131">
        <f>IF(B40&lt;='VALOR POR PL'!$P$5,'CP RESUMO'!AM54,"")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29004.48</v>
      </c>
      <c r="L41" s="49">
        <f>C41/IF(B41&lt;='VALOR POR PL'!$P$5,IFERROR(INDEX('"INCC-FGV"'!$B$2:$B$800,MATCH(B41,'"INCC-FGV"'!$A$2:$A$800,0)),$K$2),$K$2)</f>
        <v/>
      </c>
      <c r="M41" s="131">
        <f>'CP RESUMO'!AN12</f>
        <v/>
      </c>
      <c r="N41" s="132">
        <f>MAX(0,M41-M40)</f>
        <v/>
      </c>
      <c r="O41" s="131">
        <f>IF(B41&lt;='VALOR POR PL'!$P$5,'CP RESUMO'!AN54,"")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31522.3</v>
      </c>
      <c r="L42" s="49">
        <f>C42/IF(B42&lt;='VALOR POR PL'!$P$5,IFERROR(INDEX('"INCC-FGV"'!$B$2:$B$800,MATCH(B42,'"INCC-FGV"'!$A$2:$A$800,0)),$K$2),$K$2)</f>
        <v/>
      </c>
      <c r="M42" s="131">
        <f>'CP RESUMO'!AO12</f>
        <v/>
      </c>
      <c r="N42" s="132">
        <f>MAX(0,M42-M41)</f>
        <v/>
      </c>
      <c r="O42" s="131">
        <f>IF(B42&lt;='VALOR POR PL'!$P$5,'CP RESUMO'!AO54,"")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31011.94</v>
      </c>
      <c r="L43" s="49">
        <f>C43/IF(B43&lt;='VALOR POR PL'!$P$5,IFERROR(INDEX('"INCC-FGV"'!$B$2:$B$800,MATCH(B43,'"INCC-FGV"'!$A$2:$A$800,0)),$K$2),$K$2)</f>
        <v/>
      </c>
      <c r="M43" s="131">
        <f>'CP RESUMO'!AP12</f>
        <v/>
      </c>
      <c r="N43" s="132">
        <f>MAX(0,M43-M42)</f>
        <v/>
      </c>
      <c r="O43" s="131">
        <f>IF(B43&lt;='VALOR POR PL'!$P$5,'CP RESUMO'!AP54,"")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38807.96</v>
      </c>
      <c r="L44" s="49">
        <f>C44/IF(B44&lt;='VALOR POR PL'!$P$5,IFERROR(INDEX('"INCC-FGV"'!$B$2:$B$800,MATCH(B44,'"INCC-FGV"'!$A$2:$A$800,0)),$K$2),$K$2)</f>
        <v/>
      </c>
      <c r="M44" s="131">
        <f>'CP RESUMO'!AQ12</f>
        <v/>
      </c>
      <c r="N44" s="132">
        <f>MAX(0,M44-M43)</f>
        <v/>
      </c>
      <c r="O44" s="131">
        <f>IF(B44&lt;='VALOR POR PL'!$P$5,'CP RESUMO'!AQ54,"")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30781.87</v>
      </c>
      <c r="L45" s="49">
        <f>C45/IF(B45&lt;='VALOR POR PL'!$P$5,IFERROR(INDEX('"INCC-FGV"'!$B$2:$B$800,MATCH(B45,'"INCC-FGV"'!$A$2:$A$800,0)),$K$2),$K$2)</f>
        <v/>
      </c>
      <c r="M45" s="131">
        <f>'CP RESUMO'!AR12</f>
        <v/>
      </c>
      <c r="N45" s="132">
        <f>MAX(0,M45-M44)</f>
        <v/>
      </c>
      <c r="O45" s="131">
        <f>IF(B45&lt;='VALOR POR PL'!$P$5,'CP RESUMO'!AR54,"")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33762.15</v>
      </c>
      <c r="L46" s="49">
        <f>C46/IF(B46&lt;='VALOR POR PL'!$P$5,IFERROR(INDEX('"INCC-FGV"'!$B$2:$B$800,MATCH(B46,'"INCC-FGV"'!$A$2:$A$800,0)),$K$2),$K$2)</f>
        <v/>
      </c>
      <c r="M46" s="131">
        <f>'CP RESUMO'!AS12</f>
        <v/>
      </c>
      <c r="N46" s="132">
        <f>MAX(0,M46-M45)</f>
        <v/>
      </c>
      <c r="O46" s="131">
        <f>IF(B46&lt;='VALOR POR PL'!$P$5,'CP RESUMO'!AS54,"")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29019.39</v>
      </c>
      <c r="L47" s="49">
        <f>C47/IF(B47&lt;='VALOR POR PL'!$P$5,IFERROR(INDEX('"INCC-FGV"'!$B$2:$B$800,MATCH(B47,'"INCC-FGV"'!$A$2:$A$800,0)),$K$2),$K$2)</f>
        <v/>
      </c>
      <c r="M47" s="131">
        <f>'CP RESUMO'!AT12</f>
        <v/>
      </c>
      <c r="N47" s="132">
        <f>MAX(0,M47-M46)</f>
        <v/>
      </c>
      <c r="O47" s="131">
        <f>IF(B47&lt;='VALOR POR PL'!$P$5,'CP RESUMO'!AT54,"")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24867.43</v>
      </c>
      <c r="L48" s="49">
        <f>C48/IF(B48&lt;='VALOR POR PL'!$P$5,IFERROR(INDEX('"INCC-FGV"'!$B$2:$B$800,MATCH(B48,'"INCC-FGV"'!$A$2:$A$800,0)),$K$2),$K$2)</f>
        <v/>
      </c>
      <c r="M48" s="131">
        <f>'CP RESUMO'!AU12</f>
        <v/>
      </c>
      <c r="N48" s="132">
        <f>MAX(0,M48-M47)</f>
        <v/>
      </c>
      <c r="O48" s="131">
        <f>IF(B48&lt;='VALOR POR PL'!$P$5,'CP RESUMO'!AU54,"")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23246.1</v>
      </c>
      <c r="L49" s="49">
        <f>C49/IF(B49&lt;='VALOR POR PL'!$P$5,IFERROR(INDEX('"INCC-FGV"'!$B$2:$B$800,MATCH(B49,'"INCC-FGV"'!$A$2:$A$800,0)),$K$2),$K$2)</f>
        <v/>
      </c>
      <c r="M49" s="131">
        <f>'CP RESUMO'!AV12</f>
        <v/>
      </c>
      <c r="N49" s="132">
        <f>MAX(0,M49-M48)</f>
        <v/>
      </c>
      <c r="O49" s="131">
        <f>IF(B49&lt;='VALOR POR PL'!$P$5,'CP RESUMO'!AV54,"")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12928.22</v>
      </c>
      <c r="L50" s="49">
        <f>C50/IF(B50&lt;='VALOR POR PL'!$P$5,IFERROR(INDEX('"INCC-FGV"'!$B$2:$B$800,MATCH(B50,'"INCC-FGV"'!$A$2:$A$800,0)),$K$2),$K$2)</f>
        <v/>
      </c>
      <c r="M50" s="131">
        <f>'CP RESUMO'!AW12</f>
        <v/>
      </c>
      <c r="N50" s="132">
        <f>MAX(0,M50-M49)</f>
        <v/>
      </c>
      <c r="O50" s="131">
        <f>IF(B50&lt;='VALOR POR PL'!$P$5,'CP RESUMO'!AW54,"")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3406.95</v>
      </c>
      <c r="L51" s="49">
        <f>C51/IF(B51&lt;='VALOR POR PL'!$P$5,IFERROR(INDEX('"INCC-FGV"'!$B$2:$B$800,MATCH(B51,'"INCC-FGV"'!$A$2:$A$800,0)),$K$2),$K$2)</f>
        <v/>
      </c>
      <c r="M51" s="131">
        <f>'CP RESUMO'!AX12</f>
        <v/>
      </c>
      <c r="N51" s="132">
        <f>MAX(0,M51-M50)</f>
        <v/>
      </c>
      <c r="O51" s="131">
        <f>IF(B51&lt;='VALOR POR PL'!$P$5,'CP RESUMO'!AX54,"")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4584.47</v>
      </c>
      <c r="L52" s="49">
        <f>C52/IF(B52&lt;='VALOR POR PL'!$P$5,IFERROR(INDEX('"INCC-FGV"'!$B$2:$B$800,MATCH(B52,'"INCC-FGV"'!$A$2:$A$800,0)),$K$2),$K$2)</f>
        <v/>
      </c>
      <c r="M52" s="131">
        <f>'CP RESUMO'!AY12</f>
        <v/>
      </c>
      <c r="N52" s="132">
        <f>MAX(0,M52-M51)</f>
        <v/>
      </c>
      <c r="O52" s="131">
        <f>IF(B52&lt;='VALOR POR PL'!$P$5,'CP RESUMO'!AY54,"")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3744.32</v>
      </c>
      <c r="L53" s="49">
        <f>C53/IF(B53&lt;='VALOR POR PL'!$P$5,IFERROR(INDEX('"INCC-FGV"'!$B$2:$B$800,MATCH(B53,'"INCC-FGV"'!$A$2:$A$800,0)),$K$2),$K$2)</f>
        <v/>
      </c>
      <c r="M53" s="131">
        <f>'CP RESUMO'!AZ12</f>
        <v/>
      </c>
      <c r="N53" s="132">
        <f>MAX(0,M53-M52)</f>
        <v/>
      </c>
      <c r="O53" s="131">
        <f>IF(B53&lt;='VALOR POR PL'!$P$5,'CP RESUMO'!AZ54,"")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>
        <v>3504.17</v>
      </c>
      <c r="L54" s="49">
        <f>C54/IF(B54&lt;='VALOR POR PL'!$P$5,IFERROR(INDEX('"INCC-FGV"'!$B$2:$B$800,MATCH(B54,'"INCC-FGV"'!$A$2:$A$800,0)),$K$2),$K$2)</f>
        <v/>
      </c>
      <c r="M54" s="131">
        <f>'CP RESUMO'!BA12</f>
        <v/>
      </c>
      <c r="N54" s="132">
        <f>MAX(0,M54-M53)</f>
        <v/>
      </c>
      <c r="O54" s="131">
        <f>IF(B54&lt;='VALOR POR PL'!$P$5,'CP RESUMO'!BA54,"")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>
        <v>3504.17</v>
      </c>
      <c r="L55" s="49">
        <f>C55/IF(B55&lt;='VALOR POR PL'!$P$5,IFERROR(INDEX('"INCC-FGV"'!$B$2:$B$800,MATCH(B55,'"INCC-FGV"'!$A$2:$A$800,0)),$K$2),$K$2)</f>
        <v/>
      </c>
      <c r="M55" s="131">
        <f>'CP RESUMO'!BB12</f>
        <v/>
      </c>
      <c r="N55" s="132">
        <f>MAX(0,M55-M54)</f>
        <v/>
      </c>
      <c r="O55" s="131">
        <f>IF(B55&lt;='VALOR POR PL'!$P$5,'CP RESUMO'!BB54,"")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>
        <v>2172.6</v>
      </c>
      <c r="L56" s="49">
        <f>C56/IF(B56&lt;='VALOR POR PL'!$P$5,IFERROR(INDEX('"INCC-FGV"'!$B$2:$B$800,MATCH(B56,'"INCC-FGV"'!$A$2:$A$800,0)),$K$2),$K$2)</f>
        <v/>
      </c>
      <c r="M56" s="131">
        <f>'CP RESUMO'!BC12</f>
        <v/>
      </c>
      <c r="N56" s="132">
        <f>MAX(0,M56-M55)</f>
        <v/>
      </c>
      <c r="O56" s="131">
        <f>IF(B56&lt;='VALOR POR PL'!$P$5,'CP RESUMO'!BC54,"")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>
        <v>21067.19</v>
      </c>
      <c r="L57" s="49">
        <f>C57/IF(B57&lt;='VALOR POR PL'!$P$5,IFERROR(INDEX('"INCC-FGV"'!$B$2:$B$800,MATCH(B57,'"INCC-FGV"'!$A$2:$A$800,0)),$K$2),$K$2)</f>
        <v/>
      </c>
      <c r="M57" s="131">
        <f>'CP RESUMO'!BD12</f>
        <v/>
      </c>
      <c r="N57" s="132">
        <f>MAX(0,M57-M56)</f>
        <v/>
      </c>
      <c r="O57" s="131">
        <f>IF(B57&lt;='VALOR POR PL'!$P$5,'CP RESUMO'!BD54,"")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RESUMO'!BE12</f>
        <v/>
      </c>
      <c r="N58" s="132">
        <f>MAX(0,M58-M57)</f>
        <v/>
      </c>
      <c r="O58" s="131">
        <f>IF(B58&lt;='VALOR POR PL'!$P$5,'CP RESUMO'!BE54,"")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RESUMO'!BF12</f>
        <v/>
      </c>
      <c r="N59" s="132">
        <f>MAX(0,M59-M58)</f>
        <v/>
      </c>
      <c r="O59" s="131">
        <f>IF(B59&lt;='VALOR POR PL'!$P$5,'CP RESUMO'!BF54,"")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RESUMO'!BG12</f>
        <v/>
      </c>
      <c r="N60" s="132">
        <f>MAX(0,M60-M59)</f>
        <v/>
      </c>
      <c r="O60" s="131">
        <f>IF(B60&lt;='VALOR POR PL'!$P$5,'CP RESUMO'!BG54,"")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RESUMO'!BH12</f>
        <v/>
      </c>
      <c r="N61" s="132">
        <f>MAX(0,M61-M60)</f>
        <v/>
      </c>
      <c r="O61" s="131">
        <f>IF(B61&lt;='VALOR POR PL'!$P$5,'CP RESUMO'!BH54,"")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RESUMO'!BI12</f>
        <v/>
      </c>
      <c r="N62" s="132">
        <f>MAX(0,M62-M61)</f>
        <v/>
      </c>
      <c r="O62" s="131">
        <f>IF(B62&lt;='VALOR POR PL'!$P$5,'CP RESUMO'!BI54,"")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RESUMO'!BJ12</f>
        <v/>
      </c>
      <c r="N63" s="132">
        <f>MAX(0,M63-M62)</f>
        <v/>
      </c>
      <c r="O63" s="131">
        <f>IF(B63&lt;='VALOR POR PL'!$P$5,'CP RESUMO'!BJ54,"")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RESUMO'!BK12</f>
        <v/>
      </c>
      <c r="N64" s="132">
        <f>MAX(0,M64-M63)</f>
        <v/>
      </c>
      <c r="O64" s="131">
        <f>IF(B64&lt;='VALOR POR PL'!$P$5,'CP RESUMO'!BK54,"")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RESUMO'!BL12</f>
        <v/>
      </c>
      <c r="N65" s="132">
        <f>MAX(0,M65-M64)</f>
        <v/>
      </c>
      <c r="O65" s="131">
        <f>IF(B65&lt;='VALOR POR PL'!$P$5,'CP RESUMO'!BL54,"")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RESUMO'!BM12</f>
        <v/>
      </c>
      <c r="N66" s="132">
        <f>MAX(0,M66-M65)</f>
        <v/>
      </c>
      <c r="O66" s="131">
        <f>IF(B66&lt;='VALOR POR PL'!$P$5,'CP RESUMO'!BM54,"")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RESUMO'!BN12</f>
        <v/>
      </c>
      <c r="N67" s="132">
        <f>MAX(0,M67-M66)</f>
        <v/>
      </c>
      <c r="O67" s="131">
        <f>IF(B67&lt;='VALOR POR PL'!$P$5,'CP RESUMO'!BN54,"")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RESUMO'!BO12</f>
        <v/>
      </c>
      <c r="N68" s="132">
        <f>MAX(0,M68-M67)</f>
        <v/>
      </c>
      <c r="O68" s="131">
        <f>IF(B68&lt;='VALOR POR PL'!$P$5,'CP RESUMO'!BO54,"")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RESUMO'!BP12</f>
        <v/>
      </c>
      <c r="N69" s="132">
        <f>MAX(0,M69-M68)</f>
        <v/>
      </c>
      <c r="O69" s="131">
        <f>IF(B69&lt;='VALOR POR PL'!$P$5,'CP RESUMO'!BP54,"")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RESUMO'!BQ12</f>
        <v/>
      </c>
      <c r="N70" s="132">
        <f>MAX(0,M70-M69)</f>
        <v/>
      </c>
      <c r="O70" s="131">
        <f>IF(B70&lt;='VALOR POR PL'!$P$5,'CP RESUMO'!BQ54,"")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RESUMO'!BR12</f>
        <v/>
      </c>
      <c r="N71" s="132">
        <f>MAX(0,M71-M70)</f>
        <v/>
      </c>
      <c r="O71" s="131">
        <f>IF(B71&lt;='VALOR POR PL'!$P$5,'CP RESUMO'!BR54,"")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RESUMO'!BS12</f>
        <v/>
      </c>
      <c r="N72" s="132">
        <f>MAX(0,M72-M71)</f>
        <v/>
      </c>
      <c r="O72" s="131">
        <f>IF(B72&lt;='VALOR POR PL'!$P$5,'CP RESUMO'!BS54,"")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RESUMO'!BT12</f>
        <v/>
      </c>
      <c r="N73" s="132">
        <f>MAX(0,M73-M72)</f>
        <v/>
      </c>
      <c r="O73" s="131">
        <f>IF(B73&lt;='VALOR POR PL'!$P$5,'CP RESUMO'!BT54,"")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RESUMO'!BU12</f>
        <v/>
      </c>
      <c r="N74" s="132">
        <f>MAX(0,M74-M73)</f>
        <v/>
      </c>
      <c r="O74" s="131">
        <f>IF(B74&lt;='VALOR POR PL'!$P$5,'CP RESUMO'!BU54,"")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RESUMO'!BV12</f>
        <v/>
      </c>
      <c r="N75" s="132">
        <f>MAX(0,M75-M74)</f>
        <v/>
      </c>
      <c r="O75" s="131">
        <f>IF(B75&lt;='VALOR POR PL'!$P$5,'CP RESUMO'!BV54,"")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RESUMO'!BW12</f>
        <v/>
      </c>
      <c r="N76" s="132">
        <f>MAX(0,M76-M75)</f>
        <v/>
      </c>
      <c r="O76" s="131">
        <f>IF(B76&lt;='VALOR POR PL'!$P$5,'CP RESUMO'!BW54,"")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1">
        <f>'CP RESUMO'!D13</f>
        <v/>
      </c>
      <c r="N5" s="132" t="n">
        <v>0</v>
      </c>
      <c r="O5" s="131">
        <f>IF(B5&lt;='VALOR POR PL'!$P$5,'CP RESUMO'!D55,"")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1">
        <f>'CP RESUMO'!E13</f>
        <v/>
      </c>
      <c r="N6" s="132">
        <f>MAX(0,M6-M5)</f>
        <v/>
      </c>
      <c r="O6" s="131">
        <f>IF(B6&lt;='VALOR POR PL'!$P$5,'CP RESUMO'!E55,"")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RESUMO'!F13</f>
        <v/>
      </c>
      <c r="N7" s="132">
        <f>MAX(0,M7-M6)</f>
        <v/>
      </c>
      <c r="O7" s="131">
        <f>IF(B7&lt;='VALOR POR PL'!$P$5,'CP RESUMO'!F55,"")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RESUMO'!G13</f>
        <v/>
      </c>
      <c r="N8" s="132">
        <f>MAX(0,M8-M7)</f>
        <v/>
      </c>
      <c r="O8" s="131">
        <f>IF(B8&lt;='VALOR POR PL'!$P$5,'CP RESUMO'!G55,"")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RESUMO'!H13</f>
        <v/>
      </c>
      <c r="N9" s="132">
        <f>MAX(0,M9-M8)</f>
        <v/>
      </c>
      <c r="O9" s="131">
        <f>IF(B9&lt;='VALOR POR PL'!$P$5,'CP RESUMO'!H55,"")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RESUMO'!I13</f>
        <v/>
      </c>
      <c r="N10" s="132">
        <f>MAX(0,M10-M9)</f>
        <v/>
      </c>
      <c r="O10" s="131">
        <f>IF(B10&lt;='VALOR POR PL'!$P$5,'CP RESUMO'!I55,"")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RESUMO'!J13</f>
        <v/>
      </c>
      <c r="N11" s="132">
        <f>MAX(0,M11-M10)</f>
        <v/>
      </c>
      <c r="O11" s="131">
        <f>IF(B11&lt;='VALOR POR PL'!$P$5,'CP RESUMO'!J55,"")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RESUMO'!K13</f>
        <v/>
      </c>
      <c r="N12" s="132">
        <f>MAX(0,M12-M11)</f>
        <v/>
      </c>
      <c r="O12" s="131">
        <f>IF(B12&lt;='VALOR POR PL'!$P$5,'CP RESUMO'!K55,"")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1">
        <f>'CP RESUMO'!L13</f>
        <v/>
      </c>
      <c r="N13" s="132">
        <f>MAX(0,M13-M12)</f>
        <v/>
      </c>
      <c r="O13" s="131">
        <f>IF(B13&lt;='VALOR POR PL'!$P$5,'CP RESUMO'!L55,"")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RESUMO'!M13</f>
        <v/>
      </c>
      <c r="N14" s="132">
        <f>MAX(0,M14-M13)</f>
        <v/>
      </c>
      <c r="O14" s="131">
        <f>IF(B14&lt;='VALOR POR PL'!$P$5,'CP RESUMO'!M55,"")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RESUMO'!N13</f>
        <v/>
      </c>
      <c r="N15" s="132">
        <f>MAX(0,M15-M14)</f>
        <v/>
      </c>
      <c r="O15" s="131">
        <f>IF(B15&lt;='VALOR POR PL'!$P$5,'CP RESUMO'!N55,"")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RESUMO'!O13</f>
        <v/>
      </c>
      <c r="N16" s="132">
        <f>MAX(0,M16-M15)</f>
        <v/>
      </c>
      <c r="O16" s="131">
        <f>IF(B16&lt;='VALOR POR PL'!$P$5,'CP RESUMO'!O55,"")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RESUMO'!P13</f>
        <v/>
      </c>
      <c r="N17" s="132">
        <f>MAX(0,M17-M16)</f>
        <v/>
      </c>
      <c r="O17" s="131">
        <f>IF(B17&lt;='VALOR POR PL'!$P$5,'CP RESUMO'!P55,"")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RESUMO'!Q13</f>
        <v/>
      </c>
      <c r="N18" s="132">
        <f>MAX(0,M18-M17)</f>
        <v/>
      </c>
      <c r="O18" s="131">
        <f>IF(B18&lt;='VALOR POR PL'!$P$5,'CP RESUMO'!Q55,"")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RESUMO'!R13</f>
        <v/>
      </c>
      <c r="N19" s="132">
        <f>MAX(0,M19-M18)</f>
        <v/>
      </c>
      <c r="O19" s="131">
        <f>IF(B19&lt;='VALOR POR PL'!$P$5,'CP RESUMO'!R55,"")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RESUMO'!S13</f>
        <v/>
      </c>
      <c r="N20" s="132">
        <f>MAX(0,M20-M19)</f>
        <v/>
      </c>
      <c r="O20" s="131">
        <f>IF(B20&lt;='VALOR POR PL'!$P$5,'CP RESUMO'!S55,"")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RESUMO'!T13</f>
        <v/>
      </c>
      <c r="N21" s="132">
        <f>MAX(0,M21-M20)</f>
        <v/>
      </c>
      <c r="O21" s="131">
        <f>IF(B21&lt;='VALOR POR PL'!$P$5,'CP RESUMO'!T55,"")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RESUMO'!U13</f>
        <v/>
      </c>
      <c r="N22" s="132">
        <f>MAX(0,M22-M21)</f>
        <v/>
      </c>
      <c r="O22" s="131">
        <f>IF(B22&lt;='VALOR POR PL'!$P$5,'CP RESUMO'!U55,"")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RESUMO'!V13</f>
        <v/>
      </c>
      <c r="N23" s="132">
        <f>MAX(0,M23-M22)</f>
        <v/>
      </c>
      <c r="O23" s="131">
        <f>IF(B23&lt;='VALOR POR PL'!$P$5,'CP RESUMO'!V55,"")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RESUMO'!W13</f>
        <v/>
      </c>
      <c r="N24" s="132">
        <f>MAX(0,M24-M23)</f>
        <v/>
      </c>
      <c r="O24" s="131">
        <f>IF(B24&lt;='VALOR POR PL'!$P$5,'CP RESUMO'!W55,"")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RESUMO'!X13</f>
        <v/>
      </c>
      <c r="N25" s="132">
        <f>MAX(0,M25-M24)</f>
        <v/>
      </c>
      <c r="O25" s="131">
        <f>IF(B25&lt;='VALOR POR PL'!$P$5,'CP RESUMO'!X55,"")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23726.29</v>
      </c>
      <c r="L26" s="49">
        <f>C26/IF(B26&lt;='VALOR POR PL'!$P$5,IFERROR(INDEX('"INCC-FGV"'!$B$2:$B$800,MATCH(B26,'"INCC-FGV"'!$A$2:$A$800,0)),$K$2),$K$2)</f>
        <v/>
      </c>
      <c r="M26" s="131">
        <f>'CP RESUMO'!Y13</f>
        <v/>
      </c>
      <c r="N26" s="132">
        <f>MAX(0,M26-M25)</f>
        <v/>
      </c>
      <c r="O26" s="131">
        <f>IF(B26&lt;='VALOR POR PL'!$P$5,'CP RESUMO'!Y55,"")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19480.78</v>
      </c>
      <c r="L27" s="49">
        <f>C27/IF(B27&lt;='VALOR POR PL'!$P$5,IFERROR(INDEX('"INCC-FGV"'!$B$2:$B$800,MATCH(B27,'"INCC-FGV"'!$A$2:$A$800,0)),$K$2),$K$2)</f>
        <v/>
      </c>
      <c r="M27" s="131">
        <f>'CP RESUMO'!Z13</f>
        <v/>
      </c>
      <c r="N27" s="132">
        <f>MAX(0,M27-M26)</f>
        <v/>
      </c>
      <c r="O27" s="131">
        <f>IF(B27&lt;='VALOR POR PL'!$P$5,'CP RESUMO'!Z55,"")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17280.78</v>
      </c>
      <c r="L28" s="49">
        <f>C28/IF(B28&lt;='VALOR POR PL'!$P$5,IFERROR(INDEX('"INCC-FGV"'!$B$2:$B$800,MATCH(B28,'"INCC-FGV"'!$A$2:$A$800,0)),$K$2),$K$2)</f>
        <v/>
      </c>
      <c r="M28" s="131">
        <f>'CP RESUMO'!AA13</f>
        <v/>
      </c>
      <c r="N28" s="132">
        <f>MAX(0,M28-M27)</f>
        <v/>
      </c>
      <c r="O28" s="131">
        <f>IF(B28&lt;='VALOR POR PL'!$P$5,'CP RESUMO'!AA55,"")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17280.78</v>
      </c>
      <c r="L29" s="49">
        <f>C29/IF(B29&lt;='VALOR POR PL'!$P$5,IFERROR(INDEX('"INCC-FGV"'!$B$2:$B$800,MATCH(B29,'"INCC-FGV"'!$A$2:$A$800,0)),$K$2),$K$2)</f>
        <v/>
      </c>
      <c r="M29" s="131">
        <f>'CP RESUMO'!AB13</f>
        <v/>
      </c>
      <c r="N29" s="132">
        <f>MAX(0,M29-M28)</f>
        <v/>
      </c>
      <c r="O29" s="131">
        <f>IF(B29&lt;='VALOR POR PL'!$P$5,'CP RESUMO'!AB55,"")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20182.06</v>
      </c>
      <c r="L30" s="49">
        <f>C30/IF(B30&lt;='VALOR POR PL'!$P$5,IFERROR(INDEX('"INCC-FGV"'!$B$2:$B$800,MATCH(B30,'"INCC-FGV"'!$A$2:$A$800,0)),$K$2),$K$2)</f>
        <v/>
      </c>
      <c r="M30" s="131">
        <f>'CP RESUMO'!AC13</f>
        <v/>
      </c>
      <c r="N30" s="132">
        <f>MAX(0,M30-M29)</f>
        <v/>
      </c>
      <c r="O30" s="131">
        <f>IF(B30&lt;='VALOR POR PL'!$P$5,'CP RESUMO'!AC55,"")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17982.06</v>
      </c>
      <c r="L31" s="49">
        <f>C31/IF(B31&lt;='VALOR POR PL'!$P$5,IFERROR(INDEX('"INCC-FGV"'!$B$2:$B$800,MATCH(B31,'"INCC-FGV"'!$A$2:$A$800,0)),$K$2),$K$2)</f>
        <v/>
      </c>
      <c r="M31" s="131">
        <f>'CP RESUMO'!AD13</f>
        <v/>
      </c>
      <c r="N31" s="132">
        <f>MAX(0,M31-M30)</f>
        <v/>
      </c>
      <c r="O31" s="131">
        <f>IF(B31&lt;='VALOR POR PL'!$P$5,'CP RESUMO'!AD55,"")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15213.04</v>
      </c>
      <c r="L32" s="49">
        <f>C32/IF(B32&lt;='VALOR POR PL'!$P$5,IFERROR(INDEX('"INCC-FGV"'!$B$2:$B$800,MATCH(B32,'"INCC-FGV"'!$A$2:$A$800,0)),$K$2),$K$2)</f>
        <v/>
      </c>
      <c r="M32" s="131">
        <f>'CP RESUMO'!AE13</f>
        <v/>
      </c>
      <c r="N32" s="132">
        <f>MAX(0,M32-M31)</f>
        <v/>
      </c>
      <c r="O32" s="131">
        <f>IF(B32&lt;='VALOR POR PL'!$P$5,'CP RESUMO'!AE55,"")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20182.06</v>
      </c>
      <c r="L33" s="49">
        <f>C33/IF(B33&lt;='VALOR POR PL'!$P$5,IFERROR(INDEX('"INCC-FGV"'!$B$2:$B$800,MATCH(B33,'"INCC-FGV"'!$A$2:$A$800,0)),$K$2),$K$2)</f>
        <v/>
      </c>
      <c r="M33" s="131">
        <f>'CP RESUMO'!AF13</f>
        <v/>
      </c>
      <c r="N33" s="132">
        <f>MAX(0,M33-M32)</f>
        <v/>
      </c>
      <c r="O33" s="131">
        <f>IF(B33&lt;='VALOR POR PL'!$P$5,'CP RESUMO'!AF55,"")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17982.06</v>
      </c>
      <c r="L34" s="49">
        <f>C34/IF(B34&lt;='VALOR POR PL'!$P$5,IFERROR(INDEX('"INCC-FGV"'!$B$2:$B$800,MATCH(B34,'"INCC-FGV"'!$A$2:$A$800,0)),$K$2),$K$2)</f>
        <v/>
      </c>
      <c r="M34" s="131">
        <f>'CP RESUMO'!AG13</f>
        <v/>
      </c>
      <c r="N34" s="132">
        <f>MAX(0,M34-M33)</f>
        <v/>
      </c>
      <c r="O34" s="131">
        <f>IF(B34&lt;='VALOR POR PL'!$P$5,'CP RESUMO'!AG55,"")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23306.25</v>
      </c>
      <c r="L35" s="49">
        <f>C35/IF(B35&lt;='VALOR POR PL'!$P$5,IFERROR(INDEX('"INCC-FGV"'!$B$2:$B$800,MATCH(B35,'"INCC-FGV"'!$A$2:$A$800,0)),$K$2),$K$2)</f>
        <v/>
      </c>
      <c r="M35" s="131">
        <f>'CP RESUMO'!AH13</f>
        <v/>
      </c>
      <c r="N35" s="132">
        <f>MAX(0,M35-M34)</f>
        <v/>
      </c>
      <c r="O35" s="131">
        <f>IF(B35&lt;='VALOR POR PL'!$P$5,'CP RESUMO'!AH55,"")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12627.88</v>
      </c>
      <c r="L36" s="49">
        <f>C36/IF(B36&lt;='VALOR POR PL'!$P$5,IFERROR(INDEX('"INCC-FGV"'!$B$2:$B$800,MATCH(B36,'"INCC-FGV"'!$A$2:$A$800,0)),$K$2),$K$2)</f>
        <v/>
      </c>
      <c r="M36" s="131">
        <f>'CP RESUMO'!AI13</f>
        <v/>
      </c>
      <c r="N36" s="132">
        <f>MAX(0,M36-M35)</f>
        <v/>
      </c>
      <c r="O36" s="131">
        <f>IF(B36&lt;='VALOR POR PL'!$P$5,'CP RESUMO'!AI55,"")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10073.93</v>
      </c>
      <c r="L37" s="49">
        <f>C37/IF(B37&lt;='VALOR POR PL'!$P$5,IFERROR(INDEX('"INCC-FGV"'!$B$2:$B$800,MATCH(B37,'"INCC-FGV"'!$A$2:$A$800,0)),$K$2),$K$2)</f>
        <v/>
      </c>
      <c r="M37" s="131">
        <f>'CP RESUMO'!AJ13</f>
        <v/>
      </c>
      <c r="N37" s="132">
        <f>MAX(0,M37-M36)</f>
        <v/>
      </c>
      <c r="O37" s="131">
        <f>IF(B37&lt;='VALOR POR PL'!$P$5,'CP RESUMO'!AJ55,"")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9675</v>
      </c>
      <c r="L38" s="49">
        <f>C38/IF(B38&lt;='VALOR POR PL'!$P$5,IFERROR(INDEX('"INCC-FGV"'!$B$2:$B$800,MATCH(B38,'"INCC-FGV"'!$A$2:$A$800,0)),$K$2),$K$2)</f>
        <v/>
      </c>
      <c r="M38" s="131">
        <f>'CP RESUMO'!AK13</f>
        <v/>
      </c>
      <c r="N38" s="132">
        <f>MAX(0,M38-M37)</f>
        <v/>
      </c>
      <c r="O38" s="131">
        <f>IF(B38&lt;='VALOR POR PL'!$P$5,'CP RESUMO'!AK55,"")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11875</v>
      </c>
      <c r="L39" s="49">
        <f>C39/IF(B39&lt;='VALOR POR PL'!$P$5,IFERROR(INDEX('"INCC-FGV"'!$B$2:$B$800,MATCH(B39,'"INCC-FGV"'!$A$2:$A$800,0)),$K$2),$K$2)</f>
        <v/>
      </c>
      <c r="M39" s="131">
        <f>'CP RESUMO'!AL13</f>
        <v/>
      </c>
      <c r="N39" s="132">
        <f>MAX(0,M39-M38)</f>
        <v/>
      </c>
      <c r="O39" s="131">
        <f>IF(B39&lt;='VALOR POR PL'!$P$5,'CP RESUMO'!AL55,"")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9675</v>
      </c>
      <c r="L40" s="49">
        <f>C40/IF(B40&lt;='VALOR POR PL'!$P$5,IFERROR(INDEX('"INCC-FGV"'!$B$2:$B$800,MATCH(B40,'"INCC-FGV"'!$A$2:$A$800,0)),$K$2),$K$2)</f>
        <v/>
      </c>
      <c r="M40" s="131">
        <f>'CP RESUMO'!AM13</f>
        <v/>
      </c>
      <c r="N40" s="132">
        <f>MAX(0,M40-M39)</f>
        <v/>
      </c>
      <c r="O40" s="131">
        <f>IF(B40&lt;='VALOR POR PL'!$P$5,'CP RESUMO'!AM55,"")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9675</v>
      </c>
      <c r="L41" s="49">
        <f>C41/IF(B41&lt;='VALOR POR PL'!$P$5,IFERROR(INDEX('"INCC-FGV"'!$B$2:$B$800,MATCH(B41,'"INCC-FGV"'!$A$2:$A$800,0)),$K$2),$K$2)</f>
        <v/>
      </c>
      <c r="M41" s="131">
        <f>'CP RESUMO'!AN13</f>
        <v/>
      </c>
      <c r="N41" s="132">
        <f>MAX(0,M41-M40)</f>
        <v/>
      </c>
      <c r="O41" s="131">
        <f>IF(B41&lt;='VALOR POR PL'!$P$5,'CP RESUMO'!AN55,"")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11875</v>
      </c>
      <c r="L42" s="49">
        <f>C42/IF(B42&lt;='VALOR POR PL'!$P$5,IFERROR(INDEX('"INCC-FGV"'!$B$2:$B$800,MATCH(B42,'"INCC-FGV"'!$A$2:$A$800,0)),$K$2),$K$2)</f>
        <v/>
      </c>
      <c r="M42" s="131">
        <f>'CP RESUMO'!AO13</f>
        <v/>
      </c>
      <c r="N42" s="132">
        <f>MAX(0,M42-M41)</f>
        <v/>
      </c>
      <c r="O42" s="131">
        <f>IF(B42&lt;='VALOR POR PL'!$P$5,'CP RESUMO'!AO55,"")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9675</v>
      </c>
      <c r="L43" s="49">
        <f>C43/IF(B43&lt;='VALOR POR PL'!$P$5,IFERROR(INDEX('"INCC-FGV"'!$B$2:$B$800,MATCH(B43,'"INCC-FGV"'!$A$2:$A$800,0)),$K$2),$K$2)</f>
        <v/>
      </c>
      <c r="M43" s="131">
        <f>'CP RESUMO'!AP13</f>
        <v/>
      </c>
      <c r="N43" s="132">
        <f>MAX(0,M43-M42)</f>
        <v/>
      </c>
      <c r="O43" s="131">
        <f>IF(B43&lt;='VALOR POR PL'!$P$5,'CP RESUMO'!AP55,"")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9675</v>
      </c>
      <c r="L44" s="49">
        <f>C44/IF(B44&lt;='VALOR POR PL'!$P$5,IFERROR(INDEX('"INCC-FGV"'!$B$2:$B$800,MATCH(B44,'"INCC-FGV"'!$A$2:$A$800,0)),$K$2),$K$2)</f>
        <v/>
      </c>
      <c r="M44" s="131">
        <f>'CP RESUMO'!AQ13</f>
        <v/>
      </c>
      <c r="N44" s="132">
        <f>MAX(0,M44-M43)</f>
        <v/>
      </c>
      <c r="O44" s="131">
        <f>IF(B44&lt;='VALOR POR PL'!$P$5,'CP RESUMO'!AQ55,"")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11875</v>
      </c>
      <c r="L45" s="49">
        <f>C45/IF(B45&lt;='VALOR POR PL'!$P$5,IFERROR(INDEX('"INCC-FGV"'!$B$2:$B$800,MATCH(B45,'"INCC-FGV"'!$A$2:$A$800,0)),$K$2),$K$2)</f>
        <v/>
      </c>
      <c r="M45" s="131">
        <f>'CP RESUMO'!AR13</f>
        <v/>
      </c>
      <c r="N45" s="132">
        <f>MAX(0,M45-M44)</f>
        <v/>
      </c>
      <c r="O45" s="131">
        <f>IF(B45&lt;='VALOR POR PL'!$P$5,'CP RESUMO'!AR55,"")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9675</v>
      </c>
      <c r="L46" s="49">
        <f>C46/IF(B46&lt;='VALOR POR PL'!$P$5,IFERROR(INDEX('"INCC-FGV"'!$B$2:$B$800,MATCH(B46,'"INCC-FGV"'!$A$2:$A$800,0)),$K$2),$K$2)</f>
        <v/>
      </c>
      <c r="M46" s="131">
        <f>'CP RESUMO'!AS13</f>
        <v/>
      </c>
      <c r="N46" s="132">
        <f>MAX(0,M46-M45)</f>
        <v/>
      </c>
      <c r="O46" s="131">
        <f>IF(B46&lt;='VALOR POR PL'!$P$5,'CP RESUMO'!AS55,"")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14700</v>
      </c>
      <c r="L47" s="49">
        <f>C47/IF(B47&lt;='VALOR POR PL'!$P$5,IFERROR(INDEX('"INCC-FGV"'!$B$2:$B$800,MATCH(B47,'"INCC-FGV"'!$A$2:$A$800,0)),$K$2),$K$2)</f>
        <v/>
      </c>
      <c r="M47" s="131">
        <f>'CP RESUMO'!AT13</f>
        <v/>
      </c>
      <c r="N47" s="132">
        <f>MAX(0,M47-M46)</f>
        <v/>
      </c>
      <c r="O47" s="131">
        <f>IF(B47&lt;='VALOR POR PL'!$P$5,'CP RESUMO'!AT55,"")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11875</v>
      </c>
      <c r="L48" s="49">
        <f>C48/IF(B48&lt;='VALOR POR PL'!$P$5,IFERROR(INDEX('"INCC-FGV"'!$B$2:$B$800,MATCH(B48,'"INCC-FGV"'!$A$2:$A$800,0)),$K$2),$K$2)</f>
        <v/>
      </c>
      <c r="M48" s="131">
        <f>'CP RESUMO'!AU13</f>
        <v/>
      </c>
      <c r="N48" s="132">
        <f>MAX(0,M48-M47)</f>
        <v/>
      </c>
      <c r="O48" s="131">
        <f>IF(B48&lt;='VALOR POR PL'!$P$5,'CP RESUMO'!AU55,"")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47175</v>
      </c>
      <c r="L49" s="49">
        <f>C49/IF(B49&lt;='VALOR POR PL'!$P$5,IFERROR(INDEX('"INCC-FGV"'!$B$2:$B$800,MATCH(B49,'"INCC-FGV"'!$A$2:$A$800,0)),$K$2),$K$2)</f>
        <v/>
      </c>
      <c r="M49" s="131">
        <f>'CP RESUMO'!AV13</f>
        <v/>
      </c>
      <c r="N49" s="132">
        <f>MAX(0,M49-M48)</f>
        <v/>
      </c>
      <c r="O49" s="131">
        <f>IF(B49&lt;='VALOR POR PL'!$P$5,'CP RESUMO'!AV55,"")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49375</v>
      </c>
      <c r="L50" s="49">
        <f>C50/IF(B50&lt;='VALOR POR PL'!$P$5,IFERROR(INDEX('"INCC-FGV"'!$B$2:$B$800,MATCH(B50,'"INCC-FGV"'!$A$2:$A$800,0)),$K$2),$K$2)</f>
        <v/>
      </c>
      <c r="M50" s="131">
        <f>'CP RESUMO'!AW13</f>
        <v/>
      </c>
      <c r="N50" s="132">
        <f>MAX(0,M50-M49)</f>
        <v/>
      </c>
      <c r="O50" s="131">
        <f>IF(B50&lt;='VALOR POR PL'!$P$5,'CP RESUMO'!AW55,"")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9675</v>
      </c>
      <c r="L51" s="49">
        <f>C51/IF(B51&lt;='VALOR POR PL'!$P$5,IFERROR(INDEX('"INCC-FGV"'!$B$2:$B$800,MATCH(B51,'"INCC-FGV"'!$A$2:$A$800,0)),$K$2),$K$2)</f>
        <v/>
      </c>
      <c r="M51" s="131">
        <f>'CP RESUMO'!AX13</f>
        <v/>
      </c>
      <c r="N51" s="132">
        <f>MAX(0,M51-M50)</f>
        <v/>
      </c>
      <c r="O51" s="131">
        <f>IF(B51&lt;='VALOR POR PL'!$P$5,'CP RESUMO'!AX55,"")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5998</v>
      </c>
      <c r="L52" s="49">
        <f>C52/IF(B52&lt;='VALOR POR PL'!$P$5,IFERROR(INDEX('"INCC-FGV"'!$B$2:$B$800,MATCH(B52,'"INCC-FGV"'!$A$2:$A$800,0)),$K$2),$K$2)</f>
        <v/>
      </c>
      <c r="M52" s="131">
        <f>'CP RESUMO'!AY13</f>
        <v/>
      </c>
      <c r="N52" s="132">
        <f>MAX(0,M52-M51)</f>
        <v/>
      </c>
      <c r="O52" s="131">
        <f>IF(B52&lt;='VALOR POR PL'!$P$5,'CP RESUMO'!AY55,"")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38934.03</v>
      </c>
      <c r="L53" s="49">
        <f>C53/IF(B53&lt;='VALOR POR PL'!$P$5,IFERROR(INDEX('"INCC-FGV"'!$B$2:$B$800,MATCH(B53,'"INCC-FGV"'!$A$2:$A$800,0)),$K$2),$K$2)</f>
        <v/>
      </c>
      <c r="M53" s="131">
        <f>'CP RESUMO'!AZ13</f>
        <v/>
      </c>
      <c r="N53" s="132">
        <f>MAX(0,M53-M52)</f>
        <v/>
      </c>
      <c r="O53" s="131">
        <f>IF(B53&lt;='VALOR POR PL'!$P$5,'CP RESUMO'!AZ55,"")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>
        <v>51281.55</v>
      </c>
      <c r="L54" s="49">
        <f>C54/IF(B54&lt;='VALOR POR PL'!$P$5,IFERROR(INDEX('"INCC-FGV"'!$B$2:$B$800,MATCH(B54,'"INCC-FGV"'!$A$2:$A$800,0)),$K$2),$K$2)</f>
        <v/>
      </c>
      <c r="M54" s="131">
        <f>'CP RESUMO'!BA13</f>
        <v/>
      </c>
      <c r="N54" s="132">
        <f>MAX(0,M54-M53)</f>
        <v/>
      </c>
      <c r="O54" s="131">
        <f>IF(B54&lt;='VALOR POR PL'!$P$5,'CP RESUMO'!BA55,"")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>
        <v>20195.22</v>
      </c>
      <c r="L55" s="49">
        <f>C55/IF(B55&lt;='VALOR POR PL'!$P$5,IFERROR(INDEX('"INCC-FGV"'!$B$2:$B$800,MATCH(B55,'"INCC-FGV"'!$A$2:$A$800,0)),$K$2),$K$2)</f>
        <v/>
      </c>
      <c r="M55" s="131">
        <f>'CP RESUMO'!BB13</f>
        <v/>
      </c>
      <c r="N55" s="132">
        <f>MAX(0,M55-M54)</f>
        <v/>
      </c>
      <c r="O55" s="131">
        <f>IF(B55&lt;='VALOR POR PL'!$P$5,'CP RESUMO'!BB55,"")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>
        <v>55680</v>
      </c>
      <c r="L56" s="49">
        <f>C56/IF(B56&lt;='VALOR POR PL'!$P$5,IFERROR(INDEX('"INCC-FGV"'!$B$2:$B$800,MATCH(B56,'"INCC-FGV"'!$A$2:$A$800,0)),$K$2),$K$2)</f>
        <v/>
      </c>
      <c r="M56" s="131">
        <f>'CP RESUMO'!BC13</f>
        <v/>
      </c>
      <c r="N56" s="132">
        <f>MAX(0,M56-M55)</f>
        <v/>
      </c>
      <c r="O56" s="131">
        <f>IF(B56&lt;='VALOR POR PL'!$P$5,'CP RESUMO'!BC55,"")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>
        <v>55680</v>
      </c>
      <c r="L57" s="49">
        <f>C57/IF(B57&lt;='VALOR POR PL'!$P$5,IFERROR(INDEX('"INCC-FGV"'!$B$2:$B$800,MATCH(B57,'"INCC-FGV"'!$A$2:$A$800,0)),$K$2),$K$2)</f>
        <v/>
      </c>
      <c r="M57" s="131">
        <f>'CP RESUMO'!BD13</f>
        <v/>
      </c>
      <c r="N57" s="132">
        <f>MAX(0,M57-M56)</f>
        <v/>
      </c>
      <c r="O57" s="131">
        <f>IF(B57&lt;='VALOR POR PL'!$P$5,'CP RESUMO'!BD55,"")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RESUMO'!BE13</f>
        <v/>
      </c>
      <c r="N58" s="132">
        <f>MAX(0,M58-M57)</f>
        <v/>
      </c>
      <c r="O58" s="131">
        <f>IF(B58&lt;='VALOR POR PL'!$P$5,'CP RESUMO'!BE55,"")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RESUMO'!BF13</f>
        <v/>
      </c>
      <c r="N59" s="132">
        <f>MAX(0,M59-M58)</f>
        <v/>
      </c>
      <c r="O59" s="131">
        <f>IF(B59&lt;='VALOR POR PL'!$P$5,'CP RESUMO'!BF55,"")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RESUMO'!BG13</f>
        <v/>
      </c>
      <c r="N60" s="132">
        <f>MAX(0,M60-M59)</f>
        <v/>
      </c>
      <c r="O60" s="131">
        <f>IF(B60&lt;='VALOR POR PL'!$P$5,'CP RESUMO'!BG55,"")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RESUMO'!BH13</f>
        <v/>
      </c>
      <c r="N61" s="132">
        <f>MAX(0,M61-M60)</f>
        <v/>
      </c>
      <c r="O61" s="131">
        <f>IF(B61&lt;='VALOR POR PL'!$P$5,'CP RESUMO'!BH55,"")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RESUMO'!BI13</f>
        <v/>
      </c>
      <c r="N62" s="132">
        <f>MAX(0,M62-M61)</f>
        <v/>
      </c>
      <c r="O62" s="131">
        <f>IF(B62&lt;='VALOR POR PL'!$P$5,'CP RESUMO'!BI55,"")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RESUMO'!BJ13</f>
        <v/>
      </c>
      <c r="N63" s="132">
        <f>MAX(0,M63-M62)</f>
        <v/>
      </c>
      <c r="O63" s="131">
        <f>IF(B63&lt;='VALOR POR PL'!$P$5,'CP RESUMO'!BJ55,"")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RESUMO'!BK13</f>
        <v/>
      </c>
      <c r="N64" s="132">
        <f>MAX(0,M64-M63)</f>
        <v/>
      </c>
      <c r="O64" s="131">
        <f>IF(B64&lt;='VALOR POR PL'!$P$5,'CP RESUMO'!BK55,"")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RESUMO'!BL13</f>
        <v/>
      </c>
      <c r="N65" s="132">
        <f>MAX(0,M65-M64)</f>
        <v/>
      </c>
      <c r="O65" s="131">
        <f>IF(B65&lt;='VALOR POR PL'!$P$5,'CP RESUMO'!BL55,"")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RESUMO'!BM13</f>
        <v/>
      </c>
      <c r="N66" s="132">
        <f>MAX(0,M66-M65)</f>
        <v/>
      </c>
      <c r="O66" s="131">
        <f>IF(B66&lt;='VALOR POR PL'!$P$5,'CP RESUMO'!BM55,"")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RESUMO'!BN13</f>
        <v/>
      </c>
      <c r="N67" s="132">
        <f>MAX(0,M67-M66)</f>
        <v/>
      </c>
      <c r="O67" s="131">
        <f>IF(B67&lt;='VALOR POR PL'!$P$5,'CP RESUMO'!BN55,"")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RESUMO'!BO13</f>
        <v/>
      </c>
      <c r="N68" s="132">
        <f>MAX(0,M68-M67)</f>
        <v/>
      </c>
      <c r="O68" s="131">
        <f>IF(B68&lt;='VALOR POR PL'!$P$5,'CP RESUMO'!BO55,"")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RESUMO'!BP13</f>
        <v/>
      </c>
      <c r="N69" s="132">
        <f>MAX(0,M69-M68)</f>
        <v/>
      </c>
      <c r="O69" s="131">
        <f>IF(B69&lt;='VALOR POR PL'!$P$5,'CP RESUMO'!BP55,"")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RESUMO'!BQ13</f>
        <v/>
      </c>
      <c r="N70" s="132">
        <f>MAX(0,M70-M69)</f>
        <v/>
      </c>
      <c r="O70" s="131">
        <f>IF(B70&lt;='VALOR POR PL'!$P$5,'CP RESUMO'!BQ55,"")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RESUMO'!BR13</f>
        <v/>
      </c>
      <c r="N71" s="132">
        <f>MAX(0,M71-M70)</f>
        <v/>
      </c>
      <c r="O71" s="131">
        <f>IF(B71&lt;='VALOR POR PL'!$P$5,'CP RESUMO'!BR55,"")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RESUMO'!BS13</f>
        <v/>
      </c>
      <c r="N72" s="132">
        <f>MAX(0,M72-M71)</f>
        <v/>
      </c>
      <c r="O72" s="131">
        <f>IF(B72&lt;='VALOR POR PL'!$P$5,'CP RESUMO'!BS55,"")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RESUMO'!BT13</f>
        <v/>
      </c>
      <c r="N73" s="132">
        <f>MAX(0,M73-M72)</f>
        <v/>
      </c>
      <c r="O73" s="131">
        <f>IF(B73&lt;='VALOR POR PL'!$P$5,'CP RESUMO'!BT55,"")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RESUMO'!BU13</f>
        <v/>
      </c>
      <c r="N74" s="132">
        <f>MAX(0,M74-M73)</f>
        <v/>
      </c>
      <c r="O74" s="131">
        <f>IF(B74&lt;='VALOR POR PL'!$P$5,'CP RESUMO'!BU55,"")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RESUMO'!BV13</f>
        <v/>
      </c>
      <c r="N75" s="132">
        <f>MAX(0,M75-M74)</f>
        <v/>
      </c>
      <c r="O75" s="131">
        <f>IF(B75&lt;='VALOR POR PL'!$P$5,'CP RESUMO'!BV55,"")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RESUMO'!BW13</f>
        <v/>
      </c>
      <c r="N76" s="132">
        <f>MAX(0,M76-M75)</f>
        <v/>
      </c>
      <c r="O76" s="131">
        <f>IF(B76&lt;='VALOR POR PL'!$P$5,'CP RESUMO'!BW55,"")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1">
        <f>'CP RESUMO'!D14</f>
        <v/>
      </c>
      <c r="N5" s="132" t="n">
        <v>0</v>
      </c>
      <c r="O5" s="131">
        <f>IF(B5&lt;='VALOR POR PL'!$P$5,'CP RESUMO'!D56,"")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1">
        <f>'CP RESUMO'!E14</f>
        <v/>
      </c>
      <c r="N6" s="132">
        <f>MAX(0,M6-M5)</f>
        <v/>
      </c>
      <c r="O6" s="131">
        <f>IF(B6&lt;='VALOR POR PL'!$P$5,'CP RESUMO'!E56,"")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RESUMO'!F14</f>
        <v/>
      </c>
      <c r="N7" s="132">
        <f>MAX(0,M7-M6)</f>
        <v/>
      </c>
      <c r="O7" s="131">
        <f>IF(B7&lt;='VALOR POR PL'!$P$5,'CP RESUMO'!F56,"")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RESUMO'!G14</f>
        <v/>
      </c>
      <c r="N8" s="132">
        <f>MAX(0,M8-M7)</f>
        <v/>
      </c>
      <c r="O8" s="131">
        <f>IF(B8&lt;='VALOR POR PL'!$P$5,'CP RESUMO'!G56,"")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RESUMO'!H14</f>
        <v/>
      </c>
      <c r="N9" s="132">
        <f>MAX(0,M9-M8)</f>
        <v/>
      </c>
      <c r="O9" s="131">
        <f>IF(B9&lt;='VALOR POR PL'!$P$5,'CP RESUMO'!H56,"")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RESUMO'!I14</f>
        <v/>
      </c>
      <c r="N10" s="132">
        <f>MAX(0,M10-M9)</f>
        <v/>
      </c>
      <c r="O10" s="131">
        <f>IF(B10&lt;='VALOR POR PL'!$P$5,'CP RESUMO'!I56,"")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RESUMO'!J14</f>
        <v/>
      </c>
      <c r="N11" s="132">
        <f>MAX(0,M11-M10)</f>
        <v/>
      </c>
      <c r="O11" s="131">
        <f>IF(B11&lt;='VALOR POR PL'!$P$5,'CP RESUMO'!J56,"")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RESUMO'!K14</f>
        <v/>
      </c>
      <c r="N12" s="132">
        <f>MAX(0,M12-M11)</f>
        <v/>
      </c>
      <c r="O12" s="131">
        <f>IF(B12&lt;='VALOR POR PL'!$P$5,'CP RESUMO'!K56,"")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1">
        <f>'CP RESUMO'!L14</f>
        <v/>
      </c>
      <c r="N13" s="132">
        <f>MAX(0,M13-M12)</f>
        <v/>
      </c>
      <c r="O13" s="131">
        <f>IF(B13&lt;='VALOR POR PL'!$P$5,'CP RESUMO'!L56,"")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RESUMO'!M14</f>
        <v/>
      </c>
      <c r="N14" s="132">
        <f>MAX(0,M14-M13)</f>
        <v/>
      </c>
      <c r="O14" s="131">
        <f>IF(B14&lt;='VALOR POR PL'!$P$5,'CP RESUMO'!M56,"")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RESUMO'!N14</f>
        <v/>
      </c>
      <c r="N15" s="132">
        <f>MAX(0,M15-M14)</f>
        <v/>
      </c>
      <c r="O15" s="131">
        <f>IF(B15&lt;='VALOR POR PL'!$P$5,'CP RESUMO'!N56,"")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RESUMO'!O14</f>
        <v/>
      </c>
      <c r="N16" s="132">
        <f>MAX(0,M16-M15)</f>
        <v/>
      </c>
      <c r="O16" s="131">
        <f>IF(B16&lt;='VALOR POR PL'!$P$5,'CP RESUMO'!O56,"")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RESUMO'!P14</f>
        <v/>
      </c>
      <c r="N17" s="132">
        <f>MAX(0,M17-M16)</f>
        <v/>
      </c>
      <c r="O17" s="131">
        <f>IF(B17&lt;='VALOR POR PL'!$P$5,'CP RESUMO'!P56,"")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RESUMO'!Q14</f>
        <v/>
      </c>
      <c r="N18" s="132">
        <f>MAX(0,M18-M17)</f>
        <v/>
      </c>
      <c r="O18" s="131">
        <f>IF(B18&lt;='VALOR POR PL'!$P$5,'CP RESUMO'!Q56,"")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RESUMO'!R14</f>
        <v/>
      </c>
      <c r="N19" s="132">
        <f>MAX(0,M19-M18)</f>
        <v/>
      </c>
      <c r="O19" s="131">
        <f>IF(B19&lt;='VALOR POR PL'!$P$5,'CP RESUMO'!R56,"")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RESUMO'!S14</f>
        <v/>
      </c>
      <c r="N20" s="132">
        <f>MAX(0,M20-M19)</f>
        <v/>
      </c>
      <c r="O20" s="131">
        <f>IF(B20&lt;='VALOR POR PL'!$P$5,'CP RESUMO'!S56,"")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RESUMO'!T14</f>
        <v/>
      </c>
      <c r="N21" s="132">
        <f>MAX(0,M21-M20)</f>
        <v/>
      </c>
      <c r="O21" s="131">
        <f>IF(B21&lt;='VALOR POR PL'!$P$5,'CP RESUMO'!T56,"")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RESUMO'!U14</f>
        <v/>
      </c>
      <c r="N22" s="132">
        <f>MAX(0,M22-M21)</f>
        <v/>
      </c>
      <c r="O22" s="131">
        <f>IF(B22&lt;='VALOR POR PL'!$P$5,'CP RESUMO'!U56,"")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RESUMO'!V14</f>
        <v/>
      </c>
      <c r="N23" s="132">
        <f>MAX(0,M23-M22)</f>
        <v/>
      </c>
      <c r="O23" s="131">
        <f>IF(B23&lt;='VALOR POR PL'!$P$5,'CP RESUMO'!V56,"")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RESUMO'!W14</f>
        <v/>
      </c>
      <c r="N24" s="132">
        <f>MAX(0,M24-M23)</f>
        <v/>
      </c>
      <c r="O24" s="131">
        <f>IF(B24&lt;='VALOR POR PL'!$P$5,'CP RESUMO'!W56,"")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RESUMO'!X14</f>
        <v/>
      </c>
      <c r="N25" s="132">
        <f>MAX(0,M25-M24)</f>
        <v/>
      </c>
      <c r="O25" s="131">
        <f>IF(B25&lt;='VALOR POR PL'!$P$5,'CP RESUMO'!X56,"")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230233.71</v>
      </c>
      <c r="L26" s="49">
        <f>C26/IF(B26&lt;='VALOR POR PL'!$P$5,IFERROR(INDEX('"INCC-FGV"'!$B$2:$B$800,MATCH(B26,'"INCC-FGV"'!$A$2:$A$800,0)),$K$2),$K$2)</f>
        <v/>
      </c>
      <c r="M26" s="131">
        <f>'CP RESUMO'!Y14</f>
        <v/>
      </c>
      <c r="N26" s="132">
        <f>MAX(0,M26-M25)</f>
        <v/>
      </c>
      <c r="O26" s="131">
        <f>IF(B26&lt;='VALOR POR PL'!$P$5,'CP RESUMO'!Y56,"")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311666.96</v>
      </c>
      <c r="L27" s="49">
        <f>C27/IF(B27&lt;='VALOR POR PL'!$P$5,IFERROR(INDEX('"INCC-FGV"'!$B$2:$B$800,MATCH(B27,'"INCC-FGV"'!$A$2:$A$800,0)),$K$2),$K$2)</f>
        <v/>
      </c>
      <c r="M27" s="131">
        <f>'CP RESUMO'!Z14</f>
        <v/>
      </c>
      <c r="N27" s="132">
        <f>MAX(0,M27-M26)</f>
        <v/>
      </c>
      <c r="O27" s="131">
        <f>IF(B27&lt;='VALOR POR PL'!$P$5,'CP RESUMO'!Z56,"")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393635.97</v>
      </c>
      <c r="L28" s="49">
        <f>C28/IF(B28&lt;='VALOR POR PL'!$P$5,IFERROR(INDEX('"INCC-FGV"'!$B$2:$B$800,MATCH(B28,'"INCC-FGV"'!$A$2:$A$800,0)),$K$2),$K$2)</f>
        <v/>
      </c>
      <c r="M28" s="131">
        <f>'CP RESUMO'!AA14</f>
        <v/>
      </c>
      <c r="N28" s="132">
        <f>MAX(0,M28-M27)</f>
        <v/>
      </c>
      <c r="O28" s="131">
        <f>IF(B28&lt;='VALOR POR PL'!$P$5,'CP RESUMO'!AA56,"")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466644.81</v>
      </c>
      <c r="L29" s="49">
        <f>C29/IF(B29&lt;='VALOR POR PL'!$P$5,IFERROR(INDEX('"INCC-FGV"'!$B$2:$B$800,MATCH(B29,'"INCC-FGV"'!$A$2:$A$800,0)),$K$2),$K$2)</f>
        <v/>
      </c>
      <c r="M29" s="131">
        <f>'CP RESUMO'!AB14</f>
        <v/>
      </c>
      <c r="N29" s="132">
        <f>MAX(0,M29-M28)</f>
        <v/>
      </c>
      <c r="O29" s="131">
        <f>IF(B29&lt;='VALOR POR PL'!$P$5,'CP RESUMO'!AB56,"")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471854.46</v>
      </c>
      <c r="L30" s="49">
        <f>C30/IF(B30&lt;='VALOR POR PL'!$P$5,IFERROR(INDEX('"INCC-FGV"'!$B$2:$B$800,MATCH(B30,'"INCC-FGV"'!$A$2:$A$800,0)),$K$2),$K$2)</f>
        <v/>
      </c>
      <c r="M30" s="131">
        <f>'CP RESUMO'!AC14</f>
        <v/>
      </c>
      <c r="N30" s="132">
        <f>MAX(0,M30-M29)</f>
        <v/>
      </c>
      <c r="O30" s="131">
        <f>IF(B30&lt;='VALOR POR PL'!$P$5,'CP RESUMO'!AC56,"")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417039.61</v>
      </c>
      <c r="L31" s="49">
        <f>C31/IF(B31&lt;='VALOR POR PL'!$P$5,IFERROR(INDEX('"INCC-FGV"'!$B$2:$B$800,MATCH(B31,'"INCC-FGV"'!$A$2:$A$800,0)),$K$2),$K$2)</f>
        <v/>
      </c>
      <c r="M31" s="131">
        <f>'CP RESUMO'!AD14</f>
        <v/>
      </c>
      <c r="N31" s="132">
        <f>MAX(0,M31-M30)</f>
        <v/>
      </c>
      <c r="O31" s="131">
        <f>IF(B31&lt;='VALOR POR PL'!$P$5,'CP RESUMO'!AD56,"")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417039.61</v>
      </c>
      <c r="L32" s="49">
        <f>C32/IF(B32&lt;='VALOR POR PL'!$P$5,IFERROR(INDEX('"INCC-FGV"'!$B$2:$B$800,MATCH(B32,'"INCC-FGV"'!$A$2:$A$800,0)),$K$2),$K$2)</f>
        <v/>
      </c>
      <c r="M32" s="131">
        <f>'CP RESUMO'!AE14</f>
        <v/>
      </c>
      <c r="N32" s="132">
        <f>MAX(0,M32-M31)</f>
        <v/>
      </c>
      <c r="O32" s="131">
        <f>IF(B32&lt;='VALOR POR PL'!$P$5,'CP RESUMO'!AE56,"")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397653.14</v>
      </c>
      <c r="L33" s="49">
        <f>C33/IF(B33&lt;='VALOR POR PL'!$P$5,IFERROR(INDEX('"INCC-FGV"'!$B$2:$B$800,MATCH(B33,'"INCC-FGV"'!$A$2:$A$800,0)),$K$2),$K$2)</f>
        <v/>
      </c>
      <c r="M33" s="131">
        <f>'CP RESUMO'!AF14</f>
        <v/>
      </c>
      <c r="N33" s="132">
        <f>MAX(0,M33-M32)</f>
        <v/>
      </c>
      <c r="O33" s="131">
        <f>IF(B33&lt;='VALOR POR PL'!$P$5,'CP RESUMO'!AF56,"")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397653.14</v>
      </c>
      <c r="L34" s="49">
        <f>C34/IF(B34&lt;='VALOR POR PL'!$P$5,IFERROR(INDEX('"INCC-FGV"'!$B$2:$B$800,MATCH(B34,'"INCC-FGV"'!$A$2:$A$800,0)),$K$2),$K$2)</f>
        <v/>
      </c>
      <c r="M34" s="131">
        <f>'CP RESUMO'!AG14</f>
        <v/>
      </c>
      <c r="N34" s="132">
        <f>MAX(0,M34-M33)</f>
        <v/>
      </c>
      <c r="O34" s="131">
        <f>IF(B34&lt;='VALOR POR PL'!$P$5,'CP RESUMO'!AG56,"")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397653.14</v>
      </c>
      <c r="L35" s="49">
        <f>C35/IF(B35&lt;='VALOR POR PL'!$P$5,IFERROR(INDEX('"INCC-FGV"'!$B$2:$B$800,MATCH(B35,'"INCC-FGV"'!$A$2:$A$800,0)),$K$2),$K$2)</f>
        <v/>
      </c>
      <c r="M35" s="131">
        <f>'CP RESUMO'!AH14</f>
        <v/>
      </c>
      <c r="N35" s="132">
        <f>MAX(0,M35-M34)</f>
        <v/>
      </c>
      <c r="O35" s="131">
        <f>IF(B35&lt;='VALOR POR PL'!$P$5,'CP RESUMO'!AH56,"")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400051.02</v>
      </c>
      <c r="L36" s="49">
        <f>C36/IF(B36&lt;='VALOR POR PL'!$P$5,IFERROR(INDEX('"INCC-FGV"'!$B$2:$B$800,MATCH(B36,'"INCC-FGV"'!$A$2:$A$800,0)),$K$2),$K$2)</f>
        <v/>
      </c>
      <c r="M36" s="131">
        <f>'CP RESUMO'!AI14</f>
        <v/>
      </c>
      <c r="N36" s="132">
        <f>MAX(0,M36-M35)</f>
        <v/>
      </c>
      <c r="O36" s="131">
        <f>IF(B36&lt;='VALOR POR PL'!$P$5,'CP RESUMO'!AI56,"")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400051.02</v>
      </c>
      <c r="L37" s="49">
        <f>C37/IF(B37&lt;='VALOR POR PL'!$P$5,IFERROR(INDEX('"INCC-FGV"'!$B$2:$B$800,MATCH(B37,'"INCC-FGV"'!$A$2:$A$800,0)),$K$2),$K$2)</f>
        <v/>
      </c>
      <c r="M37" s="131">
        <f>'CP RESUMO'!AJ14</f>
        <v/>
      </c>
      <c r="N37" s="132">
        <f>MAX(0,M37-M36)</f>
        <v/>
      </c>
      <c r="O37" s="131">
        <f>IF(B37&lt;='VALOR POR PL'!$P$5,'CP RESUMO'!AJ56,"")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400051.02</v>
      </c>
      <c r="L38" s="49">
        <f>C38/IF(B38&lt;='VALOR POR PL'!$P$5,IFERROR(INDEX('"INCC-FGV"'!$B$2:$B$800,MATCH(B38,'"INCC-FGV"'!$A$2:$A$800,0)),$K$2),$K$2)</f>
        <v/>
      </c>
      <c r="M38" s="131">
        <f>'CP RESUMO'!AK14</f>
        <v/>
      </c>
      <c r="N38" s="132">
        <f>MAX(0,M38-M37)</f>
        <v/>
      </c>
      <c r="O38" s="131">
        <f>IF(B38&lt;='VALOR POR PL'!$P$5,'CP RESUMO'!AK56,"")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381885.99</v>
      </c>
      <c r="L39" s="49">
        <f>C39/IF(B39&lt;='VALOR POR PL'!$P$5,IFERROR(INDEX('"INCC-FGV"'!$B$2:$B$800,MATCH(B39,'"INCC-FGV"'!$A$2:$A$800,0)),$K$2),$K$2)</f>
        <v/>
      </c>
      <c r="M39" s="131">
        <f>'CP RESUMO'!AL14</f>
        <v/>
      </c>
      <c r="N39" s="132">
        <f>MAX(0,M39-M38)</f>
        <v/>
      </c>
      <c r="O39" s="131">
        <f>IF(B39&lt;='VALOR POR PL'!$P$5,'CP RESUMO'!AL56,"")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442367.72</v>
      </c>
      <c r="L40" s="49">
        <f>C40/IF(B40&lt;='VALOR POR PL'!$P$5,IFERROR(INDEX('"INCC-FGV"'!$B$2:$B$800,MATCH(B40,'"INCC-FGV"'!$A$2:$A$800,0)),$K$2),$K$2)</f>
        <v/>
      </c>
      <c r="M40" s="131">
        <f>'CP RESUMO'!AM14</f>
        <v/>
      </c>
      <c r="N40" s="132">
        <f>MAX(0,M40-M39)</f>
        <v/>
      </c>
      <c r="O40" s="131">
        <f>IF(B40&lt;='VALOR POR PL'!$P$5,'CP RESUMO'!AM56,"")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442598.16</v>
      </c>
      <c r="L41" s="49">
        <f>C41/IF(B41&lt;='VALOR POR PL'!$P$5,IFERROR(INDEX('"INCC-FGV"'!$B$2:$B$800,MATCH(B41,'"INCC-FGV"'!$A$2:$A$800,0)),$K$2),$K$2)</f>
        <v/>
      </c>
      <c r="M41" s="131">
        <f>'CP RESUMO'!AN14</f>
        <v/>
      </c>
      <c r="N41" s="132">
        <f>MAX(0,M41-M40)</f>
        <v/>
      </c>
      <c r="O41" s="131">
        <f>IF(B41&lt;='VALOR POR PL'!$P$5,'CP RESUMO'!AN56,"")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387386.72</v>
      </c>
      <c r="L42" s="49">
        <f>C42/IF(B42&lt;='VALOR POR PL'!$P$5,IFERROR(INDEX('"INCC-FGV"'!$B$2:$B$800,MATCH(B42,'"INCC-FGV"'!$A$2:$A$800,0)),$K$2),$K$2)</f>
        <v/>
      </c>
      <c r="M42" s="131">
        <f>'CP RESUMO'!AO14</f>
        <v/>
      </c>
      <c r="N42" s="132">
        <f>MAX(0,M42-M41)</f>
        <v/>
      </c>
      <c r="O42" s="131">
        <f>IF(B42&lt;='VALOR POR PL'!$P$5,'CP RESUMO'!AO56,"")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387386.72</v>
      </c>
      <c r="L43" s="49">
        <f>C43/IF(B43&lt;='VALOR POR PL'!$P$5,IFERROR(INDEX('"INCC-FGV"'!$B$2:$B$800,MATCH(B43,'"INCC-FGV"'!$A$2:$A$800,0)),$K$2),$K$2)</f>
        <v/>
      </c>
      <c r="M43" s="131">
        <f>'CP RESUMO'!AP14</f>
        <v/>
      </c>
      <c r="N43" s="132">
        <f>MAX(0,M43-M42)</f>
        <v/>
      </c>
      <c r="O43" s="131">
        <f>IF(B43&lt;='VALOR POR PL'!$P$5,'CP RESUMO'!AP56,"")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381988.06</v>
      </c>
      <c r="L44" s="49">
        <f>C44/IF(B44&lt;='VALOR POR PL'!$P$5,IFERROR(INDEX('"INCC-FGV"'!$B$2:$B$800,MATCH(B44,'"INCC-FGV"'!$A$2:$A$800,0)),$K$2),$K$2)</f>
        <v/>
      </c>
      <c r="M44" s="131">
        <f>'CP RESUMO'!AQ14</f>
        <v/>
      </c>
      <c r="N44" s="132">
        <f>MAX(0,M44-M43)</f>
        <v/>
      </c>
      <c r="O44" s="131">
        <f>IF(B44&lt;='VALOR POR PL'!$P$5,'CP RESUMO'!AQ56,"")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381988.06</v>
      </c>
      <c r="L45" s="49">
        <f>C45/IF(B45&lt;='VALOR POR PL'!$P$5,IFERROR(INDEX('"INCC-FGV"'!$B$2:$B$800,MATCH(B45,'"INCC-FGV"'!$A$2:$A$800,0)),$K$2),$K$2)</f>
        <v/>
      </c>
      <c r="M45" s="131">
        <f>'CP RESUMO'!AR14</f>
        <v/>
      </c>
      <c r="N45" s="132">
        <f>MAX(0,M45-M44)</f>
        <v/>
      </c>
      <c r="O45" s="131">
        <f>IF(B45&lt;='VALOR POR PL'!$P$5,'CP RESUMO'!AR56,"")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381988.06</v>
      </c>
      <c r="L46" s="49">
        <f>C46/IF(B46&lt;='VALOR POR PL'!$P$5,IFERROR(INDEX('"INCC-FGV"'!$B$2:$B$800,MATCH(B46,'"INCC-FGV"'!$A$2:$A$800,0)),$K$2),$K$2)</f>
        <v/>
      </c>
      <c r="M46" s="131">
        <f>'CP RESUMO'!AS14</f>
        <v/>
      </c>
      <c r="N46" s="132">
        <f>MAX(0,M46-M45)</f>
        <v/>
      </c>
      <c r="O46" s="131">
        <f>IF(B46&lt;='VALOR POR PL'!$P$5,'CP RESUMO'!AS56,"")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381988.06</v>
      </c>
      <c r="L47" s="49">
        <f>C47/IF(B47&lt;='VALOR POR PL'!$P$5,IFERROR(INDEX('"INCC-FGV"'!$B$2:$B$800,MATCH(B47,'"INCC-FGV"'!$A$2:$A$800,0)),$K$2),$K$2)</f>
        <v/>
      </c>
      <c r="M47" s="131">
        <f>'CP RESUMO'!AT14</f>
        <v/>
      </c>
      <c r="N47" s="132">
        <f>MAX(0,M47-M46)</f>
        <v/>
      </c>
      <c r="O47" s="131">
        <f>IF(B47&lt;='VALOR POR PL'!$P$5,'CP RESUMO'!AT56,"")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381988.06</v>
      </c>
      <c r="L48" s="49">
        <f>C48/IF(B48&lt;='VALOR POR PL'!$P$5,IFERROR(INDEX('"INCC-FGV"'!$B$2:$B$800,MATCH(B48,'"INCC-FGV"'!$A$2:$A$800,0)),$K$2),$K$2)</f>
        <v/>
      </c>
      <c r="M48" s="131">
        <f>'CP RESUMO'!AU14</f>
        <v/>
      </c>
      <c r="N48" s="132">
        <f>MAX(0,M48-M47)</f>
        <v/>
      </c>
      <c r="O48" s="131">
        <f>IF(B48&lt;='VALOR POR PL'!$P$5,'CP RESUMO'!AU56,"")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381988.06</v>
      </c>
      <c r="L49" s="49">
        <f>C49/IF(B49&lt;='VALOR POR PL'!$P$5,IFERROR(INDEX('"INCC-FGV"'!$B$2:$B$800,MATCH(B49,'"INCC-FGV"'!$A$2:$A$800,0)),$K$2),$K$2)</f>
        <v/>
      </c>
      <c r="M49" s="131">
        <f>'CP RESUMO'!AV14</f>
        <v/>
      </c>
      <c r="N49" s="132">
        <f>MAX(0,M49-M48)</f>
        <v/>
      </c>
      <c r="O49" s="131">
        <f>IF(B49&lt;='VALOR POR PL'!$P$5,'CP RESUMO'!AV56,"")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381988.06</v>
      </c>
      <c r="L50" s="49">
        <f>C50/IF(B50&lt;='VALOR POR PL'!$P$5,IFERROR(INDEX('"INCC-FGV"'!$B$2:$B$800,MATCH(B50,'"INCC-FGV"'!$A$2:$A$800,0)),$K$2),$K$2)</f>
        <v/>
      </c>
      <c r="M50" s="131">
        <f>'CP RESUMO'!AW14</f>
        <v/>
      </c>
      <c r="N50" s="132">
        <f>MAX(0,M50-M49)</f>
        <v/>
      </c>
      <c r="O50" s="131">
        <f>IF(B50&lt;='VALOR POR PL'!$P$5,'CP RESUMO'!AW56,"")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372319.2</v>
      </c>
      <c r="L51" s="49">
        <f>C51/IF(B51&lt;='VALOR POR PL'!$P$5,IFERROR(INDEX('"INCC-FGV"'!$B$2:$B$800,MATCH(B51,'"INCC-FGV"'!$A$2:$A$800,0)),$K$2),$K$2)</f>
        <v/>
      </c>
      <c r="M51" s="131">
        <f>'CP RESUMO'!AX14</f>
        <v/>
      </c>
      <c r="N51" s="132">
        <f>MAX(0,M51-M50)</f>
        <v/>
      </c>
      <c r="O51" s="131">
        <f>IF(B51&lt;='VALOR POR PL'!$P$5,'CP RESUMO'!AX56,"")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437945.62</v>
      </c>
      <c r="L52" s="49">
        <f>C52/IF(B52&lt;='VALOR POR PL'!$P$5,IFERROR(INDEX('"INCC-FGV"'!$B$2:$B$800,MATCH(B52,'"INCC-FGV"'!$A$2:$A$800,0)),$K$2),$K$2)</f>
        <v/>
      </c>
      <c r="M52" s="131">
        <f>'CP RESUMO'!AY14</f>
        <v/>
      </c>
      <c r="N52" s="132">
        <f>MAX(0,M52-M51)</f>
        <v/>
      </c>
      <c r="O52" s="131">
        <f>IF(B52&lt;='VALOR POR PL'!$P$5,'CP RESUMO'!AY56,"")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437945.62</v>
      </c>
      <c r="L53" s="49">
        <f>C53/IF(B53&lt;='VALOR POR PL'!$P$5,IFERROR(INDEX('"INCC-FGV"'!$B$2:$B$800,MATCH(B53,'"INCC-FGV"'!$A$2:$A$800,0)),$K$2),$K$2)</f>
        <v/>
      </c>
      <c r="M53" s="131">
        <f>'CP RESUMO'!AZ14</f>
        <v/>
      </c>
      <c r="N53" s="132">
        <f>MAX(0,M53-M52)</f>
        <v/>
      </c>
      <c r="O53" s="131">
        <f>IF(B53&lt;='VALOR POR PL'!$P$5,'CP RESUMO'!AZ56,"")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>
        <v>188333.18</v>
      </c>
      <c r="L54" s="49">
        <f>C54/IF(B54&lt;='VALOR POR PL'!$P$5,IFERROR(INDEX('"INCC-FGV"'!$B$2:$B$800,MATCH(B54,'"INCC-FGV"'!$A$2:$A$800,0)),$K$2),$K$2)</f>
        <v/>
      </c>
      <c r="M54" s="131">
        <f>'CP RESUMO'!BA14</f>
        <v/>
      </c>
      <c r="N54" s="132">
        <f>MAX(0,M54-M53)</f>
        <v/>
      </c>
      <c r="O54" s="131">
        <f>IF(B54&lt;='VALOR POR PL'!$P$5,'CP RESUMO'!BA56,"")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>
        <v>184005.98</v>
      </c>
      <c r="L55" s="49">
        <f>C55/IF(B55&lt;='VALOR POR PL'!$P$5,IFERROR(INDEX('"INCC-FGV"'!$B$2:$B$800,MATCH(B55,'"INCC-FGV"'!$A$2:$A$800,0)),$K$2),$K$2)</f>
        <v/>
      </c>
      <c r="M55" s="131">
        <f>'CP RESUMO'!BB14</f>
        <v/>
      </c>
      <c r="N55" s="132">
        <f>MAX(0,M55-M54)</f>
        <v/>
      </c>
      <c r="O55" s="131">
        <f>IF(B55&lt;='VALOR POR PL'!$P$5,'CP RESUMO'!BB56,"")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>
        <v>20483.64</v>
      </c>
      <c r="L56" s="49">
        <f>C56/IF(B56&lt;='VALOR POR PL'!$P$5,IFERROR(INDEX('"INCC-FGV"'!$B$2:$B$800,MATCH(B56,'"INCC-FGV"'!$A$2:$A$800,0)),$K$2),$K$2)</f>
        <v/>
      </c>
      <c r="M56" s="131">
        <f>'CP RESUMO'!BC14</f>
        <v/>
      </c>
      <c r="N56" s="132">
        <f>MAX(0,M56-M55)</f>
        <v/>
      </c>
      <c r="O56" s="131">
        <f>IF(B56&lt;='VALOR POR PL'!$P$5,'CP RESUMO'!BC56,"")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>
        <v>1489497.04</v>
      </c>
      <c r="L57" s="49">
        <f>C57/IF(B57&lt;='VALOR POR PL'!$P$5,IFERROR(INDEX('"INCC-FGV"'!$B$2:$B$800,MATCH(B57,'"INCC-FGV"'!$A$2:$A$800,0)),$K$2),$K$2)</f>
        <v/>
      </c>
      <c r="M57" s="131">
        <f>'CP RESUMO'!BD14</f>
        <v/>
      </c>
      <c r="N57" s="132">
        <f>MAX(0,M57-M56)</f>
        <v/>
      </c>
      <c r="O57" s="131">
        <f>IF(B57&lt;='VALOR POR PL'!$P$5,'CP RESUMO'!BD56,"")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RESUMO'!BE14</f>
        <v/>
      </c>
      <c r="N58" s="132">
        <f>MAX(0,M58-M57)</f>
        <v/>
      </c>
      <c r="O58" s="131">
        <f>IF(B58&lt;='VALOR POR PL'!$P$5,'CP RESUMO'!BE56,"")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>
        <v>538164.27</v>
      </c>
      <c r="L59" s="49">
        <f>C59/IF(B59&lt;='VALOR POR PL'!$P$5,IFERROR(INDEX('"INCC-FGV"'!$B$2:$B$800,MATCH(B59,'"INCC-FGV"'!$A$2:$A$800,0)),$K$2),$K$2)</f>
        <v/>
      </c>
      <c r="M59" s="131">
        <f>'CP RESUMO'!BF14</f>
        <v/>
      </c>
      <c r="N59" s="132">
        <f>MAX(0,M59-M58)</f>
        <v/>
      </c>
      <c r="O59" s="131">
        <f>IF(B59&lt;='VALOR POR PL'!$P$5,'CP RESUMO'!BF56,"")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RESUMO'!BG14</f>
        <v/>
      </c>
      <c r="N60" s="132">
        <f>MAX(0,M60-M59)</f>
        <v/>
      </c>
      <c r="O60" s="131">
        <f>IF(B60&lt;='VALOR POR PL'!$P$5,'CP RESUMO'!BG56,"")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RESUMO'!BH14</f>
        <v/>
      </c>
      <c r="N61" s="132">
        <f>MAX(0,M61-M60)</f>
        <v/>
      </c>
      <c r="O61" s="131">
        <f>IF(B61&lt;='VALOR POR PL'!$P$5,'CP RESUMO'!BH56,"")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RESUMO'!BI14</f>
        <v/>
      </c>
      <c r="N62" s="132">
        <f>MAX(0,M62-M61)</f>
        <v/>
      </c>
      <c r="O62" s="131">
        <f>IF(B62&lt;='VALOR POR PL'!$P$5,'CP RESUMO'!BI56,"")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RESUMO'!BJ14</f>
        <v/>
      </c>
      <c r="N63" s="132">
        <f>MAX(0,M63-M62)</f>
        <v/>
      </c>
      <c r="O63" s="131">
        <f>IF(B63&lt;='VALOR POR PL'!$P$5,'CP RESUMO'!BJ56,"")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RESUMO'!BK14</f>
        <v/>
      </c>
      <c r="N64" s="132">
        <f>MAX(0,M64-M63)</f>
        <v/>
      </c>
      <c r="O64" s="131">
        <f>IF(B64&lt;='VALOR POR PL'!$P$5,'CP RESUMO'!BK56,"")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RESUMO'!BL14</f>
        <v/>
      </c>
      <c r="N65" s="132">
        <f>MAX(0,M65-M64)</f>
        <v/>
      </c>
      <c r="O65" s="131">
        <f>IF(B65&lt;='VALOR POR PL'!$P$5,'CP RESUMO'!BL56,"")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RESUMO'!BM14</f>
        <v/>
      </c>
      <c r="N66" s="132">
        <f>MAX(0,M66-M65)</f>
        <v/>
      </c>
      <c r="O66" s="131">
        <f>IF(B66&lt;='VALOR POR PL'!$P$5,'CP RESUMO'!BM56,"")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RESUMO'!BN14</f>
        <v/>
      </c>
      <c r="N67" s="132">
        <f>MAX(0,M67-M66)</f>
        <v/>
      </c>
      <c r="O67" s="131">
        <f>IF(B67&lt;='VALOR POR PL'!$P$5,'CP RESUMO'!BN56,"")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RESUMO'!BO14</f>
        <v/>
      </c>
      <c r="N68" s="132">
        <f>MAX(0,M68-M67)</f>
        <v/>
      </c>
      <c r="O68" s="131">
        <f>IF(B68&lt;='VALOR POR PL'!$P$5,'CP RESUMO'!BO56,"")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RESUMO'!BP14</f>
        <v/>
      </c>
      <c r="N69" s="132">
        <f>MAX(0,M69-M68)</f>
        <v/>
      </c>
      <c r="O69" s="131">
        <f>IF(B69&lt;='VALOR POR PL'!$P$5,'CP RESUMO'!BP56,"")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RESUMO'!BQ14</f>
        <v/>
      </c>
      <c r="N70" s="132">
        <f>MAX(0,M70-M69)</f>
        <v/>
      </c>
      <c r="O70" s="131">
        <f>IF(B70&lt;='VALOR POR PL'!$P$5,'CP RESUMO'!BQ56,"")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RESUMO'!BR14</f>
        <v/>
      </c>
      <c r="N71" s="132">
        <f>MAX(0,M71-M70)</f>
        <v/>
      </c>
      <c r="O71" s="131">
        <f>IF(B71&lt;='VALOR POR PL'!$P$5,'CP RESUMO'!BR56,"")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RESUMO'!BS14</f>
        <v/>
      </c>
      <c r="N72" s="132">
        <f>MAX(0,M72-M71)</f>
        <v/>
      </c>
      <c r="O72" s="131">
        <f>IF(B72&lt;='VALOR POR PL'!$P$5,'CP RESUMO'!BS56,"")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RESUMO'!BT14</f>
        <v/>
      </c>
      <c r="N73" s="132">
        <f>MAX(0,M73-M72)</f>
        <v/>
      </c>
      <c r="O73" s="131">
        <f>IF(B73&lt;='VALOR POR PL'!$P$5,'CP RESUMO'!BT56,"")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RESUMO'!BU14</f>
        <v/>
      </c>
      <c r="N74" s="132">
        <f>MAX(0,M74-M73)</f>
        <v/>
      </c>
      <c r="O74" s="131">
        <f>IF(B74&lt;='VALOR POR PL'!$P$5,'CP RESUMO'!BU56,"")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RESUMO'!BV14</f>
        <v/>
      </c>
      <c r="N75" s="132">
        <f>MAX(0,M75-M74)</f>
        <v/>
      </c>
      <c r="O75" s="131">
        <f>IF(B75&lt;='VALOR POR PL'!$P$5,'CP RESUMO'!BV56,"")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RESUMO'!BW14</f>
        <v/>
      </c>
      <c r="N76" s="132">
        <f>MAX(0,M76-M75)</f>
        <v/>
      </c>
      <c r="O76" s="131">
        <f>IF(B76&lt;='VALOR POR PL'!$P$5,'CP RESUMO'!BW56,"")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1">
        <f>'CP RESUMO'!D15</f>
        <v/>
      </c>
      <c r="N5" s="132" t="n">
        <v>0</v>
      </c>
      <c r="O5" s="131">
        <f>IF(B5&lt;='VALOR POR PL'!$P$5,'CP RESUMO'!D57,"")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1">
        <f>'CP RESUMO'!E15</f>
        <v/>
      </c>
      <c r="N6" s="132">
        <f>MAX(0,M6-M5)</f>
        <v/>
      </c>
      <c r="O6" s="131">
        <f>IF(B6&lt;='VALOR POR PL'!$P$5,'CP RESUMO'!E57,"")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RESUMO'!F15</f>
        <v/>
      </c>
      <c r="N7" s="132">
        <f>MAX(0,M7-M6)</f>
        <v/>
      </c>
      <c r="O7" s="131">
        <f>IF(B7&lt;='VALOR POR PL'!$P$5,'CP RESUMO'!F57,"")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RESUMO'!G15</f>
        <v/>
      </c>
      <c r="N8" s="132">
        <f>MAX(0,M8-M7)</f>
        <v/>
      </c>
      <c r="O8" s="131">
        <f>IF(B8&lt;='VALOR POR PL'!$P$5,'CP RESUMO'!G57,"")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RESUMO'!H15</f>
        <v/>
      </c>
      <c r="N9" s="132">
        <f>MAX(0,M9-M8)</f>
        <v/>
      </c>
      <c r="O9" s="131">
        <f>IF(B9&lt;='VALOR POR PL'!$P$5,'CP RESUMO'!H57,"")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RESUMO'!I15</f>
        <v/>
      </c>
      <c r="N10" s="132">
        <f>MAX(0,M10-M9)</f>
        <v/>
      </c>
      <c r="O10" s="131">
        <f>IF(B10&lt;='VALOR POR PL'!$P$5,'CP RESUMO'!I57,"")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RESUMO'!J15</f>
        <v/>
      </c>
      <c r="N11" s="132">
        <f>MAX(0,M11-M10)</f>
        <v/>
      </c>
      <c r="O11" s="131">
        <f>IF(B11&lt;='VALOR POR PL'!$P$5,'CP RESUMO'!J57,"")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RESUMO'!K15</f>
        <v/>
      </c>
      <c r="N12" s="132">
        <f>MAX(0,M12-M11)</f>
        <v/>
      </c>
      <c r="O12" s="131">
        <f>IF(B12&lt;='VALOR POR PL'!$P$5,'CP RESUMO'!K57,"")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1">
        <f>'CP RESUMO'!L15</f>
        <v/>
      </c>
      <c r="N13" s="132">
        <f>MAX(0,M13-M12)</f>
        <v/>
      </c>
      <c r="O13" s="131">
        <f>IF(B13&lt;='VALOR POR PL'!$P$5,'CP RESUMO'!L57,"")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RESUMO'!M15</f>
        <v/>
      </c>
      <c r="N14" s="132">
        <f>MAX(0,M14-M13)</f>
        <v/>
      </c>
      <c r="O14" s="131">
        <f>IF(B14&lt;='VALOR POR PL'!$P$5,'CP RESUMO'!M57,"")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RESUMO'!N15</f>
        <v/>
      </c>
      <c r="N15" s="132">
        <f>MAX(0,M15-M14)</f>
        <v/>
      </c>
      <c r="O15" s="131">
        <f>IF(B15&lt;='VALOR POR PL'!$P$5,'CP RESUMO'!N57,"")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RESUMO'!O15</f>
        <v/>
      </c>
      <c r="N16" s="132">
        <f>MAX(0,M16-M15)</f>
        <v/>
      </c>
      <c r="O16" s="131">
        <f>IF(B16&lt;='VALOR POR PL'!$P$5,'CP RESUMO'!O57,"")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RESUMO'!P15</f>
        <v/>
      </c>
      <c r="N17" s="132">
        <f>MAX(0,M17-M16)</f>
        <v/>
      </c>
      <c r="O17" s="131">
        <f>IF(B17&lt;='VALOR POR PL'!$P$5,'CP RESUMO'!P57,"")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RESUMO'!Q15</f>
        <v/>
      </c>
      <c r="N18" s="132">
        <f>MAX(0,M18-M17)</f>
        <v/>
      </c>
      <c r="O18" s="131">
        <f>IF(B18&lt;='VALOR POR PL'!$P$5,'CP RESUMO'!Q57,"")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RESUMO'!R15</f>
        <v/>
      </c>
      <c r="N19" s="132">
        <f>MAX(0,M19-M18)</f>
        <v/>
      </c>
      <c r="O19" s="131">
        <f>IF(B19&lt;='VALOR POR PL'!$P$5,'CP RESUMO'!R57,"")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RESUMO'!S15</f>
        <v/>
      </c>
      <c r="N20" s="132">
        <f>MAX(0,M20-M19)</f>
        <v/>
      </c>
      <c r="O20" s="131">
        <f>IF(B20&lt;='VALOR POR PL'!$P$5,'CP RESUMO'!S57,"")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RESUMO'!T15</f>
        <v/>
      </c>
      <c r="N21" s="132">
        <f>MAX(0,M21-M20)</f>
        <v/>
      </c>
      <c r="O21" s="131">
        <f>IF(B21&lt;='VALOR POR PL'!$P$5,'CP RESUMO'!T57,"")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RESUMO'!U15</f>
        <v/>
      </c>
      <c r="N22" s="132">
        <f>MAX(0,M22-M21)</f>
        <v/>
      </c>
      <c r="O22" s="131">
        <f>IF(B22&lt;='VALOR POR PL'!$P$5,'CP RESUMO'!U57,"")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RESUMO'!V15</f>
        <v/>
      </c>
      <c r="N23" s="132">
        <f>MAX(0,M23-M22)</f>
        <v/>
      </c>
      <c r="O23" s="131">
        <f>IF(B23&lt;='VALOR POR PL'!$P$5,'CP RESUMO'!V57,"")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RESUMO'!W15</f>
        <v/>
      </c>
      <c r="N24" s="132">
        <f>MAX(0,M24-M23)</f>
        <v/>
      </c>
      <c r="O24" s="131">
        <f>IF(B24&lt;='VALOR POR PL'!$P$5,'CP RESUMO'!W57,"")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RESUMO'!X15</f>
        <v/>
      </c>
      <c r="N25" s="132">
        <f>MAX(0,M25-M24)</f>
        <v/>
      </c>
      <c r="O25" s="131">
        <f>IF(B25&lt;='VALOR POR PL'!$P$5,'CP RESUMO'!X57,"")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72000.17999999999</v>
      </c>
      <c r="L26" s="49">
        <f>C26/IF(B26&lt;='VALOR POR PL'!$P$5,IFERROR(INDEX('"INCC-FGV"'!$B$2:$B$800,MATCH(B26,'"INCC-FGV"'!$A$2:$A$800,0)),$K$2),$K$2)</f>
        <v/>
      </c>
      <c r="M26" s="131">
        <f>'CP RESUMO'!Y15</f>
        <v/>
      </c>
      <c r="N26" s="132">
        <f>MAX(0,M26-M25)</f>
        <v/>
      </c>
      <c r="O26" s="131">
        <f>IF(B26&lt;='VALOR POR PL'!$P$5,'CP RESUMO'!Y57,"")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172584.9</v>
      </c>
      <c r="L27" s="49">
        <f>C27/IF(B27&lt;='VALOR POR PL'!$P$5,IFERROR(INDEX('"INCC-FGV"'!$B$2:$B$800,MATCH(B27,'"INCC-FGV"'!$A$2:$A$800,0)),$K$2),$K$2)</f>
        <v/>
      </c>
      <c r="M27" s="131">
        <f>'CP RESUMO'!Z15</f>
        <v/>
      </c>
      <c r="N27" s="132">
        <f>MAX(0,M27-M26)</f>
        <v/>
      </c>
      <c r="O27" s="131">
        <f>IF(B27&lt;='VALOR POR PL'!$P$5,'CP RESUMO'!Z57,"")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200601.47</v>
      </c>
      <c r="L28" s="49">
        <f>C28/IF(B28&lt;='VALOR POR PL'!$P$5,IFERROR(INDEX('"INCC-FGV"'!$B$2:$B$800,MATCH(B28,'"INCC-FGV"'!$A$2:$A$800,0)),$K$2),$K$2)</f>
        <v/>
      </c>
      <c r="M28" s="131">
        <f>'CP RESUMO'!AA15</f>
        <v/>
      </c>
      <c r="N28" s="132">
        <f>MAX(0,M28-M27)</f>
        <v/>
      </c>
      <c r="O28" s="131">
        <f>IF(B28&lt;='VALOR POR PL'!$P$5,'CP RESUMO'!AA57,"")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166571.97</v>
      </c>
      <c r="L29" s="49">
        <f>C29/IF(B29&lt;='VALOR POR PL'!$P$5,IFERROR(INDEX('"INCC-FGV"'!$B$2:$B$800,MATCH(B29,'"INCC-FGV"'!$A$2:$A$800,0)),$K$2),$K$2)</f>
        <v/>
      </c>
      <c r="M29" s="131">
        <f>'CP RESUMO'!AB15</f>
        <v/>
      </c>
      <c r="N29" s="132">
        <f>MAX(0,M29-M28)</f>
        <v/>
      </c>
      <c r="O29" s="131">
        <f>IF(B29&lt;='VALOR POR PL'!$P$5,'CP RESUMO'!AB57,"")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196494.67</v>
      </c>
      <c r="L30" s="49">
        <f>C30/IF(B30&lt;='VALOR POR PL'!$P$5,IFERROR(INDEX('"INCC-FGV"'!$B$2:$B$800,MATCH(B30,'"INCC-FGV"'!$A$2:$A$800,0)),$K$2),$K$2)</f>
        <v/>
      </c>
      <c r="M30" s="131">
        <f>'CP RESUMO'!AC15</f>
        <v/>
      </c>
      <c r="N30" s="132">
        <f>MAX(0,M30-M29)</f>
        <v/>
      </c>
      <c r="O30" s="131">
        <f>IF(B30&lt;='VALOR POR PL'!$P$5,'CP RESUMO'!AC57,"")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176668.82</v>
      </c>
      <c r="L31" s="49">
        <f>C31/IF(B31&lt;='VALOR POR PL'!$P$5,IFERROR(INDEX('"INCC-FGV"'!$B$2:$B$800,MATCH(B31,'"INCC-FGV"'!$A$2:$A$800,0)),$K$2),$K$2)</f>
        <v/>
      </c>
      <c r="M31" s="131">
        <f>'CP RESUMO'!AD15</f>
        <v/>
      </c>
      <c r="N31" s="132">
        <f>MAX(0,M31-M30)</f>
        <v/>
      </c>
      <c r="O31" s="131">
        <f>IF(B31&lt;='VALOR POR PL'!$P$5,'CP RESUMO'!AD57,"")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166869.18</v>
      </c>
      <c r="L32" s="49">
        <f>C32/IF(B32&lt;='VALOR POR PL'!$P$5,IFERROR(INDEX('"INCC-FGV"'!$B$2:$B$800,MATCH(B32,'"INCC-FGV"'!$A$2:$A$800,0)),$K$2),$K$2)</f>
        <v/>
      </c>
      <c r="M32" s="131">
        <f>'CP RESUMO'!AE15</f>
        <v/>
      </c>
      <c r="N32" s="132">
        <f>MAX(0,M32-M31)</f>
        <v/>
      </c>
      <c r="O32" s="131">
        <f>IF(B32&lt;='VALOR POR PL'!$P$5,'CP RESUMO'!AE57,"")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155398.12</v>
      </c>
      <c r="L33" s="49">
        <f>C33/IF(B33&lt;='VALOR POR PL'!$P$5,IFERROR(INDEX('"INCC-FGV"'!$B$2:$B$800,MATCH(B33,'"INCC-FGV"'!$A$2:$A$800,0)),$K$2),$K$2)</f>
        <v/>
      </c>
      <c r="M33" s="131">
        <f>'CP RESUMO'!AF15</f>
        <v/>
      </c>
      <c r="N33" s="132">
        <f>MAX(0,M33-M32)</f>
        <v/>
      </c>
      <c r="O33" s="131">
        <f>IF(B33&lt;='VALOR POR PL'!$P$5,'CP RESUMO'!AF57,"")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134776.81</v>
      </c>
      <c r="L34" s="49">
        <f>C34/IF(B34&lt;='VALOR POR PL'!$P$5,IFERROR(INDEX('"INCC-FGV"'!$B$2:$B$800,MATCH(B34,'"INCC-FGV"'!$A$2:$A$800,0)),$K$2),$K$2)</f>
        <v/>
      </c>
      <c r="M34" s="131">
        <f>'CP RESUMO'!AG15</f>
        <v/>
      </c>
      <c r="N34" s="132">
        <f>MAX(0,M34-M33)</f>
        <v/>
      </c>
      <c r="O34" s="131">
        <f>IF(B34&lt;='VALOR POR PL'!$P$5,'CP RESUMO'!AG57,"")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130394.79</v>
      </c>
      <c r="L35" s="49">
        <f>C35/IF(B35&lt;='VALOR POR PL'!$P$5,IFERROR(INDEX('"INCC-FGV"'!$B$2:$B$800,MATCH(B35,'"INCC-FGV"'!$A$2:$A$800,0)),$K$2),$K$2)</f>
        <v/>
      </c>
      <c r="M35" s="131">
        <f>'CP RESUMO'!AH15</f>
        <v/>
      </c>
      <c r="N35" s="132">
        <f>MAX(0,M35-M34)</f>
        <v/>
      </c>
      <c r="O35" s="131">
        <f>IF(B35&lt;='VALOR POR PL'!$P$5,'CP RESUMO'!AH57,"")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139500.95</v>
      </c>
      <c r="L36" s="49">
        <f>C36/IF(B36&lt;='VALOR POR PL'!$P$5,IFERROR(INDEX('"INCC-FGV"'!$B$2:$B$800,MATCH(B36,'"INCC-FGV"'!$A$2:$A$800,0)),$K$2),$K$2)</f>
        <v/>
      </c>
      <c r="M36" s="131">
        <f>'CP RESUMO'!AI15</f>
        <v/>
      </c>
      <c r="N36" s="132">
        <f>MAX(0,M36-M35)</f>
        <v/>
      </c>
      <c r="O36" s="131">
        <f>IF(B36&lt;='VALOR POR PL'!$P$5,'CP RESUMO'!AI57,"")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130376.16</v>
      </c>
      <c r="L37" s="49">
        <f>C37/IF(B37&lt;='VALOR POR PL'!$P$5,IFERROR(INDEX('"INCC-FGV"'!$B$2:$B$800,MATCH(B37,'"INCC-FGV"'!$A$2:$A$800,0)),$K$2),$K$2)</f>
        <v/>
      </c>
      <c r="M37" s="131">
        <f>'CP RESUMO'!AJ15</f>
        <v/>
      </c>
      <c r="N37" s="132">
        <f>MAX(0,M37-M36)</f>
        <v/>
      </c>
      <c r="O37" s="131">
        <f>IF(B37&lt;='VALOR POR PL'!$P$5,'CP RESUMO'!AJ57,"")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138728.95</v>
      </c>
      <c r="L38" s="49">
        <f>C38/IF(B38&lt;='VALOR POR PL'!$P$5,IFERROR(INDEX('"INCC-FGV"'!$B$2:$B$800,MATCH(B38,'"INCC-FGV"'!$A$2:$A$800,0)),$K$2),$K$2)</f>
        <v/>
      </c>
      <c r="M38" s="131">
        <f>'CP RESUMO'!AK15</f>
        <v/>
      </c>
      <c r="N38" s="132">
        <f>MAX(0,M38-M37)</f>
        <v/>
      </c>
      <c r="O38" s="131">
        <f>IF(B38&lt;='VALOR POR PL'!$P$5,'CP RESUMO'!AK57,"")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164655.93</v>
      </c>
      <c r="L39" s="49">
        <f>C39/IF(B39&lt;='VALOR POR PL'!$P$5,IFERROR(INDEX('"INCC-FGV"'!$B$2:$B$800,MATCH(B39,'"INCC-FGV"'!$A$2:$A$800,0)),$K$2),$K$2)</f>
        <v/>
      </c>
      <c r="M39" s="131">
        <f>'CP RESUMO'!AL15</f>
        <v/>
      </c>
      <c r="N39" s="132">
        <f>MAX(0,M39-M38)</f>
        <v/>
      </c>
      <c r="O39" s="131">
        <f>IF(B39&lt;='VALOR POR PL'!$P$5,'CP RESUMO'!AL57,"")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83740.92999999999</v>
      </c>
      <c r="L40" s="49">
        <f>C40/IF(B40&lt;='VALOR POR PL'!$P$5,IFERROR(INDEX('"INCC-FGV"'!$B$2:$B$800,MATCH(B40,'"INCC-FGV"'!$A$2:$A$800,0)),$K$2),$K$2)</f>
        <v/>
      </c>
      <c r="M40" s="131">
        <f>'CP RESUMO'!AM15</f>
        <v/>
      </c>
      <c r="N40" s="132">
        <f>MAX(0,M40-M39)</f>
        <v/>
      </c>
      <c r="O40" s="131">
        <f>IF(B40&lt;='VALOR POR PL'!$P$5,'CP RESUMO'!AM57,"")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72170.85000000001</v>
      </c>
      <c r="L41" s="49">
        <f>C41/IF(B41&lt;='VALOR POR PL'!$P$5,IFERROR(INDEX('"INCC-FGV"'!$B$2:$B$800,MATCH(B41,'"INCC-FGV"'!$A$2:$A$800,0)),$K$2),$K$2)</f>
        <v/>
      </c>
      <c r="M41" s="131">
        <f>'CP RESUMO'!AN15</f>
        <v/>
      </c>
      <c r="N41" s="132">
        <f>MAX(0,M41-M40)</f>
        <v/>
      </c>
      <c r="O41" s="131">
        <f>IF(B41&lt;='VALOR POR PL'!$P$5,'CP RESUMO'!AN57,"")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71282.03</v>
      </c>
      <c r="L42" s="49">
        <f>C42/IF(B42&lt;='VALOR POR PL'!$P$5,IFERROR(INDEX('"INCC-FGV"'!$B$2:$B$800,MATCH(B42,'"INCC-FGV"'!$A$2:$A$800,0)),$K$2),$K$2)</f>
        <v/>
      </c>
      <c r="M42" s="131">
        <f>'CP RESUMO'!AO15</f>
        <v/>
      </c>
      <c r="N42" s="132">
        <f>MAX(0,M42-M41)</f>
        <v/>
      </c>
      <c r="O42" s="131">
        <f>IF(B42&lt;='VALOR POR PL'!$P$5,'CP RESUMO'!AO57,"")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75762.97</v>
      </c>
      <c r="L43" s="49">
        <f>C43/IF(B43&lt;='VALOR POR PL'!$P$5,IFERROR(INDEX('"INCC-FGV"'!$B$2:$B$800,MATCH(B43,'"INCC-FGV"'!$A$2:$A$800,0)),$K$2),$K$2)</f>
        <v/>
      </c>
      <c r="M43" s="131">
        <f>'CP RESUMO'!AP15</f>
        <v/>
      </c>
      <c r="N43" s="132">
        <f>MAX(0,M43-M42)</f>
        <v/>
      </c>
      <c r="O43" s="131">
        <f>IF(B43&lt;='VALOR POR PL'!$P$5,'CP RESUMO'!AP57,"")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221076.96</v>
      </c>
      <c r="L44" s="49">
        <f>C44/IF(B44&lt;='VALOR POR PL'!$P$5,IFERROR(INDEX('"INCC-FGV"'!$B$2:$B$800,MATCH(B44,'"INCC-FGV"'!$A$2:$A$800,0)),$K$2),$K$2)</f>
        <v/>
      </c>
      <c r="M44" s="131">
        <f>'CP RESUMO'!AQ15</f>
        <v/>
      </c>
      <c r="N44" s="132">
        <f>MAX(0,M44-M43)</f>
        <v/>
      </c>
      <c r="O44" s="131">
        <f>IF(B44&lt;='VALOR POR PL'!$P$5,'CP RESUMO'!AQ57,"")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137667.89</v>
      </c>
      <c r="L45" s="49">
        <f>C45/IF(B45&lt;='VALOR POR PL'!$P$5,IFERROR(INDEX('"INCC-FGV"'!$B$2:$B$800,MATCH(B45,'"INCC-FGV"'!$A$2:$A$800,0)),$K$2),$K$2)</f>
        <v/>
      </c>
      <c r="M45" s="131">
        <f>'CP RESUMO'!AR15</f>
        <v/>
      </c>
      <c r="N45" s="132">
        <f>MAX(0,M45-M44)</f>
        <v/>
      </c>
      <c r="O45" s="131">
        <f>IF(B45&lt;='VALOR POR PL'!$P$5,'CP RESUMO'!AR57,"")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104778.95</v>
      </c>
      <c r="L46" s="49">
        <f>C46/IF(B46&lt;='VALOR POR PL'!$P$5,IFERROR(INDEX('"INCC-FGV"'!$B$2:$B$800,MATCH(B46,'"INCC-FGV"'!$A$2:$A$800,0)),$K$2),$K$2)</f>
        <v/>
      </c>
      <c r="M46" s="131">
        <f>'CP RESUMO'!AS15</f>
        <v/>
      </c>
      <c r="N46" s="132">
        <f>MAX(0,M46-M45)</f>
        <v/>
      </c>
      <c r="O46" s="131">
        <f>IF(B46&lt;='VALOR POR PL'!$P$5,'CP RESUMO'!AS57,"")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112667.89</v>
      </c>
      <c r="L47" s="49">
        <f>C47/IF(B47&lt;='VALOR POR PL'!$P$5,IFERROR(INDEX('"INCC-FGV"'!$B$2:$B$800,MATCH(B47,'"INCC-FGV"'!$A$2:$A$800,0)),$K$2),$K$2)</f>
        <v/>
      </c>
      <c r="M47" s="131">
        <f>'CP RESUMO'!AT15</f>
        <v/>
      </c>
      <c r="N47" s="132">
        <f>MAX(0,M47-M46)</f>
        <v/>
      </c>
      <c r="O47" s="131">
        <f>IF(B47&lt;='VALOR POR PL'!$P$5,'CP RESUMO'!AT57,"")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107615.41</v>
      </c>
      <c r="L48" s="49">
        <f>C48/IF(B48&lt;='VALOR POR PL'!$P$5,IFERROR(INDEX('"INCC-FGV"'!$B$2:$B$800,MATCH(B48,'"INCC-FGV"'!$A$2:$A$800,0)),$K$2),$K$2)</f>
        <v/>
      </c>
      <c r="M48" s="131">
        <f>'CP RESUMO'!AU15</f>
        <v/>
      </c>
      <c r="N48" s="132">
        <f>MAX(0,M48-M47)</f>
        <v/>
      </c>
      <c r="O48" s="131">
        <f>IF(B48&lt;='VALOR POR PL'!$P$5,'CP RESUMO'!AU57,"")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108231.89</v>
      </c>
      <c r="L49" s="49">
        <f>C49/IF(B49&lt;='VALOR POR PL'!$P$5,IFERROR(INDEX('"INCC-FGV"'!$B$2:$B$800,MATCH(B49,'"INCC-FGV"'!$A$2:$A$800,0)),$K$2),$K$2)</f>
        <v/>
      </c>
      <c r="M49" s="131">
        <f>'CP RESUMO'!AV15</f>
        <v/>
      </c>
      <c r="N49" s="132">
        <f>MAX(0,M49-M48)</f>
        <v/>
      </c>
      <c r="O49" s="131">
        <f>IF(B49&lt;='VALOR POR PL'!$P$5,'CP RESUMO'!AV57,"")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129681.89</v>
      </c>
      <c r="L50" s="49">
        <f>C50/IF(B50&lt;='VALOR POR PL'!$P$5,IFERROR(INDEX('"INCC-FGV"'!$B$2:$B$800,MATCH(B50,'"INCC-FGV"'!$A$2:$A$800,0)),$K$2),$K$2)</f>
        <v/>
      </c>
      <c r="M50" s="131">
        <f>'CP RESUMO'!AW15</f>
        <v/>
      </c>
      <c r="N50" s="132">
        <f>MAX(0,M50-M49)</f>
        <v/>
      </c>
      <c r="O50" s="131">
        <f>IF(B50&lt;='VALOR POR PL'!$P$5,'CP RESUMO'!AW57,"")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90631.89</v>
      </c>
      <c r="L51" s="49">
        <f>C51/IF(B51&lt;='VALOR POR PL'!$P$5,IFERROR(INDEX('"INCC-FGV"'!$B$2:$B$800,MATCH(B51,'"INCC-FGV"'!$A$2:$A$800,0)),$K$2),$K$2)</f>
        <v/>
      </c>
      <c r="M51" s="131">
        <f>'CP RESUMO'!AX15</f>
        <v/>
      </c>
      <c r="N51" s="132">
        <f>MAX(0,M51-M50)</f>
        <v/>
      </c>
      <c r="O51" s="131">
        <f>IF(B51&lt;='VALOR POR PL'!$P$5,'CP RESUMO'!AX57,"")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90631.89</v>
      </c>
      <c r="L52" s="49">
        <f>C52/IF(B52&lt;='VALOR POR PL'!$P$5,IFERROR(INDEX('"INCC-FGV"'!$B$2:$B$800,MATCH(B52,'"INCC-FGV"'!$A$2:$A$800,0)),$K$2),$K$2)</f>
        <v/>
      </c>
      <c r="M52" s="131">
        <f>'CP RESUMO'!AY15</f>
        <v/>
      </c>
      <c r="N52" s="132">
        <f>MAX(0,M52-M51)</f>
        <v/>
      </c>
      <c r="O52" s="131">
        <f>IF(B52&lt;='VALOR POR PL'!$P$5,'CP RESUMO'!AY57,"")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148181.01</v>
      </c>
      <c r="L53" s="49">
        <f>C53/IF(B53&lt;='VALOR POR PL'!$P$5,IFERROR(INDEX('"INCC-FGV"'!$B$2:$B$800,MATCH(B53,'"INCC-FGV"'!$A$2:$A$800,0)),$K$2),$K$2)</f>
        <v/>
      </c>
      <c r="M53" s="131">
        <f>'CP RESUMO'!AZ15</f>
        <v/>
      </c>
      <c r="N53" s="132">
        <f>MAX(0,M53-M52)</f>
        <v/>
      </c>
      <c r="O53" s="131">
        <f>IF(B53&lt;='VALOR POR PL'!$P$5,'CP RESUMO'!AZ57,"")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RESUMO'!BA15</f>
        <v/>
      </c>
      <c r="N54" s="132">
        <f>MAX(0,M54-M53)</f>
        <v/>
      </c>
      <c r="O54" s="131">
        <f>IF(B54&lt;='VALOR POR PL'!$P$5,'CP RESUMO'!BA57,"")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RESUMO'!BB15</f>
        <v/>
      </c>
      <c r="N55" s="132">
        <f>MAX(0,M55-M54)</f>
        <v/>
      </c>
      <c r="O55" s="131">
        <f>IF(B55&lt;='VALOR POR PL'!$P$5,'CP RESUMO'!BB57,"")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RESUMO'!BC15</f>
        <v/>
      </c>
      <c r="N56" s="132">
        <f>MAX(0,M56-M55)</f>
        <v/>
      </c>
      <c r="O56" s="131">
        <f>IF(B56&lt;='VALOR POR PL'!$P$5,'CP RESUMO'!BC57,"")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RESUMO'!BD15</f>
        <v/>
      </c>
      <c r="N57" s="132">
        <f>MAX(0,M57-M56)</f>
        <v/>
      </c>
      <c r="O57" s="131">
        <f>IF(B57&lt;='VALOR POR PL'!$P$5,'CP RESUMO'!BD57,"")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RESUMO'!BE15</f>
        <v/>
      </c>
      <c r="N58" s="132">
        <f>MAX(0,M58-M57)</f>
        <v/>
      </c>
      <c r="O58" s="131">
        <f>IF(B58&lt;='VALOR POR PL'!$P$5,'CP RESUMO'!BE57,"")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RESUMO'!BF15</f>
        <v/>
      </c>
      <c r="N59" s="132">
        <f>MAX(0,M59-M58)</f>
        <v/>
      </c>
      <c r="O59" s="131">
        <f>IF(B59&lt;='VALOR POR PL'!$P$5,'CP RESUMO'!BF57,"")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>
        <v>912909.86</v>
      </c>
      <c r="L60" s="49">
        <f>C60/IF(B60&lt;='VALOR POR PL'!$P$5,IFERROR(INDEX('"INCC-FGV"'!$B$2:$B$800,MATCH(B60,'"INCC-FGV"'!$A$2:$A$800,0)),$K$2),$K$2)</f>
        <v/>
      </c>
      <c r="M60" s="131">
        <f>'CP RESUMO'!BG15</f>
        <v/>
      </c>
      <c r="N60" s="132">
        <f>MAX(0,M60-M59)</f>
        <v/>
      </c>
      <c r="O60" s="131">
        <f>IF(B60&lt;='VALOR POR PL'!$P$5,'CP RESUMO'!BG57,"")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RESUMO'!BH15</f>
        <v/>
      </c>
      <c r="N61" s="132">
        <f>MAX(0,M61-M60)</f>
        <v/>
      </c>
      <c r="O61" s="131">
        <f>IF(B61&lt;='VALOR POR PL'!$P$5,'CP RESUMO'!BH57,"")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RESUMO'!BI15</f>
        <v/>
      </c>
      <c r="N62" s="132">
        <f>MAX(0,M62-M61)</f>
        <v/>
      </c>
      <c r="O62" s="131">
        <f>IF(B62&lt;='VALOR POR PL'!$P$5,'CP RESUMO'!BI57,"")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RESUMO'!BJ15</f>
        <v/>
      </c>
      <c r="N63" s="132">
        <f>MAX(0,M63-M62)</f>
        <v/>
      </c>
      <c r="O63" s="131">
        <f>IF(B63&lt;='VALOR POR PL'!$P$5,'CP RESUMO'!BJ57,"")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RESUMO'!BK15</f>
        <v/>
      </c>
      <c r="N64" s="132">
        <f>MAX(0,M64-M63)</f>
        <v/>
      </c>
      <c r="O64" s="131">
        <f>IF(B64&lt;='VALOR POR PL'!$P$5,'CP RESUMO'!BK57,"")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RESUMO'!BL15</f>
        <v/>
      </c>
      <c r="N65" s="132">
        <f>MAX(0,M65-M64)</f>
        <v/>
      </c>
      <c r="O65" s="131">
        <f>IF(B65&lt;='VALOR POR PL'!$P$5,'CP RESUMO'!BL57,"")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RESUMO'!BM15</f>
        <v/>
      </c>
      <c r="N66" s="132">
        <f>MAX(0,M66-M65)</f>
        <v/>
      </c>
      <c r="O66" s="131">
        <f>IF(B66&lt;='VALOR POR PL'!$P$5,'CP RESUMO'!BM57,"")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RESUMO'!BN15</f>
        <v/>
      </c>
      <c r="N67" s="132">
        <f>MAX(0,M67-M66)</f>
        <v/>
      </c>
      <c r="O67" s="131">
        <f>IF(B67&lt;='VALOR POR PL'!$P$5,'CP RESUMO'!BN57,"")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RESUMO'!BO15</f>
        <v/>
      </c>
      <c r="N68" s="132">
        <f>MAX(0,M68-M67)</f>
        <v/>
      </c>
      <c r="O68" s="131">
        <f>IF(B68&lt;='VALOR POR PL'!$P$5,'CP RESUMO'!BO57,"")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RESUMO'!BP15</f>
        <v/>
      </c>
      <c r="N69" s="132">
        <f>MAX(0,M69-M68)</f>
        <v/>
      </c>
      <c r="O69" s="131">
        <f>IF(B69&lt;='VALOR POR PL'!$P$5,'CP RESUMO'!BP57,"")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RESUMO'!BQ15</f>
        <v/>
      </c>
      <c r="N70" s="132">
        <f>MAX(0,M70-M69)</f>
        <v/>
      </c>
      <c r="O70" s="131">
        <f>IF(B70&lt;='VALOR POR PL'!$P$5,'CP RESUMO'!BQ57,"")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RESUMO'!BR15</f>
        <v/>
      </c>
      <c r="N71" s="132">
        <f>MAX(0,M71-M70)</f>
        <v/>
      </c>
      <c r="O71" s="131">
        <f>IF(B71&lt;='VALOR POR PL'!$P$5,'CP RESUMO'!BR57,"")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RESUMO'!BS15</f>
        <v/>
      </c>
      <c r="N72" s="132">
        <f>MAX(0,M72-M71)</f>
        <v/>
      </c>
      <c r="O72" s="131">
        <f>IF(B72&lt;='VALOR POR PL'!$P$5,'CP RESUMO'!BS57,"")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RESUMO'!BT15</f>
        <v/>
      </c>
      <c r="N73" s="132">
        <f>MAX(0,M73-M72)</f>
        <v/>
      </c>
      <c r="O73" s="131">
        <f>IF(B73&lt;='VALOR POR PL'!$P$5,'CP RESUMO'!BT57,"")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RESUMO'!BU15</f>
        <v/>
      </c>
      <c r="N74" s="132">
        <f>MAX(0,M74-M73)</f>
        <v/>
      </c>
      <c r="O74" s="131">
        <f>IF(B74&lt;='VALOR POR PL'!$P$5,'CP RESUMO'!BU57,"")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RESUMO'!BV15</f>
        <v/>
      </c>
      <c r="N75" s="132">
        <f>MAX(0,M75-M74)</f>
        <v/>
      </c>
      <c r="O75" s="131">
        <f>IF(B75&lt;='VALOR POR PL'!$P$5,'CP RESUMO'!BV57,"")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RESUMO'!BW15</f>
        <v/>
      </c>
      <c r="N76" s="132">
        <f>MAX(0,M76-M75)</f>
        <v/>
      </c>
      <c r="O76" s="131">
        <f>IF(B76&lt;='VALOR POR PL'!$P$5,'CP RESUMO'!BW57,"")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1">
        <f>'CP RESUMO'!D16</f>
        <v/>
      </c>
      <c r="N5" s="132" t="n">
        <v>0</v>
      </c>
      <c r="O5" s="131">
        <f>IF(B5&lt;='VALOR POR PL'!$P$5,'CP RESUMO'!D58,"")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1">
        <f>'CP RESUMO'!E16</f>
        <v/>
      </c>
      <c r="N6" s="132">
        <f>MAX(0,M6-M5)</f>
        <v/>
      </c>
      <c r="O6" s="131">
        <f>IF(B6&lt;='VALOR POR PL'!$P$5,'CP RESUMO'!E58,"")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RESUMO'!F16</f>
        <v/>
      </c>
      <c r="N7" s="132">
        <f>MAX(0,M7-M6)</f>
        <v/>
      </c>
      <c r="O7" s="131">
        <f>IF(B7&lt;='VALOR POR PL'!$P$5,'CP RESUMO'!F58,"")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RESUMO'!G16</f>
        <v/>
      </c>
      <c r="N8" s="132">
        <f>MAX(0,M8-M7)</f>
        <v/>
      </c>
      <c r="O8" s="131">
        <f>IF(B8&lt;='VALOR POR PL'!$P$5,'CP RESUMO'!G58,"")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RESUMO'!H16</f>
        <v/>
      </c>
      <c r="N9" s="132">
        <f>MAX(0,M9-M8)</f>
        <v/>
      </c>
      <c r="O9" s="131">
        <f>IF(B9&lt;='VALOR POR PL'!$P$5,'CP RESUMO'!H58,"")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RESUMO'!I16</f>
        <v/>
      </c>
      <c r="N10" s="132">
        <f>MAX(0,M10-M9)</f>
        <v/>
      </c>
      <c r="O10" s="131">
        <f>IF(B10&lt;='VALOR POR PL'!$P$5,'CP RESUMO'!I58,"")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RESUMO'!J16</f>
        <v/>
      </c>
      <c r="N11" s="132">
        <f>MAX(0,M11-M10)</f>
        <v/>
      </c>
      <c r="O11" s="131">
        <f>IF(B11&lt;='VALOR POR PL'!$P$5,'CP RESUMO'!J58,"")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RESUMO'!K16</f>
        <v/>
      </c>
      <c r="N12" s="132">
        <f>MAX(0,M12-M11)</f>
        <v/>
      </c>
      <c r="O12" s="131">
        <f>IF(B12&lt;='VALOR POR PL'!$P$5,'CP RESUMO'!K58,"")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1">
        <f>'CP RESUMO'!L16</f>
        <v/>
      </c>
      <c r="N13" s="132">
        <f>MAX(0,M13-M12)</f>
        <v/>
      </c>
      <c r="O13" s="131">
        <f>IF(B13&lt;='VALOR POR PL'!$P$5,'CP RESUMO'!L58,"")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RESUMO'!M16</f>
        <v/>
      </c>
      <c r="N14" s="132">
        <f>MAX(0,M14-M13)</f>
        <v/>
      </c>
      <c r="O14" s="131">
        <f>IF(B14&lt;='VALOR POR PL'!$P$5,'CP RESUMO'!M58,"")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RESUMO'!N16</f>
        <v/>
      </c>
      <c r="N15" s="132">
        <f>MAX(0,M15-M14)</f>
        <v/>
      </c>
      <c r="O15" s="131">
        <f>IF(B15&lt;='VALOR POR PL'!$P$5,'CP RESUMO'!N58,"")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RESUMO'!O16</f>
        <v/>
      </c>
      <c r="N16" s="132">
        <f>MAX(0,M16-M15)</f>
        <v/>
      </c>
      <c r="O16" s="131">
        <f>IF(B16&lt;='VALOR POR PL'!$P$5,'CP RESUMO'!O58,"")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RESUMO'!P16</f>
        <v/>
      </c>
      <c r="N17" s="132">
        <f>MAX(0,M17-M16)</f>
        <v/>
      </c>
      <c r="O17" s="131">
        <f>IF(B17&lt;='VALOR POR PL'!$P$5,'CP RESUMO'!P58,"")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RESUMO'!Q16</f>
        <v/>
      </c>
      <c r="N18" s="132">
        <f>MAX(0,M18-M17)</f>
        <v/>
      </c>
      <c r="O18" s="131">
        <f>IF(B18&lt;='VALOR POR PL'!$P$5,'CP RESUMO'!Q58,"")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RESUMO'!R16</f>
        <v/>
      </c>
      <c r="N19" s="132">
        <f>MAX(0,M19-M18)</f>
        <v/>
      </c>
      <c r="O19" s="131">
        <f>IF(B19&lt;='VALOR POR PL'!$P$5,'CP RESUMO'!R58,"")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RESUMO'!S16</f>
        <v/>
      </c>
      <c r="N20" s="132">
        <f>MAX(0,M20-M19)</f>
        <v/>
      </c>
      <c r="O20" s="131">
        <f>IF(B20&lt;='VALOR POR PL'!$P$5,'CP RESUMO'!S58,"")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RESUMO'!T16</f>
        <v/>
      </c>
      <c r="N21" s="132">
        <f>MAX(0,M21-M20)</f>
        <v/>
      </c>
      <c r="O21" s="131">
        <f>IF(B21&lt;='VALOR POR PL'!$P$5,'CP RESUMO'!T58,"")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RESUMO'!U16</f>
        <v/>
      </c>
      <c r="N22" s="132">
        <f>MAX(0,M22-M21)</f>
        <v/>
      </c>
      <c r="O22" s="131">
        <f>IF(B22&lt;='VALOR POR PL'!$P$5,'CP RESUMO'!U58,"")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RESUMO'!V16</f>
        <v/>
      </c>
      <c r="N23" s="132">
        <f>MAX(0,M23-M22)</f>
        <v/>
      </c>
      <c r="O23" s="131">
        <f>IF(B23&lt;='VALOR POR PL'!$P$5,'CP RESUMO'!V58,"")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RESUMO'!W16</f>
        <v/>
      </c>
      <c r="N24" s="132">
        <f>MAX(0,M24-M23)</f>
        <v/>
      </c>
      <c r="O24" s="131">
        <f>IF(B24&lt;='VALOR POR PL'!$P$5,'CP RESUMO'!W58,"")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RESUMO'!X16</f>
        <v/>
      </c>
      <c r="N25" s="132">
        <f>MAX(0,M25-M24)</f>
        <v/>
      </c>
      <c r="O25" s="131">
        <f>IF(B25&lt;='VALOR POR PL'!$P$5,'CP RESUMO'!X58,"")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RESUMO'!Y16</f>
        <v/>
      </c>
      <c r="N26" s="132">
        <f>MAX(0,M26-M25)</f>
        <v/>
      </c>
      <c r="O26" s="131">
        <f>IF(B26&lt;='VALOR POR PL'!$P$5,'CP RESUMO'!Y58,"")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RESUMO'!Z16</f>
        <v/>
      </c>
      <c r="N27" s="132">
        <f>MAX(0,M27-M26)</f>
        <v/>
      </c>
      <c r="O27" s="131">
        <f>IF(B27&lt;='VALOR POR PL'!$P$5,'CP RESUMO'!Z58,"")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RESUMO'!AA16</f>
        <v/>
      </c>
      <c r="N28" s="132">
        <f>MAX(0,M28-M27)</f>
        <v/>
      </c>
      <c r="O28" s="131">
        <f>IF(B28&lt;='VALOR POR PL'!$P$5,'CP RESUMO'!AA58,"")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RESUMO'!AB16</f>
        <v/>
      </c>
      <c r="N29" s="132">
        <f>MAX(0,M29-M28)</f>
        <v/>
      </c>
      <c r="O29" s="131">
        <f>IF(B29&lt;='VALOR POR PL'!$P$5,'CP RESUMO'!AB58,"")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RESUMO'!AC16</f>
        <v/>
      </c>
      <c r="N30" s="132">
        <f>MAX(0,M30-M29)</f>
        <v/>
      </c>
      <c r="O30" s="131">
        <f>IF(B30&lt;='VALOR POR PL'!$P$5,'CP RESUMO'!AC58,"")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RESUMO'!AD16</f>
        <v/>
      </c>
      <c r="N31" s="132">
        <f>MAX(0,M31-M30)</f>
        <v/>
      </c>
      <c r="O31" s="131">
        <f>IF(B31&lt;='VALOR POR PL'!$P$5,'CP RESUMO'!AD58,"")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RESUMO'!AE16</f>
        <v/>
      </c>
      <c r="N32" s="132">
        <f>MAX(0,M32-M31)</f>
        <v/>
      </c>
      <c r="O32" s="131">
        <f>IF(B32&lt;='VALOR POR PL'!$P$5,'CP RESUMO'!AE58,"")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RESUMO'!AF16</f>
        <v/>
      </c>
      <c r="N33" s="132">
        <f>MAX(0,M33-M32)</f>
        <v/>
      </c>
      <c r="O33" s="131">
        <f>IF(B33&lt;='VALOR POR PL'!$P$5,'CP RESUMO'!AF58,"")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RESUMO'!AG16</f>
        <v/>
      </c>
      <c r="N34" s="132">
        <f>MAX(0,M34-M33)</f>
        <v/>
      </c>
      <c r="O34" s="131">
        <f>IF(B34&lt;='VALOR POR PL'!$P$5,'CP RESUMO'!AG58,"")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RESUMO'!AH16</f>
        <v/>
      </c>
      <c r="N35" s="132">
        <f>MAX(0,M35-M34)</f>
        <v/>
      </c>
      <c r="O35" s="131">
        <f>IF(B35&lt;='VALOR POR PL'!$P$5,'CP RESUMO'!AH58,"")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RESUMO'!AI16</f>
        <v/>
      </c>
      <c r="N36" s="132">
        <f>MAX(0,M36-M35)</f>
        <v/>
      </c>
      <c r="O36" s="131">
        <f>IF(B36&lt;='VALOR POR PL'!$P$5,'CP RESUMO'!AI58,"")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RESUMO'!AJ16</f>
        <v/>
      </c>
      <c r="N37" s="132">
        <f>MAX(0,M37-M36)</f>
        <v/>
      </c>
      <c r="O37" s="131">
        <f>IF(B37&lt;='VALOR POR PL'!$P$5,'CP RESUMO'!AJ58,"")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RESUMO'!AK16</f>
        <v/>
      </c>
      <c r="N38" s="132">
        <f>MAX(0,M38-M37)</f>
        <v/>
      </c>
      <c r="O38" s="131">
        <f>IF(B38&lt;='VALOR POR PL'!$P$5,'CP RESUMO'!AK58,"")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RESUMO'!AL16</f>
        <v/>
      </c>
      <c r="N39" s="132">
        <f>MAX(0,M39-M38)</f>
        <v/>
      </c>
      <c r="O39" s="131">
        <f>IF(B39&lt;='VALOR POR PL'!$P$5,'CP RESUMO'!AL58,"")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RESUMO'!AM16</f>
        <v/>
      </c>
      <c r="N40" s="132">
        <f>MAX(0,M40-M39)</f>
        <v/>
      </c>
      <c r="O40" s="131">
        <f>IF(B40&lt;='VALOR POR PL'!$P$5,'CP RESUMO'!AM58,"")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RESUMO'!AN16</f>
        <v/>
      </c>
      <c r="N41" s="132">
        <f>MAX(0,M41-M40)</f>
        <v/>
      </c>
      <c r="O41" s="131">
        <f>IF(B41&lt;='VALOR POR PL'!$P$5,'CP RESUMO'!AN58,"")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RESUMO'!AO16</f>
        <v/>
      </c>
      <c r="N42" s="132">
        <f>MAX(0,M42-M41)</f>
        <v/>
      </c>
      <c r="O42" s="131">
        <f>IF(B42&lt;='VALOR POR PL'!$P$5,'CP RESUMO'!AO58,"")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RESUMO'!AP16</f>
        <v/>
      </c>
      <c r="N43" s="132">
        <f>MAX(0,M43-M42)</f>
        <v/>
      </c>
      <c r="O43" s="131">
        <f>IF(B43&lt;='VALOR POR PL'!$P$5,'CP RESUMO'!AP58,"")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RESUMO'!AQ16</f>
        <v/>
      </c>
      <c r="N44" s="132">
        <f>MAX(0,M44-M43)</f>
        <v/>
      </c>
      <c r="O44" s="131">
        <f>IF(B44&lt;='VALOR POR PL'!$P$5,'CP RESUMO'!AQ58,"")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RESUMO'!AR16</f>
        <v/>
      </c>
      <c r="N45" s="132">
        <f>MAX(0,M45-M44)</f>
        <v/>
      </c>
      <c r="O45" s="131">
        <f>IF(B45&lt;='VALOR POR PL'!$P$5,'CP RESUMO'!AR58,"")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RESUMO'!AS16</f>
        <v/>
      </c>
      <c r="N46" s="132">
        <f>MAX(0,M46-M45)</f>
        <v/>
      </c>
      <c r="O46" s="131">
        <f>IF(B46&lt;='VALOR POR PL'!$P$5,'CP RESUMO'!AS58,"")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RESUMO'!AT16</f>
        <v/>
      </c>
      <c r="N47" s="132">
        <f>MAX(0,M47-M46)</f>
        <v/>
      </c>
      <c r="O47" s="131">
        <f>IF(B47&lt;='VALOR POR PL'!$P$5,'CP RESUMO'!AT58,"")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RESUMO'!AU16</f>
        <v/>
      </c>
      <c r="N48" s="132">
        <f>MAX(0,M48-M47)</f>
        <v/>
      </c>
      <c r="O48" s="131">
        <f>IF(B48&lt;='VALOR POR PL'!$P$5,'CP RESUMO'!AU58,"")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RESUMO'!AV16</f>
        <v/>
      </c>
      <c r="N49" s="132">
        <f>MAX(0,M49-M48)</f>
        <v/>
      </c>
      <c r="O49" s="131">
        <f>IF(B49&lt;='VALOR POR PL'!$P$5,'CP RESUMO'!AV58,"")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RESUMO'!AW16</f>
        <v/>
      </c>
      <c r="N50" s="132">
        <f>MAX(0,M50-M49)</f>
        <v/>
      </c>
      <c r="O50" s="131">
        <f>IF(B50&lt;='VALOR POR PL'!$P$5,'CP RESUMO'!AW58,"")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RESUMO'!AX16</f>
        <v/>
      </c>
      <c r="N51" s="132">
        <f>MAX(0,M51-M50)</f>
        <v/>
      </c>
      <c r="O51" s="131">
        <f>IF(B51&lt;='VALOR POR PL'!$P$5,'CP RESUMO'!AX58,"")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RESUMO'!AY16</f>
        <v/>
      </c>
      <c r="N52" s="132">
        <f>MAX(0,M52-M51)</f>
        <v/>
      </c>
      <c r="O52" s="131">
        <f>IF(B52&lt;='VALOR POR PL'!$P$5,'CP RESUMO'!AY58,"")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RESUMO'!AZ16</f>
        <v/>
      </c>
      <c r="N53" s="132">
        <f>MAX(0,M53-M52)</f>
        <v/>
      </c>
      <c r="O53" s="131">
        <f>IF(B53&lt;='VALOR POR PL'!$P$5,'CP RESUMO'!AZ58,"")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RESUMO'!BA16</f>
        <v/>
      </c>
      <c r="N54" s="132">
        <f>MAX(0,M54-M53)</f>
        <v/>
      </c>
      <c r="O54" s="131">
        <f>IF(B54&lt;='VALOR POR PL'!$P$5,'CP RESUMO'!BA58,"")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RESUMO'!BB16</f>
        <v/>
      </c>
      <c r="N55" s="132">
        <f>MAX(0,M55-M54)</f>
        <v/>
      </c>
      <c r="O55" s="131">
        <f>IF(B55&lt;='VALOR POR PL'!$P$5,'CP RESUMO'!BB58,"")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RESUMO'!BC16</f>
        <v/>
      </c>
      <c r="N56" s="132">
        <f>MAX(0,M56-M55)</f>
        <v/>
      </c>
      <c r="O56" s="131">
        <f>IF(B56&lt;='VALOR POR PL'!$P$5,'CP RESUMO'!BC58,"")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RESUMO'!BD16</f>
        <v/>
      </c>
      <c r="N57" s="132">
        <f>MAX(0,M57-M56)</f>
        <v/>
      </c>
      <c r="O57" s="131">
        <f>IF(B57&lt;='VALOR POR PL'!$P$5,'CP RESUMO'!BD58,"")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RESUMO'!BE16</f>
        <v/>
      </c>
      <c r="N58" s="132">
        <f>MAX(0,M58-M57)</f>
        <v/>
      </c>
      <c r="O58" s="131">
        <f>IF(B58&lt;='VALOR POR PL'!$P$5,'CP RESUMO'!BE58,"")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RESUMO'!BF16</f>
        <v/>
      </c>
      <c r="N59" s="132">
        <f>MAX(0,M59-M58)</f>
        <v/>
      </c>
      <c r="O59" s="131">
        <f>IF(B59&lt;='VALOR POR PL'!$P$5,'CP RESUMO'!BF58,"")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RESUMO'!BG16</f>
        <v/>
      </c>
      <c r="N60" s="132">
        <f>MAX(0,M60-M59)</f>
        <v/>
      </c>
      <c r="O60" s="131">
        <f>IF(B60&lt;='VALOR POR PL'!$P$5,'CP RESUMO'!BG58,"")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RESUMO'!BH16</f>
        <v/>
      </c>
      <c r="N61" s="132">
        <f>MAX(0,M61-M60)</f>
        <v/>
      </c>
      <c r="O61" s="131">
        <f>IF(B61&lt;='VALOR POR PL'!$P$5,'CP RESUMO'!BH58,"")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RESUMO'!BI16</f>
        <v/>
      </c>
      <c r="N62" s="132">
        <f>MAX(0,M62-M61)</f>
        <v/>
      </c>
      <c r="O62" s="131">
        <f>IF(B62&lt;='VALOR POR PL'!$P$5,'CP RESUMO'!BI58,"")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RESUMO'!BJ16</f>
        <v/>
      </c>
      <c r="N63" s="132">
        <f>MAX(0,M63-M62)</f>
        <v/>
      </c>
      <c r="O63" s="131">
        <f>IF(B63&lt;='VALOR POR PL'!$P$5,'CP RESUMO'!BJ58,"")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RESUMO'!BK16</f>
        <v/>
      </c>
      <c r="N64" s="132">
        <f>MAX(0,M64-M63)</f>
        <v/>
      </c>
      <c r="O64" s="131">
        <f>IF(B64&lt;='VALOR POR PL'!$P$5,'CP RESUMO'!BK58,"")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RESUMO'!BL16</f>
        <v/>
      </c>
      <c r="N65" s="132">
        <f>MAX(0,M65-M64)</f>
        <v/>
      </c>
      <c r="O65" s="131">
        <f>IF(B65&lt;='VALOR POR PL'!$P$5,'CP RESUMO'!BL58,"")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RESUMO'!BM16</f>
        <v/>
      </c>
      <c r="N66" s="132">
        <f>MAX(0,M66-M65)</f>
        <v/>
      </c>
      <c r="O66" s="131">
        <f>IF(B66&lt;='VALOR POR PL'!$P$5,'CP RESUMO'!BM58,"")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RESUMO'!BN16</f>
        <v/>
      </c>
      <c r="N67" s="132">
        <f>MAX(0,M67-M66)</f>
        <v/>
      </c>
      <c r="O67" s="131">
        <f>IF(B67&lt;='VALOR POR PL'!$P$5,'CP RESUMO'!BN58,"")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RESUMO'!BO16</f>
        <v/>
      </c>
      <c r="N68" s="132">
        <f>MAX(0,M68-M67)</f>
        <v/>
      </c>
      <c r="O68" s="131">
        <f>IF(B68&lt;='VALOR POR PL'!$P$5,'CP RESUMO'!BO58,"")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RESUMO'!BP16</f>
        <v/>
      </c>
      <c r="N69" s="132">
        <f>MAX(0,M69-M68)</f>
        <v/>
      </c>
      <c r="O69" s="131">
        <f>IF(B69&lt;='VALOR POR PL'!$P$5,'CP RESUMO'!BP58,"")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RESUMO'!BQ16</f>
        <v/>
      </c>
      <c r="N70" s="132">
        <f>MAX(0,M70-M69)</f>
        <v/>
      </c>
      <c r="O70" s="131">
        <f>IF(B70&lt;='VALOR POR PL'!$P$5,'CP RESUMO'!BQ58,"")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RESUMO'!BR16</f>
        <v/>
      </c>
      <c r="N71" s="132">
        <f>MAX(0,M71-M70)</f>
        <v/>
      </c>
      <c r="O71" s="131">
        <f>IF(B71&lt;='VALOR POR PL'!$P$5,'CP RESUMO'!BR58,"")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RESUMO'!BS16</f>
        <v/>
      </c>
      <c r="N72" s="132">
        <f>MAX(0,M72-M71)</f>
        <v/>
      </c>
      <c r="O72" s="131">
        <f>IF(B72&lt;='VALOR POR PL'!$P$5,'CP RESUMO'!BS58,"")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RESUMO'!BT16</f>
        <v/>
      </c>
      <c r="N73" s="132">
        <f>MAX(0,M73-M72)</f>
        <v/>
      </c>
      <c r="O73" s="131">
        <f>IF(B73&lt;='VALOR POR PL'!$P$5,'CP RESUMO'!BT58,"")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RESUMO'!BU16</f>
        <v/>
      </c>
      <c r="N74" s="132">
        <f>MAX(0,M74-M73)</f>
        <v/>
      </c>
      <c r="O74" s="131">
        <f>IF(B74&lt;='VALOR POR PL'!$P$5,'CP RESUMO'!BU58,"")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RESUMO'!BV16</f>
        <v/>
      </c>
      <c r="N75" s="132">
        <f>MAX(0,M75-M74)</f>
        <v/>
      </c>
      <c r="O75" s="131">
        <f>IF(B75&lt;='VALOR POR PL'!$P$5,'CP RESUMO'!BV58,"")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RESUMO'!BW16</f>
        <v/>
      </c>
      <c r="N76" s="132">
        <f>MAX(0,M76-M75)</f>
        <v/>
      </c>
      <c r="O76" s="131">
        <f>IF(B76&lt;='VALOR POR PL'!$P$5,'CP RESUMO'!BW58,"")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1">
        <f>'CP RESUMO'!D17</f>
        <v/>
      </c>
      <c r="N5" s="132" t="n">
        <v>0</v>
      </c>
      <c r="O5" s="131">
        <f>IF(B5&lt;='VALOR POR PL'!$P$5,'CP RESUMO'!D59,"")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1">
        <f>'CP RESUMO'!E17</f>
        <v/>
      </c>
      <c r="N6" s="132">
        <f>MAX(0,M6-M5)</f>
        <v/>
      </c>
      <c r="O6" s="131">
        <f>IF(B6&lt;='VALOR POR PL'!$P$5,'CP RESUMO'!E59,"")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RESUMO'!F17</f>
        <v/>
      </c>
      <c r="N7" s="132">
        <f>MAX(0,M7-M6)</f>
        <v/>
      </c>
      <c r="O7" s="131">
        <f>IF(B7&lt;='VALOR POR PL'!$P$5,'CP RESUMO'!F59,"")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RESUMO'!G17</f>
        <v/>
      </c>
      <c r="N8" s="132">
        <f>MAX(0,M8-M7)</f>
        <v/>
      </c>
      <c r="O8" s="131">
        <f>IF(B8&lt;='VALOR POR PL'!$P$5,'CP RESUMO'!G59,"")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RESUMO'!H17</f>
        <v/>
      </c>
      <c r="N9" s="132">
        <f>MAX(0,M9-M8)</f>
        <v/>
      </c>
      <c r="O9" s="131">
        <f>IF(B9&lt;='VALOR POR PL'!$P$5,'CP RESUMO'!H59,"")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RESUMO'!I17</f>
        <v/>
      </c>
      <c r="N10" s="132">
        <f>MAX(0,M10-M9)</f>
        <v/>
      </c>
      <c r="O10" s="131">
        <f>IF(B10&lt;='VALOR POR PL'!$P$5,'CP RESUMO'!I59,"")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RESUMO'!J17</f>
        <v/>
      </c>
      <c r="N11" s="132">
        <f>MAX(0,M11-M10)</f>
        <v/>
      </c>
      <c r="O11" s="131">
        <f>IF(B11&lt;='VALOR POR PL'!$P$5,'CP RESUMO'!J59,"")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RESUMO'!K17</f>
        <v/>
      </c>
      <c r="N12" s="132">
        <f>MAX(0,M12-M11)</f>
        <v/>
      </c>
      <c r="O12" s="131">
        <f>IF(B12&lt;='VALOR POR PL'!$P$5,'CP RESUMO'!K59,"")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1">
        <f>'CP RESUMO'!L17</f>
        <v/>
      </c>
      <c r="N13" s="132">
        <f>MAX(0,M13-M12)</f>
        <v/>
      </c>
      <c r="O13" s="131">
        <f>IF(B13&lt;='VALOR POR PL'!$P$5,'CP RESUMO'!L59,"")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RESUMO'!M17</f>
        <v/>
      </c>
      <c r="N14" s="132">
        <f>MAX(0,M14-M13)</f>
        <v/>
      </c>
      <c r="O14" s="131">
        <f>IF(B14&lt;='VALOR POR PL'!$P$5,'CP RESUMO'!M59,"")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1">
        <f>'CP RESUMO'!N17</f>
        <v/>
      </c>
      <c r="N15" s="132">
        <f>MAX(0,M15-M14)</f>
        <v/>
      </c>
      <c r="O15" s="131">
        <f>IF(B15&lt;='VALOR POR PL'!$P$5,'CP RESUMO'!N59,"")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RESUMO'!O17</f>
        <v/>
      </c>
      <c r="N16" s="132">
        <f>MAX(0,M16-M15)</f>
        <v/>
      </c>
      <c r="O16" s="131">
        <f>IF(B16&lt;='VALOR POR PL'!$P$5,'CP RESUMO'!O59,"")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RESUMO'!P17</f>
        <v/>
      </c>
      <c r="N17" s="132">
        <f>MAX(0,M17-M16)</f>
        <v/>
      </c>
      <c r="O17" s="131">
        <f>IF(B17&lt;='VALOR POR PL'!$P$5,'CP RESUMO'!P59,"")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RESUMO'!Q17</f>
        <v/>
      </c>
      <c r="N18" s="132">
        <f>MAX(0,M18-M17)</f>
        <v/>
      </c>
      <c r="O18" s="131">
        <f>IF(B18&lt;='VALOR POR PL'!$P$5,'CP RESUMO'!Q59,"")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RESUMO'!R17</f>
        <v/>
      </c>
      <c r="N19" s="132">
        <f>MAX(0,M19-M18)</f>
        <v/>
      </c>
      <c r="O19" s="131">
        <f>IF(B19&lt;='VALOR POR PL'!$P$5,'CP RESUMO'!R59,"")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RESUMO'!S17</f>
        <v/>
      </c>
      <c r="N20" s="132">
        <f>MAX(0,M20-M19)</f>
        <v/>
      </c>
      <c r="O20" s="131">
        <f>IF(B20&lt;='VALOR POR PL'!$P$5,'CP RESUMO'!S59,"")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RESUMO'!T17</f>
        <v/>
      </c>
      <c r="N21" s="132">
        <f>MAX(0,M21-M20)</f>
        <v/>
      </c>
      <c r="O21" s="131">
        <f>IF(B21&lt;='VALOR POR PL'!$P$5,'CP RESUMO'!T59,"")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RESUMO'!U17</f>
        <v/>
      </c>
      <c r="N22" s="132">
        <f>MAX(0,M22-M21)</f>
        <v/>
      </c>
      <c r="O22" s="131">
        <f>IF(B22&lt;='VALOR POR PL'!$P$5,'CP RESUMO'!U59,"")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RESUMO'!V17</f>
        <v/>
      </c>
      <c r="N23" s="132">
        <f>MAX(0,M23-M22)</f>
        <v/>
      </c>
      <c r="O23" s="131">
        <f>IF(B23&lt;='VALOR POR PL'!$P$5,'CP RESUMO'!V59,"")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Saldo até a projeção pago em 3 parcelas iguais em mar, abr e mai/2027 (decisão do usuário).</t>
        </is>
      </c>
      <c r="L24" s="49">
        <f>C24/IF(B24&lt;='VALOR POR PL'!$P$5,IFERROR(INDEX('"INCC-FGV"'!$B$2:$B$800,MATCH(B24,'"INCC-FGV"'!$A$2:$A$800,0)),$K$2),$K$2)</f>
        <v/>
      </c>
      <c r="M24" s="131">
        <f>'CP RESUMO'!W17</f>
        <v/>
      </c>
      <c r="N24" s="132">
        <f>MAX(0,M24-M23)</f>
        <v/>
      </c>
      <c r="O24" s="131">
        <f>IF(B24&lt;='VALOR POR PL'!$P$5,'CP RESUMO'!W59,"")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RESUMO'!X17</f>
        <v/>
      </c>
      <c r="N25" s="132">
        <f>MAX(0,M25-M24)</f>
        <v/>
      </c>
      <c r="O25" s="131">
        <f>IF(B25&lt;='VALOR POR PL'!$P$5,'CP RESUMO'!X59,"")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RESUMO'!Y17</f>
        <v/>
      </c>
      <c r="N26" s="132">
        <f>MAX(0,M26-M25)</f>
        <v/>
      </c>
      <c r="O26" s="131">
        <f>IF(B26&lt;='VALOR POR PL'!$P$5,'CP RESUMO'!Y59,"")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RESUMO'!Z17</f>
        <v/>
      </c>
      <c r="N27" s="132">
        <f>MAX(0,M27-M26)</f>
        <v/>
      </c>
      <c r="O27" s="131">
        <f>IF(B27&lt;='VALOR POR PL'!$P$5,'CP RESUMO'!Z59,"")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RESUMO'!AA17</f>
        <v/>
      </c>
      <c r="N28" s="132">
        <f>MAX(0,M28-M27)</f>
        <v/>
      </c>
      <c r="O28" s="131">
        <f>IF(B28&lt;='VALOR POR PL'!$P$5,'CP RESUMO'!AA59,"")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RESUMO'!AB17</f>
        <v/>
      </c>
      <c r="N29" s="132">
        <f>MAX(0,M29-M28)</f>
        <v/>
      </c>
      <c r="O29" s="131">
        <f>IF(B29&lt;='VALOR POR PL'!$P$5,'CP RESUMO'!AB59,"")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RESUMO'!AC17</f>
        <v/>
      </c>
      <c r="N30" s="132">
        <f>MAX(0,M30-M29)</f>
        <v/>
      </c>
      <c r="O30" s="131">
        <f>IF(B30&lt;='VALOR POR PL'!$P$5,'CP RESUMO'!AC59,"")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RESUMO'!AD17</f>
        <v/>
      </c>
      <c r="N31" s="132">
        <f>MAX(0,M31-M30)</f>
        <v/>
      </c>
      <c r="O31" s="131">
        <f>IF(B31&lt;='VALOR POR PL'!$P$5,'CP RESUMO'!AD59,"")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</v>
      </c>
      <c r="L32" s="49">
        <f>C32/IF(B32&lt;='VALOR POR PL'!$P$5,IFERROR(INDEX('"INCC-FGV"'!$B$2:$B$800,MATCH(B32,'"INCC-FGV"'!$A$2:$A$800,0)),$K$2),$K$2)</f>
        <v/>
      </c>
      <c r="M32" s="131">
        <f>'CP RESUMO'!AE17</f>
        <v/>
      </c>
      <c r="N32" s="132">
        <f>MAX(0,M32-M31)</f>
        <v/>
      </c>
      <c r="O32" s="131">
        <f>IF(B32&lt;='VALOR POR PL'!$P$5,'CP RESUMO'!AE59,"")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</v>
      </c>
      <c r="L33" s="49">
        <f>C33/IF(B33&lt;='VALOR POR PL'!$P$5,IFERROR(INDEX('"INCC-FGV"'!$B$2:$B$800,MATCH(B33,'"INCC-FGV"'!$A$2:$A$800,0)),$K$2),$K$2)</f>
        <v/>
      </c>
      <c r="M33" s="131">
        <f>'CP RESUMO'!AF17</f>
        <v/>
      </c>
      <c r="N33" s="132">
        <f>MAX(0,M33-M32)</f>
        <v/>
      </c>
      <c r="O33" s="131">
        <f>IF(B33&lt;='VALOR POR PL'!$P$5,'CP RESUMO'!AF59,"")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</v>
      </c>
      <c r="L34" s="49">
        <f>C34/IF(B34&lt;='VALOR POR PL'!$P$5,IFERROR(INDEX('"INCC-FGV"'!$B$2:$B$800,MATCH(B34,'"INCC-FGV"'!$A$2:$A$800,0)),$K$2),$K$2)</f>
        <v/>
      </c>
      <c r="M34" s="131">
        <f>'CP RESUMO'!AG17</f>
        <v/>
      </c>
      <c r="N34" s="132">
        <f>MAX(0,M34-M33)</f>
        <v/>
      </c>
      <c r="O34" s="131">
        <f>IF(B34&lt;='VALOR POR PL'!$P$5,'CP RESUMO'!AG59,"")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RESUMO'!AH17</f>
        <v/>
      </c>
      <c r="N35" s="132">
        <f>MAX(0,M35-M34)</f>
        <v/>
      </c>
      <c r="O35" s="131">
        <f>IF(B35&lt;='VALOR POR PL'!$P$5,'CP RESUMO'!AH59,"")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RESUMO'!AI17</f>
        <v/>
      </c>
      <c r="N36" s="132">
        <f>MAX(0,M36-M35)</f>
        <v/>
      </c>
      <c r="O36" s="131">
        <f>IF(B36&lt;='VALOR POR PL'!$P$5,'CP RESUMO'!AI59,"")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RESUMO'!AJ17</f>
        <v/>
      </c>
      <c r="N37" s="132">
        <f>MAX(0,M37-M36)</f>
        <v/>
      </c>
      <c r="O37" s="131">
        <f>IF(B37&lt;='VALOR POR PL'!$P$5,'CP RESUMO'!AJ59,"")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RESUMO'!AK17</f>
        <v/>
      </c>
      <c r="N38" s="132">
        <f>MAX(0,M38-M37)</f>
        <v/>
      </c>
      <c r="O38" s="131">
        <f>IF(B38&lt;='VALOR POR PL'!$P$5,'CP RESUMO'!AK59,"")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RESUMO'!AL17</f>
        <v/>
      </c>
      <c r="N39" s="132">
        <f>MAX(0,M39-M38)</f>
        <v/>
      </c>
      <c r="O39" s="131">
        <f>IF(B39&lt;='VALOR POR PL'!$P$5,'CP RESUMO'!AL59,"")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RESUMO'!AM17</f>
        <v/>
      </c>
      <c r="N40" s="132">
        <f>MAX(0,M40-M39)</f>
        <v/>
      </c>
      <c r="O40" s="131">
        <f>IF(B40&lt;='VALOR POR PL'!$P$5,'CP RESUMO'!AM59,"")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RESUMO'!AN17</f>
        <v/>
      </c>
      <c r="N41" s="132">
        <f>MAX(0,M41-M40)</f>
        <v/>
      </c>
      <c r="O41" s="131">
        <f>IF(B41&lt;='VALOR POR PL'!$P$5,'CP RESUMO'!AN59,"")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RESUMO'!AO17</f>
        <v/>
      </c>
      <c r="N42" s="132">
        <f>MAX(0,M42-M41)</f>
        <v/>
      </c>
      <c r="O42" s="131">
        <f>IF(B42&lt;='VALOR POR PL'!$P$5,'CP RESUMO'!AO59,"")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RESUMO'!AP17</f>
        <v/>
      </c>
      <c r="N43" s="132">
        <f>MAX(0,M43-M42)</f>
        <v/>
      </c>
      <c r="O43" s="131">
        <f>IF(B43&lt;='VALOR POR PL'!$P$5,'CP RESUMO'!AP59,"")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RESUMO'!AQ17</f>
        <v/>
      </c>
      <c r="N44" s="132">
        <f>MAX(0,M44-M43)</f>
        <v/>
      </c>
      <c r="O44" s="131">
        <f>IF(B44&lt;='VALOR POR PL'!$P$5,'CP RESUMO'!AQ59,"")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RESUMO'!AR17</f>
        <v/>
      </c>
      <c r="N45" s="132">
        <f>MAX(0,M45-M44)</f>
        <v/>
      </c>
      <c r="O45" s="131">
        <f>IF(B45&lt;='VALOR POR PL'!$P$5,'CP RESUMO'!AR59,"")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RESUMO'!AS17</f>
        <v/>
      </c>
      <c r="N46" s="132">
        <f>MAX(0,M46-M45)</f>
        <v/>
      </c>
      <c r="O46" s="131">
        <f>IF(B46&lt;='VALOR POR PL'!$P$5,'CP RESUMO'!AS59,"")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RESUMO'!AT17</f>
        <v/>
      </c>
      <c r="N47" s="132">
        <f>MAX(0,M47-M46)</f>
        <v/>
      </c>
      <c r="O47" s="131">
        <f>IF(B47&lt;='VALOR POR PL'!$P$5,'CP RESUMO'!AT59,"")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RESUMO'!AU17</f>
        <v/>
      </c>
      <c r="N48" s="132">
        <f>MAX(0,M48-M47)</f>
        <v/>
      </c>
      <c r="O48" s="131">
        <f>IF(B48&lt;='VALOR POR PL'!$P$5,'CP RESUMO'!AU59,"")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RESUMO'!AV17</f>
        <v/>
      </c>
      <c r="N49" s="132">
        <f>MAX(0,M49-M48)</f>
        <v/>
      </c>
      <c r="O49" s="131">
        <f>IF(B49&lt;='VALOR POR PL'!$P$5,'CP RESUMO'!AV59,"")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RESUMO'!AW17</f>
        <v/>
      </c>
      <c r="N50" s="132">
        <f>MAX(0,M50-M49)</f>
        <v/>
      </c>
      <c r="O50" s="131">
        <f>IF(B50&lt;='VALOR POR PL'!$P$5,'CP RESUMO'!AW59,"")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RESUMO'!AX17</f>
        <v/>
      </c>
      <c r="N51" s="132">
        <f>MAX(0,M51-M50)</f>
        <v/>
      </c>
      <c r="O51" s="131">
        <f>IF(B51&lt;='VALOR POR PL'!$P$5,'CP RESUMO'!AX59,"")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RESUMO'!AY17</f>
        <v/>
      </c>
      <c r="N52" s="132">
        <f>MAX(0,M52-M51)</f>
        <v/>
      </c>
      <c r="O52" s="131">
        <f>IF(B52&lt;='VALOR POR PL'!$P$5,'CP RESUMO'!AY59,"")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RESUMO'!AZ17</f>
        <v/>
      </c>
      <c r="N53" s="132">
        <f>MAX(0,M53-M52)</f>
        <v/>
      </c>
      <c r="O53" s="131">
        <f>IF(B53&lt;='VALOR POR PL'!$P$5,'CP RESUMO'!AZ59,"")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RESUMO'!BA17</f>
        <v/>
      </c>
      <c r="N54" s="132">
        <f>MAX(0,M54-M53)</f>
        <v/>
      </c>
      <c r="O54" s="131">
        <f>IF(B54&lt;='VALOR POR PL'!$P$5,'CP RESUMO'!BA59,"")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RESUMO'!BB17</f>
        <v/>
      </c>
      <c r="N55" s="132">
        <f>MAX(0,M55-M54)</f>
        <v/>
      </c>
      <c r="O55" s="131">
        <f>IF(B55&lt;='VALOR POR PL'!$P$5,'CP RESUMO'!BB59,"")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RESUMO'!BC17</f>
        <v/>
      </c>
      <c r="N56" s="132">
        <f>MAX(0,M56-M55)</f>
        <v/>
      </c>
      <c r="O56" s="131">
        <f>IF(B56&lt;='VALOR POR PL'!$P$5,'CP RESUMO'!BC59,"")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RESUMO'!BD17</f>
        <v/>
      </c>
      <c r="N57" s="132">
        <f>MAX(0,M57-M56)</f>
        <v/>
      </c>
      <c r="O57" s="131">
        <f>IF(B57&lt;='VALOR POR PL'!$P$5,'CP RESUMO'!BD59,"")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RESUMO'!BE17</f>
        <v/>
      </c>
      <c r="N58" s="132">
        <f>MAX(0,M58-M57)</f>
        <v/>
      </c>
      <c r="O58" s="131">
        <f>IF(B58&lt;='VALOR POR PL'!$P$5,'CP RESUMO'!BE59,"")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RESUMO'!BF17</f>
        <v/>
      </c>
      <c r="N59" s="132">
        <f>MAX(0,M59-M58)</f>
        <v/>
      </c>
      <c r="O59" s="131">
        <f>IF(B59&lt;='VALOR POR PL'!$P$5,'CP RESUMO'!BF59,"")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RESUMO'!BG17</f>
        <v/>
      </c>
      <c r="N60" s="132">
        <f>MAX(0,M60-M59)</f>
        <v/>
      </c>
      <c r="O60" s="131">
        <f>IF(B60&lt;='VALOR POR PL'!$P$5,'CP RESUMO'!BG59,"")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RESUMO'!BH17</f>
        <v/>
      </c>
      <c r="N61" s="132">
        <f>MAX(0,M61-M60)</f>
        <v/>
      </c>
      <c r="O61" s="131">
        <f>IF(B61&lt;='VALOR POR PL'!$P$5,'CP RESUMO'!BH59,"")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RESUMO'!BI17</f>
        <v/>
      </c>
      <c r="N62" s="132">
        <f>MAX(0,M62-M61)</f>
        <v/>
      </c>
      <c r="O62" s="131">
        <f>IF(B62&lt;='VALOR POR PL'!$P$5,'CP RESUMO'!BI59,"")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RESUMO'!BJ17</f>
        <v/>
      </c>
      <c r="N63" s="132">
        <f>MAX(0,M63-M62)</f>
        <v/>
      </c>
      <c r="O63" s="131">
        <f>IF(B63&lt;='VALOR POR PL'!$P$5,'CP RESUMO'!BJ59,"")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RESUMO'!BK17</f>
        <v/>
      </c>
      <c r="N64" s="132">
        <f>MAX(0,M64-M63)</f>
        <v/>
      </c>
      <c r="O64" s="131">
        <f>IF(B64&lt;='VALOR POR PL'!$P$5,'CP RESUMO'!BK59,"")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RESUMO'!BL17</f>
        <v/>
      </c>
      <c r="N65" s="132">
        <f>MAX(0,M65-M64)</f>
        <v/>
      </c>
      <c r="O65" s="131">
        <f>IF(B65&lt;='VALOR POR PL'!$P$5,'CP RESUMO'!BL59,"")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RESUMO'!BM17</f>
        <v/>
      </c>
      <c r="N66" s="132">
        <f>MAX(0,M66-M65)</f>
        <v/>
      </c>
      <c r="O66" s="131">
        <f>IF(B66&lt;='VALOR POR PL'!$P$5,'CP RESUMO'!BM59,"")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RESUMO'!BN17</f>
        <v/>
      </c>
      <c r="N67" s="132">
        <f>MAX(0,M67-M66)</f>
        <v/>
      </c>
      <c r="O67" s="131">
        <f>IF(B67&lt;='VALOR POR PL'!$P$5,'CP RESUMO'!BN59,"")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RESUMO'!BO17</f>
        <v/>
      </c>
      <c r="N68" s="132">
        <f>MAX(0,M68-M67)</f>
        <v/>
      </c>
      <c r="O68" s="131">
        <f>IF(B68&lt;='VALOR POR PL'!$P$5,'CP RESUMO'!BO59,"")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RESUMO'!BP17</f>
        <v/>
      </c>
      <c r="N69" s="132">
        <f>MAX(0,M69-M68)</f>
        <v/>
      </c>
      <c r="O69" s="131">
        <f>IF(B69&lt;='VALOR POR PL'!$P$5,'CP RESUMO'!BP59,"")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RESUMO'!BQ17</f>
        <v/>
      </c>
      <c r="N70" s="132">
        <f>MAX(0,M70-M69)</f>
        <v/>
      </c>
      <c r="O70" s="131">
        <f>IF(B70&lt;='VALOR POR PL'!$P$5,'CP RESUMO'!BQ59,"")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RESUMO'!BR17</f>
        <v/>
      </c>
      <c r="N71" s="132">
        <f>MAX(0,M71-M70)</f>
        <v/>
      </c>
      <c r="O71" s="131">
        <f>IF(B71&lt;='VALOR POR PL'!$P$5,'CP RESUMO'!BR59,"")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RESUMO'!BS17</f>
        <v/>
      </c>
      <c r="N72" s="132">
        <f>MAX(0,M72-M71)</f>
        <v/>
      </c>
      <c r="O72" s="131">
        <f>IF(B72&lt;='VALOR POR PL'!$P$5,'CP RESUMO'!BS59,"")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RESUMO'!BT17</f>
        <v/>
      </c>
      <c r="N73" s="132">
        <f>MAX(0,M73-M72)</f>
        <v/>
      </c>
      <c r="O73" s="131">
        <f>IF(B73&lt;='VALOR POR PL'!$P$5,'CP RESUMO'!BT59,"")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RESUMO'!BU17</f>
        <v/>
      </c>
      <c r="N74" s="132">
        <f>MAX(0,M74-M73)</f>
        <v/>
      </c>
      <c r="O74" s="131">
        <f>IF(B74&lt;='VALOR POR PL'!$P$5,'CP RESUMO'!BU59,"")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RESUMO'!BV17</f>
        <v/>
      </c>
      <c r="N75" s="132">
        <f>MAX(0,M75-M74)</f>
        <v/>
      </c>
      <c r="O75" s="131">
        <f>IF(B75&lt;='VALOR POR PL'!$P$5,'CP RESUMO'!BV59,"")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RESUMO'!BW17</f>
        <v/>
      </c>
      <c r="N76" s="132">
        <f>MAX(0,M76-M75)</f>
        <v/>
      </c>
      <c r="O76" s="131">
        <f>IF(B76&lt;='VALOR POR PL'!$P$5,'CP RESUMO'!BW59,"")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1">
        <f>'CP RESUMO'!D18</f>
        <v/>
      </c>
      <c r="N5" s="132" t="n">
        <v>0</v>
      </c>
      <c r="O5" s="131">
        <f>IF(B5&lt;='VALOR POR PL'!$P$5,'CP RESUMO'!D60,"")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1">
        <f>'CP RESUMO'!E18</f>
        <v/>
      </c>
      <c r="N6" s="132">
        <f>MAX(0,M6-M5)</f>
        <v/>
      </c>
      <c r="O6" s="131">
        <f>IF(B6&lt;='VALOR POR PL'!$P$5,'CP RESUMO'!E60,"")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RESUMO'!F18</f>
        <v/>
      </c>
      <c r="N7" s="132">
        <f>MAX(0,M7-M6)</f>
        <v/>
      </c>
      <c r="O7" s="131">
        <f>IF(B7&lt;='VALOR POR PL'!$P$5,'CP RESUMO'!F60,"")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RESUMO'!G18</f>
        <v/>
      </c>
      <c r="N8" s="132">
        <f>MAX(0,M8-M7)</f>
        <v/>
      </c>
      <c r="O8" s="131">
        <f>IF(B8&lt;='VALOR POR PL'!$P$5,'CP RESUMO'!G60,"")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RESUMO'!H18</f>
        <v/>
      </c>
      <c r="N9" s="132">
        <f>MAX(0,M9-M8)</f>
        <v/>
      </c>
      <c r="O9" s="131">
        <f>IF(B9&lt;='VALOR POR PL'!$P$5,'CP RESUMO'!H60,"")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RESUMO'!I18</f>
        <v/>
      </c>
      <c r="N10" s="132">
        <f>MAX(0,M10-M9)</f>
        <v/>
      </c>
      <c r="O10" s="131">
        <f>IF(B10&lt;='VALOR POR PL'!$P$5,'CP RESUMO'!I60,"")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RESUMO'!J18</f>
        <v/>
      </c>
      <c r="N11" s="132">
        <f>MAX(0,M11-M10)</f>
        <v/>
      </c>
      <c r="O11" s="131">
        <f>IF(B11&lt;='VALOR POR PL'!$P$5,'CP RESUMO'!J60,"")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RESUMO'!K18</f>
        <v/>
      </c>
      <c r="N12" s="132">
        <f>MAX(0,M12-M11)</f>
        <v/>
      </c>
      <c r="O12" s="131">
        <f>IF(B12&lt;='VALOR POR PL'!$P$5,'CP RESUMO'!K60,"")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1">
        <f>'CP RESUMO'!L18</f>
        <v/>
      </c>
      <c r="N13" s="132">
        <f>MAX(0,M13-M12)</f>
        <v/>
      </c>
      <c r="O13" s="131">
        <f>IF(B13&lt;='VALOR POR PL'!$P$5,'CP RESUMO'!L60,"")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RESUMO'!M18</f>
        <v/>
      </c>
      <c r="N14" s="132">
        <f>MAX(0,M14-M13)</f>
        <v/>
      </c>
      <c r="O14" s="131">
        <f>IF(B14&lt;='VALOR POR PL'!$P$5,'CP RESUMO'!M60,"")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RESUMO'!N18</f>
        <v/>
      </c>
      <c r="N15" s="132">
        <f>MAX(0,M15-M14)</f>
        <v/>
      </c>
      <c r="O15" s="131">
        <f>IF(B15&lt;='VALOR POR PL'!$P$5,'CP RESUMO'!N60,"")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RESUMO'!O18</f>
        <v/>
      </c>
      <c r="N16" s="132">
        <f>MAX(0,M16-M15)</f>
        <v/>
      </c>
      <c r="O16" s="131">
        <f>IF(B16&lt;='VALOR POR PL'!$P$5,'CP RESUMO'!O60,"")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RESUMO'!P18</f>
        <v/>
      </c>
      <c r="N17" s="132">
        <f>MAX(0,M17-M16)</f>
        <v/>
      </c>
      <c r="O17" s="131">
        <f>IF(B17&lt;='VALOR POR PL'!$P$5,'CP RESUMO'!P60,"")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RESUMO'!Q18</f>
        <v/>
      </c>
      <c r="N18" s="132">
        <f>MAX(0,M18-M17)</f>
        <v/>
      </c>
      <c r="O18" s="131">
        <f>IF(B18&lt;='VALOR POR PL'!$P$5,'CP RESUMO'!Q60,"")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RESUMO'!R18</f>
        <v/>
      </c>
      <c r="N19" s="132">
        <f>MAX(0,M19-M18)</f>
        <v/>
      </c>
      <c r="O19" s="131">
        <f>IF(B19&lt;='VALOR POR PL'!$P$5,'CP RESUMO'!R60,"")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RESUMO'!S18</f>
        <v/>
      </c>
      <c r="N20" s="132">
        <f>MAX(0,M20-M19)</f>
        <v/>
      </c>
      <c r="O20" s="131">
        <f>IF(B20&lt;='VALOR POR PL'!$P$5,'CP RESUMO'!S60,"")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RESUMO'!T18</f>
        <v/>
      </c>
      <c r="N21" s="132">
        <f>MAX(0,M21-M20)</f>
        <v/>
      </c>
      <c r="O21" s="131">
        <f>IF(B21&lt;='VALOR POR PL'!$P$5,'CP RESUMO'!T60,"")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RESUMO'!U18</f>
        <v/>
      </c>
      <c r="N22" s="132">
        <f>MAX(0,M22-M21)</f>
        <v/>
      </c>
      <c r="O22" s="131">
        <f>IF(B22&lt;='VALOR POR PL'!$P$5,'CP RESUMO'!U60,"")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RESUMO'!V18</f>
        <v/>
      </c>
      <c r="N23" s="132">
        <f>MAX(0,M23-M22)</f>
        <v/>
      </c>
      <c r="O23" s="131">
        <f>IF(B23&lt;='VALOR POR PL'!$P$5,'CP RESUMO'!V60,"")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RESUMO'!W18</f>
        <v/>
      </c>
      <c r="N24" s="132">
        <f>MAX(0,M24-M23)</f>
        <v/>
      </c>
      <c r="O24" s="131">
        <f>IF(B24&lt;='VALOR POR PL'!$P$5,'CP RESUMO'!W60,"")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RESUMO'!X18</f>
        <v/>
      </c>
      <c r="N25" s="132">
        <f>MAX(0,M25-M24)</f>
        <v/>
      </c>
      <c r="O25" s="131">
        <f>IF(B25&lt;='VALOR POR PL'!$P$5,'CP RESUMO'!X60,"")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RESUMO'!Y18</f>
        <v/>
      </c>
      <c r="N26" s="132">
        <f>MAX(0,M26-M25)</f>
        <v/>
      </c>
      <c r="O26" s="131">
        <f>IF(B26&lt;='VALOR POR PL'!$P$5,'CP RESUMO'!Y60,"")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112231.02</v>
      </c>
      <c r="L27" s="49">
        <f>C27/IF(B27&lt;='VALOR POR PL'!$P$5,IFERROR(INDEX('"INCC-FGV"'!$B$2:$B$800,MATCH(B27,'"INCC-FGV"'!$A$2:$A$800,0)),$K$2),$K$2)</f>
        <v/>
      </c>
      <c r="M27" s="131">
        <f>'CP RESUMO'!Z18</f>
        <v/>
      </c>
      <c r="N27" s="132">
        <f>MAX(0,M27-M26)</f>
        <v/>
      </c>
      <c r="O27" s="131">
        <f>IF(B27&lt;='VALOR POR PL'!$P$5,'CP RESUMO'!Z60,"")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RESUMO'!AA18</f>
        <v/>
      </c>
      <c r="N28" s="132">
        <f>MAX(0,M28-M27)</f>
        <v/>
      </c>
      <c r="O28" s="131">
        <f>IF(B28&lt;='VALOR POR PL'!$P$5,'CP RESUMO'!AA60,"")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RESUMO'!AB18</f>
        <v/>
      </c>
      <c r="N29" s="132">
        <f>MAX(0,M29-M28)</f>
        <v/>
      </c>
      <c r="O29" s="131">
        <f>IF(B29&lt;='VALOR POR PL'!$P$5,'CP RESUMO'!AB60,"")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RESUMO'!AC18</f>
        <v/>
      </c>
      <c r="N30" s="132">
        <f>MAX(0,M30-M29)</f>
        <v/>
      </c>
      <c r="O30" s="131">
        <f>IF(B30&lt;='VALOR POR PL'!$P$5,'CP RESUMO'!AC60,"")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RESUMO'!AD18</f>
        <v/>
      </c>
      <c r="N31" s="132">
        <f>MAX(0,M31-M30)</f>
        <v/>
      </c>
      <c r="O31" s="131">
        <f>IF(B31&lt;='VALOR POR PL'!$P$5,'CP RESUMO'!AD60,"")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RESUMO'!AE18</f>
        <v/>
      </c>
      <c r="N32" s="132">
        <f>MAX(0,M32-M31)</f>
        <v/>
      </c>
      <c r="O32" s="131">
        <f>IF(B32&lt;='VALOR POR PL'!$P$5,'CP RESUMO'!AE60,"")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RESUMO'!AF18</f>
        <v/>
      </c>
      <c r="N33" s="132">
        <f>MAX(0,M33-M32)</f>
        <v/>
      </c>
      <c r="O33" s="131">
        <f>IF(B33&lt;='VALOR POR PL'!$P$5,'CP RESUMO'!AF60,"")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RESUMO'!AG18</f>
        <v/>
      </c>
      <c r="N34" s="132">
        <f>MAX(0,M34-M33)</f>
        <v/>
      </c>
      <c r="O34" s="131">
        <f>IF(B34&lt;='VALOR POR PL'!$P$5,'CP RESUMO'!AG60,"")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RESUMO'!AH18</f>
        <v/>
      </c>
      <c r="N35" s="132">
        <f>MAX(0,M35-M34)</f>
        <v/>
      </c>
      <c r="O35" s="131">
        <f>IF(B35&lt;='VALOR POR PL'!$P$5,'CP RESUMO'!AH60,"")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RESUMO'!AI18</f>
        <v/>
      </c>
      <c r="N36" s="132">
        <f>MAX(0,M36-M35)</f>
        <v/>
      </c>
      <c r="O36" s="131">
        <f>IF(B36&lt;='VALOR POR PL'!$P$5,'CP RESUMO'!AI60,"")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RESUMO'!AJ18</f>
        <v/>
      </c>
      <c r="N37" s="132">
        <f>MAX(0,M37-M36)</f>
        <v/>
      </c>
      <c r="O37" s="131">
        <f>IF(B37&lt;='VALOR POR PL'!$P$5,'CP RESUMO'!AJ60,"")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RESUMO'!AK18</f>
        <v/>
      </c>
      <c r="N38" s="132">
        <f>MAX(0,M38-M37)</f>
        <v/>
      </c>
      <c r="O38" s="131">
        <f>IF(B38&lt;='VALOR POR PL'!$P$5,'CP RESUMO'!AK60,"")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RESUMO'!AL18</f>
        <v/>
      </c>
      <c r="N39" s="132">
        <f>MAX(0,M39-M38)</f>
        <v/>
      </c>
      <c r="O39" s="131">
        <f>IF(B39&lt;='VALOR POR PL'!$P$5,'CP RESUMO'!AL60,"")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RESUMO'!AM18</f>
        <v/>
      </c>
      <c r="N40" s="132">
        <f>MAX(0,M40-M39)</f>
        <v/>
      </c>
      <c r="O40" s="131">
        <f>IF(B40&lt;='VALOR POR PL'!$P$5,'CP RESUMO'!AM60,"")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RESUMO'!AN18</f>
        <v/>
      </c>
      <c r="N41" s="132">
        <f>MAX(0,M41-M40)</f>
        <v/>
      </c>
      <c r="O41" s="131">
        <f>IF(B41&lt;='VALOR POR PL'!$P$5,'CP RESUMO'!AN60,"")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RESUMO'!AO18</f>
        <v/>
      </c>
      <c r="N42" s="132">
        <f>MAX(0,M42-M41)</f>
        <v/>
      </c>
      <c r="O42" s="131">
        <f>IF(B42&lt;='VALOR POR PL'!$P$5,'CP RESUMO'!AO60,"")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RESUMO'!AP18</f>
        <v/>
      </c>
      <c r="N43" s="132">
        <f>MAX(0,M43-M42)</f>
        <v/>
      </c>
      <c r="O43" s="131">
        <f>IF(B43&lt;='VALOR POR PL'!$P$5,'CP RESUMO'!AP60,"")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RESUMO'!AQ18</f>
        <v/>
      </c>
      <c r="N44" s="132">
        <f>MAX(0,M44-M43)</f>
        <v/>
      </c>
      <c r="O44" s="131">
        <f>IF(B44&lt;='VALOR POR PL'!$P$5,'CP RESUMO'!AQ60,"")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RESUMO'!AR18</f>
        <v/>
      </c>
      <c r="N45" s="132">
        <f>MAX(0,M45-M44)</f>
        <v/>
      </c>
      <c r="O45" s="131">
        <f>IF(B45&lt;='VALOR POR PL'!$P$5,'CP RESUMO'!AR60,"")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RESUMO'!AS18</f>
        <v/>
      </c>
      <c r="N46" s="132">
        <f>MAX(0,M46-M45)</f>
        <v/>
      </c>
      <c r="O46" s="131">
        <f>IF(B46&lt;='VALOR POR PL'!$P$5,'CP RESUMO'!AS60,"")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RESUMO'!AT18</f>
        <v/>
      </c>
      <c r="N47" s="132">
        <f>MAX(0,M47-M46)</f>
        <v/>
      </c>
      <c r="O47" s="131">
        <f>IF(B47&lt;='VALOR POR PL'!$P$5,'CP RESUMO'!AT60,"")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RESUMO'!AU18</f>
        <v/>
      </c>
      <c r="N48" s="132">
        <f>MAX(0,M48-M47)</f>
        <v/>
      </c>
      <c r="O48" s="131">
        <f>IF(B48&lt;='VALOR POR PL'!$P$5,'CP RESUMO'!AU60,"")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RESUMO'!AV18</f>
        <v/>
      </c>
      <c r="N49" s="132">
        <f>MAX(0,M49-M48)</f>
        <v/>
      </c>
      <c r="O49" s="131">
        <f>IF(B49&lt;='VALOR POR PL'!$P$5,'CP RESUMO'!AV60,"")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RESUMO'!AW18</f>
        <v/>
      </c>
      <c r="N50" s="132">
        <f>MAX(0,M50-M49)</f>
        <v/>
      </c>
      <c r="O50" s="131">
        <f>IF(B50&lt;='VALOR POR PL'!$P$5,'CP RESUMO'!AW60,"")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RESUMO'!AX18</f>
        <v/>
      </c>
      <c r="N51" s="132">
        <f>MAX(0,M51-M50)</f>
        <v/>
      </c>
      <c r="O51" s="131">
        <f>IF(B51&lt;='VALOR POR PL'!$P$5,'CP RESUMO'!AX60,"")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RESUMO'!AY18</f>
        <v/>
      </c>
      <c r="N52" s="132">
        <f>MAX(0,M52-M51)</f>
        <v/>
      </c>
      <c r="O52" s="131">
        <f>IF(B52&lt;='VALOR POR PL'!$P$5,'CP RESUMO'!AY60,"")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RESUMO'!AZ18</f>
        <v/>
      </c>
      <c r="N53" s="132">
        <f>MAX(0,M53-M52)</f>
        <v/>
      </c>
      <c r="O53" s="131">
        <f>IF(B53&lt;='VALOR POR PL'!$P$5,'CP RESUMO'!AZ60,"")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RESUMO'!BA18</f>
        <v/>
      </c>
      <c r="N54" s="132">
        <f>MAX(0,M54-M53)</f>
        <v/>
      </c>
      <c r="O54" s="131">
        <f>IF(B54&lt;='VALOR POR PL'!$P$5,'CP RESUMO'!BA60,"")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RESUMO'!BB18</f>
        <v/>
      </c>
      <c r="N55" s="132">
        <f>MAX(0,M55-M54)</f>
        <v/>
      </c>
      <c r="O55" s="131">
        <f>IF(B55&lt;='VALOR POR PL'!$P$5,'CP RESUMO'!BB60,"")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RESUMO'!BC18</f>
        <v/>
      </c>
      <c r="N56" s="132">
        <f>MAX(0,M56-M55)</f>
        <v/>
      </c>
      <c r="O56" s="131">
        <f>IF(B56&lt;='VALOR POR PL'!$P$5,'CP RESUMO'!BC60,"")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RESUMO'!BD18</f>
        <v/>
      </c>
      <c r="N57" s="132">
        <f>MAX(0,M57-M56)</f>
        <v/>
      </c>
      <c r="O57" s="131">
        <f>IF(B57&lt;='VALOR POR PL'!$P$5,'CP RESUMO'!BD60,"")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RESUMO'!BE18</f>
        <v/>
      </c>
      <c r="N58" s="132">
        <f>MAX(0,M58-M57)</f>
        <v/>
      </c>
      <c r="O58" s="131">
        <f>IF(B58&lt;='VALOR POR PL'!$P$5,'CP RESUMO'!BE60,"")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RESUMO'!BF18</f>
        <v/>
      </c>
      <c r="N59" s="132">
        <f>MAX(0,M59-M58)</f>
        <v/>
      </c>
      <c r="O59" s="131">
        <f>IF(B59&lt;='VALOR POR PL'!$P$5,'CP RESUMO'!BF60,"")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RESUMO'!BG18</f>
        <v/>
      </c>
      <c r="N60" s="132">
        <f>MAX(0,M60-M59)</f>
        <v/>
      </c>
      <c r="O60" s="131">
        <f>IF(B60&lt;='VALOR POR PL'!$P$5,'CP RESUMO'!BG60,"")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RESUMO'!BH18</f>
        <v/>
      </c>
      <c r="N61" s="132">
        <f>MAX(0,M61-M60)</f>
        <v/>
      </c>
      <c r="O61" s="131">
        <f>IF(B61&lt;='VALOR POR PL'!$P$5,'CP RESUMO'!BH60,"")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RESUMO'!BI18</f>
        <v/>
      </c>
      <c r="N62" s="132">
        <f>MAX(0,M62-M61)</f>
        <v/>
      </c>
      <c r="O62" s="131">
        <f>IF(B62&lt;='VALOR POR PL'!$P$5,'CP RESUMO'!BI60,"")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RESUMO'!BJ18</f>
        <v/>
      </c>
      <c r="N63" s="132">
        <f>MAX(0,M63-M62)</f>
        <v/>
      </c>
      <c r="O63" s="131">
        <f>IF(B63&lt;='VALOR POR PL'!$P$5,'CP RESUMO'!BJ60,"")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RESUMO'!BK18</f>
        <v/>
      </c>
      <c r="N64" s="132">
        <f>MAX(0,M64-M63)</f>
        <v/>
      </c>
      <c r="O64" s="131">
        <f>IF(B64&lt;='VALOR POR PL'!$P$5,'CP RESUMO'!BK60,"")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RESUMO'!BL18</f>
        <v/>
      </c>
      <c r="N65" s="132">
        <f>MAX(0,M65-M64)</f>
        <v/>
      </c>
      <c r="O65" s="131">
        <f>IF(B65&lt;='VALOR POR PL'!$P$5,'CP RESUMO'!BL60,"")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RESUMO'!BM18</f>
        <v/>
      </c>
      <c r="N66" s="132">
        <f>MAX(0,M66-M65)</f>
        <v/>
      </c>
      <c r="O66" s="131">
        <f>IF(B66&lt;='VALOR POR PL'!$P$5,'CP RESUMO'!BM60,"")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RESUMO'!BN18</f>
        <v/>
      </c>
      <c r="N67" s="132">
        <f>MAX(0,M67-M66)</f>
        <v/>
      </c>
      <c r="O67" s="131">
        <f>IF(B67&lt;='VALOR POR PL'!$P$5,'CP RESUMO'!BN60,"")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RESUMO'!BO18</f>
        <v/>
      </c>
      <c r="N68" s="132">
        <f>MAX(0,M68-M67)</f>
        <v/>
      </c>
      <c r="O68" s="131">
        <f>IF(B68&lt;='VALOR POR PL'!$P$5,'CP RESUMO'!BO60,"")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RESUMO'!BP18</f>
        <v/>
      </c>
      <c r="N69" s="132">
        <f>MAX(0,M69-M68)</f>
        <v/>
      </c>
      <c r="O69" s="131">
        <f>IF(B69&lt;='VALOR POR PL'!$P$5,'CP RESUMO'!BP60,"")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RESUMO'!BQ18</f>
        <v/>
      </c>
      <c r="N70" s="132">
        <f>MAX(0,M70-M69)</f>
        <v/>
      </c>
      <c r="O70" s="131">
        <f>IF(B70&lt;='VALOR POR PL'!$P$5,'CP RESUMO'!BQ60,"")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RESUMO'!BR18</f>
        <v/>
      </c>
      <c r="N71" s="132">
        <f>MAX(0,M71-M70)</f>
        <v/>
      </c>
      <c r="O71" s="131">
        <f>IF(B71&lt;='VALOR POR PL'!$P$5,'CP RESUMO'!BR60,"")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RESUMO'!BS18</f>
        <v/>
      </c>
      <c r="N72" s="132">
        <f>MAX(0,M72-M71)</f>
        <v/>
      </c>
      <c r="O72" s="131">
        <f>IF(B72&lt;='VALOR POR PL'!$P$5,'CP RESUMO'!BS60,"")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RESUMO'!BT18</f>
        <v/>
      </c>
      <c r="N73" s="132">
        <f>MAX(0,M73-M72)</f>
        <v/>
      </c>
      <c r="O73" s="131">
        <f>IF(B73&lt;='VALOR POR PL'!$P$5,'CP RESUMO'!BT60,"")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RESUMO'!BU18</f>
        <v/>
      </c>
      <c r="N74" s="132">
        <f>MAX(0,M74-M73)</f>
        <v/>
      </c>
      <c r="O74" s="131">
        <f>IF(B74&lt;='VALOR POR PL'!$P$5,'CP RESUMO'!BU60,"")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RESUMO'!BV18</f>
        <v/>
      </c>
      <c r="N75" s="132">
        <f>MAX(0,M75-M74)</f>
        <v/>
      </c>
      <c r="O75" s="131">
        <f>IF(B75&lt;='VALOR POR PL'!$P$5,'CP RESUMO'!BV60,"")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RESUMO'!BW18</f>
        <v/>
      </c>
      <c r="N76" s="132">
        <f>MAX(0,M76-M75)</f>
        <v/>
      </c>
      <c r="O76" s="131">
        <f>IF(B76&lt;='VALOR POR PL'!$P$5,'CP RESUMO'!BW60,"")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1">
        <f>'CP RESUMO'!D19</f>
        <v/>
      </c>
      <c r="N5" s="132" t="n">
        <v>0</v>
      </c>
      <c r="O5" s="131">
        <f>IF(B5&lt;='VALOR POR PL'!$P$5,'CP RESUMO'!D61,"")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1">
        <f>'CP RESUMO'!E19</f>
        <v/>
      </c>
      <c r="N6" s="132">
        <f>MAX(0,M6-M5)</f>
        <v/>
      </c>
      <c r="O6" s="131">
        <f>IF(B6&lt;='VALOR POR PL'!$P$5,'CP RESUMO'!E61,"")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RESUMO'!F19</f>
        <v/>
      </c>
      <c r="N7" s="132">
        <f>MAX(0,M7-M6)</f>
        <v/>
      </c>
      <c r="O7" s="131">
        <f>IF(B7&lt;='VALOR POR PL'!$P$5,'CP RESUMO'!F61,"")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RESUMO'!G19</f>
        <v/>
      </c>
      <c r="N8" s="132">
        <f>MAX(0,M8-M7)</f>
        <v/>
      </c>
      <c r="O8" s="131">
        <f>IF(B8&lt;='VALOR POR PL'!$P$5,'CP RESUMO'!G61,"")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RESUMO'!H19</f>
        <v/>
      </c>
      <c r="N9" s="132">
        <f>MAX(0,M9-M8)</f>
        <v/>
      </c>
      <c r="O9" s="131">
        <f>IF(B9&lt;='VALOR POR PL'!$P$5,'CP RESUMO'!H61,"")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RESUMO'!I19</f>
        <v/>
      </c>
      <c r="N10" s="132">
        <f>MAX(0,M10-M9)</f>
        <v/>
      </c>
      <c r="O10" s="131">
        <f>IF(B10&lt;='VALOR POR PL'!$P$5,'CP RESUMO'!I61,"")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RESUMO'!J19</f>
        <v/>
      </c>
      <c r="N11" s="132">
        <f>MAX(0,M11-M10)</f>
        <v/>
      </c>
      <c r="O11" s="131">
        <f>IF(B11&lt;='VALOR POR PL'!$P$5,'CP RESUMO'!J61,"")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RESUMO'!K19</f>
        <v/>
      </c>
      <c r="N12" s="132">
        <f>MAX(0,M12-M11)</f>
        <v/>
      </c>
      <c r="O12" s="131">
        <f>IF(B12&lt;='VALOR POR PL'!$P$5,'CP RESUMO'!K61,"")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1">
        <f>'CP RESUMO'!L19</f>
        <v/>
      </c>
      <c r="N13" s="132">
        <f>MAX(0,M13-M12)</f>
        <v/>
      </c>
      <c r="O13" s="131">
        <f>IF(B13&lt;='VALOR POR PL'!$P$5,'CP RESUMO'!L61,"")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RESUMO'!M19</f>
        <v/>
      </c>
      <c r="N14" s="132">
        <f>MAX(0,M14-M13)</f>
        <v/>
      </c>
      <c r="O14" s="131">
        <f>IF(B14&lt;='VALOR POR PL'!$P$5,'CP RESUMO'!M61,"")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RESUMO'!N19</f>
        <v/>
      </c>
      <c r="N15" s="132">
        <f>MAX(0,M15-M14)</f>
        <v/>
      </c>
      <c r="O15" s="131">
        <f>IF(B15&lt;='VALOR POR PL'!$P$5,'CP RESUMO'!N61,"")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RESUMO'!O19</f>
        <v/>
      </c>
      <c r="N16" s="132">
        <f>MAX(0,M16-M15)</f>
        <v/>
      </c>
      <c r="O16" s="131">
        <f>IF(B16&lt;='VALOR POR PL'!$P$5,'CP RESUMO'!O61,"")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RESUMO'!P19</f>
        <v/>
      </c>
      <c r="N17" s="132">
        <f>MAX(0,M17-M16)</f>
        <v/>
      </c>
      <c r="O17" s="131">
        <f>IF(B17&lt;='VALOR POR PL'!$P$5,'CP RESUMO'!P61,"")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RESUMO'!Q19</f>
        <v/>
      </c>
      <c r="N18" s="132">
        <f>MAX(0,M18-M17)</f>
        <v/>
      </c>
      <c r="O18" s="131">
        <f>IF(B18&lt;='VALOR POR PL'!$P$5,'CP RESUMO'!Q61,"")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RESUMO'!R19</f>
        <v/>
      </c>
      <c r="N19" s="132">
        <f>MAX(0,M19-M18)</f>
        <v/>
      </c>
      <c r="O19" s="131">
        <f>IF(B19&lt;='VALOR POR PL'!$P$5,'CP RESUMO'!R61,"")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RESUMO'!S19</f>
        <v/>
      </c>
      <c r="N20" s="132">
        <f>MAX(0,M20-M19)</f>
        <v/>
      </c>
      <c r="O20" s="131">
        <f>IF(B20&lt;='VALOR POR PL'!$P$5,'CP RESUMO'!S61,"")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RESUMO'!T19</f>
        <v/>
      </c>
      <c r="N21" s="132">
        <f>MAX(0,M21-M20)</f>
        <v/>
      </c>
      <c r="O21" s="131">
        <f>IF(B21&lt;='VALOR POR PL'!$P$5,'CP RESUMO'!T61,"")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RESUMO'!U19</f>
        <v/>
      </c>
      <c r="N22" s="132">
        <f>MAX(0,M22-M21)</f>
        <v/>
      </c>
      <c r="O22" s="131">
        <f>IF(B22&lt;='VALOR POR PL'!$P$5,'CP RESUMO'!U61,"")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RESUMO'!V19</f>
        <v/>
      </c>
      <c r="N23" s="132">
        <f>MAX(0,M23-M22)</f>
        <v/>
      </c>
      <c r="O23" s="131">
        <f>IF(B23&lt;='VALOR POR PL'!$P$5,'CP RESUMO'!V61,"")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RESUMO'!W19</f>
        <v/>
      </c>
      <c r="N24" s="132">
        <f>MAX(0,M24-M23)</f>
        <v/>
      </c>
      <c r="O24" s="131">
        <f>IF(B24&lt;='VALOR POR PL'!$P$5,'CP RESUMO'!W61,"")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RESUMO'!X19</f>
        <v/>
      </c>
      <c r="N25" s="132">
        <f>MAX(0,M25-M24)</f>
        <v/>
      </c>
      <c r="O25" s="131">
        <f>IF(B25&lt;='VALOR POR PL'!$P$5,'CP RESUMO'!X61,"")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RESUMO'!Y19</f>
        <v/>
      </c>
      <c r="N26" s="132">
        <f>MAX(0,M26-M25)</f>
        <v/>
      </c>
      <c r="O26" s="131">
        <f>IF(B26&lt;='VALOR POR PL'!$P$5,'CP RESUMO'!Y61,"")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RESUMO'!Z19</f>
        <v/>
      </c>
      <c r="N27" s="132">
        <f>MAX(0,M27-M26)</f>
        <v/>
      </c>
      <c r="O27" s="131">
        <f>IF(B27&lt;='VALOR POR PL'!$P$5,'CP RESUMO'!Z61,"")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RESUMO'!AA19</f>
        <v/>
      </c>
      <c r="N28" s="132">
        <f>MAX(0,M28-M27)</f>
        <v/>
      </c>
      <c r="O28" s="131">
        <f>IF(B28&lt;='VALOR POR PL'!$P$5,'CP RESUMO'!AA61,"")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RESUMO'!AB19</f>
        <v/>
      </c>
      <c r="N29" s="132">
        <f>MAX(0,M29-M28)</f>
        <v/>
      </c>
      <c r="O29" s="131">
        <f>IF(B29&lt;='VALOR POR PL'!$P$5,'CP RESUMO'!AB61,"")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RESUMO'!AC19</f>
        <v/>
      </c>
      <c r="N30" s="132">
        <f>MAX(0,M30-M29)</f>
        <v/>
      </c>
      <c r="O30" s="131">
        <f>IF(B30&lt;='VALOR POR PL'!$P$5,'CP RESUMO'!AC61,"")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RESUMO'!AD19</f>
        <v/>
      </c>
      <c r="N31" s="132">
        <f>MAX(0,M31-M30)</f>
        <v/>
      </c>
      <c r="O31" s="131">
        <f>IF(B31&lt;='VALOR POR PL'!$P$5,'CP RESUMO'!AD61,"")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RESUMO'!AE19</f>
        <v/>
      </c>
      <c r="N32" s="132">
        <f>MAX(0,M32-M31)</f>
        <v/>
      </c>
      <c r="O32" s="131">
        <f>IF(B32&lt;='VALOR POR PL'!$P$5,'CP RESUMO'!AE61,"")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RESUMO'!AF19</f>
        <v/>
      </c>
      <c r="N33" s="132">
        <f>MAX(0,M33-M32)</f>
        <v/>
      </c>
      <c r="O33" s="131">
        <f>IF(B33&lt;='VALOR POR PL'!$P$5,'CP RESUMO'!AF61,"")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RESUMO'!AG19</f>
        <v/>
      </c>
      <c r="N34" s="132">
        <f>MAX(0,M34-M33)</f>
        <v/>
      </c>
      <c r="O34" s="131">
        <f>IF(B34&lt;='VALOR POR PL'!$P$5,'CP RESUMO'!AG61,"")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RESUMO'!AH19</f>
        <v/>
      </c>
      <c r="N35" s="132">
        <f>MAX(0,M35-M34)</f>
        <v/>
      </c>
      <c r="O35" s="131">
        <f>IF(B35&lt;='VALOR POR PL'!$P$5,'CP RESUMO'!AH61,"")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RESUMO'!AI19</f>
        <v/>
      </c>
      <c r="N36" s="132">
        <f>MAX(0,M36-M35)</f>
        <v/>
      </c>
      <c r="O36" s="131">
        <f>IF(B36&lt;='VALOR POR PL'!$P$5,'CP RESUMO'!AI61,"")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RESUMO'!AJ19</f>
        <v/>
      </c>
      <c r="N37" s="132">
        <f>MAX(0,M37-M36)</f>
        <v/>
      </c>
      <c r="O37" s="131">
        <f>IF(B37&lt;='VALOR POR PL'!$P$5,'CP RESUMO'!AJ61,"")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RESUMO'!AK19</f>
        <v/>
      </c>
      <c r="N38" s="132">
        <f>MAX(0,M38-M37)</f>
        <v/>
      </c>
      <c r="O38" s="131">
        <f>IF(B38&lt;='VALOR POR PL'!$P$5,'CP RESUMO'!AK61,"")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RESUMO'!AL19</f>
        <v/>
      </c>
      <c r="N39" s="132">
        <f>MAX(0,M39-M38)</f>
        <v/>
      </c>
      <c r="O39" s="131">
        <f>IF(B39&lt;='VALOR POR PL'!$P$5,'CP RESUMO'!AL61,"")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RESUMO'!AM19</f>
        <v/>
      </c>
      <c r="N40" s="132">
        <f>MAX(0,M40-M39)</f>
        <v/>
      </c>
      <c r="O40" s="131">
        <f>IF(B40&lt;='VALOR POR PL'!$P$5,'CP RESUMO'!AM61,"")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RESUMO'!AN19</f>
        <v/>
      </c>
      <c r="N41" s="132">
        <f>MAX(0,M41-M40)</f>
        <v/>
      </c>
      <c r="O41" s="131">
        <f>IF(B41&lt;='VALOR POR PL'!$P$5,'CP RESUMO'!AN61,"")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247295.71</v>
      </c>
      <c r="L42" s="49">
        <f>C42/IF(B42&lt;='VALOR POR PL'!$P$5,IFERROR(INDEX('"INCC-FGV"'!$B$2:$B$800,MATCH(B42,'"INCC-FGV"'!$A$2:$A$800,0)),$K$2),$K$2)</f>
        <v/>
      </c>
      <c r="M42" s="131">
        <f>'CP RESUMO'!AO19</f>
        <v/>
      </c>
      <c r="N42" s="132">
        <f>MAX(0,M42-M41)</f>
        <v/>
      </c>
      <c r="O42" s="131">
        <f>IF(B42&lt;='VALOR POR PL'!$P$5,'CP RESUMO'!AO61,"")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RESUMO'!AP19</f>
        <v/>
      </c>
      <c r="N43" s="132">
        <f>MAX(0,M43-M42)</f>
        <v/>
      </c>
      <c r="O43" s="131">
        <f>IF(B43&lt;='VALOR POR PL'!$P$5,'CP RESUMO'!AP61,"")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RESUMO'!AQ19</f>
        <v/>
      </c>
      <c r="N44" s="132">
        <f>MAX(0,M44-M43)</f>
        <v/>
      </c>
      <c r="O44" s="131">
        <f>IF(B44&lt;='VALOR POR PL'!$P$5,'CP RESUMO'!AQ61,"")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RESUMO'!AR19</f>
        <v/>
      </c>
      <c r="N45" s="132">
        <f>MAX(0,M45-M44)</f>
        <v/>
      </c>
      <c r="O45" s="131">
        <f>IF(B45&lt;='VALOR POR PL'!$P$5,'CP RESUMO'!AR61,"")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RESUMO'!AS19</f>
        <v/>
      </c>
      <c r="N46" s="132">
        <f>MAX(0,M46-M45)</f>
        <v/>
      </c>
      <c r="O46" s="131">
        <f>IF(B46&lt;='VALOR POR PL'!$P$5,'CP RESUMO'!AS61,"")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RESUMO'!AT19</f>
        <v/>
      </c>
      <c r="N47" s="132">
        <f>MAX(0,M47-M46)</f>
        <v/>
      </c>
      <c r="O47" s="131">
        <f>IF(B47&lt;='VALOR POR PL'!$P$5,'CP RESUMO'!AT61,"")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RESUMO'!AU19</f>
        <v/>
      </c>
      <c r="N48" s="132">
        <f>MAX(0,M48-M47)</f>
        <v/>
      </c>
      <c r="O48" s="131">
        <f>IF(B48&lt;='VALOR POR PL'!$P$5,'CP RESUMO'!AU61,"")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RESUMO'!AV19</f>
        <v/>
      </c>
      <c r="N49" s="132">
        <f>MAX(0,M49-M48)</f>
        <v/>
      </c>
      <c r="O49" s="131">
        <f>IF(B49&lt;='VALOR POR PL'!$P$5,'CP RESUMO'!AV61,"")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RESUMO'!AW19</f>
        <v/>
      </c>
      <c r="N50" s="132">
        <f>MAX(0,M50-M49)</f>
        <v/>
      </c>
      <c r="O50" s="131">
        <f>IF(B50&lt;='VALOR POR PL'!$P$5,'CP RESUMO'!AW61,"")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RESUMO'!AX19</f>
        <v/>
      </c>
      <c r="N51" s="132">
        <f>MAX(0,M51-M50)</f>
        <v/>
      </c>
      <c r="O51" s="131">
        <f>IF(B51&lt;='VALOR POR PL'!$P$5,'CP RESUMO'!AX61,"")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RESUMO'!AY19</f>
        <v/>
      </c>
      <c r="N52" s="132">
        <f>MAX(0,M52-M51)</f>
        <v/>
      </c>
      <c r="O52" s="131">
        <f>IF(B52&lt;='VALOR POR PL'!$P$5,'CP RESUMO'!AY61,"")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RESUMO'!AZ19</f>
        <v/>
      </c>
      <c r="N53" s="132">
        <f>MAX(0,M53-M52)</f>
        <v/>
      </c>
      <c r="O53" s="131">
        <f>IF(B53&lt;='VALOR POR PL'!$P$5,'CP RESUMO'!AZ61,"")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RESUMO'!BA19</f>
        <v/>
      </c>
      <c r="N54" s="132">
        <f>MAX(0,M54-M53)</f>
        <v/>
      </c>
      <c r="O54" s="131">
        <f>IF(B54&lt;='VALOR POR PL'!$P$5,'CP RESUMO'!BA61,"")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RESUMO'!BB19</f>
        <v/>
      </c>
      <c r="N55" s="132">
        <f>MAX(0,M55-M54)</f>
        <v/>
      </c>
      <c r="O55" s="131">
        <f>IF(B55&lt;='VALOR POR PL'!$P$5,'CP RESUMO'!BB61,"")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RESUMO'!BC19</f>
        <v/>
      </c>
      <c r="N56" s="132">
        <f>MAX(0,M56-M55)</f>
        <v/>
      </c>
      <c r="O56" s="131">
        <f>IF(B56&lt;='VALOR POR PL'!$P$5,'CP RESUMO'!BC61,"")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RESUMO'!BD19</f>
        <v/>
      </c>
      <c r="N57" s="132">
        <f>MAX(0,M57-M56)</f>
        <v/>
      </c>
      <c r="O57" s="131">
        <f>IF(B57&lt;='VALOR POR PL'!$P$5,'CP RESUMO'!BD61,"")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RESUMO'!BE19</f>
        <v/>
      </c>
      <c r="N58" s="132">
        <f>MAX(0,M58-M57)</f>
        <v/>
      </c>
      <c r="O58" s="131">
        <f>IF(B58&lt;='VALOR POR PL'!$P$5,'CP RESUMO'!BE61,"")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RESUMO'!BF19</f>
        <v/>
      </c>
      <c r="N59" s="132">
        <f>MAX(0,M59-M58)</f>
        <v/>
      </c>
      <c r="O59" s="131">
        <f>IF(B59&lt;='VALOR POR PL'!$P$5,'CP RESUMO'!BF61,"")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RESUMO'!BG19</f>
        <v/>
      </c>
      <c r="N60" s="132">
        <f>MAX(0,M60-M59)</f>
        <v/>
      </c>
      <c r="O60" s="131">
        <f>IF(B60&lt;='VALOR POR PL'!$P$5,'CP RESUMO'!BG61,"")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RESUMO'!BH19</f>
        <v/>
      </c>
      <c r="N61" s="132">
        <f>MAX(0,M61-M60)</f>
        <v/>
      </c>
      <c r="O61" s="131">
        <f>IF(B61&lt;='VALOR POR PL'!$P$5,'CP RESUMO'!BH61,"")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RESUMO'!BI19</f>
        <v/>
      </c>
      <c r="N62" s="132">
        <f>MAX(0,M62-M61)</f>
        <v/>
      </c>
      <c r="O62" s="131">
        <f>IF(B62&lt;='VALOR POR PL'!$P$5,'CP RESUMO'!BI61,"")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RESUMO'!BJ19</f>
        <v/>
      </c>
      <c r="N63" s="132">
        <f>MAX(0,M63-M62)</f>
        <v/>
      </c>
      <c r="O63" s="131">
        <f>IF(B63&lt;='VALOR POR PL'!$P$5,'CP RESUMO'!BJ61,"")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RESUMO'!BK19</f>
        <v/>
      </c>
      <c r="N64" s="132">
        <f>MAX(0,M64-M63)</f>
        <v/>
      </c>
      <c r="O64" s="131">
        <f>IF(B64&lt;='VALOR POR PL'!$P$5,'CP RESUMO'!BK61,"")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RESUMO'!BL19</f>
        <v/>
      </c>
      <c r="N65" s="132">
        <f>MAX(0,M65-M64)</f>
        <v/>
      </c>
      <c r="O65" s="131">
        <f>IF(B65&lt;='VALOR POR PL'!$P$5,'CP RESUMO'!BL61,"")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RESUMO'!BM19</f>
        <v/>
      </c>
      <c r="N66" s="132">
        <f>MAX(0,M66-M65)</f>
        <v/>
      </c>
      <c r="O66" s="131">
        <f>IF(B66&lt;='VALOR POR PL'!$P$5,'CP RESUMO'!BM61,"")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RESUMO'!BN19</f>
        <v/>
      </c>
      <c r="N67" s="132">
        <f>MAX(0,M67-M66)</f>
        <v/>
      </c>
      <c r="O67" s="131">
        <f>IF(B67&lt;='VALOR POR PL'!$P$5,'CP RESUMO'!BN61,"")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RESUMO'!BO19</f>
        <v/>
      </c>
      <c r="N68" s="132">
        <f>MAX(0,M68-M67)</f>
        <v/>
      </c>
      <c r="O68" s="131">
        <f>IF(B68&lt;='VALOR POR PL'!$P$5,'CP RESUMO'!BO61,"")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RESUMO'!BP19</f>
        <v/>
      </c>
      <c r="N69" s="132">
        <f>MAX(0,M69-M68)</f>
        <v/>
      </c>
      <c r="O69" s="131">
        <f>IF(B69&lt;='VALOR POR PL'!$P$5,'CP RESUMO'!BP61,"")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RESUMO'!BQ19</f>
        <v/>
      </c>
      <c r="N70" s="132">
        <f>MAX(0,M70-M69)</f>
        <v/>
      </c>
      <c r="O70" s="131">
        <f>IF(B70&lt;='VALOR POR PL'!$P$5,'CP RESUMO'!BQ61,"")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RESUMO'!BR19</f>
        <v/>
      </c>
      <c r="N71" s="132">
        <f>MAX(0,M71-M70)</f>
        <v/>
      </c>
      <c r="O71" s="131">
        <f>IF(B71&lt;='VALOR POR PL'!$P$5,'CP RESUMO'!BR61,"")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RESUMO'!BS19</f>
        <v/>
      </c>
      <c r="N72" s="132">
        <f>MAX(0,M72-M71)</f>
        <v/>
      </c>
      <c r="O72" s="131">
        <f>IF(B72&lt;='VALOR POR PL'!$P$5,'CP RESUMO'!BS61,"")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RESUMO'!BT19</f>
        <v/>
      </c>
      <c r="N73" s="132">
        <f>MAX(0,M73-M72)</f>
        <v/>
      </c>
      <c r="O73" s="131">
        <f>IF(B73&lt;='VALOR POR PL'!$P$5,'CP RESUMO'!BT61,"")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RESUMO'!BU19</f>
        <v/>
      </c>
      <c r="N74" s="132">
        <f>MAX(0,M74-M73)</f>
        <v/>
      </c>
      <c r="O74" s="131">
        <f>IF(B74&lt;='VALOR POR PL'!$P$5,'CP RESUMO'!BU61,"")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RESUMO'!BV19</f>
        <v/>
      </c>
      <c r="N75" s="132">
        <f>MAX(0,M75-M74)</f>
        <v/>
      </c>
      <c r="O75" s="131">
        <f>IF(B75&lt;='VALOR POR PL'!$P$5,'CP RESUMO'!BV61,"")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RESUMO'!BW19</f>
        <v/>
      </c>
      <c r="N76" s="132">
        <f>MAX(0,M76-M75)</f>
        <v/>
      </c>
      <c r="O76" s="131">
        <f>IF(B76&lt;='VALOR POR PL'!$P$5,'CP RESUMO'!BW61,"")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1">
        <f>'CP RESUMO'!D20</f>
        <v/>
      </c>
      <c r="N5" s="132" t="n">
        <v>0</v>
      </c>
      <c r="O5" s="131">
        <f>IF(B5&lt;='VALOR POR PL'!$P$5,'CP RESUMO'!D62,"")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1">
        <f>'CP RESUMO'!E20</f>
        <v/>
      </c>
      <c r="N6" s="132">
        <f>MAX(0,M6-M5)</f>
        <v/>
      </c>
      <c r="O6" s="131">
        <f>IF(B6&lt;='VALOR POR PL'!$P$5,'CP RESUMO'!E62,"")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RESUMO'!F20</f>
        <v/>
      </c>
      <c r="N7" s="132">
        <f>MAX(0,M7-M6)</f>
        <v/>
      </c>
      <c r="O7" s="131">
        <f>IF(B7&lt;='VALOR POR PL'!$P$5,'CP RESUMO'!F62,"")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RESUMO'!G20</f>
        <v/>
      </c>
      <c r="N8" s="132">
        <f>MAX(0,M8-M7)</f>
        <v/>
      </c>
      <c r="O8" s="131">
        <f>IF(B8&lt;='VALOR POR PL'!$P$5,'CP RESUMO'!G62,"")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RESUMO'!H20</f>
        <v/>
      </c>
      <c r="N9" s="132">
        <f>MAX(0,M9-M8)</f>
        <v/>
      </c>
      <c r="O9" s="131">
        <f>IF(B9&lt;='VALOR POR PL'!$P$5,'CP RESUMO'!H62,"")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RESUMO'!I20</f>
        <v/>
      </c>
      <c r="N10" s="132">
        <f>MAX(0,M10-M9)</f>
        <v/>
      </c>
      <c r="O10" s="131">
        <f>IF(B10&lt;='VALOR POR PL'!$P$5,'CP RESUMO'!I62,"")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RESUMO'!J20</f>
        <v/>
      </c>
      <c r="N11" s="132">
        <f>MAX(0,M11-M10)</f>
        <v/>
      </c>
      <c r="O11" s="131">
        <f>IF(B11&lt;='VALOR POR PL'!$P$5,'CP RESUMO'!J62,"")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RESUMO'!K20</f>
        <v/>
      </c>
      <c r="N12" s="132">
        <f>MAX(0,M12-M11)</f>
        <v/>
      </c>
      <c r="O12" s="131">
        <f>IF(B12&lt;='VALOR POR PL'!$P$5,'CP RESUMO'!K62,"")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1">
        <f>'CP RESUMO'!L20</f>
        <v/>
      </c>
      <c r="N13" s="132">
        <f>MAX(0,M13-M12)</f>
        <v/>
      </c>
      <c r="O13" s="131">
        <f>IF(B13&lt;='VALOR POR PL'!$P$5,'CP RESUMO'!L62,"")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RESUMO'!M20</f>
        <v/>
      </c>
      <c r="N14" s="132">
        <f>MAX(0,M14-M13)</f>
        <v/>
      </c>
      <c r="O14" s="131">
        <f>IF(B14&lt;='VALOR POR PL'!$P$5,'CP RESUMO'!M62,"")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RESUMO'!N20</f>
        <v/>
      </c>
      <c r="N15" s="132">
        <f>MAX(0,M15-M14)</f>
        <v/>
      </c>
      <c r="O15" s="131">
        <f>IF(B15&lt;='VALOR POR PL'!$P$5,'CP RESUMO'!N62,"")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RESUMO'!O20</f>
        <v/>
      </c>
      <c r="N16" s="132">
        <f>MAX(0,M16-M15)</f>
        <v/>
      </c>
      <c r="O16" s="131">
        <f>IF(B16&lt;='VALOR POR PL'!$P$5,'CP RESUMO'!O62,"")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RESUMO'!P20</f>
        <v/>
      </c>
      <c r="N17" s="132">
        <f>MAX(0,M17-M16)</f>
        <v/>
      </c>
      <c r="O17" s="131">
        <f>IF(B17&lt;='VALOR POR PL'!$P$5,'CP RESUMO'!P62,"")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RESUMO'!Q20</f>
        <v/>
      </c>
      <c r="N18" s="132">
        <f>MAX(0,M18-M17)</f>
        <v/>
      </c>
      <c r="O18" s="131">
        <f>IF(B18&lt;='VALOR POR PL'!$P$5,'CP RESUMO'!Q62,"")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RESUMO'!R20</f>
        <v/>
      </c>
      <c r="N19" s="132">
        <f>MAX(0,M19-M18)</f>
        <v/>
      </c>
      <c r="O19" s="131">
        <f>IF(B19&lt;='VALOR POR PL'!$P$5,'CP RESUMO'!R62,"")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RESUMO'!S20</f>
        <v/>
      </c>
      <c r="N20" s="132">
        <f>MAX(0,M20-M19)</f>
        <v/>
      </c>
      <c r="O20" s="131">
        <f>IF(B20&lt;='VALOR POR PL'!$P$5,'CP RESUMO'!S62,"")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RESUMO'!T20</f>
        <v/>
      </c>
      <c r="N21" s="132">
        <f>MAX(0,M21-M20)</f>
        <v/>
      </c>
      <c r="O21" s="131">
        <f>IF(B21&lt;='VALOR POR PL'!$P$5,'CP RESUMO'!T62,"")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RESUMO'!U20</f>
        <v/>
      </c>
      <c r="N22" s="132">
        <f>MAX(0,M22-M21)</f>
        <v/>
      </c>
      <c r="O22" s="131">
        <f>IF(B22&lt;='VALOR POR PL'!$P$5,'CP RESUMO'!U62,"")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RESUMO'!V20</f>
        <v/>
      </c>
      <c r="N23" s="132">
        <f>MAX(0,M23-M22)</f>
        <v/>
      </c>
      <c r="O23" s="131">
        <f>IF(B23&lt;='VALOR POR PL'!$P$5,'CP RESUMO'!V62,"")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RESUMO'!W20</f>
        <v/>
      </c>
      <c r="N24" s="132">
        <f>MAX(0,M24-M23)</f>
        <v/>
      </c>
      <c r="O24" s="131">
        <f>IF(B24&lt;='VALOR POR PL'!$P$5,'CP RESUMO'!W62,"")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RESUMO'!X20</f>
        <v/>
      </c>
      <c r="N25" s="132">
        <f>MAX(0,M25-M24)</f>
        <v/>
      </c>
      <c r="O25" s="131">
        <f>IF(B25&lt;='VALOR POR PL'!$P$5,'CP RESUMO'!X62,"")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RESUMO'!Y20</f>
        <v/>
      </c>
      <c r="N26" s="132">
        <f>MAX(0,M26-M25)</f>
        <v/>
      </c>
      <c r="O26" s="131">
        <f>IF(B26&lt;='VALOR POR PL'!$P$5,'CP RESUMO'!Y62,"")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75000</v>
      </c>
      <c r="L27" s="49">
        <f>C27/IF(B27&lt;='VALOR POR PL'!$P$5,IFERROR(INDEX('"INCC-FGV"'!$B$2:$B$800,MATCH(B27,'"INCC-FGV"'!$A$2:$A$800,0)),$K$2),$K$2)</f>
        <v/>
      </c>
      <c r="M27" s="131">
        <f>'CP RESUMO'!Z20</f>
        <v/>
      </c>
      <c r="N27" s="132">
        <f>MAX(0,M27-M26)</f>
        <v/>
      </c>
      <c r="O27" s="131">
        <f>IF(B27&lt;='VALOR POR PL'!$P$5,'CP RESUMO'!Z62,"")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75000</v>
      </c>
      <c r="L28" s="49">
        <f>C28/IF(B28&lt;='VALOR POR PL'!$P$5,IFERROR(INDEX('"INCC-FGV"'!$B$2:$B$800,MATCH(B28,'"INCC-FGV"'!$A$2:$A$800,0)),$K$2),$K$2)</f>
        <v/>
      </c>
      <c r="M28" s="131">
        <f>'CP RESUMO'!AA20</f>
        <v/>
      </c>
      <c r="N28" s="132">
        <f>MAX(0,M28-M27)</f>
        <v/>
      </c>
      <c r="O28" s="131">
        <f>IF(B28&lt;='VALOR POR PL'!$P$5,'CP RESUMO'!AA62,"")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8556.49</v>
      </c>
      <c r="L29" s="49">
        <f>C29/IF(B29&lt;='VALOR POR PL'!$P$5,IFERROR(INDEX('"INCC-FGV"'!$B$2:$B$800,MATCH(B29,'"INCC-FGV"'!$A$2:$A$800,0)),$K$2),$K$2)</f>
        <v/>
      </c>
      <c r="M29" s="131">
        <f>'CP RESUMO'!AB20</f>
        <v/>
      </c>
      <c r="N29" s="132">
        <f>MAX(0,M29-M28)</f>
        <v/>
      </c>
      <c r="O29" s="131">
        <f>IF(B29&lt;='VALOR POR PL'!$P$5,'CP RESUMO'!AB62,"")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RESUMO'!AC20</f>
        <v/>
      </c>
      <c r="N30" s="132">
        <f>MAX(0,M30-M29)</f>
        <v/>
      </c>
      <c r="O30" s="131">
        <f>IF(B30&lt;='VALOR POR PL'!$P$5,'CP RESUMO'!AC62,"")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67560.5</v>
      </c>
      <c r="L31" s="49">
        <f>C31/IF(B31&lt;='VALOR POR PL'!$P$5,IFERROR(INDEX('"INCC-FGV"'!$B$2:$B$800,MATCH(B31,'"INCC-FGV"'!$A$2:$A$800,0)),$K$2),$K$2)</f>
        <v/>
      </c>
      <c r="M31" s="131">
        <f>'CP RESUMO'!AD20</f>
        <v/>
      </c>
      <c r="N31" s="132">
        <f>MAX(0,M31-M30)</f>
        <v/>
      </c>
      <c r="O31" s="131">
        <f>IF(B31&lt;='VALOR POR PL'!$P$5,'CP RESUMO'!AD62,"")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RESUMO'!AE20</f>
        <v/>
      </c>
      <c r="N32" s="132">
        <f>MAX(0,M32-M31)</f>
        <v/>
      </c>
      <c r="O32" s="131">
        <f>IF(B32&lt;='VALOR POR PL'!$P$5,'CP RESUMO'!AE62,"")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67560.5</v>
      </c>
      <c r="L33" s="49">
        <f>C33/IF(B33&lt;='VALOR POR PL'!$P$5,IFERROR(INDEX('"INCC-FGV"'!$B$2:$B$800,MATCH(B33,'"INCC-FGV"'!$A$2:$A$800,0)),$K$2),$K$2)</f>
        <v/>
      </c>
      <c r="M33" s="131">
        <f>'CP RESUMO'!AF20</f>
        <v/>
      </c>
      <c r="N33" s="132">
        <f>MAX(0,M33-M32)</f>
        <v/>
      </c>
      <c r="O33" s="131">
        <f>IF(B33&lt;='VALOR POR PL'!$P$5,'CP RESUMO'!AF62,"")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RESUMO'!AG20</f>
        <v/>
      </c>
      <c r="N34" s="132">
        <f>MAX(0,M34-M33)</f>
        <v/>
      </c>
      <c r="O34" s="131">
        <f>IF(B34&lt;='VALOR POR PL'!$P$5,'CP RESUMO'!AG62,"")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67560.5</v>
      </c>
      <c r="L35" s="49">
        <f>C35/IF(B35&lt;='VALOR POR PL'!$P$5,IFERROR(INDEX('"INCC-FGV"'!$B$2:$B$800,MATCH(B35,'"INCC-FGV"'!$A$2:$A$800,0)),$K$2),$K$2)</f>
        <v/>
      </c>
      <c r="M35" s="131">
        <f>'CP RESUMO'!AH20</f>
        <v/>
      </c>
      <c r="N35" s="132">
        <f>MAX(0,M35-M34)</f>
        <v/>
      </c>
      <c r="O35" s="131">
        <f>IF(B35&lt;='VALOR POR PL'!$P$5,'CP RESUMO'!AH62,"")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RESUMO'!AI20</f>
        <v/>
      </c>
      <c r="N36" s="132">
        <f>MAX(0,M36-M35)</f>
        <v/>
      </c>
      <c r="O36" s="131">
        <f>IF(B36&lt;='VALOR POR PL'!$P$5,'CP RESUMO'!AI62,"")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67560.5</v>
      </c>
      <c r="L37" s="49">
        <f>C37/IF(B37&lt;='VALOR POR PL'!$P$5,IFERROR(INDEX('"INCC-FGV"'!$B$2:$B$800,MATCH(B37,'"INCC-FGV"'!$A$2:$A$800,0)),$K$2),$K$2)</f>
        <v/>
      </c>
      <c r="M37" s="131">
        <f>'CP RESUMO'!AJ20</f>
        <v/>
      </c>
      <c r="N37" s="132">
        <f>MAX(0,M37-M36)</f>
        <v/>
      </c>
      <c r="O37" s="131">
        <f>IF(B37&lt;='VALOR POR PL'!$P$5,'CP RESUMO'!AJ62,"")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RESUMO'!AK20</f>
        <v/>
      </c>
      <c r="N38" s="132">
        <f>MAX(0,M38-M37)</f>
        <v/>
      </c>
      <c r="O38" s="131">
        <f>IF(B38&lt;='VALOR POR PL'!$P$5,'CP RESUMO'!AK62,"")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67560.5</v>
      </c>
      <c r="L39" s="49">
        <f>C39/IF(B39&lt;='VALOR POR PL'!$P$5,IFERROR(INDEX('"INCC-FGV"'!$B$2:$B$800,MATCH(B39,'"INCC-FGV"'!$A$2:$A$800,0)),$K$2),$K$2)</f>
        <v/>
      </c>
      <c r="M39" s="131">
        <f>'CP RESUMO'!AL20</f>
        <v/>
      </c>
      <c r="N39" s="132">
        <f>MAX(0,M39-M38)</f>
        <v/>
      </c>
      <c r="O39" s="131">
        <f>IF(B39&lt;='VALOR POR PL'!$P$5,'CP RESUMO'!AL62,"")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RESUMO'!AM20</f>
        <v/>
      </c>
      <c r="N40" s="132">
        <f>MAX(0,M40-M39)</f>
        <v/>
      </c>
      <c r="O40" s="131">
        <f>IF(B40&lt;='VALOR POR PL'!$P$5,'CP RESUMO'!AM62,"")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67560.5</v>
      </c>
      <c r="L41" s="49">
        <f>C41/IF(B41&lt;='VALOR POR PL'!$P$5,IFERROR(INDEX('"INCC-FGV"'!$B$2:$B$800,MATCH(B41,'"INCC-FGV"'!$A$2:$A$800,0)),$K$2),$K$2)</f>
        <v/>
      </c>
      <c r="M41" s="131">
        <f>'CP RESUMO'!AN20</f>
        <v/>
      </c>
      <c r="N41" s="132">
        <f>MAX(0,M41-M40)</f>
        <v/>
      </c>
      <c r="O41" s="131">
        <f>IF(B41&lt;='VALOR POR PL'!$P$5,'CP RESUMO'!AN62,"")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RESUMO'!AO20</f>
        <v/>
      </c>
      <c r="N42" s="132">
        <f>MAX(0,M42-M41)</f>
        <v/>
      </c>
      <c r="O42" s="131">
        <f>IF(B42&lt;='VALOR POR PL'!$P$5,'CP RESUMO'!AO62,"")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RESUMO'!AP20</f>
        <v/>
      </c>
      <c r="N43" s="132">
        <f>MAX(0,M43-M42)</f>
        <v/>
      </c>
      <c r="O43" s="131">
        <f>IF(B43&lt;='VALOR POR PL'!$P$5,'CP RESUMO'!AP62,"")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RESUMO'!AQ20</f>
        <v/>
      </c>
      <c r="N44" s="132">
        <f>MAX(0,M44-M43)</f>
        <v/>
      </c>
      <c r="O44" s="131">
        <f>IF(B44&lt;='VALOR POR PL'!$P$5,'CP RESUMO'!AQ62,"")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RESUMO'!AR20</f>
        <v/>
      </c>
      <c r="N45" s="132">
        <f>MAX(0,M45-M44)</f>
        <v/>
      </c>
      <c r="O45" s="131">
        <f>IF(B45&lt;='VALOR POR PL'!$P$5,'CP RESUMO'!AR62,"")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RESUMO'!AS20</f>
        <v/>
      </c>
      <c r="N46" s="132">
        <f>MAX(0,M46-M45)</f>
        <v/>
      </c>
      <c r="O46" s="131">
        <f>IF(B46&lt;='VALOR POR PL'!$P$5,'CP RESUMO'!AS62,"")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RESUMO'!AT20</f>
        <v/>
      </c>
      <c r="N47" s="132">
        <f>MAX(0,M47-M46)</f>
        <v/>
      </c>
      <c r="O47" s="131">
        <f>IF(B47&lt;='VALOR POR PL'!$P$5,'CP RESUMO'!AT62,"")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RESUMO'!AU20</f>
        <v/>
      </c>
      <c r="N48" s="132">
        <f>MAX(0,M48-M47)</f>
        <v/>
      </c>
      <c r="O48" s="131">
        <f>IF(B48&lt;='VALOR POR PL'!$P$5,'CP RESUMO'!AU62,"")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RESUMO'!AV20</f>
        <v/>
      </c>
      <c r="N49" s="132">
        <f>MAX(0,M49-M48)</f>
        <v/>
      </c>
      <c r="O49" s="131">
        <f>IF(B49&lt;='VALOR POR PL'!$P$5,'CP RESUMO'!AV62,"")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RESUMO'!AW20</f>
        <v/>
      </c>
      <c r="N50" s="132">
        <f>MAX(0,M50-M49)</f>
        <v/>
      </c>
      <c r="O50" s="131">
        <f>IF(B50&lt;='VALOR POR PL'!$P$5,'CP RESUMO'!AW62,"")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RESUMO'!AX20</f>
        <v/>
      </c>
      <c r="N51" s="132">
        <f>MAX(0,M51-M50)</f>
        <v/>
      </c>
      <c r="O51" s="131">
        <f>IF(B51&lt;='VALOR POR PL'!$P$5,'CP RESUMO'!AX62,"")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RESUMO'!AY20</f>
        <v/>
      </c>
      <c r="N52" s="132">
        <f>MAX(0,M52-M51)</f>
        <v/>
      </c>
      <c r="O52" s="131">
        <f>IF(B52&lt;='VALOR POR PL'!$P$5,'CP RESUMO'!AY62,"")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RESUMO'!AZ20</f>
        <v/>
      </c>
      <c r="N53" s="132">
        <f>MAX(0,M53-M52)</f>
        <v/>
      </c>
      <c r="O53" s="131">
        <f>IF(B53&lt;='VALOR POR PL'!$P$5,'CP RESUMO'!AZ62,"")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RESUMO'!BA20</f>
        <v/>
      </c>
      <c r="N54" s="132">
        <f>MAX(0,M54-M53)</f>
        <v/>
      </c>
      <c r="O54" s="131">
        <f>IF(B54&lt;='VALOR POR PL'!$P$5,'CP RESUMO'!BA62,"")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RESUMO'!BB20</f>
        <v/>
      </c>
      <c r="N55" s="132">
        <f>MAX(0,M55-M54)</f>
        <v/>
      </c>
      <c r="O55" s="131">
        <f>IF(B55&lt;='VALOR POR PL'!$P$5,'CP RESUMO'!BB62,"")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RESUMO'!BC20</f>
        <v/>
      </c>
      <c r="N56" s="132">
        <f>MAX(0,M56-M55)</f>
        <v/>
      </c>
      <c r="O56" s="131">
        <f>IF(B56&lt;='VALOR POR PL'!$P$5,'CP RESUMO'!BC62,"")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RESUMO'!BD20</f>
        <v/>
      </c>
      <c r="N57" s="132">
        <f>MAX(0,M57-M56)</f>
        <v/>
      </c>
      <c r="O57" s="131">
        <f>IF(B57&lt;='VALOR POR PL'!$P$5,'CP RESUMO'!BD62,"")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RESUMO'!BE20</f>
        <v/>
      </c>
      <c r="N58" s="132">
        <f>MAX(0,M58-M57)</f>
        <v/>
      </c>
      <c r="O58" s="131">
        <f>IF(B58&lt;='VALOR POR PL'!$P$5,'CP RESUMO'!BE62,"")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RESUMO'!BF20</f>
        <v/>
      </c>
      <c r="N59" s="132">
        <f>MAX(0,M59-M58)</f>
        <v/>
      </c>
      <c r="O59" s="131">
        <f>IF(B59&lt;='VALOR POR PL'!$P$5,'CP RESUMO'!BF62,"")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RESUMO'!BG20</f>
        <v/>
      </c>
      <c r="N60" s="132">
        <f>MAX(0,M60-M59)</f>
        <v/>
      </c>
      <c r="O60" s="131">
        <f>IF(B60&lt;='VALOR POR PL'!$P$5,'CP RESUMO'!BG62,"")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RESUMO'!BH20</f>
        <v/>
      </c>
      <c r="N61" s="132">
        <f>MAX(0,M61-M60)</f>
        <v/>
      </c>
      <c r="O61" s="131">
        <f>IF(B61&lt;='VALOR POR PL'!$P$5,'CP RESUMO'!BH62,"")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RESUMO'!BI20</f>
        <v/>
      </c>
      <c r="N62" s="132">
        <f>MAX(0,M62-M61)</f>
        <v/>
      </c>
      <c r="O62" s="131">
        <f>IF(B62&lt;='VALOR POR PL'!$P$5,'CP RESUMO'!BI62,"")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RESUMO'!BJ20</f>
        <v/>
      </c>
      <c r="N63" s="132">
        <f>MAX(0,M63-M62)</f>
        <v/>
      </c>
      <c r="O63" s="131">
        <f>IF(B63&lt;='VALOR POR PL'!$P$5,'CP RESUMO'!BJ62,"")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RESUMO'!BK20</f>
        <v/>
      </c>
      <c r="N64" s="132">
        <f>MAX(0,M64-M63)</f>
        <v/>
      </c>
      <c r="O64" s="131">
        <f>IF(B64&lt;='VALOR POR PL'!$P$5,'CP RESUMO'!BK62,"")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RESUMO'!BL20</f>
        <v/>
      </c>
      <c r="N65" s="132">
        <f>MAX(0,M65-M64)</f>
        <v/>
      </c>
      <c r="O65" s="131">
        <f>IF(B65&lt;='VALOR POR PL'!$P$5,'CP RESUMO'!BL62,"")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RESUMO'!BM20</f>
        <v/>
      </c>
      <c r="N66" s="132">
        <f>MAX(0,M66-M65)</f>
        <v/>
      </c>
      <c r="O66" s="131">
        <f>IF(B66&lt;='VALOR POR PL'!$P$5,'CP RESUMO'!BM62,"")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RESUMO'!BN20</f>
        <v/>
      </c>
      <c r="N67" s="132">
        <f>MAX(0,M67-M66)</f>
        <v/>
      </c>
      <c r="O67" s="131">
        <f>IF(B67&lt;='VALOR POR PL'!$P$5,'CP RESUMO'!BN62,"")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RESUMO'!BO20</f>
        <v/>
      </c>
      <c r="N68" s="132">
        <f>MAX(0,M68-M67)</f>
        <v/>
      </c>
      <c r="O68" s="131">
        <f>IF(B68&lt;='VALOR POR PL'!$P$5,'CP RESUMO'!BO62,"")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RESUMO'!BP20</f>
        <v/>
      </c>
      <c r="N69" s="132">
        <f>MAX(0,M69-M68)</f>
        <v/>
      </c>
      <c r="O69" s="131">
        <f>IF(B69&lt;='VALOR POR PL'!$P$5,'CP RESUMO'!BP62,"")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RESUMO'!BQ20</f>
        <v/>
      </c>
      <c r="N70" s="132">
        <f>MAX(0,M70-M69)</f>
        <v/>
      </c>
      <c r="O70" s="131">
        <f>IF(B70&lt;='VALOR POR PL'!$P$5,'CP RESUMO'!BQ62,"")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RESUMO'!BR20</f>
        <v/>
      </c>
      <c r="N71" s="132">
        <f>MAX(0,M71-M70)</f>
        <v/>
      </c>
      <c r="O71" s="131">
        <f>IF(B71&lt;='VALOR POR PL'!$P$5,'CP RESUMO'!BR62,"")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RESUMO'!BS20</f>
        <v/>
      </c>
      <c r="N72" s="132">
        <f>MAX(0,M72-M71)</f>
        <v/>
      </c>
      <c r="O72" s="131">
        <f>IF(B72&lt;='VALOR POR PL'!$P$5,'CP RESUMO'!BS62,"")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RESUMO'!BT20</f>
        <v/>
      </c>
      <c r="N73" s="132">
        <f>MAX(0,M73-M72)</f>
        <v/>
      </c>
      <c r="O73" s="131">
        <f>IF(B73&lt;='VALOR POR PL'!$P$5,'CP RESUMO'!BT62,"")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RESUMO'!BU20</f>
        <v/>
      </c>
      <c r="N74" s="132">
        <f>MAX(0,M74-M73)</f>
        <v/>
      </c>
      <c r="O74" s="131">
        <f>IF(B74&lt;='VALOR POR PL'!$P$5,'CP RESUMO'!BU62,"")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RESUMO'!BV20</f>
        <v/>
      </c>
      <c r="N75" s="132">
        <f>MAX(0,M75-M74)</f>
        <v/>
      </c>
      <c r="O75" s="131">
        <f>IF(B75&lt;='VALOR POR PL'!$P$5,'CP RESUMO'!BV62,"")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RESUMO'!BW20</f>
        <v/>
      </c>
      <c r="N76" s="132">
        <f>MAX(0,M76-M75)</f>
        <v/>
      </c>
      <c r="O76" s="131">
        <f>IF(B76&lt;='VALOR POR PL'!$P$5,'CP RESUMO'!BW62,"")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1">
        <f>'CP RESUMO'!D21</f>
        <v/>
      </c>
      <c r="N5" s="132" t="n">
        <v>0</v>
      </c>
      <c r="O5" s="131">
        <f>IF(B5&lt;='VALOR POR PL'!$P$5,'CP RESUMO'!D63,"")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1">
        <f>'CP RESUMO'!E21</f>
        <v/>
      </c>
      <c r="N6" s="132">
        <f>MAX(0,M6-M5)</f>
        <v/>
      </c>
      <c r="O6" s="131">
        <f>IF(B6&lt;='VALOR POR PL'!$P$5,'CP RESUMO'!E63,"")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RESUMO'!F21</f>
        <v/>
      </c>
      <c r="N7" s="132">
        <f>MAX(0,M7-M6)</f>
        <v/>
      </c>
      <c r="O7" s="131">
        <f>IF(B7&lt;='VALOR POR PL'!$P$5,'CP RESUMO'!F63,"")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RESUMO'!G21</f>
        <v/>
      </c>
      <c r="N8" s="132">
        <f>MAX(0,M8-M7)</f>
        <v/>
      </c>
      <c r="O8" s="131">
        <f>IF(B8&lt;='VALOR POR PL'!$P$5,'CP RESUMO'!G63,"")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RESUMO'!H21</f>
        <v/>
      </c>
      <c r="N9" s="132">
        <f>MAX(0,M9-M8)</f>
        <v/>
      </c>
      <c r="O9" s="131">
        <f>IF(B9&lt;='VALOR POR PL'!$P$5,'CP RESUMO'!H63,"")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RESUMO'!I21</f>
        <v/>
      </c>
      <c r="N10" s="132">
        <f>MAX(0,M10-M9)</f>
        <v/>
      </c>
      <c r="O10" s="131">
        <f>IF(B10&lt;='VALOR POR PL'!$P$5,'CP RESUMO'!I63,"")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RESUMO'!J21</f>
        <v/>
      </c>
      <c r="N11" s="132">
        <f>MAX(0,M11-M10)</f>
        <v/>
      </c>
      <c r="O11" s="131">
        <f>IF(B11&lt;='VALOR POR PL'!$P$5,'CP RESUMO'!J63,"")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RESUMO'!K21</f>
        <v/>
      </c>
      <c r="N12" s="132">
        <f>MAX(0,M12-M11)</f>
        <v/>
      </c>
      <c r="O12" s="131">
        <f>IF(B12&lt;='VALOR POR PL'!$P$5,'CP RESUMO'!K63,"")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1">
        <f>'CP RESUMO'!L21</f>
        <v/>
      </c>
      <c r="N13" s="132">
        <f>MAX(0,M13-M12)</f>
        <v/>
      </c>
      <c r="O13" s="131">
        <f>IF(B13&lt;='VALOR POR PL'!$P$5,'CP RESUMO'!L63,"")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RESUMO'!M21</f>
        <v/>
      </c>
      <c r="N14" s="132">
        <f>MAX(0,M14-M13)</f>
        <v/>
      </c>
      <c r="O14" s="131">
        <f>IF(B14&lt;='VALOR POR PL'!$P$5,'CP RESUMO'!M63,"")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RESUMO'!N21</f>
        <v/>
      </c>
      <c r="N15" s="132">
        <f>MAX(0,M15-M14)</f>
        <v/>
      </c>
      <c r="O15" s="131">
        <f>IF(B15&lt;='VALOR POR PL'!$P$5,'CP RESUMO'!N63,"")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RESUMO'!O21</f>
        <v/>
      </c>
      <c r="N16" s="132">
        <f>MAX(0,M16-M15)</f>
        <v/>
      </c>
      <c r="O16" s="131">
        <f>IF(B16&lt;='VALOR POR PL'!$P$5,'CP RESUMO'!O63,"")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RESUMO'!P21</f>
        <v/>
      </c>
      <c r="N17" s="132">
        <f>MAX(0,M17-M16)</f>
        <v/>
      </c>
      <c r="O17" s="131">
        <f>IF(B17&lt;='VALOR POR PL'!$P$5,'CP RESUMO'!P63,"")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RESUMO'!Q21</f>
        <v/>
      </c>
      <c r="N18" s="132">
        <f>MAX(0,M18-M17)</f>
        <v/>
      </c>
      <c r="O18" s="131">
        <f>IF(B18&lt;='VALOR POR PL'!$P$5,'CP RESUMO'!Q63,"")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RESUMO'!R21</f>
        <v/>
      </c>
      <c r="N19" s="132">
        <f>MAX(0,M19-M18)</f>
        <v/>
      </c>
      <c r="O19" s="131">
        <f>IF(B19&lt;='VALOR POR PL'!$P$5,'CP RESUMO'!R63,"")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RESUMO'!S21</f>
        <v/>
      </c>
      <c r="N20" s="132">
        <f>MAX(0,M20-M19)</f>
        <v/>
      </c>
      <c r="O20" s="131">
        <f>IF(B20&lt;='VALOR POR PL'!$P$5,'CP RESUMO'!S63,"")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RESUMO'!T21</f>
        <v/>
      </c>
      <c r="N21" s="132">
        <f>MAX(0,M21-M20)</f>
        <v/>
      </c>
      <c r="O21" s="131">
        <f>IF(B21&lt;='VALOR POR PL'!$P$5,'CP RESUMO'!T63,"")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RESUMO'!U21</f>
        <v/>
      </c>
      <c r="N22" s="132">
        <f>MAX(0,M22-M21)</f>
        <v/>
      </c>
      <c r="O22" s="131">
        <f>IF(B22&lt;='VALOR POR PL'!$P$5,'CP RESUMO'!U63,"")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RESUMO'!V21</f>
        <v/>
      </c>
      <c r="N23" s="132">
        <f>MAX(0,M23-M22)</f>
        <v/>
      </c>
      <c r="O23" s="131">
        <f>IF(B23&lt;='VALOR POR PL'!$P$5,'CP RESUMO'!V63,"")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RESUMO'!W21</f>
        <v/>
      </c>
      <c r="N24" s="132">
        <f>MAX(0,M24-M23)</f>
        <v/>
      </c>
      <c r="O24" s="131">
        <f>IF(B24&lt;='VALOR POR PL'!$P$5,'CP RESUMO'!W63,"")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RESUMO'!X21</f>
        <v/>
      </c>
      <c r="N25" s="132">
        <f>MAX(0,M25-M24)</f>
        <v/>
      </c>
      <c r="O25" s="131">
        <f>IF(B25&lt;='VALOR POR PL'!$P$5,'CP RESUMO'!X63,"")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142689.15</v>
      </c>
      <c r="L26" s="49">
        <f>C26/IF(B26&lt;='VALOR POR PL'!$P$5,IFERROR(INDEX('"INCC-FGV"'!$B$2:$B$800,MATCH(B26,'"INCC-FGV"'!$A$2:$A$800,0)),$K$2),$K$2)</f>
        <v/>
      </c>
      <c r="M26" s="131">
        <f>'CP RESUMO'!Y21</f>
        <v/>
      </c>
      <c r="N26" s="132">
        <f>MAX(0,M26-M25)</f>
        <v/>
      </c>
      <c r="O26" s="131">
        <f>IF(B26&lt;='VALOR POR PL'!$P$5,'CP RESUMO'!Y63,"")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2077147.76</v>
      </c>
      <c r="L27" s="49">
        <f>C27/IF(B27&lt;='VALOR POR PL'!$P$5,IFERROR(INDEX('"INCC-FGV"'!$B$2:$B$800,MATCH(B27,'"INCC-FGV"'!$A$2:$A$800,0)),$K$2),$K$2)</f>
        <v/>
      </c>
      <c r="M27" s="131">
        <f>'CP RESUMO'!Z21</f>
        <v/>
      </c>
      <c r="N27" s="132">
        <f>MAX(0,M27-M26)</f>
        <v/>
      </c>
      <c r="O27" s="131">
        <f>IF(B27&lt;='VALOR POR PL'!$P$5,'CP RESUMO'!Z63,"")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1447640.69</v>
      </c>
      <c r="L28" s="49">
        <f>C28/IF(B28&lt;='VALOR POR PL'!$P$5,IFERROR(INDEX('"INCC-FGV"'!$B$2:$B$800,MATCH(B28,'"INCC-FGV"'!$A$2:$A$800,0)),$K$2),$K$2)</f>
        <v/>
      </c>
      <c r="M28" s="131">
        <f>'CP RESUMO'!AA21</f>
        <v/>
      </c>
      <c r="N28" s="132">
        <f>MAX(0,M28-M27)</f>
        <v/>
      </c>
      <c r="O28" s="131">
        <f>IF(B28&lt;='VALOR POR PL'!$P$5,'CP RESUMO'!AA63,"")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1549101.6</v>
      </c>
      <c r="L29" s="49">
        <f>C29/IF(B29&lt;='VALOR POR PL'!$P$5,IFERROR(INDEX('"INCC-FGV"'!$B$2:$B$800,MATCH(B29,'"INCC-FGV"'!$A$2:$A$800,0)),$K$2),$K$2)</f>
        <v/>
      </c>
      <c r="M29" s="131">
        <f>'CP RESUMO'!AB21</f>
        <v/>
      </c>
      <c r="N29" s="132">
        <f>MAX(0,M29-M28)</f>
        <v/>
      </c>
      <c r="O29" s="131">
        <f>IF(B29&lt;='VALOR POR PL'!$P$5,'CP RESUMO'!AB63,"")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780084.33</v>
      </c>
      <c r="L30" s="49">
        <f>C30/IF(B30&lt;='VALOR POR PL'!$P$5,IFERROR(INDEX('"INCC-FGV"'!$B$2:$B$800,MATCH(B30,'"INCC-FGV"'!$A$2:$A$800,0)),$K$2),$K$2)</f>
        <v/>
      </c>
      <c r="M30" s="131">
        <f>'CP RESUMO'!AC21</f>
        <v/>
      </c>
      <c r="N30" s="132">
        <f>MAX(0,M30-M29)</f>
        <v/>
      </c>
      <c r="O30" s="131">
        <f>IF(B30&lt;='VALOR POR PL'!$P$5,'CP RESUMO'!AC63,"")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766819.67</v>
      </c>
      <c r="L31" s="49">
        <f>C31/IF(B31&lt;='VALOR POR PL'!$P$5,IFERROR(INDEX('"INCC-FGV"'!$B$2:$B$800,MATCH(B31,'"INCC-FGV"'!$A$2:$A$800,0)),$K$2),$K$2)</f>
        <v/>
      </c>
      <c r="M31" s="131">
        <f>'CP RESUMO'!AD21</f>
        <v/>
      </c>
      <c r="N31" s="132">
        <f>MAX(0,M31-M30)</f>
        <v/>
      </c>
      <c r="O31" s="131">
        <f>IF(B31&lt;='VALOR POR PL'!$P$5,'CP RESUMO'!AD63,"")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1103402.63</v>
      </c>
      <c r="L32" s="49">
        <f>C32/IF(B32&lt;='VALOR POR PL'!$P$5,IFERROR(INDEX('"INCC-FGV"'!$B$2:$B$800,MATCH(B32,'"INCC-FGV"'!$A$2:$A$800,0)),$K$2),$K$2)</f>
        <v/>
      </c>
      <c r="M32" s="131">
        <f>'CP RESUMO'!AE21</f>
        <v/>
      </c>
      <c r="N32" s="132">
        <f>MAX(0,M32-M31)</f>
        <v/>
      </c>
      <c r="O32" s="131">
        <f>IF(B32&lt;='VALOR POR PL'!$P$5,'CP RESUMO'!AE63,"")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1150785.12</v>
      </c>
      <c r="L33" s="49">
        <f>C33/IF(B33&lt;='VALOR POR PL'!$P$5,IFERROR(INDEX('"INCC-FGV"'!$B$2:$B$800,MATCH(B33,'"INCC-FGV"'!$A$2:$A$800,0)),$K$2),$K$2)</f>
        <v/>
      </c>
      <c r="M33" s="131">
        <f>'CP RESUMO'!AF21</f>
        <v/>
      </c>
      <c r="N33" s="132">
        <f>MAX(0,M33-M32)</f>
        <v/>
      </c>
      <c r="O33" s="131">
        <f>IF(B33&lt;='VALOR POR PL'!$P$5,'CP RESUMO'!AF63,"")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1154087.84</v>
      </c>
      <c r="L34" s="49">
        <f>C34/IF(B34&lt;='VALOR POR PL'!$P$5,IFERROR(INDEX('"INCC-FGV"'!$B$2:$B$800,MATCH(B34,'"INCC-FGV"'!$A$2:$A$800,0)),$K$2),$K$2)</f>
        <v/>
      </c>
      <c r="M34" s="131">
        <f>'CP RESUMO'!AG21</f>
        <v/>
      </c>
      <c r="N34" s="132">
        <f>MAX(0,M34-M33)</f>
        <v/>
      </c>
      <c r="O34" s="131">
        <f>IF(B34&lt;='VALOR POR PL'!$P$5,'CP RESUMO'!AG63,"")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882759.36</v>
      </c>
      <c r="L35" s="49">
        <f>C35/IF(B35&lt;='VALOR POR PL'!$P$5,IFERROR(INDEX('"INCC-FGV"'!$B$2:$B$800,MATCH(B35,'"INCC-FGV"'!$A$2:$A$800,0)),$K$2),$K$2)</f>
        <v/>
      </c>
      <c r="M35" s="131">
        <f>'CP RESUMO'!AH21</f>
        <v/>
      </c>
      <c r="N35" s="132">
        <f>MAX(0,M35-M34)</f>
        <v/>
      </c>
      <c r="O35" s="131">
        <f>IF(B35&lt;='VALOR POR PL'!$P$5,'CP RESUMO'!AH63,"")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117562.47</v>
      </c>
      <c r="L36" s="49">
        <f>C36/IF(B36&lt;='VALOR POR PL'!$P$5,IFERROR(INDEX('"INCC-FGV"'!$B$2:$B$800,MATCH(B36,'"INCC-FGV"'!$A$2:$A$800,0)),$K$2),$K$2)</f>
        <v/>
      </c>
      <c r="M36" s="131">
        <f>'CP RESUMO'!AI21</f>
        <v/>
      </c>
      <c r="N36" s="132">
        <f>MAX(0,M36-M35)</f>
        <v/>
      </c>
      <c r="O36" s="131">
        <f>IF(B36&lt;='VALOR POR PL'!$P$5,'CP RESUMO'!AI63,"")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125968.6</v>
      </c>
      <c r="L37" s="49">
        <f>C37/IF(B37&lt;='VALOR POR PL'!$P$5,IFERROR(INDEX('"INCC-FGV"'!$B$2:$B$800,MATCH(B37,'"INCC-FGV"'!$A$2:$A$800,0)),$K$2),$K$2)</f>
        <v/>
      </c>
      <c r="M37" s="131">
        <f>'CP RESUMO'!AJ21</f>
        <v/>
      </c>
      <c r="N37" s="132">
        <f>MAX(0,M37-M36)</f>
        <v/>
      </c>
      <c r="O37" s="131">
        <f>IF(B37&lt;='VALOR POR PL'!$P$5,'CP RESUMO'!AJ63,"")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18360.71</v>
      </c>
      <c r="L38" s="49">
        <f>C38/IF(B38&lt;='VALOR POR PL'!$P$5,IFERROR(INDEX('"INCC-FGV"'!$B$2:$B$800,MATCH(B38,'"INCC-FGV"'!$A$2:$A$800,0)),$K$2),$K$2)</f>
        <v/>
      </c>
      <c r="M38" s="131">
        <f>'CP RESUMO'!AK21</f>
        <v/>
      </c>
      <c r="N38" s="132">
        <f>MAX(0,M38-M37)</f>
        <v/>
      </c>
      <c r="O38" s="131">
        <f>IF(B38&lt;='VALOR POR PL'!$P$5,'CP RESUMO'!AK63,"")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RESUMO'!AL21</f>
        <v/>
      </c>
      <c r="N39" s="132">
        <f>MAX(0,M39-M38)</f>
        <v/>
      </c>
      <c r="O39" s="131">
        <f>IF(B39&lt;='VALOR POR PL'!$P$5,'CP RESUMO'!AL63,"")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RESUMO'!AM21</f>
        <v/>
      </c>
      <c r="N40" s="132">
        <f>MAX(0,M40-M39)</f>
        <v/>
      </c>
      <c r="O40" s="131">
        <f>IF(B40&lt;='VALOR POR PL'!$P$5,'CP RESUMO'!AM63,"")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RESUMO'!AN21</f>
        <v/>
      </c>
      <c r="N41" s="132">
        <f>MAX(0,M41-M40)</f>
        <v/>
      </c>
      <c r="O41" s="131">
        <f>IF(B41&lt;='VALOR POR PL'!$P$5,'CP RESUMO'!AN63,"")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RESUMO'!AO21</f>
        <v/>
      </c>
      <c r="N42" s="132">
        <f>MAX(0,M42-M41)</f>
        <v/>
      </c>
      <c r="O42" s="131">
        <f>IF(B42&lt;='VALOR POR PL'!$P$5,'CP RESUMO'!AO63,"")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RESUMO'!AP21</f>
        <v/>
      </c>
      <c r="N43" s="132">
        <f>MAX(0,M43-M42)</f>
        <v/>
      </c>
      <c r="O43" s="131">
        <f>IF(B43&lt;='VALOR POR PL'!$P$5,'CP RESUMO'!AP63,"")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RESUMO'!AQ21</f>
        <v/>
      </c>
      <c r="N44" s="132">
        <f>MAX(0,M44-M43)</f>
        <v/>
      </c>
      <c r="O44" s="131">
        <f>IF(B44&lt;='VALOR POR PL'!$P$5,'CP RESUMO'!AQ63,"")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RESUMO'!AR21</f>
        <v/>
      </c>
      <c r="N45" s="132">
        <f>MAX(0,M45-M44)</f>
        <v/>
      </c>
      <c r="O45" s="131">
        <f>IF(B45&lt;='VALOR POR PL'!$P$5,'CP RESUMO'!AR63,"")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RESUMO'!AS21</f>
        <v/>
      </c>
      <c r="N46" s="132">
        <f>MAX(0,M46-M45)</f>
        <v/>
      </c>
      <c r="O46" s="131">
        <f>IF(B46&lt;='VALOR POR PL'!$P$5,'CP RESUMO'!AS63,"")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1110364.25</v>
      </c>
      <c r="L47" s="49">
        <f>C47/IF(B47&lt;='VALOR POR PL'!$P$5,IFERROR(INDEX('"INCC-FGV"'!$B$2:$B$800,MATCH(B47,'"INCC-FGV"'!$A$2:$A$800,0)),$K$2),$K$2)</f>
        <v/>
      </c>
      <c r="M47" s="131">
        <f>'CP RESUMO'!AT21</f>
        <v/>
      </c>
      <c r="N47" s="132">
        <f>MAX(0,M47-M46)</f>
        <v/>
      </c>
      <c r="O47" s="131">
        <f>IF(B47&lt;='VALOR POR PL'!$P$5,'CP RESUMO'!AT63,"")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RESUMO'!AU21</f>
        <v/>
      </c>
      <c r="N48" s="132">
        <f>MAX(0,M48-M47)</f>
        <v/>
      </c>
      <c r="O48" s="131">
        <f>IF(B48&lt;='VALOR POR PL'!$P$5,'CP RESUMO'!AU63,"")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RESUMO'!AV21</f>
        <v/>
      </c>
      <c r="N49" s="132">
        <f>MAX(0,M49-M48)</f>
        <v/>
      </c>
      <c r="O49" s="131">
        <f>IF(B49&lt;='VALOR POR PL'!$P$5,'CP RESUMO'!AV63,"")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RESUMO'!AW21</f>
        <v/>
      </c>
      <c r="N50" s="132">
        <f>MAX(0,M50-M49)</f>
        <v/>
      </c>
      <c r="O50" s="131">
        <f>IF(B50&lt;='VALOR POR PL'!$P$5,'CP RESUMO'!AW63,"")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RESUMO'!AX21</f>
        <v/>
      </c>
      <c r="N51" s="132">
        <f>MAX(0,M51-M50)</f>
        <v/>
      </c>
      <c r="O51" s="131">
        <f>IF(B51&lt;='VALOR POR PL'!$P$5,'CP RESUMO'!AX63,"")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RESUMO'!AY21</f>
        <v/>
      </c>
      <c r="N52" s="132">
        <f>MAX(0,M52-M51)</f>
        <v/>
      </c>
      <c r="O52" s="131">
        <f>IF(B52&lt;='VALOR POR PL'!$P$5,'CP RESUMO'!AY63,"")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RESUMO'!AZ21</f>
        <v/>
      </c>
      <c r="N53" s="132">
        <f>MAX(0,M53-M52)</f>
        <v/>
      </c>
      <c r="O53" s="131">
        <f>IF(B53&lt;='VALOR POR PL'!$P$5,'CP RESUMO'!AZ63,"")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RESUMO'!BA21</f>
        <v/>
      </c>
      <c r="N54" s="132">
        <f>MAX(0,M54-M53)</f>
        <v/>
      </c>
      <c r="O54" s="131">
        <f>IF(B54&lt;='VALOR POR PL'!$P$5,'CP RESUMO'!BA63,"")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RESUMO'!BB21</f>
        <v/>
      </c>
      <c r="N55" s="132">
        <f>MAX(0,M55-M54)</f>
        <v/>
      </c>
      <c r="O55" s="131">
        <f>IF(B55&lt;='VALOR POR PL'!$P$5,'CP RESUMO'!BB63,"")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RESUMO'!BC21</f>
        <v/>
      </c>
      <c r="N56" s="132">
        <f>MAX(0,M56-M55)</f>
        <v/>
      </c>
      <c r="O56" s="131">
        <f>IF(B56&lt;='VALOR POR PL'!$P$5,'CP RESUMO'!BC63,"")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RESUMO'!BD21</f>
        <v/>
      </c>
      <c r="N57" s="132">
        <f>MAX(0,M57-M56)</f>
        <v/>
      </c>
      <c r="O57" s="131">
        <f>IF(B57&lt;='VALOR POR PL'!$P$5,'CP RESUMO'!BD63,"")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RESUMO'!BE21</f>
        <v/>
      </c>
      <c r="N58" s="132">
        <f>MAX(0,M58-M57)</f>
        <v/>
      </c>
      <c r="O58" s="131">
        <f>IF(B58&lt;='VALOR POR PL'!$P$5,'CP RESUMO'!BE63,"")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RESUMO'!BF21</f>
        <v/>
      </c>
      <c r="N59" s="132">
        <f>MAX(0,M59-M58)</f>
        <v/>
      </c>
      <c r="O59" s="131">
        <f>IF(B59&lt;='VALOR POR PL'!$P$5,'CP RESUMO'!BF63,"")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RESUMO'!BG21</f>
        <v/>
      </c>
      <c r="N60" s="132">
        <f>MAX(0,M60-M59)</f>
        <v/>
      </c>
      <c r="O60" s="131">
        <f>IF(B60&lt;='VALOR POR PL'!$P$5,'CP RESUMO'!BG63,"")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RESUMO'!BH21</f>
        <v/>
      </c>
      <c r="N61" s="132">
        <f>MAX(0,M61-M60)</f>
        <v/>
      </c>
      <c r="O61" s="131">
        <f>IF(B61&lt;='VALOR POR PL'!$P$5,'CP RESUMO'!BH63,"")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RESUMO'!BI21</f>
        <v/>
      </c>
      <c r="N62" s="132">
        <f>MAX(0,M62-M61)</f>
        <v/>
      </c>
      <c r="O62" s="131">
        <f>IF(B62&lt;='VALOR POR PL'!$P$5,'CP RESUMO'!BI63,"")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RESUMO'!BJ21</f>
        <v/>
      </c>
      <c r="N63" s="132">
        <f>MAX(0,M63-M62)</f>
        <v/>
      </c>
      <c r="O63" s="131">
        <f>IF(B63&lt;='VALOR POR PL'!$P$5,'CP RESUMO'!BJ63,"")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RESUMO'!BK21</f>
        <v/>
      </c>
      <c r="N64" s="132">
        <f>MAX(0,M64-M63)</f>
        <v/>
      </c>
      <c r="O64" s="131">
        <f>IF(B64&lt;='VALOR POR PL'!$P$5,'CP RESUMO'!BK63,"")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RESUMO'!BL21</f>
        <v/>
      </c>
      <c r="N65" s="132">
        <f>MAX(0,M65-M64)</f>
        <v/>
      </c>
      <c r="O65" s="131">
        <f>IF(B65&lt;='VALOR POR PL'!$P$5,'CP RESUMO'!BL63,"")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RESUMO'!BM21</f>
        <v/>
      </c>
      <c r="N66" s="132">
        <f>MAX(0,M66-M65)</f>
        <v/>
      </c>
      <c r="O66" s="131">
        <f>IF(B66&lt;='VALOR POR PL'!$P$5,'CP RESUMO'!BM63,"")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RESUMO'!BN21</f>
        <v/>
      </c>
      <c r="N67" s="132">
        <f>MAX(0,M67-M66)</f>
        <v/>
      </c>
      <c r="O67" s="131">
        <f>IF(B67&lt;='VALOR POR PL'!$P$5,'CP RESUMO'!BN63,"")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RESUMO'!BO21</f>
        <v/>
      </c>
      <c r="N68" s="132">
        <f>MAX(0,M68-M67)</f>
        <v/>
      </c>
      <c r="O68" s="131">
        <f>IF(B68&lt;='VALOR POR PL'!$P$5,'CP RESUMO'!BO63,"")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RESUMO'!BP21</f>
        <v/>
      </c>
      <c r="N69" s="132">
        <f>MAX(0,M69-M68)</f>
        <v/>
      </c>
      <c r="O69" s="131">
        <f>IF(B69&lt;='VALOR POR PL'!$P$5,'CP RESUMO'!BP63,"")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RESUMO'!BQ21</f>
        <v/>
      </c>
      <c r="N70" s="132">
        <f>MAX(0,M70-M69)</f>
        <v/>
      </c>
      <c r="O70" s="131">
        <f>IF(B70&lt;='VALOR POR PL'!$P$5,'CP RESUMO'!BQ63,"")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RESUMO'!BR21</f>
        <v/>
      </c>
      <c r="N71" s="132">
        <f>MAX(0,M71-M70)</f>
        <v/>
      </c>
      <c r="O71" s="131">
        <f>IF(B71&lt;='VALOR POR PL'!$P$5,'CP RESUMO'!BR63,"")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RESUMO'!BS21</f>
        <v/>
      </c>
      <c r="N72" s="132">
        <f>MAX(0,M72-M71)</f>
        <v/>
      </c>
      <c r="O72" s="131">
        <f>IF(B72&lt;='VALOR POR PL'!$P$5,'CP RESUMO'!BS63,"")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RESUMO'!BT21</f>
        <v/>
      </c>
      <c r="N73" s="132">
        <f>MAX(0,M73-M72)</f>
        <v/>
      </c>
      <c r="O73" s="131">
        <f>IF(B73&lt;='VALOR POR PL'!$P$5,'CP RESUMO'!BT63,"")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RESUMO'!BU21</f>
        <v/>
      </c>
      <c r="N74" s="132">
        <f>MAX(0,M74-M73)</f>
        <v/>
      </c>
      <c r="O74" s="131">
        <f>IF(B74&lt;='VALOR POR PL'!$P$5,'CP RESUMO'!BU63,"")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RESUMO'!BV21</f>
        <v/>
      </c>
      <c r="N75" s="132">
        <f>MAX(0,M75-M74)</f>
        <v/>
      </c>
      <c r="O75" s="131">
        <f>IF(B75&lt;='VALOR POR PL'!$P$5,'CP RESUMO'!BV63,"")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RESUMO'!BW21</f>
        <v/>
      </c>
      <c r="N76" s="132">
        <f>MAX(0,M76-M75)</f>
        <v/>
      </c>
      <c r="O76" s="131">
        <f>IF(B76&lt;='VALOR POR PL'!$P$5,'CP RESUMO'!BW63,"")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1">
        <f>'CP RESUMO'!D22</f>
        <v/>
      </c>
      <c r="N5" s="132" t="n">
        <v>0</v>
      </c>
      <c r="O5" s="131">
        <f>IF(B5&lt;='VALOR POR PL'!$P$5,'CP RESUMO'!D64,"")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1">
        <f>'CP RESUMO'!E22</f>
        <v/>
      </c>
      <c r="N6" s="132">
        <f>MAX(0,M6-M5)</f>
        <v/>
      </c>
      <c r="O6" s="131">
        <f>IF(B6&lt;='VALOR POR PL'!$P$5,'CP RESUMO'!E64,"")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RESUMO'!F22</f>
        <v/>
      </c>
      <c r="N7" s="132">
        <f>MAX(0,M7-M6)</f>
        <v/>
      </c>
      <c r="O7" s="131">
        <f>IF(B7&lt;='VALOR POR PL'!$P$5,'CP RESUMO'!F64,"")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RESUMO'!G22</f>
        <v/>
      </c>
      <c r="N8" s="132">
        <f>MAX(0,M8-M7)</f>
        <v/>
      </c>
      <c r="O8" s="131">
        <f>IF(B8&lt;='VALOR POR PL'!$P$5,'CP RESUMO'!G64,"")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RESUMO'!H22</f>
        <v/>
      </c>
      <c r="N9" s="132">
        <f>MAX(0,M9-M8)</f>
        <v/>
      </c>
      <c r="O9" s="131">
        <f>IF(B9&lt;='VALOR POR PL'!$P$5,'CP RESUMO'!H64,"")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RESUMO'!I22</f>
        <v/>
      </c>
      <c r="N10" s="132">
        <f>MAX(0,M10-M9)</f>
        <v/>
      </c>
      <c r="O10" s="131">
        <f>IF(B10&lt;='VALOR POR PL'!$P$5,'CP RESUMO'!I64,"")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RESUMO'!J22</f>
        <v/>
      </c>
      <c r="N11" s="132">
        <f>MAX(0,M11-M10)</f>
        <v/>
      </c>
      <c r="O11" s="131">
        <f>IF(B11&lt;='VALOR POR PL'!$P$5,'CP RESUMO'!J64,"")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RESUMO'!K22</f>
        <v/>
      </c>
      <c r="N12" s="132">
        <f>MAX(0,M12-M11)</f>
        <v/>
      </c>
      <c r="O12" s="131">
        <f>IF(B12&lt;='VALOR POR PL'!$P$5,'CP RESUMO'!K64,"")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1">
        <f>'CP RESUMO'!L22</f>
        <v/>
      </c>
      <c r="N13" s="132">
        <f>MAX(0,M13-M12)</f>
        <v/>
      </c>
      <c r="O13" s="131">
        <f>IF(B13&lt;='VALOR POR PL'!$P$5,'CP RESUMO'!L64,"")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RESUMO'!M22</f>
        <v/>
      </c>
      <c r="N14" s="132">
        <f>MAX(0,M14-M13)</f>
        <v/>
      </c>
      <c r="O14" s="131">
        <f>IF(B14&lt;='VALOR POR PL'!$P$5,'CP RESUMO'!M64,"")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RESUMO'!N22</f>
        <v/>
      </c>
      <c r="N15" s="132">
        <f>MAX(0,M15-M14)</f>
        <v/>
      </c>
      <c r="O15" s="131">
        <f>IF(B15&lt;='VALOR POR PL'!$P$5,'CP RESUMO'!N64,"")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RESUMO'!O22</f>
        <v/>
      </c>
      <c r="N16" s="132">
        <f>MAX(0,M16-M15)</f>
        <v/>
      </c>
      <c r="O16" s="131">
        <f>IF(B16&lt;='VALOR POR PL'!$P$5,'CP RESUMO'!O64,"")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RESUMO'!P22</f>
        <v/>
      </c>
      <c r="N17" s="132">
        <f>MAX(0,M17-M16)</f>
        <v/>
      </c>
      <c r="O17" s="131">
        <f>IF(B17&lt;='VALOR POR PL'!$P$5,'CP RESUMO'!P64,"")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RESUMO'!Q22</f>
        <v/>
      </c>
      <c r="N18" s="132">
        <f>MAX(0,M18-M17)</f>
        <v/>
      </c>
      <c r="O18" s="131">
        <f>IF(B18&lt;='VALOR POR PL'!$P$5,'CP RESUMO'!Q64,"")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RESUMO'!R22</f>
        <v/>
      </c>
      <c r="N19" s="132">
        <f>MAX(0,M19-M18)</f>
        <v/>
      </c>
      <c r="O19" s="131">
        <f>IF(B19&lt;='VALOR POR PL'!$P$5,'CP RESUMO'!R64,"")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RESUMO'!S22</f>
        <v/>
      </c>
      <c r="N20" s="132">
        <f>MAX(0,M20-M19)</f>
        <v/>
      </c>
      <c r="O20" s="131">
        <f>IF(B20&lt;='VALOR POR PL'!$P$5,'CP RESUMO'!S64,"")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RESUMO'!T22</f>
        <v/>
      </c>
      <c r="N21" s="132">
        <f>MAX(0,M21-M20)</f>
        <v/>
      </c>
      <c r="O21" s="131">
        <f>IF(B21&lt;='VALOR POR PL'!$P$5,'CP RESUMO'!T64,"")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RESUMO'!U22</f>
        <v/>
      </c>
      <c r="N22" s="132">
        <f>MAX(0,M22-M21)</f>
        <v/>
      </c>
      <c r="O22" s="131">
        <f>IF(B22&lt;='VALOR POR PL'!$P$5,'CP RESUMO'!U64,"")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RESUMO'!V22</f>
        <v/>
      </c>
      <c r="N23" s="132">
        <f>MAX(0,M23-M22)</f>
        <v/>
      </c>
      <c r="O23" s="131">
        <f>IF(B23&lt;='VALOR POR PL'!$P$5,'CP RESUMO'!V64,"")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RESUMO'!W22</f>
        <v/>
      </c>
      <c r="N24" s="132">
        <f>MAX(0,M24-M23)</f>
        <v/>
      </c>
      <c r="O24" s="131">
        <f>IF(B24&lt;='VALOR POR PL'!$P$5,'CP RESUMO'!W64,"")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RESUMO'!X22</f>
        <v/>
      </c>
      <c r="N25" s="132">
        <f>MAX(0,M25-M24)</f>
        <v/>
      </c>
      <c r="O25" s="131">
        <f>IF(B25&lt;='VALOR POR PL'!$P$5,'CP RESUMO'!X64,"")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100075.86</v>
      </c>
      <c r="L26" s="49">
        <f>C26/IF(B26&lt;='VALOR POR PL'!$P$5,IFERROR(INDEX('"INCC-FGV"'!$B$2:$B$800,MATCH(B26,'"INCC-FGV"'!$A$2:$A$800,0)),$K$2),$K$2)</f>
        <v/>
      </c>
      <c r="M26" s="131">
        <f>'CP RESUMO'!Y22</f>
        <v/>
      </c>
      <c r="N26" s="132">
        <f>MAX(0,M26-M25)</f>
        <v/>
      </c>
      <c r="O26" s="131">
        <f>IF(B26&lt;='VALOR POR PL'!$P$5,'CP RESUMO'!Y64,"")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122185.65</v>
      </c>
      <c r="L27" s="49">
        <f>C27/IF(B27&lt;='VALOR POR PL'!$P$5,IFERROR(INDEX('"INCC-FGV"'!$B$2:$B$800,MATCH(B27,'"INCC-FGV"'!$A$2:$A$800,0)),$K$2),$K$2)</f>
        <v/>
      </c>
      <c r="M27" s="131">
        <f>'CP RESUMO'!Z22</f>
        <v/>
      </c>
      <c r="N27" s="132">
        <f>MAX(0,M27-M26)</f>
        <v/>
      </c>
      <c r="O27" s="131">
        <f>IF(B27&lt;='VALOR POR PL'!$P$5,'CP RESUMO'!Z64,"")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223425.18</v>
      </c>
      <c r="L28" s="49">
        <f>C28/IF(B28&lt;='VALOR POR PL'!$P$5,IFERROR(INDEX('"INCC-FGV"'!$B$2:$B$800,MATCH(B28,'"INCC-FGV"'!$A$2:$A$800,0)),$K$2),$K$2)</f>
        <v/>
      </c>
      <c r="M28" s="131">
        <f>'CP RESUMO'!AA22</f>
        <v/>
      </c>
      <c r="N28" s="132">
        <f>MAX(0,M28-M27)</f>
        <v/>
      </c>
      <c r="O28" s="131">
        <f>IF(B28&lt;='VALOR POR PL'!$P$5,'CP RESUMO'!AA64,"")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141968.08</v>
      </c>
      <c r="L29" s="49">
        <f>C29/IF(B29&lt;='VALOR POR PL'!$P$5,IFERROR(INDEX('"INCC-FGV"'!$B$2:$B$800,MATCH(B29,'"INCC-FGV"'!$A$2:$A$800,0)),$K$2),$K$2)</f>
        <v/>
      </c>
      <c r="M29" s="131">
        <f>'CP RESUMO'!AB22</f>
        <v/>
      </c>
      <c r="N29" s="132">
        <f>MAX(0,M29-M28)</f>
        <v/>
      </c>
      <c r="O29" s="131">
        <f>IF(B29&lt;='VALOR POR PL'!$P$5,'CP RESUMO'!AB64,"")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67493.02</v>
      </c>
      <c r="L30" s="49">
        <f>C30/IF(B30&lt;='VALOR POR PL'!$P$5,IFERROR(INDEX('"INCC-FGV"'!$B$2:$B$800,MATCH(B30,'"INCC-FGV"'!$A$2:$A$800,0)),$K$2),$K$2)</f>
        <v/>
      </c>
      <c r="M30" s="131">
        <f>'CP RESUMO'!AC22</f>
        <v/>
      </c>
      <c r="N30" s="132">
        <f>MAX(0,M30-M29)</f>
        <v/>
      </c>
      <c r="O30" s="131">
        <f>IF(B30&lt;='VALOR POR PL'!$P$5,'CP RESUMO'!AC64,"")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194915.2</v>
      </c>
      <c r="L31" s="49">
        <f>C31/IF(B31&lt;='VALOR POR PL'!$P$5,IFERROR(INDEX('"INCC-FGV"'!$B$2:$B$800,MATCH(B31,'"INCC-FGV"'!$A$2:$A$800,0)),$K$2),$K$2)</f>
        <v/>
      </c>
      <c r="M31" s="131">
        <f>'CP RESUMO'!AD22</f>
        <v/>
      </c>
      <c r="N31" s="132">
        <f>MAX(0,M31-M30)</f>
        <v/>
      </c>
      <c r="O31" s="131">
        <f>IF(B31&lt;='VALOR POR PL'!$P$5,'CP RESUMO'!AD64,"")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290918.2</v>
      </c>
      <c r="L32" s="49">
        <f>C32/IF(B32&lt;='VALOR POR PL'!$P$5,IFERROR(INDEX('"INCC-FGV"'!$B$2:$B$800,MATCH(B32,'"INCC-FGV"'!$A$2:$A$800,0)),$K$2),$K$2)</f>
        <v/>
      </c>
      <c r="M32" s="131">
        <f>'CP RESUMO'!AE22</f>
        <v/>
      </c>
      <c r="N32" s="132">
        <f>MAX(0,M32-M31)</f>
        <v/>
      </c>
      <c r="O32" s="131">
        <f>IF(B32&lt;='VALOR POR PL'!$P$5,'CP RESUMO'!AE64,"")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326410.22</v>
      </c>
      <c r="L33" s="49">
        <f>C33/IF(B33&lt;='VALOR POR PL'!$P$5,IFERROR(INDEX('"INCC-FGV"'!$B$2:$B$800,MATCH(B33,'"INCC-FGV"'!$A$2:$A$800,0)),$K$2),$K$2)</f>
        <v/>
      </c>
      <c r="M33" s="131">
        <f>'CP RESUMO'!AF22</f>
        <v/>
      </c>
      <c r="N33" s="132">
        <f>MAX(0,M33-M32)</f>
        <v/>
      </c>
      <c r="O33" s="131">
        <f>IF(B33&lt;='VALOR POR PL'!$P$5,'CP RESUMO'!AF64,"")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363065.92</v>
      </c>
      <c r="L34" s="49">
        <f>C34/IF(B34&lt;='VALOR POR PL'!$P$5,IFERROR(INDEX('"INCC-FGV"'!$B$2:$B$800,MATCH(B34,'"INCC-FGV"'!$A$2:$A$800,0)),$K$2),$K$2)</f>
        <v/>
      </c>
      <c r="M34" s="131">
        <f>'CP RESUMO'!AG22</f>
        <v/>
      </c>
      <c r="N34" s="132">
        <f>MAX(0,M34-M33)</f>
        <v/>
      </c>
      <c r="O34" s="131">
        <f>IF(B34&lt;='VALOR POR PL'!$P$5,'CP RESUMO'!AG64,"")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385757.54</v>
      </c>
      <c r="L35" s="49">
        <f>C35/IF(B35&lt;='VALOR POR PL'!$P$5,IFERROR(INDEX('"INCC-FGV"'!$B$2:$B$800,MATCH(B35,'"INCC-FGV"'!$A$2:$A$800,0)),$K$2),$K$2)</f>
        <v/>
      </c>
      <c r="M35" s="131">
        <f>'CP RESUMO'!AH22</f>
        <v/>
      </c>
      <c r="N35" s="132">
        <f>MAX(0,M35-M34)</f>
        <v/>
      </c>
      <c r="O35" s="131">
        <f>IF(B35&lt;='VALOR POR PL'!$P$5,'CP RESUMO'!AH64,"")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438704.65</v>
      </c>
      <c r="L36" s="49">
        <f>C36/IF(B36&lt;='VALOR POR PL'!$P$5,IFERROR(INDEX('"INCC-FGV"'!$B$2:$B$800,MATCH(B36,'"INCC-FGV"'!$A$2:$A$800,0)),$K$2),$K$2)</f>
        <v/>
      </c>
      <c r="M36" s="131">
        <f>'CP RESUMO'!AI22</f>
        <v/>
      </c>
      <c r="N36" s="132">
        <f>MAX(0,M36-M35)</f>
        <v/>
      </c>
      <c r="O36" s="131">
        <f>IF(B36&lt;='VALOR POR PL'!$P$5,'CP RESUMO'!AI64,"")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535871.33</v>
      </c>
      <c r="L37" s="49">
        <f>C37/IF(B37&lt;='VALOR POR PL'!$P$5,IFERROR(INDEX('"INCC-FGV"'!$B$2:$B$800,MATCH(B37,'"INCC-FGV"'!$A$2:$A$800,0)),$K$2),$K$2)</f>
        <v/>
      </c>
      <c r="M37" s="131">
        <f>'CP RESUMO'!AJ22</f>
        <v/>
      </c>
      <c r="N37" s="132">
        <f>MAX(0,M37-M36)</f>
        <v/>
      </c>
      <c r="O37" s="131">
        <f>IF(B37&lt;='VALOR POR PL'!$P$5,'CP RESUMO'!AJ64,"")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451505.05</v>
      </c>
      <c r="L38" s="49">
        <f>C38/IF(B38&lt;='VALOR POR PL'!$P$5,IFERROR(INDEX('"INCC-FGV"'!$B$2:$B$800,MATCH(B38,'"INCC-FGV"'!$A$2:$A$800,0)),$K$2),$K$2)</f>
        <v/>
      </c>
      <c r="M38" s="131">
        <f>'CP RESUMO'!AK22</f>
        <v/>
      </c>
      <c r="N38" s="132">
        <f>MAX(0,M38-M37)</f>
        <v/>
      </c>
      <c r="O38" s="131">
        <f>IF(B38&lt;='VALOR POR PL'!$P$5,'CP RESUMO'!AK64,"")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304882.28</v>
      </c>
      <c r="L39" s="49">
        <f>C39/IF(B39&lt;='VALOR POR PL'!$P$5,IFERROR(INDEX('"INCC-FGV"'!$B$2:$B$800,MATCH(B39,'"INCC-FGV"'!$A$2:$A$800,0)),$K$2),$K$2)</f>
        <v/>
      </c>
      <c r="M39" s="131">
        <f>'CP RESUMO'!AL22</f>
        <v/>
      </c>
      <c r="N39" s="132">
        <f>MAX(0,M39-M38)</f>
        <v/>
      </c>
      <c r="O39" s="131">
        <f>IF(B39&lt;='VALOR POR PL'!$P$5,'CP RESUMO'!AL64,"")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309536.97</v>
      </c>
      <c r="L40" s="49">
        <f>C40/IF(B40&lt;='VALOR POR PL'!$P$5,IFERROR(INDEX('"INCC-FGV"'!$B$2:$B$800,MATCH(B40,'"INCC-FGV"'!$A$2:$A$800,0)),$K$2),$K$2)</f>
        <v/>
      </c>
      <c r="M40" s="131">
        <f>'CP RESUMO'!AM22</f>
        <v/>
      </c>
      <c r="N40" s="132">
        <f>MAX(0,M40-M39)</f>
        <v/>
      </c>
      <c r="O40" s="131">
        <f>IF(B40&lt;='VALOR POR PL'!$P$5,'CP RESUMO'!AM64,"")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293245.55</v>
      </c>
      <c r="L41" s="49">
        <f>C41/IF(B41&lt;='VALOR POR PL'!$P$5,IFERROR(INDEX('"INCC-FGV"'!$B$2:$B$800,MATCH(B41,'"INCC-FGV"'!$A$2:$A$800,0)),$K$2),$K$2)</f>
        <v/>
      </c>
      <c r="M41" s="131">
        <f>'CP RESUMO'!AN22</f>
        <v/>
      </c>
      <c r="N41" s="132">
        <f>MAX(0,M41-M40)</f>
        <v/>
      </c>
      <c r="O41" s="131">
        <f>IF(B41&lt;='VALOR POR PL'!$P$5,'CP RESUMO'!AN64,"")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220516</v>
      </c>
      <c r="L42" s="49">
        <f>C42/IF(B42&lt;='VALOR POR PL'!$P$5,IFERROR(INDEX('"INCC-FGV"'!$B$2:$B$800,MATCH(B42,'"INCC-FGV"'!$A$2:$A$800,0)),$K$2),$K$2)</f>
        <v/>
      </c>
      <c r="M42" s="131">
        <f>'CP RESUMO'!AO22</f>
        <v/>
      </c>
      <c r="N42" s="132">
        <f>MAX(0,M42-M41)</f>
        <v/>
      </c>
      <c r="O42" s="131">
        <f>IF(B42&lt;='VALOR POR PL'!$P$5,'CP RESUMO'!AO64,"")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238552.93</v>
      </c>
      <c r="L43" s="49">
        <f>C43/IF(B43&lt;='VALOR POR PL'!$P$5,IFERROR(INDEX('"INCC-FGV"'!$B$2:$B$800,MATCH(B43,'"INCC-FGV"'!$A$2:$A$800,0)),$K$2),$K$2)</f>
        <v/>
      </c>
      <c r="M43" s="131">
        <f>'CP RESUMO'!AP22</f>
        <v/>
      </c>
      <c r="N43" s="132">
        <f>MAX(0,M43-M42)</f>
        <v/>
      </c>
      <c r="O43" s="131">
        <f>IF(B43&lt;='VALOR POR PL'!$P$5,'CP RESUMO'!AP64,"")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135567.88</v>
      </c>
      <c r="L44" s="49">
        <f>C44/IF(B44&lt;='VALOR POR PL'!$P$5,IFERROR(INDEX('"INCC-FGV"'!$B$2:$B$800,MATCH(B44,'"INCC-FGV"'!$A$2:$A$800,0)),$K$2),$K$2)</f>
        <v/>
      </c>
      <c r="M44" s="131">
        <f>'CP RESUMO'!AQ22</f>
        <v/>
      </c>
      <c r="N44" s="132">
        <f>MAX(0,M44-M43)</f>
        <v/>
      </c>
      <c r="O44" s="131">
        <f>IF(B44&lt;='VALOR POR PL'!$P$5,'CP RESUMO'!AQ64,"")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152441.14</v>
      </c>
      <c r="L45" s="49">
        <f>C45/IF(B45&lt;='VALOR POR PL'!$P$5,IFERROR(INDEX('"INCC-FGV"'!$B$2:$B$800,MATCH(B45,'"INCC-FGV"'!$A$2:$A$800,0)),$K$2),$K$2)</f>
        <v/>
      </c>
      <c r="M45" s="131">
        <f>'CP RESUMO'!AR22</f>
        <v/>
      </c>
      <c r="N45" s="132">
        <f>MAX(0,M45-M44)</f>
        <v/>
      </c>
      <c r="O45" s="131">
        <f>IF(B45&lt;='VALOR POR PL'!$P$5,'CP RESUMO'!AR64,"")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176878.27</v>
      </c>
      <c r="L46" s="49">
        <f>C46/IF(B46&lt;='VALOR POR PL'!$P$5,IFERROR(INDEX('"INCC-FGV"'!$B$2:$B$800,MATCH(B46,'"INCC-FGV"'!$A$2:$A$800,0)),$K$2),$K$2)</f>
        <v/>
      </c>
      <c r="M46" s="131">
        <f>'CP RESUMO'!AS22</f>
        <v/>
      </c>
      <c r="N46" s="132">
        <f>MAX(0,M46-M45)</f>
        <v/>
      </c>
      <c r="O46" s="131">
        <f>IF(B46&lt;='VALOR POR PL'!$P$5,'CP RESUMO'!AS64,"")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83748.00999999999</v>
      </c>
      <c r="L47" s="49">
        <f>C47/IF(B47&lt;='VALOR POR PL'!$P$5,IFERROR(INDEX('"INCC-FGV"'!$B$2:$B$800,MATCH(B47,'"INCC-FGV"'!$A$2:$A$800,0)),$K$2),$K$2)</f>
        <v/>
      </c>
      <c r="M47" s="131">
        <f>'CP RESUMO'!AT22</f>
        <v/>
      </c>
      <c r="N47" s="132">
        <f>MAX(0,M47-M46)</f>
        <v/>
      </c>
      <c r="O47" s="131">
        <f>IF(B47&lt;='VALOR POR PL'!$P$5,'CP RESUMO'!AT64,"")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64421.55</v>
      </c>
      <c r="L48" s="49">
        <f>C48/IF(B48&lt;='VALOR POR PL'!$P$5,IFERROR(INDEX('"INCC-FGV"'!$B$2:$B$800,MATCH(B48,'"INCC-FGV"'!$A$2:$A$800,0)),$K$2),$K$2)</f>
        <v/>
      </c>
      <c r="M48" s="131">
        <f>'CP RESUMO'!AU22</f>
        <v/>
      </c>
      <c r="N48" s="132">
        <f>MAX(0,M48-M47)</f>
        <v/>
      </c>
      <c r="O48" s="131">
        <f>IF(B48&lt;='VALOR POR PL'!$P$5,'CP RESUMO'!AU64,"")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RESUMO'!AV22</f>
        <v/>
      </c>
      <c r="N49" s="132">
        <f>MAX(0,M49-M48)</f>
        <v/>
      </c>
      <c r="O49" s="131">
        <f>IF(B49&lt;='VALOR POR PL'!$P$5,'CP RESUMO'!AV64,"")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RESUMO'!AW22</f>
        <v/>
      </c>
      <c r="N50" s="132">
        <f>MAX(0,M50-M49)</f>
        <v/>
      </c>
      <c r="O50" s="131">
        <f>IF(B50&lt;='VALOR POR PL'!$P$5,'CP RESUMO'!AW64,"")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1657.96</v>
      </c>
      <c r="L51" s="49">
        <f>C51/IF(B51&lt;='VALOR POR PL'!$P$5,IFERROR(INDEX('"INCC-FGV"'!$B$2:$B$800,MATCH(B51,'"INCC-FGV"'!$A$2:$A$800,0)),$K$2),$K$2)</f>
        <v/>
      </c>
      <c r="M51" s="131">
        <f>'CP RESUMO'!AX22</f>
        <v/>
      </c>
      <c r="N51" s="132">
        <f>MAX(0,M51-M50)</f>
        <v/>
      </c>
      <c r="O51" s="131">
        <f>IF(B51&lt;='VALOR POR PL'!$P$5,'CP RESUMO'!AX64,"")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RESUMO'!AY22</f>
        <v/>
      </c>
      <c r="N52" s="132">
        <f>MAX(0,M52-M51)</f>
        <v/>
      </c>
      <c r="O52" s="131">
        <f>IF(B52&lt;='VALOR POR PL'!$P$5,'CP RESUMO'!AY64,"")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RESUMO'!AZ22</f>
        <v/>
      </c>
      <c r="N53" s="132">
        <f>MAX(0,M53-M52)</f>
        <v/>
      </c>
      <c r="O53" s="131">
        <f>IF(B53&lt;='VALOR POR PL'!$P$5,'CP RESUMO'!AZ64,"")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RESUMO'!BA22</f>
        <v/>
      </c>
      <c r="N54" s="132">
        <f>MAX(0,M54-M53)</f>
        <v/>
      </c>
      <c r="O54" s="131">
        <f>IF(B54&lt;='VALOR POR PL'!$P$5,'CP RESUMO'!BA64,"")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RESUMO'!BB22</f>
        <v/>
      </c>
      <c r="N55" s="132">
        <f>MAX(0,M55-M54)</f>
        <v/>
      </c>
      <c r="O55" s="131">
        <f>IF(B55&lt;='VALOR POR PL'!$P$5,'CP RESUMO'!BB64,"")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RESUMO'!BC22</f>
        <v/>
      </c>
      <c r="N56" s="132">
        <f>MAX(0,M56-M55)</f>
        <v/>
      </c>
      <c r="O56" s="131">
        <f>IF(B56&lt;='VALOR POR PL'!$P$5,'CP RESUMO'!BC64,"")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RESUMO'!BD22</f>
        <v/>
      </c>
      <c r="N57" s="132">
        <f>MAX(0,M57-M56)</f>
        <v/>
      </c>
      <c r="O57" s="131">
        <f>IF(B57&lt;='VALOR POR PL'!$P$5,'CP RESUMO'!BD64,"")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RESUMO'!BE22</f>
        <v/>
      </c>
      <c r="N58" s="132">
        <f>MAX(0,M58-M57)</f>
        <v/>
      </c>
      <c r="O58" s="131">
        <f>IF(B58&lt;='VALOR POR PL'!$P$5,'CP RESUMO'!BE64,"")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RESUMO'!BF22</f>
        <v/>
      </c>
      <c r="N59" s="132">
        <f>MAX(0,M59-M58)</f>
        <v/>
      </c>
      <c r="O59" s="131">
        <f>IF(B59&lt;='VALOR POR PL'!$P$5,'CP RESUMO'!BF64,"")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RESUMO'!BG22</f>
        <v/>
      </c>
      <c r="N60" s="132">
        <f>MAX(0,M60-M59)</f>
        <v/>
      </c>
      <c r="O60" s="131">
        <f>IF(B60&lt;='VALOR POR PL'!$P$5,'CP RESUMO'!BG64,"")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RESUMO'!BH22</f>
        <v/>
      </c>
      <c r="N61" s="132">
        <f>MAX(0,M61-M60)</f>
        <v/>
      </c>
      <c r="O61" s="131">
        <f>IF(B61&lt;='VALOR POR PL'!$P$5,'CP RESUMO'!BH64,"")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RESUMO'!BI22</f>
        <v/>
      </c>
      <c r="N62" s="132">
        <f>MAX(0,M62-M61)</f>
        <v/>
      </c>
      <c r="O62" s="131">
        <f>IF(B62&lt;='VALOR POR PL'!$P$5,'CP RESUMO'!BI64,"")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RESUMO'!BJ22</f>
        <v/>
      </c>
      <c r="N63" s="132">
        <f>MAX(0,M63-M62)</f>
        <v/>
      </c>
      <c r="O63" s="131">
        <f>IF(B63&lt;='VALOR POR PL'!$P$5,'CP RESUMO'!BJ64,"")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RESUMO'!BK22</f>
        <v/>
      </c>
      <c r="N64" s="132">
        <f>MAX(0,M64-M63)</f>
        <v/>
      </c>
      <c r="O64" s="131">
        <f>IF(B64&lt;='VALOR POR PL'!$P$5,'CP RESUMO'!BK64,"")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RESUMO'!BL22</f>
        <v/>
      </c>
      <c r="N65" s="132">
        <f>MAX(0,M65-M64)</f>
        <v/>
      </c>
      <c r="O65" s="131">
        <f>IF(B65&lt;='VALOR POR PL'!$P$5,'CP RESUMO'!BL64,"")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RESUMO'!BM22</f>
        <v/>
      </c>
      <c r="N66" s="132">
        <f>MAX(0,M66-M65)</f>
        <v/>
      </c>
      <c r="O66" s="131">
        <f>IF(B66&lt;='VALOR POR PL'!$P$5,'CP RESUMO'!BM64,"")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RESUMO'!BN22</f>
        <v/>
      </c>
      <c r="N67" s="132">
        <f>MAX(0,M67-M66)</f>
        <v/>
      </c>
      <c r="O67" s="131">
        <f>IF(B67&lt;='VALOR POR PL'!$P$5,'CP RESUMO'!BN64,"")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RESUMO'!BO22</f>
        <v/>
      </c>
      <c r="N68" s="132">
        <f>MAX(0,M68-M67)</f>
        <v/>
      </c>
      <c r="O68" s="131">
        <f>IF(B68&lt;='VALOR POR PL'!$P$5,'CP RESUMO'!BO64,"")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RESUMO'!BP22</f>
        <v/>
      </c>
      <c r="N69" s="132">
        <f>MAX(0,M69-M68)</f>
        <v/>
      </c>
      <c r="O69" s="131">
        <f>IF(B69&lt;='VALOR POR PL'!$P$5,'CP RESUMO'!BP64,"")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RESUMO'!BQ22</f>
        <v/>
      </c>
      <c r="N70" s="132">
        <f>MAX(0,M70-M69)</f>
        <v/>
      </c>
      <c r="O70" s="131">
        <f>IF(B70&lt;='VALOR POR PL'!$P$5,'CP RESUMO'!BQ64,"")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RESUMO'!BR22</f>
        <v/>
      </c>
      <c r="N71" s="132">
        <f>MAX(0,M71-M70)</f>
        <v/>
      </c>
      <c r="O71" s="131">
        <f>IF(B71&lt;='VALOR POR PL'!$P$5,'CP RESUMO'!BR64,"")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RESUMO'!BS22</f>
        <v/>
      </c>
      <c r="N72" s="132">
        <f>MAX(0,M72-M71)</f>
        <v/>
      </c>
      <c r="O72" s="131">
        <f>IF(B72&lt;='VALOR POR PL'!$P$5,'CP RESUMO'!BS64,"")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RESUMO'!BT22</f>
        <v/>
      </c>
      <c r="N73" s="132">
        <f>MAX(0,M73-M72)</f>
        <v/>
      </c>
      <c r="O73" s="131">
        <f>IF(B73&lt;='VALOR POR PL'!$P$5,'CP RESUMO'!BT64,"")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RESUMO'!BU22</f>
        <v/>
      </c>
      <c r="N74" s="132">
        <f>MAX(0,M74-M73)</f>
        <v/>
      </c>
      <c r="O74" s="131">
        <f>IF(B74&lt;='VALOR POR PL'!$P$5,'CP RESUMO'!BU64,"")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RESUMO'!BV22</f>
        <v/>
      </c>
      <c r="N75" s="132">
        <f>MAX(0,M75-M74)</f>
        <v/>
      </c>
      <c r="O75" s="131">
        <f>IF(B75&lt;='VALOR POR PL'!$P$5,'CP RESUMO'!BV64,"")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RESUMO'!BW22</f>
        <v/>
      </c>
      <c r="N76" s="132">
        <f>MAX(0,M76-M75)</f>
        <v/>
      </c>
      <c r="O76" s="131">
        <f>IF(B76&lt;='VALOR POR PL'!$P$5,'CP RESUMO'!BW64,"")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1">
        <f>'CP RESUMO'!D23</f>
        <v/>
      </c>
      <c r="N5" s="132" t="n">
        <v>0</v>
      </c>
      <c r="O5" s="131">
        <f>IF(B5&lt;='VALOR POR PL'!$P$5,'CP RESUMO'!D65,"")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1">
        <f>'CP RESUMO'!E23</f>
        <v/>
      </c>
      <c r="N6" s="132">
        <f>MAX(0,M6-M5)</f>
        <v/>
      </c>
      <c r="O6" s="131">
        <f>IF(B6&lt;='VALOR POR PL'!$P$5,'CP RESUMO'!E65,"")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RESUMO'!F23</f>
        <v/>
      </c>
      <c r="N7" s="132">
        <f>MAX(0,M7-M6)</f>
        <v/>
      </c>
      <c r="O7" s="131">
        <f>IF(B7&lt;='VALOR POR PL'!$P$5,'CP RESUMO'!F65,"")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RESUMO'!G23</f>
        <v/>
      </c>
      <c r="N8" s="132">
        <f>MAX(0,M8-M7)</f>
        <v/>
      </c>
      <c r="O8" s="131">
        <f>IF(B8&lt;='VALOR POR PL'!$P$5,'CP RESUMO'!G65,"")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RESUMO'!H23</f>
        <v/>
      </c>
      <c r="N9" s="132">
        <f>MAX(0,M9-M8)</f>
        <v/>
      </c>
      <c r="O9" s="131">
        <f>IF(B9&lt;='VALOR POR PL'!$P$5,'CP RESUMO'!H65,"")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RESUMO'!I23</f>
        <v/>
      </c>
      <c r="N10" s="132">
        <f>MAX(0,M10-M9)</f>
        <v/>
      </c>
      <c r="O10" s="131">
        <f>IF(B10&lt;='VALOR POR PL'!$P$5,'CP RESUMO'!I65,"")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RESUMO'!J23</f>
        <v/>
      </c>
      <c r="N11" s="132">
        <f>MAX(0,M11-M10)</f>
        <v/>
      </c>
      <c r="O11" s="131">
        <f>IF(B11&lt;='VALOR POR PL'!$P$5,'CP RESUMO'!J65,"")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RESUMO'!K23</f>
        <v/>
      </c>
      <c r="N12" s="132">
        <f>MAX(0,M12-M11)</f>
        <v/>
      </c>
      <c r="O12" s="131">
        <f>IF(B12&lt;='VALOR POR PL'!$P$5,'CP RESUMO'!K65,"")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1">
        <f>'CP RESUMO'!L23</f>
        <v/>
      </c>
      <c r="N13" s="132">
        <f>MAX(0,M13-M12)</f>
        <v/>
      </c>
      <c r="O13" s="131">
        <f>IF(B13&lt;='VALOR POR PL'!$P$5,'CP RESUMO'!L65,"")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RESUMO'!M23</f>
        <v/>
      </c>
      <c r="N14" s="132">
        <f>MAX(0,M14-M13)</f>
        <v/>
      </c>
      <c r="O14" s="131">
        <f>IF(B14&lt;='VALOR POR PL'!$P$5,'CP RESUMO'!M65,"")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RESUMO'!N23</f>
        <v/>
      </c>
      <c r="N15" s="132">
        <f>MAX(0,M15-M14)</f>
        <v/>
      </c>
      <c r="O15" s="131">
        <f>IF(B15&lt;='VALOR POR PL'!$P$5,'CP RESUMO'!N65,"")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RESUMO'!O23</f>
        <v/>
      </c>
      <c r="N16" s="132">
        <f>MAX(0,M16-M15)</f>
        <v/>
      </c>
      <c r="O16" s="131">
        <f>IF(B16&lt;='VALOR POR PL'!$P$5,'CP RESUMO'!O65,"")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RESUMO'!P23</f>
        <v/>
      </c>
      <c r="N17" s="132">
        <f>MAX(0,M17-M16)</f>
        <v/>
      </c>
      <c r="O17" s="131">
        <f>IF(B17&lt;='VALOR POR PL'!$P$5,'CP RESUMO'!P65,"")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RESUMO'!Q23</f>
        <v/>
      </c>
      <c r="N18" s="132">
        <f>MAX(0,M18-M17)</f>
        <v/>
      </c>
      <c r="O18" s="131">
        <f>IF(B18&lt;='VALOR POR PL'!$P$5,'CP RESUMO'!Q65,"")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RESUMO'!R23</f>
        <v/>
      </c>
      <c r="N19" s="132">
        <f>MAX(0,M19-M18)</f>
        <v/>
      </c>
      <c r="O19" s="131">
        <f>IF(B19&lt;='VALOR POR PL'!$P$5,'CP RESUMO'!R65,"")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RESUMO'!S23</f>
        <v/>
      </c>
      <c r="N20" s="132">
        <f>MAX(0,M20-M19)</f>
        <v/>
      </c>
      <c r="O20" s="131">
        <f>IF(B20&lt;='VALOR POR PL'!$P$5,'CP RESUMO'!S65,"")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RESUMO'!T23</f>
        <v/>
      </c>
      <c r="N21" s="132">
        <f>MAX(0,M21-M20)</f>
        <v/>
      </c>
      <c r="O21" s="131">
        <f>IF(B21&lt;='VALOR POR PL'!$P$5,'CP RESUMO'!T65,"")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RESUMO'!U23</f>
        <v/>
      </c>
      <c r="N22" s="132">
        <f>MAX(0,M22-M21)</f>
        <v/>
      </c>
      <c r="O22" s="131">
        <f>IF(B22&lt;='VALOR POR PL'!$P$5,'CP RESUMO'!U65,"")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RESUMO'!V23</f>
        <v/>
      </c>
      <c r="N23" s="132">
        <f>MAX(0,M23-M22)</f>
        <v/>
      </c>
      <c r="O23" s="131">
        <f>IF(B23&lt;='VALOR POR PL'!$P$5,'CP RESUMO'!V65,"")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RESUMO'!W23</f>
        <v/>
      </c>
      <c r="N24" s="132">
        <f>MAX(0,M24-M23)</f>
        <v/>
      </c>
      <c r="O24" s="131">
        <f>IF(B24&lt;='VALOR POR PL'!$P$5,'CP RESUMO'!W65,"")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RESUMO'!X23</f>
        <v/>
      </c>
      <c r="N25" s="132">
        <f>MAX(0,M25-M24)</f>
        <v/>
      </c>
      <c r="O25" s="131">
        <f>IF(B25&lt;='VALOR POR PL'!$P$5,'CP RESUMO'!X65,"")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RESUMO'!Y23</f>
        <v/>
      </c>
      <c r="N26" s="132">
        <f>MAX(0,M26-M25)</f>
        <v/>
      </c>
      <c r="O26" s="131">
        <f>IF(B26&lt;='VALOR POR PL'!$P$5,'CP RESUMO'!Y65,"")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RESUMO'!Z23</f>
        <v/>
      </c>
      <c r="N27" s="132">
        <f>MAX(0,M27-M26)</f>
        <v/>
      </c>
      <c r="O27" s="131">
        <f>IF(B27&lt;='VALOR POR PL'!$P$5,'CP RESUMO'!Z65,"")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RESUMO'!AA23</f>
        <v/>
      </c>
      <c r="N28" s="132">
        <f>MAX(0,M28-M27)</f>
        <v/>
      </c>
      <c r="O28" s="131">
        <f>IF(B28&lt;='VALOR POR PL'!$P$5,'CP RESUMO'!AA65,"")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RESUMO'!AB23</f>
        <v/>
      </c>
      <c r="N29" s="132">
        <f>MAX(0,M29-M28)</f>
        <v/>
      </c>
      <c r="O29" s="131">
        <f>IF(B29&lt;='VALOR POR PL'!$P$5,'CP RESUMO'!AB65,"")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RESUMO'!AC23</f>
        <v/>
      </c>
      <c r="N30" s="132">
        <f>MAX(0,M30-M29)</f>
        <v/>
      </c>
      <c r="O30" s="131">
        <f>IF(B30&lt;='VALOR POR PL'!$P$5,'CP RESUMO'!AC65,"")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18782.2</v>
      </c>
      <c r="L31" s="49">
        <f>C31/IF(B31&lt;='VALOR POR PL'!$P$5,IFERROR(INDEX('"INCC-FGV"'!$B$2:$B$800,MATCH(B31,'"INCC-FGV"'!$A$2:$A$800,0)),$K$2),$K$2)</f>
        <v/>
      </c>
      <c r="M31" s="131">
        <f>'CP RESUMO'!AD23</f>
        <v/>
      </c>
      <c r="N31" s="132">
        <f>MAX(0,M31-M30)</f>
        <v/>
      </c>
      <c r="O31" s="131">
        <f>IF(B31&lt;='VALOR POR PL'!$P$5,'CP RESUMO'!AD65,"")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139363.95</v>
      </c>
      <c r="L32" s="49">
        <f>C32/IF(B32&lt;='VALOR POR PL'!$P$5,IFERROR(INDEX('"INCC-FGV"'!$B$2:$B$800,MATCH(B32,'"INCC-FGV"'!$A$2:$A$800,0)),$K$2),$K$2)</f>
        <v/>
      </c>
      <c r="M32" s="131">
        <f>'CP RESUMO'!AE23</f>
        <v/>
      </c>
      <c r="N32" s="132">
        <f>MAX(0,M32-M31)</f>
        <v/>
      </c>
      <c r="O32" s="131">
        <f>IF(B32&lt;='VALOR POR PL'!$P$5,'CP RESUMO'!AE65,"")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154389.71</v>
      </c>
      <c r="L33" s="49">
        <f>C33/IF(B33&lt;='VALOR POR PL'!$P$5,IFERROR(INDEX('"INCC-FGV"'!$B$2:$B$800,MATCH(B33,'"INCC-FGV"'!$A$2:$A$800,0)),$K$2),$K$2)</f>
        <v/>
      </c>
      <c r="M33" s="131">
        <f>'CP RESUMO'!AF23</f>
        <v/>
      </c>
      <c r="N33" s="132">
        <f>MAX(0,M33-M32)</f>
        <v/>
      </c>
      <c r="O33" s="131">
        <f>IF(B33&lt;='VALOR POR PL'!$P$5,'CP RESUMO'!AF65,"")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271590.66</v>
      </c>
      <c r="L34" s="49">
        <f>C34/IF(B34&lt;='VALOR POR PL'!$P$5,IFERROR(INDEX('"INCC-FGV"'!$B$2:$B$800,MATCH(B34,'"INCC-FGV"'!$A$2:$A$800,0)),$K$2),$K$2)</f>
        <v/>
      </c>
      <c r="M34" s="131">
        <f>'CP RESUMO'!AG23</f>
        <v/>
      </c>
      <c r="N34" s="132">
        <f>MAX(0,M34-M33)</f>
        <v/>
      </c>
      <c r="O34" s="131">
        <f>IF(B34&lt;='VALOR POR PL'!$P$5,'CP RESUMO'!AG65,"")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295256.24</v>
      </c>
      <c r="L35" s="49">
        <f>C35/IF(B35&lt;='VALOR POR PL'!$P$5,IFERROR(INDEX('"INCC-FGV"'!$B$2:$B$800,MATCH(B35,'"INCC-FGV"'!$A$2:$A$800,0)),$K$2),$K$2)</f>
        <v/>
      </c>
      <c r="M35" s="131">
        <f>'CP RESUMO'!AH23</f>
        <v/>
      </c>
      <c r="N35" s="132">
        <f>MAX(0,M35-M34)</f>
        <v/>
      </c>
      <c r="O35" s="131">
        <f>IF(B35&lt;='VALOR POR PL'!$P$5,'CP RESUMO'!AH65,"")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283986.91</v>
      </c>
      <c r="L36" s="49">
        <f>C36/IF(B36&lt;='VALOR POR PL'!$P$5,IFERROR(INDEX('"INCC-FGV"'!$B$2:$B$800,MATCH(B36,'"INCC-FGV"'!$A$2:$A$800,0)),$K$2),$K$2)</f>
        <v/>
      </c>
      <c r="M36" s="131">
        <f>'CP RESUMO'!AI23</f>
        <v/>
      </c>
      <c r="N36" s="132">
        <f>MAX(0,M36-M35)</f>
        <v/>
      </c>
      <c r="O36" s="131">
        <f>IF(B36&lt;='VALOR POR PL'!$P$5,'CP RESUMO'!AI65,"")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180684.8</v>
      </c>
      <c r="L37" s="49">
        <f>C37/IF(B37&lt;='VALOR POR PL'!$P$5,IFERROR(INDEX('"INCC-FGV"'!$B$2:$B$800,MATCH(B37,'"INCC-FGV"'!$A$2:$A$800,0)),$K$2),$K$2)</f>
        <v/>
      </c>
      <c r="M37" s="131">
        <f>'CP RESUMO'!AJ23</f>
        <v/>
      </c>
      <c r="N37" s="132">
        <f>MAX(0,M37-M36)</f>
        <v/>
      </c>
      <c r="O37" s="131">
        <f>IF(B37&lt;='VALOR POR PL'!$P$5,'CP RESUMO'!AJ65,"")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164907.74</v>
      </c>
      <c r="L38" s="49">
        <f>C38/IF(B38&lt;='VALOR POR PL'!$P$5,IFERROR(INDEX('"INCC-FGV"'!$B$2:$B$800,MATCH(B38,'"INCC-FGV"'!$A$2:$A$800,0)),$K$2),$K$2)</f>
        <v/>
      </c>
      <c r="M38" s="131">
        <f>'CP RESUMO'!AK23</f>
        <v/>
      </c>
      <c r="N38" s="132">
        <f>MAX(0,M38-M37)</f>
        <v/>
      </c>
      <c r="O38" s="131">
        <f>IF(B38&lt;='VALOR POR PL'!$P$5,'CP RESUMO'!AK65,"")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199467</v>
      </c>
      <c r="L39" s="49">
        <f>C39/IF(B39&lt;='VALOR POR PL'!$P$5,IFERROR(INDEX('"INCC-FGV"'!$B$2:$B$800,MATCH(B39,'"INCC-FGV"'!$A$2:$A$800,0)),$K$2),$K$2)</f>
        <v/>
      </c>
      <c r="M39" s="131">
        <f>'CP RESUMO'!AL23</f>
        <v/>
      </c>
      <c r="N39" s="132">
        <f>MAX(0,M39-M38)</f>
        <v/>
      </c>
      <c r="O39" s="131">
        <f>IF(B39&lt;='VALOR POR PL'!$P$5,'CP RESUMO'!AL65,"")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182563.02</v>
      </c>
      <c r="L40" s="49">
        <f>C40/IF(B40&lt;='VALOR POR PL'!$P$5,IFERROR(INDEX('"INCC-FGV"'!$B$2:$B$800,MATCH(B40,'"INCC-FGV"'!$A$2:$A$800,0)),$K$2),$K$2)</f>
        <v/>
      </c>
      <c r="M40" s="131">
        <f>'CP RESUMO'!AM23</f>
        <v/>
      </c>
      <c r="N40" s="132">
        <f>MAX(0,M40-M39)</f>
        <v/>
      </c>
      <c r="O40" s="131">
        <f>IF(B40&lt;='VALOR POR PL'!$P$5,'CP RESUMO'!AM65,"")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241163.49</v>
      </c>
      <c r="L41" s="49">
        <f>C41/IF(B41&lt;='VALOR POR PL'!$P$5,IFERROR(INDEX('"INCC-FGV"'!$B$2:$B$800,MATCH(B41,'"INCC-FGV"'!$A$2:$A$800,0)),$K$2),$K$2)</f>
        <v/>
      </c>
      <c r="M41" s="131">
        <f>'CP RESUMO'!AN23</f>
        <v/>
      </c>
      <c r="N41" s="132">
        <f>MAX(0,M41-M40)</f>
        <v/>
      </c>
      <c r="O41" s="131">
        <f>IF(B41&lt;='VALOR POR PL'!$P$5,'CP RESUMO'!AN65,"")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364750.39</v>
      </c>
      <c r="L42" s="49">
        <f>C42/IF(B42&lt;='VALOR POR PL'!$P$5,IFERROR(INDEX('"INCC-FGV"'!$B$2:$B$800,MATCH(B42,'"INCC-FGV"'!$A$2:$A$800,0)),$K$2),$K$2)</f>
        <v/>
      </c>
      <c r="M42" s="131">
        <f>'CP RESUMO'!AO23</f>
        <v/>
      </c>
      <c r="N42" s="132">
        <f>MAX(0,M42-M41)</f>
        <v/>
      </c>
      <c r="O42" s="131">
        <f>IF(B42&lt;='VALOR POR PL'!$P$5,'CP RESUMO'!AO65,"")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280606.12</v>
      </c>
      <c r="L43" s="49">
        <f>C43/IF(B43&lt;='VALOR POR PL'!$P$5,IFERROR(INDEX('"INCC-FGV"'!$B$2:$B$800,MATCH(B43,'"INCC-FGV"'!$A$2:$A$800,0)),$K$2),$K$2)</f>
        <v/>
      </c>
      <c r="M43" s="131">
        <f>'CP RESUMO'!AP23</f>
        <v/>
      </c>
      <c r="N43" s="132">
        <f>MAX(0,M43-M42)</f>
        <v/>
      </c>
      <c r="O43" s="131">
        <f>IF(B43&lt;='VALOR POR PL'!$P$5,'CP RESUMO'!AP65,"")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391421.12</v>
      </c>
      <c r="L44" s="49">
        <f>C44/IF(B44&lt;='VALOR POR PL'!$P$5,IFERROR(INDEX('"INCC-FGV"'!$B$2:$B$800,MATCH(B44,'"INCC-FGV"'!$A$2:$A$800,0)),$K$2),$K$2)</f>
        <v/>
      </c>
      <c r="M44" s="131">
        <f>'CP RESUMO'!AQ23</f>
        <v/>
      </c>
      <c r="N44" s="132">
        <f>MAX(0,M44-M43)</f>
        <v/>
      </c>
      <c r="O44" s="131">
        <f>IF(B44&lt;='VALOR POR PL'!$P$5,'CP RESUMO'!AQ65,"")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282108.69</v>
      </c>
      <c r="L45" s="49">
        <f>C45/IF(B45&lt;='VALOR POR PL'!$P$5,IFERROR(INDEX('"INCC-FGV"'!$B$2:$B$800,MATCH(B45,'"INCC-FGV"'!$A$2:$A$800,0)),$K$2),$K$2)</f>
        <v/>
      </c>
      <c r="M45" s="131">
        <f>'CP RESUMO'!AR23</f>
        <v/>
      </c>
      <c r="N45" s="132">
        <f>MAX(0,M45-M44)</f>
        <v/>
      </c>
      <c r="O45" s="131">
        <f>IF(B45&lt;='VALOR POR PL'!$P$5,'CP RESUMO'!AR65,"")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214117.12</v>
      </c>
      <c r="L46" s="49">
        <f>C46/IF(B46&lt;='VALOR POR PL'!$P$5,IFERROR(INDEX('"INCC-FGV"'!$B$2:$B$800,MATCH(B46,'"INCC-FGV"'!$A$2:$A$800,0)),$K$2),$K$2)</f>
        <v/>
      </c>
      <c r="M46" s="131">
        <f>'CP RESUMO'!AS23</f>
        <v/>
      </c>
      <c r="N46" s="132">
        <f>MAX(0,M46-M45)</f>
        <v/>
      </c>
      <c r="O46" s="131">
        <f>IF(B46&lt;='VALOR POR PL'!$P$5,'CP RESUMO'!AS65,"")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91281.50999999999</v>
      </c>
      <c r="L47" s="49">
        <f>C47/IF(B47&lt;='VALOR POR PL'!$P$5,IFERROR(INDEX('"INCC-FGV"'!$B$2:$B$800,MATCH(B47,'"INCC-FGV"'!$A$2:$A$800,0)),$K$2),$K$2)</f>
        <v/>
      </c>
      <c r="M47" s="131">
        <f>'CP RESUMO'!AT23</f>
        <v/>
      </c>
      <c r="N47" s="132">
        <f>MAX(0,M47-M46)</f>
        <v/>
      </c>
      <c r="O47" s="131">
        <f>IF(B47&lt;='VALOR POR PL'!$P$5,'CP RESUMO'!AT65,"")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RESUMO'!AU23</f>
        <v/>
      </c>
      <c r="N48" s="132">
        <f>MAX(0,M48-M47)</f>
        <v/>
      </c>
      <c r="O48" s="131">
        <f>IF(B48&lt;='VALOR POR PL'!$P$5,'CP RESUMO'!AU65,"")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RESUMO'!AV23</f>
        <v/>
      </c>
      <c r="N49" s="132">
        <f>MAX(0,M49-M48)</f>
        <v/>
      </c>
      <c r="O49" s="131">
        <f>IF(B49&lt;='VALOR POR PL'!$P$5,'CP RESUMO'!AV65,"")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RESUMO'!AW23</f>
        <v/>
      </c>
      <c r="N50" s="132">
        <f>MAX(0,M50-M49)</f>
        <v/>
      </c>
      <c r="O50" s="131">
        <f>IF(B50&lt;='VALOR POR PL'!$P$5,'CP RESUMO'!AW65,"")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RESUMO'!AX23</f>
        <v/>
      </c>
      <c r="N51" s="132">
        <f>MAX(0,M51-M50)</f>
        <v/>
      </c>
      <c r="O51" s="131">
        <f>IF(B51&lt;='VALOR POR PL'!$P$5,'CP RESUMO'!AX65,"")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RESUMO'!AY23</f>
        <v/>
      </c>
      <c r="N52" s="132">
        <f>MAX(0,M52-M51)</f>
        <v/>
      </c>
      <c r="O52" s="131">
        <f>IF(B52&lt;='VALOR POR PL'!$P$5,'CP RESUMO'!AY65,"")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RESUMO'!AZ23</f>
        <v/>
      </c>
      <c r="N53" s="132">
        <f>MAX(0,M53-M52)</f>
        <v/>
      </c>
      <c r="O53" s="131">
        <f>IF(B53&lt;='VALOR POR PL'!$P$5,'CP RESUMO'!AZ65,"")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RESUMO'!BA23</f>
        <v/>
      </c>
      <c r="N54" s="132">
        <f>MAX(0,M54-M53)</f>
        <v/>
      </c>
      <c r="O54" s="131">
        <f>IF(B54&lt;='VALOR POR PL'!$P$5,'CP RESUMO'!BA65,"")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RESUMO'!BB23</f>
        <v/>
      </c>
      <c r="N55" s="132">
        <f>MAX(0,M55-M54)</f>
        <v/>
      </c>
      <c r="O55" s="131">
        <f>IF(B55&lt;='VALOR POR PL'!$P$5,'CP RESUMO'!BB65,"")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RESUMO'!BC23</f>
        <v/>
      </c>
      <c r="N56" s="132">
        <f>MAX(0,M56-M55)</f>
        <v/>
      </c>
      <c r="O56" s="131">
        <f>IF(B56&lt;='VALOR POR PL'!$P$5,'CP RESUMO'!BC65,"")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RESUMO'!BD23</f>
        <v/>
      </c>
      <c r="N57" s="132">
        <f>MAX(0,M57-M56)</f>
        <v/>
      </c>
      <c r="O57" s="131">
        <f>IF(B57&lt;='VALOR POR PL'!$P$5,'CP RESUMO'!BD65,"")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RESUMO'!BE23</f>
        <v/>
      </c>
      <c r="N58" s="132">
        <f>MAX(0,M58-M57)</f>
        <v/>
      </c>
      <c r="O58" s="131">
        <f>IF(B58&lt;='VALOR POR PL'!$P$5,'CP RESUMO'!BE65,"")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RESUMO'!BF23</f>
        <v/>
      </c>
      <c r="N59" s="132">
        <f>MAX(0,M59-M58)</f>
        <v/>
      </c>
      <c r="O59" s="131">
        <f>IF(B59&lt;='VALOR POR PL'!$P$5,'CP RESUMO'!BF65,"")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RESUMO'!BG23</f>
        <v/>
      </c>
      <c r="N60" s="132">
        <f>MAX(0,M60-M59)</f>
        <v/>
      </c>
      <c r="O60" s="131">
        <f>IF(B60&lt;='VALOR POR PL'!$P$5,'CP RESUMO'!BG65,"")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RESUMO'!BH23</f>
        <v/>
      </c>
      <c r="N61" s="132">
        <f>MAX(0,M61-M60)</f>
        <v/>
      </c>
      <c r="O61" s="131">
        <f>IF(B61&lt;='VALOR POR PL'!$P$5,'CP RESUMO'!BH65,"")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RESUMO'!BI23</f>
        <v/>
      </c>
      <c r="N62" s="132">
        <f>MAX(0,M62-M61)</f>
        <v/>
      </c>
      <c r="O62" s="131">
        <f>IF(B62&lt;='VALOR POR PL'!$P$5,'CP RESUMO'!BI65,"")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RESUMO'!BJ23</f>
        <v/>
      </c>
      <c r="N63" s="132">
        <f>MAX(0,M63-M62)</f>
        <v/>
      </c>
      <c r="O63" s="131">
        <f>IF(B63&lt;='VALOR POR PL'!$P$5,'CP RESUMO'!BJ65,"")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RESUMO'!BK23</f>
        <v/>
      </c>
      <c r="N64" s="132">
        <f>MAX(0,M64-M63)</f>
        <v/>
      </c>
      <c r="O64" s="131">
        <f>IF(B64&lt;='VALOR POR PL'!$P$5,'CP RESUMO'!BK65,"")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RESUMO'!BL23</f>
        <v/>
      </c>
      <c r="N65" s="132">
        <f>MAX(0,M65-M64)</f>
        <v/>
      </c>
      <c r="O65" s="131">
        <f>IF(B65&lt;='VALOR POR PL'!$P$5,'CP RESUMO'!BL65,"")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RESUMO'!BM23</f>
        <v/>
      </c>
      <c r="N66" s="132">
        <f>MAX(0,M66-M65)</f>
        <v/>
      </c>
      <c r="O66" s="131">
        <f>IF(B66&lt;='VALOR POR PL'!$P$5,'CP RESUMO'!BM65,"")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RESUMO'!BN23</f>
        <v/>
      </c>
      <c r="N67" s="132">
        <f>MAX(0,M67-M66)</f>
        <v/>
      </c>
      <c r="O67" s="131">
        <f>IF(B67&lt;='VALOR POR PL'!$P$5,'CP RESUMO'!BN65,"")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RESUMO'!BO23</f>
        <v/>
      </c>
      <c r="N68" s="132">
        <f>MAX(0,M68-M67)</f>
        <v/>
      </c>
      <c r="O68" s="131">
        <f>IF(B68&lt;='VALOR POR PL'!$P$5,'CP RESUMO'!BO65,"")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RESUMO'!BP23</f>
        <v/>
      </c>
      <c r="N69" s="132">
        <f>MAX(0,M69-M68)</f>
        <v/>
      </c>
      <c r="O69" s="131">
        <f>IF(B69&lt;='VALOR POR PL'!$P$5,'CP RESUMO'!BP65,"")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RESUMO'!BQ23</f>
        <v/>
      </c>
      <c r="N70" s="132">
        <f>MAX(0,M70-M69)</f>
        <v/>
      </c>
      <c r="O70" s="131">
        <f>IF(B70&lt;='VALOR POR PL'!$P$5,'CP RESUMO'!BQ65,"")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RESUMO'!BR23</f>
        <v/>
      </c>
      <c r="N71" s="132">
        <f>MAX(0,M71-M70)</f>
        <v/>
      </c>
      <c r="O71" s="131">
        <f>IF(B71&lt;='VALOR POR PL'!$P$5,'CP RESUMO'!BR65,"")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RESUMO'!BS23</f>
        <v/>
      </c>
      <c r="N72" s="132">
        <f>MAX(0,M72-M71)</f>
        <v/>
      </c>
      <c r="O72" s="131">
        <f>IF(B72&lt;='VALOR POR PL'!$P$5,'CP RESUMO'!BS65,"")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RESUMO'!BT23</f>
        <v/>
      </c>
      <c r="N73" s="132">
        <f>MAX(0,M73-M72)</f>
        <v/>
      </c>
      <c r="O73" s="131">
        <f>IF(B73&lt;='VALOR POR PL'!$P$5,'CP RESUMO'!BT65,"")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RESUMO'!BU23</f>
        <v/>
      </c>
      <c r="N74" s="132">
        <f>MAX(0,M74-M73)</f>
        <v/>
      </c>
      <c r="O74" s="131">
        <f>IF(B74&lt;='VALOR POR PL'!$P$5,'CP RESUMO'!BU65,"")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RESUMO'!BV23</f>
        <v/>
      </c>
      <c r="N75" s="132">
        <f>MAX(0,M75-M74)</f>
        <v/>
      </c>
      <c r="O75" s="131">
        <f>IF(B75&lt;='VALOR POR PL'!$P$5,'CP RESUMO'!BV65,"")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RESUMO'!BW23</f>
        <v/>
      </c>
      <c r="N76" s="132">
        <f>MAX(0,M76-M75)</f>
        <v/>
      </c>
      <c r="O76" s="131">
        <f>IF(B76&lt;='VALOR POR PL'!$P$5,'CP RESUMO'!BW65,"")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1">
        <f>'CP RESUMO'!D24</f>
        <v/>
      </c>
      <c r="N5" s="132" t="n">
        <v>0</v>
      </c>
      <c r="O5" s="131">
        <f>IF(B5&lt;='VALOR POR PL'!$P$5,'CP RESUMO'!D66,"")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1">
        <f>'CP RESUMO'!E24</f>
        <v/>
      </c>
      <c r="N6" s="132">
        <f>MAX(0,M6-M5)</f>
        <v/>
      </c>
      <c r="O6" s="131">
        <f>IF(B6&lt;='VALOR POR PL'!$P$5,'CP RESUMO'!E66,"")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RESUMO'!F24</f>
        <v/>
      </c>
      <c r="N7" s="132">
        <f>MAX(0,M7-M6)</f>
        <v/>
      </c>
      <c r="O7" s="131">
        <f>IF(B7&lt;='VALOR POR PL'!$P$5,'CP RESUMO'!F66,"")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RESUMO'!G24</f>
        <v/>
      </c>
      <c r="N8" s="132">
        <f>MAX(0,M8-M7)</f>
        <v/>
      </c>
      <c r="O8" s="131">
        <f>IF(B8&lt;='VALOR POR PL'!$P$5,'CP RESUMO'!G66,"")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RESUMO'!H24</f>
        <v/>
      </c>
      <c r="N9" s="132">
        <f>MAX(0,M9-M8)</f>
        <v/>
      </c>
      <c r="O9" s="131">
        <f>IF(B9&lt;='VALOR POR PL'!$P$5,'CP RESUMO'!H66,"")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RESUMO'!I24</f>
        <v/>
      </c>
      <c r="N10" s="132">
        <f>MAX(0,M10-M9)</f>
        <v/>
      </c>
      <c r="O10" s="131">
        <f>IF(B10&lt;='VALOR POR PL'!$P$5,'CP RESUMO'!I66,"")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RESUMO'!J24</f>
        <v/>
      </c>
      <c r="N11" s="132">
        <f>MAX(0,M11-M10)</f>
        <v/>
      </c>
      <c r="O11" s="131">
        <f>IF(B11&lt;='VALOR POR PL'!$P$5,'CP RESUMO'!J66,"")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RESUMO'!K24</f>
        <v/>
      </c>
      <c r="N12" s="132">
        <f>MAX(0,M12-M11)</f>
        <v/>
      </c>
      <c r="O12" s="131">
        <f>IF(B12&lt;='VALOR POR PL'!$P$5,'CP RESUMO'!K66,"")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1">
        <f>'CP RESUMO'!L24</f>
        <v/>
      </c>
      <c r="N13" s="132">
        <f>MAX(0,M13-M12)</f>
        <v/>
      </c>
      <c r="O13" s="131">
        <f>IF(B13&lt;='VALOR POR PL'!$P$5,'CP RESUMO'!L66,"")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RESUMO'!M24</f>
        <v/>
      </c>
      <c r="N14" s="132">
        <f>MAX(0,M14-M13)</f>
        <v/>
      </c>
      <c r="O14" s="131">
        <f>IF(B14&lt;='VALOR POR PL'!$P$5,'CP RESUMO'!M66,"")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RESUMO'!N24</f>
        <v/>
      </c>
      <c r="N15" s="132">
        <f>MAX(0,M15-M14)</f>
        <v/>
      </c>
      <c r="O15" s="131">
        <f>IF(B15&lt;='VALOR POR PL'!$P$5,'CP RESUMO'!N66,"")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RESUMO'!O24</f>
        <v/>
      </c>
      <c r="N16" s="132">
        <f>MAX(0,M16-M15)</f>
        <v/>
      </c>
      <c r="O16" s="131">
        <f>IF(B16&lt;='VALOR POR PL'!$P$5,'CP RESUMO'!O66,"")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RESUMO'!P24</f>
        <v/>
      </c>
      <c r="N17" s="132">
        <f>MAX(0,M17-M16)</f>
        <v/>
      </c>
      <c r="O17" s="131">
        <f>IF(B17&lt;='VALOR POR PL'!$P$5,'CP RESUMO'!P66,"")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RESUMO'!Q24</f>
        <v/>
      </c>
      <c r="N18" s="132">
        <f>MAX(0,M18-M17)</f>
        <v/>
      </c>
      <c r="O18" s="131">
        <f>IF(B18&lt;='VALOR POR PL'!$P$5,'CP RESUMO'!Q66,"")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RESUMO'!R24</f>
        <v/>
      </c>
      <c r="N19" s="132">
        <f>MAX(0,M19-M18)</f>
        <v/>
      </c>
      <c r="O19" s="131">
        <f>IF(B19&lt;='VALOR POR PL'!$P$5,'CP RESUMO'!R66,"")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RESUMO'!S24</f>
        <v/>
      </c>
      <c r="N20" s="132">
        <f>MAX(0,M20-M19)</f>
        <v/>
      </c>
      <c r="O20" s="131">
        <f>IF(B20&lt;='VALOR POR PL'!$P$5,'CP RESUMO'!S66,"")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RESUMO'!T24</f>
        <v/>
      </c>
      <c r="N21" s="132">
        <f>MAX(0,M21-M20)</f>
        <v/>
      </c>
      <c r="O21" s="131">
        <f>IF(B21&lt;='VALOR POR PL'!$P$5,'CP RESUMO'!T66,"")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RESUMO'!U24</f>
        <v/>
      </c>
      <c r="N22" s="132">
        <f>MAX(0,M22-M21)</f>
        <v/>
      </c>
      <c r="O22" s="131">
        <f>IF(B22&lt;='VALOR POR PL'!$P$5,'CP RESUMO'!U66,"")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RESUMO'!V24</f>
        <v/>
      </c>
      <c r="N23" s="132">
        <f>MAX(0,M23-M22)</f>
        <v/>
      </c>
      <c r="O23" s="131">
        <f>IF(B23&lt;='VALOR POR PL'!$P$5,'CP RESUMO'!V66,"")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RESUMO'!W24</f>
        <v/>
      </c>
      <c r="N24" s="132">
        <f>MAX(0,M24-M23)</f>
        <v/>
      </c>
      <c r="O24" s="131">
        <f>IF(B24&lt;='VALOR POR PL'!$P$5,'CP RESUMO'!W66,"")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RESUMO'!X24</f>
        <v/>
      </c>
      <c r="N25" s="132">
        <f>MAX(0,M25-M24)</f>
        <v/>
      </c>
      <c r="O25" s="131">
        <f>IF(B25&lt;='VALOR POR PL'!$P$5,'CP RESUMO'!X66,"")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88000</v>
      </c>
      <c r="L26" s="49">
        <f>C26/IF(B26&lt;='VALOR POR PL'!$P$5,IFERROR(INDEX('"INCC-FGV"'!$B$2:$B$800,MATCH(B26,'"INCC-FGV"'!$A$2:$A$800,0)),$K$2),$K$2)</f>
        <v/>
      </c>
      <c r="M26" s="131">
        <f>'CP RESUMO'!Y24</f>
        <v/>
      </c>
      <c r="N26" s="132">
        <f>MAX(0,M26-M25)</f>
        <v/>
      </c>
      <c r="O26" s="131">
        <f>IF(B26&lt;='VALOR POR PL'!$P$5,'CP RESUMO'!Y66,"")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75017.81</v>
      </c>
      <c r="L27" s="49">
        <f>C27/IF(B27&lt;='VALOR POR PL'!$P$5,IFERROR(INDEX('"INCC-FGV"'!$B$2:$B$800,MATCH(B27,'"INCC-FGV"'!$A$2:$A$800,0)),$K$2),$K$2)</f>
        <v/>
      </c>
      <c r="M27" s="131">
        <f>'CP RESUMO'!Z24</f>
        <v/>
      </c>
      <c r="N27" s="132">
        <f>MAX(0,M27-M26)</f>
        <v/>
      </c>
      <c r="O27" s="131">
        <f>IF(B27&lt;='VALOR POR PL'!$P$5,'CP RESUMO'!Z66,"")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85017.81</v>
      </c>
      <c r="L28" s="49">
        <f>C28/IF(B28&lt;='VALOR POR PL'!$P$5,IFERROR(INDEX('"INCC-FGV"'!$B$2:$B$800,MATCH(B28,'"INCC-FGV"'!$A$2:$A$800,0)),$K$2),$K$2)</f>
        <v/>
      </c>
      <c r="M28" s="131">
        <f>'CP RESUMO'!AA24</f>
        <v/>
      </c>
      <c r="N28" s="132">
        <f>MAX(0,M28-M27)</f>
        <v/>
      </c>
      <c r="O28" s="131">
        <f>IF(B28&lt;='VALOR POR PL'!$P$5,'CP RESUMO'!AA66,"")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95017.81</v>
      </c>
      <c r="L29" s="49">
        <f>C29/IF(B29&lt;='VALOR POR PL'!$P$5,IFERROR(INDEX('"INCC-FGV"'!$B$2:$B$800,MATCH(B29,'"INCC-FGV"'!$A$2:$A$800,0)),$K$2),$K$2)</f>
        <v/>
      </c>
      <c r="M29" s="131">
        <f>'CP RESUMO'!AB24</f>
        <v/>
      </c>
      <c r="N29" s="132">
        <f>MAX(0,M29-M28)</f>
        <v/>
      </c>
      <c r="O29" s="131">
        <f>IF(B29&lt;='VALOR POR PL'!$P$5,'CP RESUMO'!AB66,"")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257807.58</v>
      </c>
      <c r="L30" s="49">
        <f>C30/IF(B30&lt;='VALOR POR PL'!$P$5,IFERROR(INDEX('"INCC-FGV"'!$B$2:$B$800,MATCH(B30,'"INCC-FGV"'!$A$2:$A$800,0)),$K$2),$K$2)</f>
        <v/>
      </c>
      <c r="M30" s="131">
        <f>'CP RESUMO'!AC24</f>
        <v/>
      </c>
      <c r="N30" s="132">
        <f>MAX(0,M30-M29)</f>
        <v/>
      </c>
      <c r="O30" s="131">
        <f>IF(B30&lt;='VALOR POR PL'!$P$5,'CP RESUMO'!AC66,"")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350492.51</v>
      </c>
      <c r="L31" s="49">
        <f>C31/IF(B31&lt;='VALOR POR PL'!$P$5,IFERROR(INDEX('"INCC-FGV"'!$B$2:$B$800,MATCH(B31,'"INCC-FGV"'!$A$2:$A$800,0)),$K$2),$K$2)</f>
        <v/>
      </c>
      <c r="M31" s="131">
        <f>'CP RESUMO'!AD24</f>
        <v/>
      </c>
      <c r="N31" s="132">
        <f>MAX(0,M31-M30)</f>
        <v/>
      </c>
      <c r="O31" s="131">
        <f>IF(B31&lt;='VALOR POR PL'!$P$5,'CP RESUMO'!AD66,"")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366032.12</v>
      </c>
      <c r="L32" s="49">
        <f>C32/IF(B32&lt;='VALOR POR PL'!$P$5,IFERROR(INDEX('"INCC-FGV"'!$B$2:$B$800,MATCH(B32,'"INCC-FGV"'!$A$2:$A$800,0)),$K$2),$K$2)</f>
        <v/>
      </c>
      <c r="M32" s="131">
        <f>'CP RESUMO'!AE24</f>
        <v/>
      </c>
      <c r="N32" s="132">
        <f>MAX(0,M32-M31)</f>
        <v/>
      </c>
      <c r="O32" s="131">
        <f>IF(B32&lt;='VALOR POR PL'!$P$5,'CP RESUMO'!AE66,"")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404256.44</v>
      </c>
      <c r="L33" s="49">
        <f>C33/IF(B33&lt;='VALOR POR PL'!$P$5,IFERROR(INDEX('"INCC-FGV"'!$B$2:$B$800,MATCH(B33,'"INCC-FGV"'!$A$2:$A$800,0)),$K$2),$K$2)</f>
        <v/>
      </c>
      <c r="M33" s="131">
        <f>'CP RESUMO'!AF24</f>
        <v/>
      </c>
      <c r="N33" s="132">
        <f>MAX(0,M33-M32)</f>
        <v/>
      </c>
      <c r="O33" s="131">
        <f>IF(B33&lt;='VALOR POR PL'!$P$5,'CP RESUMO'!AF66,"")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421763.01</v>
      </c>
      <c r="L34" s="49">
        <f>C34/IF(B34&lt;='VALOR POR PL'!$P$5,IFERROR(INDEX('"INCC-FGV"'!$B$2:$B$800,MATCH(B34,'"INCC-FGV"'!$A$2:$A$800,0)),$K$2),$K$2)</f>
        <v/>
      </c>
      <c r="M34" s="131">
        <f>'CP RESUMO'!AG24</f>
        <v/>
      </c>
      <c r="N34" s="132">
        <f>MAX(0,M34-M33)</f>
        <v/>
      </c>
      <c r="O34" s="131">
        <f>IF(B34&lt;='VALOR POR PL'!$P$5,'CP RESUMO'!AG66,"")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435852.15</v>
      </c>
      <c r="L35" s="49">
        <f>C35/IF(B35&lt;='VALOR POR PL'!$P$5,IFERROR(INDEX('"INCC-FGV"'!$B$2:$B$800,MATCH(B35,'"INCC-FGV"'!$A$2:$A$800,0)),$K$2),$K$2)</f>
        <v/>
      </c>
      <c r="M35" s="131">
        <f>'CP RESUMO'!AH24</f>
        <v/>
      </c>
      <c r="N35" s="132">
        <f>MAX(0,M35-M34)</f>
        <v/>
      </c>
      <c r="O35" s="131">
        <f>IF(B35&lt;='VALOR POR PL'!$P$5,'CP RESUMO'!AH66,"")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513511.2</v>
      </c>
      <c r="L36" s="49">
        <f>C36/IF(B36&lt;='VALOR POR PL'!$P$5,IFERROR(INDEX('"INCC-FGV"'!$B$2:$B$800,MATCH(B36,'"INCC-FGV"'!$A$2:$A$800,0)),$K$2),$K$2)</f>
        <v/>
      </c>
      <c r="M36" s="131">
        <f>'CP RESUMO'!AI24</f>
        <v/>
      </c>
      <c r="N36" s="132">
        <f>MAX(0,M36-M35)</f>
        <v/>
      </c>
      <c r="O36" s="131">
        <f>IF(B36&lt;='VALOR POR PL'!$P$5,'CP RESUMO'!AI66,"")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586827.24</v>
      </c>
      <c r="L37" s="49">
        <f>C37/IF(B37&lt;='VALOR POR PL'!$P$5,IFERROR(INDEX('"INCC-FGV"'!$B$2:$B$800,MATCH(B37,'"INCC-FGV"'!$A$2:$A$800,0)),$K$2),$K$2)</f>
        <v/>
      </c>
      <c r="M37" s="131">
        <f>'CP RESUMO'!AJ24</f>
        <v/>
      </c>
      <c r="N37" s="132">
        <f>MAX(0,M37-M36)</f>
        <v/>
      </c>
      <c r="O37" s="131">
        <f>IF(B37&lt;='VALOR POR PL'!$P$5,'CP RESUMO'!AJ66,"")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689322.05</v>
      </c>
      <c r="L38" s="49">
        <f>C38/IF(B38&lt;='VALOR POR PL'!$P$5,IFERROR(INDEX('"INCC-FGV"'!$B$2:$B$800,MATCH(B38,'"INCC-FGV"'!$A$2:$A$800,0)),$K$2),$K$2)</f>
        <v/>
      </c>
      <c r="M38" s="131">
        <f>'CP RESUMO'!AK24</f>
        <v/>
      </c>
      <c r="N38" s="132">
        <f>MAX(0,M38-M37)</f>
        <v/>
      </c>
      <c r="O38" s="131">
        <f>IF(B38&lt;='VALOR POR PL'!$P$5,'CP RESUMO'!AK66,"")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524561.11</v>
      </c>
      <c r="L39" s="49">
        <f>C39/IF(B39&lt;='VALOR POR PL'!$P$5,IFERROR(INDEX('"INCC-FGV"'!$B$2:$B$800,MATCH(B39,'"INCC-FGV"'!$A$2:$A$800,0)),$K$2),$K$2)</f>
        <v/>
      </c>
      <c r="M39" s="131">
        <f>'CP RESUMO'!AL24</f>
        <v/>
      </c>
      <c r="N39" s="132">
        <f>MAX(0,M39-M38)</f>
        <v/>
      </c>
      <c r="O39" s="131">
        <f>IF(B39&lt;='VALOR POR PL'!$P$5,'CP RESUMO'!AL66,"")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647731.3199999999</v>
      </c>
      <c r="L40" s="49">
        <f>C40/IF(B40&lt;='VALOR POR PL'!$P$5,IFERROR(INDEX('"INCC-FGV"'!$B$2:$B$800,MATCH(B40,'"INCC-FGV"'!$A$2:$A$800,0)),$K$2),$K$2)</f>
        <v/>
      </c>
      <c r="M40" s="131">
        <f>'CP RESUMO'!AM24</f>
        <v/>
      </c>
      <c r="N40" s="132">
        <f>MAX(0,M40-M39)</f>
        <v/>
      </c>
      <c r="O40" s="131">
        <f>IF(B40&lt;='VALOR POR PL'!$P$5,'CP RESUMO'!AM66,"")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486037.17</v>
      </c>
      <c r="L41" s="49">
        <f>C41/IF(B41&lt;='VALOR POR PL'!$P$5,IFERROR(INDEX('"INCC-FGV"'!$B$2:$B$800,MATCH(B41,'"INCC-FGV"'!$A$2:$A$800,0)),$K$2),$K$2)</f>
        <v/>
      </c>
      <c r="M41" s="131">
        <f>'CP RESUMO'!AN24</f>
        <v/>
      </c>
      <c r="N41" s="132">
        <f>MAX(0,M41-M40)</f>
        <v/>
      </c>
      <c r="O41" s="131">
        <f>IF(B41&lt;='VALOR POR PL'!$P$5,'CP RESUMO'!AN66,"")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507891.8</v>
      </c>
      <c r="L42" s="49">
        <f>C42/IF(B42&lt;='VALOR POR PL'!$P$5,IFERROR(INDEX('"INCC-FGV"'!$B$2:$B$800,MATCH(B42,'"INCC-FGV"'!$A$2:$A$800,0)),$K$2),$K$2)</f>
        <v/>
      </c>
      <c r="M42" s="131">
        <f>'CP RESUMO'!AO24</f>
        <v/>
      </c>
      <c r="N42" s="132">
        <f>MAX(0,M42-M41)</f>
        <v/>
      </c>
      <c r="O42" s="131">
        <f>IF(B42&lt;='VALOR POR PL'!$P$5,'CP RESUMO'!AO66,"")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644070.8199999999</v>
      </c>
      <c r="L43" s="49">
        <f>C43/IF(B43&lt;='VALOR POR PL'!$P$5,IFERROR(INDEX('"INCC-FGV"'!$B$2:$B$800,MATCH(B43,'"INCC-FGV"'!$A$2:$A$800,0)),$K$2),$K$2)</f>
        <v/>
      </c>
      <c r="M43" s="131">
        <f>'CP RESUMO'!AP24</f>
        <v/>
      </c>
      <c r="N43" s="132">
        <f>MAX(0,M43-M42)</f>
        <v/>
      </c>
      <c r="O43" s="131">
        <f>IF(B43&lt;='VALOR POR PL'!$P$5,'CP RESUMO'!AP66,"")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676446.54</v>
      </c>
      <c r="L44" s="49">
        <f>C44/IF(B44&lt;='VALOR POR PL'!$P$5,IFERROR(INDEX('"INCC-FGV"'!$B$2:$B$800,MATCH(B44,'"INCC-FGV"'!$A$2:$A$800,0)),$K$2),$K$2)</f>
        <v/>
      </c>
      <c r="M44" s="131">
        <f>'CP RESUMO'!AQ24</f>
        <v/>
      </c>
      <c r="N44" s="132">
        <f>MAX(0,M44-M43)</f>
        <v/>
      </c>
      <c r="O44" s="131">
        <f>IF(B44&lt;='VALOR POR PL'!$P$5,'CP RESUMO'!AQ66,"")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391753.61</v>
      </c>
      <c r="L45" s="49">
        <f>C45/IF(B45&lt;='VALOR POR PL'!$P$5,IFERROR(INDEX('"INCC-FGV"'!$B$2:$B$800,MATCH(B45,'"INCC-FGV"'!$A$2:$A$800,0)),$K$2),$K$2)</f>
        <v/>
      </c>
      <c r="M45" s="131">
        <f>'CP RESUMO'!AR24</f>
        <v/>
      </c>
      <c r="N45" s="132">
        <f>MAX(0,M45-M44)</f>
        <v/>
      </c>
      <c r="O45" s="131">
        <f>IF(B45&lt;='VALOR POR PL'!$P$5,'CP RESUMO'!AR66,"")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386065.23</v>
      </c>
      <c r="L46" s="49">
        <f>C46/IF(B46&lt;='VALOR POR PL'!$P$5,IFERROR(INDEX('"INCC-FGV"'!$B$2:$B$800,MATCH(B46,'"INCC-FGV"'!$A$2:$A$800,0)),$K$2),$K$2)</f>
        <v/>
      </c>
      <c r="M46" s="131">
        <f>'CP RESUMO'!AS24</f>
        <v/>
      </c>
      <c r="N46" s="132">
        <f>MAX(0,M46-M45)</f>
        <v/>
      </c>
      <c r="O46" s="131">
        <f>IF(B46&lt;='VALOR POR PL'!$P$5,'CP RESUMO'!AS66,"")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276828.97</v>
      </c>
      <c r="L47" s="49">
        <f>C47/IF(B47&lt;='VALOR POR PL'!$P$5,IFERROR(INDEX('"INCC-FGV"'!$B$2:$B$800,MATCH(B47,'"INCC-FGV"'!$A$2:$A$800,0)),$K$2),$K$2)</f>
        <v/>
      </c>
      <c r="M47" s="131">
        <f>'CP RESUMO'!AT24</f>
        <v/>
      </c>
      <c r="N47" s="132">
        <f>MAX(0,M47-M46)</f>
        <v/>
      </c>
      <c r="O47" s="131">
        <f>IF(B47&lt;='VALOR POR PL'!$P$5,'CP RESUMO'!AT66,"")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233218.74</v>
      </c>
      <c r="L48" s="49">
        <f>C48/IF(B48&lt;='VALOR POR PL'!$P$5,IFERROR(INDEX('"INCC-FGV"'!$B$2:$B$800,MATCH(B48,'"INCC-FGV"'!$A$2:$A$800,0)),$K$2),$K$2)</f>
        <v/>
      </c>
      <c r="M48" s="131">
        <f>'CP RESUMO'!AU24</f>
        <v/>
      </c>
      <c r="N48" s="132">
        <f>MAX(0,M48-M47)</f>
        <v/>
      </c>
      <c r="O48" s="131">
        <f>IF(B48&lt;='VALOR POR PL'!$P$5,'CP RESUMO'!AU66,"")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254494.18</v>
      </c>
      <c r="L49" s="49">
        <f>C49/IF(B49&lt;='VALOR POR PL'!$P$5,IFERROR(INDEX('"INCC-FGV"'!$B$2:$B$800,MATCH(B49,'"INCC-FGV"'!$A$2:$A$800,0)),$K$2),$K$2)</f>
        <v/>
      </c>
      <c r="M49" s="131">
        <f>'CP RESUMO'!AV24</f>
        <v/>
      </c>
      <c r="N49" s="132">
        <f>MAX(0,M49-M48)</f>
        <v/>
      </c>
      <c r="O49" s="131">
        <f>IF(B49&lt;='VALOR POR PL'!$P$5,'CP RESUMO'!AV66,"")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280246.47</v>
      </c>
      <c r="L50" s="49">
        <f>C50/IF(B50&lt;='VALOR POR PL'!$P$5,IFERROR(INDEX('"INCC-FGV"'!$B$2:$B$800,MATCH(B50,'"INCC-FGV"'!$A$2:$A$800,0)),$K$2),$K$2)</f>
        <v/>
      </c>
      <c r="M50" s="131">
        <f>'CP RESUMO'!AW24</f>
        <v/>
      </c>
      <c r="N50" s="132">
        <f>MAX(0,M50-M49)</f>
        <v/>
      </c>
      <c r="O50" s="131">
        <f>IF(B50&lt;='VALOR POR PL'!$P$5,'CP RESUMO'!AW66,"")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139803.35</v>
      </c>
      <c r="L51" s="49">
        <f>C51/IF(B51&lt;='VALOR POR PL'!$P$5,IFERROR(INDEX('"INCC-FGV"'!$B$2:$B$800,MATCH(B51,'"INCC-FGV"'!$A$2:$A$800,0)),$K$2),$K$2)</f>
        <v/>
      </c>
      <c r="M51" s="131">
        <f>'CP RESUMO'!AX24</f>
        <v/>
      </c>
      <c r="N51" s="132">
        <f>MAX(0,M51-M50)</f>
        <v/>
      </c>
      <c r="O51" s="131">
        <f>IF(B51&lt;='VALOR POR PL'!$P$5,'CP RESUMO'!AX66,"")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137404.52</v>
      </c>
      <c r="L52" s="49">
        <f>C52/IF(B52&lt;='VALOR POR PL'!$P$5,IFERROR(INDEX('"INCC-FGV"'!$B$2:$B$800,MATCH(B52,'"INCC-FGV"'!$A$2:$A$800,0)),$K$2),$K$2)</f>
        <v/>
      </c>
      <c r="M52" s="131">
        <f>'CP RESUMO'!AY24</f>
        <v/>
      </c>
      <c r="N52" s="132">
        <f>MAX(0,M52-M51)</f>
        <v/>
      </c>
      <c r="O52" s="131">
        <f>IF(B52&lt;='VALOR POR PL'!$P$5,'CP RESUMO'!AY66,"")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110371.85</v>
      </c>
      <c r="L53" s="49">
        <f>C53/IF(B53&lt;='VALOR POR PL'!$P$5,IFERROR(INDEX('"INCC-FGV"'!$B$2:$B$800,MATCH(B53,'"INCC-FGV"'!$A$2:$A$800,0)),$K$2),$K$2)</f>
        <v/>
      </c>
      <c r="M53" s="131">
        <f>'CP RESUMO'!AZ24</f>
        <v/>
      </c>
      <c r="N53" s="132">
        <f>MAX(0,M53-M52)</f>
        <v/>
      </c>
      <c r="O53" s="131">
        <f>IF(B53&lt;='VALOR POR PL'!$P$5,'CP RESUMO'!AZ66,"")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>
        <v>58664.07</v>
      </c>
      <c r="L54" s="49">
        <f>C54/IF(B54&lt;='VALOR POR PL'!$P$5,IFERROR(INDEX('"INCC-FGV"'!$B$2:$B$800,MATCH(B54,'"INCC-FGV"'!$A$2:$A$800,0)),$K$2),$K$2)</f>
        <v/>
      </c>
      <c r="M54" s="131">
        <f>'CP RESUMO'!BA24</f>
        <v/>
      </c>
      <c r="N54" s="132">
        <f>MAX(0,M54-M53)</f>
        <v/>
      </c>
      <c r="O54" s="131">
        <f>IF(B54&lt;='VALOR POR PL'!$P$5,'CP RESUMO'!BA66,"")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>
        <v>619344.96</v>
      </c>
      <c r="L55" s="49">
        <f>C55/IF(B55&lt;='VALOR POR PL'!$P$5,IFERROR(INDEX('"INCC-FGV"'!$B$2:$B$800,MATCH(B55,'"INCC-FGV"'!$A$2:$A$800,0)),$K$2),$K$2)</f>
        <v/>
      </c>
      <c r="M55" s="131">
        <f>'CP RESUMO'!BB24</f>
        <v/>
      </c>
      <c r="N55" s="132">
        <f>MAX(0,M55-M54)</f>
        <v/>
      </c>
      <c r="O55" s="131">
        <f>IF(B55&lt;='VALOR POR PL'!$P$5,'CP RESUMO'!BB66,"")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RESUMO'!BC24</f>
        <v/>
      </c>
      <c r="N56" s="132">
        <f>MAX(0,M56-M55)</f>
        <v/>
      </c>
      <c r="O56" s="131">
        <f>IF(B56&lt;='VALOR POR PL'!$P$5,'CP RESUMO'!BC66,"")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RESUMO'!BD24</f>
        <v/>
      </c>
      <c r="N57" s="132">
        <f>MAX(0,M57-M56)</f>
        <v/>
      </c>
      <c r="O57" s="131">
        <f>IF(B57&lt;='VALOR POR PL'!$P$5,'CP RESUMO'!BD66,"")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RESUMO'!BE24</f>
        <v/>
      </c>
      <c r="N58" s="132">
        <f>MAX(0,M58-M57)</f>
        <v/>
      </c>
      <c r="O58" s="131">
        <f>IF(B58&lt;='VALOR POR PL'!$P$5,'CP RESUMO'!BE66,"")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RESUMO'!BF24</f>
        <v/>
      </c>
      <c r="N59" s="132">
        <f>MAX(0,M59-M58)</f>
        <v/>
      </c>
      <c r="O59" s="131">
        <f>IF(B59&lt;='VALOR POR PL'!$P$5,'CP RESUMO'!BF66,"")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RESUMO'!BG24</f>
        <v/>
      </c>
      <c r="N60" s="132">
        <f>MAX(0,M60-M59)</f>
        <v/>
      </c>
      <c r="O60" s="131">
        <f>IF(B60&lt;='VALOR POR PL'!$P$5,'CP RESUMO'!BG66,"")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RESUMO'!BH24</f>
        <v/>
      </c>
      <c r="N61" s="132">
        <f>MAX(0,M61-M60)</f>
        <v/>
      </c>
      <c r="O61" s="131">
        <f>IF(B61&lt;='VALOR POR PL'!$P$5,'CP RESUMO'!BH66,"")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RESUMO'!BI24</f>
        <v/>
      </c>
      <c r="N62" s="132">
        <f>MAX(0,M62-M61)</f>
        <v/>
      </c>
      <c r="O62" s="131">
        <f>IF(B62&lt;='VALOR POR PL'!$P$5,'CP RESUMO'!BI66,"")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RESUMO'!BJ24</f>
        <v/>
      </c>
      <c r="N63" s="132">
        <f>MAX(0,M63-M62)</f>
        <v/>
      </c>
      <c r="O63" s="131">
        <f>IF(B63&lt;='VALOR POR PL'!$P$5,'CP RESUMO'!BJ66,"")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RESUMO'!BK24</f>
        <v/>
      </c>
      <c r="N64" s="132">
        <f>MAX(0,M64-M63)</f>
        <v/>
      </c>
      <c r="O64" s="131">
        <f>IF(B64&lt;='VALOR POR PL'!$P$5,'CP RESUMO'!BK66,"")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RESUMO'!BL24</f>
        <v/>
      </c>
      <c r="N65" s="132">
        <f>MAX(0,M65-M64)</f>
        <v/>
      </c>
      <c r="O65" s="131">
        <f>IF(B65&lt;='VALOR POR PL'!$P$5,'CP RESUMO'!BL66,"")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RESUMO'!BM24</f>
        <v/>
      </c>
      <c r="N66" s="132">
        <f>MAX(0,M66-M65)</f>
        <v/>
      </c>
      <c r="O66" s="131">
        <f>IF(B66&lt;='VALOR POR PL'!$P$5,'CP RESUMO'!BM66,"")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RESUMO'!BN24</f>
        <v/>
      </c>
      <c r="N67" s="132">
        <f>MAX(0,M67-M66)</f>
        <v/>
      </c>
      <c r="O67" s="131">
        <f>IF(B67&lt;='VALOR POR PL'!$P$5,'CP RESUMO'!BN66,"")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RESUMO'!BO24</f>
        <v/>
      </c>
      <c r="N68" s="132">
        <f>MAX(0,M68-M67)</f>
        <v/>
      </c>
      <c r="O68" s="131">
        <f>IF(B68&lt;='VALOR POR PL'!$P$5,'CP RESUMO'!BO66,"")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RESUMO'!BP24</f>
        <v/>
      </c>
      <c r="N69" s="132">
        <f>MAX(0,M69-M68)</f>
        <v/>
      </c>
      <c r="O69" s="131">
        <f>IF(B69&lt;='VALOR POR PL'!$P$5,'CP RESUMO'!BP66,"")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RESUMO'!BQ24</f>
        <v/>
      </c>
      <c r="N70" s="132">
        <f>MAX(0,M70-M69)</f>
        <v/>
      </c>
      <c r="O70" s="131">
        <f>IF(B70&lt;='VALOR POR PL'!$P$5,'CP RESUMO'!BQ66,"")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RESUMO'!BR24</f>
        <v/>
      </c>
      <c r="N71" s="132">
        <f>MAX(0,M71-M70)</f>
        <v/>
      </c>
      <c r="O71" s="131">
        <f>IF(B71&lt;='VALOR POR PL'!$P$5,'CP RESUMO'!BR66,"")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RESUMO'!BS24</f>
        <v/>
      </c>
      <c r="N72" s="132">
        <f>MAX(0,M72-M71)</f>
        <v/>
      </c>
      <c r="O72" s="131">
        <f>IF(B72&lt;='VALOR POR PL'!$P$5,'CP RESUMO'!BS66,"")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RESUMO'!BT24</f>
        <v/>
      </c>
      <c r="N73" s="132">
        <f>MAX(0,M73-M72)</f>
        <v/>
      </c>
      <c r="O73" s="131">
        <f>IF(B73&lt;='VALOR POR PL'!$P$5,'CP RESUMO'!BT66,"")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RESUMO'!BU24</f>
        <v/>
      </c>
      <c r="N74" s="132">
        <f>MAX(0,M74-M73)</f>
        <v/>
      </c>
      <c r="O74" s="131">
        <f>IF(B74&lt;='VALOR POR PL'!$P$5,'CP RESUMO'!BU66,"")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RESUMO'!BV24</f>
        <v/>
      </c>
      <c r="N75" s="132">
        <f>MAX(0,M75-M74)</f>
        <v/>
      </c>
      <c r="O75" s="131">
        <f>IF(B75&lt;='VALOR POR PL'!$P$5,'CP RESUMO'!BV66,"")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RESUMO'!BW24</f>
        <v/>
      </c>
      <c r="N76" s="132">
        <f>MAX(0,M76-M75)</f>
        <v/>
      </c>
      <c r="O76" s="131">
        <f>IF(B76&lt;='VALOR POR PL'!$P$5,'CP RESUMO'!BW66,"")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1">
        <f>'CP RESUMO'!D25</f>
        <v/>
      </c>
      <c r="N5" s="132" t="n">
        <v>0</v>
      </c>
      <c r="O5" s="131">
        <f>IF(B5&lt;='VALOR POR PL'!$P$5,'CP RESUMO'!D67,"")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1">
        <f>'CP RESUMO'!E25</f>
        <v/>
      </c>
      <c r="N6" s="132">
        <f>MAX(0,M6-M5)</f>
        <v/>
      </c>
      <c r="O6" s="131">
        <f>IF(B6&lt;='VALOR POR PL'!$P$5,'CP RESUMO'!E67,"")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RESUMO'!F25</f>
        <v/>
      </c>
      <c r="N7" s="132">
        <f>MAX(0,M7-M6)</f>
        <v/>
      </c>
      <c r="O7" s="131">
        <f>IF(B7&lt;='VALOR POR PL'!$P$5,'CP RESUMO'!F67,"")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RESUMO'!G25</f>
        <v/>
      </c>
      <c r="N8" s="132">
        <f>MAX(0,M8-M7)</f>
        <v/>
      </c>
      <c r="O8" s="131">
        <f>IF(B8&lt;='VALOR POR PL'!$P$5,'CP RESUMO'!G67,"")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RESUMO'!H25</f>
        <v/>
      </c>
      <c r="N9" s="132">
        <f>MAX(0,M9-M8)</f>
        <v/>
      </c>
      <c r="O9" s="131">
        <f>IF(B9&lt;='VALOR POR PL'!$P$5,'CP RESUMO'!H67,"")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RESUMO'!I25</f>
        <v/>
      </c>
      <c r="N10" s="132">
        <f>MAX(0,M10-M9)</f>
        <v/>
      </c>
      <c r="O10" s="131">
        <f>IF(B10&lt;='VALOR POR PL'!$P$5,'CP RESUMO'!I67,"")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RESUMO'!J25</f>
        <v/>
      </c>
      <c r="N11" s="132">
        <f>MAX(0,M11-M10)</f>
        <v/>
      </c>
      <c r="O11" s="131">
        <f>IF(B11&lt;='VALOR POR PL'!$P$5,'CP RESUMO'!J67,"")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RESUMO'!K25</f>
        <v/>
      </c>
      <c r="N12" s="132">
        <f>MAX(0,M12-M11)</f>
        <v/>
      </c>
      <c r="O12" s="131">
        <f>IF(B12&lt;='VALOR POR PL'!$P$5,'CP RESUMO'!K67,"")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1">
        <f>'CP RESUMO'!L25</f>
        <v/>
      </c>
      <c r="N13" s="132">
        <f>MAX(0,M13-M12)</f>
        <v/>
      </c>
      <c r="O13" s="131">
        <f>IF(B13&lt;='VALOR POR PL'!$P$5,'CP RESUMO'!L67,"")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RESUMO'!M25</f>
        <v/>
      </c>
      <c r="N14" s="132">
        <f>MAX(0,M14-M13)</f>
        <v/>
      </c>
      <c r="O14" s="131">
        <f>IF(B14&lt;='VALOR POR PL'!$P$5,'CP RESUMO'!M67,"")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RESUMO'!N25</f>
        <v/>
      </c>
      <c r="N15" s="132">
        <f>MAX(0,M15-M14)</f>
        <v/>
      </c>
      <c r="O15" s="131">
        <f>IF(B15&lt;='VALOR POR PL'!$P$5,'CP RESUMO'!N67,"")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RESUMO'!O25</f>
        <v/>
      </c>
      <c r="N16" s="132">
        <f>MAX(0,M16-M15)</f>
        <v/>
      </c>
      <c r="O16" s="131">
        <f>IF(B16&lt;='VALOR POR PL'!$P$5,'CP RESUMO'!O67,"")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RESUMO'!P25</f>
        <v/>
      </c>
      <c r="N17" s="132">
        <f>MAX(0,M17-M16)</f>
        <v/>
      </c>
      <c r="O17" s="131">
        <f>IF(B17&lt;='VALOR POR PL'!$P$5,'CP RESUMO'!P67,"")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RESUMO'!Q25</f>
        <v/>
      </c>
      <c r="N18" s="132">
        <f>MAX(0,M18-M17)</f>
        <v/>
      </c>
      <c r="O18" s="131">
        <f>IF(B18&lt;='VALOR POR PL'!$P$5,'CP RESUMO'!Q67,"")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RESUMO'!R25</f>
        <v/>
      </c>
      <c r="N19" s="132">
        <f>MAX(0,M19-M18)</f>
        <v/>
      </c>
      <c r="O19" s="131">
        <f>IF(B19&lt;='VALOR POR PL'!$P$5,'CP RESUMO'!R67,"")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RESUMO'!S25</f>
        <v/>
      </c>
      <c r="N20" s="132">
        <f>MAX(0,M20-M19)</f>
        <v/>
      </c>
      <c r="O20" s="131">
        <f>IF(B20&lt;='VALOR POR PL'!$P$5,'CP RESUMO'!S67,"")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RESUMO'!T25</f>
        <v/>
      </c>
      <c r="N21" s="132">
        <f>MAX(0,M21-M20)</f>
        <v/>
      </c>
      <c r="O21" s="131">
        <f>IF(B21&lt;='VALOR POR PL'!$P$5,'CP RESUMO'!T67,"")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RESUMO'!U25</f>
        <v/>
      </c>
      <c r="N22" s="132">
        <f>MAX(0,M22-M21)</f>
        <v/>
      </c>
      <c r="O22" s="131">
        <f>IF(B22&lt;='VALOR POR PL'!$P$5,'CP RESUMO'!U67,"")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RESUMO'!V25</f>
        <v/>
      </c>
      <c r="N23" s="132">
        <f>MAX(0,M23-M22)</f>
        <v/>
      </c>
      <c r="O23" s="131">
        <f>IF(B23&lt;='VALOR POR PL'!$P$5,'CP RESUMO'!V67,"")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RESUMO'!W25</f>
        <v/>
      </c>
      <c r="N24" s="132">
        <f>MAX(0,M24-M23)</f>
        <v/>
      </c>
      <c r="O24" s="131">
        <f>IF(B24&lt;='VALOR POR PL'!$P$5,'CP RESUMO'!W67,"")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RESUMO'!X25</f>
        <v/>
      </c>
      <c r="N25" s="132">
        <f>MAX(0,M25-M24)</f>
        <v/>
      </c>
      <c r="O25" s="131">
        <f>IF(B25&lt;='VALOR POR PL'!$P$5,'CP RESUMO'!X67,"")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141360.45</v>
      </c>
      <c r="L26" s="49">
        <f>C26/IF(B26&lt;='VALOR POR PL'!$P$5,IFERROR(INDEX('"INCC-FGV"'!$B$2:$B$800,MATCH(B26,'"INCC-FGV"'!$A$2:$A$800,0)),$K$2),$K$2)</f>
        <v/>
      </c>
      <c r="M26" s="131">
        <f>'CP RESUMO'!Y25</f>
        <v/>
      </c>
      <c r="N26" s="132">
        <f>MAX(0,M26-M25)</f>
        <v/>
      </c>
      <c r="O26" s="131">
        <f>IF(B26&lt;='VALOR POR PL'!$P$5,'CP RESUMO'!Y67,"")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160790.01</v>
      </c>
      <c r="L27" s="49">
        <f>C27/IF(B27&lt;='VALOR POR PL'!$P$5,IFERROR(INDEX('"INCC-FGV"'!$B$2:$B$800,MATCH(B27,'"INCC-FGV"'!$A$2:$A$800,0)),$K$2),$K$2)</f>
        <v/>
      </c>
      <c r="M27" s="131">
        <f>'CP RESUMO'!Z25</f>
        <v/>
      </c>
      <c r="N27" s="132">
        <f>MAX(0,M27-M26)</f>
        <v/>
      </c>
      <c r="O27" s="131">
        <f>IF(B27&lt;='VALOR POR PL'!$P$5,'CP RESUMO'!Z67,"")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207044.82</v>
      </c>
      <c r="L28" s="49">
        <f>C28/IF(B28&lt;='VALOR POR PL'!$P$5,IFERROR(INDEX('"INCC-FGV"'!$B$2:$B$800,MATCH(B28,'"INCC-FGV"'!$A$2:$A$800,0)),$K$2),$K$2)</f>
        <v/>
      </c>
      <c r="M28" s="131">
        <f>'CP RESUMO'!AA25</f>
        <v/>
      </c>
      <c r="N28" s="132">
        <f>MAX(0,M28-M27)</f>
        <v/>
      </c>
      <c r="O28" s="131">
        <f>IF(B28&lt;='VALOR POR PL'!$P$5,'CP RESUMO'!AA67,"")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178783.64</v>
      </c>
      <c r="L29" s="49">
        <f>C29/IF(B29&lt;='VALOR POR PL'!$P$5,IFERROR(INDEX('"INCC-FGV"'!$B$2:$B$800,MATCH(B29,'"INCC-FGV"'!$A$2:$A$800,0)),$K$2),$K$2)</f>
        <v/>
      </c>
      <c r="M29" s="131">
        <f>'CP RESUMO'!AB25</f>
        <v/>
      </c>
      <c r="N29" s="132">
        <f>MAX(0,M29-M28)</f>
        <v/>
      </c>
      <c r="O29" s="131">
        <f>IF(B29&lt;='VALOR POR PL'!$P$5,'CP RESUMO'!AB67,"")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230527.36</v>
      </c>
      <c r="L30" s="49">
        <f>C30/IF(B30&lt;='VALOR POR PL'!$P$5,IFERROR(INDEX('"INCC-FGV"'!$B$2:$B$800,MATCH(B30,'"INCC-FGV"'!$A$2:$A$800,0)),$K$2),$K$2)</f>
        <v/>
      </c>
      <c r="M30" s="131">
        <f>'CP RESUMO'!AC25</f>
        <v/>
      </c>
      <c r="N30" s="132">
        <f>MAX(0,M30-M29)</f>
        <v/>
      </c>
      <c r="O30" s="131">
        <f>IF(B30&lt;='VALOR POR PL'!$P$5,'CP RESUMO'!AC67,"")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360175.5</v>
      </c>
      <c r="L31" s="49">
        <f>C31/IF(B31&lt;='VALOR POR PL'!$P$5,IFERROR(INDEX('"INCC-FGV"'!$B$2:$B$800,MATCH(B31,'"INCC-FGV"'!$A$2:$A$800,0)),$K$2),$K$2)</f>
        <v/>
      </c>
      <c r="M31" s="131">
        <f>'CP RESUMO'!AD25</f>
        <v/>
      </c>
      <c r="N31" s="132">
        <f>MAX(0,M31-M30)</f>
        <v/>
      </c>
      <c r="O31" s="131">
        <f>IF(B31&lt;='VALOR POR PL'!$P$5,'CP RESUMO'!AD67,"")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365121.2</v>
      </c>
      <c r="L32" s="49">
        <f>C32/IF(B32&lt;='VALOR POR PL'!$P$5,IFERROR(INDEX('"INCC-FGV"'!$B$2:$B$800,MATCH(B32,'"INCC-FGV"'!$A$2:$A$800,0)),$K$2),$K$2)</f>
        <v/>
      </c>
      <c r="M32" s="131">
        <f>'CP RESUMO'!AE25</f>
        <v/>
      </c>
      <c r="N32" s="132">
        <f>MAX(0,M32-M31)</f>
        <v/>
      </c>
      <c r="O32" s="131">
        <f>IF(B32&lt;='VALOR POR PL'!$P$5,'CP RESUMO'!AE67,"")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361941.82</v>
      </c>
      <c r="L33" s="49">
        <f>C33/IF(B33&lt;='VALOR POR PL'!$P$5,IFERROR(INDEX('"INCC-FGV"'!$B$2:$B$800,MATCH(B33,'"INCC-FGV"'!$A$2:$A$800,0)),$K$2),$K$2)</f>
        <v/>
      </c>
      <c r="M33" s="131">
        <f>'CP RESUMO'!AF25</f>
        <v/>
      </c>
      <c r="N33" s="132">
        <f>MAX(0,M33-M32)</f>
        <v/>
      </c>
      <c r="O33" s="131">
        <f>IF(B33&lt;='VALOR POR PL'!$P$5,'CP RESUMO'!AF67,"")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363354.88</v>
      </c>
      <c r="L34" s="49">
        <f>C34/IF(B34&lt;='VALOR POR PL'!$P$5,IFERROR(INDEX('"INCC-FGV"'!$B$2:$B$800,MATCH(B34,'"INCC-FGV"'!$A$2:$A$800,0)),$K$2),$K$2)</f>
        <v/>
      </c>
      <c r="M34" s="131">
        <f>'CP RESUMO'!AG25</f>
        <v/>
      </c>
      <c r="N34" s="132">
        <f>MAX(0,M34-M33)</f>
        <v/>
      </c>
      <c r="O34" s="131">
        <f>IF(B34&lt;='VALOR POR PL'!$P$5,'CP RESUMO'!AG67,"")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390556.26</v>
      </c>
      <c r="L35" s="49">
        <f>C35/IF(B35&lt;='VALOR POR PL'!$P$5,IFERROR(INDEX('"INCC-FGV"'!$B$2:$B$800,MATCH(B35,'"INCC-FGV"'!$A$2:$A$800,0)),$K$2),$K$2)</f>
        <v/>
      </c>
      <c r="M35" s="131">
        <f>'CP RESUMO'!AH25</f>
        <v/>
      </c>
      <c r="N35" s="132">
        <f>MAX(0,M35-M34)</f>
        <v/>
      </c>
      <c r="O35" s="131">
        <f>IF(B35&lt;='VALOR POR PL'!$P$5,'CP RESUMO'!AH67,"")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429062.11</v>
      </c>
      <c r="L36" s="49">
        <f>C36/IF(B36&lt;='VALOR POR PL'!$P$5,IFERROR(INDEX('"INCC-FGV"'!$B$2:$B$800,MATCH(B36,'"INCC-FGV"'!$A$2:$A$800,0)),$K$2),$K$2)</f>
        <v/>
      </c>
      <c r="M36" s="131">
        <f>'CP RESUMO'!AI25</f>
        <v/>
      </c>
      <c r="N36" s="132">
        <f>MAX(0,M36-M35)</f>
        <v/>
      </c>
      <c r="O36" s="131">
        <f>IF(B36&lt;='VALOR POR PL'!$P$5,'CP RESUMO'!AI67,"")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440366.58</v>
      </c>
      <c r="L37" s="49">
        <f>C37/IF(B37&lt;='VALOR POR PL'!$P$5,IFERROR(INDEX('"INCC-FGV"'!$B$2:$B$800,MATCH(B37,'"INCC-FGV"'!$A$2:$A$800,0)),$K$2),$K$2)</f>
        <v/>
      </c>
      <c r="M37" s="131">
        <f>'CP RESUMO'!AJ25</f>
        <v/>
      </c>
      <c r="N37" s="132">
        <f>MAX(0,M37-M36)</f>
        <v/>
      </c>
      <c r="O37" s="131">
        <f>IF(B37&lt;='VALOR POR PL'!$P$5,'CP RESUMO'!AJ67,"")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378898.52</v>
      </c>
      <c r="L38" s="49">
        <f>C38/IF(B38&lt;='VALOR POR PL'!$P$5,IFERROR(INDEX('"INCC-FGV"'!$B$2:$B$800,MATCH(B38,'"INCC-FGV"'!$A$2:$A$800,0)),$K$2),$K$2)</f>
        <v/>
      </c>
      <c r="M38" s="131">
        <f>'CP RESUMO'!AK25</f>
        <v/>
      </c>
      <c r="N38" s="132">
        <f>MAX(0,M38-M37)</f>
        <v/>
      </c>
      <c r="O38" s="131">
        <f>IF(B38&lt;='VALOR POR PL'!$P$5,'CP RESUMO'!AK67,"")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322022.91</v>
      </c>
      <c r="L39" s="49">
        <f>C39/IF(B39&lt;='VALOR POR PL'!$P$5,IFERROR(INDEX('"INCC-FGV"'!$B$2:$B$800,MATCH(B39,'"INCC-FGV"'!$A$2:$A$800,0)),$K$2),$K$2)</f>
        <v/>
      </c>
      <c r="M39" s="131">
        <f>'CP RESUMO'!AL25</f>
        <v/>
      </c>
      <c r="N39" s="132">
        <f>MAX(0,M39-M38)</f>
        <v/>
      </c>
      <c r="O39" s="131">
        <f>IF(B39&lt;='VALOR POR PL'!$P$5,'CP RESUMO'!AL67,"")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513572.96</v>
      </c>
      <c r="L40" s="49">
        <f>C40/IF(B40&lt;='VALOR POR PL'!$P$5,IFERROR(INDEX('"INCC-FGV"'!$B$2:$B$800,MATCH(B40,'"INCC-FGV"'!$A$2:$A$800,0)),$K$2),$K$2)</f>
        <v/>
      </c>
      <c r="M40" s="131">
        <f>'CP RESUMO'!AM25</f>
        <v/>
      </c>
      <c r="N40" s="132">
        <f>MAX(0,M40-M39)</f>
        <v/>
      </c>
      <c r="O40" s="131">
        <f>IF(B40&lt;='VALOR POR PL'!$P$5,'CP RESUMO'!AM67,"")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283244.39</v>
      </c>
      <c r="L41" s="49">
        <f>C41/IF(B41&lt;='VALOR POR PL'!$P$5,IFERROR(INDEX('"INCC-FGV"'!$B$2:$B$800,MATCH(B41,'"INCC-FGV"'!$A$2:$A$800,0)),$K$2),$K$2)</f>
        <v/>
      </c>
      <c r="M41" s="131">
        <f>'CP RESUMO'!AN25</f>
        <v/>
      </c>
      <c r="N41" s="132">
        <f>MAX(0,M41-M40)</f>
        <v/>
      </c>
      <c r="O41" s="131">
        <f>IF(B41&lt;='VALOR POR PL'!$P$5,'CP RESUMO'!AN67,"")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344712.44</v>
      </c>
      <c r="L42" s="49">
        <f>C42/IF(B42&lt;='VALOR POR PL'!$P$5,IFERROR(INDEX('"INCC-FGV"'!$B$2:$B$800,MATCH(B42,'"INCC-FGV"'!$A$2:$A$800,0)),$K$2),$K$2)</f>
        <v/>
      </c>
      <c r="M42" s="131">
        <f>'CP RESUMO'!AO25</f>
        <v/>
      </c>
      <c r="N42" s="132">
        <f>MAX(0,M42-M41)</f>
        <v/>
      </c>
      <c r="O42" s="131">
        <f>IF(B42&lt;='VALOR POR PL'!$P$5,'CP RESUMO'!AO67,"")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299847.83</v>
      </c>
      <c r="L43" s="49">
        <f>C43/IF(B43&lt;='VALOR POR PL'!$P$5,IFERROR(INDEX('"INCC-FGV"'!$B$2:$B$800,MATCH(B43,'"INCC-FGV"'!$A$2:$A$800,0)),$K$2),$K$2)</f>
        <v/>
      </c>
      <c r="M43" s="131">
        <f>'CP RESUMO'!AP25</f>
        <v/>
      </c>
      <c r="N43" s="132">
        <f>MAX(0,M43-M42)</f>
        <v/>
      </c>
      <c r="O43" s="131">
        <f>IF(B43&lt;='VALOR POR PL'!$P$5,'CP RESUMO'!AP67,"")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281478.06</v>
      </c>
      <c r="L44" s="49">
        <f>C44/IF(B44&lt;='VALOR POR PL'!$P$5,IFERROR(INDEX('"INCC-FGV"'!$B$2:$B$800,MATCH(B44,'"INCC-FGV"'!$A$2:$A$800,0)),$K$2),$K$2)</f>
        <v/>
      </c>
      <c r="M44" s="131">
        <f>'CP RESUMO'!AQ25</f>
        <v/>
      </c>
      <c r="N44" s="132">
        <f>MAX(0,M44-M43)</f>
        <v/>
      </c>
      <c r="O44" s="131">
        <f>IF(B44&lt;='VALOR POR PL'!$P$5,'CP RESUMO'!AQ67,"")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258869.12</v>
      </c>
      <c r="L45" s="49">
        <f>C45/IF(B45&lt;='VALOR POR PL'!$P$5,IFERROR(INDEX('"INCC-FGV"'!$B$2:$B$800,MATCH(B45,'"INCC-FGV"'!$A$2:$A$800,0)),$K$2),$K$2)</f>
        <v/>
      </c>
      <c r="M45" s="131">
        <f>'CP RESUMO'!AR25</f>
        <v/>
      </c>
      <c r="N45" s="132">
        <f>MAX(0,M45-M44)</f>
        <v/>
      </c>
      <c r="O45" s="131">
        <f>IF(B45&lt;='VALOR POR PL'!$P$5,'CP RESUMO'!AR67,"")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236260.18</v>
      </c>
      <c r="L46" s="49">
        <f>C46/IF(B46&lt;='VALOR POR PL'!$P$5,IFERROR(INDEX('"INCC-FGV"'!$B$2:$B$800,MATCH(B46,'"INCC-FGV"'!$A$2:$A$800,0)),$K$2),$K$2)</f>
        <v/>
      </c>
      <c r="M46" s="131">
        <f>'CP RESUMO'!AS25</f>
        <v/>
      </c>
      <c r="N46" s="132">
        <f>MAX(0,M46-M45)</f>
        <v/>
      </c>
      <c r="O46" s="131">
        <f>IF(B46&lt;='VALOR POR PL'!$P$5,'CP RESUMO'!AS67,"")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168433.36</v>
      </c>
      <c r="L47" s="49">
        <f>C47/IF(B47&lt;='VALOR POR PL'!$P$5,IFERROR(INDEX('"INCC-FGV"'!$B$2:$B$800,MATCH(B47,'"INCC-FGV"'!$A$2:$A$800,0)),$K$2),$K$2)</f>
        <v/>
      </c>
      <c r="M47" s="131">
        <f>'CP RESUMO'!AT25</f>
        <v/>
      </c>
      <c r="N47" s="132">
        <f>MAX(0,M47-M46)</f>
        <v/>
      </c>
      <c r="O47" s="131">
        <f>IF(B47&lt;='VALOR POR PL'!$P$5,'CP RESUMO'!AT67,"")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164900.72</v>
      </c>
      <c r="L48" s="49">
        <f>C48/IF(B48&lt;='VALOR POR PL'!$P$5,IFERROR(INDEX('"INCC-FGV"'!$B$2:$B$800,MATCH(B48,'"INCC-FGV"'!$A$2:$A$800,0)),$K$2),$K$2)</f>
        <v/>
      </c>
      <c r="M48" s="131">
        <f>'CP RESUMO'!AU25</f>
        <v/>
      </c>
      <c r="N48" s="132">
        <f>MAX(0,M48-M47)</f>
        <v/>
      </c>
      <c r="O48" s="131">
        <f>IF(B48&lt;='VALOR POR PL'!$P$5,'CP RESUMO'!AU67,"")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121469.61</v>
      </c>
      <c r="L49" s="49">
        <f>C49/IF(B49&lt;='VALOR POR PL'!$P$5,IFERROR(INDEX('"INCC-FGV"'!$B$2:$B$800,MATCH(B49,'"INCC-FGV"'!$A$2:$A$800,0)),$K$2),$K$2)</f>
        <v/>
      </c>
      <c r="M49" s="131">
        <f>'CP RESUMO'!AV25</f>
        <v/>
      </c>
      <c r="N49" s="132">
        <f>MAX(0,M49-M48)</f>
        <v/>
      </c>
      <c r="O49" s="131">
        <f>IF(B49&lt;='VALOR POR PL'!$P$5,'CP RESUMO'!AV67,"")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200600.9</v>
      </c>
      <c r="L50" s="49">
        <f>C50/IF(B50&lt;='VALOR POR PL'!$P$5,IFERROR(INDEX('"INCC-FGV"'!$B$2:$B$800,MATCH(B50,'"INCC-FGV"'!$A$2:$A$800,0)),$K$2),$K$2)</f>
        <v/>
      </c>
      <c r="M50" s="131">
        <f>'CP RESUMO'!AW25</f>
        <v/>
      </c>
      <c r="N50" s="132">
        <f>MAX(0,M50-M49)</f>
        <v/>
      </c>
      <c r="O50" s="131">
        <f>IF(B50&lt;='VALOR POR PL'!$P$5,'CP RESUMO'!AW67,"")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137013.25</v>
      </c>
      <c r="L51" s="49">
        <f>C51/IF(B51&lt;='VALOR POR PL'!$P$5,IFERROR(INDEX('"INCC-FGV"'!$B$2:$B$800,MATCH(B51,'"INCC-FGV"'!$A$2:$A$800,0)),$K$2),$K$2)</f>
        <v/>
      </c>
      <c r="M51" s="131">
        <f>'CP RESUMO'!AX25</f>
        <v/>
      </c>
      <c r="N51" s="132">
        <f>MAX(0,M51-M50)</f>
        <v/>
      </c>
      <c r="O51" s="131">
        <f>IF(B51&lt;='VALOR POR PL'!$P$5,'CP RESUMO'!AX67,"")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89722.75</v>
      </c>
      <c r="L52" s="49">
        <f>C52/IF(B52&lt;='VALOR POR PL'!$P$5,IFERROR(INDEX('"INCC-FGV"'!$B$2:$B$800,MATCH(B52,'"INCC-FGV"'!$A$2:$A$800,0)),$K$2),$K$2)</f>
        <v/>
      </c>
      <c r="M52" s="131">
        <f>'CP RESUMO'!AY25</f>
        <v/>
      </c>
      <c r="N52" s="132">
        <f>MAX(0,M52-M51)</f>
        <v/>
      </c>
      <c r="O52" s="131">
        <f>IF(B52&lt;='VALOR POR PL'!$P$5,'CP RESUMO'!AY67,"")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89722.75</v>
      </c>
      <c r="L53" s="49">
        <f>C53/IF(B53&lt;='VALOR POR PL'!$P$5,IFERROR(INDEX('"INCC-FGV"'!$B$2:$B$800,MATCH(B53,'"INCC-FGV"'!$A$2:$A$800,0)),$K$2),$K$2)</f>
        <v/>
      </c>
      <c r="M53" s="131">
        <f>'CP RESUMO'!AZ25</f>
        <v/>
      </c>
      <c r="N53" s="132">
        <f>MAX(0,M53-M52)</f>
        <v/>
      </c>
      <c r="O53" s="131">
        <f>IF(B53&lt;='VALOR POR PL'!$P$5,'CP RESUMO'!AZ67,"")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>
        <v>49522.5</v>
      </c>
      <c r="L54" s="49">
        <f>C54/IF(B54&lt;='VALOR POR PL'!$P$5,IFERROR(INDEX('"INCC-FGV"'!$B$2:$B$800,MATCH(B54,'"INCC-FGV"'!$A$2:$A$800,0)),$K$2),$K$2)</f>
        <v/>
      </c>
      <c r="M54" s="131">
        <f>'CP RESUMO'!BA25</f>
        <v/>
      </c>
      <c r="N54" s="132">
        <f>MAX(0,M54-M53)</f>
        <v/>
      </c>
      <c r="O54" s="131">
        <f>IF(B54&lt;='VALOR POR PL'!$P$5,'CP RESUMO'!BA67,"")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>
        <v>26538.16</v>
      </c>
      <c r="L55" s="49">
        <f>C55/IF(B55&lt;='VALOR POR PL'!$P$5,IFERROR(INDEX('"INCC-FGV"'!$B$2:$B$800,MATCH(B55,'"INCC-FGV"'!$A$2:$A$800,0)),$K$2),$K$2)</f>
        <v/>
      </c>
      <c r="M55" s="131">
        <f>'CP RESUMO'!BB25</f>
        <v/>
      </c>
      <c r="N55" s="132">
        <f>MAX(0,M55-M54)</f>
        <v/>
      </c>
      <c r="O55" s="131">
        <f>IF(B55&lt;='VALOR POR PL'!$P$5,'CP RESUMO'!BB67,"")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>
        <v>16684.6</v>
      </c>
      <c r="L56" s="49">
        <f>C56/IF(B56&lt;='VALOR POR PL'!$P$5,IFERROR(INDEX('"INCC-FGV"'!$B$2:$B$800,MATCH(B56,'"INCC-FGV"'!$A$2:$A$800,0)),$K$2),$K$2)</f>
        <v/>
      </c>
      <c r="M56" s="131">
        <f>'CP RESUMO'!BC25</f>
        <v/>
      </c>
      <c r="N56" s="132">
        <f>MAX(0,M56-M55)</f>
        <v/>
      </c>
      <c r="O56" s="131">
        <f>IF(B56&lt;='VALOR POR PL'!$P$5,'CP RESUMO'!BC67,"")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>
        <v>16684.6</v>
      </c>
      <c r="L57" s="49">
        <f>C57/IF(B57&lt;='VALOR POR PL'!$P$5,IFERROR(INDEX('"INCC-FGV"'!$B$2:$B$800,MATCH(B57,'"INCC-FGV"'!$A$2:$A$800,0)),$K$2),$K$2)</f>
        <v/>
      </c>
      <c r="M57" s="131">
        <f>'CP RESUMO'!BD25</f>
        <v/>
      </c>
      <c r="N57" s="132">
        <f>MAX(0,M57-M56)</f>
        <v/>
      </c>
      <c r="O57" s="131">
        <f>IF(B57&lt;='VALOR POR PL'!$P$5,'CP RESUMO'!BD67,"")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RESUMO'!BE25</f>
        <v/>
      </c>
      <c r="N58" s="132">
        <f>MAX(0,M58-M57)</f>
        <v/>
      </c>
      <c r="O58" s="131">
        <f>IF(B58&lt;='VALOR POR PL'!$P$5,'CP RESUMO'!BE67,"")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>
        <v>9853.559999999999</v>
      </c>
      <c r="L59" s="49">
        <f>C59/IF(B59&lt;='VALOR POR PL'!$P$5,IFERROR(INDEX('"INCC-FGV"'!$B$2:$B$800,MATCH(B59,'"INCC-FGV"'!$A$2:$A$800,0)),$K$2),$K$2)</f>
        <v/>
      </c>
      <c r="M59" s="131">
        <f>'CP RESUMO'!BF25</f>
        <v/>
      </c>
      <c r="N59" s="132">
        <f>MAX(0,M59-M58)</f>
        <v/>
      </c>
      <c r="O59" s="131">
        <f>IF(B59&lt;='VALOR POR PL'!$P$5,'CP RESUMO'!BF67,"")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RESUMO'!BG25</f>
        <v/>
      </c>
      <c r="N60" s="132">
        <f>MAX(0,M60-M59)</f>
        <v/>
      </c>
      <c r="O60" s="131">
        <f>IF(B60&lt;='VALOR POR PL'!$P$5,'CP RESUMO'!BG67,"")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RESUMO'!BH25</f>
        <v/>
      </c>
      <c r="N61" s="132">
        <f>MAX(0,M61-M60)</f>
        <v/>
      </c>
      <c r="O61" s="131">
        <f>IF(B61&lt;='VALOR POR PL'!$P$5,'CP RESUMO'!BH67,"")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RESUMO'!BI25</f>
        <v/>
      </c>
      <c r="N62" s="132">
        <f>MAX(0,M62-M61)</f>
        <v/>
      </c>
      <c r="O62" s="131">
        <f>IF(B62&lt;='VALOR POR PL'!$P$5,'CP RESUMO'!BI67,"")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RESUMO'!BJ25</f>
        <v/>
      </c>
      <c r="N63" s="132">
        <f>MAX(0,M63-M62)</f>
        <v/>
      </c>
      <c r="O63" s="131">
        <f>IF(B63&lt;='VALOR POR PL'!$P$5,'CP RESUMO'!BJ67,"")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RESUMO'!BK25</f>
        <v/>
      </c>
      <c r="N64" s="132">
        <f>MAX(0,M64-M63)</f>
        <v/>
      </c>
      <c r="O64" s="131">
        <f>IF(B64&lt;='VALOR POR PL'!$P$5,'CP RESUMO'!BK67,"")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RESUMO'!BL25</f>
        <v/>
      </c>
      <c r="N65" s="132">
        <f>MAX(0,M65-M64)</f>
        <v/>
      </c>
      <c r="O65" s="131">
        <f>IF(B65&lt;='VALOR POR PL'!$P$5,'CP RESUMO'!BL67,"")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RESUMO'!BM25</f>
        <v/>
      </c>
      <c r="N66" s="132">
        <f>MAX(0,M66-M65)</f>
        <v/>
      </c>
      <c r="O66" s="131">
        <f>IF(B66&lt;='VALOR POR PL'!$P$5,'CP RESUMO'!BM67,"")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RESUMO'!BN25</f>
        <v/>
      </c>
      <c r="N67" s="132">
        <f>MAX(0,M67-M66)</f>
        <v/>
      </c>
      <c r="O67" s="131">
        <f>IF(B67&lt;='VALOR POR PL'!$P$5,'CP RESUMO'!BN67,"")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RESUMO'!BO25</f>
        <v/>
      </c>
      <c r="N68" s="132">
        <f>MAX(0,M68-M67)</f>
        <v/>
      </c>
      <c r="O68" s="131">
        <f>IF(B68&lt;='VALOR POR PL'!$P$5,'CP RESUMO'!BO67,"")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RESUMO'!BP25</f>
        <v/>
      </c>
      <c r="N69" s="132">
        <f>MAX(0,M69-M68)</f>
        <v/>
      </c>
      <c r="O69" s="131">
        <f>IF(B69&lt;='VALOR POR PL'!$P$5,'CP RESUMO'!BP67,"")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RESUMO'!BQ25</f>
        <v/>
      </c>
      <c r="N70" s="132">
        <f>MAX(0,M70-M69)</f>
        <v/>
      </c>
      <c r="O70" s="131">
        <f>IF(B70&lt;='VALOR POR PL'!$P$5,'CP RESUMO'!BQ67,"")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RESUMO'!BR25</f>
        <v/>
      </c>
      <c r="N71" s="132">
        <f>MAX(0,M71-M70)</f>
        <v/>
      </c>
      <c r="O71" s="131">
        <f>IF(B71&lt;='VALOR POR PL'!$P$5,'CP RESUMO'!BR67,"")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RESUMO'!BS25</f>
        <v/>
      </c>
      <c r="N72" s="132">
        <f>MAX(0,M72-M71)</f>
        <v/>
      </c>
      <c r="O72" s="131">
        <f>IF(B72&lt;='VALOR POR PL'!$P$5,'CP RESUMO'!BS67,"")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RESUMO'!BT25</f>
        <v/>
      </c>
      <c r="N73" s="132">
        <f>MAX(0,M73-M72)</f>
        <v/>
      </c>
      <c r="O73" s="131">
        <f>IF(B73&lt;='VALOR POR PL'!$P$5,'CP RESUMO'!BT67,"")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RESUMO'!BU25</f>
        <v/>
      </c>
      <c r="N74" s="132">
        <f>MAX(0,M74-M73)</f>
        <v/>
      </c>
      <c r="O74" s="131">
        <f>IF(B74&lt;='VALOR POR PL'!$P$5,'CP RESUMO'!BU67,"")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RESUMO'!BV25</f>
        <v/>
      </c>
      <c r="N75" s="132">
        <f>MAX(0,M75-M74)</f>
        <v/>
      </c>
      <c r="O75" s="131">
        <f>IF(B75&lt;='VALOR POR PL'!$P$5,'CP RESUMO'!BV67,"")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RESUMO'!BW25</f>
        <v/>
      </c>
      <c r="N76" s="132">
        <f>MAX(0,M76-M75)</f>
        <v/>
      </c>
      <c r="O76" s="131">
        <f>IF(B76&lt;='VALOR POR PL'!$P$5,'CP RESUMO'!BW67,"")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1">
        <f>'CP RESUMO'!D26</f>
        <v/>
      </c>
      <c r="N5" s="132" t="n">
        <v>0</v>
      </c>
      <c r="O5" s="131">
        <f>IF(B5&lt;='VALOR POR PL'!$P$5,'CP RESUMO'!D68,"")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1">
        <f>'CP RESUMO'!E26</f>
        <v/>
      </c>
      <c r="N6" s="132">
        <f>MAX(0,M6-M5)</f>
        <v/>
      </c>
      <c r="O6" s="131">
        <f>IF(B6&lt;='VALOR POR PL'!$P$5,'CP RESUMO'!E68,"")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RESUMO'!F26</f>
        <v/>
      </c>
      <c r="N7" s="132">
        <f>MAX(0,M7-M6)</f>
        <v/>
      </c>
      <c r="O7" s="131">
        <f>IF(B7&lt;='VALOR POR PL'!$P$5,'CP RESUMO'!F68,"")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RESUMO'!G26</f>
        <v/>
      </c>
      <c r="N8" s="132">
        <f>MAX(0,M8-M7)</f>
        <v/>
      </c>
      <c r="O8" s="131">
        <f>IF(B8&lt;='VALOR POR PL'!$P$5,'CP RESUMO'!G68,"")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RESUMO'!H26</f>
        <v/>
      </c>
      <c r="N9" s="132">
        <f>MAX(0,M9-M8)</f>
        <v/>
      </c>
      <c r="O9" s="131">
        <f>IF(B9&lt;='VALOR POR PL'!$P$5,'CP RESUMO'!H68,"")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RESUMO'!I26</f>
        <v/>
      </c>
      <c r="N10" s="132">
        <f>MAX(0,M10-M9)</f>
        <v/>
      </c>
      <c r="O10" s="131">
        <f>IF(B10&lt;='VALOR POR PL'!$P$5,'CP RESUMO'!I68,"")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RESUMO'!J26</f>
        <v/>
      </c>
      <c r="N11" s="132">
        <f>MAX(0,M11-M10)</f>
        <v/>
      </c>
      <c r="O11" s="131">
        <f>IF(B11&lt;='VALOR POR PL'!$P$5,'CP RESUMO'!J68,"")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RESUMO'!K26</f>
        <v/>
      </c>
      <c r="N12" s="132">
        <f>MAX(0,M12-M11)</f>
        <v/>
      </c>
      <c r="O12" s="131">
        <f>IF(B12&lt;='VALOR POR PL'!$P$5,'CP RESUMO'!K68,"")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1">
        <f>'CP RESUMO'!L26</f>
        <v/>
      </c>
      <c r="N13" s="132">
        <f>MAX(0,M13-M12)</f>
        <v/>
      </c>
      <c r="O13" s="131">
        <f>IF(B13&lt;='VALOR POR PL'!$P$5,'CP RESUMO'!L68,"")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RESUMO'!M26</f>
        <v/>
      </c>
      <c r="N14" s="132">
        <f>MAX(0,M14-M13)</f>
        <v/>
      </c>
      <c r="O14" s="131">
        <f>IF(B14&lt;='VALOR POR PL'!$P$5,'CP RESUMO'!M68,"")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RESUMO'!N26</f>
        <v/>
      </c>
      <c r="N15" s="132">
        <f>MAX(0,M15-M14)</f>
        <v/>
      </c>
      <c r="O15" s="131">
        <f>IF(B15&lt;='VALOR POR PL'!$P$5,'CP RESUMO'!N68,"")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RESUMO'!O26</f>
        <v/>
      </c>
      <c r="N16" s="132">
        <f>MAX(0,M16-M15)</f>
        <v/>
      </c>
      <c r="O16" s="131">
        <f>IF(B16&lt;='VALOR POR PL'!$P$5,'CP RESUMO'!O68,"")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RESUMO'!P26</f>
        <v/>
      </c>
      <c r="N17" s="132">
        <f>MAX(0,M17-M16)</f>
        <v/>
      </c>
      <c r="O17" s="131">
        <f>IF(B17&lt;='VALOR POR PL'!$P$5,'CP RESUMO'!P68,"")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RESUMO'!Q26</f>
        <v/>
      </c>
      <c r="N18" s="132">
        <f>MAX(0,M18-M17)</f>
        <v/>
      </c>
      <c r="O18" s="131">
        <f>IF(B18&lt;='VALOR POR PL'!$P$5,'CP RESUMO'!Q68,"")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RESUMO'!R26</f>
        <v/>
      </c>
      <c r="N19" s="132">
        <f>MAX(0,M19-M18)</f>
        <v/>
      </c>
      <c r="O19" s="131">
        <f>IF(B19&lt;='VALOR POR PL'!$P$5,'CP RESUMO'!R68,"")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RESUMO'!S26</f>
        <v/>
      </c>
      <c r="N20" s="132">
        <f>MAX(0,M20-M19)</f>
        <v/>
      </c>
      <c r="O20" s="131">
        <f>IF(B20&lt;='VALOR POR PL'!$P$5,'CP RESUMO'!S68,"")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RESUMO'!T26</f>
        <v/>
      </c>
      <c r="N21" s="132">
        <f>MAX(0,M21-M20)</f>
        <v/>
      </c>
      <c r="O21" s="131">
        <f>IF(B21&lt;='VALOR POR PL'!$P$5,'CP RESUMO'!T68,"")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RESUMO'!U26</f>
        <v/>
      </c>
      <c r="N22" s="132">
        <f>MAX(0,M22-M21)</f>
        <v/>
      </c>
      <c r="O22" s="131">
        <f>IF(B22&lt;='VALOR POR PL'!$P$5,'CP RESUMO'!U68,"")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RESUMO'!V26</f>
        <v/>
      </c>
      <c r="N23" s="132">
        <f>MAX(0,M23-M22)</f>
        <v/>
      </c>
      <c r="O23" s="131">
        <f>IF(B23&lt;='VALOR POR PL'!$P$5,'CP RESUMO'!V68,"")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RESUMO'!W26</f>
        <v/>
      </c>
      <c r="N24" s="132">
        <f>MAX(0,M24-M23)</f>
        <v/>
      </c>
      <c r="O24" s="131">
        <f>IF(B24&lt;='VALOR POR PL'!$P$5,'CP RESUMO'!W68,"")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RESUMO'!X26</f>
        <v/>
      </c>
      <c r="N25" s="132">
        <f>MAX(0,M25-M24)</f>
        <v/>
      </c>
      <c r="O25" s="131">
        <f>IF(B25&lt;='VALOR POR PL'!$P$5,'CP RESUMO'!X68,"")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45498.58</v>
      </c>
      <c r="L26" s="49">
        <f>C26/IF(B26&lt;='VALOR POR PL'!$P$5,IFERROR(INDEX('"INCC-FGV"'!$B$2:$B$800,MATCH(B26,'"INCC-FGV"'!$A$2:$A$800,0)),$K$2),$K$2)</f>
        <v/>
      </c>
      <c r="M26" s="131">
        <f>'CP RESUMO'!Y26</f>
        <v/>
      </c>
      <c r="N26" s="132">
        <f>MAX(0,M26-M25)</f>
        <v/>
      </c>
      <c r="O26" s="131">
        <f>IF(B26&lt;='VALOR POR PL'!$P$5,'CP RESUMO'!Y68,"")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41274.34</v>
      </c>
      <c r="L27" s="49">
        <f>C27/IF(B27&lt;='VALOR POR PL'!$P$5,IFERROR(INDEX('"INCC-FGV"'!$B$2:$B$800,MATCH(B27,'"INCC-FGV"'!$A$2:$A$800,0)),$K$2),$K$2)</f>
        <v/>
      </c>
      <c r="M27" s="131">
        <f>'CP RESUMO'!Z26</f>
        <v/>
      </c>
      <c r="N27" s="132">
        <f>MAX(0,M27-M26)</f>
        <v/>
      </c>
      <c r="O27" s="131">
        <f>IF(B27&lt;='VALOR POR PL'!$P$5,'CP RESUMO'!Z68,"")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28425.61</v>
      </c>
      <c r="L28" s="49">
        <f>C28/IF(B28&lt;='VALOR POR PL'!$P$5,IFERROR(INDEX('"INCC-FGV"'!$B$2:$B$800,MATCH(B28,'"INCC-FGV"'!$A$2:$A$800,0)),$K$2),$K$2)</f>
        <v/>
      </c>
      <c r="M28" s="131">
        <f>'CP RESUMO'!AA26</f>
        <v/>
      </c>
      <c r="N28" s="132">
        <f>MAX(0,M28-M27)</f>
        <v/>
      </c>
      <c r="O28" s="131">
        <f>IF(B28&lt;='VALOR POR PL'!$P$5,'CP RESUMO'!AA68,"")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44266.51</v>
      </c>
      <c r="L29" s="49">
        <f>C29/IF(B29&lt;='VALOR POR PL'!$P$5,IFERROR(INDEX('"INCC-FGV"'!$B$2:$B$800,MATCH(B29,'"INCC-FGV"'!$A$2:$A$800,0)),$K$2),$K$2)</f>
        <v/>
      </c>
      <c r="M29" s="131">
        <f>'CP RESUMO'!AB26</f>
        <v/>
      </c>
      <c r="N29" s="132">
        <f>MAX(0,M29-M28)</f>
        <v/>
      </c>
      <c r="O29" s="131">
        <f>IF(B29&lt;='VALOR POR PL'!$P$5,'CP RESUMO'!AB68,"")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64421.55</v>
      </c>
      <c r="L30" s="49">
        <f>C30/IF(B30&lt;='VALOR POR PL'!$P$5,IFERROR(INDEX('"INCC-FGV"'!$B$2:$B$800,MATCH(B30,'"INCC-FGV"'!$A$2:$A$800,0)),$K$2),$K$2)</f>
        <v/>
      </c>
      <c r="M30" s="131">
        <f>'CP RESUMO'!AC26</f>
        <v/>
      </c>
      <c r="N30" s="132">
        <f>MAX(0,M30-M29)</f>
        <v/>
      </c>
      <c r="O30" s="131">
        <f>IF(B30&lt;='VALOR POR PL'!$P$5,'CP RESUMO'!AC68,"")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64421.55</v>
      </c>
      <c r="L31" s="49">
        <f>C31/IF(B31&lt;='VALOR POR PL'!$P$5,IFERROR(INDEX('"INCC-FGV"'!$B$2:$B$800,MATCH(B31,'"INCC-FGV"'!$A$2:$A$800,0)),$K$2),$K$2)</f>
        <v/>
      </c>
      <c r="M31" s="131">
        <f>'CP RESUMO'!AD26</f>
        <v/>
      </c>
      <c r="N31" s="132">
        <f>MAX(0,M31-M30)</f>
        <v/>
      </c>
      <c r="O31" s="131">
        <f>IF(B31&lt;='VALOR POR PL'!$P$5,'CP RESUMO'!AD68,"")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64421.55</v>
      </c>
      <c r="L32" s="49">
        <f>C32/IF(B32&lt;='VALOR POR PL'!$P$5,IFERROR(INDEX('"INCC-FGV"'!$B$2:$B$800,MATCH(B32,'"INCC-FGV"'!$A$2:$A$800,0)),$K$2),$K$2)</f>
        <v/>
      </c>
      <c r="M32" s="131">
        <f>'CP RESUMO'!AE26</f>
        <v/>
      </c>
      <c r="N32" s="132">
        <f>MAX(0,M32-M31)</f>
        <v/>
      </c>
      <c r="O32" s="131">
        <f>IF(B32&lt;='VALOR POR PL'!$P$5,'CP RESUMO'!AE68,"")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64421.55</v>
      </c>
      <c r="L33" s="49">
        <f>C33/IF(B33&lt;='VALOR POR PL'!$P$5,IFERROR(INDEX('"INCC-FGV"'!$B$2:$B$800,MATCH(B33,'"INCC-FGV"'!$A$2:$A$800,0)),$K$2),$K$2)</f>
        <v/>
      </c>
      <c r="M33" s="131">
        <f>'CP RESUMO'!AF26</f>
        <v/>
      </c>
      <c r="N33" s="132">
        <f>MAX(0,M33-M32)</f>
        <v/>
      </c>
      <c r="O33" s="131">
        <f>IF(B33&lt;='VALOR POR PL'!$P$5,'CP RESUMO'!AF68,"")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64421.55</v>
      </c>
      <c r="L34" s="49">
        <f>C34/IF(B34&lt;='VALOR POR PL'!$P$5,IFERROR(INDEX('"INCC-FGV"'!$B$2:$B$800,MATCH(B34,'"INCC-FGV"'!$A$2:$A$800,0)),$K$2),$K$2)</f>
        <v/>
      </c>
      <c r="M34" s="131">
        <f>'CP RESUMO'!AG26</f>
        <v/>
      </c>
      <c r="N34" s="132">
        <f>MAX(0,M34-M33)</f>
        <v/>
      </c>
      <c r="O34" s="131">
        <f>IF(B34&lt;='VALOR POR PL'!$P$5,'CP RESUMO'!AG68,"")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64421.55</v>
      </c>
      <c r="L35" s="49">
        <f>C35/IF(B35&lt;='VALOR POR PL'!$P$5,IFERROR(INDEX('"INCC-FGV"'!$B$2:$B$800,MATCH(B35,'"INCC-FGV"'!$A$2:$A$800,0)),$K$2),$K$2)</f>
        <v/>
      </c>
      <c r="M35" s="131">
        <f>'CP RESUMO'!AH26</f>
        <v/>
      </c>
      <c r="N35" s="132">
        <f>MAX(0,M35-M34)</f>
        <v/>
      </c>
      <c r="O35" s="131">
        <f>IF(B35&lt;='VALOR POR PL'!$P$5,'CP RESUMO'!AH68,"")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64421.55</v>
      </c>
      <c r="L36" s="49">
        <f>C36/IF(B36&lt;='VALOR POR PL'!$P$5,IFERROR(INDEX('"INCC-FGV"'!$B$2:$B$800,MATCH(B36,'"INCC-FGV"'!$A$2:$A$800,0)),$K$2),$K$2)</f>
        <v/>
      </c>
      <c r="M36" s="131">
        <f>'CP RESUMO'!AI26</f>
        <v/>
      </c>
      <c r="N36" s="132">
        <f>MAX(0,M36-M35)</f>
        <v/>
      </c>
      <c r="O36" s="131">
        <f>IF(B36&lt;='VALOR POR PL'!$P$5,'CP RESUMO'!AI68,"")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64421.55</v>
      </c>
      <c r="L37" s="49">
        <f>C37/IF(B37&lt;='VALOR POR PL'!$P$5,IFERROR(INDEX('"INCC-FGV"'!$B$2:$B$800,MATCH(B37,'"INCC-FGV"'!$A$2:$A$800,0)),$K$2),$K$2)</f>
        <v/>
      </c>
      <c r="M37" s="131">
        <f>'CP RESUMO'!AJ26</f>
        <v/>
      </c>
      <c r="N37" s="132">
        <f>MAX(0,M37-M36)</f>
        <v/>
      </c>
      <c r="O37" s="131">
        <f>IF(B37&lt;='VALOR POR PL'!$P$5,'CP RESUMO'!AJ68,"")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64421.55</v>
      </c>
      <c r="L38" s="49">
        <f>C38/IF(B38&lt;='VALOR POR PL'!$P$5,IFERROR(INDEX('"INCC-FGV"'!$B$2:$B$800,MATCH(B38,'"INCC-FGV"'!$A$2:$A$800,0)),$K$2),$K$2)</f>
        <v/>
      </c>
      <c r="M38" s="131">
        <f>'CP RESUMO'!AK26</f>
        <v/>
      </c>
      <c r="N38" s="132">
        <f>MAX(0,M38-M37)</f>
        <v/>
      </c>
      <c r="O38" s="131">
        <f>IF(B38&lt;='VALOR POR PL'!$P$5,'CP RESUMO'!AK68,"")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64421.55</v>
      </c>
      <c r="L39" s="49">
        <f>C39/IF(B39&lt;='VALOR POR PL'!$P$5,IFERROR(INDEX('"INCC-FGV"'!$B$2:$B$800,MATCH(B39,'"INCC-FGV"'!$A$2:$A$800,0)),$K$2),$K$2)</f>
        <v/>
      </c>
      <c r="M39" s="131">
        <f>'CP RESUMO'!AL26</f>
        <v/>
      </c>
      <c r="N39" s="132">
        <f>MAX(0,M39-M38)</f>
        <v/>
      </c>
      <c r="O39" s="131">
        <f>IF(B39&lt;='VALOR POR PL'!$P$5,'CP RESUMO'!AL68,"")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64421.55</v>
      </c>
      <c r="L40" s="49">
        <f>C40/IF(B40&lt;='VALOR POR PL'!$P$5,IFERROR(INDEX('"INCC-FGV"'!$B$2:$B$800,MATCH(B40,'"INCC-FGV"'!$A$2:$A$800,0)),$K$2),$K$2)</f>
        <v/>
      </c>
      <c r="M40" s="131">
        <f>'CP RESUMO'!AM26</f>
        <v/>
      </c>
      <c r="N40" s="132">
        <f>MAX(0,M40-M39)</f>
        <v/>
      </c>
      <c r="O40" s="131">
        <f>IF(B40&lt;='VALOR POR PL'!$P$5,'CP RESUMO'!AM68,"")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RESUMO'!AN26</f>
        <v/>
      </c>
      <c r="N41" s="132">
        <f>MAX(0,M41-M40)</f>
        <v/>
      </c>
      <c r="O41" s="131">
        <f>IF(B41&lt;='VALOR POR PL'!$P$5,'CP RESUMO'!AN68,"")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RESUMO'!AO26</f>
        <v/>
      </c>
      <c r="N42" s="132">
        <f>MAX(0,M42-M41)</f>
        <v/>
      </c>
      <c r="O42" s="131">
        <f>IF(B42&lt;='VALOR POR PL'!$P$5,'CP RESUMO'!AO68,"")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RESUMO'!AP26</f>
        <v/>
      </c>
      <c r="N43" s="132">
        <f>MAX(0,M43-M42)</f>
        <v/>
      </c>
      <c r="O43" s="131">
        <f>IF(B43&lt;='VALOR POR PL'!$P$5,'CP RESUMO'!AP68,"")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RESUMO'!AQ26</f>
        <v/>
      </c>
      <c r="N44" s="132">
        <f>MAX(0,M44-M43)</f>
        <v/>
      </c>
      <c r="O44" s="131">
        <f>IF(B44&lt;='VALOR POR PL'!$P$5,'CP RESUMO'!AQ68,"")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RESUMO'!AR26</f>
        <v/>
      </c>
      <c r="N45" s="132">
        <f>MAX(0,M45-M44)</f>
        <v/>
      </c>
      <c r="O45" s="131">
        <f>IF(B45&lt;='VALOR POR PL'!$P$5,'CP RESUMO'!AR68,"")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RESUMO'!AS26</f>
        <v/>
      </c>
      <c r="N46" s="132">
        <f>MAX(0,M46-M45)</f>
        <v/>
      </c>
      <c r="O46" s="131">
        <f>IF(B46&lt;='VALOR POR PL'!$P$5,'CP RESUMO'!AS68,"")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RESUMO'!AT26</f>
        <v/>
      </c>
      <c r="N47" s="132">
        <f>MAX(0,M47-M46)</f>
        <v/>
      </c>
      <c r="O47" s="131">
        <f>IF(B47&lt;='VALOR POR PL'!$P$5,'CP RESUMO'!AT68,"")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RESUMO'!AU26</f>
        <v/>
      </c>
      <c r="N48" s="132">
        <f>MAX(0,M48-M47)</f>
        <v/>
      </c>
      <c r="O48" s="131">
        <f>IF(B48&lt;='VALOR POR PL'!$P$5,'CP RESUMO'!AU68,"")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RESUMO'!AV26</f>
        <v/>
      </c>
      <c r="N49" s="132">
        <f>MAX(0,M49-M48)</f>
        <v/>
      </c>
      <c r="O49" s="131">
        <f>IF(B49&lt;='VALOR POR PL'!$P$5,'CP RESUMO'!AV68,"")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RESUMO'!AW26</f>
        <v/>
      </c>
      <c r="N50" s="132">
        <f>MAX(0,M50-M49)</f>
        <v/>
      </c>
      <c r="O50" s="131">
        <f>IF(B50&lt;='VALOR POR PL'!$P$5,'CP RESUMO'!AW68,"")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RESUMO'!AX26</f>
        <v/>
      </c>
      <c r="N51" s="132">
        <f>MAX(0,M51-M50)</f>
        <v/>
      </c>
      <c r="O51" s="131">
        <f>IF(B51&lt;='VALOR POR PL'!$P$5,'CP RESUMO'!AX68,"")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RESUMO'!AY26</f>
        <v/>
      </c>
      <c r="N52" s="132">
        <f>MAX(0,M52-M51)</f>
        <v/>
      </c>
      <c r="O52" s="131">
        <f>IF(B52&lt;='VALOR POR PL'!$P$5,'CP RESUMO'!AY68,"")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RESUMO'!AZ26</f>
        <v/>
      </c>
      <c r="N53" s="132">
        <f>MAX(0,M53-M52)</f>
        <v/>
      </c>
      <c r="O53" s="131">
        <f>IF(B53&lt;='VALOR POR PL'!$P$5,'CP RESUMO'!AZ68,"")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RESUMO'!BA26</f>
        <v/>
      </c>
      <c r="N54" s="132">
        <f>MAX(0,M54-M53)</f>
        <v/>
      </c>
      <c r="O54" s="131">
        <f>IF(B54&lt;='VALOR POR PL'!$P$5,'CP RESUMO'!BA68,"")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RESUMO'!BB26</f>
        <v/>
      </c>
      <c r="N55" s="132">
        <f>MAX(0,M55-M54)</f>
        <v/>
      </c>
      <c r="O55" s="131">
        <f>IF(B55&lt;='VALOR POR PL'!$P$5,'CP RESUMO'!BB68,"")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RESUMO'!BC26</f>
        <v/>
      </c>
      <c r="N56" s="132">
        <f>MAX(0,M56-M55)</f>
        <v/>
      </c>
      <c r="O56" s="131">
        <f>IF(B56&lt;='VALOR POR PL'!$P$5,'CP RESUMO'!BC68,"")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RESUMO'!BD26</f>
        <v/>
      </c>
      <c r="N57" s="132">
        <f>MAX(0,M57-M56)</f>
        <v/>
      </c>
      <c r="O57" s="131">
        <f>IF(B57&lt;='VALOR POR PL'!$P$5,'CP RESUMO'!BD68,"")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RESUMO'!BE26</f>
        <v/>
      </c>
      <c r="N58" s="132">
        <f>MAX(0,M58-M57)</f>
        <v/>
      </c>
      <c r="O58" s="131">
        <f>IF(B58&lt;='VALOR POR PL'!$P$5,'CP RESUMO'!BE68,"")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RESUMO'!BF26</f>
        <v/>
      </c>
      <c r="N59" s="132">
        <f>MAX(0,M59-M58)</f>
        <v/>
      </c>
      <c r="O59" s="131">
        <f>IF(B59&lt;='VALOR POR PL'!$P$5,'CP RESUMO'!BF68,"")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RESUMO'!BG26</f>
        <v/>
      </c>
      <c r="N60" s="132">
        <f>MAX(0,M60-M59)</f>
        <v/>
      </c>
      <c r="O60" s="131">
        <f>IF(B60&lt;='VALOR POR PL'!$P$5,'CP RESUMO'!BG68,"")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RESUMO'!BH26</f>
        <v/>
      </c>
      <c r="N61" s="132">
        <f>MAX(0,M61-M60)</f>
        <v/>
      </c>
      <c r="O61" s="131">
        <f>IF(B61&lt;='VALOR POR PL'!$P$5,'CP RESUMO'!BH68,"")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RESUMO'!BI26</f>
        <v/>
      </c>
      <c r="N62" s="132">
        <f>MAX(0,M62-M61)</f>
        <v/>
      </c>
      <c r="O62" s="131">
        <f>IF(B62&lt;='VALOR POR PL'!$P$5,'CP RESUMO'!BI68,"")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RESUMO'!BJ26</f>
        <v/>
      </c>
      <c r="N63" s="132">
        <f>MAX(0,M63-M62)</f>
        <v/>
      </c>
      <c r="O63" s="131">
        <f>IF(B63&lt;='VALOR POR PL'!$P$5,'CP RESUMO'!BJ68,"")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RESUMO'!BK26</f>
        <v/>
      </c>
      <c r="N64" s="132">
        <f>MAX(0,M64-M63)</f>
        <v/>
      </c>
      <c r="O64" s="131">
        <f>IF(B64&lt;='VALOR POR PL'!$P$5,'CP RESUMO'!BK68,"")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RESUMO'!BL26</f>
        <v/>
      </c>
      <c r="N65" s="132">
        <f>MAX(0,M65-M64)</f>
        <v/>
      </c>
      <c r="O65" s="131">
        <f>IF(B65&lt;='VALOR POR PL'!$P$5,'CP RESUMO'!BL68,"")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RESUMO'!BM26</f>
        <v/>
      </c>
      <c r="N66" s="132">
        <f>MAX(0,M66-M65)</f>
        <v/>
      </c>
      <c r="O66" s="131">
        <f>IF(B66&lt;='VALOR POR PL'!$P$5,'CP RESUMO'!BM68,"")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RESUMO'!BN26</f>
        <v/>
      </c>
      <c r="N67" s="132">
        <f>MAX(0,M67-M66)</f>
        <v/>
      </c>
      <c r="O67" s="131">
        <f>IF(B67&lt;='VALOR POR PL'!$P$5,'CP RESUMO'!BN68,"")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RESUMO'!BO26</f>
        <v/>
      </c>
      <c r="N68" s="132">
        <f>MAX(0,M68-M67)</f>
        <v/>
      </c>
      <c r="O68" s="131">
        <f>IF(B68&lt;='VALOR POR PL'!$P$5,'CP RESUMO'!BO68,"")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RESUMO'!BP26</f>
        <v/>
      </c>
      <c r="N69" s="132">
        <f>MAX(0,M69-M68)</f>
        <v/>
      </c>
      <c r="O69" s="131">
        <f>IF(B69&lt;='VALOR POR PL'!$P$5,'CP RESUMO'!BP68,"")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RESUMO'!BQ26</f>
        <v/>
      </c>
      <c r="N70" s="132">
        <f>MAX(0,M70-M69)</f>
        <v/>
      </c>
      <c r="O70" s="131">
        <f>IF(B70&lt;='VALOR POR PL'!$P$5,'CP RESUMO'!BQ68,"")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RESUMO'!BR26</f>
        <v/>
      </c>
      <c r="N71" s="132">
        <f>MAX(0,M71-M70)</f>
        <v/>
      </c>
      <c r="O71" s="131">
        <f>IF(B71&lt;='VALOR POR PL'!$P$5,'CP RESUMO'!BR68,"")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RESUMO'!BS26</f>
        <v/>
      </c>
      <c r="N72" s="132">
        <f>MAX(0,M72-M71)</f>
        <v/>
      </c>
      <c r="O72" s="131">
        <f>IF(B72&lt;='VALOR POR PL'!$P$5,'CP RESUMO'!BS68,"")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RESUMO'!BT26</f>
        <v/>
      </c>
      <c r="N73" s="132">
        <f>MAX(0,M73-M72)</f>
        <v/>
      </c>
      <c r="O73" s="131">
        <f>IF(B73&lt;='VALOR POR PL'!$P$5,'CP RESUMO'!BT68,"")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RESUMO'!BU26</f>
        <v/>
      </c>
      <c r="N74" s="132">
        <f>MAX(0,M74-M73)</f>
        <v/>
      </c>
      <c r="O74" s="131">
        <f>IF(B74&lt;='VALOR POR PL'!$P$5,'CP RESUMO'!BU68,"")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RESUMO'!BV26</f>
        <v/>
      </c>
      <c r="N75" s="132">
        <f>MAX(0,M75-M74)</f>
        <v/>
      </c>
      <c r="O75" s="131">
        <f>IF(B75&lt;='VALOR POR PL'!$P$5,'CP RESUMO'!BV68,"")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RESUMO'!BW26</f>
        <v/>
      </c>
      <c r="N76" s="132">
        <f>MAX(0,M76-M75)</f>
        <v/>
      </c>
      <c r="O76" s="131">
        <f>IF(B76&lt;='VALOR POR PL'!$P$5,'CP RESUMO'!BW68,"")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1">
        <f>'CP RESUMO'!D27</f>
        <v/>
      </c>
      <c r="N5" s="132" t="n">
        <v>0</v>
      </c>
      <c r="O5" s="131">
        <f>IF(B5&lt;='VALOR POR PL'!$P$5,'CP RESUMO'!D69,"")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1">
        <f>'CP RESUMO'!E27</f>
        <v/>
      </c>
      <c r="N6" s="132">
        <f>MAX(0,M6-M5)</f>
        <v/>
      </c>
      <c r="O6" s="131">
        <f>IF(B6&lt;='VALOR POR PL'!$P$5,'CP RESUMO'!E69,"")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RESUMO'!F27</f>
        <v/>
      </c>
      <c r="N7" s="132">
        <f>MAX(0,M7-M6)</f>
        <v/>
      </c>
      <c r="O7" s="131">
        <f>IF(B7&lt;='VALOR POR PL'!$P$5,'CP RESUMO'!F69,"")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RESUMO'!G27</f>
        <v/>
      </c>
      <c r="N8" s="132">
        <f>MAX(0,M8-M7)</f>
        <v/>
      </c>
      <c r="O8" s="131">
        <f>IF(B8&lt;='VALOR POR PL'!$P$5,'CP RESUMO'!G69,"")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RESUMO'!H27</f>
        <v/>
      </c>
      <c r="N9" s="132">
        <f>MAX(0,M9-M8)</f>
        <v/>
      </c>
      <c r="O9" s="131">
        <f>IF(B9&lt;='VALOR POR PL'!$P$5,'CP RESUMO'!H69,"")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RESUMO'!I27</f>
        <v/>
      </c>
      <c r="N10" s="132">
        <f>MAX(0,M10-M9)</f>
        <v/>
      </c>
      <c r="O10" s="131">
        <f>IF(B10&lt;='VALOR POR PL'!$P$5,'CP RESUMO'!I69,"")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RESUMO'!J27</f>
        <v/>
      </c>
      <c r="N11" s="132">
        <f>MAX(0,M11-M10)</f>
        <v/>
      </c>
      <c r="O11" s="131">
        <f>IF(B11&lt;='VALOR POR PL'!$P$5,'CP RESUMO'!J69,"")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RESUMO'!K27</f>
        <v/>
      </c>
      <c r="N12" s="132">
        <f>MAX(0,M12-M11)</f>
        <v/>
      </c>
      <c r="O12" s="131">
        <f>IF(B12&lt;='VALOR POR PL'!$P$5,'CP RESUMO'!K69,"")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1">
        <f>'CP RESUMO'!L27</f>
        <v/>
      </c>
      <c r="N13" s="132">
        <f>MAX(0,M13-M12)</f>
        <v/>
      </c>
      <c r="O13" s="131">
        <f>IF(B13&lt;='VALOR POR PL'!$P$5,'CP RESUMO'!L69,"")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RESUMO'!M27</f>
        <v/>
      </c>
      <c r="N14" s="132">
        <f>MAX(0,M14-M13)</f>
        <v/>
      </c>
      <c r="O14" s="131">
        <f>IF(B14&lt;='VALOR POR PL'!$P$5,'CP RESUMO'!M69,"")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RESUMO'!N27</f>
        <v/>
      </c>
      <c r="N15" s="132">
        <f>MAX(0,M15-M14)</f>
        <v/>
      </c>
      <c r="O15" s="131">
        <f>IF(B15&lt;='VALOR POR PL'!$P$5,'CP RESUMO'!N69,"")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RESUMO'!O27</f>
        <v/>
      </c>
      <c r="N16" s="132">
        <f>MAX(0,M16-M15)</f>
        <v/>
      </c>
      <c r="O16" s="131">
        <f>IF(B16&lt;='VALOR POR PL'!$P$5,'CP RESUMO'!O69,"")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RESUMO'!P27</f>
        <v/>
      </c>
      <c r="N17" s="132">
        <f>MAX(0,M17-M16)</f>
        <v/>
      </c>
      <c r="O17" s="131">
        <f>IF(B17&lt;='VALOR POR PL'!$P$5,'CP RESUMO'!P69,"")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RESUMO'!Q27</f>
        <v/>
      </c>
      <c r="N18" s="132">
        <f>MAX(0,M18-M17)</f>
        <v/>
      </c>
      <c r="O18" s="131">
        <f>IF(B18&lt;='VALOR POR PL'!$P$5,'CP RESUMO'!Q69,"")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RESUMO'!R27</f>
        <v/>
      </c>
      <c r="N19" s="132">
        <f>MAX(0,M19-M18)</f>
        <v/>
      </c>
      <c r="O19" s="131">
        <f>IF(B19&lt;='VALOR POR PL'!$P$5,'CP RESUMO'!R69,"")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RESUMO'!S27</f>
        <v/>
      </c>
      <c r="N20" s="132">
        <f>MAX(0,M20-M19)</f>
        <v/>
      </c>
      <c r="O20" s="131">
        <f>IF(B20&lt;='VALOR POR PL'!$P$5,'CP RESUMO'!S69,"")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RESUMO'!T27</f>
        <v/>
      </c>
      <c r="N21" s="132">
        <f>MAX(0,M21-M20)</f>
        <v/>
      </c>
      <c r="O21" s="131">
        <f>IF(B21&lt;='VALOR POR PL'!$P$5,'CP RESUMO'!T69,"")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RESUMO'!U27</f>
        <v/>
      </c>
      <c r="N22" s="132">
        <f>MAX(0,M22-M21)</f>
        <v/>
      </c>
      <c r="O22" s="131">
        <f>IF(B22&lt;='VALOR POR PL'!$P$5,'CP RESUMO'!U69,"")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RESUMO'!V27</f>
        <v/>
      </c>
      <c r="N23" s="132">
        <f>MAX(0,M23-M22)</f>
        <v/>
      </c>
      <c r="O23" s="131">
        <f>IF(B23&lt;='VALOR POR PL'!$P$5,'CP RESUMO'!V69,"")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RESUMO'!W27</f>
        <v/>
      </c>
      <c r="N24" s="132">
        <f>MAX(0,M24-M23)</f>
        <v/>
      </c>
      <c r="O24" s="131">
        <f>IF(B24&lt;='VALOR POR PL'!$P$5,'CP RESUMO'!W69,"")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RESUMO'!X27</f>
        <v/>
      </c>
      <c r="N25" s="132">
        <f>MAX(0,M25-M24)</f>
        <v/>
      </c>
      <c r="O25" s="131">
        <f>IF(B25&lt;='VALOR POR PL'!$P$5,'CP RESUMO'!X69,"")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9083.790000000001</v>
      </c>
      <c r="L26" s="49">
        <f>C26/IF(B26&lt;='VALOR POR PL'!$P$5,IFERROR(INDEX('"INCC-FGV"'!$B$2:$B$800,MATCH(B26,'"INCC-FGV"'!$A$2:$A$800,0)),$K$2),$K$2)</f>
        <v/>
      </c>
      <c r="M26" s="131">
        <f>'CP RESUMO'!Y27</f>
        <v/>
      </c>
      <c r="N26" s="132">
        <f>MAX(0,M26-M25)</f>
        <v/>
      </c>
      <c r="O26" s="131">
        <f>IF(B26&lt;='VALOR POR PL'!$P$5,'CP RESUMO'!Y69,"")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14534.07</v>
      </c>
      <c r="L27" s="49">
        <f>C27/IF(B27&lt;='VALOR POR PL'!$P$5,IFERROR(INDEX('"INCC-FGV"'!$B$2:$B$800,MATCH(B27,'"INCC-FGV"'!$A$2:$A$800,0)),$K$2),$K$2)</f>
        <v/>
      </c>
      <c r="M27" s="131">
        <f>'CP RESUMO'!Z27</f>
        <v/>
      </c>
      <c r="N27" s="132">
        <f>MAX(0,M27-M26)</f>
        <v/>
      </c>
      <c r="O27" s="131">
        <f>IF(B27&lt;='VALOR POR PL'!$P$5,'CP RESUMO'!Z69,"")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13257.96</v>
      </c>
      <c r="L28" s="49">
        <f>C28/IF(B28&lt;='VALOR POR PL'!$P$5,IFERROR(INDEX('"INCC-FGV"'!$B$2:$B$800,MATCH(B28,'"INCC-FGV"'!$A$2:$A$800,0)),$K$2),$K$2)</f>
        <v/>
      </c>
      <c r="M28" s="131">
        <f>'CP RESUMO'!AA27</f>
        <v/>
      </c>
      <c r="N28" s="132">
        <f>MAX(0,M28-M27)</f>
        <v/>
      </c>
      <c r="O28" s="131">
        <f>IF(B28&lt;='VALOR POR PL'!$P$5,'CP RESUMO'!AA69,"")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17253.51</v>
      </c>
      <c r="L29" s="49">
        <f>C29/IF(B29&lt;='VALOR POR PL'!$P$5,IFERROR(INDEX('"INCC-FGV"'!$B$2:$B$800,MATCH(B29,'"INCC-FGV"'!$A$2:$A$800,0)),$K$2),$K$2)</f>
        <v/>
      </c>
      <c r="M29" s="131">
        <f>'CP RESUMO'!AB27</f>
        <v/>
      </c>
      <c r="N29" s="132">
        <f>MAX(0,M29-M28)</f>
        <v/>
      </c>
      <c r="O29" s="131">
        <f>IF(B29&lt;='VALOR POR PL'!$P$5,'CP RESUMO'!AB69,"")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27787.23</v>
      </c>
      <c r="L30" s="49">
        <f>C30/IF(B30&lt;='VALOR POR PL'!$P$5,IFERROR(INDEX('"INCC-FGV"'!$B$2:$B$800,MATCH(B30,'"INCC-FGV"'!$A$2:$A$800,0)),$K$2),$K$2)</f>
        <v/>
      </c>
      <c r="M30" s="131">
        <f>'CP RESUMO'!AC27</f>
        <v/>
      </c>
      <c r="N30" s="132">
        <f>MAX(0,M30-M29)</f>
        <v/>
      </c>
      <c r="O30" s="131">
        <f>IF(B30&lt;='VALOR POR PL'!$P$5,'CP RESUMO'!AC69,"")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78639.67999999999</v>
      </c>
      <c r="L31" s="49">
        <f>C31/IF(B31&lt;='VALOR POR PL'!$P$5,IFERROR(INDEX('"INCC-FGV"'!$B$2:$B$800,MATCH(B31,'"INCC-FGV"'!$A$2:$A$800,0)),$K$2),$K$2)</f>
        <v/>
      </c>
      <c r="M31" s="131">
        <f>'CP RESUMO'!AD27</f>
        <v/>
      </c>
      <c r="N31" s="132">
        <f>MAX(0,M31-M30)</f>
        <v/>
      </c>
      <c r="O31" s="131">
        <f>IF(B31&lt;='VALOR POR PL'!$P$5,'CP RESUMO'!AD69,"")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98799.03999999999</v>
      </c>
      <c r="L32" s="49">
        <f>C32/IF(B32&lt;='VALOR POR PL'!$P$5,IFERROR(INDEX('"INCC-FGV"'!$B$2:$B$800,MATCH(B32,'"INCC-FGV"'!$A$2:$A$800,0)),$K$2),$K$2)</f>
        <v/>
      </c>
      <c r="M32" s="131">
        <f>'CP RESUMO'!AE27</f>
        <v/>
      </c>
      <c r="N32" s="132">
        <f>MAX(0,M32-M31)</f>
        <v/>
      </c>
      <c r="O32" s="131">
        <f>IF(B32&lt;='VALOR POR PL'!$P$5,'CP RESUMO'!AE69,"")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102068.12</v>
      </c>
      <c r="L33" s="49">
        <f>C33/IF(B33&lt;='VALOR POR PL'!$P$5,IFERROR(INDEX('"INCC-FGV"'!$B$2:$B$800,MATCH(B33,'"INCC-FGV"'!$A$2:$A$800,0)),$K$2),$K$2)</f>
        <v/>
      </c>
      <c r="M33" s="131">
        <f>'CP RESUMO'!AF27</f>
        <v/>
      </c>
      <c r="N33" s="132">
        <f>MAX(0,M33-M32)</f>
        <v/>
      </c>
      <c r="O33" s="131">
        <f>IF(B33&lt;='VALOR POR PL'!$P$5,'CP RESUMO'!AF69,"")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116415.78</v>
      </c>
      <c r="L34" s="49">
        <f>C34/IF(B34&lt;='VALOR POR PL'!$P$5,IFERROR(INDEX('"INCC-FGV"'!$B$2:$B$800,MATCH(B34,'"INCC-FGV"'!$A$2:$A$800,0)),$K$2),$K$2)</f>
        <v/>
      </c>
      <c r="M34" s="131">
        <f>'CP RESUMO'!AG27</f>
        <v/>
      </c>
      <c r="N34" s="132">
        <f>MAX(0,M34-M33)</f>
        <v/>
      </c>
      <c r="O34" s="131">
        <f>IF(B34&lt;='VALOR POR PL'!$P$5,'CP RESUMO'!AG69,"")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114236.39</v>
      </c>
      <c r="L35" s="49">
        <f>C35/IF(B35&lt;='VALOR POR PL'!$P$5,IFERROR(INDEX('"INCC-FGV"'!$B$2:$B$800,MATCH(B35,'"INCC-FGV"'!$A$2:$A$800,0)),$K$2),$K$2)</f>
        <v/>
      </c>
      <c r="M35" s="131">
        <f>'CP RESUMO'!AH27</f>
        <v/>
      </c>
      <c r="N35" s="132">
        <f>MAX(0,M35-M34)</f>
        <v/>
      </c>
      <c r="O35" s="131">
        <f>IF(B35&lt;='VALOR POR PL'!$P$5,'CP RESUMO'!AH69,"")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124770.11</v>
      </c>
      <c r="L36" s="49">
        <f>C36/IF(B36&lt;='VALOR POR PL'!$P$5,IFERROR(INDEX('"INCC-FGV"'!$B$2:$B$800,MATCH(B36,'"INCC-FGV"'!$A$2:$A$800,0)),$K$2),$K$2)</f>
        <v/>
      </c>
      <c r="M36" s="131">
        <f>'CP RESUMO'!AI27</f>
        <v/>
      </c>
      <c r="N36" s="132">
        <f>MAX(0,M36-M35)</f>
        <v/>
      </c>
      <c r="O36" s="131">
        <f>IF(B36&lt;='VALOR POR PL'!$P$5,'CP RESUMO'!AI69,"")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126949.5</v>
      </c>
      <c r="L37" s="49">
        <f>C37/IF(B37&lt;='VALOR POR PL'!$P$5,IFERROR(INDEX('"INCC-FGV"'!$B$2:$B$800,MATCH(B37,'"INCC-FGV"'!$A$2:$A$800,0)),$K$2),$K$2)</f>
        <v/>
      </c>
      <c r="M37" s="131">
        <f>'CP RESUMO'!AJ27</f>
        <v/>
      </c>
      <c r="N37" s="132">
        <f>MAX(0,M37-M36)</f>
        <v/>
      </c>
      <c r="O37" s="131">
        <f>IF(B37&lt;='VALOR POR PL'!$P$5,'CP RESUMO'!AJ69,"")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137119.99</v>
      </c>
      <c r="L38" s="49">
        <f>C38/IF(B38&lt;='VALOR POR PL'!$P$5,IFERROR(INDEX('"INCC-FGV"'!$B$2:$B$800,MATCH(B38,'"INCC-FGV"'!$A$2:$A$800,0)),$K$2),$K$2)</f>
        <v/>
      </c>
      <c r="M38" s="131">
        <f>'CP RESUMO'!AK27</f>
        <v/>
      </c>
      <c r="N38" s="132">
        <f>MAX(0,M38-M37)</f>
        <v/>
      </c>
      <c r="O38" s="131">
        <f>IF(B38&lt;='VALOR POR PL'!$P$5,'CP RESUMO'!AK69,"")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164538.6</v>
      </c>
      <c r="L39" s="49">
        <f>C39/IF(B39&lt;='VALOR POR PL'!$P$5,IFERROR(INDEX('"INCC-FGV"'!$B$2:$B$800,MATCH(B39,'"INCC-FGV"'!$A$2:$A$800,0)),$K$2),$K$2)</f>
        <v/>
      </c>
      <c r="M39" s="131">
        <f>'CP RESUMO'!AL27</f>
        <v/>
      </c>
      <c r="N39" s="132">
        <f>MAX(0,M39-M38)</f>
        <v/>
      </c>
      <c r="O39" s="131">
        <f>IF(B39&lt;='VALOR POR PL'!$P$5,'CP RESUMO'!AL69,"")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132210.98</v>
      </c>
      <c r="L40" s="49">
        <f>C40/IF(B40&lt;='VALOR POR PL'!$P$5,IFERROR(INDEX('"INCC-FGV"'!$B$2:$B$800,MATCH(B40,'"INCC-FGV"'!$A$2:$A$800,0)),$K$2),$K$2)</f>
        <v/>
      </c>
      <c r="M40" s="131">
        <f>'CP RESUMO'!AM27</f>
        <v/>
      </c>
      <c r="N40" s="132">
        <f>MAX(0,M40-M39)</f>
        <v/>
      </c>
      <c r="O40" s="131">
        <f>IF(B40&lt;='VALOR POR PL'!$P$5,'CP RESUMO'!AM69,"")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112757.39</v>
      </c>
      <c r="L41" s="49">
        <f>C41/IF(B41&lt;='VALOR POR PL'!$P$5,IFERROR(INDEX('"INCC-FGV"'!$B$2:$B$800,MATCH(B41,'"INCC-FGV"'!$A$2:$A$800,0)),$K$2),$K$2)</f>
        <v/>
      </c>
      <c r="M41" s="131">
        <f>'CP RESUMO'!AN27</f>
        <v/>
      </c>
      <c r="N41" s="132">
        <f>MAX(0,M41-M40)</f>
        <v/>
      </c>
      <c r="O41" s="131">
        <f>IF(B41&lt;='VALOR POR PL'!$P$5,'CP RESUMO'!AN69,"")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83335.62</v>
      </c>
      <c r="L42" s="49">
        <f>C42/IF(B42&lt;='VALOR POR PL'!$P$5,IFERROR(INDEX('"INCC-FGV"'!$B$2:$B$800,MATCH(B42,'"INCC-FGV"'!$A$2:$A$800,0)),$K$2),$K$2)</f>
        <v/>
      </c>
      <c r="M42" s="131">
        <f>'CP RESUMO'!AO27</f>
        <v/>
      </c>
      <c r="N42" s="132">
        <f>MAX(0,M42-M41)</f>
        <v/>
      </c>
      <c r="O42" s="131">
        <f>IF(B42&lt;='VALOR POR PL'!$P$5,'CP RESUMO'!AO69,"")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82427.53999999999</v>
      </c>
      <c r="L43" s="49">
        <f>C43/IF(B43&lt;='VALOR POR PL'!$P$5,IFERROR(INDEX('"INCC-FGV"'!$B$2:$B$800,MATCH(B43,'"INCC-FGV"'!$A$2:$A$800,0)),$K$2),$K$2)</f>
        <v/>
      </c>
      <c r="M43" s="131">
        <f>'CP RESUMO'!AP27</f>
        <v/>
      </c>
      <c r="N43" s="132">
        <f>MAX(0,M43-M42)</f>
        <v/>
      </c>
      <c r="O43" s="131">
        <f>IF(B43&lt;='VALOR POR PL'!$P$5,'CP RESUMO'!AP69,"")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69169.58</v>
      </c>
      <c r="L44" s="49">
        <f>C44/IF(B44&lt;='VALOR POR PL'!$P$5,IFERROR(INDEX('"INCC-FGV"'!$B$2:$B$800,MATCH(B44,'"INCC-FGV"'!$A$2:$A$800,0)),$K$2),$K$2)</f>
        <v/>
      </c>
      <c r="M44" s="131">
        <f>'CP RESUMO'!AQ27</f>
        <v/>
      </c>
      <c r="N44" s="132">
        <f>MAX(0,M44-M43)</f>
        <v/>
      </c>
      <c r="O44" s="131">
        <f>IF(B44&lt;='VALOR POR PL'!$P$5,'CP RESUMO'!AQ69,"")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69714.42999999999</v>
      </c>
      <c r="L45" s="49">
        <f>C45/IF(B45&lt;='VALOR POR PL'!$P$5,IFERROR(INDEX('"INCC-FGV"'!$B$2:$B$800,MATCH(B45,'"INCC-FGV"'!$A$2:$A$800,0)),$K$2),$K$2)</f>
        <v/>
      </c>
      <c r="M45" s="131">
        <f>'CP RESUMO'!AR27</f>
        <v/>
      </c>
      <c r="N45" s="132">
        <f>MAX(0,M45-M44)</f>
        <v/>
      </c>
      <c r="O45" s="131">
        <f>IF(B45&lt;='VALOR POR PL'!$P$5,'CP RESUMO'!AR69,"")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75889.37</v>
      </c>
      <c r="L46" s="49">
        <f>C46/IF(B46&lt;='VALOR POR PL'!$P$5,IFERROR(INDEX('"INCC-FGV"'!$B$2:$B$800,MATCH(B46,'"INCC-FGV"'!$A$2:$A$800,0)),$K$2),$K$2)</f>
        <v/>
      </c>
      <c r="M46" s="131">
        <f>'CP RESUMO'!AS27</f>
        <v/>
      </c>
      <c r="N46" s="132">
        <f>MAX(0,M46-M45)</f>
        <v/>
      </c>
      <c r="O46" s="131">
        <f>IF(B46&lt;='VALOR POR PL'!$P$5,'CP RESUMO'!AS69,"")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130514.38</v>
      </c>
      <c r="L47" s="49">
        <f>C47/IF(B47&lt;='VALOR POR PL'!$P$5,IFERROR(INDEX('"INCC-FGV"'!$B$2:$B$800,MATCH(B47,'"INCC-FGV"'!$A$2:$A$800,0)),$K$2),$K$2)</f>
        <v/>
      </c>
      <c r="M47" s="131">
        <f>'CP RESUMO'!AT27</f>
        <v/>
      </c>
      <c r="N47" s="132">
        <f>MAX(0,M47-M46)</f>
        <v/>
      </c>
      <c r="O47" s="131">
        <f>IF(B47&lt;='VALOR POR PL'!$P$5,'CP RESUMO'!AT69,"")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334424.07</v>
      </c>
      <c r="L48" s="49">
        <f>C48/IF(B48&lt;='VALOR POR PL'!$P$5,IFERROR(INDEX('"INCC-FGV"'!$B$2:$B$800,MATCH(B48,'"INCC-FGV"'!$A$2:$A$800,0)),$K$2),$K$2)</f>
        <v/>
      </c>
      <c r="M48" s="131">
        <f>'CP RESUMO'!AU27</f>
        <v/>
      </c>
      <c r="N48" s="132">
        <f>MAX(0,M48-M47)</f>
        <v/>
      </c>
      <c r="O48" s="131">
        <f>IF(B48&lt;='VALOR POR PL'!$P$5,'CP RESUMO'!AU69,"")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313719.86</v>
      </c>
      <c r="L49" s="49">
        <f>C49/IF(B49&lt;='VALOR POR PL'!$P$5,IFERROR(INDEX('"INCC-FGV"'!$B$2:$B$800,MATCH(B49,'"INCC-FGV"'!$A$2:$A$800,0)),$K$2),$K$2)</f>
        <v/>
      </c>
      <c r="M49" s="131">
        <f>'CP RESUMO'!AV27</f>
        <v/>
      </c>
      <c r="N49" s="132">
        <f>MAX(0,M49-M48)</f>
        <v/>
      </c>
      <c r="O49" s="131">
        <f>IF(B49&lt;='VALOR POR PL'!$P$5,'CP RESUMO'!AV69,"")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333809.03</v>
      </c>
      <c r="L50" s="49">
        <f>C50/IF(B50&lt;='VALOR POR PL'!$P$5,IFERROR(INDEX('"INCC-FGV"'!$B$2:$B$800,MATCH(B50,'"INCC-FGV"'!$A$2:$A$800,0)),$K$2),$K$2)</f>
        <v/>
      </c>
      <c r="M50" s="131">
        <f>'CP RESUMO'!AW27</f>
        <v/>
      </c>
      <c r="N50" s="132">
        <f>MAX(0,M50-M49)</f>
        <v/>
      </c>
      <c r="O50" s="131">
        <f>IF(B50&lt;='VALOR POR PL'!$P$5,'CP RESUMO'!AW69,"")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122276.86</v>
      </c>
      <c r="L51" s="49">
        <f>C51/IF(B51&lt;='VALOR POR PL'!$P$5,IFERROR(INDEX('"INCC-FGV"'!$B$2:$B$800,MATCH(B51,'"INCC-FGV"'!$A$2:$A$800,0)),$K$2),$K$2)</f>
        <v/>
      </c>
      <c r="M51" s="131">
        <f>'CP RESUMO'!AX27</f>
        <v/>
      </c>
      <c r="N51" s="132">
        <f>MAX(0,M51-M50)</f>
        <v/>
      </c>
      <c r="O51" s="131">
        <f>IF(B51&lt;='VALOR POR PL'!$P$5,'CP RESUMO'!AX69,"")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126113.94</v>
      </c>
      <c r="L52" s="49">
        <f>C52/IF(B52&lt;='VALOR POR PL'!$P$5,IFERROR(INDEX('"INCC-FGV"'!$B$2:$B$800,MATCH(B52,'"INCC-FGV"'!$A$2:$A$800,0)),$K$2),$K$2)</f>
        <v/>
      </c>
      <c r="M52" s="131">
        <f>'CP RESUMO'!AY27</f>
        <v/>
      </c>
      <c r="N52" s="132">
        <f>MAX(0,M52-M51)</f>
        <v/>
      </c>
      <c r="O52" s="131">
        <f>IF(B52&lt;='VALOR POR PL'!$P$5,'CP RESUMO'!AY69,"")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117582.52</v>
      </c>
      <c r="L53" s="49">
        <f>C53/IF(B53&lt;='VALOR POR PL'!$P$5,IFERROR(INDEX('"INCC-FGV"'!$B$2:$B$800,MATCH(B53,'"INCC-FGV"'!$A$2:$A$800,0)),$K$2),$K$2)</f>
        <v/>
      </c>
      <c r="M53" s="131">
        <f>'CP RESUMO'!AZ27</f>
        <v/>
      </c>
      <c r="N53" s="132">
        <f>MAX(0,M53-M52)</f>
        <v/>
      </c>
      <c r="O53" s="131">
        <f>IF(B53&lt;='VALOR POR PL'!$P$5,'CP RESUMO'!AZ69,"")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>
        <v>117582.52</v>
      </c>
      <c r="L54" s="49">
        <f>C54/IF(B54&lt;='VALOR POR PL'!$P$5,IFERROR(INDEX('"INCC-FGV"'!$B$2:$B$800,MATCH(B54,'"INCC-FGV"'!$A$2:$A$800,0)),$K$2),$K$2)</f>
        <v/>
      </c>
      <c r="M54" s="131">
        <f>'CP RESUMO'!BA27</f>
        <v/>
      </c>
      <c r="N54" s="132">
        <f>MAX(0,M54-M53)</f>
        <v/>
      </c>
      <c r="O54" s="131">
        <f>IF(B54&lt;='VALOR POR PL'!$P$5,'CP RESUMO'!BA69,"")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>
        <v>117582.52</v>
      </c>
      <c r="L55" s="49">
        <f>C55/IF(B55&lt;='VALOR POR PL'!$P$5,IFERROR(INDEX('"INCC-FGV"'!$B$2:$B$800,MATCH(B55,'"INCC-FGV"'!$A$2:$A$800,0)),$K$2),$K$2)</f>
        <v/>
      </c>
      <c r="M55" s="131">
        <f>'CP RESUMO'!BB27</f>
        <v/>
      </c>
      <c r="N55" s="132">
        <f>MAX(0,M55-M54)</f>
        <v/>
      </c>
      <c r="O55" s="131">
        <f>IF(B55&lt;='VALOR POR PL'!$P$5,'CP RESUMO'!BB69,"")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RESUMO'!BC27</f>
        <v/>
      </c>
      <c r="N56" s="132">
        <f>MAX(0,M56-M55)</f>
        <v/>
      </c>
      <c r="O56" s="131">
        <f>IF(B56&lt;='VALOR POR PL'!$P$5,'CP RESUMO'!BC69,"")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RESUMO'!BD27</f>
        <v/>
      </c>
      <c r="N57" s="132">
        <f>MAX(0,M57-M56)</f>
        <v/>
      </c>
      <c r="O57" s="131">
        <f>IF(B57&lt;='VALOR POR PL'!$P$5,'CP RESUMO'!BD69,"")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RESUMO'!BE27</f>
        <v/>
      </c>
      <c r="N58" s="132">
        <f>MAX(0,M58-M57)</f>
        <v/>
      </c>
      <c r="O58" s="131">
        <f>IF(B58&lt;='VALOR POR PL'!$P$5,'CP RESUMO'!BE69,"")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RESUMO'!BF27</f>
        <v/>
      </c>
      <c r="N59" s="132">
        <f>MAX(0,M59-M58)</f>
        <v/>
      </c>
      <c r="O59" s="131">
        <f>IF(B59&lt;='VALOR POR PL'!$P$5,'CP RESUMO'!BF69,"")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RESUMO'!BG27</f>
        <v/>
      </c>
      <c r="N60" s="132">
        <f>MAX(0,M60-M59)</f>
        <v/>
      </c>
      <c r="O60" s="131">
        <f>IF(B60&lt;='VALOR POR PL'!$P$5,'CP RESUMO'!BG69,"")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RESUMO'!BH27</f>
        <v/>
      </c>
      <c r="N61" s="132">
        <f>MAX(0,M61-M60)</f>
        <v/>
      </c>
      <c r="O61" s="131">
        <f>IF(B61&lt;='VALOR POR PL'!$P$5,'CP RESUMO'!BH69,"")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RESUMO'!BI27</f>
        <v/>
      </c>
      <c r="N62" s="132">
        <f>MAX(0,M62-M61)</f>
        <v/>
      </c>
      <c r="O62" s="131">
        <f>IF(B62&lt;='VALOR POR PL'!$P$5,'CP RESUMO'!BI69,"")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RESUMO'!BJ27</f>
        <v/>
      </c>
      <c r="N63" s="132">
        <f>MAX(0,M63-M62)</f>
        <v/>
      </c>
      <c r="O63" s="131">
        <f>IF(B63&lt;='VALOR POR PL'!$P$5,'CP RESUMO'!BJ69,"")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RESUMO'!BK27</f>
        <v/>
      </c>
      <c r="N64" s="132">
        <f>MAX(0,M64-M63)</f>
        <v/>
      </c>
      <c r="O64" s="131">
        <f>IF(B64&lt;='VALOR POR PL'!$P$5,'CP RESUMO'!BK69,"")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RESUMO'!BL27</f>
        <v/>
      </c>
      <c r="N65" s="132">
        <f>MAX(0,M65-M64)</f>
        <v/>
      </c>
      <c r="O65" s="131">
        <f>IF(B65&lt;='VALOR POR PL'!$P$5,'CP RESUMO'!BL69,"")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RESUMO'!BM27</f>
        <v/>
      </c>
      <c r="N66" s="132">
        <f>MAX(0,M66-M65)</f>
        <v/>
      </c>
      <c r="O66" s="131">
        <f>IF(B66&lt;='VALOR POR PL'!$P$5,'CP RESUMO'!BM69,"")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RESUMO'!BN27</f>
        <v/>
      </c>
      <c r="N67" s="132">
        <f>MAX(0,M67-M66)</f>
        <v/>
      </c>
      <c r="O67" s="131">
        <f>IF(B67&lt;='VALOR POR PL'!$P$5,'CP RESUMO'!BN69,"")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RESUMO'!BO27</f>
        <v/>
      </c>
      <c r="N68" s="132">
        <f>MAX(0,M68-M67)</f>
        <v/>
      </c>
      <c r="O68" s="131">
        <f>IF(B68&lt;='VALOR POR PL'!$P$5,'CP RESUMO'!BO69,"")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RESUMO'!BP27</f>
        <v/>
      </c>
      <c r="N69" s="132">
        <f>MAX(0,M69-M68)</f>
        <v/>
      </c>
      <c r="O69" s="131">
        <f>IF(B69&lt;='VALOR POR PL'!$P$5,'CP RESUMO'!BP69,"")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RESUMO'!BQ27</f>
        <v/>
      </c>
      <c r="N70" s="132">
        <f>MAX(0,M70-M69)</f>
        <v/>
      </c>
      <c r="O70" s="131">
        <f>IF(B70&lt;='VALOR POR PL'!$P$5,'CP RESUMO'!BQ69,"")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RESUMO'!BR27</f>
        <v/>
      </c>
      <c r="N71" s="132">
        <f>MAX(0,M71-M70)</f>
        <v/>
      </c>
      <c r="O71" s="131">
        <f>IF(B71&lt;='VALOR POR PL'!$P$5,'CP RESUMO'!BR69,"")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RESUMO'!BS27</f>
        <v/>
      </c>
      <c r="N72" s="132">
        <f>MAX(0,M72-M71)</f>
        <v/>
      </c>
      <c r="O72" s="131">
        <f>IF(B72&lt;='VALOR POR PL'!$P$5,'CP RESUMO'!BS69,"")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RESUMO'!BT27</f>
        <v/>
      </c>
      <c r="N73" s="132">
        <f>MAX(0,M73-M72)</f>
        <v/>
      </c>
      <c r="O73" s="131">
        <f>IF(B73&lt;='VALOR POR PL'!$P$5,'CP RESUMO'!BT69,"")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RESUMO'!BU27</f>
        <v/>
      </c>
      <c r="N74" s="132">
        <f>MAX(0,M74-M73)</f>
        <v/>
      </c>
      <c r="O74" s="131">
        <f>IF(B74&lt;='VALOR POR PL'!$P$5,'CP RESUMO'!BU69,"")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RESUMO'!BV27</f>
        <v/>
      </c>
      <c r="N75" s="132">
        <f>MAX(0,M75-M74)</f>
        <v/>
      </c>
      <c r="O75" s="131">
        <f>IF(B75&lt;='VALOR POR PL'!$P$5,'CP RESUMO'!BV69,"")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RESUMO'!BW27</f>
        <v/>
      </c>
      <c r="N76" s="132">
        <f>MAX(0,M76-M75)</f>
        <v/>
      </c>
      <c r="O76" s="131">
        <f>IF(B76&lt;='VALOR POR PL'!$P$5,'CP RESUMO'!BW69,"")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1">
        <f>'CP RESUMO'!D28</f>
        <v/>
      </c>
      <c r="N5" s="132" t="n">
        <v>0</v>
      </c>
      <c r="O5" s="131">
        <f>IF(B5&lt;='VALOR POR PL'!$P$5,'CP RESUMO'!D70,"")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1">
        <f>'CP RESUMO'!E28</f>
        <v/>
      </c>
      <c r="N6" s="132">
        <f>MAX(0,M6-M5)</f>
        <v/>
      </c>
      <c r="O6" s="131">
        <f>IF(B6&lt;='VALOR POR PL'!$P$5,'CP RESUMO'!E70,"")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RESUMO'!F28</f>
        <v/>
      </c>
      <c r="N7" s="132">
        <f>MAX(0,M7-M6)</f>
        <v/>
      </c>
      <c r="O7" s="131">
        <f>IF(B7&lt;='VALOR POR PL'!$P$5,'CP RESUMO'!F70,"")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RESUMO'!G28</f>
        <v/>
      </c>
      <c r="N8" s="132">
        <f>MAX(0,M8-M7)</f>
        <v/>
      </c>
      <c r="O8" s="131">
        <f>IF(B8&lt;='VALOR POR PL'!$P$5,'CP RESUMO'!G70,"")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RESUMO'!H28</f>
        <v/>
      </c>
      <c r="N9" s="132">
        <f>MAX(0,M9-M8)</f>
        <v/>
      </c>
      <c r="O9" s="131">
        <f>IF(B9&lt;='VALOR POR PL'!$P$5,'CP RESUMO'!H70,"")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RESUMO'!I28</f>
        <v/>
      </c>
      <c r="N10" s="132">
        <f>MAX(0,M10-M9)</f>
        <v/>
      </c>
      <c r="O10" s="131">
        <f>IF(B10&lt;='VALOR POR PL'!$P$5,'CP RESUMO'!I70,"")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RESUMO'!J28</f>
        <v/>
      </c>
      <c r="N11" s="132">
        <f>MAX(0,M11-M10)</f>
        <v/>
      </c>
      <c r="O11" s="131">
        <f>IF(B11&lt;='VALOR POR PL'!$P$5,'CP RESUMO'!J70,"")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RESUMO'!K28</f>
        <v/>
      </c>
      <c r="N12" s="132">
        <f>MAX(0,M12-M11)</f>
        <v/>
      </c>
      <c r="O12" s="131">
        <f>IF(B12&lt;='VALOR POR PL'!$P$5,'CP RESUMO'!K70,"")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1">
        <f>'CP RESUMO'!L28</f>
        <v/>
      </c>
      <c r="N13" s="132">
        <f>MAX(0,M13-M12)</f>
        <v/>
      </c>
      <c r="O13" s="131">
        <f>IF(B13&lt;='VALOR POR PL'!$P$5,'CP RESUMO'!L70,"")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RESUMO'!M28</f>
        <v/>
      </c>
      <c r="N14" s="132">
        <f>MAX(0,M14-M13)</f>
        <v/>
      </c>
      <c r="O14" s="131">
        <f>IF(B14&lt;='VALOR POR PL'!$P$5,'CP RESUMO'!M70,"")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1">
        <f>'CP RESUMO'!N28</f>
        <v/>
      </c>
      <c r="N15" s="132">
        <f>MAX(0,M15-M14)</f>
        <v/>
      </c>
      <c r="O15" s="131">
        <f>IF(B15&lt;='VALOR POR PL'!$P$5,'CP RESUMO'!N70,"")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RESUMO'!O28</f>
        <v/>
      </c>
      <c r="N16" s="132">
        <f>MAX(0,M16-M15)</f>
        <v/>
      </c>
      <c r="O16" s="131">
        <f>IF(B16&lt;='VALOR POR PL'!$P$5,'CP RESUMO'!O70,"")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RESUMO'!P28</f>
        <v/>
      </c>
      <c r="N17" s="132">
        <f>MAX(0,M17-M16)</f>
        <v/>
      </c>
      <c r="O17" s="131">
        <f>IF(B17&lt;='VALOR POR PL'!$P$5,'CP RESUMO'!P70,"")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RESUMO'!Q28</f>
        <v/>
      </c>
      <c r="N18" s="132">
        <f>MAX(0,M18-M17)</f>
        <v/>
      </c>
      <c r="O18" s="131">
        <f>IF(B18&lt;='VALOR POR PL'!$P$5,'CP RESUMO'!Q70,"")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RESUMO'!R28</f>
        <v/>
      </c>
      <c r="N19" s="132">
        <f>MAX(0,M19-M18)</f>
        <v/>
      </c>
      <c r="O19" s="131">
        <f>IF(B19&lt;='VALOR POR PL'!$P$5,'CP RESUMO'!R70,"")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RESUMO'!S28</f>
        <v/>
      </c>
      <c r="N20" s="132">
        <f>MAX(0,M20-M19)</f>
        <v/>
      </c>
      <c r="O20" s="131">
        <f>IF(B20&lt;='VALOR POR PL'!$P$5,'CP RESUMO'!S70,"")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RESUMO'!T28</f>
        <v/>
      </c>
      <c r="N21" s="132">
        <f>MAX(0,M21-M20)</f>
        <v/>
      </c>
      <c r="O21" s="131">
        <f>IF(B21&lt;='VALOR POR PL'!$P$5,'CP RESUMO'!T70,"")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RESUMO'!U28</f>
        <v/>
      </c>
      <c r="N22" s="132">
        <f>MAX(0,M22-M21)</f>
        <v/>
      </c>
      <c r="O22" s="131">
        <f>IF(B22&lt;='VALOR POR PL'!$P$5,'CP RESUMO'!U70,"")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RESUMO'!V28</f>
        <v/>
      </c>
      <c r="N23" s="132">
        <f>MAX(0,M23-M22)</f>
        <v/>
      </c>
      <c r="O23" s="131">
        <f>IF(B23&lt;='VALOR POR PL'!$P$5,'CP RESUMO'!V70,"")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1">
        <f>'CP RESUMO'!W28</f>
        <v/>
      </c>
      <c r="N24" s="132">
        <f>MAX(0,M24-M23)</f>
        <v/>
      </c>
      <c r="O24" s="131">
        <f>IF(B24&lt;='VALOR POR PL'!$P$5,'CP RESUMO'!W70,"")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RESUMO'!X28</f>
        <v/>
      </c>
      <c r="N25" s="132">
        <f>MAX(0,M25-M24)</f>
        <v/>
      </c>
      <c r="O25" s="131">
        <f>IF(B25&lt;='VALOR POR PL'!$P$5,'CP RESUMO'!X70,"")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RESUMO'!Y28</f>
        <v/>
      </c>
      <c r="N26" s="132">
        <f>MAX(0,M26-M25)</f>
        <v/>
      </c>
      <c r="O26" s="131">
        <f>IF(B26&lt;='VALOR POR PL'!$P$5,'CP RESUMO'!Y70,"")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173913.04</v>
      </c>
      <c r="L27" s="49">
        <f>C27/IF(B27&lt;='VALOR POR PL'!$P$5,IFERROR(INDEX('"INCC-FGV"'!$B$2:$B$800,MATCH(B27,'"INCC-FGV"'!$A$2:$A$800,0)),$K$2),$K$2)</f>
        <v/>
      </c>
      <c r="M27" s="131">
        <f>'CP RESUMO'!Z28</f>
        <v/>
      </c>
      <c r="N27" s="132">
        <f>MAX(0,M27-M26)</f>
        <v/>
      </c>
      <c r="O27" s="131">
        <f>IF(B27&lt;='VALOR POR PL'!$P$5,'CP RESUMO'!Z70,"")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173913.04</v>
      </c>
      <c r="L28" s="49">
        <f>C28/IF(B28&lt;='VALOR POR PL'!$P$5,IFERROR(INDEX('"INCC-FGV"'!$B$2:$B$800,MATCH(B28,'"INCC-FGV"'!$A$2:$A$800,0)),$K$2),$K$2)</f>
        <v/>
      </c>
      <c r="M28" s="131">
        <f>'CP RESUMO'!AA28</f>
        <v/>
      </c>
      <c r="N28" s="132">
        <f>MAX(0,M28-M27)</f>
        <v/>
      </c>
      <c r="O28" s="131">
        <f>IF(B28&lt;='VALOR POR PL'!$P$5,'CP RESUMO'!AA70,"")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173913.04</v>
      </c>
      <c r="L29" s="49">
        <f>C29/IF(B29&lt;='VALOR POR PL'!$P$5,IFERROR(INDEX('"INCC-FGV"'!$B$2:$B$800,MATCH(B29,'"INCC-FGV"'!$A$2:$A$800,0)),$K$2),$K$2)</f>
        <v/>
      </c>
      <c r="M29" s="131">
        <f>'CP RESUMO'!AB28</f>
        <v/>
      </c>
      <c r="N29" s="132">
        <f>MAX(0,M29-M28)</f>
        <v/>
      </c>
      <c r="O29" s="131">
        <f>IF(B29&lt;='VALOR POR PL'!$P$5,'CP RESUMO'!AB70,"")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173913.04</v>
      </c>
      <c r="L30" s="49">
        <f>C30/IF(B30&lt;='VALOR POR PL'!$P$5,IFERROR(INDEX('"INCC-FGV"'!$B$2:$B$800,MATCH(B30,'"INCC-FGV"'!$A$2:$A$800,0)),$K$2),$K$2)</f>
        <v/>
      </c>
      <c r="M30" s="131">
        <f>'CP RESUMO'!AC28</f>
        <v/>
      </c>
      <c r="N30" s="132">
        <f>MAX(0,M30-M29)</f>
        <v/>
      </c>
      <c r="O30" s="131">
        <f>IF(B30&lt;='VALOR POR PL'!$P$5,'CP RESUMO'!AC70,"")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173913.04</v>
      </c>
      <c r="L31" s="49">
        <f>C31/IF(B31&lt;='VALOR POR PL'!$P$5,IFERROR(INDEX('"INCC-FGV"'!$B$2:$B$800,MATCH(B31,'"INCC-FGV"'!$A$2:$A$800,0)),$K$2),$K$2)</f>
        <v/>
      </c>
      <c r="M31" s="131">
        <f>'CP RESUMO'!AD28</f>
        <v/>
      </c>
      <c r="N31" s="132">
        <f>MAX(0,M31-M30)</f>
        <v/>
      </c>
      <c r="O31" s="131">
        <f>IF(B31&lt;='VALOR POR PL'!$P$5,'CP RESUMO'!AD70,"")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173913.04</v>
      </c>
      <c r="L32" s="49">
        <f>C32/IF(B32&lt;='VALOR POR PL'!$P$5,IFERROR(INDEX('"INCC-FGV"'!$B$2:$B$800,MATCH(B32,'"INCC-FGV"'!$A$2:$A$800,0)),$K$2),$K$2)</f>
        <v/>
      </c>
      <c r="M32" s="131">
        <f>'CP RESUMO'!AE28</f>
        <v/>
      </c>
      <c r="N32" s="132">
        <f>MAX(0,M32-M31)</f>
        <v/>
      </c>
      <c r="O32" s="131">
        <f>IF(B32&lt;='VALOR POR PL'!$P$5,'CP RESUMO'!AE70,"")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173913.04</v>
      </c>
      <c r="L33" s="49">
        <f>C33/IF(B33&lt;='VALOR POR PL'!$P$5,IFERROR(INDEX('"INCC-FGV"'!$B$2:$B$800,MATCH(B33,'"INCC-FGV"'!$A$2:$A$800,0)),$K$2),$K$2)</f>
        <v/>
      </c>
      <c r="M33" s="131">
        <f>'CP RESUMO'!AF28</f>
        <v/>
      </c>
      <c r="N33" s="132">
        <f>MAX(0,M33-M32)</f>
        <v/>
      </c>
      <c r="O33" s="131">
        <f>IF(B33&lt;='VALOR POR PL'!$P$5,'CP RESUMO'!AF70,"")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173913.04</v>
      </c>
      <c r="L34" s="49">
        <f>C34/IF(B34&lt;='VALOR POR PL'!$P$5,IFERROR(INDEX('"INCC-FGV"'!$B$2:$B$800,MATCH(B34,'"INCC-FGV"'!$A$2:$A$800,0)),$K$2),$K$2)</f>
        <v/>
      </c>
      <c r="M34" s="131">
        <f>'CP RESUMO'!AG28</f>
        <v/>
      </c>
      <c r="N34" s="132">
        <f>MAX(0,M34-M33)</f>
        <v/>
      </c>
      <c r="O34" s="131">
        <f>IF(B34&lt;='VALOR POR PL'!$P$5,'CP RESUMO'!AG70,"")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173913.04</v>
      </c>
      <c r="L35" s="49">
        <f>C35/IF(B35&lt;='VALOR POR PL'!$P$5,IFERROR(INDEX('"INCC-FGV"'!$B$2:$B$800,MATCH(B35,'"INCC-FGV"'!$A$2:$A$800,0)),$K$2),$K$2)</f>
        <v/>
      </c>
      <c r="M35" s="131">
        <f>'CP RESUMO'!AH28</f>
        <v/>
      </c>
      <c r="N35" s="132">
        <f>MAX(0,M35-M34)</f>
        <v/>
      </c>
      <c r="O35" s="131">
        <f>IF(B35&lt;='VALOR POR PL'!$P$5,'CP RESUMO'!AH70,"")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173913.04</v>
      </c>
      <c r="L36" s="49">
        <f>C36/IF(B36&lt;='VALOR POR PL'!$P$5,IFERROR(INDEX('"INCC-FGV"'!$B$2:$B$800,MATCH(B36,'"INCC-FGV"'!$A$2:$A$800,0)),$K$2),$K$2)</f>
        <v/>
      </c>
      <c r="M36" s="131">
        <f>'CP RESUMO'!AI28</f>
        <v/>
      </c>
      <c r="N36" s="132">
        <f>MAX(0,M36-M35)</f>
        <v/>
      </c>
      <c r="O36" s="131">
        <f>IF(B36&lt;='VALOR POR PL'!$P$5,'CP RESUMO'!AI70,"")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211173.78</v>
      </c>
      <c r="L37" s="49">
        <f>C37/IF(B37&lt;='VALOR POR PL'!$P$5,IFERROR(INDEX('"INCC-FGV"'!$B$2:$B$800,MATCH(B37,'"INCC-FGV"'!$A$2:$A$800,0)),$K$2),$K$2)</f>
        <v/>
      </c>
      <c r="M37" s="131">
        <f>'CP RESUMO'!AJ28</f>
        <v/>
      </c>
      <c r="N37" s="132">
        <f>MAX(0,M37-M36)</f>
        <v/>
      </c>
      <c r="O37" s="131">
        <f>IF(B37&lt;='VALOR POR PL'!$P$5,'CP RESUMO'!AJ70,"")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211173.78</v>
      </c>
      <c r="L38" s="49">
        <f>C38/IF(B38&lt;='VALOR POR PL'!$P$5,IFERROR(INDEX('"INCC-FGV"'!$B$2:$B$800,MATCH(B38,'"INCC-FGV"'!$A$2:$A$800,0)),$K$2),$K$2)</f>
        <v/>
      </c>
      <c r="M38" s="131">
        <f>'CP RESUMO'!AK28</f>
        <v/>
      </c>
      <c r="N38" s="132">
        <f>MAX(0,M38-M37)</f>
        <v/>
      </c>
      <c r="O38" s="131">
        <f>IF(B38&lt;='VALOR POR PL'!$P$5,'CP RESUMO'!AK70,"")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186333.29</v>
      </c>
      <c r="L39" s="49">
        <f>C39/IF(B39&lt;='VALOR POR PL'!$P$5,IFERROR(INDEX('"INCC-FGV"'!$B$2:$B$800,MATCH(B39,'"INCC-FGV"'!$A$2:$A$800,0)),$K$2),$K$2)</f>
        <v/>
      </c>
      <c r="M39" s="131">
        <f>'CP RESUMO'!AL28</f>
        <v/>
      </c>
      <c r="N39" s="132">
        <f>MAX(0,M39-M38)</f>
        <v/>
      </c>
      <c r="O39" s="131">
        <f>IF(B39&lt;='VALOR POR PL'!$P$5,'CP RESUMO'!AL70,"")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186333.29</v>
      </c>
      <c r="L40" s="49">
        <f>C40/IF(B40&lt;='VALOR POR PL'!$P$5,IFERROR(INDEX('"INCC-FGV"'!$B$2:$B$800,MATCH(B40,'"INCC-FGV"'!$A$2:$A$800,0)),$K$2),$K$2)</f>
        <v/>
      </c>
      <c r="M40" s="131">
        <f>'CP RESUMO'!AM28</f>
        <v/>
      </c>
      <c r="N40" s="132">
        <f>MAX(0,M40-M39)</f>
        <v/>
      </c>
      <c r="O40" s="131">
        <f>IF(B40&lt;='VALOR POR PL'!$P$5,'CP RESUMO'!AM70,"")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186333.29</v>
      </c>
      <c r="L41" s="49">
        <f>C41/IF(B41&lt;='VALOR POR PL'!$P$5,IFERROR(INDEX('"INCC-FGV"'!$B$2:$B$800,MATCH(B41,'"INCC-FGV"'!$A$2:$A$800,0)),$K$2),$K$2)</f>
        <v/>
      </c>
      <c r="M41" s="131">
        <f>'CP RESUMO'!AN28</f>
        <v/>
      </c>
      <c r="N41" s="132">
        <f>MAX(0,M41-M40)</f>
        <v/>
      </c>
      <c r="O41" s="131">
        <f>IF(B41&lt;='VALOR POR PL'!$P$5,'CP RESUMO'!AN70,"")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192416.79</v>
      </c>
      <c r="L42" s="49">
        <f>C42/IF(B42&lt;='VALOR POR PL'!$P$5,IFERROR(INDEX('"INCC-FGV"'!$B$2:$B$800,MATCH(B42,'"INCC-FGV"'!$A$2:$A$800,0)),$K$2),$K$2)</f>
        <v/>
      </c>
      <c r="M42" s="131">
        <f>'CP RESUMO'!AO28</f>
        <v/>
      </c>
      <c r="N42" s="132">
        <f>MAX(0,M42-M41)</f>
        <v/>
      </c>
      <c r="O42" s="131">
        <f>IF(B42&lt;='VALOR POR PL'!$P$5,'CP RESUMO'!AO70,"")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173913.04</v>
      </c>
      <c r="L43" s="49">
        <f>C43/IF(B43&lt;='VALOR POR PL'!$P$5,IFERROR(INDEX('"INCC-FGV"'!$B$2:$B$800,MATCH(B43,'"INCC-FGV"'!$A$2:$A$800,0)),$K$2),$K$2)</f>
        <v/>
      </c>
      <c r="M43" s="131">
        <f>'CP RESUMO'!AP28</f>
        <v/>
      </c>
      <c r="N43" s="132">
        <f>MAX(0,M43-M42)</f>
        <v/>
      </c>
      <c r="O43" s="131">
        <f>IF(B43&lt;='VALOR POR PL'!$P$5,'CP RESUMO'!AP70,"")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173913.04</v>
      </c>
      <c r="L44" s="49">
        <f>C44/IF(B44&lt;='VALOR POR PL'!$P$5,IFERROR(INDEX('"INCC-FGV"'!$B$2:$B$800,MATCH(B44,'"INCC-FGV"'!$A$2:$A$800,0)),$K$2),$K$2)</f>
        <v/>
      </c>
      <c r="M44" s="131">
        <f>'CP RESUMO'!AQ28</f>
        <v/>
      </c>
      <c r="N44" s="132">
        <f>MAX(0,M44-M43)</f>
        <v/>
      </c>
      <c r="O44" s="131">
        <f>IF(B44&lt;='VALOR POR PL'!$P$5,'CP RESUMO'!AQ70,"")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179996.54</v>
      </c>
      <c r="L45" s="49">
        <f>C45/IF(B45&lt;='VALOR POR PL'!$P$5,IFERROR(INDEX('"INCC-FGV"'!$B$2:$B$800,MATCH(B45,'"INCC-FGV"'!$A$2:$A$800,0)),$K$2),$K$2)</f>
        <v/>
      </c>
      <c r="M45" s="131">
        <f>'CP RESUMO'!AR28</f>
        <v/>
      </c>
      <c r="N45" s="132">
        <f>MAX(0,M45-M44)</f>
        <v/>
      </c>
      <c r="O45" s="131">
        <f>IF(B45&lt;='VALOR POR PL'!$P$5,'CP RESUMO'!AR70,"")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173913.04</v>
      </c>
      <c r="L46" s="49">
        <f>C46/IF(B46&lt;='VALOR POR PL'!$P$5,IFERROR(INDEX('"INCC-FGV"'!$B$2:$B$800,MATCH(B46,'"INCC-FGV"'!$A$2:$A$800,0)),$K$2),$K$2)</f>
        <v/>
      </c>
      <c r="M46" s="131">
        <f>'CP RESUMO'!AS28</f>
        <v/>
      </c>
      <c r="N46" s="132">
        <f>MAX(0,M46-M45)</f>
        <v/>
      </c>
      <c r="O46" s="131">
        <f>IF(B46&lt;='VALOR POR PL'!$P$5,'CP RESUMO'!AS70,"")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173913.04</v>
      </c>
      <c r="L47" s="49">
        <f>C47/IF(B47&lt;='VALOR POR PL'!$P$5,IFERROR(INDEX('"INCC-FGV"'!$B$2:$B$800,MATCH(B47,'"INCC-FGV"'!$A$2:$A$800,0)),$K$2),$K$2)</f>
        <v/>
      </c>
      <c r="M47" s="131">
        <f>'CP RESUMO'!AT28</f>
        <v/>
      </c>
      <c r="N47" s="132">
        <f>MAX(0,M47-M46)</f>
        <v/>
      </c>
      <c r="O47" s="131">
        <f>IF(B47&lt;='VALOR POR PL'!$P$5,'CP RESUMO'!AT70,"")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173913.04</v>
      </c>
      <c r="L48" s="49">
        <f>C48/IF(B48&lt;='VALOR POR PL'!$P$5,IFERROR(INDEX('"INCC-FGV"'!$B$2:$B$800,MATCH(B48,'"INCC-FGV"'!$A$2:$A$800,0)),$K$2),$K$2)</f>
        <v/>
      </c>
      <c r="M48" s="131">
        <f>'CP RESUMO'!AU28</f>
        <v/>
      </c>
      <c r="N48" s="132">
        <f>MAX(0,M48-M47)</f>
        <v/>
      </c>
      <c r="O48" s="131">
        <f>IF(B48&lt;='VALOR POR PL'!$P$5,'CP RESUMO'!AU70,"")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212496.54</v>
      </c>
      <c r="L49" s="49">
        <f>C49/IF(B49&lt;='VALOR POR PL'!$P$5,IFERROR(INDEX('"INCC-FGV"'!$B$2:$B$800,MATCH(B49,'"INCC-FGV"'!$A$2:$A$800,0)),$K$2),$K$2)</f>
        <v/>
      </c>
      <c r="M49" s="131">
        <f>'CP RESUMO'!AV28</f>
        <v/>
      </c>
      <c r="N49" s="132">
        <f>MAX(0,M49-M48)</f>
        <v/>
      </c>
      <c r="O49" s="131">
        <f>IF(B49&lt;='VALOR POR PL'!$P$5,'CP RESUMO'!AV70,"")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RESUMO'!AW28</f>
        <v/>
      </c>
      <c r="N50" s="132">
        <f>MAX(0,M50-M49)</f>
        <v/>
      </c>
      <c r="O50" s="131">
        <f>IF(B50&lt;='VALOR POR PL'!$P$5,'CP RESUMO'!AW70,"")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RESUMO'!AX28</f>
        <v/>
      </c>
      <c r="N51" s="132">
        <f>MAX(0,M51-M50)</f>
        <v/>
      </c>
      <c r="O51" s="131">
        <f>IF(B51&lt;='VALOR POR PL'!$P$5,'CP RESUMO'!AX70,"")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RESUMO'!AY28</f>
        <v/>
      </c>
      <c r="N52" s="132">
        <f>MAX(0,M52-M51)</f>
        <v/>
      </c>
      <c r="O52" s="131">
        <f>IF(B52&lt;='VALOR POR PL'!$P$5,'CP RESUMO'!AY70,"")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RESUMO'!AZ28</f>
        <v/>
      </c>
      <c r="N53" s="132">
        <f>MAX(0,M53-M52)</f>
        <v/>
      </c>
      <c r="O53" s="131">
        <f>IF(B53&lt;='VALOR POR PL'!$P$5,'CP RESUMO'!AZ70,"")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RESUMO'!BA28</f>
        <v/>
      </c>
      <c r="N54" s="132">
        <f>MAX(0,M54-M53)</f>
        <v/>
      </c>
      <c r="O54" s="131">
        <f>IF(B54&lt;='VALOR POR PL'!$P$5,'CP RESUMO'!BA70,"")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RESUMO'!BB28</f>
        <v/>
      </c>
      <c r="N55" s="132">
        <f>MAX(0,M55-M54)</f>
        <v/>
      </c>
      <c r="O55" s="131">
        <f>IF(B55&lt;='VALOR POR PL'!$P$5,'CP RESUMO'!BB70,"")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RESUMO'!BC28</f>
        <v/>
      </c>
      <c r="N56" s="132">
        <f>MAX(0,M56-M55)</f>
        <v/>
      </c>
      <c r="O56" s="131">
        <f>IF(B56&lt;='VALOR POR PL'!$P$5,'CP RESUMO'!BC70,"")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RESUMO'!BD28</f>
        <v/>
      </c>
      <c r="N57" s="132">
        <f>MAX(0,M57-M56)</f>
        <v/>
      </c>
      <c r="O57" s="131">
        <f>IF(B57&lt;='VALOR POR PL'!$P$5,'CP RESUMO'!BD70,"")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RESUMO'!BE28</f>
        <v/>
      </c>
      <c r="N58" s="132">
        <f>MAX(0,M58-M57)</f>
        <v/>
      </c>
      <c r="O58" s="131">
        <f>IF(B58&lt;='VALOR POR PL'!$P$5,'CP RESUMO'!BE70,"")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RESUMO'!BF28</f>
        <v/>
      </c>
      <c r="N59" s="132">
        <f>MAX(0,M59-M58)</f>
        <v/>
      </c>
      <c r="O59" s="131">
        <f>IF(B59&lt;='VALOR POR PL'!$P$5,'CP RESUMO'!BF70,"")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RESUMO'!BG28</f>
        <v/>
      </c>
      <c r="N60" s="132">
        <f>MAX(0,M60-M59)</f>
        <v/>
      </c>
      <c r="O60" s="131">
        <f>IF(B60&lt;='VALOR POR PL'!$P$5,'CP RESUMO'!BG70,"")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RESUMO'!BH28</f>
        <v/>
      </c>
      <c r="N61" s="132">
        <f>MAX(0,M61-M60)</f>
        <v/>
      </c>
      <c r="O61" s="131">
        <f>IF(B61&lt;='VALOR POR PL'!$P$5,'CP RESUMO'!BH70,"")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RESUMO'!BI28</f>
        <v/>
      </c>
      <c r="N62" s="132">
        <f>MAX(0,M62-M61)</f>
        <v/>
      </c>
      <c r="O62" s="131">
        <f>IF(B62&lt;='VALOR POR PL'!$P$5,'CP RESUMO'!BI70,"")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RESUMO'!BJ28</f>
        <v/>
      </c>
      <c r="N63" s="132">
        <f>MAX(0,M63-M62)</f>
        <v/>
      </c>
      <c r="O63" s="131">
        <f>IF(B63&lt;='VALOR POR PL'!$P$5,'CP RESUMO'!BJ70,"")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RESUMO'!BK28</f>
        <v/>
      </c>
      <c r="N64" s="132">
        <f>MAX(0,M64-M63)</f>
        <v/>
      </c>
      <c r="O64" s="131">
        <f>IF(B64&lt;='VALOR POR PL'!$P$5,'CP RESUMO'!BK70,"")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RESUMO'!BL28</f>
        <v/>
      </c>
      <c r="N65" s="132">
        <f>MAX(0,M65-M64)</f>
        <v/>
      </c>
      <c r="O65" s="131">
        <f>IF(B65&lt;='VALOR POR PL'!$P$5,'CP RESUMO'!BL70,"")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RESUMO'!BM28</f>
        <v/>
      </c>
      <c r="N66" s="132">
        <f>MAX(0,M66-M65)</f>
        <v/>
      </c>
      <c r="O66" s="131">
        <f>IF(B66&lt;='VALOR POR PL'!$P$5,'CP RESUMO'!BM70,"")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RESUMO'!BN28</f>
        <v/>
      </c>
      <c r="N67" s="132">
        <f>MAX(0,M67-M66)</f>
        <v/>
      </c>
      <c r="O67" s="131">
        <f>IF(B67&lt;='VALOR POR PL'!$P$5,'CP RESUMO'!BN70,"")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RESUMO'!BO28</f>
        <v/>
      </c>
      <c r="N68" s="132">
        <f>MAX(0,M68-M67)</f>
        <v/>
      </c>
      <c r="O68" s="131">
        <f>IF(B68&lt;='VALOR POR PL'!$P$5,'CP RESUMO'!BO70,"")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RESUMO'!BP28</f>
        <v/>
      </c>
      <c r="N69" s="132">
        <f>MAX(0,M69-M68)</f>
        <v/>
      </c>
      <c r="O69" s="131">
        <f>IF(B69&lt;='VALOR POR PL'!$P$5,'CP RESUMO'!BP70,"")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RESUMO'!BQ28</f>
        <v/>
      </c>
      <c r="N70" s="132">
        <f>MAX(0,M70-M69)</f>
        <v/>
      </c>
      <c r="O70" s="131">
        <f>IF(B70&lt;='VALOR POR PL'!$P$5,'CP RESUMO'!BQ70,"")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RESUMO'!BR28</f>
        <v/>
      </c>
      <c r="N71" s="132">
        <f>MAX(0,M71-M70)</f>
        <v/>
      </c>
      <c r="O71" s="131">
        <f>IF(B71&lt;='VALOR POR PL'!$P$5,'CP RESUMO'!BR70,"")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RESUMO'!BS28</f>
        <v/>
      </c>
      <c r="N72" s="132">
        <f>MAX(0,M72-M71)</f>
        <v/>
      </c>
      <c r="O72" s="131">
        <f>IF(B72&lt;='VALOR POR PL'!$P$5,'CP RESUMO'!BS70,"")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RESUMO'!BT28</f>
        <v/>
      </c>
      <c r="N73" s="132">
        <f>MAX(0,M73-M72)</f>
        <v/>
      </c>
      <c r="O73" s="131">
        <f>IF(B73&lt;='VALOR POR PL'!$P$5,'CP RESUMO'!BT70,"")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RESUMO'!BU28</f>
        <v/>
      </c>
      <c r="N74" s="132">
        <f>MAX(0,M74-M73)</f>
        <v/>
      </c>
      <c r="O74" s="131">
        <f>IF(B74&lt;='VALOR POR PL'!$P$5,'CP RESUMO'!BU70,"")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RESUMO'!BV28</f>
        <v/>
      </c>
      <c r="N75" s="132">
        <f>MAX(0,M75-M74)</f>
        <v/>
      </c>
      <c r="O75" s="131">
        <f>IF(B75&lt;='VALOR POR PL'!$P$5,'CP RESUMO'!BV70,"")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RESUMO'!BW28</f>
        <v/>
      </c>
      <c r="N76" s="132">
        <f>MAX(0,M76-M75)</f>
        <v/>
      </c>
      <c r="O76" s="131">
        <f>IF(B76&lt;='VALOR POR PL'!$P$5,'CP RESUMO'!BW70,"")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1">
        <f>'CP RESUMO'!D29</f>
        <v/>
      </c>
      <c r="N5" s="132" t="n">
        <v>0</v>
      </c>
      <c r="O5" s="131">
        <f>IF(B5&lt;='VALOR POR PL'!$P$5,'CP RESUMO'!D71,"")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1">
        <f>'CP RESUMO'!E29</f>
        <v/>
      </c>
      <c r="N6" s="132">
        <f>MAX(0,M6-M5)</f>
        <v/>
      </c>
      <c r="O6" s="131">
        <f>IF(B6&lt;='VALOR POR PL'!$P$5,'CP RESUMO'!E71,"")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RESUMO'!F29</f>
        <v/>
      </c>
      <c r="N7" s="132">
        <f>MAX(0,M7-M6)</f>
        <v/>
      </c>
      <c r="O7" s="131">
        <f>IF(B7&lt;='VALOR POR PL'!$P$5,'CP RESUMO'!F71,"")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RESUMO'!G29</f>
        <v/>
      </c>
      <c r="N8" s="132">
        <f>MAX(0,M8-M7)</f>
        <v/>
      </c>
      <c r="O8" s="131">
        <f>IF(B8&lt;='VALOR POR PL'!$P$5,'CP RESUMO'!G71,"")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RESUMO'!H29</f>
        <v/>
      </c>
      <c r="N9" s="132">
        <f>MAX(0,M9-M8)</f>
        <v/>
      </c>
      <c r="O9" s="131">
        <f>IF(B9&lt;='VALOR POR PL'!$P$5,'CP RESUMO'!H71,"")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RESUMO'!I29</f>
        <v/>
      </c>
      <c r="N10" s="132">
        <f>MAX(0,M10-M9)</f>
        <v/>
      </c>
      <c r="O10" s="131">
        <f>IF(B10&lt;='VALOR POR PL'!$P$5,'CP RESUMO'!I71,"")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RESUMO'!J29</f>
        <v/>
      </c>
      <c r="N11" s="132">
        <f>MAX(0,M11-M10)</f>
        <v/>
      </c>
      <c r="O11" s="131">
        <f>IF(B11&lt;='VALOR POR PL'!$P$5,'CP RESUMO'!J71,"")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RESUMO'!K29</f>
        <v/>
      </c>
      <c r="N12" s="132">
        <f>MAX(0,M12-M11)</f>
        <v/>
      </c>
      <c r="O12" s="131">
        <f>IF(B12&lt;='VALOR POR PL'!$P$5,'CP RESUMO'!K71,"")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1">
        <f>'CP RESUMO'!L29</f>
        <v/>
      </c>
      <c r="N13" s="132">
        <f>MAX(0,M13-M12)</f>
        <v/>
      </c>
      <c r="O13" s="131">
        <f>IF(B13&lt;='VALOR POR PL'!$P$5,'CP RESUMO'!L71,"")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RESUMO'!M29</f>
        <v/>
      </c>
      <c r="N14" s="132">
        <f>MAX(0,M14-M13)</f>
        <v/>
      </c>
      <c r="O14" s="131">
        <f>IF(B14&lt;='VALOR POR PL'!$P$5,'CP RESUMO'!M71,"")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1">
        <f>'CP RESUMO'!N29</f>
        <v/>
      </c>
      <c r="N15" s="132">
        <f>MAX(0,M15-M14)</f>
        <v/>
      </c>
      <c r="O15" s="131">
        <f>IF(B15&lt;='VALOR POR PL'!$P$5,'CP RESUMO'!N71,"")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RESUMO'!O29</f>
        <v/>
      </c>
      <c r="N16" s="132">
        <f>MAX(0,M16-M15)</f>
        <v/>
      </c>
      <c r="O16" s="131">
        <f>IF(B16&lt;='VALOR POR PL'!$P$5,'CP RESUMO'!O71,"")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RESUMO'!P29</f>
        <v/>
      </c>
      <c r="N17" s="132">
        <f>MAX(0,M17-M16)</f>
        <v/>
      </c>
      <c r="O17" s="131">
        <f>IF(B17&lt;='VALOR POR PL'!$P$5,'CP RESUMO'!P71,"")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RESUMO'!Q29</f>
        <v/>
      </c>
      <c r="N18" s="132">
        <f>MAX(0,M18-M17)</f>
        <v/>
      </c>
      <c r="O18" s="131">
        <f>IF(B18&lt;='VALOR POR PL'!$P$5,'CP RESUMO'!Q71,"")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RESUMO'!R29</f>
        <v/>
      </c>
      <c r="N19" s="132">
        <f>MAX(0,M19-M18)</f>
        <v/>
      </c>
      <c r="O19" s="131">
        <f>IF(B19&lt;='VALOR POR PL'!$P$5,'CP RESUMO'!R71,"")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RESUMO'!S29</f>
        <v/>
      </c>
      <c r="N20" s="132">
        <f>MAX(0,M20-M19)</f>
        <v/>
      </c>
      <c r="O20" s="131">
        <f>IF(B20&lt;='VALOR POR PL'!$P$5,'CP RESUMO'!S71,"")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RESUMO'!T29</f>
        <v/>
      </c>
      <c r="N21" s="132">
        <f>MAX(0,M21-M20)</f>
        <v/>
      </c>
      <c r="O21" s="131">
        <f>IF(B21&lt;='VALOR POR PL'!$P$5,'CP RESUMO'!T71,"")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RESUMO'!U29</f>
        <v/>
      </c>
      <c r="N22" s="132">
        <f>MAX(0,M22-M21)</f>
        <v/>
      </c>
      <c r="O22" s="131">
        <f>IF(B22&lt;='VALOR POR PL'!$P$5,'CP RESUMO'!U71,"")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RESUMO'!V29</f>
        <v/>
      </c>
      <c r="N23" s="132">
        <f>MAX(0,M23-M22)</f>
        <v/>
      </c>
      <c r="O23" s="131">
        <f>IF(B23&lt;='VALOR POR PL'!$P$5,'CP RESUMO'!V71,"")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1">
        <f>'CP RESUMO'!W29</f>
        <v/>
      </c>
      <c r="N24" s="132">
        <f>MAX(0,M24-M23)</f>
        <v/>
      </c>
      <c r="O24" s="131">
        <f>IF(B24&lt;='VALOR POR PL'!$P$5,'CP RESUMO'!W71,"")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RESUMO'!X29</f>
        <v/>
      </c>
      <c r="N25" s="132">
        <f>MAX(0,M25-M24)</f>
        <v/>
      </c>
      <c r="O25" s="131">
        <f>IF(B25&lt;='VALOR POR PL'!$P$5,'CP RESUMO'!X71,"")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RESUMO'!Y29</f>
        <v/>
      </c>
      <c r="N26" s="132">
        <f>MAX(0,M26-M25)</f>
        <v/>
      </c>
      <c r="O26" s="131">
        <f>IF(B26&lt;='VALOR POR PL'!$P$5,'CP RESUMO'!Y71,"")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40444.34</v>
      </c>
      <c r="L27" s="49">
        <f>C27/IF(B27&lt;='VALOR POR PL'!$P$5,IFERROR(INDEX('"INCC-FGV"'!$B$2:$B$800,MATCH(B27,'"INCC-FGV"'!$A$2:$A$800,0)),$K$2),$K$2)</f>
        <v/>
      </c>
      <c r="M27" s="131">
        <f>'CP RESUMO'!Z29</f>
        <v/>
      </c>
      <c r="N27" s="132">
        <f>MAX(0,M27-M26)</f>
        <v/>
      </c>
      <c r="O27" s="131">
        <f>IF(B27&lt;='VALOR POR PL'!$P$5,'CP RESUMO'!Z71,"")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40444.34</v>
      </c>
      <c r="L28" s="49">
        <f>C28/IF(B28&lt;='VALOR POR PL'!$P$5,IFERROR(INDEX('"INCC-FGV"'!$B$2:$B$800,MATCH(B28,'"INCC-FGV"'!$A$2:$A$800,0)),$K$2),$K$2)</f>
        <v/>
      </c>
      <c r="M28" s="131">
        <f>'CP RESUMO'!AA29</f>
        <v/>
      </c>
      <c r="N28" s="132">
        <f>MAX(0,M28-M27)</f>
        <v/>
      </c>
      <c r="O28" s="131">
        <f>IF(B28&lt;='VALOR POR PL'!$P$5,'CP RESUMO'!AA71,"")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40444.34</v>
      </c>
      <c r="L29" s="49">
        <f>C29/IF(B29&lt;='VALOR POR PL'!$P$5,IFERROR(INDEX('"INCC-FGV"'!$B$2:$B$800,MATCH(B29,'"INCC-FGV"'!$A$2:$A$800,0)),$K$2),$K$2)</f>
        <v/>
      </c>
      <c r="M29" s="131">
        <f>'CP RESUMO'!AB29</f>
        <v/>
      </c>
      <c r="N29" s="132">
        <f>MAX(0,M29-M28)</f>
        <v/>
      </c>
      <c r="O29" s="131">
        <f>IF(B29&lt;='VALOR POR PL'!$P$5,'CP RESUMO'!AB71,"")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40444.34</v>
      </c>
      <c r="L30" s="49">
        <f>C30/IF(B30&lt;='VALOR POR PL'!$P$5,IFERROR(INDEX('"INCC-FGV"'!$B$2:$B$800,MATCH(B30,'"INCC-FGV"'!$A$2:$A$800,0)),$K$2),$K$2)</f>
        <v/>
      </c>
      <c r="M30" s="131">
        <f>'CP RESUMO'!AC29</f>
        <v/>
      </c>
      <c r="N30" s="132">
        <f>MAX(0,M30-M29)</f>
        <v/>
      </c>
      <c r="O30" s="131">
        <f>IF(B30&lt;='VALOR POR PL'!$P$5,'CP RESUMO'!AC71,"")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80888.67999999999</v>
      </c>
      <c r="L31" s="49">
        <f>C31/IF(B31&lt;='VALOR POR PL'!$P$5,IFERROR(INDEX('"INCC-FGV"'!$B$2:$B$800,MATCH(B31,'"INCC-FGV"'!$A$2:$A$800,0)),$K$2),$K$2)</f>
        <v/>
      </c>
      <c r="M31" s="131">
        <f>'CP RESUMO'!AD29</f>
        <v/>
      </c>
      <c r="N31" s="132">
        <f>MAX(0,M31-M30)</f>
        <v/>
      </c>
      <c r="O31" s="131">
        <f>IF(B31&lt;='VALOR POR PL'!$P$5,'CP RESUMO'!AD71,"")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80888.67999999999</v>
      </c>
      <c r="L32" s="49">
        <f>C32/IF(B32&lt;='VALOR POR PL'!$P$5,IFERROR(INDEX('"INCC-FGV"'!$B$2:$B$800,MATCH(B32,'"INCC-FGV"'!$A$2:$A$800,0)),$K$2),$K$2)</f>
        <v/>
      </c>
      <c r="M32" s="131">
        <f>'CP RESUMO'!AE29</f>
        <v/>
      </c>
      <c r="N32" s="132">
        <f>MAX(0,M32-M31)</f>
        <v/>
      </c>
      <c r="O32" s="131">
        <f>IF(B32&lt;='VALOR POR PL'!$P$5,'CP RESUMO'!AE71,"")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80888.67999999999</v>
      </c>
      <c r="L33" s="49">
        <f>C33/IF(B33&lt;='VALOR POR PL'!$P$5,IFERROR(INDEX('"INCC-FGV"'!$B$2:$B$800,MATCH(B33,'"INCC-FGV"'!$A$2:$A$800,0)),$K$2),$K$2)</f>
        <v/>
      </c>
      <c r="M33" s="131">
        <f>'CP RESUMO'!AF29</f>
        <v/>
      </c>
      <c r="N33" s="132">
        <f>MAX(0,M33-M32)</f>
        <v/>
      </c>
      <c r="O33" s="131">
        <f>IF(B33&lt;='VALOR POR PL'!$P$5,'CP RESUMO'!AF71,"")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80888.67999999999</v>
      </c>
      <c r="L34" s="49">
        <f>C34/IF(B34&lt;='VALOR POR PL'!$P$5,IFERROR(INDEX('"INCC-FGV"'!$B$2:$B$800,MATCH(B34,'"INCC-FGV"'!$A$2:$A$800,0)),$K$2),$K$2)</f>
        <v/>
      </c>
      <c r="M34" s="131">
        <f>'CP RESUMO'!AG29</f>
        <v/>
      </c>
      <c r="N34" s="132">
        <f>MAX(0,M34-M33)</f>
        <v/>
      </c>
      <c r="O34" s="131">
        <f>IF(B34&lt;='VALOR POR PL'!$P$5,'CP RESUMO'!AG71,"")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80888.67999999999</v>
      </c>
      <c r="L35" s="49">
        <f>C35/IF(B35&lt;='VALOR POR PL'!$P$5,IFERROR(INDEX('"INCC-FGV"'!$B$2:$B$800,MATCH(B35,'"INCC-FGV"'!$A$2:$A$800,0)),$K$2),$K$2)</f>
        <v/>
      </c>
      <c r="M35" s="131">
        <f>'CP RESUMO'!AH29</f>
        <v/>
      </c>
      <c r="N35" s="132">
        <f>MAX(0,M35-M34)</f>
        <v/>
      </c>
      <c r="O35" s="131">
        <f>IF(B35&lt;='VALOR POR PL'!$P$5,'CP RESUMO'!AH71,"")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336364.34</v>
      </c>
      <c r="L36" s="49">
        <f>C36/IF(B36&lt;='VALOR POR PL'!$P$5,IFERROR(INDEX('"INCC-FGV"'!$B$2:$B$800,MATCH(B36,'"INCC-FGV"'!$A$2:$A$800,0)),$K$2),$K$2)</f>
        <v/>
      </c>
      <c r="M36" s="131">
        <f>'CP RESUMO'!AI29</f>
        <v/>
      </c>
      <c r="N36" s="132">
        <f>MAX(0,M36-M35)</f>
        <v/>
      </c>
      <c r="O36" s="131">
        <f>IF(B36&lt;='VALOR POR PL'!$P$5,'CP RESUMO'!AI71,"")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336364.34</v>
      </c>
      <c r="L37" s="49">
        <f>C37/IF(B37&lt;='VALOR POR PL'!$P$5,IFERROR(INDEX('"INCC-FGV"'!$B$2:$B$800,MATCH(B37,'"INCC-FGV"'!$A$2:$A$800,0)),$K$2),$K$2)</f>
        <v/>
      </c>
      <c r="M37" s="131">
        <f>'CP RESUMO'!AJ29</f>
        <v/>
      </c>
      <c r="N37" s="132">
        <f>MAX(0,M37-M36)</f>
        <v/>
      </c>
      <c r="O37" s="131">
        <f>IF(B37&lt;='VALOR POR PL'!$P$5,'CP RESUMO'!AJ71,"")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628425.5600000001</v>
      </c>
      <c r="L38" s="49">
        <f>C38/IF(B38&lt;='VALOR POR PL'!$P$5,IFERROR(INDEX('"INCC-FGV"'!$B$2:$B$800,MATCH(B38,'"INCC-FGV"'!$A$2:$A$800,0)),$K$2),$K$2)</f>
        <v/>
      </c>
      <c r="M38" s="131">
        <f>'CP RESUMO'!AK29</f>
        <v/>
      </c>
      <c r="N38" s="132">
        <f>MAX(0,M38-M37)</f>
        <v/>
      </c>
      <c r="O38" s="131">
        <f>IF(B38&lt;='VALOR POR PL'!$P$5,'CP RESUMO'!AK71,"")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628425.5600000001</v>
      </c>
      <c r="L39" s="49">
        <f>C39/IF(B39&lt;='VALOR POR PL'!$P$5,IFERROR(INDEX('"INCC-FGV"'!$B$2:$B$800,MATCH(B39,'"INCC-FGV"'!$A$2:$A$800,0)),$K$2),$K$2)</f>
        <v/>
      </c>
      <c r="M39" s="131">
        <f>'CP RESUMO'!AL29</f>
        <v/>
      </c>
      <c r="N39" s="132">
        <f>MAX(0,M39-M38)</f>
        <v/>
      </c>
      <c r="O39" s="131">
        <f>IF(B39&lt;='VALOR POR PL'!$P$5,'CP RESUMO'!AL71,"")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628425.5600000001</v>
      </c>
      <c r="L40" s="49">
        <f>C40/IF(B40&lt;='VALOR POR PL'!$P$5,IFERROR(INDEX('"INCC-FGV"'!$B$2:$B$800,MATCH(B40,'"INCC-FGV"'!$A$2:$A$800,0)),$K$2),$K$2)</f>
        <v/>
      </c>
      <c r="M40" s="131">
        <f>'CP RESUMO'!AM29</f>
        <v/>
      </c>
      <c r="N40" s="132">
        <f>MAX(0,M40-M39)</f>
        <v/>
      </c>
      <c r="O40" s="131">
        <f>IF(B40&lt;='VALOR POR PL'!$P$5,'CP RESUMO'!AM71,"")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896274.42</v>
      </c>
      <c r="L41" s="49">
        <f>C41/IF(B41&lt;='VALOR POR PL'!$P$5,IFERROR(INDEX('"INCC-FGV"'!$B$2:$B$800,MATCH(B41,'"INCC-FGV"'!$A$2:$A$800,0)),$K$2),$K$2)</f>
        <v/>
      </c>
      <c r="M41" s="131">
        <f>'CP RESUMO'!AN29</f>
        <v/>
      </c>
      <c r="N41" s="132">
        <f>MAX(0,M41-M40)</f>
        <v/>
      </c>
      <c r="O41" s="131">
        <f>IF(B41&lt;='VALOR POR PL'!$P$5,'CP RESUMO'!AN71,"")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944333.47</v>
      </c>
      <c r="L42" s="49">
        <f>C42/IF(B42&lt;='VALOR POR PL'!$P$5,IFERROR(INDEX('"INCC-FGV"'!$B$2:$B$800,MATCH(B42,'"INCC-FGV"'!$A$2:$A$800,0)),$K$2),$K$2)</f>
        <v/>
      </c>
      <c r="M42" s="131">
        <f>'CP RESUMO'!AO29</f>
        <v/>
      </c>
      <c r="N42" s="132">
        <f>MAX(0,M42-M41)</f>
        <v/>
      </c>
      <c r="O42" s="131">
        <f>IF(B42&lt;='VALOR POR PL'!$P$5,'CP RESUMO'!AO71,"")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950264.5600000001</v>
      </c>
      <c r="L43" s="49">
        <f>C43/IF(B43&lt;='VALOR POR PL'!$P$5,IFERROR(INDEX('"INCC-FGV"'!$B$2:$B$800,MATCH(B43,'"INCC-FGV"'!$A$2:$A$800,0)),$K$2),$K$2)</f>
        <v/>
      </c>
      <c r="M43" s="131">
        <f>'CP RESUMO'!AP29</f>
        <v/>
      </c>
      <c r="N43" s="132">
        <f>MAX(0,M43-M42)</f>
        <v/>
      </c>
      <c r="O43" s="131">
        <f>IF(B43&lt;='VALOR POR PL'!$P$5,'CP RESUMO'!AP71,"")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950264.5600000001</v>
      </c>
      <c r="L44" s="49">
        <f>C44/IF(B44&lt;='VALOR POR PL'!$P$5,IFERROR(INDEX('"INCC-FGV"'!$B$2:$B$800,MATCH(B44,'"INCC-FGV"'!$A$2:$A$800,0)),$K$2),$K$2)</f>
        <v/>
      </c>
      <c r="M44" s="131">
        <f>'CP RESUMO'!AQ29</f>
        <v/>
      </c>
      <c r="N44" s="132">
        <f>MAX(0,M44-M43)</f>
        <v/>
      </c>
      <c r="O44" s="131">
        <f>IF(B44&lt;='VALOR POR PL'!$P$5,'CP RESUMO'!AQ71,"")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950264.5600000001</v>
      </c>
      <c r="L45" s="49">
        <f>C45/IF(B45&lt;='VALOR POR PL'!$P$5,IFERROR(INDEX('"INCC-FGV"'!$B$2:$B$800,MATCH(B45,'"INCC-FGV"'!$A$2:$A$800,0)),$K$2),$K$2)</f>
        <v/>
      </c>
      <c r="M45" s="131">
        <f>'CP RESUMO'!AR29</f>
        <v/>
      </c>
      <c r="N45" s="132">
        <f>MAX(0,M45-M44)</f>
        <v/>
      </c>
      <c r="O45" s="131">
        <f>IF(B45&lt;='VALOR POR PL'!$P$5,'CP RESUMO'!AR71,"")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654344.5600000001</v>
      </c>
      <c r="L46" s="49">
        <f>C46/IF(B46&lt;='VALOR POR PL'!$P$5,IFERROR(INDEX('"INCC-FGV"'!$B$2:$B$800,MATCH(B46,'"INCC-FGV"'!$A$2:$A$800,0)),$K$2),$K$2)</f>
        <v/>
      </c>
      <c r="M46" s="131">
        <f>'CP RESUMO'!AS29</f>
        <v/>
      </c>
      <c r="N46" s="132">
        <f>MAX(0,M46-M45)</f>
        <v/>
      </c>
      <c r="O46" s="131">
        <f>IF(B46&lt;='VALOR POR PL'!$P$5,'CP RESUMO'!AS71,"")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654344.5600000001</v>
      </c>
      <c r="L47" s="49">
        <f>C47/IF(B47&lt;='VALOR POR PL'!$P$5,IFERROR(INDEX('"INCC-FGV"'!$B$2:$B$800,MATCH(B47,'"INCC-FGV"'!$A$2:$A$800,0)),$K$2),$K$2)</f>
        <v/>
      </c>
      <c r="M47" s="131">
        <f>'CP RESUMO'!AT29</f>
        <v/>
      </c>
      <c r="N47" s="132">
        <f>MAX(0,M47-M46)</f>
        <v/>
      </c>
      <c r="O47" s="131">
        <f>IF(B47&lt;='VALOR POR PL'!$P$5,'CP RESUMO'!AT71,"")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362283.34</v>
      </c>
      <c r="L48" s="49">
        <f>C48/IF(B48&lt;='VALOR POR PL'!$P$5,IFERROR(INDEX('"INCC-FGV"'!$B$2:$B$800,MATCH(B48,'"INCC-FGV"'!$A$2:$A$800,0)),$K$2),$K$2)</f>
        <v/>
      </c>
      <c r="M48" s="131">
        <f>'CP RESUMO'!AU29</f>
        <v/>
      </c>
      <c r="N48" s="132">
        <f>MAX(0,M48-M47)</f>
        <v/>
      </c>
      <c r="O48" s="131">
        <f>IF(B48&lt;='VALOR POR PL'!$P$5,'CP RESUMO'!AU71,"")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362283.34</v>
      </c>
      <c r="L49" s="49">
        <f>C49/IF(B49&lt;='VALOR POR PL'!$P$5,IFERROR(INDEX('"INCC-FGV"'!$B$2:$B$800,MATCH(B49,'"INCC-FGV"'!$A$2:$A$800,0)),$K$2),$K$2)</f>
        <v/>
      </c>
      <c r="M49" s="131">
        <f>'CP RESUMO'!AV29</f>
        <v/>
      </c>
      <c r="N49" s="132">
        <f>MAX(0,M49-M48)</f>
        <v/>
      </c>
      <c r="O49" s="131">
        <f>IF(B49&lt;='VALOR POR PL'!$P$5,'CP RESUMO'!AV71,"")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362283.34</v>
      </c>
      <c r="L50" s="49">
        <f>C50/IF(B50&lt;='VALOR POR PL'!$P$5,IFERROR(INDEX('"INCC-FGV"'!$B$2:$B$800,MATCH(B50,'"INCC-FGV"'!$A$2:$A$800,0)),$K$2),$K$2)</f>
        <v/>
      </c>
      <c r="M50" s="131">
        <f>'CP RESUMO'!AW29</f>
        <v/>
      </c>
      <c r="N50" s="132">
        <f>MAX(0,M50-M49)</f>
        <v/>
      </c>
      <c r="O50" s="131">
        <f>IF(B50&lt;='VALOR POR PL'!$P$5,'CP RESUMO'!AW71,"")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139270.85</v>
      </c>
      <c r="L51" s="49">
        <f>C51/IF(B51&lt;='VALOR POR PL'!$P$5,IFERROR(INDEX('"INCC-FGV"'!$B$2:$B$800,MATCH(B51,'"INCC-FGV"'!$A$2:$A$800,0)),$K$2),$K$2)</f>
        <v/>
      </c>
      <c r="M51" s="131">
        <f>'CP RESUMO'!AX29</f>
        <v/>
      </c>
      <c r="N51" s="132">
        <f>MAX(0,M51-M50)</f>
        <v/>
      </c>
      <c r="O51" s="131">
        <f>IF(B51&lt;='VALOR POR PL'!$P$5,'CP RESUMO'!AX71,"")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139270.85</v>
      </c>
      <c r="L52" s="49">
        <f>C52/IF(B52&lt;='VALOR POR PL'!$P$5,IFERROR(INDEX('"INCC-FGV"'!$B$2:$B$800,MATCH(B52,'"INCC-FGV"'!$A$2:$A$800,0)),$K$2),$K$2)</f>
        <v/>
      </c>
      <c r="M52" s="131">
        <f>'CP RESUMO'!AY29</f>
        <v/>
      </c>
      <c r="N52" s="132">
        <f>MAX(0,M52-M51)</f>
        <v/>
      </c>
      <c r="O52" s="131">
        <f>IF(B52&lt;='VALOR POR PL'!$P$5,'CP RESUMO'!AY71,"")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139270.85</v>
      </c>
      <c r="L53" s="49">
        <f>C53/IF(B53&lt;='VALOR POR PL'!$P$5,IFERROR(INDEX('"INCC-FGV"'!$B$2:$B$800,MATCH(B53,'"INCC-FGV"'!$A$2:$A$800,0)),$K$2),$K$2)</f>
        <v/>
      </c>
      <c r="M53" s="131">
        <f>'CP RESUMO'!AZ29</f>
        <v/>
      </c>
      <c r="N53" s="132">
        <f>MAX(0,M53-M52)</f>
        <v/>
      </c>
      <c r="O53" s="131">
        <f>IF(B53&lt;='VALOR POR PL'!$P$5,'CP RESUMO'!AZ71,"")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>
        <v>44836.36</v>
      </c>
      <c r="L54" s="49">
        <f>C54/IF(B54&lt;='VALOR POR PL'!$P$5,IFERROR(INDEX('"INCC-FGV"'!$B$2:$B$800,MATCH(B54,'"INCC-FGV"'!$A$2:$A$800,0)),$K$2),$K$2)</f>
        <v/>
      </c>
      <c r="M54" s="131">
        <f>'CP RESUMO'!BA29</f>
        <v/>
      </c>
      <c r="N54" s="132">
        <f>MAX(0,M54-M53)</f>
        <v/>
      </c>
      <c r="O54" s="131">
        <f>IF(B54&lt;='VALOR POR PL'!$P$5,'CP RESUMO'!BA71,"")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RESUMO'!BB29</f>
        <v/>
      </c>
      <c r="N55" s="132">
        <f>MAX(0,M55-M54)</f>
        <v/>
      </c>
      <c r="O55" s="131">
        <f>IF(B55&lt;='VALOR POR PL'!$P$5,'CP RESUMO'!BB71,"")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RESUMO'!BC29</f>
        <v/>
      </c>
      <c r="N56" s="132">
        <f>MAX(0,M56-M55)</f>
        <v/>
      </c>
      <c r="O56" s="131">
        <f>IF(B56&lt;='VALOR POR PL'!$P$5,'CP RESUMO'!BC71,"")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RESUMO'!BD29</f>
        <v/>
      </c>
      <c r="N57" s="132">
        <f>MAX(0,M57-M56)</f>
        <v/>
      </c>
      <c r="O57" s="131">
        <f>IF(B57&lt;='VALOR POR PL'!$P$5,'CP RESUMO'!BD71,"")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RESUMO'!BE29</f>
        <v/>
      </c>
      <c r="N58" s="132">
        <f>MAX(0,M58-M57)</f>
        <v/>
      </c>
      <c r="O58" s="131">
        <f>IF(B58&lt;='VALOR POR PL'!$P$5,'CP RESUMO'!BE71,"")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RESUMO'!BF29</f>
        <v/>
      </c>
      <c r="N59" s="132">
        <f>MAX(0,M59-M58)</f>
        <v/>
      </c>
      <c r="O59" s="131">
        <f>IF(B59&lt;='VALOR POR PL'!$P$5,'CP RESUMO'!BF71,"")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RESUMO'!BG29</f>
        <v/>
      </c>
      <c r="N60" s="132">
        <f>MAX(0,M60-M59)</f>
        <v/>
      </c>
      <c r="O60" s="131">
        <f>IF(B60&lt;='VALOR POR PL'!$P$5,'CP RESUMO'!BG71,"")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RESUMO'!BH29</f>
        <v/>
      </c>
      <c r="N61" s="132">
        <f>MAX(0,M61-M60)</f>
        <v/>
      </c>
      <c r="O61" s="131">
        <f>IF(B61&lt;='VALOR POR PL'!$P$5,'CP RESUMO'!BH71,"")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RESUMO'!BI29</f>
        <v/>
      </c>
      <c r="N62" s="132">
        <f>MAX(0,M62-M61)</f>
        <v/>
      </c>
      <c r="O62" s="131">
        <f>IF(B62&lt;='VALOR POR PL'!$P$5,'CP RESUMO'!BI71,"")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RESUMO'!BJ29</f>
        <v/>
      </c>
      <c r="N63" s="132">
        <f>MAX(0,M63-M62)</f>
        <v/>
      </c>
      <c r="O63" s="131">
        <f>IF(B63&lt;='VALOR POR PL'!$P$5,'CP RESUMO'!BJ71,"")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RESUMO'!BK29</f>
        <v/>
      </c>
      <c r="N64" s="132">
        <f>MAX(0,M64-M63)</f>
        <v/>
      </c>
      <c r="O64" s="131">
        <f>IF(B64&lt;='VALOR POR PL'!$P$5,'CP RESUMO'!BK71,"")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RESUMO'!BL29</f>
        <v/>
      </c>
      <c r="N65" s="132">
        <f>MAX(0,M65-M64)</f>
        <v/>
      </c>
      <c r="O65" s="131">
        <f>IF(B65&lt;='VALOR POR PL'!$P$5,'CP RESUMO'!BL71,"")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RESUMO'!BM29</f>
        <v/>
      </c>
      <c r="N66" s="132">
        <f>MAX(0,M66-M65)</f>
        <v/>
      </c>
      <c r="O66" s="131">
        <f>IF(B66&lt;='VALOR POR PL'!$P$5,'CP RESUMO'!BM71,"")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RESUMO'!BN29</f>
        <v/>
      </c>
      <c r="N67" s="132">
        <f>MAX(0,M67-M66)</f>
        <v/>
      </c>
      <c r="O67" s="131">
        <f>IF(B67&lt;='VALOR POR PL'!$P$5,'CP RESUMO'!BN71,"")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RESUMO'!BO29</f>
        <v/>
      </c>
      <c r="N68" s="132">
        <f>MAX(0,M68-M67)</f>
        <v/>
      </c>
      <c r="O68" s="131">
        <f>IF(B68&lt;='VALOR POR PL'!$P$5,'CP RESUMO'!BO71,"")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RESUMO'!BP29</f>
        <v/>
      </c>
      <c r="N69" s="132">
        <f>MAX(0,M69-M68)</f>
        <v/>
      </c>
      <c r="O69" s="131">
        <f>IF(B69&lt;='VALOR POR PL'!$P$5,'CP RESUMO'!BP71,"")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RESUMO'!BQ29</f>
        <v/>
      </c>
      <c r="N70" s="132">
        <f>MAX(0,M70-M69)</f>
        <v/>
      </c>
      <c r="O70" s="131">
        <f>IF(B70&lt;='VALOR POR PL'!$P$5,'CP RESUMO'!BQ71,"")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RESUMO'!BR29</f>
        <v/>
      </c>
      <c r="N71" s="132">
        <f>MAX(0,M71-M70)</f>
        <v/>
      </c>
      <c r="O71" s="131">
        <f>IF(B71&lt;='VALOR POR PL'!$P$5,'CP RESUMO'!BR71,"")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RESUMO'!BS29</f>
        <v/>
      </c>
      <c r="N72" s="132">
        <f>MAX(0,M72-M71)</f>
        <v/>
      </c>
      <c r="O72" s="131">
        <f>IF(B72&lt;='VALOR POR PL'!$P$5,'CP RESUMO'!BS71,"")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RESUMO'!BT29</f>
        <v/>
      </c>
      <c r="N73" s="132">
        <f>MAX(0,M73-M72)</f>
        <v/>
      </c>
      <c r="O73" s="131">
        <f>IF(B73&lt;='VALOR POR PL'!$P$5,'CP RESUMO'!BT71,"")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RESUMO'!BU29</f>
        <v/>
      </c>
      <c r="N74" s="132">
        <f>MAX(0,M74-M73)</f>
        <v/>
      </c>
      <c r="O74" s="131">
        <f>IF(B74&lt;='VALOR POR PL'!$P$5,'CP RESUMO'!BU71,"")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RESUMO'!BV29</f>
        <v/>
      </c>
      <c r="N75" s="132">
        <f>MAX(0,M75-M74)</f>
        <v/>
      </c>
      <c r="O75" s="131">
        <f>IF(B75&lt;='VALOR POR PL'!$P$5,'CP RESUMO'!BV71,"")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RESUMO'!BW29</f>
        <v/>
      </c>
      <c r="N76" s="132">
        <f>MAX(0,M76-M75)</f>
        <v/>
      </c>
      <c r="O76" s="131">
        <f>IF(B76&lt;='VALOR POR PL'!$P$5,'CP RESUMO'!BW71,"")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1">
        <f>'CP RESUMO'!D30</f>
        <v/>
      </c>
      <c r="N5" s="132" t="n">
        <v>0</v>
      </c>
      <c r="O5" s="131">
        <f>IF(B5&lt;='VALOR POR PL'!$P$5,'CP RESUMO'!D72,"")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1">
        <f>'CP RESUMO'!E30</f>
        <v/>
      </c>
      <c r="N6" s="132">
        <f>MAX(0,M6-M5)</f>
        <v/>
      </c>
      <c r="O6" s="131">
        <f>IF(B6&lt;='VALOR POR PL'!$P$5,'CP RESUMO'!E72,"")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RESUMO'!F30</f>
        <v/>
      </c>
      <c r="N7" s="132">
        <f>MAX(0,M7-M6)</f>
        <v/>
      </c>
      <c r="O7" s="131">
        <f>IF(B7&lt;='VALOR POR PL'!$P$5,'CP RESUMO'!F72,"")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RESUMO'!G30</f>
        <v/>
      </c>
      <c r="N8" s="132">
        <f>MAX(0,M8-M7)</f>
        <v/>
      </c>
      <c r="O8" s="131">
        <f>IF(B8&lt;='VALOR POR PL'!$P$5,'CP RESUMO'!G72,"")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RESUMO'!H30</f>
        <v/>
      </c>
      <c r="N9" s="132">
        <f>MAX(0,M9-M8)</f>
        <v/>
      </c>
      <c r="O9" s="131">
        <f>IF(B9&lt;='VALOR POR PL'!$P$5,'CP RESUMO'!H72,"")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RESUMO'!I30</f>
        <v/>
      </c>
      <c r="N10" s="132">
        <f>MAX(0,M10-M9)</f>
        <v/>
      </c>
      <c r="O10" s="131">
        <f>IF(B10&lt;='VALOR POR PL'!$P$5,'CP RESUMO'!I72,"")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RESUMO'!J30</f>
        <v/>
      </c>
      <c r="N11" s="132">
        <f>MAX(0,M11-M10)</f>
        <v/>
      </c>
      <c r="O11" s="131">
        <f>IF(B11&lt;='VALOR POR PL'!$P$5,'CP RESUMO'!J72,"")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RESUMO'!K30</f>
        <v/>
      </c>
      <c r="N12" s="132">
        <f>MAX(0,M12-M11)</f>
        <v/>
      </c>
      <c r="O12" s="131">
        <f>IF(B12&lt;='VALOR POR PL'!$P$5,'CP RESUMO'!K72,"")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1">
        <f>'CP RESUMO'!L30</f>
        <v/>
      </c>
      <c r="N13" s="132">
        <f>MAX(0,M13-M12)</f>
        <v/>
      </c>
      <c r="O13" s="131">
        <f>IF(B13&lt;='VALOR POR PL'!$P$5,'CP RESUMO'!L72,"")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RESUMO'!M30</f>
        <v/>
      </c>
      <c r="N14" s="132">
        <f>MAX(0,M14-M13)</f>
        <v/>
      </c>
      <c r="O14" s="131">
        <f>IF(B14&lt;='VALOR POR PL'!$P$5,'CP RESUMO'!M72,"")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RESUMO'!N30</f>
        <v/>
      </c>
      <c r="N15" s="132">
        <f>MAX(0,M15-M14)</f>
        <v/>
      </c>
      <c r="O15" s="131">
        <f>IF(B15&lt;='VALOR POR PL'!$P$5,'CP RESUMO'!N72,"")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RESUMO'!O30</f>
        <v/>
      </c>
      <c r="N16" s="132">
        <f>MAX(0,M16-M15)</f>
        <v/>
      </c>
      <c r="O16" s="131">
        <f>IF(B16&lt;='VALOR POR PL'!$P$5,'CP RESUMO'!O72,"")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RESUMO'!P30</f>
        <v/>
      </c>
      <c r="N17" s="132">
        <f>MAX(0,M17-M16)</f>
        <v/>
      </c>
      <c r="O17" s="131">
        <f>IF(B17&lt;='VALOR POR PL'!$P$5,'CP RESUMO'!P72,"")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RESUMO'!Q30</f>
        <v/>
      </c>
      <c r="N18" s="132">
        <f>MAX(0,M18-M17)</f>
        <v/>
      </c>
      <c r="O18" s="131">
        <f>IF(B18&lt;='VALOR POR PL'!$P$5,'CP RESUMO'!Q72,"")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RESUMO'!R30</f>
        <v/>
      </c>
      <c r="N19" s="132">
        <f>MAX(0,M19-M18)</f>
        <v/>
      </c>
      <c r="O19" s="131">
        <f>IF(B19&lt;='VALOR POR PL'!$P$5,'CP RESUMO'!R72,"")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RESUMO'!S30</f>
        <v/>
      </c>
      <c r="N20" s="132">
        <f>MAX(0,M20-M19)</f>
        <v/>
      </c>
      <c r="O20" s="131">
        <f>IF(B20&lt;='VALOR POR PL'!$P$5,'CP RESUMO'!S72,"")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RESUMO'!T30</f>
        <v/>
      </c>
      <c r="N21" s="132">
        <f>MAX(0,M21-M20)</f>
        <v/>
      </c>
      <c r="O21" s="131">
        <f>IF(B21&lt;='VALOR POR PL'!$P$5,'CP RESUMO'!T72,"")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RESUMO'!U30</f>
        <v/>
      </c>
      <c r="N22" s="132">
        <f>MAX(0,M22-M21)</f>
        <v/>
      </c>
      <c r="O22" s="131">
        <f>IF(B22&lt;='VALOR POR PL'!$P$5,'CP RESUMO'!U72,"")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RESUMO'!V30</f>
        <v/>
      </c>
      <c r="N23" s="132">
        <f>MAX(0,M23-M22)</f>
        <v/>
      </c>
      <c r="O23" s="131">
        <f>IF(B23&lt;='VALOR POR PL'!$P$5,'CP RESUMO'!V72,"")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RESUMO'!W30</f>
        <v/>
      </c>
      <c r="N24" s="132">
        <f>MAX(0,M24-M23)</f>
        <v/>
      </c>
      <c r="O24" s="131">
        <f>IF(B24&lt;='VALOR POR PL'!$P$5,'CP RESUMO'!W72,"")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RESUMO'!X30</f>
        <v/>
      </c>
      <c r="N25" s="132">
        <f>MAX(0,M25-M24)</f>
        <v/>
      </c>
      <c r="O25" s="131">
        <f>IF(B25&lt;='VALOR POR PL'!$P$5,'CP RESUMO'!X72,"")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RESUMO'!Y30</f>
        <v/>
      </c>
      <c r="N26" s="132">
        <f>MAX(0,M26-M25)</f>
        <v/>
      </c>
      <c r="O26" s="131">
        <f>IF(B26&lt;='VALOR POR PL'!$P$5,'CP RESUMO'!Y72,"")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RESUMO'!Z30</f>
        <v/>
      </c>
      <c r="N27" s="132">
        <f>MAX(0,M27-M26)</f>
        <v/>
      </c>
      <c r="O27" s="131">
        <f>IF(B27&lt;='VALOR POR PL'!$P$5,'CP RESUMO'!Z72,"")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RESUMO'!AA30</f>
        <v/>
      </c>
      <c r="N28" s="132">
        <f>MAX(0,M28-M27)</f>
        <v/>
      </c>
      <c r="O28" s="131">
        <f>IF(B28&lt;='VALOR POR PL'!$P$5,'CP RESUMO'!AA72,"")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RESUMO'!AB30</f>
        <v/>
      </c>
      <c r="N29" s="132">
        <f>MAX(0,M29-M28)</f>
        <v/>
      </c>
      <c r="O29" s="131">
        <f>IF(B29&lt;='VALOR POR PL'!$P$5,'CP RESUMO'!AB72,"")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RESUMO'!AC30</f>
        <v/>
      </c>
      <c r="N30" s="132">
        <f>MAX(0,M30-M29)</f>
        <v/>
      </c>
      <c r="O30" s="131">
        <f>IF(B30&lt;='VALOR POR PL'!$P$5,'CP RESUMO'!AC72,"")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61017.02</v>
      </c>
      <c r="L31" s="49">
        <f>C31/IF(B31&lt;='VALOR POR PL'!$P$5,IFERROR(INDEX('"INCC-FGV"'!$B$2:$B$800,MATCH(B31,'"INCC-FGV"'!$A$2:$A$800,0)),$K$2),$K$2)</f>
        <v/>
      </c>
      <c r="M31" s="131">
        <f>'CP RESUMO'!AD30</f>
        <v/>
      </c>
      <c r="N31" s="132">
        <f>MAX(0,M31-M30)</f>
        <v/>
      </c>
      <c r="O31" s="131">
        <f>IF(B31&lt;='VALOR POR PL'!$P$5,'CP RESUMO'!AD72,"")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61017.02</v>
      </c>
      <c r="L32" s="49">
        <f>C32/IF(B32&lt;='VALOR POR PL'!$P$5,IFERROR(INDEX('"INCC-FGV"'!$B$2:$B$800,MATCH(B32,'"INCC-FGV"'!$A$2:$A$800,0)),$K$2),$K$2)</f>
        <v/>
      </c>
      <c r="M32" s="131">
        <f>'CP RESUMO'!AE30</f>
        <v/>
      </c>
      <c r="N32" s="132">
        <f>MAX(0,M32-M31)</f>
        <v/>
      </c>
      <c r="O32" s="131">
        <f>IF(B32&lt;='VALOR POR PL'!$P$5,'CP RESUMO'!AE72,"")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122034.03</v>
      </c>
      <c r="L33" s="49">
        <f>C33/IF(B33&lt;='VALOR POR PL'!$P$5,IFERROR(INDEX('"INCC-FGV"'!$B$2:$B$800,MATCH(B33,'"INCC-FGV"'!$A$2:$A$800,0)),$K$2),$K$2)</f>
        <v/>
      </c>
      <c r="M33" s="131">
        <f>'CP RESUMO'!AF30</f>
        <v/>
      </c>
      <c r="N33" s="132">
        <f>MAX(0,M33-M32)</f>
        <v/>
      </c>
      <c r="O33" s="131">
        <f>IF(B33&lt;='VALOR POR PL'!$P$5,'CP RESUMO'!AF72,"")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57966.17</v>
      </c>
      <c r="L34" s="49">
        <f>C34/IF(B34&lt;='VALOR POR PL'!$P$5,IFERROR(INDEX('"INCC-FGV"'!$B$2:$B$800,MATCH(B34,'"INCC-FGV"'!$A$2:$A$800,0)),$K$2),$K$2)</f>
        <v/>
      </c>
      <c r="M34" s="131">
        <f>'CP RESUMO'!AG30</f>
        <v/>
      </c>
      <c r="N34" s="132">
        <f>MAX(0,M34-M33)</f>
        <v/>
      </c>
      <c r="O34" s="131">
        <f>IF(B34&lt;='VALOR POR PL'!$P$5,'CP RESUMO'!AG72,"")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RESUMO'!AH30</f>
        <v/>
      </c>
      <c r="N35" s="132">
        <f>MAX(0,M35-M34)</f>
        <v/>
      </c>
      <c r="O35" s="131">
        <f>IF(B35&lt;='VALOR POR PL'!$P$5,'CP RESUMO'!AH72,"")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RESUMO'!AI30</f>
        <v/>
      </c>
      <c r="N36" s="132">
        <f>MAX(0,M36-M35)</f>
        <v/>
      </c>
      <c r="O36" s="131">
        <f>IF(B36&lt;='VALOR POR PL'!$P$5,'CP RESUMO'!AI72,"")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RESUMO'!AJ30</f>
        <v/>
      </c>
      <c r="N37" s="132">
        <f>MAX(0,M37-M36)</f>
        <v/>
      </c>
      <c r="O37" s="131">
        <f>IF(B37&lt;='VALOR POR PL'!$P$5,'CP RESUMO'!AJ72,"")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144183.21</v>
      </c>
      <c r="L38" s="49">
        <f>C38/IF(B38&lt;='VALOR POR PL'!$P$5,IFERROR(INDEX('"INCC-FGV"'!$B$2:$B$800,MATCH(B38,'"INCC-FGV"'!$A$2:$A$800,0)),$K$2),$K$2)</f>
        <v/>
      </c>
      <c r="M38" s="131">
        <f>'CP RESUMO'!AK30</f>
        <v/>
      </c>
      <c r="N38" s="132">
        <f>MAX(0,M38-M37)</f>
        <v/>
      </c>
      <c r="O38" s="131">
        <f>IF(B38&lt;='VALOR POR PL'!$P$5,'CP RESUMO'!AK72,"")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20562.73</v>
      </c>
      <c r="L39" s="49">
        <f>C39/IF(B39&lt;='VALOR POR PL'!$P$5,IFERROR(INDEX('"INCC-FGV"'!$B$2:$B$800,MATCH(B39,'"INCC-FGV"'!$A$2:$A$800,0)),$K$2),$K$2)</f>
        <v/>
      </c>
      <c r="M39" s="131">
        <f>'CP RESUMO'!AL30</f>
        <v/>
      </c>
      <c r="N39" s="132">
        <f>MAX(0,M39-M38)</f>
        <v/>
      </c>
      <c r="O39" s="131">
        <f>IF(B39&lt;='VALOR POR PL'!$P$5,'CP RESUMO'!AL72,"")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RESUMO'!AM30</f>
        <v/>
      </c>
      <c r="N40" s="132">
        <f>MAX(0,M40-M39)</f>
        <v/>
      </c>
      <c r="O40" s="131">
        <f>IF(B40&lt;='VALOR POR PL'!$P$5,'CP RESUMO'!AM72,"")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RESUMO'!AN30</f>
        <v/>
      </c>
      <c r="N41" s="132">
        <f>MAX(0,M41-M40)</f>
        <v/>
      </c>
      <c r="O41" s="131">
        <f>IF(B41&lt;='VALOR POR PL'!$P$5,'CP RESUMO'!AN72,"")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12203.4</v>
      </c>
      <c r="L42" s="49">
        <f>C42/IF(B42&lt;='VALOR POR PL'!$P$5,IFERROR(INDEX('"INCC-FGV"'!$B$2:$B$800,MATCH(B42,'"INCC-FGV"'!$A$2:$A$800,0)),$K$2),$K$2)</f>
        <v/>
      </c>
      <c r="M42" s="131">
        <f>'CP RESUMO'!AO30</f>
        <v/>
      </c>
      <c r="N42" s="132">
        <f>MAX(0,M42-M41)</f>
        <v/>
      </c>
      <c r="O42" s="131">
        <f>IF(B42&lt;='VALOR POR PL'!$P$5,'CP RESUMO'!AO72,"")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48813.61</v>
      </c>
      <c r="L43" s="49">
        <f>C43/IF(B43&lt;='VALOR POR PL'!$P$5,IFERROR(INDEX('"INCC-FGV"'!$B$2:$B$800,MATCH(B43,'"INCC-FGV"'!$A$2:$A$800,0)),$K$2),$K$2)</f>
        <v/>
      </c>
      <c r="M43" s="131">
        <f>'CP RESUMO'!AP30</f>
        <v/>
      </c>
      <c r="N43" s="132">
        <f>MAX(0,M43-M42)</f>
        <v/>
      </c>
      <c r="O43" s="131">
        <f>IF(B43&lt;='VALOR POR PL'!$P$5,'CP RESUMO'!AP72,"")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52465.5</v>
      </c>
      <c r="L44" s="49">
        <f>C44/IF(B44&lt;='VALOR POR PL'!$P$5,IFERROR(INDEX('"INCC-FGV"'!$B$2:$B$800,MATCH(B44,'"INCC-FGV"'!$A$2:$A$800,0)),$K$2),$K$2)</f>
        <v/>
      </c>
      <c r="M44" s="131">
        <f>'CP RESUMO'!AQ30</f>
        <v/>
      </c>
      <c r="N44" s="132">
        <f>MAX(0,M44-M43)</f>
        <v/>
      </c>
      <c r="O44" s="131">
        <f>IF(B44&lt;='VALOR POR PL'!$P$5,'CP RESUMO'!AQ72,"")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RESUMO'!AR30</f>
        <v/>
      </c>
      <c r="N45" s="132">
        <f>MAX(0,M45-M44)</f>
        <v/>
      </c>
      <c r="O45" s="131">
        <f>IF(B45&lt;='VALOR POR PL'!$P$5,'CP RESUMO'!AR72,"")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RESUMO'!AS30</f>
        <v/>
      </c>
      <c r="N46" s="132">
        <f>MAX(0,M46-M45)</f>
        <v/>
      </c>
      <c r="O46" s="131">
        <f>IF(B46&lt;='VALOR POR PL'!$P$5,'CP RESUMO'!AS72,"")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RESUMO'!AT30</f>
        <v/>
      </c>
      <c r="N47" s="132">
        <f>MAX(0,M47-M46)</f>
        <v/>
      </c>
      <c r="O47" s="131">
        <f>IF(B47&lt;='VALOR POR PL'!$P$5,'CP RESUMO'!AT72,"")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RESUMO'!AU30</f>
        <v/>
      </c>
      <c r="N48" s="132">
        <f>MAX(0,M48-M47)</f>
        <v/>
      </c>
      <c r="O48" s="131">
        <f>IF(B48&lt;='VALOR POR PL'!$P$5,'CP RESUMO'!AU72,"")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RESUMO'!AV30</f>
        <v/>
      </c>
      <c r="N49" s="132">
        <f>MAX(0,M49-M48)</f>
        <v/>
      </c>
      <c r="O49" s="131">
        <f>IF(B49&lt;='VALOR POR PL'!$P$5,'CP RESUMO'!AV72,"")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RESUMO'!AW30</f>
        <v/>
      </c>
      <c r="N50" s="132">
        <f>MAX(0,M50-M49)</f>
        <v/>
      </c>
      <c r="O50" s="131">
        <f>IF(B50&lt;='VALOR POR PL'!$P$5,'CP RESUMO'!AW72,"")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RESUMO'!AX30</f>
        <v/>
      </c>
      <c r="N51" s="132">
        <f>MAX(0,M51-M50)</f>
        <v/>
      </c>
      <c r="O51" s="131">
        <f>IF(B51&lt;='VALOR POR PL'!$P$5,'CP RESUMO'!AX72,"")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RESUMO'!AY30</f>
        <v/>
      </c>
      <c r="N52" s="132">
        <f>MAX(0,M52-M51)</f>
        <v/>
      </c>
      <c r="O52" s="131">
        <f>IF(B52&lt;='VALOR POR PL'!$P$5,'CP RESUMO'!AY72,"")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RESUMO'!AZ30</f>
        <v/>
      </c>
      <c r="N53" s="132">
        <f>MAX(0,M53-M52)</f>
        <v/>
      </c>
      <c r="O53" s="131">
        <f>IF(B53&lt;='VALOR POR PL'!$P$5,'CP RESUMO'!AZ72,"")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RESUMO'!BA30</f>
        <v/>
      </c>
      <c r="N54" s="132">
        <f>MAX(0,M54-M53)</f>
        <v/>
      </c>
      <c r="O54" s="131">
        <f>IF(B54&lt;='VALOR POR PL'!$P$5,'CP RESUMO'!BA72,"")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RESUMO'!BB30</f>
        <v/>
      </c>
      <c r="N55" s="132">
        <f>MAX(0,M55-M54)</f>
        <v/>
      </c>
      <c r="O55" s="131">
        <f>IF(B55&lt;='VALOR POR PL'!$P$5,'CP RESUMO'!BB72,"")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RESUMO'!BC30</f>
        <v/>
      </c>
      <c r="N56" s="132">
        <f>MAX(0,M56-M55)</f>
        <v/>
      </c>
      <c r="O56" s="131">
        <f>IF(B56&lt;='VALOR POR PL'!$P$5,'CP RESUMO'!BC72,"")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RESUMO'!BD30</f>
        <v/>
      </c>
      <c r="N57" s="132">
        <f>MAX(0,M57-M56)</f>
        <v/>
      </c>
      <c r="O57" s="131">
        <f>IF(B57&lt;='VALOR POR PL'!$P$5,'CP RESUMO'!BD72,"")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RESUMO'!BE30</f>
        <v/>
      </c>
      <c r="N58" s="132">
        <f>MAX(0,M58-M57)</f>
        <v/>
      </c>
      <c r="O58" s="131">
        <f>IF(B58&lt;='VALOR POR PL'!$P$5,'CP RESUMO'!BE72,"")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RESUMO'!BF30</f>
        <v/>
      </c>
      <c r="N59" s="132">
        <f>MAX(0,M59-M58)</f>
        <v/>
      </c>
      <c r="O59" s="131">
        <f>IF(B59&lt;='VALOR POR PL'!$P$5,'CP RESUMO'!BF72,"")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RESUMO'!BG30</f>
        <v/>
      </c>
      <c r="N60" s="132">
        <f>MAX(0,M60-M59)</f>
        <v/>
      </c>
      <c r="O60" s="131">
        <f>IF(B60&lt;='VALOR POR PL'!$P$5,'CP RESUMO'!BG72,"")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RESUMO'!BH30</f>
        <v/>
      </c>
      <c r="N61" s="132">
        <f>MAX(0,M61-M60)</f>
        <v/>
      </c>
      <c r="O61" s="131">
        <f>IF(B61&lt;='VALOR POR PL'!$P$5,'CP RESUMO'!BH72,"")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RESUMO'!BI30</f>
        <v/>
      </c>
      <c r="N62" s="132">
        <f>MAX(0,M62-M61)</f>
        <v/>
      </c>
      <c r="O62" s="131">
        <f>IF(B62&lt;='VALOR POR PL'!$P$5,'CP RESUMO'!BI72,"")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RESUMO'!BJ30</f>
        <v/>
      </c>
      <c r="N63" s="132">
        <f>MAX(0,M63-M62)</f>
        <v/>
      </c>
      <c r="O63" s="131">
        <f>IF(B63&lt;='VALOR POR PL'!$P$5,'CP RESUMO'!BJ72,"")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RESUMO'!BK30</f>
        <v/>
      </c>
      <c r="N64" s="132">
        <f>MAX(0,M64-M63)</f>
        <v/>
      </c>
      <c r="O64" s="131">
        <f>IF(B64&lt;='VALOR POR PL'!$P$5,'CP RESUMO'!BK72,"")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RESUMO'!BL30</f>
        <v/>
      </c>
      <c r="N65" s="132">
        <f>MAX(0,M65-M64)</f>
        <v/>
      </c>
      <c r="O65" s="131">
        <f>IF(B65&lt;='VALOR POR PL'!$P$5,'CP RESUMO'!BL72,"")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RESUMO'!BM30</f>
        <v/>
      </c>
      <c r="N66" s="132">
        <f>MAX(0,M66-M65)</f>
        <v/>
      </c>
      <c r="O66" s="131">
        <f>IF(B66&lt;='VALOR POR PL'!$P$5,'CP RESUMO'!BM72,"")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RESUMO'!BN30</f>
        <v/>
      </c>
      <c r="N67" s="132">
        <f>MAX(0,M67-M66)</f>
        <v/>
      </c>
      <c r="O67" s="131">
        <f>IF(B67&lt;='VALOR POR PL'!$P$5,'CP RESUMO'!BN72,"")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RESUMO'!BO30</f>
        <v/>
      </c>
      <c r="N68" s="132">
        <f>MAX(0,M68-M67)</f>
        <v/>
      </c>
      <c r="O68" s="131">
        <f>IF(B68&lt;='VALOR POR PL'!$P$5,'CP RESUMO'!BO72,"")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RESUMO'!BP30</f>
        <v/>
      </c>
      <c r="N69" s="132">
        <f>MAX(0,M69-M68)</f>
        <v/>
      </c>
      <c r="O69" s="131">
        <f>IF(B69&lt;='VALOR POR PL'!$P$5,'CP RESUMO'!BP72,"")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RESUMO'!BQ30</f>
        <v/>
      </c>
      <c r="N70" s="132">
        <f>MAX(0,M70-M69)</f>
        <v/>
      </c>
      <c r="O70" s="131">
        <f>IF(B70&lt;='VALOR POR PL'!$P$5,'CP RESUMO'!BQ72,"")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RESUMO'!BR30</f>
        <v/>
      </c>
      <c r="N71" s="132">
        <f>MAX(0,M71-M70)</f>
        <v/>
      </c>
      <c r="O71" s="131">
        <f>IF(B71&lt;='VALOR POR PL'!$P$5,'CP RESUMO'!BR72,"")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RESUMO'!BS30</f>
        <v/>
      </c>
      <c r="N72" s="132">
        <f>MAX(0,M72-M71)</f>
        <v/>
      </c>
      <c r="O72" s="131">
        <f>IF(B72&lt;='VALOR POR PL'!$P$5,'CP RESUMO'!BS72,"")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RESUMO'!BT30</f>
        <v/>
      </c>
      <c r="N73" s="132">
        <f>MAX(0,M73-M72)</f>
        <v/>
      </c>
      <c r="O73" s="131">
        <f>IF(B73&lt;='VALOR POR PL'!$P$5,'CP RESUMO'!BT72,"")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RESUMO'!BU30</f>
        <v/>
      </c>
      <c r="N74" s="132">
        <f>MAX(0,M74-M73)</f>
        <v/>
      </c>
      <c r="O74" s="131">
        <f>IF(B74&lt;='VALOR POR PL'!$P$5,'CP RESUMO'!BU72,"")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RESUMO'!BV30</f>
        <v/>
      </c>
      <c r="N75" s="132">
        <f>MAX(0,M75-M74)</f>
        <v/>
      </c>
      <c r="O75" s="131">
        <f>IF(B75&lt;='VALOR POR PL'!$P$5,'CP RESUMO'!BV72,"")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RESUMO'!BW30</f>
        <v/>
      </c>
      <c r="N76" s="132">
        <f>MAX(0,M76-M75)</f>
        <v/>
      </c>
      <c r="O76" s="131">
        <f>IF(B76&lt;='VALOR POR PL'!$P$5,'CP RESUMO'!BW72,"")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1">
        <f>'CP RESUMO'!D31</f>
        <v/>
      </c>
      <c r="N5" s="132" t="n">
        <v>0</v>
      </c>
      <c r="O5" s="131">
        <f>IF(B5&lt;='VALOR POR PL'!$P$5,'CP RESUMO'!D73,"")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1">
        <f>'CP RESUMO'!E31</f>
        <v/>
      </c>
      <c r="N6" s="132">
        <f>MAX(0,M6-M5)</f>
        <v/>
      </c>
      <c r="O6" s="131">
        <f>IF(B6&lt;='VALOR POR PL'!$P$5,'CP RESUMO'!E73,"")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RESUMO'!F31</f>
        <v/>
      </c>
      <c r="N7" s="132">
        <f>MAX(0,M7-M6)</f>
        <v/>
      </c>
      <c r="O7" s="131">
        <f>IF(B7&lt;='VALOR POR PL'!$P$5,'CP RESUMO'!F73,"")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RESUMO'!G31</f>
        <v/>
      </c>
      <c r="N8" s="132">
        <f>MAX(0,M8-M7)</f>
        <v/>
      </c>
      <c r="O8" s="131">
        <f>IF(B8&lt;='VALOR POR PL'!$P$5,'CP RESUMO'!G73,"")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RESUMO'!H31</f>
        <v/>
      </c>
      <c r="N9" s="132">
        <f>MAX(0,M9-M8)</f>
        <v/>
      </c>
      <c r="O9" s="131">
        <f>IF(B9&lt;='VALOR POR PL'!$P$5,'CP RESUMO'!H73,"")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RESUMO'!I31</f>
        <v/>
      </c>
      <c r="N10" s="132">
        <f>MAX(0,M10-M9)</f>
        <v/>
      </c>
      <c r="O10" s="131">
        <f>IF(B10&lt;='VALOR POR PL'!$P$5,'CP RESUMO'!I73,"")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RESUMO'!J31</f>
        <v/>
      </c>
      <c r="N11" s="132">
        <f>MAX(0,M11-M10)</f>
        <v/>
      </c>
      <c r="O11" s="131">
        <f>IF(B11&lt;='VALOR POR PL'!$P$5,'CP RESUMO'!J73,"")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RESUMO'!K31</f>
        <v/>
      </c>
      <c r="N12" s="132">
        <f>MAX(0,M12-M11)</f>
        <v/>
      </c>
      <c r="O12" s="131">
        <f>IF(B12&lt;='VALOR POR PL'!$P$5,'CP RESUMO'!K73,"")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1">
        <f>'CP RESUMO'!L31</f>
        <v/>
      </c>
      <c r="N13" s="132">
        <f>MAX(0,M13-M12)</f>
        <v/>
      </c>
      <c r="O13" s="131">
        <f>IF(B13&lt;='VALOR POR PL'!$P$5,'CP RESUMO'!L73,"")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RESUMO'!M31</f>
        <v/>
      </c>
      <c r="N14" s="132">
        <f>MAX(0,M14-M13)</f>
        <v/>
      </c>
      <c r="O14" s="131">
        <f>IF(B14&lt;='VALOR POR PL'!$P$5,'CP RESUMO'!M73,"")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RESUMO'!N31</f>
        <v/>
      </c>
      <c r="N15" s="132">
        <f>MAX(0,M15-M14)</f>
        <v/>
      </c>
      <c r="O15" s="131">
        <f>IF(B15&lt;='VALOR POR PL'!$P$5,'CP RESUMO'!N73,"")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RESUMO'!O31</f>
        <v/>
      </c>
      <c r="N16" s="132">
        <f>MAX(0,M16-M15)</f>
        <v/>
      </c>
      <c r="O16" s="131">
        <f>IF(B16&lt;='VALOR POR PL'!$P$5,'CP RESUMO'!O73,"")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RESUMO'!P31</f>
        <v/>
      </c>
      <c r="N17" s="132">
        <f>MAX(0,M17-M16)</f>
        <v/>
      </c>
      <c r="O17" s="131">
        <f>IF(B17&lt;='VALOR POR PL'!$P$5,'CP RESUMO'!P73,"")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RESUMO'!Q31</f>
        <v/>
      </c>
      <c r="N18" s="132">
        <f>MAX(0,M18-M17)</f>
        <v/>
      </c>
      <c r="O18" s="131">
        <f>IF(B18&lt;='VALOR POR PL'!$P$5,'CP RESUMO'!Q73,"")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RESUMO'!R31</f>
        <v/>
      </c>
      <c r="N19" s="132">
        <f>MAX(0,M19-M18)</f>
        <v/>
      </c>
      <c r="O19" s="131">
        <f>IF(B19&lt;='VALOR POR PL'!$P$5,'CP RESUMO'!R73,"")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RESUMO'!S31</f>
        <v/>
      </c>
      <c r="N20" s="132">
        <f>MAX(0,M20-M19)</f>
        <v/>
      </c>
      <c r="O20" s="131">
        <f>IF(B20&lt;='VALOR POR PL'!$P$5,'CP RESUMO'!S73,"")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RESUMO'!T31</f>
        <v/>
      </c>
      <c r="N21" s="132">
        <f>MAX(0,M21-M20)</f>
        <v/>
      </c>
      <c r="O21" s="131">
        <f>IF(B21&lt;='VALOR POR PL'!$P$5,'CP RESUMO'!T73,"")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RESUMO'!U31</f>
        <v/>
      </c>
      <c r="N22" s="132">
        <f>MAX(0,M22-M21)</f>
        <v/>
      </c>
      <c r="O22" s="131">
        <f>IF(B22&lt;='VALOR POR PL'!$P$5,'CP RESUMO'!U73,"")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RESUMO'!V31</f>
        <v/>
      </c>
      <c r="N23" s="132">
        <f>MAX(0,M23-M22)</f>
        <v/>
      </c>
      <c r="O23" s="131">
        <f>IF(B23&lt;='VALOR POR PL'!$P$5,'CP RESUMO'!V73,"")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RESUMO'!W31</f>
        <v/>
      </c>
      <c r="N24" s="132">
        <f>MAX(0,M24-M23)</f>
        <v/>
      </c>
      <c r="O24" s="131">
        <f>IF(B24&lt;='VALOR POR PL'!$P$5,'CP RESUMO'!W73,"")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RESUMO'!X31</f>
        <v/>
      </c>
      <c r="N25" s="132">
        <f>MAX(0,M25-M24)</f>
        <v/>
      </c>
      <c r="O25" s="131">
        <f>IF(B25&lt;='VALOR POR PL'!$P$5,'CP RESUMO'!X73,"")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RESUMO'!Y31</f>
        <v/>
      </c>
      <c r="N26" s="132">
        <f>MAX(0,M26-M25)</f>
        <v/>
      </c>
      <c r="O26" s="131">
        <f>IF(B26&lt;='VALOR POR PL'!$P$5,'CP RESUMO'!Y73,"")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RESUMO'!Z31</f>
        <v/>
      </c>
      <c r="N27" s="132">
        <f>MAX(0,M27-M26)</f>
        <v/>
      </c>
      <c r="O27" s="131">
        <f>IF(B27&lt;='VALOR POR PL'!$P$5,'CP RESUMO'!Z73,"")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RESUMO'!AA31</f>
        <v/>
      </c>
      <c r="N28" s="132">
        <f>MAX(0,M28-M27)</f>
        <v/>
      </c>
      <c r="O28" s="131">
        <f>IF(B28&lt;='VALOR POR PL'!$P$5,'CP RESUMO'!AA73,"")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RESUMO'!AB31</f>
        <v/>
      </c>
      <c r="N29" s="132">
        <f>MAX(0,M29-M28)</f>
        <v/>
      </c>
      <c r="O29" s="131">
        <f>IF(B29&lt;='VALOR POR PL'!$P$5,'CP RESUMO'!AB73,"")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RESUMO'!AC31</f>
        <v/>
      </c>
      <c r="N30" s="132">
        <f>MAX(0,M30-M29)</f>
        <v/>
      </c>
      <c r="O30" s="131">
        <f>IF(B30&lt;='VALOR POR PL'!$P$5,'CP RESUMO'!AC73,"")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RESUMO'!AD31</f>
        <v/>
      </c>
      <c r="N31" s="132">
        <f>MAX(0,M31-M30)</f>
        <v/>
      </c>
      <c r="O31" s="131">
        <f>IF(B31&lt;='VALOR POR PL'!$P$5,'CP RESUMO'!AD73,"")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RESUMO'!AE31</f>
        <v/>
      </c>
      <c r="N32" s="132">
        <f>MAX(0,M32-M31)</f>
        <v/>
      </c>
      <c r="O32" s="131">
        <f>IF(B32&lt;='VALOR POR PL'!$P$5,'CP RESUMO'!AE73,"")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RESUMO'!AF31</f>
        <v/>
      </c>
      <c r="N33" s="132">
        <f>MAX(0,M33-M32)</f>
        <v/>
      </c>
      <c r="O33" s="131">
        <f>IF(B33&lt;='VALOR POR PL'!$P$5,'CP RESUMO'!AF73,"")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RESUMO'!AG31</f>
        <v/>
      </c>
      <c r="N34" s="132">
        <f>MAX(0,M34-M33)</f>
        <v/>
      </c>
      <c r="O34" s="131">
        <f>IF(B34&lt;='VALOR POR PL'!$P$5,'CP RESUMO'!AG73,"")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RESUMO'!AH31</f>
        <v/>
      </c>
      <c r="N35" s="132">
        <f>MAX(0,M35-M34)</f>
        <v/>
      </c>
      <c r="O35" s="131">
        <f>IF(B35&lt;='VALOR POR PL'!$P$5,'CP RESUMO'!AH73,"")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RESUMO'!AI31</f>
        <v/>
      </c>
      <c r="N36" s="132">
        <f>MAX(0,M36-M35)</f>
        <v/>
      </c>
      <c r="O36" s="131">
        <f>IF(B36&lt;='VALOR POR PL'!$P$5,'CP RESUMO'!AI73,"")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RESUMO'!AJ31</f>
        <v/>
      </c>
      <c r="N37" s="132">
        <f>MAX(0,M37-M36)</f>
        <v/>
      </c>
      <c r="O37" s="131">
        <f>IF(B37&lt;='VALOR POR PL'!$P$5,'CP RESUMO'!AJ73,"")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RESUMO'!AK31</f>
        <v/>
      </c>
      <c r="N38" s="132">
        <f>MAX(0,M38-M37)</f>
        <v/>
      </c>
      <c r="O38" s="131">
        <f>IF(B38&lt;='VALOR POR PL'!$P$5,'CP RESUMO'!AK73,"")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RESUMO'!AL31</f>
        <v/>
      </c>
      <c r="N39" s="132">
        <f>MAX(0,M39-M38)</f>
        <v/>
      </c>
      <c r="O39" s="131">
        <f>IF(B39&lt;='VALOR POR PL'!$P$5,'CP RESUMO'!AL73,"")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RESUMO'!AM31</f>
        <v/>
      </c>
      <c r="N40" s="132">
        <f>MAX(0,M40-M39)</f>
        <v/>
      </c>
      <c r="O40" s="131">
        <f>IF(B40&lt;='VALOR POR PL'!$P$5,'CP RESUMO'!AM73,"")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RESUMO'!AN31</f>
        <v/>
      </c>
      <c r="N41" s="132">
        <f>MAX(0,M41-M40)</f>
        <v/>
      </c>
      <c r="O41" s="131">
        <f>IF(B41&lt;='VALOR POR PL'!$P$5,'CP RESUMO'!AN73,"")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96577.21000000001</v>
      </c>
      <c r="L42" s="49">
        <f>C42/IF(B42&lt;='VALOR POR PL'!$P$5,IFERROR(INDEX('"INCC-FGV"'!$B$2:$B$800,MATCH(B42,'"INCC-FGV"'!$A$2:$A$800,0)),$K$2),$K$2)</f>
        <v/>
      </c>
      <c r="M42" s="131">
        <f>'CP RESUMO'!AO31</f>
        <v/>
      </c>
      <c r="N42" s="132">
        <f>MAX(0,M42-M41)</f>
        <v/>
      </c>
      <c r="O42" s="131">
        <f>IF(B42&lt;='VALOR POR PL'!$P$5,'CP RESUMO'!AO73,"")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199752.54</v>
      </c>
      <c r="L43" s="49">
        <f>C43/IF(B43&lt;='VALOR POR PL'!$P$5,IFERROR(INDEX('"INCC-FGV"'!$B$2:$B$800,MATCH(B43,'"INCC-FGV"'!$A$2:$A$800,0)),$K$2),$K$2)</f>
        <v/>
      </c>
      <c r="M43" s="131">
        <f>'CP RESUMO'!AP31</f>
        <v/>
      </c>
      <c r="N43" s="132">
        <f>MAX(0,M43-M42)</f>
        <v/>
      </c>
      <c r="O43" s="131">
        <f>IF(B43&lt;='VALOR POR PL'!$P$5,'CP RESUMO'!AP73,"")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199752.54</v>
      </c>
      <c r="L44" s="49">
        <f>C44/IF(B44&lt;='VALOR POR PL'!$P$5,IFERROR(INDEX('"INCC-FGV"'!$B$2:$B$800,MATCH(B44,'"INCC-FGV"'!$A$2:$A$800,0)),$K$2),$K$2)</f>
        <v/>
      </c>
      <c r="M44" s="131">
        <f>'CP RESUMO'!AQ31</f>
        <v/>
      </c>
      <c r="N44" s="132">
        <f>MAX(0,M44-M43)</f>
        <v/>
      </c>
      <c r="O44" s="131">
        <f>IF(B44&lt;='VALOR POR PL'!$P$5,'CP RESUMO'!AQ73,"")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199752.54</v>
      </c>
      <c r="L45" s="49">
        <f>C45/IF(B45&lt;='VALOR POR PL'!$P$5,IFERROR(INDEX('"INCC-FGV"'!$B$2:$B$800,MATCH(B45,'"INCC-FGV"'!$A$2:$A$800,0)),$K$2),$K$2)</f>
        <v/>
      </c>
      <c r="M45" s="131">
        <f>'CP RESUMO'!AR31</f>
        <v/>
      </c>
      <c r="N45" s="132">
        <f>MAX(0,M45-M44)</f>
        <v/>
      </c>
      <c r="O45" s="131">
        <f>IF(B45&lt;='VALOR POR PL'!$P$5,'CP RESUMO'!AR73,"")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199752.54</v>
      </c>
      <c r="L46" s="49">
        <f>C46/IF(B46&lt;='VALOR POR PL'!$P$5,IFERROR(INDEX('"INCC-FGV"'!$B$2:$B$800,MATCH(B46,'"INCC-FGV"'!$A$2:$A$800,0)),$K$2),$K$2)</f>
        <v/>
      </c>
      <c r="M46" s="131">
        <f>'CP RESUMO'!AS31</f>
        <v/>
      </c>
      <c r="N46" s="132">
        <f>MAX(0,M46-M45)</f>
        <v/>
      </c>
      <c r="O46" s="131">
        <f>IF(B46&lt;='VALOR POR PL'!$P$5,'CP RESUMO'!AS73,"")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199752.54</v>
      </c>
      <c r="L47" s="49">
        <f>C47/IF(B47&lt;='VALOR POR PL'!$P$5,IFERROR(INDEX('"INCC-FGV"'!$B$2:$B$800,MATCH(B47,'"INCC-FGV"'!$A$2:$A$800,0)),$K$2),$K$2)</f>
        <v/>
      </c>
      <c r="M47" s="131">
        <f>'CP RESUMO'!AT31</f>
        <v/>
      </c>
      <c r="N47" s="132">
        <f>MAX(0,M47-M46)</f>
        <v/>
      </c>
      <c r="O47" s="131">
        <f>IF(B47&lt;='VALOR POR PL'!$P$5,'CP RESUMO'!AT73,"")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199752.54</v>
      </c>
      <c r="L48" s="49">
        <f>C48/IF(B48&lt;='VALOR POR PL'!$P$5,IFERROR(INDEX('"INCC-FGV"'!$B$2:$B$800,MATCH(B48,'"INCC-FGV"'!$A$2:$A$800,0)),$K$2),$K$2)</f>
        <v/>
      </c>
      <c r="M48" s="131">
        <f>'CP RESUMO'!AU31</f>
        <v/>
      </c>
      <c r="N48" s="132">
        <f>MAX(0,M48-M47)</f>
        <v/>
      </c>
      <c r="O48" s="131">
        <f>IF(B48&lt;='VALOR POR PL'!$P$5,'CP RESUMO'!AU73,"")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199752.54</v>
      </c>
      <c r="L49" s="49">
        <f>C49/IF(B49&lt;='VALOR POR PL'!$P$5,IFERROR(INDEX('"INCC-FGV"'!$B$2:$B$800,MATCH(B49,'"INCC-FGV"'!$A$2:$A$800,0)),$K$2),$K$2)</f>
        <v/>
      </c>
      <c r="M49" s="131">
        <f>'CP RESUMO'!AV31</f>
        <v/>
      </c>
      <c r="N49" s="132">
        <f>MAX(0,M49-M48)</f>
        <v/>
      </c>
      <c r="O49" s="131">
        <f>IF(B49&lt;='VALOR POR PL'!$P$5,'CP RESUMO'!AV73,"")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199752.54</v>
      </c>
      <c r="L50" s="49">
        <f>C50/IF(B50&lt;='VALOR POR PL'!$P$5,IFERROR(INDEX('"INCC-FGV"'!$B$2:$B$800,MATCH(B50,'"INCC-FGV"'!$A$2:$A$800,0)),$K$2),$K$2)</f>
        <v/>
      </c>
      <c r="M50" s="131">
        <f>'CP RESUMO'!AW31</f>
        <v/>
      </c>
      <c r="N50" s="132">
        <f>MAX(0,M50-M49)</f>
        <v/>
      </c>
      <c r="O50" s="131">
        <f>IF(B50&lt;='VALOR POR PL'!$P$5,'CP RESUMO'!AW73,"")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96577.21000000001</v>
      </c>
      <c r="L51" s="49">
        <f>C51/IF(B51&lt;='VALOR POR PL'!$P$5,IFERROR(INDEX('"INCC-FGV"'!$B$2:$B$800,MATCH(B51,'"INCC-FGV"'!$A$2:$A$800,0)),$K$2),$K$2)</f>
        <v/>
      </c>
      <c r="M51" s="131">
        <f>'CP RESUMO'!AX31</f>
        <v/>
      </c>
      <c r="N51" s="132">
        <f>MAX(0,M51-M50)</f>
        <v/>
      </c>
      <c r="O51" s="131">
        <f>IF(B51&lt;='VALOR POR PL'!$P$5,'CP RESUMO'!AX73,"")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RESUMO'!AY31</f>
        <v/>
      </c>
      <c r="N52" s="132">
        <f>MAX(0,M52-M51)</f>
        <v/>
      </c>
      <c r="O52" s="131">
        <f>IF(B52&lt;='VALOR POR PL'!$P$5,'CP RESUMO'!AY73,"")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RESUMO'!AZ31</f>
        <v/>
      </c>
      <c r="N53" s="132">
        <f>MAX(0,M53-M52)</f>
        <v/>
      </c>
      <c r="O53" s="131">
        <f>IF(B53&lt;='VALOR POR PL'!$P$5,'CP RESUMO'!AZ73,"")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RESUMO'!BA31</f>
        <v/>
      </c>
      <c r="N54" s="132">
        <f>MAX(0,M54-M53)</f>
        <v/>
      </c>
      <c r="O54" s="131">
        <f>IF(B54&lt;='VALOR POR PL'!$P$5,'CP RESUMO'!BA73,"")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RESUMO'!BB31</f>
        <v/>
      </c>
      <c r="N55" s="132">
        <f>MAX(0,M55-M54)</f>
        <v/>
      </c>
      <c r="O55" s="131">
        <f>IF(B55&lt;='VALOR POR PL'!$P$5,'CP RESUMO'!BB73,"")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RESUMO'!BC31</f>
        <v/>
      </c>
      <c r="N56" s="132">
        <f>MAX(0,M56-M55)</f>
        <v/>
      </c>
      <c r="O56" s="131">
        <f>IF(B56&lt;='VALOR POR PL'!$P$5,'CP RESUMO'!BC73,"")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RESUMO'!BD31</f>
        <v/>
      </c>
      <c r="N57" s="132">
        <f>MAX(0,M57-M56)</f>
        <v/>
      </c>
      <c r="O57" s="131">
        <f>IF(B57&lt;='VALOR POR PL'!$P$5,'CP RESUMO'!BD73,"")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RESUMO'!BE31</f>
        <v/>
      </c>
      <c r="N58" s="132">
        <f>MAX(0,M58-M57)</f>
        <v/>
      </c>
      <c r="O58" s="131">
        <f>IF(B58&lt;='VALOR POR PL'!$P$5,'CP RESUMO'!BE73,"")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RESUMO'!BF31</f>
        <v/>
      </c>
      <c r="N59" s="132">
        <f>MAX(0,M59-M58)</f>
        <v/>
      </c>
      <c r="O59" s="131">
        <f>IF(B59&lt;='VALOR POR PL'!$P$5,'CP RESUMO'!BF73,"")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RESUMO'!BG31</f>
        <v/>
      </c>
      <c r="N60" s="132">
        <f>MAX(0,M60-M59)</f>
        <v/>
      </c>
      <c r="O60" s="131">
        <f>IF(B60&lt;='VALOR POR PL'!$P$5,'CP RESUMO'!BG73,"")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RESUMO'!BH31</f>
        <v/>
      </c>
      <c r="N61" s="132">
        <f>MAX(0,M61-M60)</f>
        <v/>
      </c>
      <c r="O61" s="131">
        <f>IF(B61&lt;='VALOR POR PL'!$P$5,'CP RESUMO'!BH73,"")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RESUMO'!BI31</f>
        <v/>
      </c>
      <c r="N62" s="132">
        <f>MAX(0,M62-M61)</f>
        <v/>
      </c>
      <c r="O62" s="131">
        <f>IF(B62&lt;='VALOR POR PL'!$P$5,'CP RESUMO'!BI73,"")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RESUMO'!BJ31</f>
        <v/>
      </c>
      <c r="N63" s="132">
        <f>MAX(0,M63-M62)</f>
        <v/>
      </c>
      <c r="O63" s="131">
        <f>IF(B63&lt;='VALOR POR PL'!$P$5,'CP RESUMO'!BJ73,"")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RESUMO'!BK31</f>
        <v/>
      </c>
      <c r="N64" s="132">
        <f>MAX(0,M64-M63)</f>
        <v/>
      </c>
      <c r="O64" s="131">
        <f>IF(B64&lt;='VALOR POR PL'!$P$5,'CP RESUMO'!BK73,"")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RESUMO'!BL31</f>
        <v/>
      </c>
      <c r="N65" s="132">
        <f>MAX(0,M65-M64)</f>
        <v/>
      </c>
      <c r="O65" s="131">
        <f>IF(B65&lt;='VALOR POR PL'!$P$5,'CP RESUMO'!BL73,"")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RESUMO'!BM31</f>
        <v/>
      </c>
      <c r="N66" s="132">
        <f>MAX(0,M66-M65)</f>
        <v/>
      </c>
      <c r="O66" s="131">
        <f>IF(B66&lt;='VALOR POR PL'!$P$5,'CP RESUMO'!BM73,"")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RESUMO'!BN31</f>
        <v/>
      </c>
      <c r="N67" s="132">
        <f>MAX(0,M67-M66)</f>
        <v/>
      </c>
      <c r="O67" s="131">
        <f>IF(B67&lt;='VALOR POR PL'!$P$5,'CP RESUMO'!BN73,"")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RESUMO'!BO31</f>
        <v/>
      </c>
      <c r="N68" s="132">
        <f>MAX(0,M68-M67)</f>
        <v/>
      </c>
      <c r="O68" s="131">
        <f>IF(B68&lt;='VALOR POR PL'!$P$5,'CP RESUMO'!BO73,"")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RESUMO'!BP31</f>
        <v/>
      </c>
      <c r="N69" s="132">
        <f>MAX(0,M69-M68)</f>
        <v/>
      </c>
      <c r="O69" s="131">
        <f>IF(B69&lt;='VALOR POR PL'!$P$5,'CP RESUMO'!BP73,"")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RESUMO'!BQ31</f>
        <v/>
      </c>
      <c r="N70" s="132">
        <f>MAX(0,M70-M69)</f>
        <v/>
      </c>
      <c r="O70" s="131">
        <f>IF(B70&lt;='VALOR POR PL'!$P$5,'CP RESUMO'!BQ73,"")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RESUMO'!BR31</f>
        <v/>
      </c>
      <c r="N71" s="132">
        <f>MAX(0,M71-M70)</f>
        <v/>
      </c>
      <c r="O71" s="131">
        <f>IF(B71&lt;='VALOR POR PL'!$P$5,'CP RESUMO'!BR73,"")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RESUMO'!BS31</f>
        <v/>
      </c>
      <c r="N72" s="132">
        <f>MAX(0,M72-M71)</f>
        <v/>
      </c>
      <c r="O72" s="131">
        <f>IF(B72&lt;='VALOR POR PL'!$P$5,'CP RESUMO'!BS73,"")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RESUMO'!BT31</f>
        <v/>
      </c>
      <c r="N73" s="132">
        <f>MAX(0,M73-M72)</f>
        <v/>
      </c>
      <c r="O73" s="131">
        <f>IF(B73&lt;='VALOR POR PL'!$P$5,'CP RESUMO'!BT73,"")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RESUMO'!BU31</f>
        <v/>
      </c>
      <c r="N74" s="132">
        <f>MAX(0,M74-M73)</f>
        <v/>
      </c>
      <c r="O74" s="131">
        <f>IF(B74&lt;='VALOR POR PL'!$P$5,'CP RESUMO'!BU73,"")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RESUMO'!BV31</f>
        <v/>
      </c>
      <c r="N75" s="132">
        <f>MAX(0,M75-M74)</f>
        <v/>
      </c>
      <c r="O75" s="131">
        <f>IF(B75&lt;='VALOR POR PL'!$P$5,'CP RESUMO'!BV73,"")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RESUMO'!BW31</f>
        <v/>
      </c>
      <c r="N76" s="132">
        <f>MAX(0,M76-M75)</f>
        <v/>
      </c>
      <c r="O76" s="131">
        <f>IF(B76&lt;='VALOR POR PL'!$P$5,'CP RESUMO'!BW73,"")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1">
        <f>'CP RESUMO'!D32</f>
        <v/>
      </c>
      <c r="N5" s="132" t="n">
        <v>0</v>
      </c>
      <c r="O5" s="131">
        <f>IF(B5&lt;='VALOR POR PL'!$P$5,'CP RESUMO'!D74,"")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1">
        <f>'CP RESUMO'!E32</f>
        <v/>
      </c>
      <c r="N6" s="132">
        <f>MAX(0,M6-M5)</f>
        <v/>
      </c>
      <c r="O6" s="131">
        <f>IF(B6&lt;='VALOR POR PL'!$P$5,'CP RESUMO'!E74,"")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RESUMO'!F32</f>
        <v/>
      </c>
      <c r="N7" s="132">
        <f>MAX(0,M7-M6)</f>
        <v/>
      </c>
      <c r="O7" s="131">
        <f>IF(B7&lt;='VALOR POR PL'!$P$5,'CP RESUMO'!F74,"")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RESUMO'!G32</f>
        <v/>
      </c>
      <c r="N8" s="132">
        <f>MAX(0,M8-M7)</f>
        <v/>
      </c>
      <c r="O8" s="131">
        <f>IF(B8&lt;='VALOR POR PL'!$P$5,'CP RESUMO'!G74,"")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RESUMO'!H32</f>
        <v/>
      </c>
      <c r="N9" s="132">
        <f>MAX(0,M9-M8)</f>
        <v/>
      </c>
      <c r="O9" s="131">
        <f>IF(B9&lt;='VALOR POR PL'!$P$5,'CP RESUMO'!H74,"")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RESUMO'!I32</f>
        <v/>
      </c>
      <c r="N10" s="132">
        <f>MAX(0,M10-M9)</f>
        <v/>
      </c>
      <c r="O10" s="131">
        <f>IF(B10&lt;='VALOR POR PL'!$P$5,'CP RESUMO'!I74,"")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RESUMO'!J32</f>
        <v/>
      </c>
      <c r="N11" s="132">
        <f>MAX(0,M11-M10)</f>
        <v/>
      </c>
      <c r="O11" s="131">
        <f>IF(B11&lt;='VALOR POR PL'!$P$5,'CP RESUMO'!J74,"")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RESUMO'!K32</f>
        <v/>
      </c>
      <c r="N12" s="132">
        <f>MAX(0,M12-M11)</f>
        <v/>
      </c>
      <c r="O12" s="131">
        <f>IF(B12&lt;='VALOR POR PL'!$P$5,'CP RESUMO'!K74,"")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1">
        <f>'CP RESUMO'!L32</f>
        <v/>
      </c>
      <c r="N13" s="132">
        <f>MAX(0,M13-M12)</f>
        <v/>
      </c>
      <c r="O13" s="131">
        <f>IF(B13&lt;='VALOR POR PL'!$P$5,'CP RESUMO'!L74,"")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RESUMO'!M32</f>
        <v/>
      </c>
      <c r="N14" s="132">
        <f>MAX(0,M14-M13)</f>
        <v/>
      </c>
      <c r="O14" s="131">
        <f>IF(B14&lt;='VALOR POR PL'!$P$5,'CP RESUMO'!M74,"")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RESUMO'!N32</f>
        <v/>
      </c>
      <c r="N15" s="132">
        <f>MAX(0,M15-M14)</f>
        <v/>
      </c>
      <c r="O15" s="131">
        <f>IF(B15&lt;='VALOR POR PL'!$P$5,'CP RESUMO'!N74,"")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RESUMO'!O32</f>
        <v/>
      </c>
      <c r="N16" s="132">
        <f>MAX(0,M16-M15)</f>
        <v/>
      </c>
      <c r="O16" s="131">
        <f>IF(B16&lt;='VALOR POR PL'!$P$5,'CP RESUMO'!O74,"")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RESUMO'!P32</f>
        <v/>
      </c>
      <c r="N17" s="132">
        <f>MAX(0,M17-M16)</f>
        <v/>
      </c>
      <c r="O17" s="131">
        <f>IF(B17&lt;='VALOR POR PL'!$P$5,'CP RESUMO'!P74,"")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RESUMO'!Q32</f>
        <v/>
      </c>
      <c r="N18" s="132">
        <f>MAX(0,M18-M17)</f>
        <v/>
      </c>
      <c r="O18" s="131">
        <f>IF(B18&lt;='VALOR POR PL'!$P$5,'CP RESUMO'!Q74,"")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RESUMO'!R32</f>
        <v/>
      </c>
      <c r="N19" s="132">
        <f>MAX(0,M19-M18)</f>
        <v/>
      </c>
      <c r="O19" s="131">
        <f>IF(B19&lt;='VALOR POR PL'!$P$5,'CP RESUMO'!R74,"")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RESUMO'!S32</f>
        <v/>
      </c>
      <c r="N20" s="132">
        <f>MAX(0,M20-M19)</f>
        <v/>
      </c>
      <c r="O20" s="131">
        <f>IF(B20&lt;='VALOR POR PL'!$P$5,'CP RESUMO'!S74,"")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RESUMO'!T32</f>
        <v/>
      </c>
      <c r="N21" s="132">
        <f>MAX(0,M21-M20)</f>
        <v/>
      </c>
      <c r="O21" s="131">
        <f>IF(B21&lt;='VALOR POR PL'!$P$5,'CP RESUMO'!T74,"")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RESUMO'!U32</f>
        <v/>
      </c>
      <c r="N22" s="132">
        <f>MAX(0,M22-M21)</f>
        <v/>
      </c>
      <c r="O22" s="131">
        <f>IF(B22&lt;='VALOR POR PL'!$P$5,'CP RESUMO'!U74,"")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RESUMO'!V32</f>
        <v/>
      </c>
      <c r="N23" s="132">
        <f>MAX(0,M23-M22)</f>
        <v/>
      </c>
      <c r="O23" s="131">
        <f>IF(B23&lt;='VALOR POR PL'!$P$5,'CP RESUMO'!V74,"")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RESUMO'!W32</f>
        <v/>
      </c>
      <c r="N24" s="132">
        <f>MAX(0,M24-M23)</f>
        <v/>
      </c>
      <c r="O24" s="131">
        <f>IF(B24&lt;='VALOR POR PL'!$P$5,'CP RESUMO'!W74,"")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RESUMO'!X32</f>
        <v/>
      </c>
      <c r="N25" s="132">
        <f>MAX(0,M25-M24)</f>
        <v/>
      </c>
      <c r="O25" s="131">
        <f>IF(B25&lt;='VALOR POR PL'!$P$5,'CP RESUMO'!X74,"")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RESUMO'!Y32</f>
        <v/>
      </c>
      <c r="N26" s="132">
        <f>MAX(0,M26-M25)</f>
        <v/>
      </c>
      <c r="O26" s="131">
        <f>IF(B26&lt;='VALOR POR PL'!$P$5,'CP RESUMO'!Y74,"")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12572.79</v>
      </c>
      <c r="L27" s="49">
        <f>C27/IF(B27&lt;='VALOR POR PL'!$P$5,IFERROR(INDEX('"INCC-FGV"'!$B$2:$B$800,MATCH(B27,'"INCC-FGV"'!$A$2:$A$800,0)),$K$2),$K$2)</f>
        <v/>
      </c>
      <c r="M27" s="131">
        <f>'CP RESUMO'!Z32</f>
        <v/>
      </c>
      <c r="N27" s="132">
        <f>MAX(0,M27-M26)</f>
        <v/>
      </c>
      <c r="O27" s="131">
        <f>IF(B27&lt;='VALOR POR PL'!$P$5,'CP RESUMO'!Z74,"")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47536.07</v>
      </c>
      <c r="L28" s="49">
        <f>C28/IF(B28&lt;='VALOR POR PL'!$P$5,IFERROR(INDEX('"INCC-FGV"'!$B$2:$B$800,MATCH(B28,'"INCC-FGV"'!$A$2:$A$800,0)),$K$2),$K$2)</f>
        <v/>
      </c>
      <c r="M28" s="131">
        <f>'CP RESUMO'!AA32</f>
        <v/>
      </c>
      <c r="N28" s="132">
        <f>MAX(0,M28-M27)</f>
        <v/>
      </c>
      <c r="O28" s="131">
        <f>IF(B28&lt;='VALOR POR PL'!$P$5,'CP RESUMO'!AA74,"")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55393.27</v>
      </c>
      <c r="L29" s="49">
        <f>C29/IF(B29&lt;='VALOR POR PL'!$P$5,IFERROR(INDEX('"INCC-FGV"'!$B$2:$B$800,MATCH(B29,'"INCC-FGV"'!$A$2:$A$800,0)),$K$2),$K$2)</f>
        <v/>
      </c>
      <c r="M29" s="131">
        <f>'CP RESUMO'!AB32</f>
        <v/>
      </c>
      <c r="N29" s="132">
        <f>MAX(0,M29-M28)</f>
        <v/>
      </c>
      <c r="O29" s="131">
        <f>IF(B29&lt;='VALOR POR PL'!$P$5,'CP RESUMO'!AB74,"")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63348.68</v>
      </c>
      <c r="L30" s="49">
        <f>C30/IF(B30&lt;='VALOR POR PL'!$P$5,IFERROR(INDEX('"INCC-FGV"'!$B$2:$B$800,MATCH(B30,'"INCC-FGV"'!$A$2:$A$800,0)),$K$2),$K$2)</f>
        <v/>
      </c>
      <c r="M30" s="131">
        <f>'CP RESUMO'!AC32</f>
        <v/>
      </c>
      <c r="N30" s="132">
        <f>MAX(0,M30-M29)</f>
        <v/>
      </c>
      <c r="O30" s="131">
        <f>IF(B30&lt;='VALOR POR PL'!$P$5,'CP RESUMO'!AC74,"")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55393.27</v>
      </c>
      <c r="L31" s="49">
        <f>C31/IF(B31&lt;='VALOR POR PL'!$P$5,IFERROR(INDEX('"INCC-FGV"'!$B$2:$B$800,MATCH(B31,'"INCC-FGV"'!$A$2:$A$800,0)),$K$2),$K$2)</f>
        <v/>
      </c>
      <c r="M31" s="131">
        <f>'CP RESUMO'!AD32</f>
        <v/>
      </c>
      <c r="N31" s="132">
        <f>MAX(0,M31-M30)</f>
        <v/>
      </c>
      <c r="O31" s="131">
        <f>IF(B31&lt;='VALOR POR PL'!$P$5,'CP RESUMO'!AD74,"")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65116.55</v>
      </c>
      <c r="L32" s="49">
        <f>C32/IF(B32&lt;='VALOR POR PL'!$P$5,IFERROR(INDEX('"INCC-FGV"'!$B$2:$B$800,MATCH(B32,'"INCC-FGV"'!$A$2:$A$800,0)),$K$2),$K$2)</f>
        <v/>
      </c>
      <c r="M32" s="131">
        <f>'CP RESUMO'!AE32</f>
        <v/>
      </c>
      <c r="N32" s="132">
        <f>MAX(0,M32-M31)</f>
        <v/>
      </c>
      <c r="O32" s="131">
        <f>IF(B32&lt;='VALOR POR PL'!$P$5,'CP RESUMO'!AE74,"")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73759.47</v>
      </c>
      <c r="L33" s="49">
        <f>C33/IF(B33&lt;='VALOR POR PL'!$P$5,IFERROR(INDEX('"INCC-FGV"'!$B$2:$B$800,MATCH(B33,'"INCC-FGV"'!$A$2:$A$800,0)),$K$2),$K$2)</f>
        <v/>
      </c>
      <c r="M33" s="131">
        <f>'CP RESUMO'!AF32</f>
        <v/>
      </c>
      <c r="N33" s="132">
        <f>MAX(0,M33-M32)</f>
        <v/>
      </c>
      <c r="O33" s="131">
        <f>IF(B33&lt;='VALOR POR PL'!$P$5,'CP RESUMO'!AF74,"")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72482.67999999999</v>
      </c>
      <c r="L34" s="49">
        <f>C34/IF(B34&lt;='VALOR POR PL'!$P$5,IFERROR(INDEX('"INCC-FGV"'!$B$2:$B$800,MATCH(B34,'"INCC-FGV"'!$A$2:$A$800,0)),$K$2),$K$2)</f>
        <v/>
      </c>
      <c r="M34" s="131">
        <f>'CP RESUMO'!AG32</f>
        <v/>
      </c>
      <c r="N34" s="132">
        <f>MAX(0,M34-M33)</f>
        <v/>
      </c>
      <c r="O34" s="131">
        <f>IF(B34&lt;='VALOR POR PL'!$P$5,'CP RESUMO'!AG74,"")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71402.31</v>
      </c>
      <c r="L35" s="49">
        <f>C35/IF(B35&lt;='VALOR POR PL'!$P$5,IFERROR(INDEX('"INCC-FGV"'!$B$2:$B$800,MATCH(B35,'"INCC-FGV"'!$A$2:$A$800,0)),$K$2),$K$2)</f>
        <v/>
      </c>
      <c r="M35" s="131">
        <f>'CP RESUMO'!AH32</f>
        <v/>
      </c>
      <c r="N35" s="132">
        <f>MAX(0,M35-M34)</f>
        <v/>
      </c>
      <c r="O35" s="131">
        <f>IF(B35&lt;='VALOR POR PL'!$P$5,'CP RESUMO'!AH74,"")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67277.28</v>
      </c>
      <c r="L36" s="49">
        <f>C36/IF(B36&lt;='VALOR POR PL'!$P$5,IFERROR(INDEX('"INCC-FGV"'!$B$2:$B$800,MATCH(B36,'"INCC-FGV"'!$A$2:$A$800,0)),$K$2),$K$2)</f>
        <v/>
      </c>
      <c r="M36" s="131">
        <f>'CP RESUMO'!AI32</f>
        <v/>
      </c>
      <c r="N36" s="132">
        <f>MAX(0,M36-M35)</f>
        <v/>
      </c>
      <c r="O36" s="131">
        <f>IF(B36&lt;='VALOR POR PL'!$P$5,'CP RESUMO'!AI74,"")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110099.03</v>
      </c>
      <c r="L37" s="49">
        <f>C37/IF(B37&lt;='VALOR POR PL'!$P$5,IFERROR(INDEX('"INCC-FGV"'!$B$2:$B$800,MATCH(B37,'"INCC-FGV"'!$A$2:$A$800,0)),$K$2),$K$2)</f>
        <v/>
      </c>
      <c r="M37" s="131">
        <f>'CP RESUMO'!AJ32</f>
        <v/>
      </c>
      <c r="N37" s="132">
        <f>MAX(0,M37-M36)</f>
        <v/>
      </c>
      <c r="O37" s="131">
        <f>IF(B37&lt;='VALOR POR PL'!$P$5,'CP RESUMO'!AJ74,"")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110295.46</v>
      </c>
      <c r="L38" s="49">
        <f>C38/IF(B38&lt;='VALOR POR PL'!$P$5,IFERROR(INDEX('"INCC-FGV"'!$B$2:$B$800,MATCH(B38,'"INCC-FGV"'!$A$2:$A$800,0)),$K$2),$K$2)</f>
        <v/>
      </c>
      <c r="M38" s="131">
        <f>'CP RESUMO'!AK32</f>
        <v/>
      </c>
      <c r="N38" s="132">
        <f>MAX(0,M38-M37)</f>
        <v/>
      </c>
      <c r="O38" s="131">
        <f>IF(B38&lt;='VALOR POR PL'!$P$5,'CP RESUMO'!AK74,"")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62562.96</v>
      </c>
      <c r="L39" s="49">
        <f>C39/IF(B39&lt;='VALOR POR PL'!$P$5,IFERROR(INDEX('"INCC-FGV"'!$B$2:$B$800,MATCH(B39,'"INCC-FGV"'!$A$2:$A$800,0)),$K$2),$K$2)</f>
        <v/>
      </c>
      <c r="M39" s="131">
        <f>'CP RESUMO'!AL32</f>
        <v/>
      </c>
      <c r="N39" s="132">
        <f>MAX(0,M39-M38)</f>
        <v/>
      </c>
      <c r="O39" s="131">
        <f>IF(B39&lt;='VALOR POR PL'!$P$5,'CP RESUMO'!AL74,"")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49795.01</v>
      </c>
      <c r="L40" s="49">
        <f>C40/IF(B40&lt;='VALOR POR PL'!$P$5,IFERROR(INDEX('"INCC-FGV"'!$B$2:$B$800,MATCH(B40,'"INCC-FGV"'!$A$2:$A$800,0)),$K$2),$K$2)</f>
        <v/>
      </c>
      <c r="M40" s="131">
        <f>'CP RESUMO'!AM32</f>
        <v/>
      </c>
      <c r="N40" s="132">
        <f>MAX(0,M40-M39)</f>
        <v/>
      </c>
      <c r="O40" s="131">
        <f>IF(B40&lt;='VALOR POR PL'!$P$5,'CP RESUMO'!AM74,"")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21410.87</v>
      </c>
      <c r="L41" s="49">
        <f>C41/IF(B41&lt;='VALOR POR PL'!$P$5,IFERROR(INDEX('"INCC-FGV"'!$B$2:$B$800,MATCH(B41,'"INCC-FGV"'!$A$2:$A$800,0)),$K$2),$K$2)</f>
        <v/>
      </c>
      <c r="M41" s="131">
        <f>'CP RESUMO'!AN32</f>
        <v/>
      </c>
      <c r="N41" s="132">
        <f>MAX(0,M41-M40)</f>
        <v/>
      </c>
      <c r="O41" s="131">
        <f>IF(B41&lt;='VALOR POR PL'!$P$5,'CP RESUMO'!AN74,"")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RESUMO'!AO32</f>
        <v/>
      </c>
      <c r="N42" s="132">
        <f>MAX(0,M42-M41)</f>
        <v/>
      </c>
      <c r="O42" s="131">
        <f>IF(B42&lt;='VALOR POR PL'!$P$5,'CP RESUMO'!AO74,"")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RESUMO'!AP32</f>
        <v/>
      </c>
      <c r="N43" s="132">
        <f>MAX(0,M43-M42)</f>
        <v/>
      </c>
      <c r="O43" s="131">
        <f>IF(B43&lt;='VALOR POR PL'!$P$5,'CP RESUMO'!AP74,"")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RESUMO'!AQ32</f>
        <v/>
      </c>
      <c r="N44" s="132">
        <f>MAX(0,M44-M43)</f>
        <v/>
      </c>
      <c r="O44" s="131">
        <f>IF(B44&lt;='VALOR POR PL'!$P$5,'CP RESUMO'!AQ74,"")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RESUMO'!AR32</f>
        <v/>
      </c>
      <c r="N45" s="132">
        <f>MAX(0,M45-M44)</f>
        <v/>
      </c>
      <c r="O45" s="131">
        <f>IF(B45&lt;='VALOR POR PL'!$P$5,'CP RESUMO'!AR74,"")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RESUMO'!AS32</f>
        <v/>
      </c>
      <c r="N46" s="132">
        <f>MAX(0,M46-M45)</f>
        <v/>
      </c>
      <c r="O46" s="131">
        <f>IF(B46&lt;='VALOR POR PL'!$P$5,'CP RESUMO'!AS74,"")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RESUMO'!AT32</f>
        <v/>
      </c>
      <c r="N47" s="132">
        <f>MAX(0,M47-M46)</f>
        <v/>
      </c>
      <c r="O47" s="131">
        <f>IF(B47&lt;='VALOR POR PL'!$P$5,'CP RESUMO'!AT74,"")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RESUMO'!AU32</f>
        <v/>
      </c>
      <c r="N48" s="132">
        <f>MAX(0,M48-M47)</f>
        <v/>
      </c>
      <c r="O48" s="131">
        <f>IF(B48&lt;='VALOR POR PL'!$P$5,'CP RESUMO'!AU74,"")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RESUMO'!AV32</f>
        <v/>
      </c>
      <c r="N49" s="132">
        <f>MAX(0,M49-M48)</f>
        <v/>
      </c>
      <c r="O49" s="131">
        <f>IF(B49&lt;='VALOR POR PL'!$P$5,'CP RESUMO'!AV74,"")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RESUMO'!AW32</f>
        <v/>
      </c>
      <c r="N50" s="132">
        <f>MAX(0,M50-M49)</f>
        <v/>
      </c>
      <c r="O50" s="131">
        <f>IF(B50&lt;='VALOR POR PL'!$P$5,'CP RESUMO'!AW74,"")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RESUMO'!AX32</f>
        <v/>
      </c>
      <c r="N51" s="132">
        <f>MAX(0,M51-M50)</f>
        <v/>
      </c>
      <c r="O51" s="131">
        <f>IF(B51&lt;='VALOR POR PL'!$P$5,'CP RESUMO'!AX74,"")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RESUMO'!AY32</f>
        <v/>
      </c>
      <c r="N52" s="132">
        <f>MAX(0,M52-M51)</f>
        <v/>
      </c>
      <c r="O52" s="131">
        <f>IF(B52&lt;='VALOR POR PL'!$P$5,'CP RESUMO'!AY74,"")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RESUMO'!AZ32</f>
        <v/>
      </c>
      <c r="N53" s="132">
        <f>MAX(0,M53-M52)</f>
        <v/>
      </c>
      <c r="O53" s="131">
        <f>IF(B53&lt;='VALOR POR PL'!$P$5,'CP RESUMO'!AZ74,"")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RESUMO'!BA32</f>
        <v/>
      </c>
      <c r="N54" s="132">
        <f>MAX(0,M54-M53)</f>
        <v/>
      </c>
      <c r="O54" s="131">
        <f>IF(B54&lt;='VALOR POR PL'!$P$5,'CP RESUMO'!BA74,"")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RESUMO'!BB32</f>
        <v/>
      </c>
      <c r="N55" s="132">
        <f>MAX(0,M55-M54)</f>
        <v/>
      </c>
      <c r="O55" s="131">
        <f>IF(B55&lt;='VALOR POR PL'!$P$5,'CP RESUMO'!BB74,"")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RESUMO'!BC32</f>
        <v/>
      </c>
      <c r="N56" s="132">
        <f>MAX(0,M56-M55)</f>
        <v/>
      </c>
      <c r="O56" s="131">
        <f>IF(B56&lt;='VALOR POR PL'!$P$5,'CP RESUMO'!BC74,"")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RESUMO'!BD32</f>
        <v/>
      </c>
      <c r="N57" s="132">
        <f>MAX(0,M57-M56)</f>
        <v/>
      </c>
      <c r="O57" s="131">
        <f>IF(B57&lt;='VALOR POR PL'!$P$5,'CP RESUMO'!BD74,"")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RESUMO'!BE32</f>
        <v/>
      </c>
      <c r="N58" s="132">
        <f>MAX(0,M58-M57)</f>
        <v/>
      </c>
      <c r="O58" s="131">
        <f>IF(B58&lt;='VALOR POR PL'!$P$5,'CP RESUMO'!BE74,"")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RESUMO'!BF32</f>
        <v/>
      </c>
      <c r="N59" s="132">
        <f>MAX(0,M59-M58)</f>
        <v/>
      </c>
      <c r="O59" s="131">
        <f>IF(B59&lt;='VALOR POR PL'!$P$5,'CP RESUMO'!BF74,"")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RESUMO'!BG32</f>
        <v/>
      </c>
      <c r="N60" s="132">
        <f>MAX(0,M60-M59)</f>
        <v/>
      </c>
      <c r="O60" s="131">
        <f>IF(B60&lt;='VALOR POR PL'!$P$5,'CP RESUMO'!BG74,"")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RESUMO'!BH32</f>
        <v/>
      </c>
      <c r="N61" s="132">
        <f>MAX(0,M61-M60)</f>
        <v/>
      </c>
      <c r="O61" s="131">
        <f>IF(B61&lt;='VALOR POR PL'!$P$5,'CP RESUMO'!BH74,"")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RESUMO'!BI32</f>
        <v/>
      </c>
      <c r="N62" s="132">
        <f>MAX(0,M62-M61)</f>
        <v/>
      </c>
      <c r="O62" s="131">
        <f>IF(B62&lt;='VALOR POR PL'!$P$5,'CP RESUMO'!BI74,"")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RESUMO'!BJ32</f>
        <v/>
      </c>
      <c r="N63" s="132">
        <f>MAX(0,M63-M62)</f>
        <v/>
      </c>
      <c r="O63" s="131">
        <f>IF(B63&lt;='VALOR POR PL'!$P$5,'CP RESUMO'!BJ74,"")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RESUMO'!BK32</f>
        <v/>
      </c>
      <c r="N64" s="132">
        <f>MAX(0,M64-M63)</f>
        <v/>
      </c>
      <c r="O64" s="131">
        <f>IF(B64&lt;='VALOR POR PL'!$P$5,'CP RESUMO'!BK74,"")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RESUMO'!BL32</f>
        <v/>
      </c>
      <c r="N65" s="132">
        <f>MAX(0,M65-M64)</f>
        <v/>
      </c>
      <c r="O65" s="131">
        <f>IF(B65&lt;='VALOR POR PL'!$P$5,'CP RESUMO'!BL74,"")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RESUMO'!BM32</f>
        <v/>
      </c>
      <c r="N66" s="132">
        <f>MAX(0,M66-M65)</f>
        <v/>
      </c>
      <c r="O66" s="131">
        <f>IF(B66&lt;='VALOR POR PL'!$P$5,'CP RESUMO'!BM74,"")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RESUMO'!BN32</f>
        <v/>
      </c>
      <c r="N67" s="132">
        <f>MAX(0,M67-M66)</f>
        <v/>
      </c>
      <c r="O67" s="131">
        <f>IF(B67&lt;='VALOR POR PL'!$P$5,'CP RESUMO'!BN74,"")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RESUMO'!BO32</f>
        <v/>
      </c>
      <c r="N68" s="132">
        <f>MAX(0,M68-M67)</f>
        <v/>
      </c>
      <c r="O68" s="131">
        <f>IF(B68&lt;='VALOR POR PL'!$P$5,'CP RESUMO'!BO74,"")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RESUMO'!BP32</f>
        <v/>
      </c>
      <c r="N69" s="132">
        <f>MAX(0,M69-M68)</f>
        <v/>
      </c>
      <c r="O69" s="131">
        <f>IF(B69&lt;='VALOR POR PL'!$P$5,'CP RESUMO'!BP74,"")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RESUMO'!BQ32</f>
        <v/>
      </c>
      <c r="N70" s="132">
        <f>MAX(0,M70-M69)</f>
        <v/>
      </c>
      <c r="O70" s="131">
        <f>IF(B70&lt;='VALOR POR PL'!$P$5,'CP RESUMO'!BQ74,"")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RESUMO'!BR32</f>
        <v/>
      </c>
      <c r="N71" s="132">
        <f>MAX(0,M71-M70)</f>
        <v/>
      </c>
      <c r="O71" s="131">
        <f>IF(B71&lt;='VALOR POR PL'!$P$5,'CP RESUMO'!BR74,"")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RESUMO'!BS32</f>
        <v/>
      </c>
      <c r="N72" s="132">
        <f>MAX(0,M72-M71)</f>
        <v/>
      </c>
      <c r="O72" s="131">
        <f>IF(B72&lt;='VALOR POR PL'!$P$5,'CP RESUMO'!BS74,"")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RESUMO'!BT32</f>
        <v/>
      </c>
      <c r="N73" s="132">
        <f>MAX(0,M73-M72)</f>
        <v/>
      </c>
      <c r="O73" s="131">
        <f>IF(B73&lt;='VALOR POR PL'!$P$5,'CP RESUMO'!BT74,"")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RESUMO'!BU32</f>
        <v/>
      </c>
      <c r="N74" s="132">
        <f>MAX(0,M74-M73)</f>
        <v/>
      </c>
      <c r="O74" s="131">
        <f>IF(B74&lt;='VALOR POR PL'!$P$5,'CP RESUMO'!BU74,"")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RESUMO'!BV32</f>
        <v/>
      </c>
      <c r="N75" s="132">
        <f>MAX(0,M75-M74)</f>
        <v/>
      </c>
      <c r="O75" s="131">
        <f>IF(B75&lt;='VALOR POR PL'!$P$5,'CP RESUMO'!BV74,"")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RESUMO'!BW32</f>
        <v/>
      </c>
      <c r="N76" s="132">
        <f>MAX(0,M76-M75)</f>
        <v/>
      </c>
      <c r="O76" s="131">
        <f>IF(B76&lt;='VALOR POR PL'!$P$5,'CP RESUMO'!BW74,"")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1">
        <f>'CP RESUMO'!D33</f>
        <v/>
      </c>
      <c r="N5" s="132" t="n">
        <v>0</v>
      </c>
      <c r="O5" s="131">
        <f>IF(B5&lt;='VALOR POR PL'!$P$5,'CP RESUMO'!D75,"")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1">
        <f>'CP RESUMO'!E33</f>
        <v/>
      </c>
      <c r="N6" s="132">
        <f>MAX(0,M6-M5)</f>
        <v/>
      </c>
      <c r="O6" s="131">
        <f>IF(B6&lt;='VALOR POR PL'!$P$5,'CP RESUMO'!E75,"")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RESUMO'!F33</f>
        <v/>
      </c>
      <c r="N7" s="132">
        <f>MAX(0,M7-M6)</f>
        <v/>
      </c>
      <c r="O7" s="131">
        <f>IF(B7&lt;='VALOR POR PL'!$P$5,'CP RESUMO'!F75,"")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RESUMO'!G33</f>
        <v/>
      </c>
      <c r="N8" s="132">
        <f>MAX(0,M8-M7)</f>
        <v/>
      </c>
      <c r="O8" s="131">
        <f>IF(B8&lt;='VALOR POR PL'!$P$5,'CP RESUMO'!G75,"")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RESUMO'!H33</f>
        <v/>
      </c>
      <c r="N9" s="132">
        <f>MAX(0,M9-M8)</f>
        <v/>
      </c>
      <c r="O9" s="131">
        <f>IF(B9&lt;='VALOR POR PL'!$P$5,'CP RESUMO'!H75,"")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RESUMO'!I33</f>
        <v/>
      </c>
      <c r="N10" s="132">
        <f>MAX(0,M10-M9)</f>
        <v/>
      </c>
      <c r="O10" s="131">
        <f>IF(B10&lt;='VALOR POR PL'!$P$5,'CP RESUMO'!I75,"")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RESUMO'!J33</f>
        <v/>
      </c>
      <c r="N11" s="132">
        <f>MAX(0,M11-M10)</f>
        <v/>
      </c>
      <c r="O11" s="131">
        <f>IF(B11&lt;='VALOR POR PL'!$P$5,'CP RESUMO'!J75,"")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RESUMO'!K33</f>
        <v/>
      </c>
      <c r="N12" s="132">
        <f>MAX(0,M12-M11)</f>
        <v/>
      </c>
      <c r="O12" s="131">
        <f>IF(B12&lt;='VALOR POR PL'!$P$5,'CP RESUMO'!K75,"")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1">
        <f>'CP RESUMO'!L33</f>
        <v/>
      </c>
      <c r="N13" s="132">
        <f>MAX(0,M13-M12)</f>
        <v/>
      </c>
      <c r="O13" s="131">
        <f>IF(B13&lt;='VALOR POR PL'!$P$5,'CP RESUMO'!L75,"")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RESUMO'!M33</f>
        <v/>
      </c>
      <c r="N14" s="132">
        <f>MAX(0,M14-M13)</f>
        <v/>
      </c>
      <c r="O14" s="131">
        <f>IF(B14&lt;='VALOR POR PL'!$P$5,'CP RESUMO'!M75,"")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RESUMO'!N33</f>
        <v/>
      </c>
      <c r="N15" s="132">
        <f>MAX(0,M15-M14)</f>
        <v/>
      </c>
      <c r="O15" s="131">
        <f>IF(B15&lt;='VALOR POR PL'!$P$5,'CP RESUMO'!N75,"")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RESUMO'!O33</f>
        <v/>
      </c>
      <c r="N16" s="132">
        <f>MAX(0,M16-M15)</f>
        <v/>
      </c>
      <c r="O16" s="131">
        <f>IF(B16&lt;='VALOR POR PL'!$P$5,'CP RESUMO'!O75,"")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RESUMO'!P33</f>
        <v/>
      </c>
      <c r="N17" s="132">
        <f>MAX(0,M17-M16)</f>
        <v/>
      </c>
      <c r="O17" s="131">
        <f>IF(B17&lt;='VALOR POR PL'!$P$5,'CP RESUMO'!P75,"")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RESUMO'!Q33</f>
        <v/>
      </c>
      <c r="N18" s="132">
        <f>MAX(0,M18-M17)</f>
        <v/>
      </c>
      <c r="O18" s="131">
        <f>IF(B18&lt;='VALOR POR PL'!$P$5,'CP RESUMO'!Q75,"")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RESUMO'!R33</f>
        <v/>
      </c>
      <c r="N19" s="132">
        <f>MAX(0,M19-M18)</f>
        <v/>
      </c>
      <c r="O19" s="131">
        <f>IF(B19&lt;='VALOR POR PL'!$P$5,'CP RESUMO'!R75,"")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RESUMO'!S33</f>
        <v/>
      </c>
      <c r="N20" s="132">
        <f>MAX(0,M20-M19)</f>
        <v/>
      </c>
      <c r="O20" s="131">
        <f>IF(B20&lt;='VALOR POR PL'!$P$5,'CP RESUMO'!S75,"")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RESUMO'!T33</f>
        <v/>
      </c>
      <c r="N21" s="132">
        <f>MAX(0,M21-M20)</f>
        <v/>
      </c>
      <c r="O21" s="131">
        <f>IF(B21&lt;='VALOR POR PL'!$P$5,'CP RESUMO'!T75,"")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RESUMO'!U33</f>
        <v/>
      </c>
      <c r="N22" s="132">
        <f>MAX(0,M22-M21)</f>
        <v/>
      </c>
      <c r="O22" s="131">
        <f>IF(B22&lt;='VALOR POR PL'!$P$5,'CP RESUMO'!U75,"")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RESUMO'!V33</f>
        <v/>
      </c>
      <c r="N23" s="132">
        <f>MAX(0,M23-M22)</f>
        <v/>
      </c>
      <c r="O23" s="131">
        <f>IF(B23&lt;='VALOR POR PL'!$P$5,'CP RESUMO'!V75,"")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RESUMO'!W33</f>
        <v/>
      </c>
      <c r="N24" s="132">
        <f>MAX(0,M24-M23)</f>
        <v/>
      </c>
      <c r="O24" s="131">
        <f>IF(B24&lt;='VALOR POR PL'!$P$5,'CP RESUMO'!W75,"")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RESUMO'!X33</f>
        <v/>
      </c>
      <c r="N25" s="132">
        <f>MAX(0,M25-M24)</f>
        <v/>
      </c>
      <c r="O25" s="131">
        <f>IF(B25&lt;='VALOR POR PL'!$P$5,'CP RESUMO'!X75,"")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41061.17</v>
      </c>
      <c r="L26" s="49">
        <f>C26/IF(B26&lt;='VALOR POR PL'!$P$5,IFERROR(INDEX('"INCC-FGV"'!$B$2:$B$800,MATCH(B26,'"INCC-FGV"'!$A$2:$A$800,0)),$K$2),$K$2)</f>
        <v/>
      </c>
      <c r="M26" s="131">
        <f>'CP RESUMO'!Y33</f>
        <v/>
      </c>
      <c r="N26" s="132">
        <f>MAX(0,M26-M25)</f>
        <v/>
      </c>
      <c r="O26" s="131">
        <f>IF(B26&lt;='VALOR POR PL'!$P$5,'CP RESUMO'!Y75,"")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52849.06</v>
      </c>
      <c r="L27" s="49">
        <f>C27/IF(B27&lt;='VALOR POR PL'!$P$5,IFERROR(INDEX('"INCC-FGV"'!$B$2:$B$800,MATCH(B27,'"INCC-FGV"'!$A$2:$A$800,0)),$K$2),$K$2)</f>
        <v/>
      </c>
      <c r="M27" s="131">
        <f>'CP RESUMO'!Z33</f>
        <v/>
      </c>
      <c r="N27" s="132">
        <f>MAX(0,M27-M26)</f>
        <v/>
      </c>
      <c r="O27" s="131">
        <f>IF(B27&lt;='VALOR POR PL'!$P$5,'CP RESUMO'!Z75,"")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38310.66</v>
      </c>
      <c r="L28" s="49">
        <f>C28/IF(B28&lt;='VALOR POR PL'!$P$5,IFERROR(INDEX('"INCC-FGV"'!$B$2:$B$800,MATCH(B28,'"INCC-FGV"'!$A$2:$A$800,0)),$K$2),$K$2)</f>
        <v/>
      </c>
      <c r="M28" s="131">
        <f>'CP RESUMO'!AA33</f>
        <v/>
      </c>
      <c r="N28" s="132">
        <f>MAX(0,M28-M27)</f>
        <v/>
      </c>
      <c r="O28" s="131">
        <f>IF(B28&lt;='VALOR POR PL'!$P$5,'CP RESUMO'!AA75,"")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44597.53</v>
      </c>
      <c r="L29" s="49">
        <f>C29/IF(B29&lt;='VALOR POR PL'!$P$5,IFERROR(INDEX('"INCC-FGV"'!$B$2:$B$800,MATCH(B29,'"INCC-FGV"'!$A$2:$A$800,0)),$K$2),$K$2)</f>
        <v/>
      </c>
      <c r="M29" s="131">
        <f>'CP RESUMO'!AB33</f>
        <v/>
      </c>
      <c r="N29" s="132">
        <f>MAX(0,M29-M28)</f>
        <v/>
      </c>
      <c r="O29" s="131">
        <f>IF(B29&lt;='VALOR POR PL'!$P$5,'CP RESUMO'!AB75,"")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56385.43</v>
      </c>
      <c r="L30" s="49">
        <f>C30/IF(B30&lt;='VALOR POR PL'!$P$5,IFERROR(INDEX('"INCC-FGV"'!$B$2:$B$800,MATCH(B30,'"INCC-FGV"'!$A$2:$A$800,0)),$K$2),$K$2)</f>
        <v/>
      </c>
      <c r="M30" s="131">
        <f>'CP RESUMO'!AC33</f>
        <v/>
      </c>
      <c r="N30" s="132">
        <f>MAX(0,M30-M29)</f>
        <v/>
      </c>
      <c r="O30" s="131">
        <f>IF(B30&lt;='VALOR POR PL'!$P$5,'CP RESUMO'!AC75,"")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103929.94</v>
      </c>
      <c r="L31" s="49">
        <f>C31/IF(B31&lt;='VALOR POR PL'!$P$5,IFERROR(INDEX('"INCC-FGV"'!$B$2:$B$800,MATCH(B31,'"INCC-FGV"'!$A$2:$A$800,0)),$K$2),$K$2)</f>
        <v/>
      </c>
      <c r="M31" s="131">
        <f>'CP RESUMO'!AD33</f>
        <v/>
      </c>
      <c r="N31" s="132">
        <f>MAX(0,M31-M30)</f>
        <v/>
      </c>
      <c r="O31" s="131">
        <f>IF(B31&lt;='VALOR POR PL'!$P$5,'CP RESUMO'!AD75,"")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127309.26</v>
      </c>
      <c r="L32" s="49">
        <f>C32/IF(B32&lt;='VALOR POR PL'!$P$5,IFERROR(INDEX('"INCC-FGV"'!$B$2:$B$800,MATCH(B32,'"INCC-FGV"'!$A$2:$A$800,0)),$K$2),$K$2)</f>
        <v/>
      </c>
      <c r="M32" s="131">
        <f>'CP RESUMO'!AE33</f>
        <v/>
      </c>
      <c r="N32" s="132">
        <f>MAX(0,M32-M31)</f>
        <v/>
      </c>
      <c r="O32" s="131">
        <f>IF(B32&lt;='VALOR POR PL'!$P$5,'CP RESUMO'!AE75,"")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161887.09</v>
      </c>
      <c r="L33" s="49">
        <f>C33/IF(B33&lt;='VALOR POR PL'!$P$5,IFERROR(INDEX('"INCC-FGV"'!$B$2:$B$800,MATCH(B33,'"INCC-FGV"'!$A$2:$A$800,0)),$K$2),$K$2)</f>
        <v/>
      </c>
      <c r="M33" s="131">
        <f>'CP RESUMO'!AF33</f>
        <v/>
      </c>
      <c r="N33" s="132">
        <f>MAX(0,M33-M32)</f>
        <v/>
      </c>
      <c r="O33" s="131">
        <f>IF(B33&lt;='VALOR POR PL'!$P$5,'CP RESUMO'!AF75,"")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166405.78</v>
      </c>
      <c r="L34" s="49">
        <f>C34/IF(B34&lt;='VALOR POR PL'!$P$5,IFERROR(INDEX('"INCC-FGV"'!$B$2:$B$800,MATCH(B34,'"INCC-FGV"'!$A$2:$A$800,0)),$K$2),$K$2)</f>
        <v/>
      </c>
      <c r="M34" s="131">
        <f>'CP RESUMO'!AG33</f>
        <v/>
      </c>
      <c r="N34" s="132">
        <f>MAX(0,M34-M33)</f>
        <v/>
      </c>
      <c r="O34" s="131">
        <f>IF(B34&lt;='VALOR POR PL'!$P$5,'CP RESUMO'!AG75,"")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166012.85</v>
      </c>
      <c r="L35" s="49">
        <f>C35/IF(B35&lt;='VALOR POR PL'!$P$5,IFERROR(INDEX('"INCC-FGV"'!$B$2:$B$800,MATCH(B35,'"INCC-FGV"'!$A$2:$A$800,0)),$K$2),$K$2)</f>
        <v/>
      </c>
      <c r="M35" s="131">
        <f>'CP RESUMO'!AH33</f>
        <v/>
      </c>
      <c r="N35" s="132">
        <f>MAX(0,M35-M34)</f>
        <v/>
      </c>
      <c r="O35" s="131">
        <f>IF(B35&lt;='VALOR POR PL'!$P$5,'CP RESUMO'!AH75,"")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151867.38</v>
      </c>
      <c r="L36" s="49">
        <f>C36/IF(B36&lt;='VALOR POR PL'!$P$5,IFERROR(INDEX('"INCC-FGV"'!$B$2:$B$800,MATCH(B36,'"INCC-FGV"'!$A$2:$A$800,0)),$K$2),$K$2)</f>
        <v/>
      </c>
      <c r="M36" s="131">
        <f>'CP RESUMO'!AI33</f>
        <v/>
      </c>
      <c r="N36" s="132">
        <f>MAX(0,M36-M35)</f>
        <v/>
      </c>
      <c r="O36" s="131">
        <f>IF(B36&lt;='VALOR POR PL'!$P$5,'CP RESUMO'!AI75,"")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110020.35</v>
      </c>
      <c r="L37" s="49">
        <f>C37/IF(B37&lt;='VALOR POR PL'!$P$5,IFERROR(INDEX('"INCC-FGV"'!$B$2:$B$800,MATCH(B37,'"INCC-FGV"'!$A$2:$A$800,0)),$K$2),$K$2)</f>
        <v/>
      </c>
      <c r="M37" s="131">
        <f>'CP RESUMO'!AJ33</f>
        <v/>
      </c>
      <c r="N37" s="132">
        <f>MAX(0,M37-M36)</f>
        <v/>
      </c>
      <c r="O37" s="131">
        <f>IF(B37&lt;='VALOR POR PL'!$P$5,'CP RESUMO'!AJ75,"")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110609.75</v>
      </c>
      <c r="L38" s="49">
        <f>C38/IF(B38&lt;='VALOR POR PL'!$P$5,IFERROR(INDEX('"INCC-FGV"'!$B$2:$B$800,MATCH(B38,'"INCC-FGV"'!$A$2:$A$800,0)),$K$2),$K$2)</f>
        <v/>
      </c>
      <c r="M38" s="131">
        <f>'CP RESUMO'!AK33</f>
        <v/>
      </c>
      <c r="N38" s="132">
        <f>MAX(0,M38-M37)</f>
        <v/>
      </c>
      <c r="O38" s="131">
        <f>IF(B38&lt;='VALOR POR PL'!$P$5,'CP RESUMO'!AK75,"")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94696.09</v>
      </c>
      <c r="L39" s="49">
        <f>C39/IF(B39&lt;='VALOR POR PL'!$P$5,IFERROR(INDEX('"INCC-FGV"'!$B$2:$B$800,MATCH(B39,'"INCC-FGV"'!$A$2:$A$800,0)),$K$2),$K$2)</f>
        <v/>
      </c>
      <c r="M39" s="131">
        <f>'CP RESUMO'!AL33</f>
        <v/>
      </c>
      <c r="N39" s="132">
        <f>MAX(0,M39-M38)</f>
        <v/>
      </c>
      <c r="O39" s="131">
        <f>IF(B39&lt;='VALOR POR PL'!$P$5,'CP RESUMO'!AL75,"")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96464.27</v>
      </c>
      <c r="L40" s="49">
        <f>C40/IF(B40&lt;='VALOR POR PL'!$P$5,IFERROR(INDEX('"INCC-FGV"'!$B$2:$B$800,MATCH(B40,'"INCC-FGV"'!$A$2:$A$800,0)),$K$2),$K$2)</f>
        <v/>
      </c>
      <c r="M40" s="131">
        <f>'CP RESUMO'!AM33</f>
        <v/>
      </c>
      <c r="N40" s="132">
        <f>MAX(0,M40-M39)</f>
        <v/>
      </c>
      <c r="O40" s="131">
        <f>IF(B40&lt;='VALOR POR PL'!$P$5,'CP RESUMO'!AM75,"")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119450.67</v>
      </c>
      <c r="L41" s="49">
        <f>C41/IF(B41&lt;='VALOR POR PL'!$P$5,IFERROR(INDEX('"INCC-FGV"'!$B$2:$B$800,MATCH(B41,'"INCC-FGV"'!$A$2:$A$800,0)),$K$2),$K$2)</f>
        <v/>
      </c>
      <c r="M41" s="131">
        <f>'CP RESUMO'!AN33</f>
        <v/>
      </c>
      <c r="N41" s="132">
        <f>MAX(0,M41-M40)</f>
        <v/>
      </c>
      <c r="O41" s="131">
        <f>IF(B41&lt;='VALOR POR PL'!$P$5,'CP RESUMO'!AN75,"")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117093.09</v>
      </c>
      <c r="L42" s="49">
        <f>C42/IF(B42&lt;='VALOR POR PL'!$P$5,IFERROR(INDEX('"INCC-FGV"'!$B$2:$B$800,MATCH(B42,'"INCC-FGV"'!$A$2:$A$800,0)),$K$2),$K$2)</f>
        <v/>
      </c>
      <c r="M42" s="131">
        <f>'CP RESUMO'!AO33</f>
        <v/>
      </c>
      <c r="N42" s="132">
        <f>MAX(0,M42-M41)</f>
        <v/>
      </c>
      <c r="O42" s="131">
        <f>IF(B42&lt;='VALOR POR PL'!$P$5,'CP RESUMO'!AO75,"")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33006.11</v>
      </c>
      <c r="L43" s="49">
        <f>C43/IF(B43&lt;='VALOR POR PL'!$P$5,IFERROR(INDEX('"INCC-FGV"'!$B$2:$B$800,MATCH(B43,'"INCC-FGV"'!$A$2:$A$800,0)),$K$2),$K$2)</f>
        <v/>
      </c>
      <c r="M43" s="131">
        <f>'CP RESUMO'!AP33</f>
        <v/>
      </c>
      <c r="N43" s="132">
        <f>MAX(0,M43-M42)</f>
        <v/>
      </c>
      <c r="O43" s="131">
        <f>IF(B43&lt;='VALOR POR PL'!$P$5,'CP RESUMO'!AP75,"")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47544.51</v>
      </c>
      <c r="L44" s="49">
        <f>C44/IF(B44&lt;='VALOR POR PL'!$P$5,IFERROR(INDEX('"INCC-FGV"'!$B$2:$B$800,MATCH(B44,'"INCC-FGV"'!$A$2:$A$800,0)),$K$2),$K$2)</f>
        <v/>
      </c>
      <c r="M44" s="131">
        <f>'CP RESUMO'!AQ33</f>
        <v/>
      </c>
      <c r="N44" s="132">
        <f>MAX(0,M44-M43)</f>
        <v/>
      </c>
      <c r="O44" s="131">
        <f>IF(B44&lt;='VALOR POR PL'!$P$5,'CP RESUMO'!AQ75,"")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21613.67</v>
      </c>
      <c r="L45" s="49">
        <f>C45/IF(B45&lt;='VALOR POR PL'!$P$5,IFERROR(INDEX('"INCC-FGV"'!$B$2:$B$800,MATCH(B45,'"INCC-FGV"'!$A$2:$A$800,0)),$K$2),$K$2)</f>
        <v/>
      </c>
      <c r="M45" s="131">
        <f>'CP RESUMO'!AR33</f>
        <v/>
      </c>
      <c r="N45" s="132">
        <f>MAX(0,M45-M44)</f>
        <v/>
      </c>
      <c r="O45" s="131">
        <f>IF(B45&lt;='VALOR POR PL'!$P$5,'CP RESUMO'!AR75,"")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RESUMO'!AS33</f>
        <v/>
      </c>
      <c r="N46" s="132">
        <f>MAX(0,M46-M45)</f>
        <v/>
      </c>
      <c r="O46" s="131">
        <f>IF(B46&lt;='VALOR POR PL'!$P$5,'CP RESUMO'!AS75,"")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/>
      <c r="L47" s="49">
        <f>C47/IF(B47&lt;='VALOR POR PL'!$P$5,IFERROR(INDEX('"INCC-FGV"'!$B$2:$B$800,MATCH(B47,'"INCC-FGV"'!$A$2:$A$800,0)),$K$2),$K$2)</f>
        <v/>
      </c>
      <c r="M47" s="131">
        <f>'CP RESUMO'!AT33</f>
        <v/>
      </c>
      <c r="N47" s="132">
        <f>MAX(0,M47-M46)</f>
        <v/>
      </c>
      <c r="O47" s="131">
        <f>IF(B47&lt;='VALOR POR PL'!$P$5,'CP RESUMO'!AT75,"")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/>
      <c r="L48" s="49">
        <f>C48/IF(B48&lt;='VALOR POR PL'!$P$5,IFERROR(INDEX('"INCC-FGV"'!$B$2:$B$800,MATCH(B48,'"INCC-FGV"'!$A$2:$A$800,0)),$K$2),$K$2)</f>
        <v/>
      </c>
      <c r="M48" s="131">
        <f>'CP RESUMO'!AU33</f>
        <v/>
      </c>
      <c r="N48" s="132">
        <f>MAX(0,M48-M47)</f>
        <v/>
      </c>
      <c r="O48" s="131">
        <f>IF(B48&lt;='VALOR POR PL'!$P$5,'CP RESUMO'!AU75,"")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/>
      <c r="L49" s="49">
        <f>C49/IF(B49&lt;='VALOR POR PL'!$P$5,IFERROR(INDEX('"INCC-FGV"'!$B$2:$B$800,MATCH(B49,'"INCC-FGV"'!$A$2:$A$800,0)),$K$2),$K$2)</f>
        <v/>
      </c>
      <c r="M49" s="131">
        <f>'CP RESUMO'!AV33</f>
        <v/>
      </c>
      <c r="N49" s="132">
        <f>MAX(0,M49-M48)</f>
        <v/>
      </c>
      <c r="O49" s="131">
        <f>IF(B49&lt;='VALOR POR PL'!$P$5,'CP RESUMO'!AV75,"")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/>
      <c r="L50" s="49">
        <f>C50/IF(B50&lt;='VALOR POR PL'!$P$5,IFERROR(INDEX('"INCC-FGV"'!$B$2:$B$800,MATCH(B50,'"INCC-FGV"'!$A$2:$A$800,0)),$K$2),$K$2)</f>
        <v/>
      </c>
      <c r="M50" s="131">
        <f>'CP RESUMO'!AW33</f>
        <v/>
      </c>
      <c r="N50" s="132">
        <f>MAX(0,M50-M49)</f>
        <v/>
      </c>
      <c r="O50" s="131">
        <f>IF(B50&lt;='VALOR POR PL'!$P$5,'CP RESUMO'!AW75,"")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/>
      <c r="L51" s="49">
        <f>C51/IF(B51&lt;='VALOR POR PL'!$P$5,IFERROR(INDEX('"INCC-FGV"'!$B$2:$B$800,MATCH(B51,'"INCC-FGV"'!$A$2:$A$800,0)),$K$2),$K$2)</f>
        <v/>
      </c>
      <c r="M51" s="131">
        <f>'CP RESUMO'!AX33</f>
        <v/>
      </c>
      <c r="N51" s="132">
        <f>MAX(0,M51-M50)</f>
        <v/>
      </c>
      <c r="O51" s="131">
        <f>IF(B51&lt;='VALOR POR PL'!$P$5,'CP RESUMO'!AX75,"")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/>
      <c r="L52" s="49">
        <f>C52/IF(B52&lt;='VALOR POR PL'!$P$5,IFERROR(INDEX('"INCC-FGV"'!$B$2:$B$800,MATCH(B52,'"INCC-FGV"'!$A$2:$A$800,0)),$K$2),$K$2)</f>
        <v/>
      </c>
      <c r="M52" s="131">
        <f>'CP RESUMO'!AY33</f>
        <v/>
      </c>
      <c r="N52" s="132">
        <f>MAX(0,M52-M51)</f>
        <v/>
      </c>
      <c r="O52" s="131">
        <f>IF(B52&lt;='VALOR POR PL'!$P$5,'CP RESUMO'!AY75,"")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RESUMO'!AZ33</f>
        <v/>
      </c>
      <c r="N53" s="132">
        <f>MAX(0,M53-M52)</f>
        <v/>
      </c>
      <c r="O53" s="131">
        <f>IF(B53&lt;='VALOR POR PL'!$P$5,'CP RESUMO'!AZ75,"")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RESUMO'!BA33</f>
        <v/>
      </c>
      <c r="N54" s="132">
        <f>MAX(0,M54-M53)</f>
        <v/>
      </c>
      <c r="O54" s="131">
        <f>IF(B54&lt;='VALOR POR PL'!$P$5,'CP RESUMO'!BA75,"")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RESUMO'!BB33</f>
        <v/>
      </c>
      <c r="N55" s="132">
        <f>MAX(0,M55-M54)</f>
        <v/>
      </c>
      <c r="O55" s="131">
        <f>IF(B55&lt;='VALOR POR PL'!$P$5,'CP RESUMO'!BB75,"")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RESUMO'!BC33</f>
        <v/>
      </c>
      <c r="N56" s="132">
        <f>MAX(0,M56-M55)</f>
        <v/>
      </c>
      <c r="O56" s="131">
        <f>IF(B56&lt;='VALOR POR PL'!$P$5,'CP RESUMO'!BC75,"")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RESUMO'!BD33</f>
        <v/>
      </c>
      <c r="N57" s="132">
        <f>MAX(0,M57-M56)</f>
        <v/>
      </c>
      <c r="O57" s="131">
        <f>IF(B57&lt;='VALOR POR PL'!$P$5,'CP RESUMO'!BD75,"")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RESUMO'!BE33</f>
        <v/>
      </c>
      <c r="N58" s="132">
        <f>MAX(0,M58-M57)</f>
        <v/>
      </c>
      <c r="O58" s="131">
        <f>IF(B58&lt;='VALOR POR PL'!$P$5,'CP RESUMO'!BE75,"")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RESUMO'!BF33</f>
        <v/>
      </c>
      <c r="N59" s="132">
        <f>MAX(0,M59-M58)</f>
        <v/>
      </c>
      <c r="O59" s="131">
        <f>IF(B59&lt;='VALOR POR PL'!$P$5,'CP RESUMO'!BF75,"")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RESUMO'!BG33</f>
        <v/>
      </c>
      <c r="N60" s="132">
        <f>MAX(0,M60-M59)</f>
        <v/>
      </c>
      <c r="O60" s="131">
        <f>IF(B60&lt;='VALOR POR PL'!$P$5,'CP RESUMO'!BG75,"")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RESUMO'!BH33</f>
        <v/>
      </c>
      <c r="N61" s="132">
        <f>MAX(0,M61-M60)</f>
        <v/>
      </c>
      <c r="O61" s="131">
        <f>IF(B61&lt;='VALOR POR PL'!$P$5,'CP RESUMO'!BH75,"")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RESUMO'!BI33</f>
        <v/>
      </c>
      <c r="N62" s="132">
        <f>MAX(0,M62-M61)</f>
        <v/>
      </c>
      <c r="O62" s="131">
        <f>IF(B62&lt;='VALOR POR PL'!$P$5,'CP RESUMO'!BI75,"")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RESUMO'!BJ33</f>
        <v/>
      </c>
      <c r="N63" s="132">
        <f>MAX(0,M63-M62)</f>
        <v/>
      </c>
      <c r="O63" s="131">
        <f>IF(B63&lt;='VALOR POR PL'!$P$5,'CP RESUMO'!BJ75,"")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RESUMO'!BK33</f>
        <v/>
      </c>
      <c r="N64" s="132">
        <f>MAX(0,M64-M63)</f>
        <v/>
      </c>
      <c r="O64" s="131">
        <f>IF(B64&lt;='VALOR POR PL'!$P$5,'CP RESUMO'!BK75,"")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RESUMO'!BL33</f>
        <v/>
      </c>
      <c r="N65" s="132">
        <f>MAX(0,M65-M64)</f>
        <v/>
      </c>
      <c r="O65" s="131">
        <f>IF(B65&lt;='VALOR POR PL'!$P$5,'CP RESUMO'!BL75,"")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RESUMO'!BM33</f>
        <v/>
      </c>
      <c r="N66" s="132">
        <f>MAX(0,M66-M65)</f>
        <v/>
      </c>
      <c r="O66" s="131">
        <f>IF(B66&lt;='VALOR POR PL'!$P$5,'CP RESUMO'!BM75,"")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RESUMO'!BN33</f>
        <v/>
      </c>
      <c r="N67" s="132">
        <f>MAX(0,M67-M66)</f>
        <v/>
      </c>
      <c r="O67" s="131">
        <f>IF(B67&lt;='VALOR POR PL'!$P$5,'CP RESUMO'!BN75,"")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RESUMO'!BO33</f>
        <v/>
      </c>
      <c r="N68" s="132">
        <f>MAX(0,M68-M67)</f>
        <v/>
      </c>
      <c r="O68" s="131">
        <f>IF(B68&lt;='VALOR POR PL'!$P$5,'CP RESUMO'!BO75,"")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RESUMO'!BP33</f>
        <v/>
      </c>
      <c r="N69" s="132">
        <f>MAX(0,M69-M68)</f>
        <v/>
      </c>
      <c r="O69" s="131">
        <f>IF(B69&lt;='VALOR POR PL'!$P$5,'CP RESUMO'!BP75,"")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RESUMO'!BQ33</f>
        <v/>
      </c>
      <c r="N70" s="132">
        <f>MAX(0,M70-M69)</f>
        <v/>
      </c>
      <c r="O70" s="131">
        <f>IF(B70&lt;='VALOR POR PL'!$P$5,'CP RESUMO'!BQ75,"")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RESUMO'!BR33</f>
        <v/>
      </c>
      <c r="N71" s="132">
        <f>MAX(0,M71-M70)</f>
        <v/>
      </c>
      <c r="O71" s="131">
        <f>IF(B71&lt;='VALOR POR PL'!$P$5,'CP RESUMO'!BR75,"")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RESUMO'!BS33</f>
        <v/>
      </c>
      <c r="N72" s="132">
        <f>MAX(0,M72-M71)</f>
        <v/>
      </c>
      <c r="O72" s="131">
        <f>IF(B72&lt;='VALOR POR PL'!$P$5,'CP RESUMO'!BS75,"")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RESUMO'!BT33</f>
        <v/>
      </c>
      <c r="N73" s="132">
        <f>MAX(0,M73-M72)</f>
        <v/>
      </c>
      <c r="O73" s="131">
        <f>IF(B73&lt;='VALOR POR PL'!$P$5,'CP RESUMO'!BT75,"")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RESUMO'!BU33</f>
        <v/>
      </c>
      <c r="N74" s="132">
        <f>MAX(0,M74-M73)</f>
        <v/>
      </c>
      <c r="O74" s="131">
        <f>IF(B74&lt;='VALOR POR PL'!$P$5,'CP RESUMO'!BU75,"")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RESUMO'!BV33</f>
        <v/>
      </c>
      <c r="N75" s="132">
        <f>MAX(0,M75-M74)</f>
        <v/>
      </c>
      <c r="O75" s="131">
        <f>IF(B75&lt;='VALOR POR PL'!$P$5,'CP RESUMO'!BV75,"")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RESUMO'!BW33</f>
        <v/>
      </c>
      <c r="N76" s="132">
        <f>MAX(0,M76-M75)</f>
        <v/>
      </c>
      <c r="O76" s="131">
        <f>IF(B76&lt;='VALOR POR PL'!$P$5,'CP RESUMO'!BW75,"")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1">
        <f>'CP RESUMO'!D34</f>
        <v/>
      </c>
      <c r="N5" s="132" t="n">
        <v>0</v>
      </c>
      <c r="O5" s="131">
        <f>IF(B5&lt;='VALOR POR PL'!$P$5,'CP RESUMO'!D76,"")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1">
        <f>'CP RESUMO'!E34</f>
        <v/>
      </c>
      <c r="N6" s="132">
        <f>MAX(0,M6-M5)</f>
        <v/>
      </c>
      <c r="O6" s="131">
        <f>IF(B6&lt;='VALOR POR PL'!$P$5,'CP RESUMO'!E76,"")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RESUMO'!F34</f>
        <v/>
      </c>
      <c r="N7" s="132">
        <f>MAX(0,M7-M6)</f>
        <v/>
      </c>
      <c r="O7" s="131">
        <f>IF(B7&lt;='VALOR POR PL'!$P$5,'CP RESUMO'!F76,"")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RESUMO'!G34</f>
        <v/>
      </c>
      <c r="N8" s="132">
        <f>MAX(0,M8-M7)</f>
        <v/>
      </c>
      <c r="O8" s="131">
        <f>IF(B8&lt;='VALOR POR PL'!$P$5,'CP RESUMO'!G76,"")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RESUMO'!H34</f>
        <v/>
      </c>
      <c r="N9" s="132">
        <f>MAX(0,M9-M8)</f>
        <v/>
      </c>
      <c r="O9" s="131">
        <f>IF(B9&lt;='VALOR POR PL'!$P$5,'CP RESUMO'!H76,"")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RESUMO'!I34</f>
        <v/>
      </c>
      <c r="N10" s="132">
        <f>MAX(0,M10-M9)</f>
        <v/>
      </c>
      <c r="O10" s="131">
        <f>IF(B10&lt;='VALOR POR PL'!$P$5,'CP RESUMO'!I76,"")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RESUMO'!J34</f>
        <v/>
      </c>
      <c r="N11" s="132">
        <f>MAX(0,M11-M10)</f>
        <v/>
      </c>
      <c r="O11" s="131">
        <f>IF(B11&lt;='VALOR POR PL'!$P$5,'CP RESUMO'!J76,"")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RESUMO'!K34</f>
        <v/>
      </c>
      <c r="N12" s="132">
        <f>MAX(0,M12-M11)</f>
        <v/>
      </c>
      <c r="O12" s="131">
        <f>IF(B12&lt;='VALOR POR PL'!$P$5,'CP RESUMO'!K76,"")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1">
        <f>'CP RESUMO'!L34</f>
        <v/>
      </c>
      <c r="N13" s="132">
        <f>MAX(0,M13-M12)</f>
        <v/>
      </c>
      <c r="O13" s="131">
        <f>IF(B13&lt;='VALOR POR PL'!$P$5,'CP RESUMO'!L76,"")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RESUMO'!M34</f>
        <v/>
      </c>
      <c r="N14" s="132">
        <f>MAX(0,M14-M13)</f>
        <v/>
      </c>
      <c r="O14" s="131">
        <f>IF(B14&lt;='VALOR POR PL'!$P$5,'CP RESUMO'!M76,"")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RESUMO'!N34</f>
        <v/>
      </c>
      <c r="N15" s="132">
        <f>MAX(0,M15-M14)</f>
        <v/>
      </c>
      <c r="O15" s="131">
        <f>IF(B15&lt;='VALOR POR PL'!$P$5,'CP RESUMO'!N76,"")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RESUMO'!O34</f>
        <v/>
      </c>
      <c r="N16" s="132">
        <f>MAX(0,M16-M15)</f>
        <v/>
      </c>
      <c r="O16" s="131">
        <f>IF(B16&lt;='VALOR POR PL'!$P$5,'CP RESUMO'!O76,"")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RESUMO'!P34</f>
        <v/>
      </c>
      <c r="N17" s="132">
        <f>MAX(0,M17-M16)</f>
        <v/>
      </c>
      <c r="O17" s="131">
        <f>IF(B17&lt;='VALOR POR PL'!$P$5,'CP RESUMO'!P76,"")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RESUMO'!Q34</f>
        <v/>
      </c>
      <c r="N18" s="132">
        <f>MAX(0,M18-M17)</f>
        <v/>
      </c>
      <c r="O18" s="131">
        <f>IF(B18&lt;='VALOR POR PL'!$P$5,'CP RESUMO'!Q76,"")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RESUMO'!R34</f>
        <v/>
      </c>
      <c r="N19" s="132">
        <f>MAX(0,M19-M18)</f>
        <v/>
      </c>
      <c r="O19" s="131">
        <f>IF(B19&lt;='VALOR POR PL'!$P$5,'CP RESUMO'!R76,"")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RESUMO'!S34</f>
        <v/>
      </c>
      <c r="N20" s="132">
        <f>MAX(0,M20-M19)</f>
        <v/>
      </c>
      <c r="O20" s="131">
        <f>IF(B20&lt;='VALOR POR PL'!$P$5,'CP RESUMO'!S76,"")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RESUMO'!T34</f>
        <v/>
      </c>
      <c r="N21" s="132">
        <f>MAX(0,M21-M20)</f>
        <v/>
      </c>
      <c r="O21" s="131">
        <f>IF(B21&lt;='VALOR POR PL'!$P$5,'CP RESUMO'!T76,"")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RESUMO'!U34</f>
        <v/>
      </c>
      <c r="N22" s="132">
        <f>MAX(0,M22-M21)</f>
        <v/>
      </c>
      <c r="O22" s="131">
        <f>IF(B22&lt;='VALOR POR PL'!$P$5,'CP RESUMO'!U76,"")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RESUMO'!V34</f>
        <v/>
      </c>
      <c r="N23" s="132">
        <f>MAX(0,M23-M22)</f>
        <v/>
      </c>
      <c r="O23" s="131">
        <f>IF(B23&lt;='VALOR POR PL'!$P$5,'CP RESUMO'!V76,"")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RESUMO'!W34</f>
        <v/>
      </c>
      <c r="N24" s="132">
        <f>MAX(0,M24-M23)</f>
        <v/>
      </c>
      <c r="O24" s="131">
        <f>IF(B24&lt;='VALOR POR PL'!$P$5,'CP RESUMO'!W76,"")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RESUMO'!X34</f>
        <v/>
      </c>
      <c r="N25" s="132">
        <f>MAX(0,M25-M24)</f>
        <v/>
      </c>
      <c r="O25" s="131">
        <f>IF(B25&lt;='VALOR POR PL'!$P$5,'CP RESUMO'!X76,"")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RESUMO'!Y34</f>
        <v/>
      </c>
      <c r="N26" s="132">
        <f>MAX(0,M26-M25)</f>
        <v/>
      </c>
      <c r="O26" s="131">
        <f>IF(B26&lt;='VALOR POR PL'!$P$5,'CP RESUMO'!Y76,"")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RESUMO'!Z34</f>
        <v/>
      </c>
      <c r="N27" s="132">
        <f>MAX(0,M27-M26)</f>
        <v/>
      </c>
      <c r="O27" s="131">
        <f>IF(B27&lt;='VALOR POR PL'!$P$5,'CP RESUMO'!Z76,"")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RESUMO'!AA34</f>
        <v/>
      </c>
      <c r="N28" s="132">
        <f>MAX(0,M28-M27)</f>
        <v/>
      </c>
      <c r="O28" s="131">
        <f>IF(B28&lt;='VALOR POR PL'!$P$5,'CP RESUMO'!AA76,"")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RESUMO'!AB34</f>
        <v/>
      </c>
      <c r="N29" s="132">
        <f>MAX(0,M29-M28)</f>
        <v/>
      </c>
      <c r="O29" s="131">
        <f>IF(B29&lt;='VALOR POR PL'!$P$5,'CP RESUMO'!AB76,"")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RESUMO'!AC34</f>
        <v/>
      </c>
      <c r="N30" s="132">
        <f>MAX(0,M30-M29)</f>
        <v/>
      </c>
      <c r="O30" s="131">
        <f>IF(B30&lt;='VALOR POR PL'!$P$5,'CP RESUMO'!AC76,"")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423436.53</v>
      </c>
      <c r="L31" s="49">
        <f>C31/IF(B31&lt;='VALOR POR PL'!$P$5,IFERROR(INDEX('"INCC-FGV"'!$B$2:$B$800,MATCH(B31,'"INCC-FGV"'!$A$2:$A$800,0)),$K$2),$K$2)</f>
        <v/>
      </c>
      <c r="M31" s="131">
        <f>'CP RESUMO'!AD34</f>
        <v/>
      </c>
      <c r="N31" s="132">
        <f>MAX(0,M31-M30)</f>
        <v/>
      </c>
      <c r="O31" s="131">
        <f>IF(B31&lt;='VALOR POR PL'!$P$5,'CP RESUMO'!AD76,"")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544962.7</v>
      </c>
      <c r="L32" s="49">
        <f>C32/IF(B32&lt;='VALOR POR PL'!$P$5,IFERROR(INDEX('"INCC-FGV"'!$B$2:$B$800,MATCH(B32,'"INCC-FGV"'!$A$2:$A$800,0)),$K$2),$K$2)</f>
        <v/>
      </c>
      <c r="M32" s="131">
        <f>'CP RESUMO'!AE34</f>
        <v/>
      </c>
      <c r="N32" s="132">
        <f>MAX(0,M32-M31)</f>
        <v/>
      </c>
      <c r="O32" s="131">
        <f>IF(B32&lt;='VALOR POR PL'!$P$5,'CP RESUMO'!AE76,"")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544962.7</v>
      </c>
      <c r="L33" s="49">
        <f>C33/IF(B33&lt;='VALOR POR PL'!$P$5,IFERROR(INDEX('"INCC-FGV"'!$B$2:$B$800,MATCH(B33,'"INCC-FGV"'!$A$2:$A$800,0)),$K$2),$K$2)</f>
        <v/>
      </c>
      <c r="M33" s="131">
        <f>'CP RESUMO'!AF34</f>
        <v/>
      </c>
      <c r="N33" s="132">
        <f>MAX(0,M33-M32)</f>
        <v/>
      </c>
      <c r="O33" s="131">
        <f>IF(B33&lt;='VALOR POR PL'!$P$5,'CP RESUMO'!AF76,"")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544962.7</v>
      </c>
      <c r="L34" s="49">
        <f>C34/IF(B34&lt;='VALOR POR PL'!$P$5,IFERROR(INDEX('"INCC-FGV"'!$B$2:$B$800,MATCH(B34,'"INCC-FGV"'!$A$2:$A$800,0)),$K$2),$K$2)</f>
        <v/>
      </c>
      <c r="M34" s="131">
        <f>'CP RESUMO'!AG34</f>
        <v/>
      </c>
      <c r="N34" s="132">
        <f>MAX(0,M34-M33)</f>
        <v/>
      </c>
      <c r="O34" s="131">
        <f>IF(B34&lt;='VALOR POR PL'!$P$5,'CP RESUMO'!AG76,"")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544962.7</v>
      </c>
      <c r="L35" s="49">
        <f>C35/IF(B35&lt;='VALOR POR PL'!$P$5,IFERROR(INDEX('"INCC-FGV"'!$B$2:$B$800,MATCH(B35,'"INCC-FGV"'!$A$2:$A$800,0)),$K$2),$K$2)</f>
        <v/>
      </c>
      <c r="M35" s="131">
        <f>'CP RESUMO'!AH34</f>
        <v/>
      </c>
      <c r="N35" s="132">
        <f>MAX(0,M35-M34)</f>
        <v/>
      </c>
      <c r="O35" s="131">
        <f>IF(B35&lt;='VALOR POR PL'!$P$5,'CP RESUMO'!AH76,"")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544962.7</v>
      </c>
      <c r="L36" s="49">
        <f>C36/IF(B36&lt;='VALOR POR PL'!$P$5,IFERROR(INDEX('"INCC-FGV"'!$B$2:$B$800,MATCH(B36,'"INCC-FGV"'!$A$2:$A$800,0)),$K$2),$K$2)</f>
        <v/>
      </c>
      <c r="M36" s="131">
        <f>'CP RESUMO'!AI34</f>
        <v/>
      </c>
      <c r="N36" s="132">
        <f>MAX(0,M36-M35)</f>
        <v/>
      </c>
      <c r="O36" s="131">
        <f>IF(B36&lt;='VALOR POR PL'!$P$5,'CP RESUMO'!AI76,"")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544962.7</v>
      </c>
      <c r="L37" s="49">
        <f>C37/IF(B37&lt;='VALOR POR PL'!$P$5,IFERROR(INDEX('"INCC-FGV"'!$B$2:$B$800,MATCH(B37,'"INCC-FGV"'!$A$2:$A$800,0)),$K$2),$K$2)</f>
        <v/>
      </c>
      <c r="M37" s="131">
        <f>'CP RESUMO'!AJ34</f>
        <v/>
      </c>
      <c r="N37" s="132">
        <f>MAX(0,M37-M36)</f>
        <v/>
      </c>
      <c r="O37" s="131">
        <f>IF(B37&lt;='VALOR POR PL'!$P$5,'CP RESUMO'!AJ76,"")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544962.7</v>
      </c>
      <c r="L38" s="49">
        <f>C38/IF(B38&lt;='VALOR POR PL'!$P$5,IFERROR(INDEX('"INCC-FGV"'!$B$2:$B$800,MATCH(B38,'"INCC-FGV"'!$A$2:$A$800,0)),$K$2),$K$2)</f>
        <v/>
      </c>
      <c r="M38" s="131">
        <f>'CP RESUMO'!AK34</f>
        <v/>
      </c>
      <c r="N38" s="132">
        <f>MAX(0,M38-M37)</f>
        <v/>
      </c>
      <c r="O38" s="131">
        <f>IF(B38&lt;='VALOR POR PL'!$P$5,'CP RESUMO'!AK76,"")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544962.7</v>
      </c>
      <c r="L39" s="49">
        <f>C39/IF(B39&lt;='VALOR POR PL'!$P$5,IFERROR(INDEX('"INCC-FGV"'!$B$2:$B$800,MATCH(B39,'"INCC-FGV"'!$A$2:$A$800,0)),$K$2),$K$2)</f>
        <v/>
      </c>
      <c r="M39" s="131">
        <f>'CP RESUMO'!AL34</f>
        <v/>
      </c>
      <c r="N39" s="132">
        <f>MAX(0,M39-M38)</f>
        <v/>
      </c>
      <c r="O39" s="131">
        <f>IF(B39&lt;='VALOR POR PL'!$P$5,'CP RESUMO'!AL76,"")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544962.7</v>
      </c>
      <c r="L40" s="49">
        <f>C40/IF(B40&lt;='VALOR POR PL'!$P$5,IFERROR(INDEX('"INCC-FGV"'!$B$2:$B$800,MATCH(B40,'"INCC-FGV"'!$A$2:$A$800,0)),$K$2),$K$2)</f>
        <v/>
      </c>
      <c r="M40" s="131">
        <f>'CP RESUMO'!AM34</f>
        <v/>
      </c>
      <c r="N40" s="132">
        <f>MAX(0,M40-M39)</f>
        <v/>
      </c>
      <c r="O40" s="131">
        <f>IF(B40&lt;='VALOR POR PL'!$P$5,'CP RESUMO'!AM76,"")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349032.88</v>
      </c>
      <c r="L41" s="49">
        <f>C41/IF(B41&lt;='VALOR POR PL'!$P$5,IFERROR(INDEX('"INCC-FGV"'!$B$2:$B$800,MATCH(B41,'"INCC-FGV"'!$A$2:$A$800,0)),$K$2),$K$2)</f>
        <v/>
      </c>
      <c r="M41" s="131">
        <f>'CP RESUMO'!AN34</f>
        <v/>
      </c>
      <c r="N41" s="132">
        <f>MAX(0,M41-M40)</f>
        <v/>
      </c>
      <c r="O41" s="131">
        <f>IF(B41&lt;='VALOR POR PL'!$P$5,'CP RESUMO'!AN76,"")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333835.26</v>
      </c>
      <c r="L42" s="49">
        <f>C42/IF(B42&lt;='VALOR POR PL'!$P$5,IFERROR(INDEX('"INCC-FGV"'!$B$2:$B$800,MATCH(B42,'"INCC-FGV"'!$A$2:$A$800,0)),$K$2),$K$2)</f>
        <v/>
      </c>
      <c r="M42" s="131">
        <f>'CP RESUMO'!AO34</f>
        <v/>
      </c>
      <c r="N42" s="132">
        <f>MAX(0,M42-M41)</f>
        <v/>
      </c>
      <c r="O42" s="131">
        <f>IF(B42&lt;='VALOR POR PL'!$P$5,'CP RESUMO'!AO76,"")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409141.69</v>
      </c>
      <c r="L43" s="49">
        <f>C43/IF(B43&lt;='VALOR POR PL'!$P$5,IFERROR(INDEX('"INCC-FGV"'!$B$2:$B$800,MATCH(B43,'"INCC-FGV"'!$A$2:$A$800,0)),$K$2),$K$2)</f>
        <v/>
      </c>
      <c r="M43" s="131">
        <f>'CP RESUMO'!AP34</f>
        <v/>
      </c>
      <c r="N43" s="132">
        <f>MAX(0,M43-M42)</f>
        <v/>
      </c>
      <c r="O43" s="131">
        <f>IF(B43&lt;='VALOR POR PL'!$P$5,'CP RESUMO'!AP76,"")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287167.14</v>
      </c>
      <c r="L44" s="49">
        <f>C44/IF(B44&lt;='VALOR POR PL'!$P$5,IFERROR(INDEX('"INCC-FGV"'!$B$2:$B$800,MATCH(B44,'"INCC-FGV"'!$A$2:$A$800,0)),$K$2),$K$2)</f>
        <v/>
      </c>
      <c r="M44" s="131">
        <f>'CP RESUMO'!AQ34</f>
        <v/>
      </c>
      <c r="N44" s="132">
        <f>MAX(0,M44-M43)</f>
        <v/>
      </c>
      <c r="O44" s="131">
        <f>IF(B44&lt;='VALOR POR PL'!$P$5,'CP RESUMO'!AQ76,"")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287167.14</v>
      </c>
      <c r="L45" s="49">
        <f>C45/IF(B45&lt;='VALOR POR PL'!$P$5,IFERROR(INDEX('"INCC-FGV"'!$B$2:$B$800,MATCH(B45,'"INCC-FGV"'!$A$2:$A$800,0)),$K$2),$K$2)</f>
        <v/>
      </c>
      <c r="M45" s="131">
        <f>'CP RESUMO'!AR34</f>
        <v/>
      </c>
      <c r="N45" s="132">
        <f>MAX(0,M45-M44)</f>
        <v/>
      </c>
      <c r="O45" s="131">
        <f>IF(B45&lt;='VALOR POR PL'!$P$5,'CP RESUMO'!AR76,"")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287167.14</v>
      </c>
      <c r="L46" s="49">
        <f>C46/IF(B46&lt;='VALOR POR PL'!$P$5,IFERROR(INDEX('"INCC-FGV"'!$B$2:$B$800,MATCH(B46,'"INCC-FGV"'!$A$2:$A$800,0)),$K$2),$K$2)</f>
        <v/>
      </c>
      <c r="M46" s="131">
        <f>'CP RESUMO'!AS34</f>
        <v/>
      </c>
      <c r="N46" s="132">
        <f>MAX(0,M46-M45)</f>
        <v/>
      </c>
      <c r="O46" s="131">
        <f>IF(B46&lt;='VALOR POR PL'!$P$5,'CP RESUMO'!AS76,"")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287167.14</v>
      </c>
      <c r="L47" s="49">
        <f>C47/IF(B47&lt;='VALOR POR PL'!$P$5,IFERROR(INDEX('"INCC-FGV"'!$B$2:$B$800,MATCH(B47,'"INCC-FGV"'!$A$2:$A$800,0)),$K$2),$K$2)</f>
        <v/>
      </c>
      <c r="M47" s="131">
        <f>'CP RESUMO'!AT34</f>
        <v/>
      </c>
      <c r="N47" s="132">
        <f>MAX(0,M47-M46)</f>
        <v/>
      </c>
      <c r="O47" s="131">
        <f>IF(B47&lt;='VALOR POR PL'!$P$5,'CP RESUMO'!AT76,"")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287167.14</v>
      </c>
      <c r="L48" s="49">
        <f>C48/IF(B48&lt;='VALOR POR PL'!$P$5,IFERROR(INDEX('"INCC-FGV"'!$B$2:$B$800,MATCH(B48,'"INCC-FGV"'!$A$2:$A$800,0)),$K$2),$K$2)</f>
        <v/>
      </c>
      <c r="M48" s="131">
        <f>'CP RESUMO'!AU34</f>
        <v/>
      </c>
      <c r="N48" s="132">
        <f>MAX(0,M48-M47)</f>
        <v/>
      </c>
      <c r="O48" s="131">
        <f>IF(B48&lt;='VALOR POR PL'!$P$5,'CP RESUMO'!AU76,"")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30143.05</v>
      </c>
      <c r="L49" s="49">
        <f>C49/IF(B49&lt;='VALOR POR PL'!$P$5,IFERROR(INDEX('"INCC-FGV"'!$B$2:$B$800,MATCH(B49,'"INCC-FGV"'!$A$2:$A$800,0)),$K$2),$K$2)</f>
        <v/>
      </c>
      <c r="M49" s="131">
        <f>'CP RESUMO'!AV34</f>
        <v/>
      </c>
      <c r="N49" s="132">
        <f>MAX(0,M49-M48)</f>
        <v/>
      </c>
      <c r="O49" s="131">
        <f>IF(B49&lt;='VALOR POR PL'!$P$5,'CP RESUMO'!AV76,"")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30143.05</v>
      </c>
      <c r="L50" s="49">
        <f>C50/IF(B50&lt;='VALOR POR PL'!$P$5,IFERROR(INDEX('"INCC-FGV"'!$B$2:$B$800,MATCH(B50,'"INCC-FGV"'!$A$2:$A$800,0)),$K$2),$K$2)</f>
        <v/>
      </c>
      <c r="M50" s="131">
        <f>'CP RESUMO'!AW34</f>
        <v/>
      </c>
      <c r="N50" s="132">
        <f>MAX(0,M50-M49)</f>
        <v/>
      </c>
      <c r="O50" s="131">
        <f>IF(B50&lt;='VALOR POR PL'!$P$5,'CP RESUMO'!AW76,"")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30143.05</v>
      </c>
      <c r="L51" s="49">
        <f>C51/IF(B51&lt;='VALOR POR PL'!$P$5,IFERROR(INDEX('"INCC-FGV"'!$B$2:$B$800,MATCH(B51,'"INCC-FGV"'!$A$2:$A$800,0)),$K$2),$K$2)</f>
        <v/>
      </c>
      <c r="M51" s="131">
        <f>'CP RESUMO'!AX34</f>
        <v/>
      </c>
      <c r="N51" s="132">
        <f>MAX(0,M51-M50)</f>
        <v/>
      </c>
      <c r="O51" s="131">
        <f>IF(B51&lt;='VALOR POR PL'!$P$5,'CP RESUMO'!AX76,"")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30143.05</v>
      </c>
      <c r="L52" s="49">
        <f>C52/IF(B52&lt;='VALOR POR PL'!$P$5,IFERROR(INDEX('"INCC-FGV"'!$B$2:$B$800,MATCH(B52,'"INCC-FGV"'!$A$2:$A$800,0)),$K$2),$K$2)</f>
        <v/>
      </c>
      <c r="M52" s="131">
        <f>'CP RESUMO'!AY34</f>
        <v/>
      </c>
      <c r="N52" s="132">
        <f>MAX(0,M52-M51)</f>
        <v/>
      </c>
      <c r="O52" s="131">
        <f>IF(B52&lt;='VALOR POR PL'!$P$5,'CP RESUMO'!AY76,"")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30143.05</v>
      </c>
      <c r="L53" s="49">
        <f>C53/IF(B53&lt;='VALOR POR PL'!$P$5,IFERROR(INDEX('"INCC-FGV"'!$B$2:$B$800,MATCH(B53,'"INCC-FGV"'!$A$2:$A$800,0)),$K$2),$K$2)</f>
        <v/>
      </c>
      <c r="M53" s="131">
        <f>'CP RESUMO'!AZ34</f>
        <v/>
      </c>
      <c r="N53" s="132">
        <f>MAX(0,M53-M52)</f>
        <v/>
      </c>
      <c r="O53" s="131">
        <f>IF(B53&lt;='VALOR POR PL'!$P$5,'CP RESUMO'!AZ76,"")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>
        <v>30143.05</v>
      </c>
      <c r="L54" s="49">
        <f>C54/IF(B54&lt;='VALOR POR PL'!$P$5,IFERROR(INDEX('"INCC-FGV"'!$B$2:$B$800,MATCH(B54,'"INCC-FGV"'!$A$2:$A$800,0)),$K$2),$K$2)</f>
        <v/>
      </c>
      <c r="M54" s="131">
        <f>'CP RESUMO'!BA34</f>
        <v/>
      </c>
      <c r="N54" s="132">
        <f>MAX(0,M54-M53)</f>
        <v/>
      </c>
      <c r="O54" s="131">
        <f>IF(B54&lt;='VALOR POR PL'!$P$5,'CP RESUMO'!BA76,"")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>
        <v>15071.52</v>
      </c>
      <c r="L55" s="49">
        <f>C55/IF(B55&lt;='VALOR POR PL'!$P$5,IFERROR(INDEX('"INCC-FGV"'!$B$2:$B$800,MATCH(B55,'"INCC-FGV"'!$A$2:$A$800,0)),$K$2),$K$2)</f>
        <v/>
      </c>
      <c r="M55" s="131">
        <f>'CP RESUMO'!BB34</f>
        <v/>
      </c>
      <c r="N55" s="132">
        <f>MAX(0,M55-M54)</f>
        <v/>
      </c>
      <c r="O55" s="131">
        <f>IF(B55&lt;='VALOR POR PL'!$P$5,'CP RESUMO'!BB76,"")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>
        <v>15071.52</v>
      </c>
      <c r="L56" s="49">
        <f>C56/IF(B56&lt;='VALOR POR PL'!$P$5,IFERROR(INDEX('"INCC-FGV"'!$B$2:$B$800,MATCH(B56,'"INCC-FGV"'!$A$2:$A$800,0)),$K$2),$K$2)</f>
        <v/>
      </c>
      <c r="M56" s="131">
        <f>'CP RESUMO'!BC34</f>
        <v/>
      </c>
      <c r="N56" s="132">
        <f>MAX(0,M56-M55)</f>
        <v/>
      </c>
      <c r="O56" s="131">
        <f>IF(B56&lt;='VALOR POR PL'!$P$5,'CP RESUMO'!BC76,"")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RESUMO'!BD34</f>
        <v/>
      </c>
      <c r="N57" s="132">
        <f>MAX(0,M57-M56)</f>
        <v/>
      </c>
      <c r="O57" s="131">
        <f>IF(B57&lt;='VALOR POR PL'!$P$5,'CP RESUMO'!BD76,"")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RESUMO'!BE34</f>
        <v/>
      </c>
      <c r="N58" s="132">
        <f>MAX(0,M58-M57)</f>
        <v/>
      </c>
      <c r="O58" s="131">
        <f>IF(B58&lt;='VALOR POR PL'!$P$5,'CP RESUMO'!BE76,"")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RESUMO'!BF34</f>
        <v/>
      </c>
      <c r="N59" s="132">
        <f>MAX(0,M59-M58)</f>
        <v/>
      </c>
      <c r="O59" s="131">
        <f>IF(B59&lt;='VALOR POR PL'!$P$5,'CP RESUMO'!BF76,"")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RESUMO'!BG34</f>
        <v/>
      </c>
      <c r="N60" s="132">
        <f>MAX(0,M60-M59)</f>
        <v/>
      </c>
      <c r="O60" s="131">
        <f>IF(B60&lt;='VALOR POR PL'!$P$5,'CP RESUMO'!BG76,"")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RESUMO'!BH34</f>
        <v/>
      </c>
      <c r="N61" s="132">
        <f>MAX(0,M61-M60)</f>
        <v/>
      </c>
      <c r="O61" s="131">
        <f>IF(B61&lt;='VALOR POR PL'!$P$5,'CP RESUMO'!BH76,"")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RESUMO'!BI34</f>
        <v/>
      </c>
      <c r="N62" s="132">
        <f>MAX(0,M62-M61)</f>
        <v/>
      </c>
      <c r="O62" s="131">
        <f>IF(B62&lt;='VALOR POR PL'!$P$5,'CP RESUMO'!BI76,"")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RESUMO'!BJ34</f>
        <v/>
      </c>
      <c r="N63" s="132">
        <f>MAX(0,M63-M62)</f>
        <v/>
      </c>
      <c r="O63" s="131">
        <f>IF(B63&lt;='VALOR POR PL'!$P$5,'CP RESUMO'!BJ76,"")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RESUMO'!BK34</f>
        <v/>
      </c>
      <c r="N64" s="132">
        <f>MAX(0,M64-M63)</f>
        <v/>
      </c>
      <c r="O64" s="131">
        <f>IF(B64&lt;='VALOR POR PL'!$P$5,'CP RESUMO'!BK76,"")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RESUMO'!BL34</f>
        <v/>
      </c>
      <c r="N65" s="132">
        <f>MAX(0,M65-M64)</f>
        <v/>
      </c>
      <c r="O65" s="131">
        <f>IF(B65&lt;='VALOR POR PL'!$P$5,'CP RESUMO'!BL76,"")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RESUMO'!BM34</f>
        <v/>
      </c>
      <c r="N66" s="132">
        <f>MAX(0,M66-M65)</f>
        <v/>
      </c>
      <c r="O66" s="131">
        <f>IF(B66&lt;='VALOR POR PL'!$P$5,'CP RESUMO'!BM76,"")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RESUMO'!BN34</f>
        <v/>
      </c>
      <c r="N67" s="132">
        <f>MAX(0,M67-M66)</f>
        <v/>
      </c>
      <c r="O67" s="131">
        <f>IF(B67&lt;='VALOR POR PL'!$P$5,'CP RESUMO'!BN76,"")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RESUMO'!BO34</f>
        <v/>
      </c>
      <c r="N68" s="132">
        <f>MAX(0,M68-M67)</f>
        <v/>
      </c>
      <c r="O68" s="131">
        <f>IF(B68&lt;='VALOR POR PL'!$P$5,'CP RESUMO'!BO76,"")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RESUMO'!BP34</f>
        <v/>
      </c>
      <c r="N69" s="132">
        <f>MAX(0,M69-M68)</f>
        <v/>
      </c>
      <c r="O69" s="131">
        <f>IF(B69&lt;='VALOR POR PL'!$P$5,'CP RESUMO'!BP76,"")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RESUMO'!BQ34</f>
        <v/>
      </c>
      <c r="N70" s="132">
        <f>MAX(0,M70-M69)</f>
        <v/>
      </c>
      <c r="O70" s="131">
        <f>IF(B70&lt;='VALOR POR PL'!$P$5,'CP RESUMO'!BQ76,"")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RESUMO'!BR34</f>
        <v/>
      </c>
      <c r="N71" s="132">
        <f>MAX(0,M71-M70)</f>
        <v/>
      </c>
      <c r="O71" s="131">
        <f>IF(B71&lt;='VALOR POR PL'!$P$5,'CP RESUMO'!BR76,"")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RESUMO'!BS34</f>
        <v/>
      </c>
      <c r="N72" s="132">
        <f>MAX(0,M72-M71)</f>
        <v/>
      </c>
      <c r="O72" s="131">
        <f>IF(B72&lt;='VALOR POR PL'!$P$5,'CP RESUMO'!BS76,"")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RESUMO'!BT34</f>
        <v/>
      </c>
      <c r="N73" s="132">
        <f>MAX(0,M73-M72)</f>
        <v/>
      </c>
      <c r="O73" s="131">
        <f>IF(B73&lt;='VALOR POR PL'!$P$5,'CP RESUMO'!BT76,"")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RESUMO'!BU34</f>
        <v/>
      </c>
      <c r="N74" s="132">
        <f>MAX(0,M74-M73)</f>
        <v/>
      </c>
      <c r="O74" s="131">
        <f>IF(B74&lt;='VALOR POR PL'!$P$5,'CP RESUMO'!BU76,"")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RESUMO'!BV34</f>
        <v/>
      </c>
      <c r="N75" s="132">
        <f>MAX(0,M75-M74)</f>
        <v/>
      </c>
      <c r="O75" s="131">
        <f>IF(B75&lt;='VALOR POR PL'!$P$5,'CP RESUMO'!BV76,"")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RESUMO'!BW34</f>
        <v/>
      </c>
      <c r="N76" s="132">
        <f>MAX(0,M76-M75)</f>
        <v/>
      </c>
      <c r="O76" s="131">
        <f>IF(B76&lt;='VALOR POR PL'!$P$5,'CP RESUMO'!BW76,"")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1">
        <f>'CP RESUMO'!D35</f>
        <v/>
      </c>
      <c r="N5" s="132" t="n">
        <v>0</v>
      </c>
      <c r="O5" s="131">
        <f>IF(B5&lt;='VALOR POR PL'!$P$5,'CP RESUMO'!D77,"")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1">
        <f>'CP RESUMO'!E35</f>
        <v/>
      </c>
      <c r="N6" s="132">
        <f>MAX(0,M6-M5)</f>
        <v/>
      </c>
      <c r="O6" s="131">
        <f>IF(B6&lt;='VALOR POR PL'!$P$5,'CP RESUMO'!E77,"")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RESUMO'!F35</f>
        <v/>
      </c>
      <c r="N7" s="132">
        <f>MAX(0,M7-M6)</f>
        <v/>
      </c>
      <c r="O7" s="131">
        <f>IF(B7&lt;='VALOR POR PL'!$P$5,'CP RESUMO'!F77,"")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RESUMO'!G35</f>
        <v/>
      </c>
      <c r="N8" s="132">
        <f>MAX(0,M8-M7)</f>
        <v/>
      </c>
      <c r="O8" s="131">
        <f>IF(B8&lt;='VALOR POR PL'!$P$5,'CP RESUMO'!G77,"")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RESUMO'!H35</f>
        <v/>
      </c>
      <c r="N9" s="132">
        <f>MAX(0,M9-M8)</f>
        <v/>
      </c>
      <c r="O9" s="131">
        <f>IF(B9&lt;='VALOR POR PL'!$P$5,'CP RESUMO'!H77,"")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RESUMO'!I35</f>
        <v/>
      </c>
      <c r="N10" s="132">
        <f>MAX(0,M10-M9)</f>
        <v/>
      </c>
      <c r="O10" s="131">
        <f>IF(B10&lt;='VALOR POR PL'!$P$5,'CP RESUMO'!I77,"")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RESUMO'!J35</f>
        <v/>
      </c>
      <c r="N11" s="132">
        <f>MAX(0,M11-M10)</f>
        <v/>
      </c>
      <c r="O11" s="131">
        <f>IF(B11&lt;='VALOR POR PL'!$P$5,'CP RESUMO'!J77,"")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RESUMO'!K35</f>
        <v/>
      </c>
      <c r="N12" s="132">
        <f>MAX(0,M12-M11)</f>
        <v/>
      </c>
      <c r="O12" s="131">
        <f>IF(B12&lt;='VALOR POR PL'!$P$5,'CP RESUMO'!K77,"")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1">
        <f>'CP RESUMO'!L35</f>
        <v/>
      </c>
      <c r="N13" s="132">
        <f>MAX(0,M13-M12)</f>
        <v/>
      </c>
      <c r="O13" s="131">
        <f>IF(B13&lt;='VALOR POR PL'!$P$5,'CP RESUMO'!L77,"")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RESUMO'!M35</f>
        <v/>
      </c>
      <c r="N14" s="132">
        <f>MAX(0,M14-M13)</f>
        <v/>
      </c>
      <c r="O14" s="131">
        <f>IF(B14&lt;='VALOR POR PL'!$P$5,'CP RESUMO'!M77,"")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RESUMO'!N35</f>
        <v/>
      </c>
      <c r="N15" s="132">
        <f>MAX(0,M15-M14)</f>
        <v/>
      </c>
      <c r="O15" s="131">
        <f>IF(B15&lt;='VALOR POR PL'!$P$5,'CP RESUMO'!N77,"")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RESUMO'!O35</f>
        <v/>
      </c>
      <c r="N16" s="132">
        <f>MAX(0,M16-M15)</f>
        <v/>
      </c>
      <c r="O16" s="131">
        <f>IF(B16&lt;='VALOR POR PL'!$P$5,'CP RESUMO'!O77,"")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RESUMO'!P35</f>
        <v/>
      </c>
      <c r="N17" s="132">
        <f>MAX(0,M17-M16)</f>
        <v/>
      </c>
      <c r="O17" s="131">
        <f>IF(B17&lt;='VALOR POR PL'!$P$5,'CP RESUMO'!P77,"")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RESUMO'!Q35</f>
        <v/>
      </c>
      <c r="N18" s="132">
        <f>MAX(0,M18-M17)</f>
        <v/>
      </c>
      <c r="O18" s="131">
        <f>IF(B18&lt;='VALOR POR PL'!$P$5,'CP RESUMO'!Q77,"")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RESUMO'!R35</f>
        <v/>
      </c>
      <c r="N19" s="132">
        <f>MAX(0,M19-M18)</f>
        <v/>
      </c>
      <c r="O19" s="131">
        <f>IF(B19&lt;='VALOR POR PL'!$P$5,'CP RESUMO'!R77,"")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RESUMO'!S35</f>
        <v/>
      </c>
      <c r="N20" s="132">
        <f>MAX(0,M20-M19)</f>
        <v/>
      </c>
      <c r="O20" s="131">
        <f>IF(B20&lt;='VALOR POR PL'!$P$5,'CP RESUMO'!S77,"")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RESUMO'!T35</f>
        <v/>
      </c>
      <c r="N21" s="132">
        <f>MAX(0,M21-M20)</f>
        <v/>
      </c>
      <c r="O21" s="131">
        <f>IF(B21&lt;='VALOR POR PL'!$P$5,'CP RESUMO'!T77,"")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RESUMO'!U35</f>
        <v/>
      </c>
      <c r="N22" s="132">
        <f>MAX(0,M22-M21)</f>
        <v/>
      </c>
      <c r="O22" s="131">
        <f>IF(B22&lt;='VALOR POR PL'!$P$5,'CP RESUMO'!U77,"")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RESUMO'!V35</f>
        <v/>
      </c>
      <c r="N23" s="132">
        <f>MAX(0,M23-M22)</f>
        <v/>
      </c>
      <c r="O23" s="131">
        <f>IF(B23&lt;='VALOR POR PL'!$P$5,'CP RESUMO'!V77,"")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RESUMO'!W35</f>
        <v/>
      </c>
      <c r="N24" s="132">
        <f>MAX(0,M24-M23)</f>
        <v/>
      </c>
      <c r="O24" s="131">
        <f>IF(B24&lt;='VALOR POR PL'!$P$5,'CP RESUMO'!W77,"")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RESUMO'!X35</f>
        <v/>
      </c>
      <c r="N25" s="132">
        <f>MAX(0,M25-M24)</f>
        <v/>
      </c>
      <c r="O25" s="131">
        <f>IF(B25&lt;='VALOR POR PL'!$P$5,'CP RESUMO'!X77,"")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RESUMO'!Y35</f>
        <v/>
      </c>
      <c r="N26" s="132">
        <f>MAX(0,M26-M25)</f>
        <v/>
      </c>
      <c r="O26" s="131">
        <f>IF(B26&lt;='VALOR POR PL'!$P$5,'CP RESUMO'!Y77,"")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RESUMO'!Z35</f>
        <v/>
      </c>
      <c r="N27" s="132">
        <f>MAX(0,M27-M26)</f>
        <v/>
      </c>
      <c r="O27" s="131">
        <f>IF(B27&lt;='VALOR POR PL'!$P$5,'CP RESUMO'!Z77,"")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RESUMO'!AA35</f>
        <v/>
      </c>
      <c r="N28" s="132">
        <f>MAX(0,M28-M27)</f>
        <v/>
      </c>
      <c r="O28" s="131">
        <f>IF(B28&lt;='VALOR POR PL'!$P$5,'CP RESUMO'!AA77,"")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RESUMO'!AB35</f>
        <v/>
      </c>
      <c r="N29" s="132">
        <f>MAX(0,M29-M28)</f>
        <v/>
      </c>
      <c r="O29" s="131">
        <f>IF(B29&lt;='VALOR POR PL'!$P$5,'CP RESUMO'!AB77,"")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RESUMO'!AC35</f>
        <v/>
      </c>
      <c r="N30" s="132">
        <f>MAX(0,M30-M29)</f>
        <v/>
      </c>
      <c r="O30" s="131">
        <f>IF(B30&lt;='VALOR POR PL'!$P$5,'CP RESUMO'!AC77,"")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RESUMO'!AD35</f>
        <v/>
      </c>
      <c r="N31" s="132">
        <f>MAX(0,M31-M30)</f>
        <v/>
      </c>
      <c r="O31" s="131">
        <f>IF(B31&lt;='VALOR POR PL'!$P$5,'CP RESUMO'!AD77,"")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RESUMO'!AE35</f>
        <v/>
      </c>
      <c r="N32" s="132">
        <f>MAX(0,M32-M31)</f>
        <v/>
      </c>
      <c r="O32" s="131">
        <f>IF(B32&lt;='VALOR POR PL'!$P$5,'CP RESUMO'!AE77,"")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RESUMO'!AF35</f>
        <v/>
      </c>
      <c r="N33" s="132">
        <f>MAX(0,M33-M32)</f>
        <v/>
      </c>
      <c r="O33" s="131">
        <f>IF(B33&lt;='VALOR POR PL'!$P$5,'CP RESUMO'!AF77,"")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RESUMO'!AG35</f>
        <v/>
      </c>
      <c r="N34" s="132">
        <f>MAX(0,M34-M33)</f>
        <v/>
      </c>
      <c r="O34" s="131">
        <f>IF(B34&lt;='VALOR POR PL'!$P$5,'CP RESUMO'!AG77,"")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RESUMO'!AH35</f>
        <v/>
      </c>
      <c r="N35" s="132">
        <f>MAX(0,M35-M34)</f>
        <v/>
      </c>
      <c r="O35" s="131">
        <f>IF(B35&lt;='VALOR POR PL'!$P$5,'CP RESUMO'!AH77,"")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25355.96</v>
      </c>
      <c r="L36" s="49">
        <f>C36/IF(B36&lt;='VALOR POR PL'!$P$5,IFERROR(INDEX('"INCC-FGV"'!$B$2:$B$800,MATCH(B36,'"INCC-FGV"'!$A$2:$A$800,0)),$K$2),$K$2)</f>
        <v/>
      </c>
      <c r="M36" s="131">
        <f>'CP RESUMO'!AI35</f>
        <v/>
      </c>
      <c r="N36" s="132">
        <f>MAX(0,M36-M35)</f>
        <v/>
      </c>
      <c r="O36" s="131">
        <f>IF(B36&lt;='VALOR POR PL'!$P$5,'CP RESUMO'!AI77,"")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25355.96</v>
      </c>
      <c r="L37" s="49">
        <f>C37/IF(B37&lt;='VALOR POR PL'!$P$5,IFERROR(INDEX('"INCC-FGV"'!$B$2:$B$800,MATCH(B37,'"INCC-FGV"'!$A$2:$A$800,0)),$K$2),$K$2)</f>
        <v/>
      </c>
      <c r="M37" s="131">
        <f>'CP RESUMO'!AJ35</f>
        <v/>
      </c>
      <c r="N37" s="132">
        <f>MAX(0,M37-M36)</f>
        <v/>
      </c>
      <c r="O37" s="131">
        <f>IF(B37&lt;='VALOR POR PL'!$P$5,'CP RESUMO'!AJ77,"")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25355.96</v>
      </c>
      <c r="L38" s="49">
        <f>C38/IF(B38&lt;='VALOR POR PL'!$P$5,IFERROR(INDEX('"INCC-FGV"'!$B$2:$B$800,MATCH(B38,'"INCC-FGV"'!$A$2:$A$800,0)),$K$2),$K$2)</f>
        <v/>
      </c>
      <c r="M38" s="131">
        <f>'CP RESUMO'!AK35</f>
        <v/>
      </c>
      <c r="N38" s="132">
        <f>MAX(0,M38-M37)</f>
        <v/>
      </c>
      <c r="O38" s="131">
        <f>IF(B38&lt;='VALOR POR PL'!$P$5,'CP RESUMO'!AK77,"")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25355.96</v>
      </c>
      <c r="L39" s="49">
        <f>C39/IF(B39&lt;='VALOR POR PL'!$P$5,IFERROR(INDEX('"INCC-FGV"'!$B$2:$B$800,MATCH(B39,'"INCC-FGV"'!$A$2:$A$800,0)),$K$2),$K$2)</f>
        <v/>
      </c>
      <c r="M39" s="131">
        <f>'CP RESUMO'!AL35</f>
        <v/>
      </c>
      <c r="N39" s="132">
        <f>MAX(0,M39-M38)</f>
        <v/>
      </c>
      <c r="O39" s="131">
        <f>IF(B39&lt;='VALOR POR PL'!$P$5,'CP RESUMO'!AL77,"")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25355.96</v>
      </c>
      <c r="L40" s="49">
        <f>C40/IF(B40&lt;='VALOR POR PL'!$P$5,IFERROR(INDEX('"INCC-FGV"'!$B$2:$B$800,MATCH(B40,'"INCC-FGV"'!$A$2:$A$800,0)),$K$2),$K$2)</f>
        <v/>
      </c>
      <c r="M40" s="131">
        <f>'CP RESUMO'!AM35</f>
        <v/>
      </c>
      <c r="N40" s="132">
        <f>MAX(0,M40-M39)</f>
        <v/>
      </c>
      <c r="O40" s="131">
        <f>IF(B40&lt;='VALOR POR PL'!$P$5,'CP RESUMO'!AM77,"")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25355.96</v>
      </c>
      <c r="L41" s="49">
        <f>C41/IF(B41&lt;='VALOR POR PL'!$P$5,IFERROR(INDEX('"INCC-FGV"'!$B$2:$B$800,MATCH(B41,'"INCC-FGV"'!$A$2:$A$800,0)),$K$2),$K$2)</f>
        <v/>
      </c>
      <c r="M41" s="131">
        <f>'CP RESUMO'!AN35</f>
        <v/>
      </c>
      <c r="N41" s="132">
        <f>MAX(0,M41-M40)</f>
        <v/>
      </c>
      <c r="O41" s="131">
        <f>IF(B41&lt;='VALOR POR PL'!$P$5,'CP RESUMO'!AN77,"")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/>
      <c r="L42" s="49">
        <f>C42/IF(B42&lt;='VALOR POR PL'!$P$5,IFERROR(INDEX('"INCC-FGV"'!$B$2:$B$800,MATCH(B42,'"INCC-FGV"'!$A$2:$A$800,0)),$K$2),$K$2)</f>
        <v/>
      </c>
      <c r="M42" s="131">
        <f>'CP RESUMO'!AO35</f>
        <v/>
      </c>
      <c r="N42" s="132">
        <f>MAX(0,M42-M41)</f>
        <v/>
      </c>
      <c r="O42" s="131">
        <f>IF(B42&lt;='VALOR POR PL'!$P$5,'CP RESUMO'!AO77,"")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/>
      <c r="L43" s="49">
        <f>C43/IF(B43&lt;='VALOR POR PL'!$P$5,IFERROR(INDEX('"INCC-FGV"'!$B$2:$B$800,MATCH(B43,'"INCC-FGV"'!$A$2:$A$800,0)),$K$2),$K$2)</f>
        <v/>
      </c>
      <c r="M43" s="131">
        <f>'CP RESUMO'!AP35</f>
        <v/>
      </c>
      <c r="N43" s="132">
        <f>MAX(0,M43-M42)</f>
        <v/>
      </c>
      <c r="O43" s="131">
        <f>IF(B43&lt;='VALOR POR PL'!$P$5,'CP RESUMO'!AP77,"")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/>
      <c r="L44" s="49">
        <f>C44/IF(B44&lt;='VALOR POR PL'!$P$5,IFERROR(INDEX('"INCC-FGV"'!$B$2:$B$800,MATCH(B44,'"INCC-FGV"'!$A$2:$A$800,0)),$K$2),$K$2)</f>
        <v/>
      </c>
      <c r="M44" s="131">
        <f>'CP RESUMO'!AQ35</f>
        <v/>
      </c>
      <c r="N44" s="132">
        <f>MAX(0,M44-M43)</f>
        <v/>
      </c>
      <c r="O44" s="131">
        <f>IF(B44&lt;='VALOR POR PL'!$P$5,'CP RESUMO'!AQ77,"")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/>
      <c r="L45" s="49">
        <f>C45/IF(B45&lt;='VALOR POR PL'!$P$5,IFERROR(INDEX('"INCC-FGV"'!$B$2:$B$800,MATCH(B45,'"INCC-FGV"'!$A$2:$A$800,0)),$K$2),$K$2)</f>
        <v/>
      </c>
      <c r="M45" s="131">
        <f>'CP RESUMO'!AR35</f>
        <v/>
      </c>
      <c r="N45" s="132">
        <f>MAX(0,M45-M44)</f>
        <v/>
      </c>
      <c r="O45" s="131">
        <f>IF(B45&lt;='VALOR POR PL'!$P$5,'CP RESUMO'!AR77,"")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/>
      <c r="L46" s="49">
        <f>C46/IF(B46&lt;='VALOR POR PL'!$P$5,IFERROR(INDEX('"INCC-FGV"'!$B$2:$B$800,MATCH(B46,'"INCC-FGV"'!$A$2:$A$800,0)),$K$2),$K$2)</f>
        <v/>
      </c>
      <c r="M46" s="131">
        <f>'CP RESUMO'!AS35</f>
        <v/>
      </c>
      <c r="N46" s="132">
        <f>MAX(0,M46-M45)</f>
        <v/>
      </c>
      <c r="O46" s="131">
        <f>IF(B46&lt;='VALOR POR PL'!$P$5,'CP RESUMO'!AS77,"")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25355.96</v>
      </c>
      <c r="L47" s="49">
        <f>C47/IF(B47&lt;='VALOR POR PL'!$P$5,IFERROR(INDEX('"INCC-FGV"'!$B$2:$B$800,MATCH(B47,'"INCC-FGV"'!$A$2:$A$800,0)),$K$2),$K$2)</f>
        <v/>
      </c>
      <c r="M47" s="131">
        <f>'CP RESUMO'!AT35</f>
        <v/>
      </c>
      <c r="N47" s="132">
        <f>MAX(0,M47-M46)</f>
        <v/>
      </c>
      <c r="O47" s="131">
        <f>IF(B47&lt;='VALOR POR PL'!$P$5,'CP RESUMO'!AT77,"")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25355.96</v>
      </c>
      <c r="L48" s="49">
        <f>C48/IF(B48&lt;='VALOR POR PL'!$P$5,IFERROR(INDEX('"INCC-FGV"'!$B$2:$B$800,MATCH(B48,'"INCC-FGV"'!$A$2:$A$800,0)),$K$2),$K$2)</f>
        <v/>
      </c>
      <c r="M48" s="131">
        <f>'CP RESUMO'!AU35</f>
        <v/>
      </c>
      <c r="N48" s="132">
        <f>MAX(0,M48-M47)</f>
        <v/>
      </c>
      <c r="O48" s="131">
        <f>IF(B48&lt;='VALOR POR PL'!$P$5,'CP RESUMO'!AU77,"")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25355.96</v>
      </c>
      <c r="L49" s="49">
        <f>C49/IF(B49&lt;='VALOR POR PL'!$P$5,IFERROR(INDEX('"INCC-FGV"'!$B$2:$B$800,MATCH(B49,'"INCC-FGV"'!$A$2:$A$800,0)),$K$2),$K$2)</f>
        <v/>
      </c>
      <c r="M49" s="131">
        <f>'CP RESUMO'!AV35</f>
        <v/>
      </c>
      <c r="N49" s="132">
        <f>MAX(0,M49-M48)</f>
        <v/>
      </c>
      <c r="O49" s="131">
        <f>IF(B49&lt;='VALOR POR PL'!$P$5,'CP RESUMO'!AV77,"")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25355.96</v>
      </c>
      <c r="L50" s="49">
        <f>C50/IF(B50&lt;='VALOR POR PL'!$P$5,IFERROR(INDEX('"INCC-FGV"'!$B$2:$B$800,MATCH(B50,'"INCC-FGV"'!$A$2:$A$800,0)),$K$2),$K$2)</f>
        <v/>
      </c>
      <c r="M50" s="131">
        <f>'CP RESUMO'!AW35</f>
        <v/>
      </c>
      <c r="N50" s="132">
        <f>MAX(0,M50-M49)</f>
        <v/>
      </c>
      <c r="O50" s="131">
        <f>IF(B50&lt;='VALOR POR PL'!$P$5,'CP RESUMO'!AW77,"")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25355.96</v>
      </c>
      <c r="L51" s="49">
        <f>C51/IF(B51&lt;='VALOR POR PL'!$P$5,IFERROR(INDEX('"INCC-FGV"'!$B$2:$B$800,MATCH(B51,'"INCC-FGV"'!$A$2:$A$800,0)),$K$2),$K$2)</f>
        <v/>
      </c>
      <c r="M51" s="131">
        <f>'CP RESUMO'!AX35</f>
        <v/>
      </c>
      <c r="N51" s="132">
        <f>MAX(0,M51-M50)</f>
        <v/>
      </c>
      <c r="O51" s="131">
        <f>IF(B51&lt;='VALOR POR PL'!$P$5,'CP RESUMO'!AX77,"")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25355.96</v>
      </c>
      <c r="L52" s="49">
        <f>C52/IF(B52&lt;='VALOR POR PL'!$P$5,IFERROR(INDEX('"INCC-FGV"'!$B$2:$B$800,MATCH(B52,'"INCC-FGV"'!$A$2:$A$800,0)),$K$2),$K$2)</f>
        <v/>
      </c>
      <c r="M52" s="131">
        <f>'CP RESUMO'!AY35</f>
        <v/>
      </c>
      <c r="N52" s="132">
        <f>MAX(0,M52-M51)</f>
        <v/>
      </c>
      <c r="O52" s="131">
        <f>IF(B52&lt;='VALOR POR PL'!$P$5,'CP RESUMO'!AY77,"")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RESUMO'!AZ35</f>
        <v/>
      </c>
      <c r="N53" s="132">
        <f>MAX(0,M53-M52)</f>
        <v/>
      </c>
      <c r="O53" s="131">
        <f>IF(B53&lt;='VALOR POR PL'!$P$5,'CP RESUMO'!AZ77,"")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RESUMO'!BA35</f>
        <v/>
      </c>
      <c r="N54" s="132">
        <f>MAX(0,M54-M53)</f>
        <v/>
      </c>
      <c r="O54" s="131">
        <f>IF(B54&lt;='VALOR POR PL'!$P$5,'CP RESUMO'!BA77,"")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RESUMO'!BB35</f>
        <v/>
      </c>
      <c r="N55" s="132">
        <f>MAX(0,M55-M54)</f>
        <v/>
      </c>
      <c r="O55" s="131">
        <f>IF(B55&lt;='VALOR POR PL'!$P$5,'CP RESUMO'!BB77,"")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RESUMO'!BC35</f>
        <v/>
      </c>
      <c r="N56" s="132">
        <f>MAX(0,M56-M55)</f>
        <v/>
      </c>
      <c r="O56" s="131">
        <f>IF(B56&lt;='VALOR POR PL'!$P$5,'CP RESUMO'!BC77,"")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RESUMO'!BD35</f>
        <v/>
      </c>
      <c r="N57" s="132">
        <f>MAX(0,M57-M56)</f>
        <v/>
      </c>
      <c r="O57" s="131">
        <f>IF(B57&lt;='VALOR POR PL'!$P$5,'CP RESUMO'!BD77,"")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RESUMO'!BE35</f>
        <v/>
      </c>
      <c r="N58" s="132">
        <f>MAX(0,M58-M57)</f>
        <v/>
      </c>
      <c r="O58" s="131">
        <f>IF(B58&lt;='VALOR POR PL'!$P$5,'CP RESUMO'!BE77,"")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RESUMO'!BF35</f>
        <v/>
      </c>
      <c r="N59" s="132">
        <f>MAX(0,M59-M58)</f>
        <v/>
      </c>
      <c r="O59" s="131">
        <f>IF(B59&lt;='VALOR POR PL'!$P$5,'CP RESUMO'!BF77,"")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RESUMO'!BG35</f>
        <v/>
      </c>
      <c r="N60" s="132">
        <f>MAX(0,M60-M59)</f>
        <v/>
      </c>
      <c r="O60" s="131">
        <f>IF(B60&lt;='VALOR POR PL'!$P$5,'CP RESUMO'!BG77,"")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RESUMO'!BH35</f>
        <v/>
      </c>
      <c r="N61" s="132">
        <f>MAX(0,M61-M60)</f>
        <v/>
      </c>
      <c r="O61" s="131">
        <f>IF(B61&lt;='VALOR POR PL'!$P$5,'CP RESUMO'!BH77,"")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RESUMO'!BI35</f>
        <v/>
      </c>
      <c r="N62" s="132">
        <f>MAX(0,M62-M61)</f>
        <v/>
      </c>
      <c r="O62" s="131">
        <f>IF(B62&lt;='VALOR POR PL'!$P$5,'CP RESUMO'!BI77,"")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RESUMO'!BJ35</f>
        <v/>
      </c>
      <c r="N63" s="132">
        <f>MAX(0,M63-M62)</f>
        <v/>
      </c>
      <c r="O63" s="131">
        <f>IF(B63&lt;='VALOR POR PL'!$P$5,'CP RESUMO'!BJ77,"")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RESUMO'!BK35</f>
        <v/>
      </c>
      <c r="N64" s="132">
        <f>MAX(0,M64-M63)</f>
        <v/>
      </c>
      <c r="O64" s="131">
        <f>IF(B64&lt;='VALOR POR PL'!$P$5,'CP RESUMO'!BK77,"")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RESUMO'!BL35</f>
        <v/>
      </c>
      <c r="N65" s="132">
        <f>MAX(0,M65-M64)</f>
        <v/>
      </c>
      <c r="O65" s="131">
        <f>IF(B65&lt;='VALOR POR PL'!$P$5,'CP RESUMO'!BL77,"")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RESUMO'!BM35</f>
        <v/>
      </c>
      <c r="N66" s="132">
        <f>MAX(0,M66-M65)</f>
        <v/>
      </c>
      <c r="O66" s="131">
        <f>IF(B66&lt;='VALOR POR PL'!$P$5,'CP RESUMO'!BM77,"")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RESUMO'!BN35</f>
        <v/>
      </c>
      <c r="N67" s="132">
        <f>MAX(0,M67-M66)</f>
        <v/>
      </c>
      <c r="O67" s="131">
        <f>IF(B67&lt;='VALOR POR PL'!$P$5,'CP RESUMO'!BN77,"")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RESUMO'!BO35</f>
        <v/>
      </c>
      <c r="N68" s="132">
        <f>MAX(0,M68-M67)</f>
        <v/>
      </c>
      <c r="O68" s="131">
        <f>IF(B68&lt;='VALOR POR PL'!$P$5,'CP RESUMO'!BO77,"")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RESUMO'!BP35</f>
        <v/>
      </c>
      <c r="N69" s="132">
        <f>MAX(0,M69-M68)</f>
        <v/>
      </c>
      <c r="O69" s="131">
        <f>IF(B69&lt;='VALOR POR PL'!$P$5,'CP RESUMO'!BP77,"")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RESUMO'!BQ35</f>
        <v/>
      </c>
      <c r="N70" s="132">
        <f>MAX(0,M70-M69)</f>
        <v/>
      </c>
      <c r="O70" s="131">
        <f>IF(B70&lt;='VALOR POR PL'!$P$5,'CP RESUMO'!BQ77,"")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RESUMO'!BR35</f>
        <v/>
      </c>
      <c r="N71" s="132">
        <f>MAX(0,M71-M70)</f>
        <v/>
      </c>
      <c r="O71" s="131">
        <f>IF(B71&lt;='VALOR POR PL'!$P$5,'CP RESUMO'!BR77,"")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RESUMO'!BS35</f>
        <v/>
      </c>
      <c r="N72" s="132">
        <f>MAX(0,M72-M71)</f>
        <v/>
      </c>
      <c r="O72" s="131">
        <f>IF(B72&lt;='VALOR POR PL'!$P$5,'CP RESUMO'!BS77,"")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RESUMO'!BT35</f>
        <v/>
      </c>
      <c r="N73" s="132">
        <f>MAX(0,M73-M72)</f>
        <v/>
      </c>
      <c r="O73" s="131">
        <f>IF(B73&lt;='VALOR POR PL'!$P$5,'CP RESUMO'!BT77,"")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RESUMO'!BU35</f>
        <v/>
      </c>
      <c r="N74" s="132">
        <f>MAX(0,M74-M73)</f>
        <v/>
      </c>
      <c r="O74" s="131">
        <f>IF(B74&lt;='VALOR POR PL'!$P$5,'CP RESUMO'!BU77,"")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RESUMO'!BV35</f>
        <v/>
      </c>
      <c r="N75" s="132">
        <f>MAX(0,M75-M74)</f>
        <v/>
      </c>
      <c r="O75" s="131">
        <f>IF(B75&lt;='VALOR POR PL'!$P$5,'CP RESUMO'!BV77,"")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RESUMO'!BW35</f>
        <v/>
      </c>
      <c r="N76" s="132">
        <f>MAX(0,M76-M75)</f>
        <v/>
      </c>
      <c r="O76" s="131">
        <f>IF(B76&lt;='VALOR POR PL'!$P$5,'CP RESUMO'!BW77,"")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1">
        <f>'CP RESUMO'!D36</f>
        <v/>
      </c>
      <c r="N5" s="132" t="n">
        <v>0</v>
      </c>
      <c r="O5" s="131">
        <f>IF(B5&lt;='VALOR POR PL'!$P$5,'CP RESUMO'!D78,"")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1">
        <f>'CP RESUMO'!E36</f>
        <v/>
      </c>
      <c r="N6" s="132">
        <f>MAX(0,M6-M5)</f>
        <v/>
      </c>
      <c r="O6" s="131">
        <f>IF(B6&lt;='VALOR POR PL'!$P$5,'CP RESUMO'!E78,"")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RESUMO'!F36</f>
        <v/>
      </c>
      <c r="N7" s="132">
        <f>MAX(0,M7-M6)</f>
        <v/>
      </c>
      <c r="O7" s="131">
        <f>IF(B7&lt;='VALOR POR PL'!$P$5,'CP RESUMO'!F78,"")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RESUMO'!G36</f>
        <v/>
      </c>
      <c r="N8" s="132">
        <f>MAX(0,M8-M7)</f>
        <v/>
      </c>
      <c r="O8" s="131">
        <f>IF(B8&lt;='VALOR POR PL'!$P$5,'CP RESUMO'!G78,"")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RESUMO'!H36</f>
        <v/>
      </c>
      <c r="N9" s="132">
        <f>MAX(0,M9-M8)</f>
        <v/>
      </c>
      <c r="O9" s="131">
        <f>IF(B9&lt;='VALOR POR PL'!$P$5,'CP RESUMO'!H78,"")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RESUMO'!I36</f>
        <v/>
      </c>
      <c r="N10" s="132">
        <f>MAX(0,M10-M9)</f>
        <v/>
      </c>
      <c r="O10" s="131">
        <f>IF(B10&lt;='VALOR POR PL'!$P$5,'CP RESUMO'!I78,"")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RESUMO'!J36</f>
        <v/>
      </c>
      <c r="N11" s="132">
        <f>MAX(0,M11-M10)</f>
        <v/>
      </c>
      <c r="O11" s="131">
        <f>IF(B11&lt;='VALOR POR PL'!$P$5,'CP RESUMO'!J78,"")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RESUMO'!K36</f>
        <v/>
      </c>
      <c r="N12" s="132">
        <f>MAX(0,M12-M11)</f>
        <v/>
      </c>
      <c r="O12" s="131">
        <f>IF(B12&lt;='VALOR POR PL'!$P$5,'CP RESUMO'!K78,"")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1">
        <f>'CP RESUMO'!L36</f>
        <v/>
      </c>
      <c r="N13" s="132">
        <f>MAX(0,M13-M12)</f>
        <v/>
      </c>
      <c r="O13" s="131">
        <f>IF(B13&lt;='VALOR POR PL'!$P$5,'CP RESUMO'!L78,"")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RESUMO'!M36</f>
        <v/>
      </c>
      <c r="N14" s="132">
        <f>MAX(0,M14-M13)</f>
        <v/>
      </c>
      <c r="O14" s="131">
        <f>IF(B14&lt;='VALOR POR PL'!$P$5,'CP RESUMO'!M78,"")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RESUMO'!N36</f>
        <v/>
      </c>
      <c r="N15" s="132">
        <f>MAX(0,M15-M14)</f>
        <v/>
      </c>
      <c r="O15" s="131">
        <f>IF(B15&lt;='VALOR POR PL'!$P$5,'CP RESUMO'!N78,"")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RESUMO'!O36</f>
        <v/>
      </c>
      <c r="N16" s="132">
        <f>MAX(0,M16-M15)</f>
        <v/>
      </c>
      <c r="O16" s="131">
        <f>IF(B16&lt;='VALOR POR PL'!$P$5,'CP RESUMO'!O78,"")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RESUMO'!P36</f>
        <v/>
      </c>
      <c r="N17" s="132">
        <f>MAX(0,M17-M16)</f>
        <v/>
      </c>
      <c r="O17" s="131">
        <f>IF(B17&lt;='VALOR POR PL'!$P$5,'CP RESUMO'!P78,"")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RESUMO'!Q36</f>
        <v/>
      </c>
      <c r="N18" s="132">
        <f>MAX(0,M18-M17)</f>
        <v/>
      </c>
      <c r="O18" s="131">
        <f>IF(B18&lt;='VALOR POR PL'!$P$5,'CP RESUMO'!Q78,"")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RESUMO'!R36</f>
        <v/>
      </c>
      <c r="N19" s="132">
        <f>MAX(0,M19-M18)</f>
        <v/>
      </c>
      <c r="O19" s="131">
        <f>IF(B19&lt;='VALOR POR PL'!$P$5,'CP RESUMO'!R78,"")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RESUMO'!S36</f>
        <v/>
      </c>
      <c r="N20" s="132">
        <f>MAX(0,M20-M19)</f>
        <v/>
      </c>
      <c r="O20" s="131">
        <f>IF(B20&lt;='VALOR POR PL'!$P$5,'CP RESUMO'!S78,"")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RESUMO'!T36</f>
        <v/>
      </c>
      <c r="N21" s="132">
        <f>MAX(0,M21-M20)</f>
        <v/>
      </c>
      <c r="O21" s="131">
        <f>IF(B21&lt;='VALOR POR PL'!$P$5,'CP RESUMO'!T78,"")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RESUMO'!U36</f>
        <v/>
      </c>
      <c r="N22" s="132">
        <f>MAX(0,M22-M21)</f>
        <v/>
      </c>
      <c r="O22" s="131">
        <f>IF(B22&lt;='VALOR POR PL'!$P$5,'CP RESUMO'!U78,"")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RESUMO'!V36</f>
        <v/>
      </c>
      <c r="N23" s="132">
        <f>MAX(0,M23-M22)</f>
        <v/>
      </c>
      <c r="O23" s="131">
        <f>IF(B23&lt;='VALOR POR PL'!$P$5,'CP RESUMO'!V78,"")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RESUMO'!W36</f>
        <v/>
      </c>
      <c r="N24" s="132">
        <f>MAX(0,M24-M23)</f>
        <v/>
      </c>
      <c r="O24" s="131">
        <f>IF(B24&lt;='VALOR POR PL'!$P$5,'CP RESUMO'!W78,"")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RESUMO'!X36</f>
        <v/>
      </c>
      <c r="N25" s="132">
        <f>MAX(0,M25-M24)</f>
        <v/>
      </c>
      <c r="O25" s="131">
        <f>IF(B25&lt;='VALOR POR PL'!$P$5,'CP RESUMO'!X78,"")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85999.25</v>
      </c>
      <c r="L26" s="49">
        <f>C26/IF(B26&lt;='VALOR POR PL'!$P$5,IFERROR(INDEX('"INCC-FGV"'!$B$2:$B$800,MATCH(B26,'"INCC-FGV"'!$A$2:$A$800,0)),$K$2),$K$2)</f>
        <v/>
      </c>
      <c r="M26" s="131">
        <f>'CP RESUMO'!Y36</f>
        <v/>
      </c>
      <c r="N26" s="132">
        <f>MAX(0,M26-M25)</f>
        <v/>
      </c>
      <c r="O26" s="131">
        <f>IF(B26&lt;='VALOR POR PL'!$P$5,'CP RESUMO'!Y78,"")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106665.74</v>
      </c>
      <c r="L27" s="49">
        <f>C27/IF(B27&lt;='VALOR POR PL'!$P$5,IFERROR(INDEX('"INCC-FGV"'!$B$2:$B$800,MATCH(B27,'"INCC-FGV"'!$A$2:$A$800,0)),$K$2),$K$2)</f>
        <v/>
      </c>
      <c r="M27" s="131">
        <f>'CP RESUMO'!Z36</f>
        <v/>
      </c>
      <c r="N27" s="132">
        <f>MAX(0,M27-M26)</f>
        <v/>
      </c>
      <c r="O27" s="131">
        <f>IF(B27&lt;='VALOR POR PL'!$P$5,'CP RESUMO'!Z78,"")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91332.53999999999</v>
      </c>
      <c r="L28" s="49">
        <f>C28/IF(B28&lt;='VALOR POR PL'!$P$5,IFERROR(INDEX('"INCC-FGV"'!$B$2:$B$800,MATCH(B28,'"INCC-FGV"'!$A$2:$A$800,0)),$K$2),$K$2)</f>
        <v/>
      </c>
      <c r="M28" s="131">
        <f>'CP RESUMO'!AA36</f>
        <v/>
      </c>
      <c r="N28" s="132">
        <f>MAX(0,M28-M27)</f>
        <v/>
      </c>
      <c r="O28" s="131">
        <f>IF(B28&lt;='VALOR POR PL'!$P$5,'CP RESUMO'!AA78,"")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59332.82</v>
      </c>
      <c r="L29" s="49">
        <f>C29/IF(B29&lt;='VALOR POR PL'!$P$5,IFERROR(INDEX('"INCC-FGV"'!$B$2:$B$800,MATCH(B29,'"INCC-FGV"'!$A$2:$A$800,0)),$K$2),$K$2)</f>
        <v/>
      </c>
      <c r="M29" s="131">
        <f>'CP RESUMO'!AB36</f>
        <v/>
      </c>
      <c r="N29" s="132">
        <f>MAX(0,M29-M28)</f>
        <v/>
      </c>
      <c r="O29" s="131">
        <f>IF(B29&lt;='VALOR POR PL'!$P$5,'CP RESUMO'!AB78,"")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69999.39</v>
      </c>
      <c r="L30" s="49">
        <f>C30/IF(B30&lt;='VALOR POR PL'!$P$5,IFERROR(INDEX('"INCC-FGV"'!$B$2:$B$800,MATCH(B30,'"INCC-FGV"'!$A$2:$A$800,0)),$K$2),$K$2)</f>
        <v/>
      </c>
      <c r="M30" s="131">
        <f>'CP RESUMO'!AC36</f>
        <v/>
      </c>
      <c r="N30" s="132">
        <f>MAX(0,M30-M29)</f>
        <v/>
      </c>
      <c r="O30" s="131">
        <f>IF(B30&lt;='VALOR POR PL'!$P$5,'CP RESUMO'!AC78,"")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56666.17</v>
      </c>
      <c r="L31" s="49">
        <f>C31/IF(B31&lt;='VALOR POR PL'!$P$5,IFERROR(INDEX('"INCC-FGV"'!$B$2:$B$800,MATCH(B31,'"INCC-FGV"'!$A$2:$A$800,0)),$K$2),$K$2)</f>
        <v/>
      </c>
      <c r="M31" s="131">
        <f>'CP RESUMO'!AD36</f>
        <v/>
      </c>
      <c r="N31" s="132">
        <f>MAX(0,M31-M30)</f>
        <v/>
      </c>
      <c r="O31" s="131">
        <f>IF(B31&lt;='VALOR POR PL'!$P$5,'CP RESUMO'!AD78,"")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163331.91</v>
      </c>
      <c r="L32" s="49">
        <f>C32/IF(B32&lt;='VALOR POR PL'!$P$5,IFERROR(INDEX('"INCC-FGV"'!$B$2:$B$800,MATCH(B32,'"INCC-FGV"'!$A$2:$A$800,0)),$K$2),$K$2)</f>
        <v/>
      </c>
      <c r="M32" s="131">
        <f>'CP RESUMO'!AE36</f>
        <v/>
      </c>
      <c r="N32" s="132">
        <f>MAX(0,M32-M31)</f>
        <v/>
      </c>
      <c r="O32" s="131">
        <f>IF(B32&lt;='VALOR POR PL'!$P$5,'CP RESUMO'!AE78,"")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219998.08</v>
      </c>
      <c r="L33" s="49">
        <f>C33/IF(B33&lt;='VALOR POR PL'!$P$5,IFERROR(INDEX('"INCC-FGV"'!$B$2:$B$800,MATCH(B33,'"INCC-FGV"'!$A$2:$A$800,0)),$K$2),$K$2)</f>
        <v/>
      </c>
      <c r="M33" s="131">
        <f>'CP RESUMO'!AF36</f>
        <v/>
      </c>
      <c r="N33" s="132">
        <f>MAX(0,M33-M32)</f>
        <v/>
      </c>
      <c r="O33" s="131">
        <f>IF(B33&lt;='VALOR POR PL'!$P$5,'CP RESUMO'!AF78,"")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185998.38</v>
      </c>
      <c r="L34" s="49">
        <f>C34/IF(B34&lt;='VALOR POR PL'!$P$5,IFERROR(INDEX('"INCC-FGV"'!$B$2:$B$800,MATCH(B34,'"INCC-FGV"'!$A$2:$A$800,0)),$K$2),$K$2)</f>
        <v/>
      </c>
      <c r="M34" s="131">
        <f>'CP RESUMO'!AG36</f>
        <v/>
      </c>
      <c r="N34" s="132">
        <f>MAX(0,M34-M33)</f>
        <v/>
      </c>
      <c r="O34" s="131">
        <f>IF(B34&lt;='VALOR POR PL'!$P$5,'CP RESUMO'!AG78,"")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207998.19</v>
      </c>
      <c r="L35" s="49">
        <f>C35/IF(B35&lt;='VALOR POR PL'!$P$5,IFERROR(INDEX('"INCC-FGV"'!$B$2:$B$800,MATCH(B35,'"INCC-FGV"'!$A$2:$A$800,0)),$K$2),$K$2)</f>
        <v/>
      </c>
      <c r="M35" s="131">
        <f>'CP RESUMO'!AH36</f>
        <v/>
      </c>
      <c r="N35" s="132">
        <f>MAX(0,M35-M34)</f>
        <v/>
      </c>
      <c r="O35" s="131">
        <f>IF(B35&lt;='VALOR POR PL'!$P$5,'CP RESUMO'!AH78,"")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189998.34</v>
      </c>
      <c r="L36" s="49">
        <f>C36/IF(B36&lt;='VALOR POR PL'!$P$5,IFERROR(INDEX('"INCC-FGV"'!$B$2:$B$800,MATCH(B36,'"INCC-FGV"'!$A$2:$A$800,0)),$K$2),$K$2)</f>
        <v/>
      </c>
      <c r="M36" s="131">
        <f>'CP RESUMO'!AI36</f>
        <v/>
      </c>
      <c r="N36" s="132">
        <f>MAX(0,M36-M35)</f>
        <v/>
      </c>
      <c r="O36" s="131">
        <f>IF(B36&lt;='VALOR POR PL'!$P$5,'CP RESUMO'!AI78,"")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347330.31</v>
      </c>
      <c r="L37" s="49">
        <f>C37/IF(B37&lt;='VALOR POR PL'!$P$5,IFERROR(INDEX('"INCC-FGV"'!$B$2:$B$800,MATCH(B37,'"INCC-FGV"'!$A$2:$A$800,0)),$K$2),$K$2)</f>
        <v/>
      </c>
      <c r="M37" s="131">
        <f>'CP RESUMO'!AJ36</f>
        <v/>
      </c>
      <c r="N37" s="132">
        <f>MAX(0,M37-M36)</f>
        <v/>
      </c>
      <c r="O37" s="131">
        <f>IF(B37&lt;='VALOR POR PL'!$P$5,'CP RESUMO'!AJ78,"")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495995.68</v>
      </c>
      <c r="L38" s="49">
        <f>C38/IF(B38&lt;='VALOR POR PL'!$P$5,IFERROR(INDEX('"INCC-FGV"'!$B$2:$B$800,MATCH(B38,'"INCC-FGV"'!$A$2:$A$800,0)),$K$2),$K$2)</f>
        <v/>
      </c>
      <c r="M38" s="131">
        <f>'CP RESUMO'!AK36</f>
        <v/>
      </c>
      <c r="N38" s="132">
        <f>MAX(0,M38-M37)</f>
        <v/>
      </c>
      <c r="O38" s="131">
        <f>IF(B38&lt;='VALOR POR PL'!$P$5,'CP RESUMO'!AK78,"")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488662.41</v>
      </c>
      <c r="L39" s="49">
        <f>C39/IF(B39&lt;='VALOR POR PL'!$P$5,IFERROR(INDEX('"INCC-FGV"'!$B$2:$B$800,MATCH(B39,'"INCC-FGV"'!$A$2:$A$800,0)),$K$2),$K$2)</f>
        <v/>
      </c>
      <c r="M39" s="131">
        <f>'CP RESUMO'!AL36</f>
        <v/>
      </c>
      <c r="N39" s="132">
        <f>MAX(0,M39-M38)</f>
        <v/>
      </c>
      <c r="O39" s="131">
        <f>IF(B39&lt;='VALOR POR PL'!$P$5,'CP RESUMO'!AL78,"")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133332.17</v>
      </c>
      <c r="L40" s="49">
        <f>C40/IF(B40&lt;='VALOR POR PL'!$P$5,IFERROR(INDEX('"INCC-FGV"'!$B$2:$B$800,MATCH(B40,'"INCC-FGV"'!$A$2:$A$800,0)),$K$2),$K$2)</f>
        <v/>
      </c>
      <c r="M40" s="131">
        <f>'CP RESUMO'!AM36</f>
        <v/>
      </c>
      <c r="N40" s="132">
        <f>MAX(0,M40-M39)</f>
        <v/>
      </c>
      <c r="O40" s="131">
        <f>IF(B40&lt;='VALOR POR PL'!$P$5,'CP RESUMO'!AM78,"")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309997.3</v>
      </c>
      <c r="L41" s="49">
        <f>C41/IF(B41&lt;='VALOR POR PL'!$P$5,IFERROR(INDEX('"INCC-FGV"'!$B$2:$B$800,MATCH(B41,'"INCC-FGV"'!$A$2:$A$800,0)),$K$2),$K$2)</f>
        <v/>
      </c>
      <c r="M41" s="131">
        <f>'CP RESUMO'!AN36</f>
        <v/>
      </c>
      <c r="N41" s="132">
        <f>MAX(0,M41-M40)</f>
        <v/>
      </c>
      <c r="O41" s="131">
        <f>IF(B41&lt;='VALOR POR PL'!$P$5,'CP RESUMO'!AN78,"")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171331.84</v>
      </c>
      <c r="L42" s="49">
        <f>C42/IF(B42&lt;='VALOR POR PL'!$P$5,IFERROR(INDEX('"INCC-FGV"'!$B$2:$B$800,MATCH(B42,'"INCC-FGV"'!$A$2:$A$800,0)),$K$2),$K$2)</f>
        <v/>
      </c>
      <c r="M42" s="131">
        <f>'CP RESUMO'!AO36</f>
        <v/>
      </c>
      <c r="N42" s="132">
        <f>MAX(0,M42-M41)</f>
        <v/>
      </c>
      <c r="O42" s="131">
        <f>IF(B42&lt;='VALOR POR PL'!$P$5,'CP RESUMO'!AO78,"")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282664.2</v>
      </c>
      <c r="L43" s="49">
        <f>C43/IF(B43&lt;='VALOR POR PL'!$P$5,IFERROR(INDEX('"INCC-FGV"'!$B$2:$B$800,MATCH(B43,'"INCC-FGV"'!$A$2:$A$800,0)),$K$2),$K$2)</f>
        <v/>
      </c>
      <c r="M43" s="131">
        <f>'CP RESUMO'!AP36</f>
        <v/>
      </c>
      <c r="N43" s="132">
        <f>MAX(0,M43-M42)</f>
        <v/>
      </c>
      <c r="O43" s="131">
        <f>IF(B43&lt;='VALOR POR PL'!$P$5,'CP RESUMO'!AP78,"")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693327.29</v>
      </c>
      <c r="L44" s="49">
        <f>C44/IF(B44&lt;='VALOR POR PL'!$P$5,IFERROR(INDEX('"INCC-FGV"'!$B$2:$B$800,MATCH(B44,'"INCC-FGV"'!$A$2:$A$800,0)),$K$2),$K$2)</f>
        <v/>
      </c>
      <c r="M44" s="131">
        <f>'CP RESUMO'!AQ36</f>
        <v/>
      </c>
      <c r="N44" s="132">
        <f>MAX(0,M44-M43)</f>
        <v/>
      </c>
      <c r="O44" s="131">
        <f>IF(B44&lt;='VALOR POR PL'!$P$5,'CP RESUMO'!AQ78,"")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525328.76</v>
      </c>
      <c r="L45" s="49">
        <f>C45/IF(B45&lt;='VALOR POR PL'!$P$5,IFERROR(INDEX('"INCC-FGV"'!$B$2:$B$800,MATCH(B45,'"INCC-FGV"'!$A$2:$A$800,0)),$K$2),$K$2)</f>
        <v/>
      </c>
      <c r="M45" s="131">
        <f>'CP RESUMO'!AR36</f>
        <v/>
      </c>
      <c r="N45" s="132">
        <f>MAX(0,M45-M44)</f>
        <v/>
      </c>
      <c r="O45" s="131">
        <f>IF(B45&lt;='VALOR POR PL'!$P$5,'CP RESUMO'!AR78,"")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482662.46</v>
      </c>
      <c r="L46" s="49">
        <f>C46/IF(B46&lt;='VALOR POR PL'!$P$5,IFERROR(INDEX('"INCC-FGV"'!$B$2:$B$800,MATCH(B46,'"INCC-FGV"'!$A$2:$A$800,0)),$K$2),$K$2)</f>
        <v/>
      </c>
      <c r="M46" s="131">
        <f>'CP RESUMO'!AS36</f>
        <v/>
      </c>
      <c r="N46" s="132">
        <f>MAX(0,M46-M45)</f>
        <v/>
      </c>
      <c r="O46" s="131">
        <f>IF(B46&lt;='VALOR POR PL'!$P$5,'CP RESUMO'!AS78,"")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511328.88</v>
      </c>
      <c r="L47" s="49">
        <f>C47/IF(B47&lt;='VALOR POR PL'!$P$5,IFERROR(INDEX('"INCC-FGV"'!$B$2:$B$800,MATCH(B47,'"INCC-FGV"'!$A$2:$A$800,0)),$K$2),$K$2)</f>
        <v/>
      </c>
      <c r="M47" s="131">
        <f>'CP RESUMO'!AT36</f>
        <v/>
      </c>
      <c r="N47" s="132">
        <f>MAX(0,M47-M46)</f>
        <v/>
      </c>
      <c r="O47" s="131">
        <f>IF(B47&lt;='VALOR POR PL'!$P$5,'CP RESUMO'!AT78,"")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159331.95</v>
      </c>
      <c r="L48" s="49">
        <f>C48/IF(B48&lt;='VALOR POR PL'!$P$5,IFERROR(INDEX('"INCC-FGV"'!$B$2:$B$800,MATCH(B48,'"INCC-FGV"'!$A$2:$A$800,0)),$K$2),$K$2)</f>
        <v/>
      </c>
      <c r="M48" s="131">
        <f>'CP RESUMO'!AU36</f>
        <v/>
      </c>
      <c r="N48" s="132">
        <f>MAX(0,M48-M47)</f>
        <v/>
      </c>
      <c r="O48" s="131">
        <f>IF(B48&lt;='VALOR POR PL'!$P$5,'CP RESUMO'!AU78,"")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155998.64</v>
      </c>
      <c r="L49" s="49">
        <f>C49/IF(B49&lt;='VALOR POR PL'!$P$5,IFERROR(INDEX('"INCC-FGV"'!$B$2:$B$800,MATCH(B49,'"INCC-FGV"'!$A$2:$A$800,0)),$K$2),$K$2)</f>
        <v/>
      </c>
      <c r="M49" s="131">
        <f>'CP RESUMO'!AV36</f>
        <v/>
      </c>
      <c r="N49" s="132">
        <f>MAX(0,M49-M48)</f>
        <v/>
      </c>
      <c r="O49" s="131">
        <f>IF(B49&lt;='VALOR POR PL'!$P$5,'CP RESUMO'!AV78,"")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232664.64</v>
      </c>
      <c r="L50" s="49">
        <f>C50/IF(B50&lt;='VALOR POR PL'!$P$5,IFERROR(INDEX('"INCC-FGV"'!$B$2:$B$800,MATCH(B50,'"INCC-FGV"'!$A$2:$A$800,0)),$K$2),$K$2)</f>
        <v/>
      </c>
      <c r="M50" s="131">
        <f>'CP RESUMO'!AW36</f>
        <v/>
      </c>
      <c r="N50" s="132">
        <f>MAX(0,M50-M49)</f>
        <v/>
      </c>
      <c r="O50" s="131">
        <f>IF(B50&lt;='VALOR POR PL'!$P$5,'CP RESUMO'!AW78,"")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215283.57</v>
      </c>
      <c r="L51" s="49">
        <f>C51/IF(B51&lt;='VALOR POR PL'!$P$5,IFERROR(INDEX('"INCC-FGV"'!$B$2:$B$800,MATCH(B51,'"INCC-FGV"'!$A$2:$A$800,0)),$K$2),$K$2)</f>
        <v/>
      </c>
      <c r="M51" s="131">
        <f>'CP RESUMO'!AX36</f>
        <v/>
      </c>
      <c r="N51" s="132">
        <f>MAX(0,M51-M50)</f>
        <v/>
      </c>
      <c r="O51" s="131">
        <f>IF(B51&lt;='VALOR POR PL'!$P$5,'CP RESUMO'!AX78,"")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24047.67</v>
      </c>
      <c r="L52" s="49">
        <f>C52/IF(B52&lt;='VALOR POR PL'!$P$5,IFERROR(INDEX('"INCC-FGV"'!$B$2:$B$800,MATCH(B52,'"INCC-FGV"'!$A$2:$A$800,0)),$K$2),$K$2)</f>
        <v/>
      </c>
      <c r="M52" s="131">
        <f>'CP RESUMO'!AY36</f>
        <v/>
      </c>
      <c r="N52" s="132">
        <f>MAX(0,M52-M51)</f>
        <v/>
      </c>
      <c r="O52" s="131">
        <f>IF(B52&lt;='VALOR POR PL'!$P$5,'CP RESUMO'!AY78,"")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RESUMO'!AZ36</f>
        <v/>
      </c>
      <c r="N53" s="132">
        <f>MAX(0,M53-M52)</f>
        <v/>
      </c>
      <c r="O53" s="131">
        <f>IF(B53&lt;='VALOR POR PL'!$P$5,'CP RESUMO'!AZ78,"")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RESUMO'!BA36</f>
        <v/>
      </c>
      <c r="N54" s="132">
        <f>MAX(0,M54-M53)</f>
        <v/>
      </c>
      <c r="O54" s="131">
        <f>IF(B54&lt;='VALOR POR PL'!$P$5,'CP RESUMO'!BA78,"")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RESUMO'!BB36</f>
        <v/>
      </c>
      <c r="N55" s="132">
        <f>MAX(0,M55-M54)</f>
        <v/>
      </c>
      <c r="O55" s="131">
        <f>IF(B55&lt;='VALOR POR PL'!$P$5,'CP RESUMO'!BB78,"")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RESUMO'!BC36</f>
        <v/>
      </c>
      <c r="N56" s="132">
        <f>MAX(0,M56-M55)</f>
        <v/>
      </c>
      <c r="O56" s="131">
        <f>IF(B56&lt;='VALOR POR PL'!$P$5,'CP RESUMO'!BC78,"")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RESUMO'!BD36</f>
        <v/>
      </c>
      <c r="N57" s="132">
        <f>MAX(0,M57-M56)</f>
        <v/>
      </c>
      <c r="O57" s="131">
        <f>IF(B57&lt;='VALOR POR PL'!$P$5,'CP RESUMO'!BD78,"")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RESUMO'!BE36</f>
        <v/>
      </c>
      <c r="N58" s="132">
        <f>MAX(0,M58-M57)</f>
        <v/>
      </c>
      <c r="O58" s="131">
        <f>IF(B58&lt;='VALOR POR PL'!$P$5,'CP RESUMO'!BE78,"")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RESUMO'!BF36</f>
        <v/>
      </c>
      <c r="N59" s="132">
        <f>MAX(0,M59-M58)</f>
        <v/>
      </c>
      <c r="O59" s="131">
        <f>IF(B59&lt;='VALOR POR PL'!$P$5,'CP RESUMO'!BF78,"")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RESUMO'!BG36</f>
        <v/>
      </c>
      <c r="N60" s="132">
        <f>MAX(0,M60-M59)</f>
        <v/>
      </c>
      <c r="O60" s="131">
        <f>IF(B60&lt;='VALOR POR PL'!$P$5,'CP RESUMO'!BG78,"")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RESUMO'!BH36</f>
        <v/>
      </c>
      <c r="N61" s="132">
        <f>MAX(0,M61-M60)</f>
        <v/>
      </c>
      <c r="O61" s="131">
        <f>IF(B61&lt;='VALOR POR PL'!$P$5,'CP RESUMO'!BH78,"")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RESUMO'!BI36</f>
        <v/>
      </c>
      <c r="N62" s="132">
        <f>MAX(0,M62-M61)</f>
        <v/>
      </c>
      <c r="O62" s="131">
        <f>IF(B62&lt;='VALOR POR PL'!$P$5,'CP RESUMO'!BI78,"")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RESUMO'!BJ36</f>
        <v/>
      </c>
      <c r="N63" s="132">
        <f>MAX(0,M63-M62)</f>
        <v/>
      </c>
      <c r="O63" s="131">
        <f>IF(B63&lt;='VALOR POR PL'!$P$5,'CP RESUMO'!BJ78,"")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RESUMO'!BK36</f>
        <v/>
      </c>
      <c r="N64" s="132">
        <f>MAX(0,M64-M63)</f>
        <v/>
      </c>
      <c r="O64" s="131">
        <f>IF(B64&lt;='VALOR POR PL'!$P$5,'CP RESUMO'!BK78,"")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RESUMO'!BL36</f>
        <v/>
      </c>
      <c r="N65" s="132">
        <f>MAX(0,M65-M64)</f>
        <v/>
      </c>
      <c r="O65" s="131">
        <f>IF(B65&lt;='VALOR POR PL'!$P$5,'CP RESUMO'!BL78,"")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RESUMO'!BM36</f>
        <v/>
      </c>
      <c r="N66" s="132">
        <f>MAX(0,M66-M65)</f>
        <v/>
      </c>
      <c r="O66" s="131">
        <f>IF(B66&lt;='VALOR POR PL'!$P$5,'CP RESUMO'!BM78,"")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RESUMO'!BN36</f>
        <v/>
      </c>
      <c r="N67" s="132">
        <f>MAX(0,M67-M66)</f>
        <v/>
      </c>
      <c r="O67" s="131">
        <f>IF(B67&lt;='VALOR POR PL'!$P$5,'CP RESUMO'!BN78,"")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RESUMO'!BO36</f>
        <v/>
      </c>
      <c r="N68" s="132">
        <f>MAX(0,M68-M67)</f>
        <v/>
      </c>
      <c r="O68" s="131">
        <f>IF(B68&lt;='VALOR POR PL'!$P$5,'CP RESUMO'!BO78,"")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RESUMO'!BP36</f>
        <v/>
      </c>
      <c r="N69" s="132">
        <f>MAX(0,M69-M68)</f>
        <v/>
      </c>
      <c r="O69" s="131">
        <f>IF(B69&lt;='VALOR POR PL'!$P$5,'CP RESUMO'!BP78,"")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RESUMO'!BQ36</f>
        <v/>
      </c>
      <c r="N70" s="132">
        <f>MAX(0,M70-M69)</f>
        <v/>
      </c>
      <c r="O70" s="131">
        <f>IF(B70&lt;='VALOR POR PL'!$P$5,'CP RESUMO'!BQ78,"")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RESUMO'!BR36</f>
        <v/>
      </c>
      <c r="N71" s="132">
        <f>MAX(0,M71-M70)</f>
        <v/>
      </c>
      <c r="O71" s="131">
        <f>IF(B71&lt;='VALOR POR PL'!$P$5,'CP RESUMO'!BR78,"")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RESUMO'!BS36</f>
        <v/>
      </c>
      <c r="N72" s="132">
        <f>MAX(0,M72-M71)</f>
        <v/>
      </c>
      <c r="O72" s="131">
        <f>IF(B72&lt;='VALOR POR PL'!$P$5,'CP RESUMO'!BS78,"")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RESUMO'!BT36</f>
        <v/>
      </c>
      <c r="N73" s="132">
        <f>MAX(0,M73-M72)</f>
        <v/>
      </c>
      <c r="O73" s="131">
        <f>IF(B73&lt;='VALOR POR PL'!$P$5,'CP RESUMO'!BT78,"")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RESUMO'!BU36</f>
        <v/>
      </c>
      <c r="N74" s="132">
        <f>MAX(0,M74-M73)</f>
        <v/>
      </c>
      <c r="O74" s="131">
        <f>IF(B74&lt;='VALOR POR PL'!$P$5,'CP RESUMO'!BU78,"")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RESUMO'!BV36</f>
        <v/>
      </c>
      <c r="N75" s="132">
        <f>MAX(0,M75-M74)</f>
        <v/>
      </c>
      <c r="O75" s="131">
        <f>IF(B75&lt;='VALOR POR PL'!$P$5,'CP RESUMO'!BV78,"")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RESUMO'!BW36</f>
        <v/>
      </c>
      <c r="N76" s="132">
        <f>MAX(0,M76-M75)</f>
        <v/>
      </c>
      <c r="O76" s="131">
        <f>IF(B76&lt;='VALOR POR PL'!$P$5,'CP RESUMO'!BW78,"")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1">
        <f>'CP RESUMO'!D37</f>
        <v/>
      </c>
      <c r="N5" s="132" t="n">
        <v>0</v>
      </c>
      <c r="O5" s="131">
        <f>IF(B5&lt;='VALOR POR PL'!$P$5,'CP RESUMO'!D79,"")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1">
        <f>'CP RESUMO'!E37</f>
        <v/>
      </c>
      <c r="N6" s="132">
        <f>MAX(0,M6-M5)</f>
        <v/>
      </c>
      <c r="O6" s="131">
        <f>IF(B6&lt;='VALOR POR PL'!$P$5,'CP RESUMO'!E79,"")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RESUMO'!F37</f>
        <v/>
      </c>
      <c r="N7" s="132">
        <f>MAX(0,M7-M6)</f>
        <v/>
      </c>
      <c r="O7" s="131">
        <f>IF(B7&lt;='VALOR POR PL'!$P$5,'CP RESUMO'!F79,"")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RESUMO'!G37</f>
        <v/>
      </c>
      <c r="N8" s="132">
        <f>MAX(0,M8-M7)</f>
        <v/>
      </c>
      <c r="O8" s="131">
        <f>IF(B8&lt;='VALOR POR PL'!$P$5,'CP RESUMO'!G79,"")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RESUMO'!H37</f>
        <v/>
      </c>
      <c r="N9" s="132">
        <f>MAX(0,M9-M8)</f>
        <v/>
      </c>
      <c r="O9" s="131">
        <f>IF(B9&lt;='VALOR POR PL'!$P$5,'CP RESUMO'!H79,"")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RESUMO'!I37</f>
        <v/>
      </c>
      <c r="N10" s="132">
        <f>MAX(0,M10-M9)</f>
        <v/>
      </c>
      <c r="O10" s="131">
        <f>IF(B10&lt;='VALOR POR PL'!$P$5,'CP RESUMO'!I79,"")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RESUMO'!J37</f>
        <v/>
      </c>
      <c r="N11" s="132">
        <f>MAX(0,M11-M10)</f>
        <v/>
      </c>
      <c r="O11" s="131">
        <f>IF(B11&lt;='VALOR POR PL'!$P$5,'CP RESUMO'!J79,"")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RESUMO'!K37</f>
        <v/>
      </c>
      <c r="N12" s="132">
        <f>MAX(0,M12-M11)</f>
        <v/>
      </c>
      <c r="O12" s="131">
        <f>IF(B12&lt;='VALOR POR PL'!$P$5,'CP RESUMO'!K79,"")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1">
        <f>'CP RESUMO'!L37</f>
        <v/>
      </c>
      <c r="N13" s="132">
        <f>MAX(0,M13-M12)</f>
        <v/>
      </c>
      <c r="O13" s="131">
        <f>IF(B13&lt;='VALOR POR PL'!$P$5,'CP RESUMO'!L79,"")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RESUMO'!M37</f>
        <v/>
      </c>
      <c r="N14" s="132">
        <f>MAX(0,M14-M13)</f>
        <v/>
      </c>
      <c r="O14" s="131">
        <f>IF(B14&lt;='VALOR POR PL'!$P$5,'CP RESUMO'!M79,"")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RESUMO'!N37</f>
        <v/>
      </c>
      <c r="N15" s="132">
        <f>MAX(0,M15-M14)</f>
        <v/>
      </c>
      <c r="O15" s="131">
        <f>IF(B15&lt;='VALOR POR PL'!$P$5,'CP RESUMO'!N79,"")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RESUMO'!O37</f>
        <v/>
      </c>
      <c r="N16" s="132">
        <f>MAX(0,M16-M15)</f>
        <v/>
      </c>
      <c r="O16" s="131">
        <f>IF(B16&lt;='VALOR POR PL'!$P$5,'CP RESUMO'!O79,"")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RESUMO'!P37</f>
        <v/>
      </c>
      <c r="N17" s="132">
        <f>MAX(0,M17-M16)</f>
        <v/>
      </c>
      <c r="O17" s="131">
        <f>IF(B17&lt;='VALOR POR PL'!$P$5,'CP RESUMO'!P79,"")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RESUMO'!Q37</f>
        <v/>
      </c>
      <c r="N18" s="132">
        <f>MAX(0,M18-M17)</f>
        <v/>
      </c>
      <c r="O18" s="131">
        <f>IF(B18&lt;='VALOR POR PL'!$P$5,'CP RESUMO'!Q79,"")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RESUMO'!R37</f>
        <v/>
      </c>
      <c r="N19" s="132">
        <f>MAX(0,M19-M18)</f>
        <v/>
      </c>
      <c r="O19" s="131">
        <f>IF(B19&lt;='VALOR POR PL'!$P$5,'CP RESUMO'!R79,"")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RESUMO'!S37</f>
        <v/>
      </c>
      <c r="N20" s="132">
        <f>MAX(0,M20-M19)</f>
        <v/>
      </c>
      <c r="O20" s="131">
        <f>IF(B20&lt;='VALOR POR PL'!$P$5,'CP RESUMO'!S79,"")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RESUMO'!T37</f>
        <v/>
      </c>
      <c r="N21" s="132">
        <f>MAX(0,M21-M20)</f>
        <v/>
      </c>
      <c r="O21" s="131">
        <f>IF(B21&lt;='VALOR POR PL'!$P$5,'CP RESUMO'!T79,"")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RESUMO'!U37</f>
        <v/>
      </c>
      <c r="N22" s="132">
        <f>MAX(0,M22-M21)</f>
        <v/>
      </c>
      <c r="O22" s="131">
        <f>IF(B22&lt;='VALOR POR PL'!$P$5,'CP RESUMO'!U79,"")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RESUMO'!V37</f>
        <v/>
      </c>
      <c r="N23" s="132">
        <f>MAX(0,M23-M22)</f>
        <v/>
      </c>
      <c r="O23" s="131">
        <f>IF(B23&lt;='VALOR POR PL'!$P$5,'CP RESUMO'!V79,"")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RESUMO'!W37</f>
        <v/>
      </c>
      <c r="N24" s="132">
        <f>MAX(0,M24-M23)</f>
        <v/>
      </c>
      <c r="O24" s="131">
        <f>IF(B24&lt;='VALOR POR PL'!$P$5,'CP RESUMO'!W79,"")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RESUMO'!X37</f>
        <v/>
      </c>
      <c r="N25" s="132">
        <f>MAX(0,M25-M24)</f>
        <v/>
      </c>
      <c r="O25" s="131">
        <f>IF(B25&lt;='VALOR POR PL'!$P$5,'CP RESUMO'!X79,"")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RESUMO'!Y37</f>
        <v/>
      </c>
      <c r="N26" s="132">
        <f>MAX(0,M26-M25)</f>
        <v/>
      </c>
      <c r="O26" s="131">
        <f>IF(B26&lt;='VALOR POR PL'!$P$5,'CP RESUMO'!Y79,"")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RESUMO'!Z37</f>
        <v/>
      </c>
      <c r="N27" s="132">
        <f>MAX(0,M27-M26)</f>
        <v/>
      </c>
      <c r="O27" s="131">
        <f>IF(B27&lt;='VALOR POR PL'!$P$5,'CP RESUMO'!Z79,"")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RESUMO'!AA37</f>
        <v/>
      </c>
      <c r="N28" s="132">
        <f>MAX(0,M28-M27)</f>
        <v/>
      </c>
      <c r="O28" s="131">
        <f>IF(B28&lt;='VALOR POR PL'!$P$5,'CP RESUMO'!AA79,"")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RESUMO'!AB37</f>
        <v/>
      </c>
      <c r="N29" s="132">
        <f>MAX(0,M29-M28)</f>
        <v/>
      </c>
      <c r="O29" s="131">
        <f>IF(B29&lt;='VALOR POR PL'!$P$5,'CP RESUMO'!AB79,"")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RESUMO'!AC37</f>
        <v/>
      </c>
      <c r="N30" s="132">
        <f>MAX(0,M30-M29)</f>
        <v/>
      </c>
      <c r="O30" s="131">
        <f>IF(B30&lt;='VALOR POR PL'!$P$5,'CP RESUMO'!AC79,"")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RESUMO'!AD37</f>
        <v/>
      </c>
      <c r="N31" s="132">
        <f>MAX(0,M31-M30)</f>
        <v/>
      </c>
      <c r="O31" s="131">
        <f>IF(B31&lt;='VALOR POR PL'!$P$5,'CP RESUMO'!AD79,"")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16501.31</v>
      </c>
      <c r="L32" s="49">
        <f>C32/IF(B32&lt;='VALOR POR PL'!$P$5,IFERROR(INDEX('"INCC-FGV"'!$B$2:$B$800,MATCH(B32,'"INCC-FGV"'!$A$2:$A$800,0)),$K$2),$K$2)</f>
        <v/>
      </c>
      <c r="M32" s="131">
        <f>'CP RESUMO'!AE37</f>
        <v/>
      </c>
      <c r="N32" s="132">
        <f>MAX(0,M32-M31)</f>
        <v/>
      </c>
      <c r="O32" s="131">
        <f>IF(B32&lt;='VALOR POR PL'!$P$5,'CP RESUMO'!AE79,"")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16501.31</v>
      </c>
      <c r="L33" s="49">
        <f>C33/IF(B33&lt;='VALOR POR PL'!$P$5,IFERROR(INDEX('"INCC-FGV"'!$B$2:$B$800,MATCH(B33,'"INCC-FGV"'!$A$2:$A$800,0)),$K$2),$K$2)</f>
        <v/>
      </c>
      <c r="M33" s="131">
        <f>'CP RESUMO'!AF37</f>
        <v/>
      </c>
      <c r="N33" s="132">
        <f>MAX(0,M33-M32)</f>
        <v/>
      </c>
      <c r="O33" s="131">
        <f>IF(B33&lt;='VALOR POR PL'!$P$5,'CP RESUMO'!AF79,"")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16501.31</v>
      </c>
      <c r="L34" s="49">
        <f>C34/IF(B34&lt;='VALOR POR PL'!$P$5,IFERROR(INDEX('"INCC-FGV"'!$B$2:$B$800,MATCH(B34,'"INCC-FGV"'!$A$2:$A$800,0)),$K$2),$K$2)</f>
        <v/>
      </c>
      <c r="M34" s="131">
        <f>'CP RESUMO'!AG37</f>
        <v/>
      </c>
      <c r="N34" s="132">
        <f>MAX(0,M34-M33)</f>
        <v/>
      </c>
      <c r="O34" s="131">
        <f>IF(B34&lt;='VALOR POR PL'!$P$5,'CP RESUMO'!AG79,"")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16501.31</v>
      </c>
      <c r="L35" s="49">
        <f>C35/IF(B35&lt;='VALOR POR PL'!$P$5,IFERROR(INDEX('"INCC-FGV"'!$B$2:$B$800,MATCH(B35,'"INCC-FGV"'!$A$2:$A$800,0)),$K$2),$K$2)</f>
        <v/>
      </c>
      <c r="M35" s="131">
        <f>'CP RESUMO'!AH37</f>
        <v/>
      </c>
      <c r="N35" s="132">
        <f>MAX(0,M35-M34)</f>
        <v/>
      </c>
      <c r="O35" s="131">
        <f>IF(B35&lt;='VALOR POR PL'!$P$5,'CP RESUMO'!AH79,"")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131680.46</v>
      </c>
      <c r="L36" s="49">
        <f>C36/IF(B36&lt;='VALOR POR PL'!$P$5,IFERROR(INDEX('"INCC-FGV"'!$B$2:$B$800,MATCH(B36,'"INCC-FGV"'!$A$2:$A$800,0)),$K$2),$K$2)</f>
        <v/>
      </c>
      <c r="M36" s="131">
        <f>'CP RESUMO'!AI37</f>
        <v/>
      </c>
      <c r="N36" s="132">
        <f>MAX(0,M36-M35)</f>
        <v/>
      </c>
      <c r="O36" s="131">
        <f>IF(B36&lt;='VALOR POR PL'!$P$5,'CP RESUMO'!AI79,"")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114024.06</v>
      </c>
      <c r="L37" s="49">
        <f>C37/IF(B37&lt;='VALOR POR PL'!$P$5,IFERROR(INDEX('"INCC-FGV"'!$B$2:$B$800,MATCH(B37,'"INCC-FGV"'!$A$2:$A$800,0)),$K$2),$K$2)</f>
        <v/>
      </c>
      <c r="M37" s="131">
        <f>'CP RESUMO'!AJ37</f>
        <v/>
      </c>
      <c r="N37" s="132">
        <f>MAX(0,M37-M36)</f>
        <v/>
      </c>
      <c r="O37" s="131">
        <f>IF(B37&lt;='VALOR POR PL'!$P$5,'CP RESUMO'!AJ79,"")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126730.07</v>
      </c>
      <c r="L38" s="49">
        <f>C38/IF(B38&lt;='VALOR POR PL'!$P$5,IFERROR(INDEX('"INCC-FGV"'!$B$2:$B$800,MATCH(B38,'"INCC-FGV"'!$A$2:$A$800,0)),$K$2),$K$2)</f>
        <v/>
      </c>
      <c r="M38" s="131">
        <f>'CP RESUMO'!AK37</f>
        <v/>
      </c>
      <c r="N38" s="132">
        <f>MAX(0,M38-M37)</f>
        <v/>
      </c>
      <c r="O38" s="131">
        <f>IF(B38&lt;='VALOR POR PL'!$P$5,'CP RESUMO'!AK79,"")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111713.88</v>
      </c>
      <c r="L39" s="49">
        <f>C39/IF(B39&lt;='VALOR POR PL'!$P$5,IFERROR(INDEX('"INCC-FGV"'!$B$2:$B$800,MATCH(B39,'"INCC-FGV"'!$A$2:$A$800,0)),$K$2),$K$2)</f>
        <v/>
      </c>
      <c r="M39" s="131">
        <f>'CP RESUMO'!AL37</f>
        <v/>
      </c>
      <c r="N39" s="132">
        <f>MAX(0,M39-M38)</f>
        <v/>
      </c>
      <c r="O39" s="131">
        <f>IF(B39&lt;='VALOR POR PL'!$P$5,'CP RESUMO'!AL79,"")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71120.64999999999</v>
      </c>
      <c r="L40" s="49">
        <f>C40/IF(B40&lt;='VALOR POR PL'!$P$5,IFERROR(INDEX('"INCC-FGV"'!$B$2:$B$800,MATCH(B40,'"INCC-FGV"'!$A$2:$A$800,0)),$K$2),$K$2)</f>
        <v/>
      </c>
      <c r="M40" s="131">
        <f>'CP RESUMO'!AM37</f>
        <v/>
      </c>
      <c r="N40" s="132">
        <f>MAX(0,M40-M39)</f>
        <v/>
      </c>
      <c r="O40" s="131">
        <f>IF(B40&lt;='VALOR POR PL'!$P$5,'CP RESUMO'!AM79,"")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106433.46</v>
      </c>
      <c r="L41" s="49">
        <f>C41/IF(B41&lt;='VALOR POR PL'!$P$5,IFERROR(INDEX('"INCC-FGV"'!$B$2:$B$800,MATCH(B41,'"INCC-FGV"'!$A$2:$A$800,0)),$K$2),$K$2)</f>
        <v/>
      </c>
      <c r="M41" s="131">
        <f>'CP RESUMO'!AN37</f>
        <v/>
      </c>
      <c r="N41" s="132">
        <f>MAX(0,M41-M40)</f>
        <v/>
      </c>
      <c r="O41" s="131">
        <f>IF(B41&lt;='VALOR POR PL'!$P$5,'CP RESUMO'!AN79,"")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186134.79</v>
      </c>
      <c r="L42" s="49">
        <f>C42/IF(B42&lt;='VALOR POR PL'!$P$5,IFERROR(INDEX('"INCC-FGV"'!$B$2:$B$800,MATCH(B42,'"INCC-FGV"'!$A$2:$A$800,0)),$K$2),$K$2)</f>
        <v/>
      </c>
      <c r="M42" s="131">
        <f>'CP RESUMO'!AO37</f>
        <v/>
      </c>
      <c r="N42" s="132">
        <f>MAX(0,M42-M41)</f>
        <v/>
      </c>
      <c r="O42" s="131">
        <f>IF(B42&lt;='VALOR POR PL'!$P$5,'CP RESUMO'!AO79,"")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222602.69</v>
      </c>
      <c r="L43" s="49">
        <f>C43/IF(B43&lt;='VALOR POR PL'!$P$5,IFERROR(INDEX('"INCC-FGV"'!$B$2:$B$800,MATCH(B43,'"INCC-FGV"'!$A$2:$A$800,0)),$K$2),$K$2)</f>
        <v/>
      </c>
      <c r="M43" s="131">
        <f>'CP RESUMO'!AP37</f>
        <v/>
      </c>
      <c r="N43" s="132">
        <f>MAX(0,M43-M42)</f>
        <v/>
      </c>
      <c r="O43" s="131">
        <f>IF(B43&lt;='VALOR POR PL'!$P$5,'CP RESUMO'!AP79,"")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126730.07</v>
      </c>
      <c r="L44" s="49">
        <f>C44/IF(B44&lt;='VALOR POR PL'!$P$5,IFERROR(INDEX('"INCC-FGV"'!$B$2:$B$800,MATCH(B44,'"INCC-FGV"'!$A$2:$A$800,0)),$K$2),$K$2)</f>
        <v/>
      </c>
      <c r="M44" s="131">
        <f>'CP RESUMO'!AQ37</f>
        <v/>
      </c>
      <c r="N44" s="132">
        <f>MAX(0,M44-M43)</f>
        <v/>
      </c>
      <c r="O44" s="131">
        <f>IF(B44&lt;='VALOR POR PL'!$P$5,'CP RESUMO'!AQ79,"")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110888.81</v>
      </c>
      <c r="L45" s="49">
        <f>C45/IF(B45&lt;='VALOR POR PL'!$P$5,IFERROR(INDEX('"INCC-FGV"'!$B$2:$B$800,MATCH(B45,'"INCC-FGV"'!$A$2:$A$800,0)),$K$2),$K$2)</f>
        <v/>
      </c>
      <c r="M45" s="131">
        <f>'CP RESUMO'!AR37</f>
        <v/>
      </c>
      <c r="N45" s="132">
        <f>MAX(0,M45-M44)</f>
        <v/>
      </c>
      <c r="O45" s="131">
        <f>IF(B45&lt;='VALOR POR PL'!$P$5,'CP RESUMO'!AR79,"")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69470.52</v>
      </c>
      <c r="L46" s="49">
        <f>C46/IF(B46&lt;='VALOR POR PL'!$P$5,IFERROR(INDEX('"INCC-FGV"'!$B$2:$B$800,MATCH(B46,'"INCC-FGV"'!$A$2:$A$800,0)),$K$2),$K$2)</f>
        <v/>
      </c>
      <c r="M46" s="131">
        <f>'CP RESUMO'!AS37</f>
        <v/>
      </c>
      <c r="N46" s="132">
        <f>MAX(0,M46-M45)</f>
        <v/>
      </c>
      <c r="O46" s="131">
        <f>IF(B46&lt;='VALOR POR PL'!$P$5,'CP RESUMO'!AS79,"")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45050.71</v>
      </c>
      <c r="L47" s="49">
        <f>C47/IF(B47&lt;='VALOR POR PL'!$P$5,IFERROR(INDEX('"INCC-FGV"'!$B$2:$B$800,MATCH(B47,'"INCC-FGV"'!$A$2:$A$800,0)),$K$2),$K$2)</f>
        <v/>
      </c>
      <c r="M47" s="131">
        <f>'CP RESUMO'!AT37</f>
        <v/>
      </c>
      <c r="N47" s="132">
        <f>MAX(0,M47-M46)</f>
        <v/>
      </c>
      <c r="O47" s="131">
        <f>IF(B47&lt;='VALOR POR PL'!$P$5,'CP RESUMO'!AT79,"")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30362.41</v>
      </c>
      <c r="L48" s="49">
        <f>C48/IF(B48&lt;='VALOR POR PL'!$P$5,IFERROR(INDEX('"INCC-FGV"'!$B$2:$B$800,MATCH(B48,'"INCC-FGV"'!$A$2:$A$800,0)),$K$2),$K$2)</f>
        <v/>
      </c>
      <c r="M48" s="131">
        <f>'CP RESUMO'!AU37</f>
        <v/>
      </c>
      <c r="N48" s="132">
        <f>MAX(0,M48-M47)</f>
        <v/>
      </c>
      <c r="O48" s="131">
        <f>IF(B48&lt;='VALOR POR PL'!$P$5,'CP RESUMO'!AU79,"")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22771.81</v>
      </c>
      <c r="L49" s="49">
        <f>C49/IF(B49&lt;='VALOR POR PL'!$P$5,IFERROR(INDEX('"INCC-FGV"'!$B$2:$B$800,MATCH(B49,'"INCC-FGV"'!$A$2:$A$800,0)),$K$2),$K$2)</f>
        <v/>
      </c>
      <c r="M49" s="131">
        <f>'CP RESUMO'!AV37</f>
        <v/>
      </c>
      <c r="N49" s="132">
        <f>MAX(0,M49-M48)</f>
        <v/>
      </c>
      <c r="O49" s="131">
        <f>IF(B49&lt;='VALOR POR PL'!$P$5,'CP RESUMO'!AV79,"")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14356.14</v>
      </c>
      <c r="L50" s="49">
        <f>C50/IF(B50&lt;='VALOR POR PL'!$P$5,IFERROR(INDEX('"INCC-FGV"'!$B$2:$B$800,MATCH(B50,'"INCC-FGV"'!$A$2:$A$800,0)),$K$2),$K$2)</f>
        <v/>
      </c>
      <c r="M50" s="131">
        <f>'CP RESUMO'!AW37</f>
        <v/>
      </c>
      <c r="N50" s="132">
        <f>MAX(0,M50-M49)</f>
        <v/>
      </c>
      <c r="O50" s="131">
        <f>IF(B50&lt;='VALOR POR PL'!$P$5,'CP RESUMO'!AW79,"")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10395.83</v>
      </c>
      <c r="L51" s="49">
        <f>C51/IF(B51&lt;='VALOR POR PL'!$P$5,IFERROR(INDEX('"INCC-FGV"'!$B$2:$B$800,MATCH(B51,'"INCC-FGV"'!$A$2:$A$800,0)),$K$2),$K$2)</f>
        <v/>
      </c>
      <c r="M51" s="131">
        <f>'CP RESUMO'!AX37</f>
        <v/>
      </c>
      <c r="N51" s="132">
        <f>MAX(0,M51-M50)</f>
        <v/>
      </c>
      <c r="O51" s="131">
        <f>IF(B51&lt;='VALOR POR PL'!$P$5,'CP RESUMO'!AX79,"")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5115.41</v>
      </c>
      <c r="L52" s="49">
        <f>C52/IF(B52&lt;='VALOR POR PL'!$P$5,IFERROR(INDEX('"INCC-FGV"'!$B$2:$B$800,MATCH(B52,'"INCC-FGV"'!$A$2:$A$800,0)),$K$2),$K$2)</f>
        <v/>
      </c>
      <c r="M52" s="131">
        <f>'CP RESUMO'!AY37</f>
        <v/>
      </c>
      <c r="N52" s="132">
        <f>MAX(0,M52-M51)</f>
        <v/>
      </c>
      <c r="O52" s="131">
        <f>IF(B52&lt;='VALOR POR PL'!$P$5,'CP RESUMO'!AY79,"")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5115.41</v>
      </c>
      <c r="L53" s="49">
        <f>C53/IF(B53&lt;='VALOR POR PL'!$P$5,IFERROR(INDEX('"INCC-FGV"'!$B$2:$B$800,MATCH(B53,'"INCC-FGV"'!$A$2:$A$800,0)),$K$2),$K$2)</f>
        <v/>
      </c>
      <c r="M53" s="131">
        <f>'CP RESUMO'!AZ37</f>
        <v/>
      </c>
      <c r="N53" s="132">
        <f>MAX(0,M53-M52)</f>
        <v/>
      </c>
      <c r="O53" s="131">
        <f>IF(B53&lt;='VALOR POR PL'!$P$5,'CP RESUMO'!AZ79,"")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RESUMO'!BA37</f>
        <v/>
      </c>
      <c r="N54" s="132">
        <f>MAX(0,M54-M53)</f>
        <v/>
      </c>
      <c r="O54" s="131">
        <f>IF(B54&lt;='VALOR POR PL'!$P$5,'CP RESUMO'!BA79,"")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RESUMO'!BB37</f>
        <v/>
      </c>
      <c r="N55" s="132">
        <f>MAX(0,M55-M54)</f>
        <v/>
      </c>
      <c r="O55" s="131">
        <f>IF(B55&lt;='VALOR POR PL'!$P$5,'CP RESUMO'!BB79,"")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RESUMO'!BC37</f>
        <v/>
      </c>
      <c r="N56" s="132">
        <f>MAX(0,M56-M55)</f>
        <v/>
      </c>
      <c r="O56" s="131">
        <f>IF(B56&lt;='VALOR POR PL'!$P$5,'CP RESUMO'!BC79,"")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RESUMO'!BD37</f>
        <v/>
      </c>
      <c r="N57" s="132">
        <f>MAX(0,M57-M56)</f>
        <v/>
      </c>
      <c r="O57" s="131">
        <f>IF(B57&lt;='VALOR POR PL'!$P$5,'CP RESUMO'!BD79,"")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RESUMO'!BE37</f>
        <v/>
      </c>
      <c r="N58" s="132">
        <f>MAX(0,M58-M57)</f>
        <v/>
      </c>
      <c r="O58" s="131">
        <f>IF(B58&lt;='VALOR POR PL'!$P$5,'CP RESUMO'!BE79,"")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RESUMO'!BF37</f>
        <v/>
      </c>
      <c r="N59" s="132">
        <f>MAX(0,M59-M58)</f>
        <v/>
      </c>
      <c r="O59" s="131">
        <f>IF(B59&lt;='VALOR POR PL'!$P$5,'CP RESUMO'!BF79,"")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RESUMO'!BG37</f>
        <v/>
      </c>
      <c r="N60" s="132">
        <f>MAX(0,M60-M59)</f>
        <v/>
      </c>
      <c r="O60" s="131">
        <f>IF(B60&lt;='VALOR POR PL'!$P$5,'CP RESUMO'!BG79,"")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RESUMO'!BH37</f>
        <v/>
      </c>
      <c r="N61" s="132">
        <f>MAX(0,M61-M60)</f>
        <v/>
      </c>
      <c r="O61" s="131">
        <f>IF(B61&lt;='VALOR POR PL'!$P$5,'CP RESUMO'!BH79,"")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RESUMO'!BI37</f>
        <v/>
      </c>
      <c r="N62" s="132">
        <f>MAX(0,M62-M61)</f>
        <v/>
      </c>
      <c r="O62" s="131">
        <f>IF(B62&lt;='VALOR POR PL'!$P$5,'CP RESUMO'!BI79,"")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RESUMO'!BJ37</f>
        <v/>
      </c>
      <c r="N63" s="132">
        <f>MAX(0,M63-M62)</f>
        <v/>
      </c>
      <c r="O63" s="131">
        <f>IF(B63&lt;='VALOR POR PL'!$P$5,'CP RESUMO'!BJ79,"")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RESUMO'!BK37</f>
        <v/>
      </c>
      <c r="N64" s="132">
        <f>MAX(0,M64-M63)</f>
        <v/>
      </c>
      <c r="O64" s="131">
        <f>IF(B64&lt;='VALOR POR PL'!$P$5,'CP RESUMO'!BK79,"")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RESUMO'!BL37</f>
        <v/>
      </c>
      <c r="N65" s="132">
        <f>MAX(0,M65-M64)</f>
        <v/>
      </c>
      <c r="O65" s="131">
        <f>IF(B65&lt;='VALOR POR PL'!$P$5,'CP RESUMO'!BL79,"")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RESUMO'!BM37</f>
        <v/>
      </c>
      <c r="N66" s="132">
        <f>MAX(0,M66-M65)</f>
        <v/>
      </c>
      <c r="O66" s="131">
        <f>IF(B66&lt;='VALOR POR PL'!$P$5,'CP RESUMO'!BM79,"")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RESUMO'!BN37</f>
        <v/>
      </c>
      <c r="N67" s="132">
        <f>MAX(0,M67-M66)</f>
        <v/>
      </c>
      <c r="O67" s="131">
        <f>IF(B67&lt;='VALOR POR PL'!$P$5,'CP RESUMO'!BN79,"")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RESUMO'!BO37</f>
        <v/>
      </c>
      <c r="N68" s="132">
        <f>MAX(0,M68-M67)</f>
        <v/>
      </c>
      <c r="O68" s="131">
        <f>IF(B68&lt;='VALOR POR PL'!$P$5,'CP RESUMO'!BO79,"")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RESUMO'!BP37</f>
        <v/>
      </c>
      <c r="N69" s="132">
        <f>MAX(0,M69-M68)</f>
        <v/>
      </c>
      <c r="O69" s="131">
        <f>IF(B69&lt;='VALOR POR PL'!$P$5,'CP RESUMO'!BP79,"")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RESUMO'!BQ37</f>
        <v/>
      </c>
      <c r="N70" s="132">
        <f>MAX(0,M70-M69)</f>
        <v/>
      </c>
      <c r="O70" s="131">
        <f>IF(B70&lt;='VALOR POR PL'!$P$5,'CP RESUMO'!BQ79,"")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RESUMO'!BR37</f>
        <v/>
      </c>
      <c r="N71" s="132">
        <f>MAX(0,M71-M70)</f>
        <v/>
      </c>
      <c r="O71" s="131">
        <f>IF(B71&lt;='VALOR POR PL'!$P$5,'CP RESUMO'!BR79,"")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RESUMO'!BS37</f>
        <v/>
      </c>
      <c r="N72" s="132">
        <f>MAX(0,M72-M71)</f>
        <v/>
      </c>
      <c r="O72" s="131">
        <f>IF(B72&lt;='VALOR POR PL'!$P$5,'CP RESUMO'!BS79,"")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RESUMO'!BT37</f>
        <v/>
      </c>
      <c r="N73" s="132">
        <f>MAX(0,M73-M72)</f>
        <v/>
      </c>
      <c r="O73" s="131">
        <f>IF(B73&lt;='VALOR POR PL'!$P$5,'CP RESUMO'!BT79,"")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RESUMO'!BU37</f>
        <v/>
      </c>
      <c r="N74" s="132">
        <f>MAX(0,M74-M73)</f>
        <v/>
      </c>
      <c r="O74" s="131">
        <f>IF(B74&lt;='VALOR POR PL'!$P$5,'CP RESUMO'!BU79,"")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RESUMO'!BV37</f>
        <v/>
      </c>
      <c r="N75" s="132">
        <f>MAX(0,M75-M74)</f>
        <v/>
      </c>
      <c r="O75" s="131">
        <f>IF(B75&lt;='VALOR POR PL'!$P$5,'CP RESUMO'!BV79,"")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RESUMO'!BW37</f>
        <v/>
      </c>
      <c r="N76" s="132">
        <f>MAX(0,M76-M75)</f>
        <v/>
      </c>
      <c r="O76" s="131">
        <f>IF(B76&lt;='VALOR POR PL'!$P$5,'CP RESUMO'!BW79,"")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1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1">
        <f>'CP RESUMO'!D38</f>
        <v/>
      </c>
      <c r="N5" s="132" t="n">
        <v>0</v>
      </c>
      <c r="O5" s="131">
        <f>IF(B5&lt;='VALOR POR PL'!$P$5,'CP RESUMO'!D80,"")</f>
        <v/>
      </c>
      <c r="P5" s="72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2">
        <f>(IF(AND(1+$K$33&gt;=1,1+$K$33&lt;=72),INDEX($N$5:$N$76,1+$K$33),0)+IF(AND(1+$K$34&gt;=1,1+$K$34&lt;=72),INDEX($N$5:$N$76,1+$K$34),0)+IF(AND(1+$K$35&gt;=1,1+$K$35&lt;=72),INDEX($N$5:$N$76,1+$K$35),0))/3</f>
        <v/>
      </c>
      <c r="T5" s="132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3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1">
        <f>'CP RESUMO'!E38</f>
        <v/>
      </c>
      <c r="N6" s="132">
        <f>MAX(0,M6-M5)</f>
        <v/>
      </c>
      <c r="O6" s="131">
        <f>IF(B6&lt;='VALOR POR PL'!$P$5,'CP RESUMO'!E80,"")</f>
        <v/>
      </c>
      <c r="P6" s="72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2">
        <f>(IF(AND(2+$K$33&gt;=1,2+$K$33&lt;=72),INDEX($N$5:$N$76,2+$K$33),0)+IF(AND(2+$K$34&gt;=1,2+$K$34&lt;=72),INDEX($N$5:$N$76,2+$K$34),0)+IF(AND(2+$K$35&gt;=1,2+$K$35&lt;=72),INDEX($N$5:$N$76,2+$K$35),0))/3</f>
        <v/>
      </c>
      <c r="T6" s="132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3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RESUMO'!F38</f>
        <v/>
      </c>
      <c r="N7" s="132">
        <f>MAX(0,M7-M6)</f>
        <v/>
      </c>
      <c r="O7" s="131">
        <f>IF(B7&lt;='VALOR POR PL'!$P$5,'CP RESUMO'!F80,"")</f>
        <v/>
      </c>
      <c r="P7" s="72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2">
        <f>(IF(AND(3+$K$33&gt;=1,3+$K$33&lt;=72),INDEX($N$5:$N$76,3+$K$33),0)+IF(AND(3+$K$34&gt;=1,3+$K$34&lt;=72),INDEX($N$5:$N$76,3+$K$34),0)+IF(AND(3+$K$35&gt;=1,3+$K$35&lt;=72),INDEX($N$5:$N$76,3+$K$35),0))/3</f>
        <v/>
      </c>
      <c r="T7" s="132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3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RESUMO'!G38</f>
        <v/>
      </c>
      <c r="N8" s="132">
        <f>MAX(0,M8-M7)</f>
        <v/>
      </c>
      <c r="O8" s="131">
        <f>IF(B8&lt;='VALOR POR PL'!$P$5,'CP RESUMO'!G80,"")</f>
        <v/>
      </c>
      <c r="P8" s="72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2">
        <f>(IF(AND(4+$K$33&gt;=1,4+$K$33&lt;=72),INDEX($N$5:$N$76,4+$K$33),0)+IF(AND(4+$K$34&gt;=1,4+$K$34&lt;=72),INDEX($N$5:$N$76,4+$K$34),0)+IF(AND(4+$K$35&gt;=1,4+$K$35&lt;=72),INDEX($N$5:$N$76,4+$K$35),0))/3</f>
        <v/>
      </c>
      <c r="T8" s="132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3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RESUMO'!H38</f>
        <v/>
      </c>
      <c r="N9" s="132">
        <f>MAX(0,M9-M8)</f>
        <v/>
      </c>
      <c r="O9" s="131">
        <f>IF(B9&lt;='VALOR POR PL'!$P$5,'CP RESUMO'!H80,"")</f>
        <v/>
      </c>
      <c r="P9" s="72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2">
        <f>(IF(AND(5+$K$33&gt;=1,5+$K$33&lt;=72),INDEX($N$5:$N$76,5+$K$33),0)+IF(AND(5+$K$34&gt;=1,5+$K$34&lt;=72),INDEX($N$5:$N$76,5+$K$34),0)+IF(AND(5+$K$35&gt;=1,5+$K$35&lt;=72),INDEX($N$5:$N$76,5+$K$35),0))/3</f>
        <v/>
      </c>
      <c r="T9" s="132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3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RESUMO'!I38</f>
        <v/>
      </c>
      <c r="N10" s="132">
        <f>MAX(0,M10-M9)</f>
        <v/>
      </c>
      <c r="O10" s="131">
        <f>IF(B10&lt;='VALOR POR PL'!$P$5,'CP RESUMO'!I80,"")</f>
        <v/>
      </c>
      <c r="P10" s="72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2">
        <f>(IF(AND(6+$K$33&gt;=1,6+$K$33&lt;=72),INDEX($N$5:$N$76,6+$K$33),0)+IF(AND(6+$K$34&gt;=1,6+$K$34&lt;=72),INDEX($N$5:$N$76,6+$K$34),0)+IF(AND(6+$K$35&gt;=1,6+$K$35&lt;=72),INDEX($N$5:$N$76,6+$K$35),0))/3</f>
        <v/>
      </c>
      <c r="T10" s="132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3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RESUMO'!J38</f>
        <v/>
      </c>
      <c r="N11" s="132">
        <f>MAX(0,M11-M10)</f>
        <v/>
      </c>
      <c r="O11" s="131">
        <f>IF(B11&lt;='VALOR POR PL'!$P$5,'CP RESUMO'!J80,"")</f>
        <v/>
      </c>
      <c r="P11" s="72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2">
        <f>(IF(AND(7+$K$33&gt;=1,7+$K$33&lt;=72),INDEX($N$5:$N$76,7+$K$33),0)+IF(AND(7+$K$34&gt;=1,7+$K$34&lt;=72),INDEX($N$5:$N$76,7+$K$34),0)+IF(AND(7+$K$35&gt;=1,7+$K$35&lt;=72),INDEX($N$5:$N$76,7+$K$35),0))/3</f>
        <v/>
      </c>
      <c r="T11" s="132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3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RESUMO'!K38</f>
        <v/>
      </c>
      <c r="N12" s="132">
        <f>MAX(0,M12-M11)</f>
        <v/>
      </c>
      <c r="O12" s="131">
        <f>IF(B12&lt;='VALOR POR PL'!$P$5,'CP RESUMO'!K80,"")</f>
        <v/>
      </c>
      <c r="P12" s="72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2">
        <f>(IF(AND(8+$K$33&gt;=1,8+$K$33&lt;=72),INDEX($N$5:$N$76,8+$K$33),0)+IF(AND(8+$K$34&gt;=1,8+$K$34&lt;=72),INDEX($N$5:$N$76,8+$K$34),0)+IF(AND(8+$K$35&gt;=1,8+$K$35&lt;=72),INDEX($N$5:$N$76,8+$K$35),0))/3</f>
        <v/>
      </c>
      <c r="T12" s="132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3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1">
        <f>'CP RESUMO'!L38</f>
        <v/>
      </c>
      <c r="N13" s="132">
        <f>MAX(0,M13-M12)</f>
        <v/>
      </c>
      <c r="O13" s="131">
        <f>IF(B13&lt;='VALOR POR PL'!$P$5,'CP RESUMO'!L80,"")</f>
        <v/>
      </c>
      <c r="P13" s="72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2">
        <f>(IF(AND(9+$K$33&gt;=1,9+$K$33&lt;=72),INDEX($N$5:$N$76,9+$K$33),0)+IF(AND(9+$K$34&gt;=1,9+$K$34&lt;=72),INDEX($N$5:$N$76,9+$K$34),0)+IF(AND(9+$K$35&gt;=1,9+$K$35&lt;=72),INDEX($N$5:$N$76,9+$K$35),0))/3</f>
        <v/>
      </c>
      <c r="T13" s="132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3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RESUMO'!M38</f>
        <v/>
      </c>
      <c r="N14" s="132">
        <f>MAX(0,M14-M13)</f>
        <v/>
      </c>
      <c r="O14" s="131">
        <f>IF(B14&lt;='VALOR POR PL'!$P$5,'CP RESUMO'!M80,"")</f>
        <v/>
      </c>
      <c r="P14" s="72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2">
        <f>(IF(AND(10+$K$33&gt;=1,10+$K$33&lt;=72),INDEX($N$5:$N$76,10+$K$33),0)+IF(AND(10+$K$34&gt;=1,10+$K$34&lt;=72),INDEX($N$5:$N$76,10+$K$34),0)+IF(AND(10+$K$35&gt;=1,10+$K$35&lt;=72),INDEX($N$5:$N$76,10+$K$35),0))/3</f>
        <v/>
      </c>
      <c r="T14" s="132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3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1">
        <f>'CP RESUMO'!N38</f>
        <v/>
      </c>
      <c r="N15" s="132">
        <f>MAX(0,M15-M14)</f>
        <v/>
      </c>
      <c r="O15" s="131">
        <f>IF(B15&lt;='VALOR POR PL'!$P$5,'CP RESUMO'!N80,"")</f>
        <v/>
      </c>
      <c r="P15" s="72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2">
        <f>(IF(AND(11+$K$33&gt;=1,11+$K$33&lt;=72),INDEX($N$5:$N$76,11+$K$33),0)+IF(AND(11+$K$34&gt;=1,11+$K$34&lt;=72),INDEX($N$5:$N$76,11+$K$34),0)+IF(AND(11+$K$35&gt;=1,11+$K$35&lt;=72),INDEX($N$5:$N$76,11+$K$35),0))/3</f>
        <v/>
      </c>
      <c r="T15" s="132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3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1">
        <f>'CP RESUMO'!O38</f>
        <v/>
      </c>
      <c r="N16" s="132">
        <f>MAX(0,M16-M15)</f>
        <v/>
      </c>
      <c r="O16" s="131">
        <f>IF(B16&lt;='VALOR POR PL'!$P$5,'CP RESUMO'!O80,"")</f>
        <v/>
      </c>
      <c r="P16" s="72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2">
        <f>(IF(AND(12+$K$33&gt;=1,12+$K$33&lt;=72),INDEX($N$5:$N$76,12+$K$33),0)+IF(AND(12+$K$34&gt;=1,12+$K$34&lt;=72),INDEX($N$5:$N$76,12+$K$34),0)+IF(AND(12+$K$35&gt;=1,12+$K$35&lt;=72),INDEX($N$5:$N$76,12+$K$35),0))/3</f>
        <v/>
      </c>
      <c r="T16" s="132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3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RESUMO'!P38</f>
        <v/>
      </c>
      <c r="N17" s="132">
        <f>MAX(0,M17-M16)</f>
        <v/>
      </c>
      <c r="O17" s="131">
        <f>IF(B17&lt;='VALOR POR PL'!$P$5,'CP RESUMO'!P80,"")</f>
        <v/>
      </c>
      <c r="P17" s="72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2">
        <f>(IF(AND(13+$K$33&gt;=1,13+$K$33&lt;=72),INDEX($N$5:$N$76,13+$K$33),0)+IF(AND(13+$K$34&gt;=1,13+$K$34&lt;=72),INDEX($N$5:$N$76,13+$K$34),0)+IF(AND(13+$K$35&gt;=1,13+$K$35&lt;=72),INDEX($N$5:$N$76,13+$K$35),0))/3</f>
        <v/>
      </c>
      <c r="T17" s="132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3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RESUMO'!Q38</f>
        <v/>
      </c>
      <c r="N18" s="132">
        <f>MAX(0,M18-M17)</f>
        <v/>
      </c>
      <c r="O18" s="131">
        <f>IF(B18&lt;='VALOR POR PL'!$P$5,'CP RESUMO'!Q80,"")</f>
        <v/>
      </c>
      <c r="P18" s="72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2">
        <f>(IF(AND(14+$K$33&gt;=1,14+$K$33&lt;=72),INDEX($N$5:$N$76,14+$K$33),0)+IF(AND(14+$K$34&gt;=1,14+$K$34&lt;=72),INDEX($N$5:$N$76,14+$K$34),0)+IF(AND(14+$K$35&gt;=1,14+$K$35&lt;=72),INDEX($N$5:$N$76,14+$K$35),0))/3</f>
        <v/>
      </c>
      <c r="T18" s="132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3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RESUMO'!R38</f>
        <v/>
      </c>
      <c r="N19" s="132">
        <f>MAX(0,M19-M18)</f>
        <v/>
      </c>
      <c r="O19" s="131">
        <f>IF(B19&lt;='VALOR POR PL'!$P$5,'CP RESUMO'!R80,"")</f>
        <v/>
      </c>
      <c r="P19" s="72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2">
        <f>(IF(AND(15+$K$33&gt;=1,15+$K$33&lt;=72),INDEX($N$5:$N$76,15+$K$33),0)+IF(AND(15+$K$34&gt;=1,15+$K$34&lt;=72),INDEX($N$5:$N$76,15+$K$34),0)+IF(AND(15+$K$35&gt;=1,15+$K$35&lt;=72),INDEX($N$5:$N$76,15+$K$35),0))/3</f>
        <v/>
      </c>
      <c r="T19" s="132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RESUMO'!S38</f>
        <v/>
      </c>
      <c r="N20" s="132">
        <f>MAX(0,M20-M19)</f>
        <v/>
      </c>
      <c r="O20" s="131">
        <f>IF(B20&lt;='VALOR POR PL'!$P$5,'CP RESUMO'!S80,"")</f>
        <v/>
      </c>
      <c r="P20" s="72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2">
        <f>(IF(AND(16+$K$33&gt;=1,16+$K$33&lt;=72),INDEX($N$5:$N$76,16+$K$33),0)+IF(AND(16+$K$34&gt;=1,16+$K$34&lt;=72),INDEX($N$5:$N$76,16+$K$34),0)+IF(AND(16+$K$35&gt;=1,16+$K$35&lt;=72),INDEX($N$5:$N$76,16+$K$35),0))/3</f>
        <v/>
      </c>
      <c r="T20" s="132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3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RESUMO'!T38</f>
        <v/>
      </c>
      <c r="N21" s="132">
        <f>MAX(0,M21-M20)</f>
        <v/>
      </c>
      <c r="O21" s="131">
        <f>IF(B21&lt;='VALOR POR PL'!$P$5,'CP RESUMO'!T80,"")</f>
        <v/>
      </c>
      <c r="P21" s="72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2">
        <f>(IF(AND(17+$K$33&gt;=1,17+$K$33&lt;=72),INDEX($N$5:$N$76,17+$K$33),0)+IF(AND(17+$K$34&gt;=1,17+$K$34&lt;=72),INDEX($N$5:$N$76,17+$K$34),0)+IF(AND(17+$K$35&gt;=1,17+$K$35&lt;=72),INDEX($N$5:$N$76,17+$K$35),0))/3</f>
        <v/>
      </c>
      <c r="T21" s="132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3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RESUMO'!U38</f>
        <v/>
      </c>
      <c r="N22" s="132">
        <f>MAX(0,M22-M21)</f>
        <v/>
      </c>
      <c r="O22" s="131">
        <f>IF(B22&lt;='VALOR POR PL'!$P$5,'CP RESUMO'!U80,"")</f>
        <v/>
      </c>
      <c r="P22" s="72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2">
        <f>(IF(AND(18+$K$33&gt;=1,18+$K$33&lt;=72),INDEX($N$5:$N$76,18+$K$33),0)+IF(AND(18+$K$34&gt;=1,18+$K$34&lt;=72),INDEX($N$5:$N$76,18+$K$34),0)+IF(AND(18+$K$35&gt;=1,18+$K$35&lt;=72),INDEX($N$5:$N$76,18+$K$35),0))/3</f>
        <v/>
      </c>
      <c r="T22" s="132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3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RESUMO'!V38</f>
        <v/>
      </c>
      <c r="N23" s="132">
        <f>MAX(0,M23-M22)</f>
        <v/>
      </c>
      <c r="O23" s="131">
        <f>IF(B23&lt;='VALOR POR PL'!$P$5,'CP RESUMO'!V80,"")</f>
        <v/>
      </c>
      <c r="P23" s="72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2">
        <f>(IF(AND(19+$K$33&gt;=1,19+$K$33&lt;=72),INDEX($N$5:$N$76,19+$K$33),0)+IF(AND(19+$K$34&gt;=1,19+$K$34&lt;=72),INDEX($N$5:$N$76,19+$K$34),0)+IF(AND(19+$K$35&gt;=1,19+$K$35&lt;=72),INDEX($N$5:$N$76,19+$K$35),0))/3</f>
        <v/>
      </c>
      <c r="T23" s="132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1">
        <f>'CP RESUMO'!W38</f>
        <v/>
      </c>
      <c r="N24" s="132">
        <f>MAX(0,M24-M23)</f>
        <v/>
      </c>
      <c r="O24" s="131">
        <f>IF(B24&lt;='VALOR POR PL'!$P$5,'CP RESUMO'!W80,"")</f>
        <v/>
      </c>
      <c r="P24" s="72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2">
        <f>(IF(AND(20+$K$33&gt;=1,20+$K$33&lt;=72),INDEX($N$5:$N$76,20+$K$33),0)+IF(AND(20+$K$34&gt;=1,20+$K$34&lt;=72),INDEX($N$5:$N$76,20+$K$34),0)+IF(AND(20+$K$35&gt;=1,20+$K$35&lt;=72),INDEX($N$5:$N$76,20+$K$35),0))/3</f>
        <v/>
      </c>
      <c r="T24" s="132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3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I25" s="66" t="inlineStr">
        <is>
          <t>DIVISÃO MDO × MATERIAL</t>
        </is>
      </c>
      <c r="J25" s="67" t="n"/>
      <c r="K25" s="68" t="n"/>
      <c r="L25" s="49">
        <f>C25/IF(B25&lt;='VALOR POR PL'!$P$5,IFERROR(INDEX('"INCC-FGV"'!$B$2:$B$800,MATCH(B25,'"INCC-FGV"'!$A$2:$A$800,0)),$K$2),$K$2)</f>
        <v/>
      </c>
      <c r="M25" s="131">
        <f>'CP RESUMO'!X38</f>
        <v/>
      </c>
      <c r="N25" s="132">
        <f>MAX(0,M25-M24)</f>
        <v/>
      </c>
      <c r="O25" s="131">
        <f>IF(B25&lt;='VALOR POR PL'!$P$5,'CP RESUMO'!X80,"")</f>
        <v/>
      </c>
      <c r="P25" s="72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2">
        <f>(IF(AND(21+$K$33&gt;=1,21+$K$33&lt;=72),INDEX($N$5:$N$76,21+$K$33),0)+IF(AND(21+$K$34&gt;=1,21+$K$34&lt;=72),INDEX($N$5:$N$76,21+$K$34),0)+IF(AND(21+$K$35&gt;=1,21+$K$35&lt;=72),INDEX($N$5:$N$76,21+$K$35),0))/3</f>
        <v/>
      </c>
      <c r="T25" s="132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3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1">
        <f>'CP RESUMO'!Y38</f>
        <v/>
      </c>
      <c r="N26" s="132">
        <f>MAX(0,M26-M25)</f>
        <v/>
      </c>
      <c r="O26" s="131">
        <f>IF(B26&lt;='VALOR POR PL'!$P$5,'CP RESUMO'!Y80,"")</f>
        <v/>
      </c>
      <c r="P26" s="72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2">
        <f>(IF(AND(22+$K$33&gt;=1,22+$K$33&lt;=72),INDEX($N$5:$N$76,22+$K$33),0)+IF(AND(22+$K$34&gt;=1,22+$K$34&lt;=72),INDEX($N$5:$N$76,22+$K$34),0)+IF(AND(22+$K$35&gt;=1,22+$K$35&lt;=72),INDEX($N$5:$N$76,22+$K$35),0))/3</f>
        <v/>
      </c>
      <c r="T26" s="132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3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I27" s="46" t="inlineStr">
        <is>
          <t>% MATERIAL (segue a premissa)</t>
        </is>
      </c>
      <c r="K27" s="141">
        <f>1-K26</f>
        <v/>
      </c>
      <c r="L27" s="49">
        <f>C27/IF(B27&lt;='VALOR POR PL'!$P$5,IFERROR(INDEX('"INCC-FGV"'!$B$2:$B$800,MATCH(B27,'"INCC-FGV"'!$A$2:$A$800,0)),$K$2),$K$2)</f>
        <v/>
      </c>
      <c r="M27" s="131">
        <f>'CP RESUMO'!Z38</f>
        <v/>
      </c>
      <c r="N27" s="132">
        <f>MAX(0,M27-M26)</f>
        <v/>
      </c>
      <c r="O27" s="131">
        <f>IF(B27&lt;='VALOR POR PL'!$P$5,'CP RESUMO'!Z80,"")</f>
        <v/>
      </c>
      <c r="P27" s="72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2">
        <f>(IF(AND(23+$K$33&gt;=1,23+$K$33&lt;=72),INDEX($N$5:$N$76,23+$K$33),0)+IF(AND(23+$K$34&gt;=1,23+$K$34&lt;=72),INDEX($N$5:$N$76,23+$K$34),0)+IF(AND(23+$K$35&gt;=1,23+$K$35&lt;=72),INDEX($N$5:$N$76,23+$K$35),0))/3</f>
        <v/>
      </c>
      <c r="T27" s="132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3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I28" s="46" t="inlineStr">
        <is>
          <t>ANTECEDÊNCIA DO PEDIDO (dias antes da instalação)</t>
        </is>
      </c>
      <c r="K28" s="142" t="n">
        <v>180</v>
      </c>
      <c r="L28" s="49">
        <f>C28/IF(B28&lt;='VALOR POR PL'!$P$5,IFERROR(INDEX('"INCC-FGV"'!$B$2:$B$800,MATCH(B28,'"INCC-FGV"'!$A$2:$A$800,0)),$K$2),$K$2)</f>
        <v/>
      </c>
      <c r="M28" s="131">
        <f>'CP RESUMO'!AA38</f>
        <v/>
      </c>
      <c r="N28" s="132">
        <f>MAX(0,M28-M27)</f>
        <v/>
      </c>
      <c r="O28" s="131">
        <f>IF(B28&lt;='VALOR POR PL'!$P$5,'CP RESUMO'!AA80,"")</f>
        <v/>
      </c>
      <c r="P28" s="72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2">
        <f>(IF(AND(24+$K$33&gt;=1,24+$K$33&lt;=72),INDEX($N$5:$N$76,24+$K$33),0)+IF(AND(24+$K$34&gt;=1,24+$K$34&lt;=72),INDEX($N$5:$N$76,24+$K$34),0)+IF(AND(24+$K$35&gt;=1,24+$K$35&lt;=72),INDEX($N$5:$N$76,24+$K$35),0))/3</f>
        <v/>
      </c>
      <c r="T28" s="132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3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I29" s="46" t="inlineStr">
        <is>
          <t>1ª PARCELA (dias após o pedido)</t>
        </is>
      </c>
      <c r="K29" s="142" t="n">
        <v>28</v>
      </c>
      <c r="L29" s="49">
        <f>C29/IF(B29&lt;='VALOR POR PL'!$P$5,IFERROR(INDEX('"INCC-FGV"'!$B$2:$B$800,MATCH(B29,'"INCC-FGV"'!$A$2:$A$800,0)),$K$2),$K$2)</f>
        <v/>
      </c>
      <c r="M29" s="131">
        <f>'CP RESUMO'!AB38</f>
        <v/>
      </c>
      <c r="N29" s="132">
        <f>MAX(0,M29-M28)</f>
        <v/>
      </c>
      <c r="O29" s="131">
        <f>IF(B29&lt;='VALOR POR PL'!$P$5,'CP RESUMO'!AB80,"")</f>
        <v/>
      </c>
      <c r="P29" s="72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2">
        <f>(IF(AND(25+$K$33&gt;=1,25+$K$33&lt;=72),INDEX($N$5:$N$76,25+$K$33),0)+IF(AND(25+$K$34&gt;=1,25+$K$34&lt;=72),INDEX($N$5:$N$76,25+$K$34),0)+IF(AND(25+$K$35&gt;=1,25+$K$35&lt;=72),INDEX($N$5:$N$76,25+$K$35),0))/3</f>
        <v/>
      </c>
      <c r="T29" s="132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3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I30" s="46" t="inlineStr">
        <is>
          <t>2ª PARCELA (dias após o pedido)</t>
        </is>
      </c>
      <c r="K30" s="142" t="n">
        <v>56</v>
      </c>
      <c r="L30" s="49">
        <f>C30/IF(B30&lt;='VALOR POR PL'!$P$5,IFERROR(INDEX('"INCC-FGV"'!$B$2:$B$800,MATCH(B30,'"INCC-FGV"'!$A$2:$A$800,0)),$K$2),$K$2)</f>
        <v/>
      </c>
      <c r="M30" s="131">
        <f>'CP RESUMO'!AC38</f>
        <v/>
      </c>
      <c r="N30" s="132">
        <f>MAX(0,M30-M29)</f>
        <v/>
      </c>
      <c r="O30" s="131">
        <f>IF(B30&lt;='VALOR POR PL'!$P$5,'CP RESUMO'!AC80,"")</f>
        <v/>
      </c>
      <c r="P30" s="72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2">
        <f>(IF(AND(26+$K$33&gt;=1,26+$K$33&lt;=72),INDEX($N$5:$N$76,26+$K$33),0)+IF(AND(26+$K$34&gt;=1,26+$K$34&lt;=72),INDEX($N$5:$N$76,26+$K$34),0)+IF(AND(26+$K$35&gt;=1,26+$K$35&lt;=72),INDEX($N$5:$N$76,26+$K$35),0))/3</f>
        <v/>
      </c>
      <c r="T30" s="132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3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I31" s="46" t="inlineStr">
        <is>
          <t>3ª PARCELA (dias após o pedido)</t>
        </is>
      </c>
      <c r="K31" s="142" t="n">
        <v>84</v>
      </c>
      <c r="L31" s="49">
        <f>C31/IF(B31&lt;='VALOR POR PL'!$P$5,IFERROR(INDEX('"INCC-FGV"'!$B$2:$B$800,MATCH(B31,'"INCC-FGV"'!$A$2:$A$800,0)),$K$2),$K$2)</f>
        <v/>
      </c>
      <c r="M31" s="131">
        <f>'CP RESUMO'!AD38</f>
        <v/>
      </c>
      <c r="N31" s="132">
        <f>MAX(0,M31-M30)</f>
        <v/>
      </c>
      <c r="O31" s="131">
        <f>IF(B31&lt;='VALOR POR PL'!$P$5,'CP RESUMO'!AD80,"")</f>
        <v/>
      </c>
      <c r="P31" s="72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2">
        <f>(IF(AND(27+$K$33&gt;=1,27+$K$33&lt;=72),INDEX($N$5:$N$76,27+$K$33),0)+IF(AND(27+$K$34&gt;=1,27+$K$34&lt;=72),INDEX($N$5:$N$76,27+$K$34),0)+IF(AND(27+$K$35&gt;=1,27+$K$35&lt;=72),INDEX($N$5:$N$76,27+$K$35),0))/3</f>
        <v/>
      </c>
      <c r="T31" s="132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3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I32" s="46" t="inlineStr">
        <is>
          <t>Σ PESOS DO MATERIAL (meses futuros)</t>
        </is>
      </c>
      <c r="K32" s="132">
        <f>SUM(T5:T76)</f>
        <v/>
      </c>
      <c r="L32" s="49">
        <f>C32/IF(B32&lt;='VALOR POR PL'!$P$5,IFERROR(INDEX('"INCC-FGV"'!$B$2:$B$800,MATCH(B32,'"INCC-FGV"'!$A$2:$A$800,0)),$K$2),$K$2)</f>
        <v/>
      </c>
      <c r="M32" s="131">
        <f>'CP RESUMO'!AE38</f>
        <v/>
      </c>
      <c r="N32" s="132">
        <f>MAX(0,M32-M31)</f>
        <v/>
      </c>
      <c r="O32" s="131">
        <f>IF(B32&lt;='VALOR POR PL'!$P$5,'CP RESUMO'!AE80,"")</f>
        <v/>
      </c>
      <c r="P32" s="72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2">
        <f>(IF(AND(28+$K$33&gt;=1,28+$K$33&lt;=72),INDEX($N$5:$N$76,28+$K$33),0)+IF(AND(28+$K$34&gt;=1,28+$K$34&lt;=72),INDEX($N$5:$N$76,28+$K$34),0)+IF(AND(28+$K$35&gt;=1,28+$K$35&lt;=72),INDEX($N$5:$N$76,28+$K$35),0))/3</f>
        <v/>
      </c>
      <c r="T32" s="132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3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I33" s="46" t="inlineStr">
        <is>
          <t>Parcela 1 paga X meses antes da instalação</t>
        </is>
      </c>
      <c r="K33" s="69">
        <f>ROUND((K28-K29)/30,0)</f>
        <v/>
      </c>
      <c r="L33" s="49">
        <f>C33/IF(B33&lt;='VALOR POR PL'!$P$5,IFERROR(INDEX('"INCC-FGV"'!$B$2:$B$800,MATCH(B33,'"INCC-FGV"'!$A$2:$A$800,0)),$K$2),$K$2)</f>
        <v/>
      </c>
      <c r="M33" s="131">
        <f>'CP RESUMO'!AF38</f>
        <v/>
      </c>
      <c r="N33" s="132">
        <f>MAX(0,M33-M32)</f>
        <v/>
      </c>
      <c r="O33" s="131">
        <f>IF(B33&lt;='VALOR POR PL'!$P$5,'CP RESUMO'!AF80,"")</f>
        <v/>
      </c>
      <c r="P33" s="72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2">
        <f>(IF(AND(29+$K$33&gt;=1,29+$K$33&lt;=72),INDEX($N$5:$N$76,29+$K$33),0)+IF(AND(29+$K$34&gt;=1,29+$K$34&lt;=72),INDEX($N$5:$N$76,29+$K$34),0)+IF(AND(29+$K$35&gt;=1,29+$K$35&lt;=72),INDEX($N$5:$N$76,29+$K$35),0))/3</f>
        <v/>
      </c>
      <c r="T33" s="132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3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I34" s="46" t="inlineStr">
        <is>
          <t>Parcela 2 paga X meses antes da instalação</t>
        </is>
      </c>
      <c r="K34" s="69">
        <f>ROUND((K28-K30)/30,0)</f>
        <v/>
      </c>
      <c r="L34" s="49">
        <f>C34/IF(B34&lt;='VALOR POR PL'!$P$5,IFERROR(INDEX('"INCC-FGV"'!$B$2:$B$800,MATCH(B34,'"INCC-FGV"'!$A$2:$A$800,0)),$K$2),$K$2)</f>
        <v/>
      </c>
      <c r="M34" s="131">
        <f>'CP RESUMO'!AG38</f>
        <v/>
      </c>
      <c r="N34" s="132">
        <f>MAX(0,M34-M33)</f>
        <v/>
      </c>
      <c r="O34" s="131">
        <f>IF(B34&lt;='VALOR POR PL'!$P$5,'CP RESUMO'!AG80,"")</f>
        <v/>
      </c>
      <c r="P34" s="72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2">
        <f>(IF(AND(30+$K$33&gt;=1,30+$K$33&lt;=72),INDEX($N$5:$N$76,30+$K$33),0)+IF(AND(30+$K$34&gt;=1,30+$K$34&lt;=72),INDEX($N$5:$N$76,30+$K$34),0)+IF(AND(30+$K$35&gt;=1,30+$K$35&lt;=72),INDEX($N$5:$N$76,30+$K$35),0))/3</f>
        <v/>
      </c>
      <c r="T34" s="132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3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I35" s="46" t="inlineStr">
        <is>
          <t>Parcela 3 paga X meses antes da instalação</t>
        </is>
      </c>
      <c r="K35" s="69">
        <f>ROUND((K28-K31)/30,0)</f>
        <v/>
      </c>
      <c r="L35" s="49">
        <f>C35/IF(B35&lt;='VALOR POR PL'!$P$5,IFERROR(INDEX('"INCC-FGV"'!$B$2:$B$800,MATCH(B35,'"INCC-FGV"'!$A$2:$A$800,0)),$K$2),$K$2)</f>
        <v/>
      </c>
      <c r="M35" s="131">
        <f>'CP RESUMO'!AH38</f>
        <v/>
      </c>
      <c r="N35" s="132">
        <f>MAX(0,M35-M34)</f>
        <v/>
      </c>
      <c r="O35" s="131">
        <f>IF(B35&lt;='VALOR POR PL'!$P$5,'CP RESUMO'!AH80,"")</f>
        <v/>
      </c>
      <c r="P35" s="72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2">
        <f>(IF(AND(31+$K$33&gt;=1,31+$K$33&lt;=72),INDEX($N$5:$N$76,31+$K$33),0)+IF(AND(31+$K$34&gt;=1,31+$K$34&lt;=72),INDEX($N$5:$N$76,31+$K$34),0)+IF(AND(31+$K$35&gt;=1,31+$K$35&lt;=72),INDEX($N$5:$N$76,31+$K$35),0))/3</f>
        <v/>
      </c>
      <c r="T35" s="132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3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1">
        <f>'CP RESUMO'!AI38</f>
        <v/>
      </c>
      <c r="N36" s="132">
        <f>MAX(0,M36-M35)</f>
        <v/>
      </c>
      <c r="O36" s="131">
        <f>IF(B36&lt;='VALOR POR PL'!$P$5,'CP RESUMO'!AI80,"")</f>
        <v/>
      </c>
      <c r="P36" s="72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2">
        <f>(IF(AND(32+$K$33&gt;=1,32+$K$33&lt;=72),INDEX($N$5:$N$76,32+$K$33),0)+IF(AND(32+$K$34&gt;=1,32+$K$34&lt;=72),INDEX($N$5:$N$76,32+$K$34),0)+IF(AND(32+$K$35&gt;=1,32+$K$35&lt;=72),INDEX($N$5:$N$76,32+$K$35),0))/3</f>
        <v/>
      </c>
      <c r="T36" s="132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3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1">
        <f>'CP RESUMO'!AJ38</f>
        <v/>
      </c>
      <c r="N37" s="132">
        <f>MAX(0,M37-M36)</f>
        <v/>
      </c>
      <c r="O37" s="131">
        <f>IF(B37&lt;='VALOR POR PL'!$P$5,'CP RESUMO'!AJ80,"")</f>
        <v/>
      </c>
      <c r="P37" s="72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2">
        <f>(IF(AND(33+$K$33&gt;=1,33+$K$33&lt;=72),INDEX($N$5:$N$76,33+$K$33),0)+IF(AND(33+$K$34&gt;=1,33+$K$34&lt;=72),INDEX($N$5:$N$76,33+$K$34),0)+IF(AND(33+$K$35&gt;=1,33+$K$35&lt;=72),INDEX($N$5:$N$76,33+$K$35),0))/3</f>
        <v/>
      </c>
      <c r="T37" s="132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3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RESUMO'!AK38</f>
        <v/>
      </c>
      <c r="N38" s="132">
        <f>MAX(0,M38-M37)</f>
        <v/>
      </c>
      <c r="O38" s="131">
        <f>IF(B38&lt;='VALOR POR PL'!$P$5,'CP RESUMO'!AK80,"")</f>
        <v/>
      </c>
      <c r="P38" s="72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2">
        <f>(IF(AND(34+$K$33&gt;=1,34+$K$33&lt;=72),INDEX($N$5:$N$76,34+$K$33),0)+IF(AND(34+$K$34&gt;=1,34+$K$34&lt;=72),INDEX($N$5:$N$76,34+$K$34),0)+IF(AND(34+$K$35&gt;=1,34+$K$35&lt;=72),INDEX($N$5:$N$76,34+$K$35),0))/3</f>
        <v/>
      </c>
      <c r="T38" s="132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3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RESUMO'!AL38</f>
        <v/>
      </c>
      <c r="N39" s="132">
        <f>MAX(0,M39-M38)</f>
        <v/>
      </c>
      <c r="O39" s="131">
        <f>IF(B39&lt;='VALOR POR PL'!$P$5,'CP RESUMO'!AL80,"")</f>
        <v/>
      </c>
      <c r="P39" s="72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2">
        <f>(IF(AND(35+$K$33&gt;=1,35+$K$33&lt;=72),INDEX($N$5:$N$76,35+$K$33),0)+IF(AND(35+$K$34&gt;=1,35+$K$34&lt;=72),INDEX($N$5:$N$76,35+$K$34),0)+IF(AND(35+$K$35&gt;=1,35+$K$35&lt;=72),INDEX($N$5:$N$76,35+$K$35),0))/3</f>
        <v/>
      </c>
      <c r="T39" s="132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3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RESUMO'!AM38</f>
        <v/>
      </c>
      <c r="N40" s="132">
        <f>MAX(0,M40-M39)</f>
        <v/>
      </c>
      <c r="O40" s="131">
        <f>IF(B40&lt;='VALOR POR PL'!$P$5,'CP RESUMO'!AM80,"")</f>
        <v/>
      </c>
      <c r="P40" s="72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2">
        <f>(IF(AND(36+$K$33&gt;=1,36+$K$33&lt;=72),INDEX($N$5:$N$76,36+$K$33),0)+IF(AND(36+$K$34&gt;=1,36+$K$34&lt;=72),INDEX($N$5:$N$76,36+$K$34),0)+IF(AND(36+$K$35&gt;=1,36+$K$35&lt;=72),INDEX($N$5:$N$76,36+$K$35),0))/3</f>
        <v/>
      </c>
      <c r="T40" s="132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3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RESUMO'!AN38</f>
        <v/>
      </c>
      <c r="N41" s="132">
        <f>MAX(0,M41-M40)</f>
        <v/>
      </c>
      <c r="O41" s="131">
        <f>IF(B41&lt;='VALOR POR PL'!$P$5,'CP RESUMO'!AN80,"")</f>
        <v/>
      </c>
      <c r="P41" s="72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2">
        <f>(IF(AND(37+$K$33&gt;=1,37+$K$33&lt;=72),INDEX($N$5:$N$76,37+$K$33),0)+IF(AND(37+$K$34&gt;=1,37+$K$34&lt;=72),INDEX($N$5:$N$76,37+$K$34),0)+IF(AND(37+$K$35&gt;=1,37+$K$35&lt;=72),INDEX($N$5:$N$76,37+$K$35),0))/3</f>
        <v/>
      </c>
      <c r="T41" s="132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3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270000</v>
      </c>
      <c r="L42" s="49">
        <f>C42/IF(B42&lt;='VALOR POR PL'!$P$5,IFERROR(INDEX('"INCC-FGV"'!$B$2:$B$800,MATCH(B42,'"INCC-FGV"'!$A$2:$A$800,0)),$K$2),$K$2)</f>
        <v/>
      </c>
      <c r="M42" s="131">
        <f>'CP RESUMO'!AO38</f>
        <v/>
      </c>
      <c r="N42" s="132">
        <f>MAX(0,M42-M41)</f>
        <v/>
      </c>
      <c r="O42" s="131">
        <f>IF(B42&lt;='VALOR POR PL'!$P$5,'CP RESUMO'!AO80,"")</f>
        <v/>
      </c>
      <c r="P42" s="72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2">
        <f>(IF(AND(38+$K$33&gt;=1,38+$K$33&lt;=72),INDEX($N$5:$N$76,38+$K$33),0)+IF(AND(38+$K$34&gt;=1,38+$K$34&lt;=72),INDEX($N$5:$N$76,38+$K$34),0)+IF(AND(38+$K$35&gt;=1,38+$K$35&lt;=72),INDEX($N$5:$N$76,38+$K$35),0))/3</f>
        <v/>
      </c>
      <c r="T42" s="132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3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230000</v>
      </c>
      <c r="L43" s="49">
        <f>C43/IF(B43&lt;='VALOR POR PL'!$P$5,IFERROR(INDEX('"INCC-FGV"'!$B$2:$B$800,MATCH(B43,'"INCC-FGV"'!$A$2:$A$800,0)),$K$2),$K$2)</f>
        <v/>
      </c>
      <c r="M43" s="131">
        <f>'CP RESUMO'!AP38</f>
        <v/>
      </c>
      <c r="N43" s="132">
        <f>MAX(0,M43-M42)</f>
        <v/>
      </c>
      <c r="O43" s="131">
        <f>IF(B43&lt;='VALOR POR PL'!$P$5,'CP RESUMO'!AP80,"")</f>
        <v/>
      </c>
      <c r="P43" s="72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2">
        <f>(IF(AND(39+$K$33&gt;=1,39+$K$33&lt;=72),INDEX($N$5:$N$76,39+$K$33),0)+IF(AND(39+$K$34&gt;=1,39+$K$34&lt;=72),INDEX($N$5:$N$76,39+$K$34),0)+IF(AND(39+$K$35&gt;=1,39+$K$35&lt;=72),INDEX($N$5:$N$76,39+$K$35),0))/3</f>
        <v/>
      </c>
      <c r="T43" s="132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3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233553.68</v>
      </c>
      <c r="L44" s="49">
        <f>C44/IF(B44&lt;='VALOR POR PL'!$P$5,IFERROR(INDEX('"INCC-FGV"'!$B$2:$B$800,MATCH(B44,'"INCC-FGV"'!$A$2:$A$800,0)),$K$2),$K$2)</f>
        <v/>
      </c>
      <c r="M44" s="131">
        <f>'CP RESUMO'!AQ38</f>
        <v/>
      </c>
      <c r="N44" s="132">
        <f>MAX(0,M44-M43)</f>
        <v/>
      </c>
      <c r="O44" s="131">
        <f>IF(B44&lt;='VALOR POR PL'!$P$5,'CP RESUMO'!AQ80,"")</f>
        <v/>
      </c>
      <c r="P44" s="72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2">
        <f>(IF(AND(40+$K$33&gt;=1,40+$K$33&lt;=72),INDEX($N$5:$N$76,40+$K$33),0)+IF(AND(40+$K$34&gt;=1,40+$K$34&lt;=72),INDEX($N$5:$N$76,40+$K$34),0)+IF(AND(40+$K$35&gt;=1,40+$K$35&lt;=72),INDEX($N$5:$N$76,40+$K$35),0))/3</f>
        <v/>
      </c>
      <c r="T44" s="132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3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194755.4</v>
      </c>
      <c r="L45" s="49">
        <f>C45/IF(B45&lt;='VALOR POR PL'!$P$5,IFERROR(INDEX('"INCC-FGV"'!$B$2:$B$800,MATCH(B45,'"INCC-FGV"'!$A$2:$A$800,0)),$K$2),$K$2)</f>
        <v/>
      </c>
      <c r="M45" s="131">
        <f>'CP RESUMO'!AR38</f>
        <v/>
      </c>
      <c r="N45" s="132">
        <f>MAX(0,M45-M44)</f>
        <v/>
      </c>
      <c r="O45" s="131">
        <f>IF(B45&lt;='VALOR POR PL'!$P$5,'CP RESUMO'!AR80,"")</f>
        <v/>
      </c>
      <c r="P45" s="72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2">
        <f>(IF(AND(41+$K$33&gt;=1,41+$K$33&lt;=72),INDEX($N$5:$N$76,41+$K$33),0)+IF(AND(41+$K$34&gt;=1,41+$K$34&lt;=72),INDEX($N$5:$N$76,41+$K$34),0)+IF(AND(41+$K$35&gt;=1,41+$K$35&lt;=72),INDEX($N$5:$N$76,41+$K$35),0))/3</f>
        <v/>
      </c>
      <c r="T45" s="132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3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221954.72</v>
      </c>
      <c r="L46" s="49">
        <f>C46/IF(B46&lt;='VALOR POR PL'!$P$5,IFERROR(INDEX('"INCC-FGV"'!$B$2:$B$800,MATCH(B46,'"INCC-FGV"'!$A$2:$A$800,0)),$K$2),$K$2)</f>
        <v/>
      </c>
      <c r="M46" s="131">
        <f>'CP RESUMO'!AS38</f>
        <v/>
      </c>
      <c r="N46" s="132">
        <f>MAX(0,M46-M45)</f>
        <v/>
      </c>
      <c r="O46" s="131">
        <f>IF(B46&lt;='VALOR POR PL'!$P$5,'CP RESUMO'!AS80,"")</f>
        <v/>
      </c>
      <c r="P46" s="72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2">
        <f>(IF(AND(42+$K$33&gt;=1,42+$K$33&lt;=72),INDEX($N$5:$N$76,42+$K$33),0)+IF(AND(42+$K$34&gt;=1,42+$K$34&lt;=72),INDEX($N$5:$N$76,42+$K$34),0)+IF(AND(42+$K$35&gt;=1,42+$K$35&lt;=72),INDEX($N$5:$N$76,42+$K$35),0))/3</f>
        <v/>
      </c>
      <c r="T46" s="132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3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348400.39</v>
      </c>
      <c r="L47" s="49">
        <f>C47/IF(B47&lt;='VALOR POR PL'!$P$5,IFERROR(INDEX('"INCC-FGV"'!$B$2:$B$800,MATCH(B47,'"INCC-FGV"'!$A$2:$A$800,0)),$K$2),$K$2)</f>
        <v/>
      </c>
      <c r="M47" s="131">
        <f>'CP RESUMO'!AT38</f>
        <v/>
      </c>
      <c r="N47" s="132">
        <f>MAX(0,M47-M46)</f>
        <v/>
      </c>
      <c r="O47" s="131">
        <f>IF(B47&lt;='VALOR POR PL'!$P$5,'CP RESUMO'!AT80,"")</f>
        <v/>
      </c>
      <c r="P47" s="72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2">
        <f>(IF(AND(43+$K$33&gt;=1,43+$K$33&lt;=72),INDEX($N$5:$N$76,43+$K$33),0)+IF(AND(43+$K$34&gt;=1,43+$K$34&lt;=72),INDEX($N$5:$N$76,43+$K$34),0)+IF(AND(43+$K$35&gt;=1,43+$K$35&lt;=72),INDEX($N$5:$N$76,43+$K$35),0))/3</f>
        <v/>
      </c>
      <c r="T47" s="132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3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210742.79</v>
      </c>
      <c r="L48" s="49">
        <f>C48/IF(B48&lt;='VALOR POR PL'!$P$5,IFERROR(INDEX('"INCC-FGV"'!$B$2:$B$800,MATCH(B48,'"INCC-FGV"'!$A$2:$A$800,0)),$K$2),$K$2)</f>
        <v/>
      </c>
      <c r="M48" s="131">
        <f>'CP RESUMO'!AU38</f>
        <v/>
      </c>
      <c r="N48" s="132">
        <f>MAX(0,M48-M47)</f>
        <v/>
      </c>
      <c r="O48" s="131">
        <f>IF(B48&lt;='VALOR POR PL'!$P$5,'CP RESUMO'!AU80,"")</f>
        <v/>
      </c>
      <c r="P48" s="72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2">
        <f>(IF(AND(44+$K$33&gt;=1,44+$K$33&lt;=72),INDEX($N$5:$N$76,44+$K$33),0)+IF(AND(44+$K$34&gt;=1,44+$K$34&lt;=72),INDEX($N$5:$N$76,44+$K$34),0)+IF(AND(44+$K$35&gt;=1,44+$K$35&lt;=72),INDEX($N$5:$N$76,44+$K$35),0))/3</f>
        <v/>
      </c>
      <c r="T48" s="132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3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168594.23</v>
      </c>
      <c r="L49" s="49">
        <f>C49/IF(B49&lt;='VALOR POR PL'!$P$5,IFERROR(INDEX('"INCC-FGV"'!$B$2:$B$800,MATCH(B49,'"INCC-FGV"'!$A$2:$A$800,0)),$K$2),$K$2)</f>
        <v/>
      </c>
      <c r="M49" s="131">
        <f>'CP RESUMO'!AV38</f>
        <v/>
      </c>
      <c r="N49" s="132">
        <f>MAX(0,M49-M48)</f>
        <v/>
      </c>
      <c r="O49" s="131">
        <f>IF(B49&lt;='VALOR POR PL'!$P$5,'CP RESUMO'!AV80,"")</f>
        <v/>
      </c>
      <c r="P49" s="72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2">
        <f>(IF(AND(45+$K$33&gt;=1,45+$K$33&lt;=72),INDEX($N$5:$N$76,45+$K$33),0)+IF(AND(45+$K$34&gt;=1,45+$K$34&lt;=72),INDEX($N$5:$N$76,45+$K$34),0)+IF(AND(45+$K$35&gt;=1,45+$K$35&lt;=72),INDEX($N$5:$N$76,45+$K$35),0))/3</f>
        <v/>
      </c>
      <c r="T49" s="132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3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46508.75</v>
      </c>
      <c r="L50" s="49">
        <f>C50/IF(B50&lt;='VALOR POR PL'!$P$5,IFERROR(INDEX('"INCC-FGV"'!$B$2:$B$800,MATCH(B50,'"INCC-FGV"'!$A$2:$A$800,0)),$K$2),$K$2)</f>
        <v/>
      </c>
      <c r="M50" s="131">
        <f>'CP RESUMO'!AW38</f>
        <v/>
      </c>
      <c r="N50" s="132">
        <f>MAX(0,M50-M49)</f>
        <v/>
      </c>
      <c r="O50" s="131">
        <f>IF(B50&lt;='VALOR POR PL'!$P$5,'CP RESUMO'!AW80,"")</f>
        <v/>
      </c>
      <c r="P50" s="72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2">
        <f>(IF(AND(46+$K$33&gt;=1,46+$K$33&lt;=72),INDEX($N$5:$N$76,46+$K$33),0)+IF(AND(46+$K$34&gt;=1,46+$K$34&lt;=72),INDEX($N$5:$N$76,46+$K$34),0)+IF(AND(46+$K$35&gt;=1,46+$K$35&lt;=72),INDEX($N$5:$N$76,46+$K$35),0))/3</f>
        <v/>
      </c>
      <c r="T50" s="132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3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26784.06</v>
      </c>
      <c r="L51" s="49">
        <f>C51/IF(B51&lt;='VALOR POR PL'!$P$5,IFERROR(INDEX('"INCC-FGV"'!$B$2:$B$800,MATCH(B51,'"INCC-FGV"'!$A$2:$A$800,0)),$K$2),$K$2)</f>
        <v/>
      </c>
      <c r="M51" s="131">
        <f>'CP RESUMO'!AX38</f>
        <v/>
      </c>
      <c r="N51" s="132">
        <f>MAX(0,M51-M50)</f>
        <v/>
      </c>
      <c r="O51" s="131">
        <f>IF(B51&lt;='VALOR POR PL'!$P$5,'CP RESUMO'!AX80,"")</f>
        <v/>
      </c>
      <c r="P51" s="72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2">
        <f>(IF(AND(47+$K$33&gt;=1,47+$K$33&lt;=72),INDEX($N$5:$N$76,47+$K$33),0)+IF(AND(47+$K$34&gt;=1,47+$K$34&lt;=72),INDEX($N$5:$N$76,47+$K$34),0)+IF(AND(47+$K$35&gt;=1,47+$K$35&lt;=72),INDEX($N$5:$N$76,47+$K$35),0))/3</f>
        <v/>
      </c>
      <c r="T51" s="132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3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32597.65</v>
      </c>
      <c r="L52" s="49">
        <f>C52/IF(B52&lt;='VALOR POR PL'!$P$5,IFERROR(INDEX('"INCC-FGV"'!$B$2:$B$800,MATCH(B52,'"INCC-FGV"'!$A$2:$A$800,0)),$K$2),$K$2)</f>
        <v/>
      </c>
      <c r="M52" s="131">
        <f>'CP RESUMO'!AY38</f>
        <v/>
      </c>
      <c r="N52" s="132">
        <f>MAX(0,M52-M51)</f>
        <v/>
      </c>
      <c r="O52" s="131">
        <f>IF(B52&lt;='VALOR POR PL'!$P$5,'CP RESUMO'!AY80,"")</f>
        <v/>
      </c>
      <c r="P52" s="72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2">
        <f>(IF(AND(48+$K$33&gt;=1,48+$K$33&lt;=72),INDEX($N$5:$N$76,48+$K$33),0)+IF(AND(48+$K$34&gt;=1,48+$K$34&lt;=72),INDEX($N$5:$N$76,48+$K$34),0)+IF(AND(48+$K$35&gt;=1,48+$K$35&lt;=72),INDEX($N$5:$N$76,48+$K$35),0))/3</f>
        <v/>
      </c>
      <c r="T52" s="132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3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/>
      <c r="L53" s="49">
        <f>C53/IF(B53&lt;='VALOR POR PL'!$P$5,IFERROR(INDEX('"INCC-FGV"'!$B$2:$B$800,MATCH(B53,'"INCC-FGV"'!$A$2:$A$800,0)),$K$2),$K$2)</f>
        <v/>
      </c>
      <c r="M53" s="131">
        <f>'CP RESUMO'!AZ38</f>
        <v/>
      </c>
      <c r="N53" s="132">
        <f>MAX(0,M53-M52)</f>
        <v/>
      </c>
      <c r="O53" s="131">
        <f>IF(B53&lt;='VALOR POR PL'!$P$5,'CP RESUMO'!AZ80,"")</f>
        <v/>
      </c>
      <c r="P53" s="72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2">
        <f>(IF(AND(49+$K$33&gt;=1,49+$K$33&lt;=72),INDEX($N$5:$N$76,49+$K$33),0)+IF(AND(49+$K$34&gt;=1,49+$K$34&lt;=72),INDEX($N$5:$N$76,49+$K$34),0)+IF(AND(49+$K$35&gt;=1,49+$K$35&lt;=72),INDEX($N$5:$N$76,49+$K$35),0))/3</f>
        <v/>
      </c>
      <c r="T53" s="132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3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/>
      <c r="L54" s="49">
        <f>C54/IF(B54&lt;='VALOR POR PL'!$P$5,IFERROR(INDEX('"INCC-FGV"'!$B$2:$B$800,MATCH(B54,'"INCC-FGV"'!$A$2:$A$800,0)),$K$2),$K$2)</f>
        <v/>
      </c>
      <c r="M54" s="131">
        <f>'CP RESUMO'!BA38</f>
        <v/>
      </c>
      <c r="N54" s="132">
        <f>MAX(0,M54-M53)</f>
        <v/>
      </c>
      <c r="O54" s="131">
        <f>IF(B54&lt;='VALOR POR PL'!$P$5,'CP RESUMO'!BA80,"")</f>
        <v/>
      </c>
      <c r="P54" s="72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2">
        <f>(IF(AND(50+$K$33&gt;=1,50+$K$33&lt;=72),INDEX($N$5:$N$76,50+$K$33),0)+IF(AND(50+$K$34&gt;=1,50+$K$34&lt;=72),INDEX($N$5:$N$76,50+$K$34),0)+IF(AND(50+$K$35&gt;=1,50+$K$35&lt;=72),INDEX($N$5:$N$76,50+$K$35),0))/3</f>
        <v/>
      </c>
      <c r="T54" s="132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3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/>
      <c r="L55" s="49">
        <f>C55/IF(B55&lt;='VALOR POR PL'!$P$5,IFERROR(INDEX('"INCC-FGV"'!$B$2:$B$800,MATCH(B55,'"INCC-FGV"'!$A$2:$A$800,0)),$K$2),$K$2)</f>
        <v/>
      </c>
      <c r="M55" s="131">
        <f>'CP RESUMO'!BB38</f>
        <v/>
      </c>
      <c r="N55" s="132">
        <f>MAX(0,M55-M54)</f>
        <v/>
      </c>
      <c r="O55" s="131">
        <f>IF(B55&lt;='VALOR POR PL'!$P$5,'CP RESUMO'!BB80,"")</f>
        <v/>
      </c>
      <c r="P55" s="72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2">
        <f>(IF(AND(51+$K$33&gt;=1,51+$K$33&lt;=72),INDEX($N$5:$N$76,51+$K$33),0)+IF(AND(51+$K$34&gt;=1,51+$K$34&lt;=72),INDEX($N$5:$N$76,51+$K$34),0)+IF(AND(51+$K$35&gt;=1,51+$K$35&lt;=72),INDEX($N$5:$N$76,51+$K$35),0))/3</f>
        <v/>
      </c>
      <c r="T55" s="132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3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RESUMO'!BC38</f>
        <v/>
      </c>
      <c r="N56" s="132">
        <f>MAX(0,M56-M55)</f>
        <v/>
      </c>
      <c r="O56" s="131">
        <f>IF(B56&lt;='VALOR POR PL'!$P$5,'CP RESUMO'!BC80,"")</f>
        <v/>
      </c>
      <c r="P56" s="72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2">
        <f>(IF(AND(52+$K$33&gt;=1,52+$K$33&lt;=72),INDEX($N$5:$N$76,52+$K$33),0)+IF(AND(52+$K$34&gt;=1,52+$K$34&lt;=72),INDEX($N$5:$N$76,52+$K$34),0)+IF(AND(52+$K$35&gt;=1,52+$K$35&lt;=72),INDEX($N$5:$N$76,52+$K$35),0))/3</f>
        <v/>
      </c>
      <c r="T56" s="132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3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RESUMO'!BD38</f>
        <v/>
      </c>
      <c r="N57" s="132">
        <f>MAX(0,M57-M56)</f>
        <v/>
      </c>
      <c r="O57" s="131">
        <f>IF(B57&lt;='VALOR POR PL'!$P$5,'CP RESUMO'!BD80,"")</f>
        <v/>
      </c>
      <c r="P57" s="72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2">
        <f>(IF(AND(53+$K$33&gt;=1,53+$K$33&lt;=72),INDEX($N$5:$N$76,53+$K$33),0)+IF(AND(53+$K$34&gt;=1,53+$K$34&lt;=72),INDEX($N$5:$N$76,53+$K$34),0)+IF(AND(53+$K$35&gt;=1,53+$K$35&lt;=72),INDEX($N$5:$N$76,53+$K$35),0))/3</f>
        <v/>
      </c>
      <c r="T57" s="132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3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RESUMO'!BE38</f>
        <v/>
      </c>
      <c r="N58" s="132">
        <f>MAX(0,M58-M57)</f>
        <v/>
      </c>
      <c r="O58" s="131">
        <f>IF(B58&lt;='VALOR POR PL'!$P$5,'CP RESUMO'!BE80,"")</f>
        <v/>
      </c>
      <c r="P58" s="72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2">
        <f>(IF(AND(54+$K$33&gt;=1,54+$K$33&lt;=72),INDEX($N$5:$N$76,54+$K$33),0)+IF(AND(54+$K$34&gt;=1,54+$K$34&lt;=72),INDEX($N$5:$N$76,54+$K$34),0)+IF(AND(54+$K$35&gt;=1,54+$K$35&lt;=72),INDEX($N$5:$N$76,54+$K$35),0))/3</f>
        <v/>
      </c>
      <c r="T58" s="132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3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RESUMO'!BF38</f>
        <v/>
      </c>
      <c r="N59" s="132">
        <f>MAX(0,M59-M58)</f>
        <v/>
      </c>
      <c r="O59" s="131">
        <f>IF(B59&lt;='VALOR POR PL'!$P$5,'CP RESUMO'!BF80,"")</f>
        <v/>
      </c>
      <c r="P59" s="72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2">
        <f>(IF(AND(55+$K$33&gt;=1,55+$K$33&lt;=72),INDEX($N$5:$N$76,55+$K$33),0)+IF(AND(55+$K$34&gt;=1,55+$K$34&lt;=72),INDEX($N$5:$N$76,55+$K$34),0)+IF(AND(55+$K$35&gt;=1,55+$K$35&lt;=72),INDEX($N$5:$N$76,55+$K$35),0))/3</f>
        <v/>
      </c>
      <c r="T59" s="132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3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RESUMO'!BG38</f>
        <v/>
      </c>
      <c r="N60" s="132">
        <f>MAX(0,M60-M59)</f>
        <v/>
      </c>
      <c r="O60" s="131">
        <f>IF(B60&lt;='VALOR POR PL'!$P$5,'CP RESUMO'!BG80,"")</f>
        <v/>
      </c>
      <c r="P60" s="72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2">
        <f>(IF(AND(56+$K$33&gt;=1,56+$K$33&lt;=72),INDEX($N$5:$N$76,56+$K$33),0)+IF(AND(56+$K$34&gt;=1,56+$K$34&lt;=72),INDEX($N$5:$N$76,56+$K$34),0)+IF(AND(56+$K$35&gt;=1,56+$K$35&lt;=72),INDEX($N$5:$N$76,56+$K$35),0))/3</f>
        <v/>
      </c>
      <c r="T60" s="132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3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RESUMO'!BH38</f>
        <v/>
      </c>
      <c r="N61" s="132">
        <f>MAX(0,M61-M60)</f>
        <v/>
      </c>
      <c r="O61" s="131">
        <f>IF(B61&lt;='VALOR POR PL'!$P$5,'CP RESUMO'!BH80,"")</f>
        <v/>
      </c>
      <c r="P61" s="72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2">
        <f>(IF(AND(57+$K$33&gt;=1,57+$K$33&lt;=72),INDEX($N$5:$N$76,57+$K$33),0)+IF(AND(57+$K$34&gt;=1,57+$K$34&lt;=72),INDEX($N$5:$N$76,57+$K$34),0)+IF(AND(57+$K$35&gt;=1,57+$K$35&lt;=72),INDEX($N$5:$N$76,57+$K$35),0))/3</f>
        <v/>
      </c>
      <c r="T61" s="132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3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RESUMO'!BI38</f>
        <v/>
      </c>
      <c r="N62" s="132">
        <f>MAX(0,M62-M61)</f>
        <v/>
      </c>
      <c r="O62" s="131">
        <f>IF(B62&lt;='VALOR POR PL'!$P$5,'CP RESUMO'!BI80,"")</f>
        <v/>
      </c>
      <c r="P62" s="72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2">
        <f>(IF(AND(58+$K$33&gt;=1,58+$K$33&lt;=72),INDEX($N$5:$N$76,58+$K$33),0)+IF(AND(58+$K$34&gt;=1,58+$K$34&lt;=72),INDEX($N$5:$N$76,58+$K$34),0)+IF(AND(58+$K$35&gt;=1,58+$K$35&lt;=72),INDEX($N$5:$N$76,58+$K$35),0))/3</f>
        <v/>
      </c>
      <c r="T62" s="132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3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RESUMO'!BJ38</f>
        <v/>
      </c>
      <c r="N63" s="132">
        <f>MAX(0,M63-M62)</f>
        <v/>
      </c>
      <c r="O63" s="131">
        <f>IF(B63&lt;='VALOR POR PL'!$P$5,'CP RESUMO'!BJ80,"")</f>
        <v/>
      </c>
      <c r="P63" s="72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2">
        <f>(IF(AND(59+$K$33&gt;=1,59+$K$33&lt;=72),INDEX($N$5:$N$76,59+$K$33),0)+IF(AND(59+$K$34&gt;=1,59+$K$34&lt;=72),INDEX($N$5:$N$76,59+$K$34),0)+IF(AND(59+$K$35&gt;=1,59+$K$35&lt;=72),INDEX($N$5:$N$76,59+$K$35),0))/3</f>
        <v/>
      </c>
      <c r="T63" s="132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3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RESUMO'!BK38</f>
        <v/>
      </c>
      <c r="N64" s="132">
        <f>MAX(0,M64-M63)</f>
        <v/>
      </c>
      <c r="O64" s="131">
        <f>IF(B64&lt;='VALOR POR PL'!$P$5,'CP RESUMO'!BK80,"")</f>
        <v/>
      </c>
      <c r="P64" s="72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2">
        <f>(IF(AND(60+$K$33&gt;=1,60+$K$33&lt;=72),INDEX($N$5:$N$76,60+$K$33),0)+IF(AND(60+$K$34&gt;=1,60+$K$34&lt;=72),INDEX($N$5:$N$76,60+$K$34),0)+IF(AND(60+$K$35&gt;=1,60+$K$35&lt;=72),INDEX($N$5:$N$76,60+$K$35),0))/3</f>
        <v/>
      </c>
      <c r="T64" s="132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3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RESUMO'!BL38</f>
        <v/>
      </c>
      <c r="N65" s="132">
        <f>MAX(0,M65-M64)</f>
        <v/>
      </c>
      <c r="O65" s="131">
        <f>IF(B65&lt;='VALOR POR PL'!$P$5,'CP RESUMO'!BL80,"")</f>
        <v/>
      </c>
      <c r="P65" s="72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2">
        <f>(IF(AND(61+$K$33&gt;=1,61+$K$33&lt;=72),INDEX($N$5:$N$76,61+$K$33),0)+IF(AND(61+$K$34&gt;=1,61+$K$34&lt;=72),INDEX($N$5:$N$76,61+$K$34),0)+IF(AND(61+$K$35&gt;=1,61+$K$35&lt;=72),INDEX($N$5:$N$76,61+$K$35),0))/3</f>
        <v/>
      </c>
      <c r="T65" s="132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3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RESUMO'!BM38</f>
        <v/>
      </c>
      <c r="N66" s="132">
        <f>MAX(0,M66-M65)</f>
        <v/>
      </c>
      <c r="O66" s="131">
        <f>IF(B66&lt;='VALOR POR PL'!$P$5,'CP RESUMO'!BM80,"")</f>
        <v/>
      </c>
      <c r="P66" s="72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2">
        <f>(IF(AND(62+$K$33&gt;=1,62+$K$33&lt;=72),INDEX($N$5:$N$76,62+$K$33),0)+IF(AND(62+$K$34&gt;=1,62+$K$34&lt;=72),INDEX($N$5:$N$76,62+$K$34),0)+IF(AND(62+$K$35&gt;=1,62+$K$35&lt;=72),INDEX($N$5:$N$76,62+$K$35),0))/3</f>
        <v/>
      </c>
      <c r="T66" s="132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3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RESUMO'!BN38</f>
        <v/>
      </c>
      <c r="N67" s="132">
        <f>MAX(0,M67-M66)</f>
        <v/>
      </c>
      <c r="O67" s="131">
        <f>IF(B67&lt;='VALOR POR PL'!$P$5,'CP RESUMO'!BN80,"")</f>
        <v/>
      </c>
      <c r="P67" s="72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2">
        <f>(IF(AND(63+$K$33&gt;=1,63+$K$33&lt;=72),INDEX($N$5:$N$76,63+$K$33),0)+IF(AND(63+$K$34&gt;=1,63+$K$34&lt;=72),INDEX($N$5:$N$76,63+$K$34),0)+IF(AND(63+$K$35&gt;=1,63+$K$35&lt;=72),INDEX($N$5:$N$76,63+$K$35),0))/3</f>
        <v/>
      </c>
      <c r="T67" s="132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3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RESUMO'!BO38</f>
        <v/>
      </c>
      <c r="N68" s="132">
        <f>MAX(0,M68-M67)</f>
        <v/>
      </c>
      <c r="O68" s="131">
        <f>IF(B68&lt;='VALOR POR PL'!$P$5,'CP RESUMO'!BO80,"")</f>
        <v/>
      </c>
      <c r="P68" s="72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2">
        <f>(IF(AND(64+$K$33&gt;=1,64+$K$33&lt;=72),INDEX($N$5:$N$76,64+$K$33),0)+IF(AND(64+$K$34&gt;=1,64+$K$34&lt;=72),INDEX($N$5:$N$76,64+$K$34),0)+IF(AND(64+$K$35&gt;=1,64+$K$35&lt;=72),INDEX($N$5:$N$76,64+$K$35),0))/3</f>
        <v/>
      </c>
      <c r="T68" s="132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3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RESUMO'!BP38</f>
        <v/>
      </c>
      <c r="N69" s="132">
        <f>MAX(0,M69-M68)</f>
        <v/>
      </c>
      <c r="O69" s="131">
        <f>IF(B69&lt;='VALOR POR PL'!$P$5,'CP RESUMO'!BP80,"")</f>
        <v/>
      </c>
      <c r="P69" s="72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2">
        <f>(IF(AND(65+$K$33&gt;=1,65+$K$33&lt;=72),INDEX($N$5:$N$76,65+$K$33),0)+IF(AND(65+$K$34&gt;=1,65+$K$34&lt;=72),INDEX($N$5:$N$76,65+$K$34),0)+IF(AND(65+$K$35&gt;=1,65+$K$35&lt;=72),INDEX($N$5:$N$76,65+$K$35),0))/3</f>
        <v/>
      </c>
      <c r="T69" s="132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3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RESUMO'!BQ38</f>
        <v/>
      </c>
      <c r="N70" s="132">
        <f>MAX(0,M70-M69)</f>
        <v/>
      </c>
      <c r="O70" s="131">
        <f>IF(B70&lt;='VALOR POR PL'!$P$5,'CP RESUMO'!BQ80,"")</f>
        <v/>
      </c>
      <c r="P70" s="72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2">
        <f>(IF(AND(66+$K$33&gt;=1,66+$K$33&lt;=72),INDEX($N$5:$N$76,66+$K$33),0)+IF(AND(66+$K$34&gt;=1,66+$K$34&lt;=72),INDEX($N$5:$N$76,66+$K$34),0)+IF(AND(66+$K$35&gt;=1,66+$K$35&lt;=72),INDEX($N$5:$N$76,66+$K$35),0))/3</f>
        <v/>
      </c>
      <c r="T70" s="132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3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RESUMO'!BR38</f>
        <v/>
      </c>
      <c r="N71" s="132">
        <f>MAX(0,M71-M70)</f>
        <v/>
      </c>
      <c r="O71" s="131">
        <f>IF(B71&lt;='VALOR POR PL'!$P$5,'CP RESUMO'!BR80,"")</f>
        <v/>
      </c>
      <c r="P71" s="72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2">
        <f>(IF(AND(67+$K$33&gt;=1,67+$K$33&lt;=72),INDEX($N$5:$N$76,67+$K$33),0)+IF(AND(67+$K$34&gt;=1,67+$K$34&lt;=72),INDEX($N$5:$N$76,67+$K$34),0)+IF(AND(67+$K$35&gt;=1,67+$K$35&lt;=72),INDEX($N$5:$N$76,67+$K$35),0))/3</f>
        <v/>
      </c>
      <c r="T71" s="132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3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RESUMO'!BS38</f>
        <v/>
      </c>
      <c r="N72" s="132">
        <f>MAX(0,M72-M71)</f>
        <v/>
      </c>
      <c r="O72" s="131">
        <f>IF(B72&lt;='VALOR POR PL'!$P$5,'CP RESUMO'!BS80,"")</f>
        <v/>
      </c>
      <c r="P72" s="72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2">
        <f>(IF(AND(68+$K$33&gt;=1,68+$K$33&lt;=72),INDEX($N$5:$N$76,68+$K$33),0)+IF(AND(68+$K$34&gt;=1,68+$K$34&lt;=72),INDEX($N$5:$N$76,68+$K$34),0)+IF(AND(68+$K$35&gt;=1,68+$K$35&lt;=72),INDEX($N$5:$N$76,68+$K$35),0))/3</f>
        <v/>
      </c>
      <c r="T72" s="132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3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RESUMO'!BT38</f>
        <v/>
      </c>
      <c r="N73" s="132">
        <f>MAX(0,M73-M72)</f>
        <v/>
      </c>
      <c r="O73" s="131">
        <f>IF(B73&lt;='VALOR POR PL'!$P$5,'CP RESUMO'!BT80,"")</f>
        <v/>
      </c>
      <c r="P73" s="72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2">
        <f>(IF(AND(69+$K$33&gt;=1,69+$K$33&lt;=72),INDEX($N$5:$N$76,69+$K$33),0)+IF(AND(69+$K$34&gt;=1,69+$K$34&lt;=72),INDEX($N$5:$N$76,69+$K$34),0)+IF(AND(69+$K$35&gt;=1,69+$K$35&lt;=72),INDEX($N$5:$N$76,69+$K$35),0))/3</f>
        <v/>
      </c>
      <c r="T73" s="132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3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RESUMO'!BU38</f>
        <v/>
      </c>
      <c r="N74" s="132">
        <f>MAX(0,M74-M73)</f>
        <v/>
      </c>
      <c r="O74" s="131">
        <f>IF(B74&lt;='VALOR POR PL'!$P$5,'CP RESUMO'!BU80,"")</f>
        <v/>
      </c>
      <c r="P74" s="72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2">
        <f>(IF(AND(70+$K$33&gt;=1,70+$K$33&lt;=72),INDEX($N$5:$N$76,70+$K$33),0)+IF(AND(70+$K$34&gt;=1,70+$K$34&lt;=72),INDEX($N$5:$N$76,70+$K$34),0)+IF(AND(70+$K$35&gt;=1,70+$K$35&lt;=72),INDEX($N$5:$N$76,70+$K$35),0))/3</f>
        <v/>
      </c>
      <c r="T74" s="132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3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RESUMO'!BV38</f>
        <v/>
      </c>
      <c r="N75" s="132">
        <f>MAX(0,M75-M74)</f>
        <v/>
      </c>
      <c r="O75" s="131">
        <f>IF(B75&lt;='VALOR POR PL'!$P$5,'CP RESUMO'!BV80,"")</f>
        <v/>
      </c>
      <c r="P75" s="72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2">
        <f>(IF(AND(71+$K$33&gt;=1,71+$K$33&lt;=72),INDEX($N$5:$N$76,71+$K$33),0)+IF(AND(71+$K$34&gt;=1,71+$K$34&lt;=72),INDEX($N$5:$N$76,71+$K$34),0)+IF(AND(71+$K$35&gt;=1,71+$K$35&lt;=72),INDEX($N$5:$N$76,71+$K$35),0))/3</f>
        <v/>
      </c>
      <c r="T75" s="132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3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RESUMO'!BW38</f>
        <v/>
      </c>
      <c r="N76" s="132">
        <f>MAX(0,M76-M75)</f>
        <v/>
      </c>
      <c r="O76" s="131">
        <f>IF(B76&lt;='VALOR POR PL'!$P$5,'CP RESUMO'!BW80,"")</f>
        <v/>
      </c>
      <c r="P76" s="72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2">
        <f>(IF(AND(72+$K$33&gt;=1,72+$K$33&lt;=72),INDEX($N$5:$N$76,72+$K$33),0)+IF(AND(72+$K$34&gt;=1,72+$K$34&lt;=72),INDEX($N$5:$N$76,72+$K$34),0)+IF(AND(72+$K$35&gt;=1,72+$K$35&lt;=72),INDEX($N$5:$N$76,72+$K$35),0))/3</f>
        <v/>
      </c>
      <c r="T76" s="132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  <c r="R78" s="65">
        <f>SUM(R5:R76)</f>
        <v/>
      </c>
      <c r="U78" s="65">
        <f>SUM(U5:U76)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1">
        <f>'CP RESUMO'!D39</f>
        <v/>
      </c>
      <c r="N5" s="132" t="n">
        <v>0</v>
      </c>
      <c r="O5" s="131">
        <f>IF(B5&lt;='VALOR POR PL'!$P$5,'CP RESUMO'!D81,"")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1">
        <f>'CP RESUMO'!E39</f>
        <v/>
      </c>
      <c r="N6" s="132">
        <f>MAX(0,M6-M5)</f>
        <v/>
      </c>
      <c r="O6" s="131">
        <f>IF(B6&lt;='VALOR POR PL'!$P$5,'CP RESUMO'!E81,"")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RESUMO'!F39</f>
        <v/>
      </c>
      <c r="N7" s="132">
        <f>MAX(0,M7-M6)</f>
        <v/>
      </c>
      <c r="O7" s="131">
        <f>IF(B7&lt;='VALOR POR PL'!$P$5,'CP RESUMO'!F81,"")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RESUMO'!G39</f>
        <v/>
      </c>
      <c r="N8" s="132">
        <f>MAX(0,M8-M7)</f>
        <v/>
      </c>
      <c r="O8" s="131">
        <f>IF(B8&lt;='VALOR POR PL'!$P$5,'CP RESUMO'!G81,"")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RESUMO'!H39</f>
        <v/>
      </c>
      <c r="N9" s="132">
        <f>MAX(0,M9-M8)</f>
        <v/>
      </c>
      <c r="O9" s="131">
        <f>IF(B9&lt;='VALOR POR PL'!$P$5,'CP RESUMO'!H81,"")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RESUMO'!I39</f>
        <v/>
      </c>
      <c r="N10" s="132">
        <f>MAX(0,M10-M9)</f>
        <v/>
      </c>
      <c r="O10" s="131">
        <f>IF(B10&lt;='VALOR POR PL'!$P$5,'CP RESUMO'!I81,"")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RESUMO'!J39</f>
        <v/>
      </c>
      <c r="N11" s="132">
        <f>MAX(0,M11-M10)</f>
        <v/>
      </c>
      <c r="O11" s="131">
        <f>IF(B11&lt;='VALOR POR PL'!$P$5,'CP RESUMO'!J81,"")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RESUMO'!K39</f>
        <v/>
      </c>
      <c r="N12" s="132">
        <f>MAX(0,M12-M11)</f>
        <v/>
      </c>
      <c r="O12" s="131">
        <f>IF(B12&lt;='VALOR POR PL'!$P$5,'CP RESUMO'!K81,"")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1">
        <f>'CP RESUMO'!L39</f>
        <v/>
      </c>
      <c r="N13" s="132">
        <f>MAX(0,M13-M12)</f>
        <v/>
      </c>
      <c r="O13" s="131">
        <f>IF(B13&lt;='VALOR POR PL'!$P$5,'CP RESUMO'!L81,"")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RESUMO'!M39</f>
        <v/>
      </c>
      <c r="N14" s="132">
        <f>MAX(0,M14-M13)</f>
        <v/>
      </c>
      <c r="O14" s="131">
        <f>IF(B14&lt;='VALOR POR PL'!$P$5,'CP RESUMO'!M81,"")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RESUMO'!N39</f>
        <v/>
      </c>
      <c r="N15" s="132">
        <f>MAX(0,M15-M14)</f>
        <v/>
      </c>
      <c r="O15" s="131">
        <f>IF(B15&lt;='VALOR POR PL'!$P$5,'CP RESUMO'!N81,"")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RESUMO'!O39</f>
        <v/>
      </c>
      <c r="N16" s="132">
        <f>MAX(0,M16-M15)</f>
        <v/>
      </c>
      <c r="O16" s="131">
        <f>IF(B16&lt;='VALOR POR PL'!$P$5,'CP RESUMO'!O81,"")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RESUMO'!P39</f>
        <v/>
      </c>
      <c r="N17" s="132">
        <f>MAX(0,M17-M16)</f>
        <v/>
      </c>
      <c r="O17" s="131">
        <f>IF(B17&lt;='VALOR POR PL'!$P$5,'CP RESUMO'!P81,"")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RESUMO'!Q39</f>
        <v/>
      </c>
      <c r="N18" s="132">
        <f>MAX(0,M18-M17)</f>
        <v/>
      </c>
      <c r="O18" s="131">
        <f>IF(B18&lt;='VALOR POR PL'!$P$5,'CP RESUMO'!Q81,"")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RESUMO'!R39</f>
        <v/>
      </c>
      <c r="N19" s="132">
        <f>MAX(0,M19-M18)</f>
        <v/>
      </c>
      <c r="O19" s="131">
        <f>IF(B19&lt;='VALOR POR PL'!$P$5,'CP RESUMO'!R81,"")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RESUMO'!S39</f>
        <v/>
      </c>
      <c r="N20" s="132">
        <f>MAX(0,M20-M19)</f>
        <v/>
      </c>
      <c r="O20" s="131">
        <f>IF(B20&lt;='VALOR POR PL'!$P$5,'CP RESUMO'!S81,"")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RESUMO'!T39</f>
        <v/>
      </c>
      <c r="N21" s="132">
        <f>MAX(0,M21-M20)</f>
        <v/>
      </c>
      <c r="O21" s="131">
        <f>IF(B21&lt;='VALOR POR PL'!$P$5,'CP RESUMO'!T81,"")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RESUMO'!U39</f>
        <v/>
      </c>
      <c r="N22" s="132">
        <f>MAX(0,M22-M21)</f>
        <v/>
      </c>
      <c r="O22" s="131">
        <f>IF(B22&lt;='VALOR POR PL'!$P$5,'CP RESUMO'!U81,"")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RESUMO'!V39</f>
        <v/>
      </c>
      <c r="N23" s="132">
        <f>MAX(0,M23-M22)</f>
        <v/>
      </c>
      <c r="O23" s="131">
        <f>IF(B23&lt;='VALOR POR PL'!$P$5,'CP RESUMO'!V81,"")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RESUMO'!W39</f>
        <v/>
      </c>
      <c r="N24" s="132">
        <f>MAX(0,M24-M23)</f>
        <v/>
      </c>
      <c r="O24" s="131">
        <f>IF(B24&lt;='VALOR POR PL'!$P$5,'CP RESUMO'!W81,"")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RESUMO'!X39</f>
        <v/>
      </c>
      <c r="N25" s="132">
        <f>MAX(0,M25-M24)</f>
        <v/>
      </c>
      <c r="O25" s="131">
        <f>IF(B25&lt;='VALOR POR PL'!$P$5,'CP RESUMO'!X81,"")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>
        <v>21347.66</v>
      </c>
      <c r="L26" s="49">
        <f>C26/IF(B26&lt;='VALOR POR PL'!$P$5,IFERROR(INDEX('"INCC-FGV"'!$B$2:$B$800,MATCH(B26,'"INCC-FGV"'!$A$2:$A$800,0)),$K$2),$K$2)</f>
        <v/>
      </c>
      <c r="M26" s="131">
        <f>'CP RESUMO'!Y39</f>
        <v/>
      </c>
      <c r="N26" s="132">
        <f>MAX(0,M26-M25)</f>
        <v/>
      </c>
      <c r="O26" s="131">
        <f>IF(B26&lt;='VALOR POR PL'!$P$5,'CP RESUMO'!Y81,"")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>
        <v>21347.66</v>
      </c>
      <c r="L27" s="49">
        <f>C27/IF(B27&lt;='VALOR POR PL'!$P$5,IFERROR(INDEX('"INCC-FGV"'!$B$2:$B$800,MATCH(B27,'"INCC-FGV"'!$A$2:$A$800,0)),$K$2),$K$2)</f>
        <v/>
      </c>
      <c r="M27" s="131">
        <f>'CP RESUMO'!Z39</f>
        <v/>
      </c>
      <c r="N27" s="132">
        <f>MAX(0,M27-M26)</f>
        <v/>
      </c>
      <c r="O27" s="131">
        <f>IF(B27&lt;='VALOR POR PL'!$P$5,'CP RESUMO'!Z81,"")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>
        <v>21347.66</v>
      </c>
      <c r="L28" s="49">
        <f>C28/IF(B28&lt;='VALOR POR PL'!$P$5,IFERROR(INDEX('"INCC-FGV"'!$B$2:$B$800,MATCH(B28,'"INCC-FGV"'!$A$2:$A$800,0)),$K$2),$K$2)</f>
        <v/>
      </c>
      <c r="M28" s="131">
        <f>'CP RESUMO'!AA39</f>
        <v/>
      </c>
      <c r="N28" s="132">
        <f>MAX(0,M28-M27)</f>
        <v/>
      </c>
      <c r="O28" s="131">
        <f>IF(B28&lt;='VALOR POR PL'!$P$5,'CP RESUMO'!AA81,"")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>
        <v>21347.66</v>
      </c>
      <c r="L29" s="49">
        <f>C29/IF(B29&lt;='VALOR POR PL'!$P$5,IFERROR(INDEX('"INCC-FGV"'!$B$2:$B$800,MATCH(B29,'"INCC-FGV"'!$A$2:$A$800,0)),$K$2),$K$2)</f>
        <v/>
      </c>
      <c r="M29" s="131">
        <f>'CP RESUMO'!AB39</f>
        <v/>
      </c>
      <c r="N29" s="132">
        <f>MAX(0,M29-M28)</f>
        <v/>
      </c>
      <c r="O29" s="131">
        <f>IF(B29&lt;='VALOR POR PL'!$P$5,'CP RESUMO'!AB81,"")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>
        <v>42022.39</v>
      </c>
      <c r="L30" s="49">
        <f>C30/IF(B30&lt;='VALOR POR PL'!$P$5,IFERROR(INDEX('"INCC-FGV"'!$B$2:$B$800,MATCH(B30,'"INCC-FGV"'!$A$2:$A$800,0)),$K$2),$K$2)</f>
        <v/>
      </c>
      <c r="M30" s="131">
        <f>'CP RESUMO'!AC39</f>
        <v/>
      </c>
      <c r="N30" s="132">
        <f>MAX(0,M30-M29)</f>
        <v/>
      </c>
      <c r="O30" s="131">
        <f>IF(B30&lt;='VALOR POR PL'!$P$5,'CP RESUMO'!AC81,"")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>
        <v>42022.39</v>
      </c>
      <c r="L31" s="49">
        <f>C31/IF(B31&lt;='VALOR POR PL'!$P$5,IFERROR(INDEX('"INCC-FGV"'!$B$2:$B$800,MATCH(B31,'"INCC-FGV"'!$A$2:$A$800,0)),$K$2),$K$2)</f>
        <v/>
      </c>
      <c r="M31" s="131">
        <f>'CP RESUMO'!AD39</f>
        <v/>
      </c>
      <c r="N31" s="132">
        <f>MAX(0,M31-M30)</f>
        <v/>
      </c>
      <c r="O31" s="131">
        <f>IF(B31&lt;='VALOR POR PL'!$P$5,'CP RESUMO'!AD81,"")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>
        <v>42022.39</v>
      </c>
      <c r="L32" s="49">
        <f>C32/IF(B32&lt;='VALOR POR PL'!$P$5,IFERROR(INDEX('"INCC-FGV"'!$B$2:$B$800,MATCH(B32,'"INCC-FGV"'!$A$2:$A$800,0)),$K$2),$K$2)</f>
        <v/>
      </c>
      <c r="M32" s="131">
        <f>'CP RESUMO'!AE39</f>
        <v/>
      </c>
      <c r="N32" s="132">
        <f>MAX(0,M32-M31)</f>
        <v/>
      </c>
      <c r="O32" s="131">
        <f>IF(B32&lt;='VALOR POR PL'!$P$5,'CP RESUMO'!AE81,"")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>
        <v>48206.2</v>
      </c>
      <c r="L33" s="49">
        <f>C33/IF(B33&lt;='VALOR POR PL'!$P$5,IFERROR(INDEX('"INCC-FGV"'!$B$2:$B$800,MATCH(B33,'"INCC-FGV"'!$A$2:$A$800,0)),$K$2),$K$2)</f>
        <v/>
      </c>
      <c r="M33" s="131">
        <f>'CP RESUMO'!AF39</f>
        <v/>
      </c>
      <c r="N33" s="132">
        <f>MAX(0,M33-M32)</f>
        <v/>
      </c>
      <c r="O33" s="131">
        <f>IF(B33&lt;='VALOR POR PL'!$P$5,'CP RESUMO'!AF81,"")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>
        <v>110230.39</v>
      </c>
      <c r="L34" s="49">
        <f>C34/IF(B34&lt;='VALOR POR PL'!$P$5,IFERROR(INDEX('"INCC-FGV"'!$B$2:$B$800,MATCH(B34,'"INCC-FGV"'!$A$2:$A$800,0)),$K$2),$K$2)</f>
        <v/>
      </c>
      <c r="M34" s="131">
        <f>'CP RESUMO'!AG39</f>
        <v/>
      </c>
      <c r="N34" s="132">
        <f>MAX(0,M34-M33)</f>
        <v/>
      </c>
      <c r="O34" s="131">
        <f>IF(B34&lt;='VALOR POR PL'!$P$5,'CP RESUMO'!AG81,"")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>
        <v>110230.39</v>
      </c>
      <c r="L35" s="49">
        <f>C35/IF(B35&lt;='VALOR POR PL'!$P$5,IFERROR(INDEX('"INCC-FGV"'!$B$2:$B$800,MATCH(B35,'"INCC-FGV"'!$A$2:$A$800,0)),$K$2),$K$2)</f>
        <v/>
      </c>
      <c r="M35" s="131">
        <f>'CP RESUMO'!AH39</f>
        <v/>
      </c>
      <c r="N35" s="132">
        <f>MAX(0,M35-M34)</f>
        <v/>
      </c>
      <c r="O35" s="131">
        <f>IF(B35&lt;='VALOR POR PL'!$P$5,'CP RESUMO'!AH81,"")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>
        <v>110230.39</v>
      </c>
      <c r="L36" s="49">
        <f>C36/IF(B36&lt;='VALOR POR PL'!$P$5,IFERROR(INDEX('"INCC-FGV"'!$B$2:$B$800,MATCH(B36,'"INCC-FGV"'!$A$2:$A$800,0)),$K$2),$K$2)</f>
        <v/>
      </c>
      <c r="M36" s="131">
        <f>'CP RESUMO'!AI39</f>
        <v/>
      </c>
      <c r="N36" s="132">
        <f>MAX(0,M36-M35)</f>
        <v/>
      </c>
      <c r="O36" s="131">
        <f>IF(B36&lt;='VALOR POR PL'!$P$5,'CP RESUMO'!AI81,"")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>
        <v>110230.39</v>
      </c>
      <c r="L37" s="49">
        <f>C37/IF(B37&lt;='VALOR POR PL'!$P$5,IFERROR(INDEX('"INCC-FGV"'!$B$2:$B$800,MATCH(B37,'"INCC-FGV"'!$A$2:$A$800,0)),$K$2),$K$2)</f>
        <v/>
      </c>
      <c r="M37" s="131">
        <f>'CP RESUMO'!AJ39</f>
        <v/>
      </c>
      <c r="N37" s="132">
        <f>MAX(0,M37-M36)</f>
        <v/>
      </c>
      <c r="O37" s="131">
        <f>IF(B37&lt;='VALOR POR PL'!$P$5,'CP RESUMO'!AJ81,"")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>
        <v>99556.56</v>
      </c>
      <c r="L38" s="49">
        <f>C38/IF(B38&lt;='VALOR POR PL'!$P$5,IFERROR(INDEX('"INCC-FGV"'!$B$2:$B$800,MATCH(B38,'"INCC-FGV"'!$A$2:$A$800,0)),$K$2),$K$2)</f>
        <v/>
      </c>
      <c r="M38" s="131">
        <f>'CP RESUMO'!AK39</f>
        <v/>
      </c>
      <c r="N38" s="132">
        <f>MAX(0,M38-M37)</f>
        <v/>
      </c>
      <c r="O38" s="131">
        <f>IF(B38&lt;='VALOR POR PL'!$P$5,'CP RESUMO'!AK81,"")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>
        <v>99556.56</v>
      </c>
      <c r="L39" s="49">
        <f>C39/IF(B39&lt;='VALOR POR PL'!$P$5,IFERROR(INDEX('"INCC-FGV"'!$B$2:$B$800,MATCH(B39,'"INCC-FGV"'!$A$2:$A$800,0)),$K$2),$K$2)</f>
        <v/>
      </c>
      <c r="M39" s="131">
        <f>'CP RESUMO'!AL39</f>
        <v/>
      </c>
      <c r="N39" s="132">
        <f>MAX(0,M39-M38)</f>
        <v/>
      </c>
      <c r="O39" s="131">
        <f>IF(B39&lt;='VALOR POR PL'!$P$5,'CP RESUMO'!AL81,"")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>
        <v>99556.56</v>
      </c>
      <c r="L40" s="49">
        <f>C40/IF(B40&lt;='VALOR POR PL'!$P$5,IFERROR(INDEX('"INCC-FGV"'!$B$2:$B$800,MATCH(B40,'"INCC-FGV"'!$A$2:$A$800,0)),$K$2),$K$2)</f>
        <v/>
      </c>
      <c r="M40" s="131">
        <f>'CP RESUMO'!AM39</f>
        <v/>
      </c>
      <c r="N40" s="132">
        <f>MAX(0,M40-M39)</f>
        <v/>
      </c>
      <c r="O40" s="131">
        <f>IF(B40&lt;='VALOR POR PL'!$P$5,'CP RESUMO'!AM81,"")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>
        <v>94219.64999999999</v>
      </c>
      <c r="L41" s="49">
        <f>C41/IF(B41&lt;='VALOR POR PL'!$P$5,IFERROR(INDEX('"INCC-FGV"'!$B$2:$B$800,MATCH(B41,'"INCC-FGV"'!$A$2:$A$800,0)),$K$2),$K$2)</f>
        <v/>
      </c>
      <c r="M41" s="131">
        <f>'CP RESUMO'!AN39</f>
        <v/>
      </c>
      <c r="N41" s="132">
        <f>MAX(0,M41-M40)</f>
        <v/>
      </c>
      <c r="O41" s="131">
        <f>IF(B41&lt;='VALOR POR PL'!$P$5,'CP RESUMO'!AN81,"")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88882.73</v>
      </c>
      <c r="L42" s="49">
        <f>C42/IF(B42&lt;='VALOR POR PL'!$P$5,IFERROR(INDEX('"INCC-FGV"'!$B$2:$B$800,MATCH(B42,'"INCC-FGV"'!$A$2:$A$800,0)),$K$2),$K$2)</f>
        <v/>
      </c>
      <c r="M42" s="131">
        <f>'CP RESUMO'!AO39</f>
        <v/>
      </c>
      <c r="N42" s="132">
        <f>MAX(0,M42-M41)</f>
        <v/>
      </c>
      <c r="O42" s="131">
        <f>IF(B42&lt;='VALOR POR PL'!$P$5,'CP RESUMO'!AO81,"")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82698.92999999999</v>
      </c>
      <c r="L43" s="49">
        <f>C43/IF(B43&lt;='VALOR POR PL'!$P$5,IFERROR(INDEX('"INCC-FGV"'!$B$2:$B$800,MATCH(B43,'"INCC-FGV"'!$A$2:$A$800,0)),$K$2),$K$2)</f>
        <v/>
      </c>
      <c r="M43" s="131">
        <f>'CP RESUMO'!AP39</f>
        <v/>
      </c>
      <c r="N43" s="132">
        <f>MAX(0,M43-M42)</f>
        <v/>
      </c>
      <c r="O43" s="131">
        <f>IF(B43&lt;='VALOR POR PL'!$P$5,'CP RESUMO'!AP81,"")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82698.92999999999</v>
      </c>
      <c r="L44" s="49">
        <f>C44/IF(B44&lt;='VALOR POR PL'!$P$5,IFERROR(INDEX('"INCC-FGV"'!$B$2:$B$800,MATCH(B44,'"INCC-FGV"'!$A$2:$A$800,0)),$K$2),$K$2)</f>
        <v/>
      </c>
      <c r="M44" s="131">
        <f>'CP RESUMO'!AQ39</f>
        <v/>
      </c>
      <c r="N44" s="132">
        <f>MAX(0,M44-M43)</f>
        <v/>
      </c>
      <c r="O44" s="131">
        <f>IF(B44&lt;='VALOR POR PL'!$P$5,'CP RESUMO'!AQ81,"")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112144.29</v>
      </c>
      <c r="L45" s="49">
        <f>C45/IF(B45&lt;='VALOR POR PL'!$P$5,IFERROR(INDEX('"INCC-FGV"'!$B$2:$B$800,MATCH(B45,'"INCC-FGV"'!$A$2:$A$800,0)),$K$2),$K$2)</f>
        <v/>
      </c>
      <c r="M45" s="131">
        <f>'CP RESUMO'!AR39</f>
        <v/>
      </c>
      <c r="N45" s="132">
        <f>MAX(0,M45-M44)</f>
        <v/>
      </c>
      <c r="O45" s="131">
        <f>IF(B45&lt;='VALOR POR PL'!$P$5,'CP RESUMO'!AR81,"")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112144.29</v>
      </c>
      <c r="L46" s="49">
        <f>C46/IF(B46&lt;='VALOR POR PL'!$P$5,IFERROR(INDEX('"INCC-FGV"'!$B$2:$B$800,MATCH(B46,'"INCC-FGV"'!$A$2:$A$800,0)),$K$2),$K$2)</f>
        <v/>
      </c>
      <c r="M46" s="131">
        <f>'CP RESUMO'!AS39</f>
        <v/>
      </c>
      <c r="N46" s="132">
        <f>MAX(0,M46-M45)</f>
        <v/>
      </c>
      <c r="O46" s="131">
        <f>IF(B46&lt;='VALOR POR PL'!$P$5,'CP RESUMO'!AS81,"")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112144.29</v>
      </c>
      <c r="L47" s="49">
        <f>C47/IF(B47&lt;='VALOR POR PL'!$P$5,IFERROR(INDEX('"INCC-FGV"'!$B$2:$B$800,MATCH(B47,'"INCC-FGV"'!$A$2:$A$800,0)),$K$2),$K$2)</f>
        <v/>
      </c>
      <c r="M47" s="131">
        <f>'CP RESUMO'!AT39</f>
        <v/>
      </c>
      <c r="N47" s="132">
        <f>MAX(0,M47-M46)</f>
        <v/>
      </c>
      <c r="O47" s="131">
        <f>IF(B47&lt;='VALOR POR PL'!$P$5,'CP RESUMO'!AT81,"")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112144.29</v>
      </c>
      <c r="L48" s="49">
        <f>C48/IF(B48&lt;='VALOR POR PL'!$P$5,IFERROR(INDEX('"INCC-FGV"'!$B$2:$B$800,MATCH(B48,'"INCC-FGV"'!$A$2:$A$800,0)),$K$2),$K$2)</f>
        <v/>
      </c>
      <c r="M48" s="131">
        <f>'CP RESUMO'!AU39</f>
        <v/>
      </c>
      <c r="N48" s="132">
        <f>MAX(0,M48-M47)</f>
        <v/>
      </c>
      <c r="O48" s="131">
        <f>IF(B48&lt;='VALOR POR PL'!$P$5,'CP RESUMO'!AU81,"")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112144.29</v>
      </c>
      <c r="L49" s="49">
        <f>C49/IF(B49&lt;='VALOR POR PL'!$P$5,IFERROR(INDEX('"INCC-FGV"'!$B$2:$B$800,MATCH(B49,'"INCC-FGV"'!$A$2:$A$800,0)),$K$2),$K$2)</f>
        <v/>
      </c>
      <c r="M49" s="131">
        <f>'CP RESUMO'!AV39</f>
        <v/>
      </c>
      <c r="N49" s="132">
        <f>MAX(0,M49-M48)</f>
        <v/>
      </c>
      <c r="O49" s="131">
        <f>IF(B49&lt;='VALOR POR PL'!$P$5,'CP RESUMO'!AV81,"")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215328.19</v>
      </c>
      <c r="L50" s="49">
        <f>C50/IF(B50&lt;='VALOR POR PL'!$P$5,IFERROR(INDEX('"INCC-FGV"'!$B$2:$B$800,MATCH(B50,'"INCC-FGV"'!$A$2:$A$800,0)),$K$2),$K$2)</f>
        <v/>
      </c>
      <c r="M50" s="131">
        <f>'CP RESUMO'!AW39</f>
        <v/>
      </c>
      <c r="N50" s="132">
        <f>MAX(0,M50-M49)</f>
        <v/>
      </c>
      <c r="O50" s="131">
        <f>IF(B50&lt;='VALOR POR PL'!$P$5,'CP RESUMO'!AW81,"")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243105.63</v>
      </c>
      <c r="L51" s="49">
        <f>C51/IF(B51&lt;='VALOR POR PL'!$P$5,IFERROR(INDEX('"INCC-FGV"'!$B$2:$B$800,MATCH(B51,'"INCC-FGV"'!$A$2:$A$800,0)),$K$2),$K$2)</f>
        <v/>
      </c>
      <c r="M51" s="131">
        <f>'CP RESUMO'!AX39</f>
        <v/>
      </c>
      <c r="N51" s="132">
        <f>MAX(0,M51-M50)</f>
        <v/>
      </c>
      <c r="O51" s="131">
        <f>IF(B51&lt;='VALOR POR PL'!$P$5,'CP RESUMO'!AX81,"")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243105.63</v>
      </c>
      <c r="L52" s="49">
        <f>C52/IF(B52&lt;='VALOR POR PL'!$P$5,IFERROR(INDEX('"INCC-FGV"'!$B$2:$B$800,MATCH(B52,'"INCC-FGV"'!$A$2:$A$800,0)),$K$2),$K$2)</f>
        <v/>
      </c>
      <c r="M52" s="131">
        <f>'CP RESUMO'!AY39</f>
        <v/>
      </c>
      <c r="N52" s="132">
        <f>MAX(0,M52-M51)</f>
        <v/>
      </c>
      <c r="O52" s="131">
        <f>IF(B52&lt;='VALOR POR PL'!$P$5,'CP RESUMO'!AY81,"")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243105.63</v>
      </c>
      <c r="L53" s="49">
        <f>C53/IF(B53&lt;='VALOR POR PL'!$P$5,IFERROR(INDEX('"INCC-FGV"'!$B$2:$B$800,MATCH(B53,'"INCC-FGV"'!$A$2:$A$800,0)),$K$2),$K$2)</f>
        <v/>
      </c>
      <c r="M53" s="131">
        <f>'CP RESUMO'!AZ39</f>
        <v/>
      </c>
      <c r="N53" s="132">
        <f>MAX(0,M53-M52)</f>
        <v/>
      </c>
      <c r="O53" s="131">
        <f>IF(B53&lt;='VALOR POR PL'!$P$5,'CP RESUMO'!AZ81,"")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>
        <v>75698.83</v>
      </c>
      <c r="L54" s="49">
        <f>C54/IF(B54&lt;='VALOR POR PL'!$P$5,IFERROR(INDEX('"INCC-FGV"'!$B$2:$B$800,MATCH(B54,'"INCC-FGV"'!$A$2:$A$800,0)),$K$2),$K$2)</f>
        <v/>
      </c>
      <c r="M54" s="131">
        <f>'CP RESUMO'!BA39</f>
        <v/>
      </c>
      <c r="N54" s="132">
        <f>MAX(0,M54-M53)</f>
        <v/>
      </c>
      <c r="O54" s="131">
        <f>IF(B54&lt;='VALOR POR PL'!$P$5,'CP RESUMO'!BA81,"")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>
        <v>10337.37</v>
      </c>
      <c r="L55" s="49">
        <f>C55/IF(B55&lt;='VALOR POR PL'!$P$5,IFERROR(INDEX('"INCC-FGV"'!$B$2:$B$800,MATCH(B55,'"INCC-FGV"'!$A$2:$A$800,0)),$K$2),$K$2)</f>
        <v/>
      </c>
      <c r="M55" s="131">
        <f>'CP RESUMO'!BB39</f>
        <v/>
      </c>
      <c r="N55" s="132">
        <f>MAX(0,M55-M54)</f>
        <v/>
      </c>
      <c r="O55" s="131">
        <f>IF(B55&lt;='VALOR POR PL'!$P$5,'CP RESUMO'!BB81,"")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>
        <v>10337.37</v>
      </c>
      <c r="L56" s="49">
        <f>C56/IF(B56&lt;='VALOR POR PL'!$P$5,IFERROR(INDEX('"INCC-FGV"'!$B$2:$B$800,MATCH(B56,'"INCC-FGV"'!$A$2:$A$800,0)),$K$2),$K$2)</f>
        <v/>
      </c>
      <c r="M56" s="131">
        <f>'CP RESUMO'!BC39</f>
        <v/>
      </c>
      <c r="N56" s="132">
        <f>MAX(0,M56-M55)</f>
        <v/>
      </c>
      <c r="O56" s="131">
        <f>IF(B56&lt;='VALOR POR PL'!$P$5,'CP RESUMO'!BC81,"")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RESUMO'!BD39</f>
        <v/>
      </c>
      <c r="N57" s="132">
        <f>MAX(0,M57-M56)</f>
        <v/>
      </c>
      <c r="O57" s="131">
        <f>IF(B57&lt;='VALOR POR PL'!$P$5,'CP RESUMO'!BD81,"")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RESUMO'!BE39</f>
        <v/>
      </c>
      <c r="N58" s="132">
        <f>MAX(0,M58-M57)</f>
        <v/>
      </c>
      <c r="O58" s="131">
        <f>IF(B58&lt;='VALOR POR PL'!$P$5,'CP RESUMO'!BE81,"")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RESUMO'!BF39</f>
        <v/>
      </c>
      <c r="N59" s="132">
        <f>MAX(0,M59-M58)</f>
        <v/>
      </c>
      <c r="O59" s="131">
        <f>IF(B59&lt;='VALOR POR PL'!$P$5,'CP RESUMO'!BF81,"")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RESUMO'!BG39</f>
        <v/>
      </c>
      <c r="N60" s="132">
        <f>MAX(0,M60-M59)</f>
        <v/>
      </c>
      <c r="O60" s="131">
        <f>IF(B60&lt;='VALOR POR PL'!$P$5,'CP RESUMO'!BG81,"")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>
        <v>550123.51</v>
      </c>
      <c r="L61" s="49">
        <f>C61/IF(B61&lt;='VALOR POR PL'!$P$5,IFERROR(INDEX('"INCC-FGV"'!$B$2:$B$800,MATCH(B61,'"INCC-FGV"'!$A$2:$A$800,0)),$K$2),$K$2)</f>
        <v/>
      </c>
      <c r="M61" s="131">
        <f>'CP RESUMO'!BH39</f>
        <v/>
      </c>
      <c r="N61" s="132">
        <f>MAX(0,M61-M60)</f>
        <v/>
      </c>
      <c r="O61" s="131">
        <f>IF(B61&lt;='VALOR POR PL'!$P$5,'CP RESUMO'!BH81,"")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RESUMO'!BI39</f>
        <v/>
      </c>
      <c r="N62" s="132">
        <f>MAX(0,M62-M61)</f>
        <v/>
      </c>
      <c r="O62" s="131">
        <f>IF(B62&lt;='VALOR POR PL'!$P$5,'CP RESUMO'!BI81,"")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RESUMO'!BJ39</f>
        <v/>
      </c>
      <c r="N63" s="132">
        <f>MAX(0,M63-M62)</f>
        <v/>
      </c>
      <c r="O63" s="131">
        <f>IF(B63&lt;='VALOR POR PL'!$P$5,'CP RESUMO'!BJ81,"")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RESUMO'!BK39</f>
        <v/>
      </c>
      <c r="N64" s="132">
        <f>MAX(0,M64-M63)</f>
        <v/>
      </c>
      <c r="O64" s="131">
        <f>IF(B64&lt;='VALOR POR PL'!$P$5,'CP RESUMO'!BK81,"")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RESUMO'!BL39</f>
        <v/>
      </c>
      <c r="N65" s="132">
        <f>MAX(0,M65-M64)</f>
        <v/>
      </c>
      <c r="O65" s="131">
        <f>IF(B65&lt;='VALOR POR PL'!$P$5,'CP RESUMO'!BL81,"")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RESUMO'!BM39</f>
        <v/>
      </c>
      <c r="N66" s="132">
        <f>MAX(0,M66-M65)</f>
        <v/>
      </c>
      <c r="O66" s="131">
        <f>IF(B66&lt;='VALOR POR PL'!$P$5,'CP RESUMO'!BM81,"")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RESUMO'!BN39</f>
        <v/>
      </c>
      <c r="N67" s="132">
        <f>MAX(0,M67-M66)</f>
        <v/>
      </c>
      <c r="O67" s="131">
        <f>IF(B67&lt;='VALOR POR PL'!$P$5,'CP RESUMO'!BN81,"")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RESUMO'!BO39</f>
        <v/>
      </c>
      <c r="N68" s="132">
        <f>MAX(0,M68-M67)</f>
        <v/>
      </c>
      <c r="O68" s="131">
        <f>IF(B68&lt;='VALOR POR PL'!$P$5,'CP RESUMO'!BO81,"")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RESUMO'!BP39</f>
        <v/>
      </c>
      <c r="N69" s="132">
        <f>MAX(0,M69-M68)</f>
        <v/>
      </c>
      <c r="O69" s="131">
        <f>IF(B69&lt;='VALOR POR PL'!$P$5,'CP RESUMO'!BP81,"")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RESUMO'!BQ39</f>
        <v/>
      </c>
      <c r="N70" s="132">
        <f>MAX(0,M70-M69)</f>
        <v/>
      </c>
      <c r="O70" s="131">
        <f>IF(B70&lt;='VALOR POR PL'!$P$5,'CP RESUMO'!BQ81,"")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RESUMO'!BR39</f>
        <v/>
      </c>
      <c r="N71" s="132">
        <f>MAX(0,M71-M70)</f>
        <v/>
      </c>
      <c r="O71" s="131">
        <f>IF(B71&lt;='VALOR POR PL'!$P$5,'CP RESUMO'!BR81,"")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RESUMO'!BS39</f>
        <v/>
      </c>
      <c r="N72" s="132">
        <f>MAX(0,M72-M71)</f>
        <v/>
      </c>
      <c r="O72" s="131">
        <f>IF(B72&lt;='VALOR POR PL'!$P$5,'CP RESUMO'!BS81,"")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RESUMO'!BT39</f>
        <v/>
      </c>
      <c r="N73" s="132">
        <f>MAX(0,M73-M72)</f>
        <v/>
      </c>
      <c r="O73" s="131">
        <f>IF(B73&lt;='VALOR POR PL'!$P$5,'CP RESUMO'!BT81,"")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RESUMO'!BU39</f>
        <v/>
      </c>
      <c r="N74" s="132">
        <f>MAX(0,M74-M73)</f>
        <v/>
      </c>
      <c r="O74" s="131">
        <f>IF(B74&lt;='VALOR POR PL'!$P$5,'CP RESUMO'!BU81,"")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RESUMO'!BV39</f>
        <v/>
      </c>
      <c r="N75" s="132">
        <f>MAX(0,M75-M74)</f>
        <v/>
      </c>
      <c r="O75" s="131">
        <f>IF(B75&lt;='VALOR POR PL'!$P$5,'CP RESUMO'!BV81,"")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RESUMO'!BW39</f>
        <v/>
      </c>
      <c r="N76" s="132">
        <f>MAX(0,M76-M75)</f>
        <v/>
      </c>
      <c r="O76" s="131">
        <f>IF(B76&lt;='VALOR POR PL'!$P$5,'CP RESUMO'!BW81,"")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1">
        <f>'CP RESUMO'!D40</f>
        <v/>
      </c>
      <c r="N5" s="132" t="n">
        <v>0</v>
      </c>
      <c r="O5" s="131">
        <f>IF(B5&lt;='VALOR POR PL'!$P$5,'CP RESUMO'!D82,"")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1">
        <f>'CP RESUMO'!E40</f>
        <v/>
      </c>
      <c r="N6" s="132">
        <f>MAX(0,M6-M5)</f>
        <v/>
      </c>
      <c r="O6" s="131">
        <f>IF(B6&lt;='VALOR POR PL'!$P$5,'CP RESUMO'!E82,"")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RESUMO'!F40</f>
        <v/>
      </c>
      <c r="N7" s="132">
        <f>MAX(0,M7-M6)</f>
        <v/>
      </c>
      <c r="O7" s="131">
        <f>IF(B7&lt;='VALOR POR PL'!$P$5,'CP RESUMO'!F82,"")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RESUMO'!G40</f>
        <v/>
      </c>
      <c r="N8" s="132">
        <f>MAX(0,M8-M7)</f>
        <v/>
      </c>
      <c r="O8" s="131">
        <f>IF(B8&lt;='VALOR POR PL'!$P$5,'CP RESUMO'!G82,"")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RESUMO'!H40</f>
        <v/>
      </c>
      <c r="N9" s="132">
        <f>MAX(0,M9-M8)</f>
        <v/>
      </c>
      <c r="O9" s="131">
        <f>IF(B9&lt;='VALOR POR PL'!$P$5,'CP RESUMO'!H82,"")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RESUMO'!I40</f>
        <v/>
      </c>
      <c r="N10" s="132">
        <f>MAX(0,M10-M9)</f>
        <v/>
      </c>
      <c r="O10" s="131">
        <f>IF(B10&lt;='VALOR POR PL'!$P$5,'CP RESUMO'!I82,"")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RESUMO'!J40</f>
        <v/>
      </c>
      <c r="N11" s="132">
        <f>MAX(0,M11-M10)</f>
        <v/>
      </c>
      <c r="O11" s="131">
        <f>IF(B11&lt;='VALOR POR PL'!$P$5,'CP RESUMO'!J82,"")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RESUMO'!K40</f>
        <v/>
      </c>
      <c r="N12" s="132">
        <f>MAX(0,M12-M11)</f>
        <v/>
      </c>
      <c r="O12" s="131">
        <f>IF(B12&lt;='VALOR POR PL'!$P$5,'CP RESUMO'!K82,"")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1">
        <f>'CP RESUMO'!L40</f>
        <v/>
      </c>
      <c r="N13" s="132">
        <f>MAX(0,M13-M12)</f>
        <v/>
      </c>
      <c r="O13" s="131">
        <f>IF(B13&lt;='VALOR POR PL'!$P$5,'CP RESUMO'!L82,"")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RESUMO'!M40</f>
        <v/>
      </c>
      <c r="N14" s="132">
        <f>MAX(0,M14-M13)</f>
        <v/>
      </c>
      <c r="O14" s="131">
        <f>IF(B14&lt;='VALOR POR PL'!$P$5,'CP RESUMO'!M82,"")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RESUMO'!N40</f>
        <v/>
      </c>
      <c r="N15" s="132">
        <f>MAX(0,M15-M14)</f>
        <v/>
      </c>
      <c r="O15" s="131">
        <f>IF(B15&lt;='VALOR POR PL'!$P$5,'CP RESUMO'!N82,"")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RESUMO'!O40</f>
        <v/>
      </c>
      <c r="N16" s="132">
        <f>MAX(0,M16-M15)</f>
        <v/>
      </c>
      <c r="O16" s="131">
        <f>IF(B16&lt;='VALOR POR PL'!$P$5,'CP RESUMO'!O82,"")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RESUMO'!P40</f>
        <v/>
      </c>
      <c r="N17" s="132">
        <f>MAX(0,M17-M16)</f>
        <v/>
      </c>
      <c r="O17" s="131">
        <f>IF(B17&lt;='VALOR POR PL'!$P$5,'CP RESUMO'!P82,"")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RESUMO'!Q40</f>
        <v/>
      </c>
      <c r="N18" s="132">
        <f>MAX(0,M18-M17)</f>
        <v/>
      </c>
      <c r="O18" s="131">
        <f>IF(B18&lt;='VALOR POR PL'!$P$5,'CP RESUMO'!Q82,"")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RESUMO'!R40</f>
        <v/>
      </c>
      <c r="N19" s="132">
        <f>MAX(0,M19-M18)</f>
        <v/>
      </c>
      <c r="O19" s="131">
        <f>IF(B19&lt;='VALOR POR PL'!$P$5,'CP RESUMO'!R82,"")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RESUMO'!S40</f>
        <v/>
      </c>
      <c r="N20" s="132">
        <f>MAX(0,M20-M19)</f>
        <v/>
      </c>
      <c r="O20" s="131">
        <f>IF(B20&lt;='VALOR POR PL'!$P$5,'CP RESUMO'!S82,"")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RESUMO'!T40</f>
        <v/>
      </c>
      <c r="N21" s="132">
        <f>MAX(0,M21-M20)</f>
        <v/>
      </c>
      <c r="O21" s="131">
        <f>IF(B21&lt;='VALOR POR PL'!$P$5,'CP RESUMO'!T82,"")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RESUMO'!U40</f>
        <v/>
      </c>
      <c r="N22" s="132">
        <f>MAX(0,M22-M21)</f>
        <v/>
      </c>
      <c r="O22" s="131">
        <f>IF(B22&lt;='VALOR POR PL'!$P$5,'CP RESUMO'!U82,"")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RESUMO'!V40</f>
        <v/>
      </c>
      <c r="N23" s="132">
        <f>MAX(0,M23-M22)</f>
        <v/>
      </c>
      <c r="O23" s="131">
        <f>IF(B23&lt;='VALOR POR PL'!$P$5,'CP RESUMO'!V82,"")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RESUMO'!W40</f>
        <v/>
      </c>
      <c r="N24" s="132">
        <f>MAX(0,M24-M23)</f>
        <v/>
      </c>
      <c r="O24" s="131">
        <f>IF(B24&lt;='VALOR POR PL'!$P$5,'CP RESUMO'!W82,"")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RESUMO'!X40</f>
        <v/>
      </c>
      <c r="N25" s="132">
        <f>MAX(0,M25-M24)</f>
        <v/>
      </c>
      <c r="O25" s="131">
        <f>IF(B25&lt;='VALOR POR PL'!$P$5,'CP RESUMO'!X82,"")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RESUMO'!Y40</f>
        <v/>
      </c>
      <c r="N26" s="132">
        <f>MAX(0,M26-M25)</f>
        <v/>
      </c>
      <c r="O26" s="131">
        <f>IF(B26&lt;='VALOR POR PL'!$P$5,'CP RESUMO'!Y82,"")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RESUMO'!Z40</f>
        <v/>
      </c>
      <c r="N27" s="132">
        <f>MAX(0,M27-M26)</f>
        <v/>
      </c>
      <c r="O27" s="131">
        <f>IF(B27&lt;='VALOR POR PL'!$P$5,'CP RESUMO'!Z82,"")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RESUMO'!AA40</f>
        <v/>
      </c>
      <c r="N28" s="132">
        <f>MAX(0,M28-M27)</f>
        <v/>
      </c>
      <c r="O28" s="131">
        <f>IF(B28&lt;='VALOR POR PL'!$P$5,'CP RESUMO'!AA82,"")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RESUMO'!AB40</f>
        <v/>
      </c>
      <c r="N29" s="132">
        <f>MAX(0,M29-M28)</f>
        <v/>
      </c>
      <c r="O29" s="131">
        <f>IF(B29&lt;='VALOR POR PL'!$P$5,'CP RESUMO'!AB82,"")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RESUMO'!AC40</f>
        <v/>
      </c>
      <c r="N30" s="132">
        <f>MAX(0,M30-M29)</f>
        <v/>
      </c>
      <c r="O30" s="131">
        <f>IF(B30&lt;='VALOR POR PL'!$P$5,'CP RESUMO'!AC82,"")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RESUMO'!AD40</f>
        <v/>
      </c>
      <c r="N31" s="132">
        <f>MAX(0,M31-M30)</f>
        <v/>
      </c>
      <c r="O31" s="131">
        <f>IF(B31&lt;='VALOR POR PL'!$P$5,'CP RESUMO'!AD82,"")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RESUMO'!AE40</f>
        <v/>
      </c>
      <c r="N32" s="132">
        <f>MAX(0,M32-M31)</f>
        <v/>
      </c>
      <c r="O32" s="131">
        <f>IF(B32&lt;='VALOR POR PL'!$P$5,'CP RESUMO'!AE82,"")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RESUMO'!AF40</f>
        <v/>
      </c>
      <c r="N33" s="132">
        <f>MAX(0,M33-M32)</f>
        <v/>
      </c>
      <c r="O33" s="131">
        <f>IF(B33&lt;='VALOR POR PL'!$P$5,'CP RESUMO'!AF82,"")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RESUMO'!AG40</f>
        <v/>
      </c>
      <c r="N34" s="132">
        <f>MAX(0,M34-M33)</f>
        <v/>
      </c>
      <c r="O34" s="131">
        <f>IF(B34&lt;='VALOR POR PL'!$P$5,'CP RESUMO'!AG82,"")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RESUMO'!AH40</f>
        <v/>
      </c>
      <c r="N35" s="132">
        <f>MAX(0,M35-M34)</f>
        <v/>
      </c>
      <c r="O35" s="131">
        <f>IF(B35&lt;='VALOR POR PL'!$P$5,'CP RESUMO'!AH82,"")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RESUMO'!AI40</f>
        <v/>
      </c>
      <c r="N36" s="132">
        <f>MAX(0,M36-M35)</f>
        <v/>
      </c>
      <c r="O36" s="131">
        <f>IF(B36&lt;='VALOR POR PL'!$P$5,'CP RESUMO'!AI82,"")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RESUMO'!AJ40</f>
        <v/>
      </c>
      <c r="N37" s="132">
        <f>MAX(0,M37-M36)</f>
        <v/>
      </c>
      <c r="O37" s="131">
        <f>IF(B37&lt;='VALOR POR PL'!$P$5,'CP RESUMO'!AJ82,"")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RESUMO'!AK40</f>
        <v/>
      </c>
      <c r="N38" s="132">
        <f>MAX(0,M38-M37)</f>
        <v/>
      </c>
      <c r="O38" s="131">
        <f>IF(B38&lt;='VALOR POR PL'!$P$5,'CP RESUMO'!AK82,"")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RESUMO'!AL40</f>
        <v/>
      </c>
      <c r="N39" s="132">
        <f>MAX(0,M39-M38)</f>
        <v/>
      </c>
      <c r="O39" s="131">
        <f>IF(B39&lt;='VALOR POR PL'!$P$5,'CP RESUMO'!AL82,"")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RESUMO'!AM40</f>
        <v/>
      </c>
      <c r="N40" s="132">
        <f>MAX(0,M40-M39)</f>
        <v/>
      </c>
      <c r="O40" s="131">
        <f>IF(B40&lt;='VALOR POR PL'!$P$5,'CP RESUMO'!AM82,"")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RESUMO'!AN40</f>
        <v/>
      </c>
      <c r="N41" s="132">
        <f>MAX(0,M41-M40)</f>
        <v/>
      </c>
      <c r="O41" s="131">
        <f>IF(B41&lt;='VALOR POR PL'!$P$5,'CP RESUMO'!AN82,"")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45332.66</v>
      </c>
      <c r="L42" s="49">
        <f>C42/IF(B42&lt;='VALOR POR PL'!$P$5,IFERROR(INDEX('"INCC-FGV"'!$B$2:$B$800,MATCH(B42,'"INCC-FGV"'!$A$2:$A$800,0)),$K$2),$K$2)</f>
        <v/>
      </c>
      <c r="M42" s="131">
        <f>'CP RESUMO'!AO40</f>
        <v/>
      </c>
      <c r="N42" s="132">
        <f>MAX(0,M42-M41)</f>
        <v/>
      </c>
      <c r="O42" s="131">
        <f>IF(B42&lt;='VALOR POR PL'!$P$5,'CP RESUMO'!AO82,"")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45332.66</v>
      </c>
      <c r="L43" s="49">
        <f>C43/IF(B43&lt;='VALOR POR PL'!$P$5,IFERROR(INDEX('"INCC-FGV"'!$B$2:$B$800,MATCH(B43,'"INCC-FGV"'!$A$2:$A$800,0)),$K$2),$K$2)</f>
        <v/>
      </c>
      <c r="M43" s="131">
        <f>'CP RESUMO'!AP40</f>
        <v/>
      </c>
      <c r="N43" s="132">
        <f>MAX(0,M43-M42)</f>
        <v/>
      </c>
      <c r="O43" s="131">
        <f>IF(B43&lt;='VALOR POR PL'!$P$5,'CP RESUMO'!AP82,"")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45332.66</v>
      </c>
      <c r="L44" s="49">
        <f>C44/IF(B44&lt;='VALOR POR PL'!$P$5,IFERROR(INDEX('"INCC-FGV"'!$B$2:$B$800,MATCH(B44,'"INCC-FGV"'!$A$2:$A$800,0)),$K$2),$K$2)</f>
        <v/>
      </c>
      <c r="M44" s="131">
        <f>'CP RESUMO'!AQ40</f>
        <v/>
      </c>
      <c r="N44" s="132">
        <f>MAX(0,M44-M43)</f>
        <v/>
      </c>
      <c r="O44" s="131">
        <f>IF(B44&lt;='VALOR POR PL'!$P$5,'CP RESUMO'!AQ82,"")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45332.66</v>
      </c>
      <c r="L45" s="49">
        <f>C45/IF(B45&lt;='VALOR POR PL'!$P$5,IFERROR(INDEX('"INCC-FGV"'!$B$2:$B$800,MATCH(B45,'"INCC-FGV"'!$A$2:$A$800,0)),$K$2),$K$2)</f>
        <v/>
      </c>
      <c r="M45" s="131">
        <f>'CP RESUMO'!AR40</f>
        <v/>
      </c>
      <c r="N45" s="132">
        <f>MAX(0,M45-M44)</f>
        <v/>
      </c>
      <c r="O45" s="131">
        <f>IF(B45&lt;='VALOR POR PL'!$P$5,'CP RESUMO'!AR82,"")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45332.66</v>
      </c>
      <c r="L46" s="49">
        <f>C46/IF(B46&lt;='VALOR POR PL'!$P$5,IFERROR(INDEX('"INCC-FGV"'!$B$2:$B$800,MATCH(B46,'"INCC-FGV"'!$A$2:$A$800,0)),$K$2),$K$2)</f>
        <v/>
      </c>
      <c r="M46" s="131">
        <f>'CP RESUMO'!AS40</f>
        <v/>
      </c>
      <c r="N46" s="132">
        <f>MAX(0,M46-M45)</f>
        <v/>
      </c>
      <c r="O46" s="131">
        <f>IF(B46&lt;='VALOR POR PL'!$P$5,'CP RESUMO'!AS82,"")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98998.66</v>
      </c>
      <c r="L47" s="49">
        <f>C47/IF(B47&lt;='VALOR POR PL'!$P$5,IFERROR(INDEX('"INCC-FGV"'!$B$2:$B$800,MATCH(B47,'"INCC-FGV"'!$A$2:$A$800,0)),$K$2),$K$2)</f>
        <v/>
      </c>
      <c r="M47" s="131">
        <f>'CP RESUMO'!AT40</f>
        <v/>
      </c>
      <c r="N47" s="132">
        <f>MAX(0,M47-M46)</f>
        <v/>
      </c>
      <c r="O47" s="131">
        <f>IF(B47&lt;='VALOR POR PL'!$P$5,'CP RESUMO'!AT82,"")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53666</v>
      </c>
      <c r="L48" s="49">
        <f>C48/IF(B48&lt;='VALOR POR PL'!$P$5,IFERROR(INDEX('"INCC-FGV"'!$B$2:$B$800,MATCH(B48,'"INCC-FGV"'!$A$2:$A$800,0)),$K$2),$K$2)</f>
        <v/>
      </c>
      <c r="M48" s="131">
        <f>'CP RESUMO'!AU40</f>
        <v/>
      </c>
      <c r="N48" s="132">
        <f>MAX(0,M48-M47)</f>
        <v/>
      </c>
      <c r="O48" s="131">
        <f>IF(B48&lt;='VALOR POR PL'!$P$5,'CP RESUMO'!AU82,"")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53666</v>
      </c>
      <c r="L49" s="49">
        <f>C49/IF(B49&lt;='VALOR POR PL'!$P$5,IFERROR(INDEX('"INCC-FGV"'!$B$2:$B$800,MATCH(B49,'"INCC-FGV"'!$A$2:$A$800,0)),$K$2),$K$2)</f>
        <v/>
      </c>
      <c r="M49" s="131">
        <f>'CP RESUMO'!AV40</f>
        <v/>
      </c>
      <c r="N49" s="132">
        <f>MAX(0,M49-M48)</f>
        <v/>
      </c>
      <c r="O49" s="131">
        <f>IF(B49&lt;='VALOR POR PL'!$P$5,'CP RESUMO'!AV82,"")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53666</v>
      </c>
      <c r="L50" s="49">
        <f>C50/IF(B50&lt;='VALOR POR PL'!$P$5,IFERROR(INDEX('"INCC-FGV"'!$B$2:$B$800,MATCH(B50,'"INCC-FGV"'!$A$2:$A$800,0)),$K$2),$K$2)</f>
        <v/>
      </c>
      <c r="M50" s="131">
        <f>'CP RESUMO'!AW40</f>
        <v/>
      </c>
      <c r="N50" s="132">
        <f>MAX(0,M50-M49)</f>
        <v/>
      </c>
      <c r="O50" s="131">
        <f>IF(B50&lt;='VALOR POR PL'!$P$5,'CP RESUMO'!AW82,"")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53666</v>
      </c>
      <c r="L51" s="49">
        <f>C51/IF(B51&lt;='VALOR POR PL'!$P$5,IFERROR(INDEX('"INCC-FGV"'!$B$2:$B$800,MATCH(B51,'"INCC-FGV"'!$A$2:$A$800,0)),$K$2),$K$2)</f>
        <v/>
      </c>
      <c r="M51" s="131">
        <f>'CP RESUMO'!AX40</f>
        <v/>
      </c>
      <c r="N51" s="132">
        <f>MAX(0,M51-M50)</f>
        <v/>
      </c>
      <c r="O51" s="131">
        <f>IF(B51&lt;='VALOR POR PL'!$P$5,'CP RESUMO'!AX82,"")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53666</v>
      </c>
      <c r="L52" s="49">
        <f>C52/IF(B52&lt;='VALOR POR PL'!$P$5,IFERROR(INDEX('"INCC-FGV"'!$B$2:$B$800,MATCH(B52,'"INCC-FGV"'!$A$2:$A$800,0)),$K$2),$K$2)</f>
        <v/>
      </c>
      <c r="M52" s="131">
        <f>'CP RESUMO'!AY40</f>
        <v/>
      </c>
      <c r="N52" s="132">
        <f>MAX(0,M52-M51)</f>
        <v/>
      </c>
      <c r="O52" s="131">
        <f>IF(B52&lt;='VALOR POR PL'!$P$5,'CP RESUMO'!AY82,"")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90665.33</v>
      </c>
      <c r="L53" s="49">
        <f>C53/IF(B53&lt;='VALOR POR PL'!$P$5,IFERROR(INDEX('"INCC-FGV"'!$B$2:$B$800,MATCH(B53,'"INCC-FGV"'!$A$2:$A$800,0)),$K$2),$K$2)</f>
        <v/>
      </c>
      <c r="M53" s="131">
        <f>'CP RESUMO'!AZ40</f>
        <v/>
      </c>
      <c r="N53" s="132">
        <f>MAX(0,M53-M52)</f>
        <v/>
      </c>
      <c r="O53" s="131">
        <f>IF(B53&lt;='VALOR POR PL'!$P$5,'CP RESUMO'!AZ82,"")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>
        <v>90665.33</v>
      </c>
      <c r="L54" s="49">
        <f>C54/IF(B54&lt;='VALOR POR PL'!$P$5,IFERROR(INDEX('"INCC-FGV"'!$B$2:$B$800,MATCH(B54,'"INCC-FGV"'!$A$2:$A$800,0)),$K$2),$K$2)</f>
        <v/>
      </c>
      <c r="M54" s="131">
        <f>'CP RESUMO'!BA40</f>
        <v/>
      </c>
      <c r="N54" s="132">
        <f>MAX(0,M54-M53)</f>
        <v/>
      </c>
      <c r="O54" s="131">
        <f>IF(B54&lt;='VALOR POR PL'!$P$5,'CP RESUMO'!BA82,"")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>
        <v>90665.33</v>
      </c>
      <c r="L55" s="49">
        <f>C55/IF(B55&lt;='VALOR POR PL'!$P$5,IFERROR(INDEX('"INCC-FGV"'!$B$2:$B$800,MATCH(B55,'"INCC-FGV"'!$A$2:$A$800,0)),$K$2),$K$2)</f>
        <v/>
      </c>
      <c r="M55" s="131">
        <f>'CP RESUMO'!BB40</f>
        <v/>
      </c>
      <c r="N55" s="132">
        <f>MAX(0,M55-M54)</f>
        <v/>
      </c>
      <c r="O55" s="131">
        <f>IF(B55&lt;='VALOR POR PL'!$P$5,'CP RESUMO'!BB82,"")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/>
      <c r="L56" s="49">
        <f>C56/IF(B56&lt;='VALOR POR PL'!$P$5,IFERROR(INDEX('"INCC-FGV"'!$B$2:$B$800,MATCH(B56,'"INCC-FGV"'!$A$2:$A$800,0)),$K$2),$K$2)</f>
        <v/>
      </c>
      <c r="M56" s="131">
        <f>'CP RESUMO'!BC40</f>
        <v/>
      </c>
      <c r="N56" s="132">
        <f>MAX(0,M56-M55)</f>
        <v/>
      </c>
      <c r="O56" s="131">
        <f>IF(B56&lt;='VALOR POR PL'!$P$5,'CP RESUMO'!BC82,"")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RESUMO'!BD40</f>
        <v/>
      </c>
      <c r="N57" s="132">
        <f>MAX(0,M57-M56)</f>
        <v/>
      </c>
      <c r="O57" s="131">
        <f>IF(B57&lt;='VALOR POR PL'!$P$5,'CP RESUMO'!BD82,"")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RESUMO'!BE40</f>
        <v/>
      </c>
      <c r="N58" s="132">
        <f>MAX(0,M58-M57)</f>
        <v/>
      </c>
      <c r="O58" s="131">
        <f>IF(B58&lt;='VALOR POR PL'!$P$5,'CP RESUMO'!BE82,"")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RESUMO'!BF40</f>
        <v/>
      </c>
      <c r="N59" s="132">
        <f>MAX(0,M59-M58)</f>
        <v/>
      </c>
      <c r="O59" s="131">
        <f>IF(B59&lt;='VALOR POR PL'!$P$5,'CP RESUMO'!BF82,"")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RESUMO'!BG40</f>
        <v/>
      </c>
      <c r="N60" s="132">
        <f>MAX(0,M60-M59)</f>
        <v/>
      </c>
      <c r="O60" s="131">
        <f>IF(B60&lt;='VALOR POR PL'!$P$5,'CP RESUMO'!BG82,"")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RESUMO'!BH40</f>
        <v/>
      </c>
      <c r="N61" s="132">
        <f>MAX(0,M61-M60)</f>
        <v/>
      </c>
      <c r="O61" s="131">
        <f>IF(B61&lt;='VALOR POR PL'!$P$5,'CP RESUMO'!BH82,"")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RESUMO'!BI40</f>
        <v/>
      </c>
      <c r="N62" s="132">
        <f>MAX(0,M62-M61)</f>
        <v/>
      </c>
      <c r="O62" s="131">
        <f>IF(B62&lt;='VALOR POR PL'!$P$5,'CP RESUMO'!BI82,"")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RESUMO'!BJ40</f>
        <v/>
      </c>
      <c r="N63" s="132">
        <f>MAX(0,M63-M62)</f>
        <v/>
      </c>
      <c r="O63" s="131">
        <f>IF(B63&lt;='VALOR POR PL'!$P$5,'CP RESUMO'!BJ82,"")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RESUMO'!BK40</f>
        <v/>
      </c>
      <c r="N64" s="132">
        <f>MAX(0,M64-M63)</f>
        <v/>
      </c>
      <c r="O64" s="131">
        <f>IF(B64&lt;='VALOR POR PL'!$P$5,'CP RESUMO'!BK82,"")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RESUMO'!BL40</f>
        <v/>
      </c>
      <c r="N65" s="132">
        <f>MAX(0,M65-M64)</f>
        <v/>
      </c>
      <c r="O65" s="131">
        <f>IF(B65&lt;='VALOR POR PL'!$P$5,'CP RESUMO'!BL82,"")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RESUMO'!BM40</f>
        <v/>
      </c>
      <c r="N66" s="132">
        <f>MAX(0,M66-M65)</f>
        <v/>
      </c>
      <c r="O66" s="131">
        <f>IF(B66&lt;='VALOR POR PL'!$P$5,'CP RESUMO'!BM82,"")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RESUMO'!BN40</f>
        <v/>
      </c>
      <c r="N67" s="132">
        <f>MAX(0,M67-M66)</f>
        <v/>
      </c>
      <c r="O67" s="131">
        <f>IF(B67&lt;='VALOR POR PL'!$P$5,'CP RESUMO'!BN82,"")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RESUMO'!BO40</f>
        <v/>
      </c>
      <c r="N68" s="132">
        <f>MAX(0,M68-M67)</f>
        <v/>
      </c>
      <c r="O68" s="131">
        <f>IF(B68&lt;='VALOR POR PL'!$P$5,'CP RESUMO'!BO82,"")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RESUMO'!BP40</f>
        <v/>
      </c>
      <c r="N69" s="132">
        <f>MAX(0,M69-M68)</f>
        <v/>
      </c>
      <c r="O69" s="131">
        <f>IF(B69&lt;='VALOR POR PL'!$P$5,'CP RESUMO'!BP82,"")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RESUMO'!BQ40</f>
        <v/>
      </c>
      <c r="N70" s="132">
        <f>MAX(0,M70-M69)</f>
        <v/>
      </c>
      <c r="O70" s="131">
        <f>IF(B70&lt;='VALOR POR PL'!$P$5,'CP RESUMO'!BQ82,"")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RESUMO'!BR40</f>
        <v/>
      </c>
      <c r="N71" s="132">
        <f>MAX(0,M71-M70)</f>
        <v/>
      </c>
      <c r="O71" s="131">
        <f>IF(B71&lt;='VALOR POR PL'!$P$5,'CP RESUMO'!BR82,"")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RESUMO'!BS40</f>
        <v/>
      </c>
      <c r="N72" s="132">
        <f>MAX(0,M72-M71)</f>
        <v/>
      </c>
      <c r="O72" s="131">
        <f>IF(B72&lt;='VALOR POR PL'!$P$5,'CP RESUMO'!BS82,"")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RESUMO'!BT40</f>
        <v/>
      </c>
      <c r="N73" s="132">
        <f>MAX(0,M73-M72)</f>
        <v/>
      </c>
      <c r="O73" s="131">
        <f>IF(B73&lt;='VALOR POR PL'!$P$5,'CP RESUMO'!BT82,"")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RESUMO'!BU40</f>
        <v/>
      </c>
      <c r="N74" s="132">
        <f>MAX(0,M74-M73)</f>
        <v/>
      </c>
      <c r="O74" s="131">
        <f>IF(B74&lt;='VALOR POR PL'!$P$5,'CP RESUMO'!BU82,"")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RESUMO'!BV40</f>
        <v/>
      </c>
      <c r="N75" s="132">
        <f>MAX(0,M75-M74)</f>
        <v/>
      </c>
      <c r="O75" s="131">
        <f>IF(B75&lt;='VALOR POR PL'!$P$5,'CP RESUMO'!BV82,"")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RESUMO'!BW40</f>
        <v/>
      </c>
      <c r="N76" s="132">
        <f>MAX(0,M76-M75)</f>
        <v/>
      </c>
      <c r="O76" s="131">
        <f>IF(B76&lt;='VALOR POR PL'!$P$5,'CP RESUMO'!BW82,"")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9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10">
        <f>IF($K$9=0,0,E5/$K$9)</f>
        <v/>
      </c>
      <c r="G5" s="110">
        <f>F5</f>
        <v/>
      </c>
      <c r="H5" s="130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1">
        <f>'CP RESUMO'!D41</f>
        <v/>
      </c>
      <c r="N5" s="132" t="n">
        <v>0</v>
      </c>
      <c r="O5" s="131">
        <f>IF(B5&lt;='VALOR POR PL'!$P$5,'CP RESUMO'!D83,"")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3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10">
        <f>IF($K$9=0,0,E6/$K$9)</f>
        <v/>
      </c>
      <c r="G6" s="110">
        <f>G5+F6</f>
        <v/>
      </c>
      <c r="H6" s="130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1">
        <f>'CP RESUMO'!E41</f>
        <v/>
      </c>
      <c r="N6" s="132">
        <f>MAX(0,M6-M5)</f>
        <v/>
      </c>
      <c r="O6" s="131">
        <f>IF(B6&lt;='VALOR POR PL'!$P$5,'CP RESUMO'!E83,"")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3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10">
        <f>IF($K$9=0,0,E7/$K$9)</f>
        <v/>
      </c>
      <c r="G7" s="110">
        <f>G6+F7</f>
        <v/>
      </c>
      <c r="H7" s="130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1">
        <f>'CP RESUMO'!F41</f>
        <v/>
      </c>
      <c r="N7" s="132">
        <f>MAX(0,M7-M6)</f>
        <v/>
      </c>
      <c r="O7" s="131">
        <f>IF(B7&lt;='VALOR POR PL'!$P$5,'CP RESUMO'!F83,"")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3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10">
        <f>IF($K$9=0,0,E8/$K$9)</f>
        <v/>
      </c>
      <c r="G8" s="110">
        <f>G7+F8</f>
        <v/>
      </c>
      <c r="H8" s="130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1">
        <f>'CP RESUMO'!G41</f>
        <v/>
      </c>
      <c r="N8" s="132">
        <f>MAX(0,M8-M7)</f>
        <v/>
      </c>
      <c r="O8" s="131">
        <f>IF(B8&lt;='VALOR POR PL'!$P$5,'CP RESUMO'!G83,"")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3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10">
        <f>IF($K$9=0,0,E9/$K$9)</f>
        <v/>
      </c>
      <c r="G9" s="110">
        <f>G8+F9</f>
        <v/>
      </c>
      <c r="H9" s="130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1">
        <f>'CP RESUMO'!H41</f>
        <v/>
      </c>
      <c r="N9" s="132">
        <f>MAX(0,M9-M8)</f>
        <v/>
      </c>
      <c r="O9" s="131">
        <f>IF(B9&lt;='VALOR POR PL'!$P$5,'CP RESUMO'!H83,"")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3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10">
        <f>IF($K$9=0,0,E10/$K$9)</f>
        <v/>
      </c>
      <c r="G10" s="110">
        <f>G9+F10</f>
        <v/>
      </c>
      <c r="H10" s="130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1">
        <f>'CP RESUMO'!I41</f>
        <v/>
      </c>
      <c r="N10" s="132">
        <f>MAX(0,M10-M9)</f>
        <v/>
      </c>
      <c r="O10" s="131">
        <f>IF(B10&lt;='VALOR POR PL'!$P$5,'CP RESUMO'!I83,"")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3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10">
        <f>IF($K$9=0,0,E11/$K$9)</f>
        <v/>
      </c>
      <c r="G11" s="110">
        <f>G10+F11</f>
        <v/>
      </c>
      <c r="H11" s="130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1">
        <f>'CP RESUMO'!J41</f>
        <v/>
      </c>
      <c r="N11" s="132">
        <f>MAX(0,M11-M10)</f>
        <v/>
      </c>
      <c r="O11" s="131">
        <f>IF(B11&lt;='VALOR POR PL'!$P$5,'CP RESUMO'!J83,"")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3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10">
        <f>IF($K$9=0,0,E12/$K$9)</f>
        <v/>
      </c>
      <c r="G12" s="110">
        <f>G11+F12</f>
        <v/>
      </c>
      <c r="H12" s="130" t="n"/>
      <c r="I12" s="46" t="inlineStr">
        <is>
          <t>Σ CURVA PREVISION (meses futuros, %)</t>
        </is>
      </c>
      <c r="K12" s="131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1">
        <f>'CP RESUMO'!K41</f>
        <v/>
      </c>
      <c r="N12" s="132">
        <f>MAX(0,M12-M11)</f>
        <v/>
      </c>
      <c r="O12" s="131">
        <f>IF(B12&lt;='VALOR POR PL'!$P$5,'CP RESUMO'!K83,"")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3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10">
        <f>IF($K$9=0,0,E13/$K$9)</f>
        <v/>
      </c>
      <c r="G13" s="110">
        <f>G12+F13</f>
        <v/>
      </c>
      <c r="H13" s="130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1">
        <f>'CP RESUMO'!L41</f>
        <v/>
      </c>
      <c r="N13" s="132">
        <f>MAX(0,M13-M12)</f>
        <v/>
      </c>
      <c r="O13" s="131">
        <f>IF(B13&lt;='VALOR POR PL'!$P$5,'CP RESUMO'!L83,"")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3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10">
        <f>IF($K$9=0,0,E14/$K$9)</f>
        <v/>
      </c>
      <c r="G14" s="110">
        <f>G13+F14</f>
        <v/>
      </c>
      <c r="H14" s="130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1">
        <f>'CP RESUMO'!M41</f>
        <v/>
      </c>
      <c r="N14" s="132">
        <f>MAX(0,M14-M13)</f>
        <v/>
      </c>
      <c r="O14" s="131">
        <f>IF(B14&lt;='VALOR POR PL'!$P$5,'CP RESUMO'!M83,"")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3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10">
        <f>IF($K$9=0,0,E15/$K$9)</f>
        <v/>
      </c>
      <c r="G15" s="110">
        <f>G14+F15</f>
        <v/>
      </c>
      <c r="H15" s="130" t="n"/>
      <c r="I15" s="46" t="inlineStr">
        <is>
          <t>FORÇAR FONTE (opcional)</t>
        </is>
      </c>
      <c r="K15" s="13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1">
        <f>'CP RESUMO'!N41</f>
        <v/>
      </c>
      <c r="N15" s="132">
        <f>MAX(0,M15-M14)</f>
        <v/>
      </c>
      <c r="O15" s="131">
        <f>IF(B15&lt;='VALOR POR PL'!$P$5,'CP RESUMO'!N83,"")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3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10">
        <f>IF($K$9=0,0,E16/$K$9)</f>
        <v/>
      </c>
      <c r="G16" s="110">
        <f>G15+F16</f>
        <v/>
      </c>
      <c r="H16" s="130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1">
        <f>'CP RESUMO'!O41</f>
        <v/>
      </c>
      <c r="N16" s="132">
        <f>MAX(0,M16-M15)</f>
        <v/>
      </c>
      <c r="O16" s="131">
        <f>IF(B16&lt;='VALOR POR PL'!$P$5,'CP RESUMO'!O83,"")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3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10">
        <f>IF($K$9=0,0,E17/$K$9)</f>
        <v/>
      </c>
      <c r="G17" s="110">
        <f>G16+F17</f>
        <v/>
      </c>
      <c r="H17" s="130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1">
        <f>'CP RESUMO'!P41</f>
        <v/>
      </c>
      <c r="N17" s="132">
        <f>MAX(0,M17-M16)</f>
        <v/>
      </c>
      <c r="O17" s="131">
        <f>IF(B17&lt;='VALOR POR PL'!$P$5,'CP RESUMO'!P83,"")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3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10">
        <f>IF($K$9=0,0,E18/$K$9)</f>
        <v/>
      </c>
      <c r="G18" s="110">
        <f>G17+F18</f>
        <v/>
      </c>
      <c r="H18" s="130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1">
        <f>'CP RESUMO'!Q41</f>
        <v/>
      </c>
      <c r="N18" s="132">
        <f>MAX(0,M18-M17)</f>
        <v/>
      </c>
      <c r="O18" s="131">
        <f>IF(B18&lt;='VALOR POR PL'!$P$5,'CP RESUMO'!Q83,"")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3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10">
        <f>IF($K$9=0,0,E19/$K$9)</f>
        <v/>
      </c>
      <c r="G19" s="110">
        <f>G18+F19</f>
        <v/>
      </c>
      <c r="H19" s="130" t="n"/>
      <c r="I19" s="46" t="inlineStr">
        <is>
          <t>AJUSTE APLICADO À PREVISÃO INFORMADA</t>
        </is>
      </c>
      <c r="K19" s="135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1">
        <f>'CP RESUMO'!R41</f>
        <v/>
      </c>
      <c r="N19" s="132">
        <f>MAX(0,M19-M18)</f>
        <v/>
      </c>
      <c r="O19" s="131">
        <f>IF(B19&lt;='VALOR POR PL'!$P$5,'CP RESUMO'!R83,"")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3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10">
        <f>IF($K$9=0,0,E20/$K$9)</f>
        <v/>
      </c>
      <c r="G20" s="110">
        <f>G19+F20</f>
        <v/>
      </c>
      <c r="H20" s="130" t="n"/>
      <c r="I20" s="46" t="inlineStr">
        <is>
          <t>MOTIVO</t>
        </is>
      </c>
      <c r="K20" s="136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1">
        <f>'CP RESUMO'!S41</f>
        <v/>
      </c>
      <c r="N20" s="132">
        <f>MAX(0,M20-M19)</f>
        <v/>
      </c>
      <c r="O20" s="131">
        <f>IF(B20&lt;='VALOR POR PL'!$P$5,'CP RESUMO'!S83,"")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3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10">
        <f>IF($K$9=0,0,E21/$K$9)</f>
        <v/>
      </c>
      <c r="G21" s="110">
        <f>G20+F21</f>
        <v/>
      </c>
      <c r="H21" s="130" t="n"/>
      <c r="K21" s="137" t="n"/>
      <c r="L21" s="49">
        <f>C21/IF(B21&lt;='VALOR POR PL'!$P$5,IFERROR(INDEX('"INCC-FGV"'!$B$2:$B$800,MATCH(B21,'"INCC-FGV"'!$A$2:$A$800,0)),$K$2),$K$2)</f>
        <v/>
      </c>
      <c r="M21" s="131">
        <f>'CP RESUMO'!T41</f>
        <v/>
      </c>
      <c r="N21" s="132">
        <f>MAX(0,M21-M20)</f>
        <v/>
      </c>
      <c r="O21" s="131">
        <f>IF(B21&lt;='VALOR POR PL'!$P$5,'CP RESUMO'!T83,"")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3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10">
        <f>IF($K$9=0,0,E22/$K$9)</f>
        <v/>
      </c>
      <c r="G22" s="110">
        <f>G21+F22</f>
        <v/>
      </c>
      <c r="H22" s="130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1">
        <f>'CP RESUMO'!U41</f>
        <v/>
      </c>
      <c r="N22" s="132">
        <f>MAX(0,M22-M21)</f>
        <v/>
      </c>
      <c r="O22" s="131">
        <f>IF(B22&lt;='VALOR POR PL'!$P$5,'CP RESUMO'!U83,"")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3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10">
        <f>IF($K$9=0,0,E23/$K$9)</f>
        <v/>
      </c>
      <c r="G23" s="110">
        <f>G22+F23</f>
        <v/>
      </c>
      <c r="H23" s="130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1">
        <f>'CP RESUMO'!V41</f>
        <v/>
      </c>
      <c r="N23" s="132">
        <f>MAX(0,M23-M22)</f>
        <v/>
      </c>
      <c r="O23" s="131">
        <f>IF(B23&lt;='VALOR POR PL'!$P$5,'CP RESUMO'!V83,"")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3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10">
        <f>IF($K$9=0,0,E24/$K$9)</f>
        <v/>
      </c>
      <c r="G24" s="110">
        <f>G23+F24</f>
        <v/>
      </c>
      <c r="H24" s="130" t="n"/>
      <c r="I24" s="138" t="n"/>
      <c r="L24" s="49">
        <f>C24/IF(B24&lt;='VALOR POR PL'!$P$5,IFERROR(INDEX('"INCC-FGV"'!$B$2:$B$800,MATCH(B24,'"INCC-FGV"'!$A$2:$A$800,0)),$K$2),$K$2)</f>
        <v/>
      </c>
      <c r="M24" s="131">
        <f>'CP RESUMO'!W41</f>
        <v/>
      </c>
      <c r="N24" s="132">
        <f>MAX(0,M24-M23)</f>
        <v/>
      </c>
      <c r="O24" s="131">
        <f>IF(B24&lt;='VALOR POR PL'!$P$5,'CP RESUMO'!W83,"")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3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10">
        <f>IF($K$9=0,0,E25/$K$9)</f>
        <v/>
      </c>
      <c r="G25" s="110">
        <f>G24+F25</f>
        <v/>
      </c>
      <c r="H25" s="130" t="n"/>
      <c r="L25" s="49">
        <f>C25/IF(B25&lt;='VALOR POR PL'!$P$5,IFERROR(INDEX('"INCC-FGV"'!$B$2:$B$800,MATCH(B25,'"INCC-FGV"'!$A$2:$A$800,0)),$K$2),$K$2)</f>
        <v/>
      </c>
      <c r="M25" s="131">
        <f>'CP RESUMO'!X41</f>
        <v/>
      </c>
      <c r="N25" s="132">
        <f>MAX(0,M25-M24)</f>
        <v/>
      </c>
      <c r="O25" s="131">
        <f>IF(B25&lt;='VALOR POR PL'!$P$5,'CP RESUMO'!X83,"")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3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10">
        <f>IF($K$9=0,0,E26/$K$9)</f>
        <v/>
      </c>
      <c r="G26" s="110">
        <f>G25+F26</f>
        <v/>
      </c>
      <c r="H26" s="130" t="n"/>
      <c r="L26" s="49">
        <f>C26/IF(B26&lt;='VALOR POR PL'!$P$5,IFERROR(INDEX('"INCC-FGV"'!$B$2:$B$800,MATCH(B26,'"INCC-FGV"'!$A$2:$A$800,0)),$K$2),$K$2)</f>
        <v/>
      </c>
      <c r="M26" s="131">
        <f>'CP RESUMO'!Y41</f>
        <v/>
      </c>
      <c r="N26" s="132">
        <f>MAX(0,M26-M25)</f>
        <v/>
      </c>
      <c r="O26" s="131">
        <f>IF(B26&lt;='VALOR POR PL'!$P$5,'CP RESUMO'!Y83,"")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3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10">
        <f>IF($K$9=0,0,E27/$K$9)</f>
        <v/>
      </c>
      <c r="G27" s="110">
        <f>G26+F27</f>
        <v/>
      </c>
      <c r="H27" s="130" t="n"/>
      <c r="L27" s="49">
        <f>C27/IF(B27&lt;='VALOR POR PL'!$P$5,IFERROR(INDEX('"INCC-FGV"'!$B$2:$B$800,MATCH(B27,'"INCC-FGV"'!$A$2:$A$800,0)),$K$2),$K$2)</f>
        <v/>
      </c>
      <c r="M27" s="131">
        <f>'CP RESUMO'!Z41</f>
        <v/>
      </c>
      <c r="N27" s="132">
        <f>MAX(0,M27-M26)</f>
        <v/>
      </c>
      <c r="O27" s="131">
        <f>IF(B27&lt;='VALOR POR PL'!$P$5,'CP RESUMO'!Z83,"")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3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10">
        <f>IF($K$9=0,0,E28/$K$9)</f>
        <v/>
      </c>
      <c r="G28" s="110">
        <f>G27+F28</f>
        <v/>
      </c>
      <c r="H28" s="130" t="n"/>
      <c r="L28" s="49">
        <f>C28/IF(B28&lt;='VALOR POR PL'!$P$5,IFERROR(INDEX('"INCC-FGV"'!$B$2:$B$800,MATCH(B28,'"INCC-FGV"'!$A$2:$A$800,0)),$K$2),$K$2)</f>
        <v/>
      </c>
      <c r="M28" s="131">
        <f>'CP RESUMO'!AA41</f>
        <v/>
      </c>
      <c r="N28" s="132">
        <f>MAX(0,M28-M27)</f>
        <v/>
      </c>
      <c r="O28" s="131">
        <f>IF(B28&lt;='VALOR POR PL'!$P$5,'CP RESUMO'!AA83,"")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3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10">
        <f>IF($K$9=0,0,E29/$K$9)</f>
        <v/>
      </c>
      <c r="G29" s="110">
        <f>G28+F29</f>
        <v/>
      </c>
      <c r="H29" s="130" t="n"/>
      <c r="L29" s="49">
        <f>C29/IF(B29&lt;='VALOR POR PL'!$P$5,IFERROR(INDEX('"INCC-FGV"'!$B$2:$B$800,MATCH(B29,'"INCC-FGV"'!$A$2:$A$800,0)),$K$2),$K$2)</f>
        <v/>
      </c>
      <c r="M29" s="131">
        <f>'CP RESUMO'!AB41</f>
        <v/>
      </c>
      <c r="N29" s="132">
        <f>MAX(0,M29-M28)</f>
        <v/>
      </c>
      <c r="O29" s="131">
        <f>IF(B29&lt;='VALOR POR PL'!$P$5,'CP RESUMO'!AB83,"")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3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10">
        <f>IF($K$9=0,0,E30/$K$9)</f>
        <v/>
      </c>
      <c r="G30" s="110">
        <f>G29+F30</f>
        <v/>
      </c>
      <c r="H30" s="130" t="n"/>
      <c r="L30" s="49">
        <f>C30/IF(B30&lt;='VALOR POR PL'!$P$5,IFERROR(INDEX('"INCC-FGV"'!$B$2:$B$800,MATCH(B30,'"INCC-FGV"'!$A$2:$A$800,0)),$K$2),$K$2)</f>
        <v/>
      </c>
      <c r="M30" s="131">
        <f>'CP RESUMO'!AC41</f>
        <v/>
      </c>
      <c r="N30" s="132">
        <f>MAX(0,M30-M29)</f>
        <v/>
      </c>
      <c r="O30" s="131">
        <f>IF(B30&lt;='VALOR POR PL'!$P$5,'CP RESUMO'!AC83,"")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3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10">
        <f>IF($K$9=0,0,E31/$K$9)</f>
        <v/>
      </c>
      <c r="G31" s="110">
        <f>G30+F31</f>
        <v/>
      </c>
      <c r="H31" s="130" t="n"/>
      <c r="L31" s="49">
        <f>C31/IF(B31&lt;='VALOR POR PL'!$P$5,IFERROR(INDEX('"INCC-FGV"'!$B$2:$B$800,MATCH(B31,'"INCC-FGV"'!$A$2:$A$800,0)),$K$2),$K$2)</f>
        <v/>
      </c>
      <c r="M31" s="131">
        <f>'CP RESUMO'!AD41</f>
        <v/>
      </c>
      <c r="N31" s="132">
        <f>MAX(0,M31-M30)</f>
        <v/>
      </c>
      <c r="O31" s="131">
        <f>IF(B31&lt;='VALOR POR PL'!$P$5,'CP RESUMO'!AD83,"")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3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10">
        <f>IF($K$9=0,0,E32/$K$9)</f>
        <v/>
      </c>
      <c r="G32" s="110">
        <f>G31+F32</f>
        <v/>
      </c>
      <c r="H32" s="130" t="n"/>
      <c r="L32" s="49">
        <f>C32/IF(B32&lt;='VALOR POR PL'!$P$5,IFERROR(INDEX('"INCC-FGV"'!$B$2:$B$800,MATCH(B32,'"INCC-FGV"'!$A$2:$A$800,0)),$K$2),$K$2)</f>
        <v/>
      </c>
      <c r="M32" s="131">
        <f>'CP RESUMO'!AE41</f>
        <v/>
      </c>
      <c r="N32" s="132">
        <f>MAX(0,M32-M31)</f>
        <v/>
      </c>
      <c r="O32" s="131">
        <f>IF(B32&lt;='VALOR POR PL'!$P$5,'CP RESUMO'!AE83,"")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3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10">
        <f>IF($K$9=0,0,E33/$K$9)</f>
        <v/>
      </c>
      <c r="G33" s="110">
        <f>G32+F33</f>
        <v/>
      </c>
      <c r="H33" s="130" t="n"/>
      <c r="L33" s="49">
        <f>C33/IF(B33&lt;='VALOR POR PL'!$P$5,IFERROR(INDEX('"INCC-FGV"'!$B$2:$B$800,MATCH(B33,'"INCC-FGV"'!$A$2:$A$800,0)),$K$2),$K$2)</f>
        <v/>
      </c>
      <c r="M33" s="131">
        <f>'CP RESUMO'!AF41</f>
        <v/>
      </c>
      <c r="N33" s="132">
        <f>MAX(0,M33-M32)</f>
        <v/>
      </c>
      <c r="O33" s="131">
        <f>IF(B33&lt;='VALOR POR PL'!$P$5,'CP RESUMO'!AF83,"")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3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10">
        <f>IF($K$9=0,0,E34/$K$9)</f>
        <v/>
      </c>
      <c r="G34" s="110">
        <f>G33+F34</f>
        <v/>
      </c>
      <c r="H34" s="130" t="n"/>
      <c r="L34" s="49">
        <f>C34/IF(B34&lt;='VALOR POR PL'!$P$5,IFERROR(INDEX('"INCC-FGV"'!$B$2:$B$800,MATCH(B34,'"INCC-FGV"'!$A$2:$A$800,0)),$K$2),$K$2)</f>
        <v/>
      </c>
      <c r="M34" s="131">
        <f>'CP RESUMO'!AG41</f>
        <v/>
      </c>
      <c r="N34" s="132">
        <f>MAX(0,M34-M33)</f>
        <v/>
      </c>
      <c r="O34" s="131">
        <f>IF(B34&lt;='VALOR POR PL'!$P$5,'CP RESUMO'!AG83,"")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3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10">
        <f>IF($K$9=0,0,E35/$K$9)</f>
        <v/>
      </c>
      <c r="G35" s="110">
        <f>G34+F35</f>
        <v/>
      </c>
      <c r="H35" s="130" t="n"/>
      <c r="L35" s="49">
        <f>C35/IF(B35&lt;='VALOR POR PL'!$P$5,IFERROR(INDEX('"INCC-FGV"'!$B$2:$B$800,MATCH(B35,'"INCC-FGV"'!$A$2:$A$800,0)),$K$2),$K$2)</f>
        <v/>
      </c>
      <c r="M35" s="131">
        <f>'CP RESUMO'!AH41</f>
        <v/>
      </c>
      <c r="N35" s="132">
        <f>MAX(0,M35-M34)</f>
        <v/>
      </c>
      <c r="O35" s="131">
        <f>IF(B35&lt;='VALOR POR PL'!$P$5,'CP RESUMO'!AH83,"")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3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10">
        <f>IF($K$9=0,0,E36/$K$9)</f>
        <v/>
      </c>
      <c r="G36" s="110">
        <f>G35+F36</f>
        <v/>
      </c>
      <c r="H36" s="130" t="n"/>
      <c r="L36" s="49">
        <f>C36/IF(B36&lt;='VALOR POR PL'!$P$5,IFERROR(INDEX('"INCC-FGV"'!$B$2:$B$800,MATCH(B36,'"INCC-FGV"'!$A$2:$A$800,0)),$K$2),$K$2)</f>
        <v/>
      </c>
      <c r="M36" s="131">
        <f>'CP RESUMO'!AI41</f>
        <v/>
      </c>
      <c r="N36" s="132">
        <f>MAX(0,M36-M35)</f>
        <v/>
      </c>
      <c r="O36" s="131">
        <f>IF(B36&lt;='VALOR POR PL'!$P$5,'CP RESUMO'!AI83,"")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3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10">
        <f>IF($K$9=0,0,E37/$K$9)</f>
        <v/>
      </c>
      <c r="G37" s="110">
        <f>G36+F37</f>
        <v/>
      </c>
      <c r="H37" s="130" t="n"/>
      <c r="L37" s="49">
        <f>C37/IF(B37&lt;='VALOR POR PL'!$P$5,IFERROR(INDEX('"INCC-FGV"'!$B$2:$B$800,MATCH(B37,'"INCC-FGV"'!$A$2:$A$800,0)),$K$2),$K$2)</f>
        <v/>
      </c>
      <c r="M37" s="131">
        <f>'CP RESUMO'!AJ41</f>
        <v/>
      </c>
      <c r="N37" s="132">
        <f>MAX(0,M37-M36)</f>
        <v/>
      </c>
      <c r="O37" s="131">
        <f>IF(B37&lt;='VALOR POR PL'!$P$5,'CP RESUMO'!AJ83,"")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3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10">
        <f>IF($K$9=0,0,E38/$K$9)</f>
        <v/>
      </c>
      <c r="G38" s="110">
        <f>G37+F38</f>
        <v/>
      </c>
      <c r="H38" s="130" t="n"/>
      <c r="L38" s="49">
        <f>C38/IF(B38&lt;='VALOR POR PL'!$P$5,IFERROR(INDEX('"INCC-FGV"'!$B$2:$B$800,MATCH(B38,'"INCC-FGV"'!$A$2:$A$800,0)),$K$2),$K$2)</f>
        <v/>
      </c>
      <c r="M38" s="131">
        <f>'CP RESUMO'!AK41</f>
        <v/>
      </c>
      <c r="N38" s="132">
        <f>MAX(0,M38-M37)</f>
        <v/>
      </c>
      <c r="O38" s="131">
        <f>IF(B38&lt;='VALOR POR PL'!$P$5,'CP RESUMO'!AK83,"")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3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10">
        <f>IF($K$9=0,0,E39/$K$9)</f>
        <v/>
      </c>
      <c r="G39" s="110">
        <f>G38+F39</f>
        <v/>
      </c>
      <c r="H39" s="130" t="n"/>
      <c r="L39" s="49">
        <f>C39/IF(B39&lt;='VALOR POR PL'!$P$5,IFERROR(INDEX('"INCC-FGV"'!$B$2:$B$800,MATCH(B39,'"INCC-FGV"'!$A$2:$A$800,0)),$K$2),$K$2)</f>
        <v/>
      </c>
      <c r="M39" s="131">
        <f>'CP RESUMO'!AL41</f>
        <v/>
      </c>
      <c r="N39" s="132">
        <f>MAX(0,M39-M38)</f>
        <v/>
      </c>
      <c r="O39" s="131">
        <f>IF(B39&lt;='VALOR POR PL'!$P$5,'CP RESUMO'!AL83,"")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3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10">
        <f>IF($K$9=0,0,E40/$K$9)</f>
        <v/>
      </c>
      <c r="G40" s="110">
        <f>G39+F40</f>
        <v/>
      </c>
      <c r="H40" s="130" t="n"/>
      <c r="L40" s="49">
        <f>C40/IF(B40&lt;='VALOR POR PL'!$P$5,IFERROR(INDEX('"INCC-FGV"'!$B$2:$B$800,MATCH(B40,'"INCC-FGV"'!$A$2:$A$800,0)),$K$2),$K$2)</f>
        <v/>
      </c>
      <c r="M40" s="131">
        <f>'CP RESUMO'!AM41</f>
        <v/>
      </c>
      <c r="N40" s="132">
        <f>MAX(0,M40-M39)</f>
        <v/>
      </c>
      <c r="O40" s="131">
        <f>IF(B40&lt;='VALOR POR PL'!$P$5,'CP RESUMO'!AM83,"")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3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10">
        <f>IF($K$9=0,0,E41/$K$9)</f>
        <v/>
      </c>
      <c r="G41" s="110">
        <f>G40+F41</f>
        <v/>
      </c>
      <c r="H41" s="130" t="n"/>
      <c r="L41" s="49">
        <f>C41/IF(B41&lt;='VALOR POR PL'!$P$5,IFERROR(INDEX('"INCC-FGV"'!$B$2:$B$800,MATCH(B41,'"INCC-FGV"'!$A$2:$A$800,0)),$K$2),$K$2)</f>
        <v/>
      </c>
      <c r="M41" s="131">
        <f>'CP RESUMO'!AN41</f>
        <v/>
      </c>
      <c r="N41" s="132">
        <f>MAX(0,M41-M40)</f>
        <v/>
      </c>
      <c r="O41" s="131">
        <f>IF(B41&lt;='VALOR POR PL'!$P$5,'CP RESUMO'!AN83,"")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3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10">
        <f>IF($K$9=0,0,E42/$K$9)</f>
        <v/>
      </c>
      <c r="G42" s="110">
        <f>G41+F42</f>
        <v/>
      </c>
      <c r="H42" s="130" t="n">
        <v>58000</v>
      </c>
      <c r="L42" s="49">
        <f>C42/IF(B42&lt;='VALOR POR PL'!$P$5,IFERROR(INDEX('"INCC-FGV"'!$B$2:$B$800,MATCH(B42,'"INCC-FGV"'!$A$2:$A$800,0)),$K$2),$K$2)</f>
        <v/>
      </c>
      <c r="M42" s="131">
        <f>'CP RESUMO'!AO41</f>
        <v/>
      </c>
      <c r="N42" s="132">
        <f>MAX(0,M42-M41)</f>
        <v/>
      </c>
      <c r="O42" s="131">
        <f>IF(B42&lt;='VALOR POR PL'!$P$5,'CP RESUMO'!AO83,"")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3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10">
        <f>IF($K$9=0,0,E43/$K$9)</f>
        <v/>
      </c>
      <c r="G43" s="110">
        <f>G42+F43</f>
        <v/>
      </c>
      <c r="H43" s="130" t="n">
        <v>89075.67999999999</v>
      </c>
      <c r="L43" s="49">
        <f>C43/IF(B43&lt;='VALOR POR PL'!$P$5,IFERROR(INDEX('"INCC-FGV"'!$B$2:$B$800,MATCH(B43,'"INCC-FGV"'!$A$2:$A$800,0)),$K$2),$K$2)</f>
        <v/>
      </c>
      <c r="M43" s="131">
        <f>'CP RESUMO'!AP41</f>
        <v/>
      </c>
      <c r="N43" s="132">
        <f>MAX(0,M43-M42)</f>
        <v/>
      </c>
      <c r="O43" s="131">
        <f>IF(B43&lt;='VALOR POR PL'!$P$5,'CP RESUMO'!AP83,"")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3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10">
        <f>IF($K$9=0,0,E44/$K$9)</f>
        <v/>
      </c>
      <c r="G44" s="110">
        <f>G43+F44</f>
        <v/>
      </c>
      <c r="H44" s="130" t="n">
        <v>74583.21000000001</v>
      </c>
      <c r="L44" s="49">
        <f>C44/IF(B44&lt;='VALOR POR PL'!$P$5,IFERROR(INDEX('"INCC-FGV"'!$B$2:$B$800,MATCH(B44,'"INCC-FGV"'!$A$2:$A$800,0)),$K$2),$K$2)</f>
        <v/>
      </c>
      <c r="M44" s="131">
        <f>'CP RESUMO'!AQ41</f>
        <v/>
      </c>
      <c r="N44" s="132">
        <f>MAX(0,M44-M43)</f>
        <v/>
      </c>
      <c r="O44" s="131">
        <f>IF(B44&lt;='VALOR POR PL'!$P$5,'CP RESUMO'!AQ83,"")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3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10">
        <f>IF($K$9=0,0,E45/$K$9)</f>
        <v/>
      </c>
      <c r="G45" s="110">
        <f>G44+F45</f>
        <v/>
      </c>
      <c r="H45" s="130" t="n">
        <v>116293.25</v>
      </c>
      <c r="L45" s="49">
        <f>C45/IF(B45&lt;='VALOR POR PL'!$P$5,IFERROR(INDEX('"INCC-FGV"'!$B$2:$B$800,MATCH(B45,'"INCC-FGV"'!$A$2:$A$800,0)),$K$2),$K$2)</f>
        <v/>
      </c>
      <c r="M45" s="131">
        <f>'CP RESUMO'!AR41</f>
        <v/>
      </c>
      <c r="N45" s="132">
        <f>MAX(0,M45-M44)</f>
        <v/>
      </c>
      <c r="O45" s="131">
        <f>IF(B45&lt;='VALOR POR PL'!$P$5,'CP RESUMO'!AR83,"")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3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10">
        <f>IF($K$9=0,0,E46/$K$9)</f>
        <v/>
      </c>
      <c r="G46" s="110">
        <f>G45+F46</f>
        <v/>
      </c>
      <c r="H46" s="130" t="n">
        <v>101624.04</v>
      </c>
      <c r="L46" s="49">
        <f>C46/IF(B46&lt;='VALOR POR PL'!$P$5,IFERROR(INDEX('"INCC-FGV"'!$B$2:$B$800,MATCH(B46,'"INCC-FGV"'!$A$2:$A$800,0)),$K$2),$K$2)</f>
        <v/>
      </c>
      <c r="M46" s="131">
        <f>'CP RESUMO'!AS41</f>
        <v/>
      </c>
      <c r="N46" s="132">
        <f>MAX(0,M46-M45)</f>
        <v/>
      </c>
      <c r="O46" s="131">
        <f>IF(B46&lt;='VALOR POR PL'!$P$5,'CP RESUMO'!AS83,"")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3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10">
        <f>IF($K$9=0,0,E47/$K$9)</f>
        <v/>
      </c>
      <c r="G47" s="110">
        <f>G46+F47</f>
        <v/>
      </c>
      <c r="H47" s="130" t="n">
        <v>96233.53999999999</v>
      </c>
      <c r="L47" s="49">
        <f>C47/IF(B47&lt;='VALOR POR PL'!$P$5,IFERROR(INDEX('"INCC-FGV"'!$B$2:$B$800,MATCH(B47,'"INCC-FGV"'!$A$2:$A$800,0)),$K$2),$K$2)</f>
        <v/>
      </c>
      <c r="M47" s="131">
        <f>'CP RESUMO'!AT41</f>
        <v/>
      </c>
      <c r="N47" s="132">
        <f>MAX(0,M47-M46)</f>
        <v/>
      </c>
      <c r="O47" s="131">
        <f>IF(B47&lt;='VALOR POR PL'!$P$5,'CP RESUMO'!AT83,"")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3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10">
        <f>IF($K$9=0,0,E48/$K$9)</f>
        <v/>
      </c>
      <c r="G48" s="110">
        <f>G47+F48</f>
        <v/>
      </c>
      <c r="H48" s="130" t="n">
        <v>80857.39</v>
      </c>
      <c r="L48" s="49">
        <f>C48/IF(B48&lt;='VALOR POR PL'!$P$5,IFERROR(INDEX('"INCC-FGV"'!$B$2:$B$800,MATCH(B48,'"INCC-FGV"'!$A$2:$A$800,0)),$K$2),$K$2)</f>
        <v/>
      </c>
      <c r="M48" s="131">
        <f>'CP RESUMO'!AU41</f>
        <v/>
      </c>
      <c r="N48" s="132">
        <f>MAX(0,M48-M47)</f>
        <v/>
      </c>
      <c r="O48" s="131">
        <f>IF(B48&lt;='VALOR POR PL'!$P$5,'CP RESUMO'!AU83,"")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3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10">
        <f>IF($K$9=0,0,E49/$K$9)</f>
        <v/>
      </c>
      <c r="G49" s="110">
        <f>G48+F49</f>
        <v/>
      </c>
      <c r="H49" s="130" t="n">
        <v>96145.17999999999</v>
      </c>
      <c r="L49" s="49">
        <f>C49/IF(B49&lt;='VALOR POR PL'!$P$5,IFERROR(INDEX('"INCC-FGV"'!$B$2:$B$800,MATCH(B49,'"INCC-FGV"'!$A$2:$A$800,0)),$K$2),$K$2)</f>
        <v/>
      </c>
      <c r="M49" s="131">
        <f>'CP RESUMO'!AV41</f>
        <v/>
      </c>
      <c r="N49" s="132">
        <f>MAX(0,M49-M48)</f>
        <v/>
      </c>
      <c r="O49" s="131">
        <f>IF(B49&lt;='VALOR POR PL'!$P$5,'CP RESUMO'!AV83,"")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3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10">
        <f>IF($K$9=0,0,E50/$K$9)</f>
        <v/>
      </c>
      <c r="G50" s="110">
        <f>G49+F50</f>
        <v/>
      </c>
      <c r="H50" s="130" t="n">
        <v>43035.57</v>
      </c>
      <c r="L50" s="49">
        <f>C50/IF(B50&lt;='VALOR POR PL'!$P$5,IFERROR(INDEX('"INCC-FGV"'!$B$2:$B$800,MATCH(B50,'"INCC-FGV"'!$A$2:$A$800,0)),$K$2),$K$2)</f>
        <v/>
      </c>
      <c r="M50" s="131">
        <f>'CP RESUMO'!AW41</f>
        <v/>
      </c>
      <c r="N50" s="132">
        <f>MAX(0,M50-M49)</f>
        <v/>
      </c>
      <c r="O50" s="131">
        <f>IF(B50&lt;='VALOR POR PL'!$P$5,'CP RESUMO'!AW83,"")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3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10">
        <f>IF($K$9=0,0,E51/$K$9)</f>
        <v/>
      </c>
      <c r="G51" s="110">
        <f>G50+F51</f>
        <v/>
      </c>
      <c r="H51" s="130" t="n">
        <v>16756.68</v>
      </c>
      <c r="L51" s="49">
        <f>C51/IF(B51&lt;='VALOR POR PL'!$P$5,IFERROR(INDEX('"INCC-FGV"'!$B$2:$B$800,MATCH(B51,'"INCC-FGV"'!$A$2:$A$800,0)),$K$2),$K$2)</f>
        <v/>
      </c>
      <c r="M51" s="131">
        <f>'CP RESUMO'!AX41</f>
        <v/>
      </c>
      <c r="N51" s="132">
        <f>MAX(0,M51-M50)</f>
        <v/>
      </c>
      <c r="O51" s="131">
        <f>IF(B51&lt;='VALOR POR PL'!$P$5,'CP RESUMO'!AX83,"")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3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10">
        <f>IF($K$9=0,0,E52/$K$9)</f>
        <v/>
      </c>
      <c r="G52" s="110">
        <f>G51+F52</f>
        <v/>
      </c>
      <c r="H52" s="130" t="n">
        <v>16756.68</v>
      </c>
      <c r="L52" s="49">
        <f>C52/IF(B52&lt;='VALOR POR PL'!$P$5,IFERROR(INDEX('"INCC-FGV"'!$B$2:$B$800,MATCH(B52,'"INCC-FGV"'!$A$2:$A$800,0)),$K$2),$K$2)</f>
        <v/>
      </c>
      <c r="M52" s="131">
        <f>'CP RESUMO'!AY41</f>
        <v/>
      </c>
      <c r="N52" s="132">
        <f>MAX(0,M52-M51)</f>
        <v/>
      </c>
      <c r="O52" s="131">
        <f>IF(B52&lt;='VALOR POR PL'!$P$5,'CP RESUMO'!AY83,"")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3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10">
        <f>IF($K$9=0,0,E53/$K$9)</f>
        <v/>
      </c>
      <c r="G53" s="110">
        <f>G52+F53</f>
        <v/>
      </c>
      <c r="H53" s="130" t="n">
        <v>16756.68</v>
      </c>
      <c r="L53" s="49">
        <f>C53/IF(B53&lt;='VALOR POR PL'!$P$5,IFERROR(INDEX('"INCC-FGV"'!$B$2:$B$800,MATCH(B53,'"INCC-FGV"'!$A$2:$A$800,0)),$K$2),$K$2)</f>
        <v/>
      </c>
      <c r="M53" s="131">
        <f>'CP RESUMO'!AZ41</f>
        <v/>
      </c>
      <c r="N53" s="132">
        <f>MAX(0,M53-M52)</f>
        <v/>
      </c>
      <c r="O53" s="131">
        <f>IF(B53&lt;='VALOR POR PL'!$P$5,'CP RESUMO'!AZ83,"")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3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10">
        <f>IF($K$9=0,0,E54/$K$9)</f>
        <v/>
      </c>
      <c r="G54" s="110">
        <f>G53+F54</f>
        <v/>
      </c>
      <c r="H54" s="130" t="n">
        <v>16756.68</v>
      </c>
      <c r="L54" s="49">
        <f>C54/IF(B54&lt;='VALOR POR PL'!$P$5,IFERROR(INDEX('"INCC-FGV"'!$B$2:$B$800,MATCH(B54,'"INCC-FGV"'!$A$2:$A$800,0)),$K$2),$K$2)</f>
        <v/>
      </c>
      <c r="M54" s="131">
        <f>'CP RESUMO'!BA41</f>
        <v/>
      </c>
      <c r="N54" s="132">
        <f>MAX(0,M54-M53)</f>
        <v/>
      </c>
      <c r="O54" s="131">
        <f>IF(B54&lt;='VALOR POR PL'!$P$5,'CP RESUMO'!BA83,"")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3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10">
        <f>IF($K$9=0,0,E55/$K$9)</f>
        <v/>
      </c>
      <c r="G55" s="110">
        <f>G54+F55</f>
        <v/>
      </c>
      <c r="H55" s="130" t="n">
        <v>16756.68</v>
      </c>
      <c r="L55" s="49">
        <f>C55/IF(B55&lt;='VALOR POR PL'!$P$5,IFERROR(INDEX('"INCC-FGV"'!$B$2:$B$800,MATCH(B55,'"INCC-FGV"'!$A$2:$A$800,0)),$K$2),$K$2)</f>
        <v/>
      </c>
      <c r="M55" s="131">
        <f>'CP RESUMO'!BB41</f>
        <v/>
      </c>
      <c r="N55" s="132">
        <f>MAX(0,M55-M54)</f>
        <v/>
      </c>
      <c r="O55" s="131">
        <f>IF(B55&lt;='VALOR POR PL'!$P$5,'CP RESUMO'!BB83,"")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3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10">
        <f>IF($K$9=0,0,E56/$K$9)</f>
        <v/>
      </c>
      <c r="G56" s="110">
        <f>G55+F56</f>
        <v/>
      </c>
      <c r="H56" s="130" t="n">
        <v>16756.68</v>
      </c>
      <c r="L56" s="49">
        <f>C56/IF(B56&lt;='VALOR POR PL'!$P$5,IFERROR(INDEX('"INCC-FGV"'!$B$2:$B$800,MATCH(B56,'"INCC-FGV"'!$A$2:$A$800,0)),$K$2),$K$2)</f>
        <v/>
      </c>
      <c r="M56" s="131">
        <f>'CP RESUMO'!BC41</f>
        <v/>
      </c>
      <c r="N56" s="132">
        <f>MAX(0,M56-M55)</f>
        <v/>
      </c>
      <c r="O56" s="131">
        <f>IF(B56&lt;='VALOR POR PL'!$P$5,'CP RESUMO'!BC83,"")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3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10">
        <f>IF($K$9=0,0,E57/$K$9)</f>
        <v/>
      </c>
      <c r="G57" s="110">
        <f>G56+F57</f>
        <v/>
      </c>
      <c r="H57" s="130" t="n"/>
      <c r="L57" s="49">
        <f>C57/IF(B57&lt;='VALOR POR PL'!$P$5,IFERROR(INDEX('"INCC-FGV"'!$B$2:$B$800,MATCH(B57,'"INCC-FGV"'!$A$2:$A$800,0)),$K$2),$K$2)</f>
        <v/>
      </c>
      <c r="M57" s="131">
        <f>'CP RESUMO'!BD41</f>
        <v/>
      </c>
      <c r="N57" s="132">
        <f>MAX(0,M57-M56)</f>
        <v/>
      </c>
      <c r="O57" s="131">
        <f>IF(B57&lt;='VALOR POR PL'!$P$5,'CP RESUMO'!BD83,"")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3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10">
        <f>IF($K$9=0,0,E58/$K$9)</f>
        <v/>
      </c>
      <c r="G58" s="110">
        <f>G57+F58</f>
        <v/>
      </c>
      <c r="H58" s="130" t="n"/>
      <c r="L58" s="49">
        <f>C58/IF(B58&lt;='VALOR POR PL'!$P$5,IFERROR(INDEX('"INCC-FGV"'!$B$2:$B$800,MATCH(B58,'"INCC-FGV"'!$A$2:$A$800,0)),$K$2),$K$2)</f>
        <v/>
      </c>
      <c r="M58" s="131">
        <f>'CP RESUMO'!BE41</f>
        <v/>
      </c>
      <c r="N58" s="132">
        <f>MAX(0,M58-M57)</f>
        <v/>
      </c>
      <c r="O58" s="131">
        <f>IF(B58&lt;='VALOR POR PL'!$P$5,'CP RESUMO'!BE83,"")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3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10">
        <f>IF($K$9=0,0,E59/$K$9)</f>
        <v/>
      </c>
      <c r="G59" s="110">
        <f>G58+F59</f>
        <v/>
      </c>
      <c r="H59" s="130" t="n"/>
      <c r="L59" s="49">
        <f>C59/IF(B59&lt;='VALOR POR PL'!$P$5,IFERROR(INDEX('"INCC-FGV"'!$B$2:$B$800,MATCH(B59,'"INCC-FGV"'!$A$2:$A$800,0)),$K$2),$K$2)</f>
        <v/>
      </c>
      <c r="M59" s="131">
        <f>'CP RESUMO'!BF41</f>
        <v/>
      </c>
      <c r="N59" s="132">
        <f>MAX(0,M59-M58)</f>
        <v/>
      </c>
      <c r="O59" s="131">
        <f>IF(B59&lt;='VALOR POR PL'!$P$5,'CP RESUMO'!BF83,"")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3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10">
        <f>IF($K$9=0,0,E60/$K$9)</f>
        <v/>
      </c>
      <c r="G60" s="110">
        <f>G59+F60</f>
        <v/>
      </c>
      <c r="H60" s="130" t="n"/>
      <c r="L60" s="49">
        <f>C60/IF(B60&lt;='VALOR POR PL'!$P$5,IFERROR(INDEX('"INCC-FGV"'!$B$2:$B$800,MATCH(B60,'"INCC-FGV"'!$A$2:$A$800,0)),$K$2),$K$2)</f>
        <v/>
      </c>
      <c r="M60" s="131">
        <f>'CP RESUMO'!BG41</f>
        <v/>
      </c>
      <c r="N60" s="132">
        <f>MAX(0,M60-M59)</f>
        <v/>
      </c>
      <c r="O60" s="131">
        <f>IF(B60&lt;='VALOR POR PL'!$P$5,'CP RESUMO'!BG83,"")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3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10">
        <f>IF($K$9=0,0,E61/$K$9)</f>
        <v/>
      </c>
      <c r="G61" s="110">
        <f>G60+F61</f>
        <v/>
      </c>
      <c r="H61" s="130" t="n"/>
      <c r="L61" s="49">
        <f>C61/IF(B61&lt;='VALOR POR PL'!$P$5,IFERROR(INDEX('"INCC-FGV"'!$B$2:$B$800,MATCH(B61,'"INCC-FGV"'!$A$2:$A$800,0)),$K$2),$K$2)</f>
        <v/>
      </c>
      <c r="M61" s="131">
        <f>'CP RESUMO'!BH41</f>
        <v/>
      </c>
      <c r="N61" s="132">
        <f>MAX(0,M61-M60)</f>
        <v/>
      </c>
      <c r="O61" s="131">
        <f>IF(B61&lt;='VALOR POR PL'!$P$5,'CP RESUMO'!BH83,"")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3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10">
        <f>IF($K$9=0,0,E62/$K$9)</f>
        <v/>
      </c>
      <c r="G62" s="110">
        <f>G61+F62</f>
        <v/>
      </c>
      <c r="H62" s="130" t="n"/>
      <c r="L62" s="49">
        <f>C62/IF(B62&lt;='VALOR POR PL'!$P$5,IFERROR(INDEX('"INCC-FGV"'!$B$2:$B$800,MATCH(B62,'"INCC-FGV"'!$A$2:$A$800,0)),$K$2),$K$2)</f>
        <v/>
      </c>
      <c r="M62" s="131">
        <f>'CP RESUMO'!BI41</f>
        <v/>
      </c>
      <c r="N62" s="132">
        <f>MAX(0,M62-M61)</f>
        <v/>
      </c>
      <c r="O62" s="131">
        <f>IF(B62&lt;='VALOR POR PL'!$P$5,'CP RESUMO'!BI83,"")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3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10">
        <f>IF($K$9=0,0,E63/$K$9)</f>
        <v/>
      </c>
      <c r="G63" s="110">
        <f>G62+F63</f>
        <v/>
      </c>
      <c r="H63" s="130" t="n"/>
      <c r="L63" s="49">
        <f>C63/IF(B63&lt;='VALOR POR PL'!$P$5,IFERROR(INDEX('"INCC-FGV"'!$B$2:$B$800,MATCH(B63,'"INCC-FGV"'!$A$2:$A$800,0)),$K$2),$K$2)</f>
        <v/>
      </c>
      <c r="M63" s="131">
        <f>'CP RESUMO'!BJ41</f>
        <v/>
      </c>
      <c r="N63" s="132">
        <f>MAX(0,M63-M62)</f>
        <v/>
      </c>
      <c r="O63" s="131">
        <f>IF(B63&lt;='VALOR POR PL'!$P$5,'CP RESUMO'!BJ83,"")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3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10">
        <f>IF($K$9=0,0,E64/$K$9)</f>
        <v/>
      </c>
      <c r="G64" s="110">
        <f>G63+F64</f>
        <v/>
      </c>
      <c r="H64" s="130" t="n"/>
      <c r="L64" s="49">
        <f>C64/IF(B64&lt;='VALOR POR PL'!$P$5,IFERROR(INDEX('"INCC-FGV"'!$B$2:$B$800,MATCH(B64,'"INCC-FGV"'!$A$2:$A$800,0)),$K$2),$K$2)</f>
        <v/>
      </c>
      <c r="M64" s="131">
        <f>'CP RESUMO'!BK41</f>
        <v/>
      </c>
      <c r="N64" s="132">
        <f>MAX(0,M64-M63)</f>
        <v/>
      </c>
      <c r="O64" s="131">
        <f>IF(B64&lt;='VALOR POR PL'!$P$5,'CP RESUMO'!BK83,"")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3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10">
        <f>IF($K$9=0,0,E65/$K$9)</f>
        <v/>
      </c>
      <c r="G65" s="110">
        <f>G64+F65</f>
        <v/>
      </c>
      <c r="H65" s="130" t="n"/>
      <c r="L65" s="49">
        <f>C65/IF(B65&lt;='VALOR POR PL'!$P$5,IFERROR(INDEX('"INCC-FGV"'!$B$2:$B$800,MATCH(B65,'"INCC-FGV"'!$A$2:$A$800,0)),$K$2),$K$2)</f>
        <v/>
      </c>
      <c r="M65" s="131">
        <f>'CP RESUMO'!BL41</f>
        <v/>
      </c>
      <c r="N65" s="132">
        <f>MAX(0,M65-M64)</f>
        <v/>
      </c>
      <c r="O65" s="131">
        <f>IF(B65&lt;='VALOR POR PL'!$P$5,'CP RESUMO'!BL83,"")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3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10">
        <f>IF($K$9=0,0,E66/$K$9)</f>
        <v/>
      </c>
      <c r="G66" s="110">
        <f>G65+F66</f>
        <v/>
      </c>
      <c r="H66" s="130" t="n"/>
      <c r="L66" s="49">
        <f>C66/IF(B66&lt;='VALOR POR PL'!$P$5,IFERROR(INDEX('"INCC-FGV"'!$B$2:$B$800,MATCH(B66,'"INCC-FGV"'!$A$2:$A$800,0)),$K$2),$K$2)</f>
        <v/>
      </c>
      <c r="M66" s="131">
        <f>'CP RESUMO'!BM41</f>
        <v/>
      </c>
      <c r="N66" s="132">
        <f>MAX(0,M66-M65)</f>
        <v/>
      </c>
      <c r="O66" s="131">
        <f>IF(B66&lt;='VALOR POR PL'!$P$5,'CP RESUMO'!BM83,"")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3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10">
        <f>IF($K$9=0,0,E67/$K$9)</f>
        <v/>
      </c>
      <c r="G67" s="110">
        <f>G66+F67</f>
        <v/>
      </c>
      <c r="H67" s="130" t="n"/>
      <c r="L67" s="49">
        <f>C67/IF(B67&lt;='VALOR POR PL'!$P$5,IFERROR(INDEX('"INCC-FGV"'!$B$2:$B$800,MATCH(B67,'"INCC-FGV"'!$A$2:$A$800,0)),$K$2),$K$2)</f>
        <v/>
      </c>
      <c r="M67" s="131">
        <f>'CP RESUMO'!BN41</f>
        <v/>
      </c>
      <c r="N67" s="132">
        <f>MAX(0,M67-M66)</f>
        <v/>
      </c>
      <c r="O67" s="131">
        <f>IF(B67&lt;='VALOR POR PL'!$P$5,'CP RESUMO'!BN83,"")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3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10">
        <f>IF($K$9=0,0,E68/$K$9)</f>
        <v/>
      </c>
      <c r="G68" s="110">
        <f>G67+F68</f>
        <v/>
      </c>
      <c r="H68" s="130" t="n"/>
      <c r="L68" s="49">
        <f>C68/IF(B68&lt;='VALOR POR PL'!$P$5,IFERROR(INDEX('"INCC-FGV"'!$B$2:$B$800,MATCH(B68,'"INCC-FGV"'!$A$2:$A$800,0)),$K$2),$K$2)</f>
        <v/>
      </c>
      <c r="M68" s="131">
        <f>'CP RESUMO'!BO41</f>
        <v/>
      </c>
      <c r="N68" s="132">
        <f>MAX(0,M68-M67)</f>
        <v/>
      </c>
      <c r="O68" s="131">
        <f>IF(B68&lt;='VALOR POR PL'!$P$5,'CP RESUMO'!BO83,"")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3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10">
        <f>IF($K$9=0,0,E69/$K$9)</f>
        <v/>
      </c>
      <c r="G69" s="110">
        <f>G68+F69</f>
        <v/>
      </c>
      <c r="H69" s="130" t="n"/>
      <c r="L69" s="49">
        <f>C69/IF(B69&lt;='VALOR POR PL'!$P$5,IFERROR(INDEX('"INCC-FGV"'!$B$2:$B$800,MATCH(B69,'"INCC-FGV"'!$A$2:$A$800,0)),$K$2),$K$2)</f>
        <v/>
      </c>
      <c r="M69" s="131">
        <f>'CP RESUMO'!BP41</f>
        <v/>
      </c>
      <c r="N69" s="132">
        <f>MAX(0,M69-M68)</f>
        <v/>
      </c>
      <c r="O69" s="131">
        <f>IF(B69&lt;='VALOR POR PL'!$P$5,'CP RESUMO'!BP83,"")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3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10">
        <f>IF($K$9=0,0,E70/$K$9)</f>
        <v/>
      </c>
      <c r="G70" s="110">
        <f>G69+F70</f>
        <v/>
      </c>
      <c r="H70" s="130" t="n"/>
      <c r="L70" s="49">
        <f>C70/IF(B70&lt;='VALOR POR PL'!$P$5,IFERROR(INDEX('"INCC-FGV"'!$B$2:$B$800,MATCH(B70,'"INCC-FGV"'!$A$2:$A$800,0)),$K$2),$K$2)</f>
        <v/>
      </c>
      <c r="M70" s="131">
        <f>'CP RESUMO'!BQ41</f>
        <v/>
      </c>
      <c r="N70" s="132">
        <f>MAX(0,M70-M69)</f>
        <v/>
      </c>
      <c r="O70" s="131">
        <f>IF(B70&lt;='VALOR POR PL'!$P$5,'CP RESUMO'!BQ83,"")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3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10">
        <f>IF($K$9=0,0,E71/$K$9)</f>
        <v/>
      </c>
      <c r="G71" s="110">
        <f>G70+F71</f>
        <v/>
      </c>
      <c r="H71" s="130" t="n"/>
      <c r="L71" s="49">
        <f>C71/IF(B71&lt;='VALOR POR PL'!$P$5,IFERROR(INDEX('"INCC-FGV"'!$B$2:$B$800,MATCH(B71,'"INCC-FGV"'!$A$2:$A$800,0)),$K$2),$K$2)</f>
        <v/>
      </c>
      <c r="M71" s="131">
        <f>'CP RESUMO'!BR41</f>
        <v/>
      </c>
      <c r="N71" s="132">
        <f>MAX(0,M71-M70)</f>
        <v/>
      </c>
      <c r="O71" s="131">
        <f>IF(B71&lt;='VALOR POR PL'!$P$5,'CP RESUMO'!BR83,"")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3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10">
        <f>IF($K$9=0,0,E72/$K$9)</f>
        <v/>
      </c>
      <c r="G72" s="110">
        <f>G71+F72</f>
        <v/>
      </c>
      <c r="H72" s="130" t="n"/>
      <c r="L72" s="49">
        <f>C72/IF(B72&lt;='VALOR POR PL'!$P$5,IFERROR(INDEX('"INCC-FGV"'!$B$2:$B$800,MATCH(B72,'"INCC-FGV"'!$A$2:$A$800,0)),$K$2),$K$2)</f>
        <v/>
      </c>
      <c r="M72" s="131">
        <f>'CP RESUMO'!BS41</f>
        <v/>
      </c>
      <c r="N72" s="132">
        <f>MAX(0,M72-M71)</f>
        <v/>
      </c>
      <c r="O72" s="131">
        <f>IF(B72&lt;='VALOR POR PL'!$P$5,'CP RESUMO'!BS83,"")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3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10">
        <f>IF($K$9=0,0,E73/$K$9)</f>
        <v/>
      </c>
      <c r="G73" s="110">
        <f>G72+F73</f>
        <v/>
      </c>
      <c r="H73" s="130" t="n"/>
      <c r="L73" s="49">
        <f>C73/IF(B73&lt;='VALOR POR PL'!$P$5,IFERROR(INDEX('"INCC-FGV"'!$B$2:$B$800,MATCH(B73,'"INCC-FGV"'!$A$2:$A$800,0)),$K$2),$K$2)</f>
        <v/>
      </c>
      <c r="M73" s="131">
        <f>'CP RESUMO'!BT41</f>
        <v/>
      </c>
      <c r="N73" s="132">
        <f>MAX(0,M73-M72)</f>
        <v/>
      </c>
      <c r="O73" s="131">
        <f>IF(B73&lt;='VALOR POR PL'!$P$5,'CP RESUMO'!BT83,"")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3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10">
        <f>IF($K$9=0,0,E74/$K$9)</f>
        <v/>
      </c>
      <c r="G74" s="110">
        <f>G73+F74</f>
        <v/>
      </c>
      <c r="H74" s="130" t="n"/>
      <c r="L74" s="49">
        <f>C74/IF(B74&lt;='VALOR POR PL'!$P$5,IFERROR(INDEX('"INCC-FGV"'!$B$2:$B$800,MATCH(B74,'"INCC-FGV"'!$A$2:$A$800,0)),$K$2),$K$2)</f>
        <v/>
      </c>
      <c r="M74" s="131">
        <f>'CP RESUMO'!BU41</f>
        <v/>
      </c>
      <c r="N74" s="132">
        <f>MAX(0,M74-M73)</f>
        <v/>
      </c>
      <c r="O74" s="131">
        <f>IF(B74&lt;='VALOR POR PL'!$P$5,'CP RESUMO'!BU83,"")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3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10">
        <f>IF($K$9=0,0,E75/$K$9)</f>
        <v/>
      </c>
      <c r="G75" s="110">
        <f>G74+F75</f>
        <v/>
      </c>
      <c r="H75" s="130" t="n"/>
      <c r="L75" s="49">
        <f>C75/IF(B75&lt;='VALOR POR PL'!$P$5,IFERROR(INDEX('"INCC-FGV"'!$B$2:$B$800,MATCH(B75,'"INCC-FGV"'!$A$2:$A$800,0)),$K$2),$K$2)</f>
        <v/>
      </c>
      <c r="M75" s="131">
        <f>'CP RESUMO'!BV41</f>
        <v/>
      </c>
      <c r="N75" s="132">
        <f>MAX(0,M75-M74)</f>
        <v/>
      </c>
      <c r="O75" s="131">
        <f>IF(B75&lt;='VALOR POR PL'!$P$5,'CP RESUMO'!BV83,"")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3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10">
        <f>IF($K$9=0,0,E76/$K$9)</f>
        <v/>
      </c>
      <c r="G76" s="110">
        <f>G75+F76</f>
        <v/>
      </c>
      <c r="H76" s="130" t="n"/>
      <c r="L76" s="49">
        <f>C76/IF(B76&lt;='VALOR POR PL'!$P$5,IFERROR(INDEX('"INCC-FGV"'!$B$2:$B$800,MATCH(B76,'"INCC-FGV"'!$A$2:$A$800,0)),$K$2),$K$2)</f>
        <v/>
      </c>
      <c r="M76" s="131">
        <f>'CP RESUMO'!BW41</f>
        <v/>
      </c>
      <c r="N76" s="132">
        <f>MAX(0,M76-M75)</f>
        <v/>
      </c>
      <c r="O76" s="131">
        <f>IF(B76&lt;='VALOR POR PL'!$P$5,'CP RESUMO'!BW83,"")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9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0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2026-09-29T19:48:23Z</dcterms:created>
  <dcterms:modified xsi:type="dcterms:W3CDTF">2026-09-29T19:48:27Z</dcterms:modified>
</cp:coreProperties>
</file>